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xr:revisionPtr revIDLastSave="0" documentId="8_{1E313595-48F9-4CDA-8F95-C4DCE9028A78}" xr6:coauthVersionLast="47" xr6:coauthVersionMax="47" xr10:uidLastSave="{00000000-0000-0000-0000-000000000000}"/>
  <workbookProtection workbookAlgorithmName="SHA-512" workbookHashValue="/poWxiy4I8/QsNP4rRsZcMAu3NQhjObcVjcdifV9PI0zegrF8jwbLhlyd199iiKqPp4qHAzUH8NagUgvAyZq3A==" workbookSaltValue="zfrKeYHGpvmI4GsFPaz9ww==" workbookSpinCount="100000" lockStructure="1"/>
  <bookViews>
    <workbookView xWindow="-110" yWindow="-110" windowWidth="19420" windowHeight="10300" tabRatio="791" firstSheet="4" activeTab="4" xr2:uid="{00000000-000D-0000-FFFF-FFFF00000000}"/>
  </bookViews>
  <sheets>
    <sheet name="ubicacion" sheetId="80" state="hidden" r:id="rId1"/>
    <sheet name="Códigos Portada" sheetId="27" state="hidden" r:id="rId2"/>
    <sheet name="Códigos" sheetId="13" state="hidden" r:id="rId3"/>
    <sheet name="sincodigo" sheetId="82" state="hidden" r:id="rId4"/>
    <sheet name="Portada 1-con Código Presup." sheetId="12" r:id="rId5"/>
    <sheet name="Portada 2-sin Código Presup." sheetId="83" r:id="rId6"/>
    <sheet name="CUADRO 1" sheetId="58" r:id="rId7"/>
    <sheet name="CUADRO 2" sheetId="61" r:id="rId8"/>
    <sheet name="CUADRO 3" sheetId="86" r:id="rId9"/>
    <sheet name="CUADRO 4" sheetId="87" r:id="rId10"/>
    <sheet name="CUADRO 5" sheetId="67" r:id="rId11"/>
    <sheet name="RenED" sheetId="91" state="hidden" r:id="rId12"/>
    <sheet name="CUADRO 6" sheetId="90" r:id="rId13"/>
    <sheet name="CUADRO 7" sheetId="92" r:id="rId14"/>
    <sheet name="CUADRO 8" sheetId="76" r:id="rId15"/>
    <sheet name="CUADRO 9" sheetId="77" r:id="rId16"/>
    <sheet name="CUADRO 10" sheetId="78" r:id="rId17"/>
    <sheet name="CUADRO 11" sheetId="89" r:id="rId18"/>
    <sheet name="CUADRO 12" sheetId="95" r:id="rId19"/>
    <sheet name="CUADRO 13" sheetId="98" r:id="rId20"/>
    <sheet name="CUADRO 14" sheetId="97" r:id="rId21"/>
  </sheets>
  <definedNames>
    <definedName name="_xlnm._FilterDatabase" localSheetId="1" hidden="1">'Códigos Portada'!$A$2:$AF$3693</definedName>
    <definedName name="_xlnm._FilterDatabase" localSheetId="11" hidden="1">RenED!$A$2:$AH$4024</definedName>
    <definedName name="_xlnm._FilterDatabase" localSheetId="3" hidden="1">sincodigo!$A$2:$AG$338</definedName>
    <definedName name="aplazados">RenED!$A$3:$AH$4024</definedName>
    <definedName name="_xlnm.Print_Area" localSheetId="6">'CUADRO 1'!$C$1:$N$38</definedName>
    <definedName name="_xlnm.Print_Area" localSheetId="16">'CUADRO 10'!$C$1:$M$39</definedName>
    <definedName name="_xlnm.Print_Area" localSheetId="17">'CUADRO 11'!$D$1:$G$72</definedName>
    <definedName name="_xlnm.Print_Area" localSheetId="18">'CUADRO 12'!$B$1:$G$40</definedName>
    <definedName name="_xlnm.Print_Area" localSheetId="19">'CUADRO 13'!$C$1:$G$18</definedName>
    <definedName name="_xlnm.Print_Area" localSheetId="20">'CUADRO 14'!$B$1:$L$17</definedName>
    <definedName name="_xlnm.Print_Area" localSheetId="7">'CUADRO 2'!$C$1:$X$26</definedName>
    <definedName name="_xlnm.Print_Area" localSheetId="8">'CUADRO 3'!$C$1:$I$39</definedName>
    <definedName name="_xlnm.Print_Area" localSheetId="9">'CUADRO 4'!$B$1:$N$41</definedName>
    <definedName name="_xlnm.Print_Area" localSheetId="10">'CUADRO 5'!$C$1:$L$37</definedName>
    <definedName name="_xlnm.Print_Area" localSheetId="12">'CUADRO 6'!$C$1:$H$22</definedName>
    <definedName name="_xlnm.Print_Area" localSheetId="13">'CUADRO 7'!$C$1:$X$28</definedName>
    <definedName name="_xlnm.Print_Area" localSheetId="14">'CUADRO 8'!$C$1:$J$19</definedName>
    <definedName name="_xlnm.Print_Area" localSheetId="15">'CUADRO 9'!$C$1:$G$69</definedName>
    <definedName name="_xlnm.Print_Area" localSheetId="4">'Portada 1-con Código Presup.'!$C$1:$F$36</definedName>
    <definedName name="_xlnm.Print_Area" localSheetId="5">'Portada 2-sin Código Presup.'!$A$1:$F$29</definedName>
    <definedName name="codigo">'Códigos Portada'!$A$3:$B$3693</definedName>
    <definedName name="datos">'Códigos Portada'!$D$3:$AD$3693</definedName>
    <definedName name="datos_1" localSheetId="3">sincodigo!$E$3:$X$338</definedName>
    <definedName name="Dependencia">Códigos!$A$2:$A$4</definedName>
    <definedName name="lista">sincodigo!$B$3:$B$338</definedName>
    <definedName name="marca">'CUADRO 11'!$H$7</definedName>
    <definedName name="nombres">sincodigo!$B$3:$C$338</definedName>
    <definedName name="prov">ubicacion!$A$1:$B$492</definedName>
    <definedName name="sincod">sincodigo!$E$3:$AD$338</definedName>
    <definedName name="sino">Códigos!$E$1:$E$2</definedName>
    <definedName name="sino1">'CUADRO 11'!$I$4:$I$6</definedName>
    <definedName name="ubic">ubicacion!$D$2:$D$492</definedName>
    <definedName name="ubicac">ubicacion!$D$2:$E$492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0" i="58" l="1"/>
  <c r="G61" i="89"/>
  <c r="AE3" i="91"/>
  <c r="G21" i="89"/>
  <c r="G19" i="89"/>
  <c r="G17" i="89"/>
  <c r="G16" i="89"/>
  <c r="E16" i="89"/>
  <c r="G15" i="89"/>
  <c r="L10" i="97"/>
  <c r="E9" i="97"/>
  <c r="D9" i="97"/>
  <c r="L9" i="97" s="1"/>
  <c r="E8" i="97"/>
  <c r="D8" i="97"/>
  <c r="L8" i="97" s="1"/>
  <c r="E7" i="97"/>
  <c r="D7" i="97"/>
  <c r="E6" i="97"/>
  <c r="D6" i="97"/>
  <c r="L6" i="97" s="1"/>
  <c r="E5" i="97"/>
  <c r="D5" i="97"/>
  <c r="L5" i="97" s="1"/>
  <c r="L7" i="97" l="1"/>
  <c r="F26" i="12"/>
  <c r="F27" i="12"/>
  <c r="F25" i="12"/>
  <c r="F24" i="12"/>
  <c r="F23" i="12"/>
  <c r="F22" i="12"/>
  <c r="F22" i="83"/>
  <c r="F21" i="83"/>
  <c r="M335" i="82" l="1"/>
  <c r="M312" i="82"/>
  <c r="M336" i="82"/>
  <c r="M21" i="82"/>
  <c r="M22" i="82"/>
  <c r="M23" i="82"/>
  <c r="M24" i="82"/>
  <c r="M25" i="82"/>
  <c r="M26" i="82"/>
  <c r="M27" i="82"/>
  <c r="M28" i="82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42" i="82"/>
  <c r="M43" i="82"/>
  <c r="M44" i="82"/>
  <c r="M45" i="82"/>
  <c r="M46" i="82"/>
  <c r="M47" i="82"/>
  <c r="M48" i="82"/>
  <c r="M49" i="82"/>
  <c r="M50" i="82"/>
  <c r="M51" i="82"/>
  <c r="M52" i="82"/>
  <c r="M53" i="82"/>
  <c r="M54" i="82"/>
  <c r="M55" i="82"/>
  <c r="M56" i="82"/>
  <c r="M57" i="82"/>
  <c r="M58" i="82"/>
  <c r="M59" i="82"/>
  <c r="M60" i="82"/>
  <c r="M61" i="82"/>
  <c r="M62" i="82"/>
  <c r="M63" i="82"/>
  <c r="M64" i="82"/>
  <c r="M65" i="82"/>
  <c r="M66" i="82"/>
  <c r="M67" i="82"/>
  <c r="M68" i="82"/>
  <c r="M69" i="82"/>
  <c r="M70" i="82"/>
  <c r="M71" i="82"/>
  <c r="M72" i="82"/>
  <c r="M73" i="82"/>
  <c r="M74" i="82"/>
  <c r="M75" i="82"/>
  <c r="M76" i="82"/>
  <c r="M77" i="82"/>
  <c r="M78" i="82"/>
  <c r="M79" i="82"/>
  <c r="M80" i="82"/>
  <c r="M81" i="82"/>
  <c r="M82" i="82"/>
  <c r="M83" i="82"/>
  <c r="M84" i="82"/>
  <c r="M85" i="82"/>
  <c r="M86" i="82"/>
  <c r="M87" i="82"/>
  <c r="M88" i="82"/>
  <c r="M89" i="82"/>
  <c r="M90" i="82"/>
  <c r="M91" i="82"/>
  <c r="M92" i="82"/>
  <c r="M93" i="82"/>
  <c r="M94" i="82"/>
  <c r="M95" i="82"/>
  <c r="M96" i="82"/>
  <c r="M97" i="82"/>
  <c r="M98" i="82"/>
  <c r="M99" i="82"/>
  <c r="M100" i="82"/>
  <c r="M101" i="82"/>
  <c r="M102" i="82"/>
  <c r="M103" i="82"/>
  <c r="M104" i="82"/>
  <c r="M105" i="82"/>
  <c r="M106" i="82"/>
  <c r="M107" i="82"/>
  <c r="M108" i="82"/>
  <c r="M109" i="82"/>
  <c r="M110" i="82"/>
  <c r="M111" i="82"/>
  <c r="M112" i="82"/>
  <c r="M113" i="82"/>
  <c r="M114" i="82"/>
  <c r="M115" i="82"/>
  <c r="M116" i="82"/>
  <c r="M117" i="82"/>
  <c r="M118" i="82"/>
  <c r="M119" i="82"/>
  <c r="M120" i="82"/>
  <c r="M121" i="82"/>
  <c r="M122" i="82"/>
  <c r="M123" i="82"/>
  <c r="M124" i="82"/>
  <c r="M125" i="82"/>
  <c r="M126" i="82"/>
  <c r="M127" i="82"/>
  <c r="M128" i="82"/>
  <c r="M129" i="82"/>
  <c r="M130" i="82"/>
  <c r="M131" i="82"/>
  <c r="M132" i="82"/>
  <c r="M133" i="82"/>
  <c r="M134" i="82"/>
  <c r="M135" i="82"/>
  <c r="M136" i="82"/>
  <c r="M137" i="82"/>
  <c r="M138" i="82"/>
  <c r="M139" i="82"/>
  <c r="M140" i="82"/>
  <c r="M141" i="82"/>
  <c r="M142" i="82"/>
  <c r="M143" i="82"/>
  <c r="M144" i="82"/>
  <c r="M145" i="82"/>
  <c r="M146" i="82"/>
  <c r="M147" i="82"/>
  <c r="M148" i="82"/>
  <c r="M149" i="82"/>
  <c r="M150" i="82"/>
  <c r="M151" i="82"/>
  <c r="M152" i="82"/>
  <c r="M153" i="82"/>
  <c r="M154" i="82"/>
  <c r="M155" i="82"/>
  <c r="M156" i="82"/>
  <c r="M157" i="82"/>
  <c r="M158" i="82"/>
  <c r="M159" i="82"/>
  <c r="M160" i="82"/>
  <c r="M161" i="82"/>
  <c r="M162" i="82"/>
  <c r="M163" i="82"/>
  <c r="M164" i="82"/>
  <c r="M165" i="82"/>
  <c r="M166" i="82"/>
  <c r="M167" i="82"/>
  <c r="M168" i="82"/>
  <c r="M169" i="82"/>
  <c r="M170" i="82"/>
  <c r="M171" i="82"/>
  <c r="M172" i="82"/>
  <c r="M173" i="82"/>
  <c r="M174" i="82"/>
  <c r="M175" i="82"/>
  <c r="M176" i="82"/>
  <c r="M177" i="82"/>
  <c r="M178" i="82"/>
  <c r="M179" i="82"/>
  <c r="M180" i="82"/>
  <c r="M181" i="82"/>
  <c r="M182" i="82"/>
  <c r="M183" i="82"/>
  <c r="M184" i="82"/>
  <c r="M185" i="82"/>
  <c r="M186" i="82"/>
  <c r="M187" i="82"/>
  <c r="M188" i="82"/>
  <c r="M189" i="82"/>
  <c r="M190" i="82"/>
  <c r="M191" i="82"/>
  <c r="M192" i="82"/>
  <c r="M193" i="82"/>
  <c r="M194" i="82"/>
  <c r="M195" i="82"/>
  <c r="M196" i="82"/>
  <c r="M197" i="82"/>
  <c r="M198" i="82"/>
  <c r="M199" i="82"/>
  <c r="M200" i="82"/>
  <c r="M201" i="82"/>
  <c r="M202" i="82"/>
  <c r="M203" i="82"/>
  <c r="M204" i="82"/>
  <c r="M205" i="82"/>
  <c r="M206" i="82"/>
  <c r="M207" i="82"/>
  <c r="M208" i="82"/>
  <c r="M209" i="82"/>
  <c r="M210" i="82"/>
  <c r="M211" i="82"/>
  <c r="M212" i="82"/>
  <c r="M213" i="82"/>
  <c r="M214" i="82"/>
  <c r="M215" i="82"/>
  <c r="M216" i="82"/>
  <c r="M217" i="82"/>
  <c r="M218" i="82"/>
  <c r="M219" i="82"/>
  <c r="M220" i="82"/>
  <c r="M221" i="82"/>
  <c r="M222" i="82"/>
  <c r="M223" i="82"/>
  <c r="M224" i="82"/>
  <c r="M225" i="82"/>
  <c r="M226" i="82"/>
  <c r="M227" i="82"/>
  <c r="M228" i="82"/>
  <c r="M229" i="82"/>
  <c r="M230" i="82"/>
  <c r="M231" i="82"/>
  <c r="M232" i="82"/>
  <c r="M233" i="82"/>
  <c r="M234" i="82"/>
  <c r="M235" i="82"/>
  <c r="M236" i="82"/>
  <c r="M237" i="82"/>
  <c r="M238" i="82"/>
  <c r="M239" i="82"/>
  <c r="M240" i="82"/>
  <c r="M241" i="82"/>
  <c r="M242" i="82"/>
  <c r="M243" i="82"/>
  <c r="M244" i="82"/>
  <c r="M245" i="82"/>
  <c r="M246" i="82"/>
  <c r="M247" i="82"/>
  <c r="M248" i="82"/>
  <c r="M249" i="82"/>
  <c r="M250" i="82"/>
  <c r="M251" i="82"/>
  <c r="M252" i="82"/>
  <c r="M253" i="82"/>
  <c r="M254" i="82"/>
  <c r="M255" i="82"/>
  <c r="M256" i="82"/>
  <c r="M257" i="82"/>
  <c r="M258" i="82"/>
  <c r="M259" i="82"/>
  <c r="M260" i="82"/>
  <c r="M261" i="82"/>
  <c r="M262" i="82"/>
  <c r="M263" i="82"/>
  <c r="M264" i="82"/>
  <c r="M265" i="82"/>
  <c r="M266" i="82"/>
  <c r="M267" i="82"/>
  <c r="M268" i="82"/>
  <c r="M269" i="82"/>
  <c r="M270" i="82"/>
  <c r="M271" i="82"/>
  <c r="M272" i="82"/>
  <c r="M273" i="82"/>
  <c r="M274" i="82"/>
  <c r="M275" i="82"/>
  <c r="M276" i="82"/>
  <c r="M277" i="82"/>
  <c r="M278" i="82"/>
  <c r="M279" i="82"/>
  <c r="M280" i="82"/>
  <c r="M281" i="82"/>
  <c r="M282" i="82"/>
  <c r="M283" i="82"/>
  <c r="M284" i="82"/>
  <c r="M285" i="82"/>
  <c r="M286" i="82"/>
  <c r="M287" i="82"/>
  <c r="M288" i="82"/>
  <c r="M289" i="82"/>
  <c r="M290" i="82"/>
  <c r="M291" i="82"/>
  <c r="M292" i="82"/>
  <c r="M293" i="82"/>
  <c r="M294" i="82"/>
  <c r="M295" i="82"/>
  <c r="M296" i="82"/>
  <c r="M297" i="82"/>
  <c r="M298" i="82"/>
  <c r="M299" i="82"/>
  <c r="M300" i="82"/>
  <c r="M301" i="82"/>
  <c r="M302" i="82"/>
  <c r="M303" i="82"/>
  <c r="M304" i="82"/>
  <c r="M305" i="82"/>
  <c r="M306" i="82"/>
  <c r="M307" i="82"/>
  <c r="M308" i="82"/>
  <c r="M309" i="82"/>
  <c r="M310" i="82"/>
  <c r="M311" i="82"/>
  <c r="M313" i="82"/>
  <c r="M314" i="82"/>
  <c r="M315" i="82"/>
  <c r="M316" i="82"/>
  <c r="M317" i="82"/>
  <c r="M318" i="82"/>
  <c r="M319" i="82"/>
  <c r="M320" i="82"/>
  <c r="M321" i="82"/>
  <c r="M322" i="82"/>
  <c r="M323" i="82"/>
  <c r="M324" i="82"/>
  <c r="M325" i="82"/>
  <c r="M326" i="82"/>
  <c r="M327" i="82"/>
  <c r="M328" i="82"/>
  <c r="M329" i="82"/>
  <c r="M330" i="82"/>
  <c r="M331" i="82"/>
  <c r="M332" i="82"/>
  <c r="M333" i="82"/>
  <c r="M334" i="82"/>
  <c r="M15" i="82"/>
  <c r="M16" i="82"/>
  <c r="M17" i="82"/>
  <c r="M18" i="82"/>
  <c r="M19" i="82"/>
  <c r="M20" i="82"/>
  <c r="M12" i="82"/>
  <c r="M13" i="82"/>
  <c r="M14" i="82"/>
  <c r="B26" i="83" l="1"/>
  <c r="B27" i="83" s="1"/>
  <c r="B28" i="83" s="1"/>
  <c r="B10" i="83"/>
  <c r="B11" i="83" s="1"/>
  <c r="B12" i="83" s="1"/>
  <c r="B13" i="83" s="1"/>
  <c r="B14" i="83" s="1"/>
  <c r="B15" i="83" s="1"/>
  <c r="B7" i="83"/>
  <c r="B30" i="12" l="1"/>
  <c r="B31" i="12" s="1"/>
  <c r="B32" i="12" s="1"/>
  <c r="B20" i="12"/>
  <c r="B11" i="12"/>
  <c r="B12" i="12" s="1"/>
  <c r="B13" i="12" s="1"/>
  <c r="B14" i="12" s="1"/>
  <c r="B15" i="12" s="1"/>
  <c r="B16" i="12" s="1"/>
  <c r="B7" i="12"/>
  <c r="B8" i="12" s="1"/>
  <c r="D25" i="95"/>
  <c r="C32" i="95" s="1"/>
  <c r="D19" i="95" l="1"/>
  <c r="C30" i="95" s="1"/>
  <c r="C29" i="95" l="1"/>
  <c r="G14" i="95"/>
  <c r="G15" i="95"/>
  <c r="G16" i="95"/>
  <c r="G17" i="95"/>
  <c r="G18" i="95"/>
  <c r="G19" i="95"/>
  <c r="G20" i="95"/>
  <c r="G21" i="95"/>
  <c r="G22" i="95"/>
  <c r="G23" i="95"/>
  <c r="G24" i="95"/>
  <c r="G25" i="95"/>
  <c r="G26" i="95"/>
  <c r="G27" i="95"/>
  <c r="G28" i="95"/>
  <c r="G6" i="95"/>
  <c r="G7" i="95"/>
  <c r="G8" i="95"/>
  <c r="G5" i="98"/>
  <c r="F5" i="98"/>
  <c r="E5" i="98"/>
  <c r="D5" i="98"/>
  <c r="B3" i="98"/>
  <c r="B4" i="98" s="1"/>
  <c r="B5" i="98" s="1"/>
  <c r="B6" i="98" s="1"/>
  <c r="B7" i="98" s="1"/>
  <c r="B8" i="98" s="1"/>
  <c r="G13" i="95"/>
  <c r="G12" i="95"/>
  <c r="G11" i="95"/>
  <c r="G10" i="95"/>
  <c r="F9" i="95"/>
  <c r="F4" i="95" s="1"/>
  <c r="E9" i="95"/>
  <c r="G5" i="95"/>
  <c r="E4" i="95"/>
  <c r="G9" i="95" l="1"/>
  <c r="E60" i="89" l="1"/>
  <c r="B60" i="89"/>
  <c r="B61" i="89" s="1"/>
  <c r="B62" i="89" s="1"/>
  <c r="B63" i="89" s="1"/>
  <c r="B64" i="89" s="1"/>
  <c r="G59" i="89"/>
  <c r="G52" i="89"/>
  <c r="B52" i="89"/>
  <c r="B53" i="89" s="1"/>
  <c r="B54" i="89" s="1"/>
  <c r="B55" i="89" s="1"/>
  <c r="B56" i="89" s="1"/>
  <c r="B57" i="89" s="1"/>
  <c r="G44" i="89"/>
  <c r="B44" i="89"/>
  <c r="B45" i="89" s="1"/>
  <c r="B46" i="89" s="1"/>
  <c r="B47" i="89" s="1"/>
  <c r="B48" i="89" s="1"/>
  <c r="B49" i="89" s="1"/>
  <c r="G31" i="89"/>
  <c r="B31" i="89"/>
  <c r="B32" i="89" s="1"/>
  <c r="B33" i="89" s="1"/>
  <c r="B34" i="89" s="1"/>
  <c r="B35" i="89" s="1"/>
  <c r="B36" i="89" s="1"/>
  <c r="B37" i="89" s="1"/>
  <c r="B38" i="89" s="1"/>
  <c r="B39" i="89" s="1"/>
  <c r="B40" i="89" s="1"/>
  <c r="B41" i="89" s="1"/>
  <c r="G25" i="89"/>
  <c r="B25" i="89"/>
  <c r="B26" i="89" s="1"/>
  <c r="B27" i="89" s="1"/>
  <c r="B28" i="89" s="1"/>
  <c r="B18" i="89"/>
  <c r="B19" i="89" s="1"/>
  <c r="B20" i="89" s="1"/>
  <c r="B21" i="89" s="1"/>
  <c r="B22" i="89" s="1"/>
  <c r="G13" i="89"/>
  <c r="G12" i="89"/>
  <c r="G11" i="89"/>
  <c r="G10" i="89"/>
  <c r="G9" i="89"/>
  <c r="B8" i="89"/>
  <c r="B9" i="89" s="1"/>
  <c r="B10" i="89" s="1"/>
  <c r="B11" i="89" s="1"/>
  <c r="B12" i="89" s="1"/>
  <c r="B13" i="89" s="1"/>
  <c r="G4" i="89"/>
  <c r="M4" i="82" l="1"/>
  <c r="M5" i="82"/>
  <c r="M6" i="82"/>
  <c r="M7" i="82"/>
  <c r="M8" i="82"/>
  <c r="M9" i="82"/>
  <c r="M10" i="82"/>
  <c r="M11" i="82"/>
  <c r="M3" i="82"/>
  <c r="AC3466" i="91" l="1"/>
  <c r="AD3466" i="91"/>
  <c r="AE3466" i="91"/>
  <c r="AF3466" i="91"/>
  <c r="AG3466" i="91"/>
  <c r="AH3466" i="91"/>
  <c r="F31" i="86" l="1"/>
  <c r="D31" i="86"/>
  <c r="E31" i="86" s="1"/>
  <c r="A28" i="58" l="1"/>
  <c r="F6" i="58"/>
  <c r="E15" i="58"/>
  <c r="I22" i="58" s="1"/>
  <c r="L15" i="58" l="1"/>
  <c r="D15" i="58"/>
  <c r="C28" i="58" s="1"/>
  <c r="L27" i="67"/>
  <c r="K27" i="67"/>
  <c r="I27" i="67"/>
  <c r="H27" i="67"/>
  <c r="AC3990" i="91" l="1"/>
  <c r="AD3990" i="91"/>
  <c r="AE3990" i="91"/>
  <c r="AF3990" i="91"/>
  <c r="AG3990" i="91"/>
  <c r="AH3990" i="91"/>
  <c r="AC3991" i="91"/>
  <c r="AD3991" i="91"/>
  <c r="AE3991" i="91"/>
  <c r="AF3991" i="91"/>
  <c r="AG3991" i="91"/>
  <c r="AH3991" i="91"/>
  <c r="AC3992" i="91"/>
  <c r="AD3992" i="91"/>
  <c r="AE3992" i="91"/>
  <c r="AF3992" i="91"/>
  <c r="AG3992" i="91"/>
  <c r="AH3992" i="91"/>
  <c r="AC3993" i="91"/>
  <c r="AD3993" i="91"/>
  <c r="AE3993" i="91"/>
  <c r="AF3993" i="91"/>
  <c r="AG3993" i="91"/>
  <c r="AH3993" i="91"/>
  <c r="AC3994" i="91"/>
  <c r="AD3994" i="91"/>
  <c r="AE3994" i="91"/>
  <c r="AF3994" i="91"/>
  <c r="AG3994" i="91"/>
  <c r="AH3994" i="91"/>
  <c r="AC3995" i="91"/>
  <c r="AD3995" i="91"/>
  <c r="AE3995" i="91"/>
  <c r="AF3995" i="91"/>
  <c r="AG3995" i="91"/>
  <c r="AH3995" i="91"/>
  <c r="AC3996" i="91"/>
  <c r="AD3996" i="91"/>
  <c r="AE3996" i="91"/>
  <c r="AF3996" i="91"/>
  <c r="AG3996" i="91"/>
  <c r="AH3996" i="91"/>
  <c r="AC3997" i="91"/>
  <c r="AD3997" i="91"/>
  <c r="AE3997" i="91"/>
  <c r="AF3997" i="91"/>
  <c r="AG3997" i="91"/>
  <c r="AH3997" i="91"/>
  <c r="AC3998" i="91"/>
  <c r="AD3998" i="91"/>
  <c r="AE3998" i="91"/>
  <c r="AF3998" i="91"/>
  <c r="AG3998" i="91"/>
  <c r="AH3998" i="91"/>
  <c r="AC3999" i="91"/>
  <c r="AD3999" i="91"/>
  <c r="AE3999" i="91"/>
  <c r="AF3999" i="91"/>
  <c r="AG3999" i="91"/>
  <c r="AH3999" i="91"/>
  <c r="AC4000" i="91"/>
  <c r="AD4000" i="91"/>
  <c r="AE4000" i="91"/>
  <c r="AF4000" i="91"/>
  <c r="AG4000" i="91"/>
  <c r="AH4000" i="91"/>
  <c r="AC4001" i="91"/>
  <c r="AD4001" i="91"/>
  <c r="AE4001" i="91"/>
  <c r="AF4001" i="91"/>
  <c r="AG4001" i="91"/>
  <c r="AH4001" i="91"/>
  <c r="AC4002" i="91"/>
  <c r="AD4002" i="91"/>
  <c r="AE4002" i="91"/>
  <c r="AF4002" i="91"/>
  <c r="AG4002" i="91"/>
  <c r="AH4002" i="91"/>
  <c r="AC4003" i="91"/>
  <c r="AD4003" i="91"/>
  <c r="AE4003" i="91"/>
  <c r="AF4003" i="91"/>
  <c r="AG4003" i="91"/>
  <c r="AH4003" i="91"/>
  <c r="AC4004" i="91"/>
  <c r="AD4004" i="91"/>
  <c r="AE4004" i="91"/>
  <c r="AF4004" i="91"/>
  <c r="AG4004" i="91"/>
  <c r="AH4004" i="91"/>
  <c r="AC4005" i="91"/>
  <c r="AD4005" i="91"/>
  <c r="AE4005" i="91"/>
  <c r="AF4005" i="91"/>
  <c r="AG4005" i="91"/>
  <c r="AH4005" i="91"/>
  <c r="AC4006" i="91"/>
  <c r="AD4006" i="91"/>
  <c r="AE4006" i="91"/>
  <c r="AF4006" i="91"/>
  <c r="AG4006" i="91"/>
  <c r="AH4006" i="91"/>
  <c r="AC4007" i="91"/>
  <c r="AD4007" i="91"/>
  <c r="AE4007" i="91"/>
  <c r="AF4007" i="91"/>
  <c r="AG4007" i="91"/>
  <c r="AH4007" i="91"/>
  <c r="AC4008" i="91"/>
  <c r="AD4008" i="91"/>
  <c r="AE4008" i="91"/>
  <c r="AF4008" i="91"/>
  <c r="AG4008" i="91"/>
  <c r="AH4008" i="91"/>
  <c r="AC4009" i="91"/>
  <c r="AD4009" i="91"/>
  <c r="AE4009" i="91"/>
  <c r="AF4009" i="91"/>
  <c r="AG4009" i="91"/>
  <c r="AH4009" i="91"/>
  <c r="AC4010" i="91"/>
  <c r="AD4010" i="91"/>
  <c r="AE4010" i="91"/>
  <c r="AF4010" i="91"/>
  <c r="AG4010" i="91"/>
  <c r="AH4010" i="91"/>
  <c r="AC4011" i="91"/>
  <c r="AD4011" i="91"/>
  <c r="AE4011" i="91"/>
  <c r="AF4011" i="91"/>
  <c r="AG4011" i="91"/>
  <c r="AH4011" i="91"/>
  <c r="AC4012" i="91"/>
  <c r="AD4012" i="91"/>
  <c r="AE4012" i="91"/>
  <c r="AF4012" i="91"/>
  <c r="AG4012" i="91"/>
  <c r="AH4012" i="91"/>
  <c r="AC4013" i="91"/>
  <c r="AD4013" i="91"/>
  <c r="AE4013" i="91"/>
  <c r="AF4013" i="91"/>
  <c r="AG4013" i="91"/>
  <c r="AH4013" i="91"/>
  <c r="AC4014" i="91"/>
  <c r="AD4014" i="91"/>
  <c r="AE4014" i="91"/>
  <c r="AF4014" i="91"/>
  <c r="AG4014" i="91"/>
  <c r="AH4014" i="91"/>
  <c r="AC4015" i="91"/>
  <c r="AD4015" i="91"/>
  <c r="AE4015" i="91"/>
  <c r="AF4015" i="91"/>
  <c r="AG4015" i="91"/>
  <c r="AH4015" i="91"/>
  <c r="AC4016" i="91"/>
  <c r="AD4016" i="91"/>
  <c r="AE4016" i="91"/>
  <c r="AF4016" i="91"/>
  <c r="AG4016" i="91"/>
  <c r="AH4016" i="91"/>
  <c r="AC4017" i="91"/>
  <c r="AD4017" i="91"/>
  <c r="AE4017" i="91"/>
  <c r="AF4017" i="91"/>
  <c r="AG4017" i="91"/>
  <c r="AH4017" i="91"/>
  <c r="AC4018" i="91"/>
  <c r="AD4018" i="91"/>
  <c r="AE4018" i="91"/>
  <c r="AF4018" i="91"/>
  <c r="AG4018" i="91"/>
  <c r="AH4018" i="91"/>
  <c r="AC4019" i="91"/>
  <c r="AD4019" i="91"/>
  <c r="AE4019" i="91"/>
  <c r="AF4019" i="91"/>
  <c r="AG4019" i="91"/>
  <c r="AH4019" i="91"/>
  <c r="AC4020" i="91"/>
  <c r="AD4020" i="91"/>
  <c r="AE4020" i="91"/>
  <c r="AF4020" i="91"/>
  <c r="AG4020" i="91"/>
  <c r="AH4020" i="91"/>
  <c r="AC4021" i="91"/>
  <c r="AD4021" i="91"/>
  <c r="AE4021" i="91"/>
  <c r="AF4021" i="91"/>
  <c r="AG4021" i="91"/>
  <c r="AH4021" i="91"/>
  <c r="AC4022" i="91"/>
  <c r="AD4022" i="91"/>
  <c r="AE4022" i="91"/>
  <c r="AF4022" i="91"/>
  <c r="AG4022" i="91"/>
  <c r="AH4022" i="91"/>
  <c r="AC4023" i="91"/>
  <c r="AD4023" i="91"/>
  <c r="AE4023" i="91"/>
  <c r="AF4023" i="91"/>
  <c r="AG4023" i="91"/>
  <c r="AH4023" i="91"/>
  <c r="AC4024" i="91"/>
  <c r="AD4024" i="91"/>
  <c r="AE4024" i="91"/>
  <c r="AF4024" i="91"/>
  <c r="AG4024" i="91"/>
  <c r="AH4024" i="91"/>
  <c r="AC4" i="91"/>
  <c r="AD4" i="91"/>
  <c r="AE4" i="91"/>
  <c r="AF4" i="91"/>
  <c r="AG4" i="91"/>
  <c r="AH4" i="91"/>
  <c r="AC5" i="91"/>
  <c r="AD5" i="91"/>
  <c r="AE5" i="91"/>
  <c r="AF5" i="91"/>
  <c r="AG5" i="91"/>
  <c r="AH5" i="91"/>
  <c r="AC6" i="91"/>
  <c r="AD6" i="91"/>
  <c r="AE6" i="91"/>
  <c r="AF6" i="91"/>
  <c r="AG6" i="91"/>
  <c r="AH6" i="91"/>
  <c r="AC7" i="91"/>
  <c r="AD7" i="91"/>
  <c r="AE7" i="91"/>
  <c r="AF7" i="91"/>
  <c r="AG7" i="91"/>
  <c r="AH7" i="91"/>
  <c r="AC8" i="91"/>
  <c r="AD8" i="91"/>
  <c r="AE8" i="91"/>
  <c r="AF8" i="91"/>
  <c r="AG8" i="91"/>
  <c r="AH8" i="91"/>
  <c r="AC9" i="91"/>
  <c r="AD9" i="91"/>
  <c r="AE9" i="91"/>
  <c r="AF9" i="91"/>
  <c r="AG9" i="91"/>
  <c r="AH9" i="91"/>
  <c r="AC10" i="91"/>
  <c r="AD10" i="91"/>
  <c r="AE10" i="91"/>
  <c r="AF10" i="91"/>
  <c r="AG10" i="91"/>
  <c r="AH10" i="91"/>
  <c r="AC11" i="91"/>
  <c r="AD11" i="91"/>
  <c r="AE11" i="91"/>
  <c r="AF11" i="91"/>
  <c r="AG11" i="91"/>
  <c r="AH11" i="91"/>
  <c r="AC12" i="91"/>
  <c r="AD12" i="91"/>
  <c r="AE12" i="91"/>
  <c r="AF12" i="91"/>
  <c r="AG12" i="91"/>
  <c r="AH12" i="91"/>
  <c r="AC13" i="91"/>
  <c r="AD13" i="91"/>
  <c r="AE13" i="91"/>
  <c r="AF13" i="91"/>
  <c r="AG13" i="91"/>
  <c r="AH13" i="91"/>
  <c r="AC14" i="91"/>
  <c r="AD14" i="91"/>
  <c r="AE14" i="91"/>
  <c r="AF14" i="91"/>
  <c r="AG14" i="91"/>
  <c r="AH14" i="91"/>
  <c r="AC15" i="91"/>
  <c r="AD15" i="91"/>
  <c r="AE15" i="91"/>
  <c r="AF15" i="91"/>
  <c r="AG15" i="91"/>
  <c r="AH15" i="91"/>
  <c r="AC16" i="91"/>
  <c r="AD16" i="91"/>
  <c r="AE16" i="91"/>
  <c r="AF16" i="91"/>
  <c r="AG16" i="91"/>
  <c r="AH16" i="91"/>
  <c r="AC17" i="91"/>
  <c r="AD17" i="91"/>
  <c r="AE17" i="91"/>
  <c r="AF17" i="91"/>
  <c r="AG17" i="91"/>
  <c r="AH17" i="91"/>
  <c r="AC18" i="91"/>
  <c r="AD18" i="91"/>
  <c r="AE18" i="91"/>
  <c r="AF18" i="91"/>
  <c r="AG18" i="91"/>
  <c r="AH18" i="91"/>
  <c r="AC19" i="91"/>
  <c r="AD19" i="91"/>
  <c r="AE19" i="91"/>
  <c r="AF19" i="91"/>
  <c r="AG19" i="91"/>
  <c r="AH19" i="91"/>
  <c r="AC20" i="91"/>
  <c r="AD20" i="91"/>
  <c r="AE20" i="91"/>
  <c r="AF20" i="91"/>
  <c r="AG20" i="91"/>
  <c r="AH20" i="91"/>
  <c r="AC21" i="91"/>
  <c r="AD21" i="91"/>
  <c r="AE21" i="91"/>
  <c r="AF21" i="91"/>
  <c r="AG21" i="91"/>
  <c r="AH21" i="91"/>
  <c r="AC22" i="91"/>
  <c r="AD22" i="91"/>
  <c r="AE22" i="91"/>
  <c r="AF22" i="91"/>
  <c r="AG22" i="91"/>
  <c r="AH22" i="91"/>
  <c r="AC23" i="91"/>
  <c r="AD23" i="91"/>
  <c r="AE23" i="91"/>
  <c r="AF23" i="91"/>
  <c r="AG23" i="91"/>
  <c r="AH23" i="91"/>
  <c r="AC24" i="91"/>
  <c r="AD24" i="91"/>
  <c r="AE24" i="91"/>
  <c r="AF24" i="91"/>
  <c r="AG24" i="91"/>
  <c r="AH24" i="91"/>
  <c r="AC25" i="91"/>
  <c r="AD25" i="91"/>
  <c r="AE25" i="91"/>
  <c r="AF25" i="91"/>
  <c r="AG25" i="91"/>
  <c r="AH25" i="91"/>
  <c r="AC26" i="91"/>
  <c r="AD26" i="91"/>
  <c r="AE26" i="91"/>
  <c r="AF26" i="91"/>
  <c r="AG26" i="91"/>
  <c r="AH26" i="91"/>
  <c r="AC27" i="91"/>
  <c r="AD27" i="91"/>
  <c r="AE27" i="91"/>
  <c r="AF27" i="91"/>
  <c r="AG27" i="91"/>
  <c r="AH27" i="91"/>
  <c r="AC28" i="91"/>
  <c r="AD28" i="91"/>
  <c r="AE28" i="91"/>
  <c r="AF28" i="91"/>
  <c r="AG28" i="91"/>
  <c r="AH28" i="91"/>
  <c r="AC29" i="91"/>
  <c r="AD29" i="91"/>
  <c r="AE29" i="91"/>
  <c r="AF29" i="91"/>
  <c r="AG29" i="91"/>
  <c r="AH29" i="91"/>
  <c r="AC30" i="91"/>
  <c r="AD30" i="91"/>
  <c r="AE30" i="91"/>
  <c r="AF30" i="91"/>
  <c r="AG30" i="91"/>
  <c r="AH30" i="91"/>
  <c r="AC31" i="91"/>
  <c r="AD31" i="91"/>
  <c r="AE31" i="91"/>
  <c r="AF31" i="91"/>
  <c r="AG31" i="91"/>
  <c r="AH31" i="91"/>
  <c r="AC32" i="91"/>
  <c r="AD32" i="91"/>
  <c r="AE32" i="91"/>
  <c r="AF32" i="91"/>
  <c r="AG32" i="91"/>
  <c r="AH32" i="91"/>
  <c r="AC33" i="91"/>
  <c r="AD33" i="91"/>
  <c r="AE33" i="91"/>
  <c r="AF33" i="91"/>
  <c r="AG33" i="91"/>
  <c r="AH33" i="91"/>
  <c r="AC34" i="91"/>
  <c r="AD34" i="91"/>
  <c r="AE34" i="91"/>
  <c r="AF34" i="91"/>
  <c r="AG34" i="91"/>
  <c r="AH34" i="91"/>
  <c r="AC35" i="91"/>
  <c r="AD35" i="91"/>
  <c r="AE35" i="91"/>
  <c r="AF35" i="91"/>
  <c r="AG35" i="91"/>
  <c r="AH35" i="91"/>
  <c r="AC36" i="91"/>
  <c r="AD36" i="91"/>
  <c r="AE36" i="91"/>
  <c r="AF36" i="91"/>
  <c r="AG36" i="91"/>
  <c r="AH36" i="91"/>
  <c r="AC37" i="91"/>
  <c r="AD37" i="91"/>
  <c r="AE37" i="91"/>
  <c r="AF37" i="91"/>
  <c r="AG37" i="91"/>
  <c r="AH37" i="91"/>
  <c r="AC38" i="91"/>
  <c r="AD38" i="91"/>
  <c r="AE38" i="91"/>
  <c r="AF38" i="91"/>
  <c r="AG38" i="91"/>
  <c r="AH38" i="91"/>
  <c r="AC39" i="91"/>
  <c r="AD39" i="91"/>
  <c r="AE39" i="91"/>
  <c r="AF39" i="91"/>
  <c r="AG39" i="91"/>
  <c r="AH39" i="91"/>
  <c r="AC40" i="91"/>
  <c r="AD40" i="91"/>
  <c r="AE40" i="91"/>
  <c r="AF40" i="91"/>
  <c r="AG40" i="91"/>
  <c r="AH40" i="91"/>
  <c r="AC41" i="91"/>
  <c r="AD41" i="91"/>
  <c r="AE41" i="91"/>
  <c r="AF41" i="91"/>
  <c r="AG41" i="91"/>
  <c r="AH41" i="91"/>
  <c r="AC42" i="91"/>
  <c r="AD42" i="91"/>
  <c r="AE42" i="91"/>
  <c r="AF42" i="91"/>
  <c r="AG42" i="91"/>
  <c r="AH42" i="91"/>
  <c r="AC43" i="91"/>
  <c r="AD43" i="91"/>
  <c r="AE43" i="91"/>
  <c r="AF43" i="91"/>
  <c r="AG43" i="91"/>
  <c r="AH43" i="91"/>
  <c r="AC44" i="91"/>
  <c r="AD44" i="91"/>
  <c r="AE44" i="91"/>
  <c r="AF44" i="91"/>
  <c r="AG44" i="91"/>
  <c r="AH44" i="91"/>
  <c r="AC45" i="91"/>
  <c r="AD45" i="91"/>
  <c r="AE45" i="91"/>
  <c r="AF45" i="91"/>
  <c r="AG45" i="91"/>
  <c r="AH45" i="91"/>
  <c r="AC46" i="91"/>
  <c r="AD46" i="91"/>
  <c r="AE46" i="91"/>
  <c r="AF46" i="91"/>
  <c r="AG46" i="91"/>
  <c r="AH46" i="91"/>
  <c r="AC47" i="91"/>
  <c r="AD47" i="91"/>
  <c r="AE47" i="91"/>
  <c r="AF47" i="91"/>
  <c r="AG47" i="91"/>
  <c r="AH47" i="91"/>
  <c r="AC48" i="91"/>
  <c r="AD48" i="91"/>
  <c r="AE48" i="91"/>
  <c r="AF48" i="91"/>
  <c r="AG48" i="91"/>
  <c r="AH48" i="91"/>
  <c r="AC49" i="91"/>
  <c r="AD49" i="91"/>
  <c r="AE49" i="91"/>
  <c r="AF49" i="91"/>
  <c r="AG49" i="91"/>
  <c r="AH49" i="91"/>
  <c r="AC50" i="91"/>
  <c r="AD50" i="91"/>
  <c r="AE50" i="91"/>
  <c r="AF50" i="91"/>
  <c r="AG50" i="91"/>
  <c r="AH50" i="91"/>
  <c r="AC51" i="91"/>
  <c r="AD51" i="91"/>
  <c r="AE51" i="91"/>
  <c r="AF51" i="91"/>
  <c r="AG51" i="91"/>
  <c r="AH51" i="91"/>
  <c r="AC52" i="91"/>
  <c r="AD52" i="91"/>
  <c r="AE52" i="91"/>
  <c r="AF52" i="91"/>
  <c r="AG52" i="91"/>
  <c r="AH52" i="91"/>
  <c r="AC53" i="91"/>
  <c r="AD53" i="91"/>
  <c r="AE53" i="91"/>
  <c r="AF53" i="91"/>
  <c r="AG53" i="91"/>
  <c r="AH53" i="91"/>
  <c r="AC54" i="91"/>
  <c r="AD54" i="91"/>
  <c r="AE54" i="91"/>
  <c r="AF54" i="91"/>
  <c r="AG54" i="91"/>
  <c r="AH54" i="91"/>
  <c r="AC55" i="91"/>
  <c r="AD55" i="91"/>
  <c r="AE55" i="91"/>
  <c r="AF55" i="91"/>
  <c r="AG55" i="91"/>
  <c r="AH55" i="91"/>
  <c r="AC56" i="91"/>
  <c r="AD56" i="91"/>
  <c r="AE56" i="91"/>
  <c r="AF56" i="91"/>
  <c r="AG56" i="91"/>
  <c r="AH56" i="91"/>
  <c r="AC57" i="91"/>
  <c r="AD57" i="91"/>
  <c r="AE57" i="91"/>
  <c r="AF57" i="91"/>
  <c r="AG57" i="91"/>
  <c r="AH57" i="91"/>
  <c r="AC58" i="91"/>
  <c r="AD58" i="91"/>
  <c r="AE58" i="91"/>
  <c r="AF58" i="91"/>
  <c r="AG58" i="91"/>
  <c r="AH58" i="91"/>
  <c r="AC59" i="91"/>
  <c r="AD59" i="91"/>
  <c r="AE59" i="91"/>
  <c r="AF59" i="91"/>
  <c r="AG59" i="91"/>
  <c r="AH59" i="91"/>
  <c r="AC60" i="91"/>
  <c r="AD60" i="91"/>
  <c r="AE60" i="91"/>
  <c r="AF60" i="91"/>
  <c r="AG60" i="91"/>
  <c r="AH60" i="91"/>
  <c r="AC61" i="91"/>
  <c r="AD61" i="91"/>
  <c r="AE61" i="91"/>
  <c r="AF61" i="91"/>
  <c r="AG61" i="91"/>
  <c r="AH61" i="91"/>
  <c r="AC62" i="91"/>
  <c r="AD62" i="91"/>
  <c r="AE62" i="91"/>
  <c r="AF62" i="91"/>
  <c r="AG62" i="91"/>
  <c r="AH62" i="91"/>
  <c r="AC63" i="91"/>
  <c r="AD63" i="91"/>
  <c r="AE63" i="91"/>
  <c r="AF63" i="91"/>
  <c r="AG63" i="91"/>
  <c r="AH63" i="91"/>
  <c r="AC64" i="91"/>
  <c r="AD64" i="91"/>
  <c r="AE64" i="91"/>
  <c r="AF64" i="91"/>
  <c r="AG64" i="91"/>
  <c r="AH64" i="91"/>
  <c r="AC65" i="91"/>
  <c r="AD65" i="91"/>
  <c r="AE65" i="91"/>
  <c r="AF65" i="91"/>
  <c r="AG65" i="91"/>
  <c r="AH65" i="91"/>
  <c r="AC66" i="91"/>
  <c r="AD66" i="91"/>
  <c r="AE66" i="91"/>
  <c r="AF66" i="91"/>
  <c r="AG66" i="91"/>
  <c r="AH66" i="91"/>
  <c r="AC67" i="91"/>
  <c r="AD67" i="91"/>
  <c r="AE67" i="91"/>
  <c r="AF67" i="91"/>
  <c r="AG67" i="91"/>
  <c r="AH67" i="91"/>
  <c r="AC68" i="91"/>
  <c r="AD68" i="91"/>
  <c r="AE68" i="91"/>
  <c r="AF68" i="91"/>
  <c r="AG68" i="91"/>
  <c r="AH68" i="91"/>
  <c r="AC69" i="91"/>
  <c r="AD69" i="91"/>
  <c r="AE69" i="91"/>
  <c r="AF69" i="91"/>
  <c r="AG69" i="91"/>
  <c r="AH69" i="91"/>
  <c r="AC70" i="91"/>
  <c r="AD70" i="91"/>
  <c r="AE70" i="91"/>
  <c r="AF70" i="91"/>
  <c r="AG70" i="91"/>
  <c r="AH70" i="91"/>
  <c r="AC71" i="91"/>
  <c r="AD71" i="91"/>
  <c r="AE71" i="91"/>
  <c r="AF71" i="91"/>
  <c r="AG71" i="91"/>
  <c r="AH71" i="91"/>
  <c r="AC72" i="91"/>
  <c r="AD72" i="91"/>
  <c r="AE72" i="91"/>
  <c r="AF72" i="91"/>
  <c r="AG72" i="91"/>
  <c r="AH72" i="91"/>
  <c r="AC73" i="91"/>
  <c r="AD73" i="91"/>
  <c r="AE73" i="91"/>
  <c r="AF73" i="91"/>
  <c r="AG73" i="91"/>
  <c r="AH73" i="91"/>
  <c r="AC74" i="91"/>
  <c r="AD74" i="91"/>
  <c r="AE74" i="91"/>
  <c r="AF74" i="91"/>
  <c r="AG74" i="91"/>
  <c r="AH74" i="91"/>
  <c r="AC75" i="91"/>
  <c r="AD75" i="91"/>
  <c r="AE75" i="91"/>
  <c r="AF75" i="91"/>
  <c r="AG75" i="91"/>
  <c r="AH75" i="91"/>
  <c r="AC76" i="91"/>
  <c r="AD76" i="91"/>
  <c r="AE76" i="91"/>
  <c r="AF76" i="91"/>
  <c r="AG76" i="91"/>
  <c r="AH76" i="91"/>
  <c r="AC77" i="91"/>
  <c r="AD77" i="91"/>
  <c r="AE77" i="91"/>
  <c r="AF77" i="91"/>
  <c r="AG77" i="91"/>
  <c r="AH77" i="91"/>
  <c r="AC78" i="91"/>
  <c r="AD78" i="91"/>
  <c r="AE78" i="91"/>
  <c r="AF78" i="91"/>
  <c r="AG78" i="91"/>
  <c r="AH78" i="91"/>
  <c r="AC79" i="91"/>
  <c r="AD79" i="91"/>
  <c r="AE79" i="91"/>
  <c r="AF79" i="91"/>
  <c r="AG79" i="91"/>
  <c r="AH79" i="91"/>
  <c r="AC80" i="91"/>
  <c r="AD80" i="91"/>
  <c r="AE80" i="91"/>
  <c r="AF80" i="91"/>
  <c r="AG80" i="91"/>
  <c r="AH80" i="91"/>
  <c r="AC81" i="91"/>
  <c r="AD81" i="91"/>
  <c r="AE81" i="91"/>
  <c r="AF81" i="91"/>
  <c r="AG81" i="91"/>
  <c r="AH81" i="91"/>
  <c r="AC82" i="91"/>
  <c r="AD82" i="91"/>
  <c r="AE82" i="91"/>
  <c r="AF82" i="91"/>
  <c r="AG82" i="91"/>
  <c r="AH82" i="91"/>
  <c r="AC83" i="91"/>
  <c r="AD83" i="91"/>
  <c r="AE83" i="91"/>
  <c r="AF83" i="91"/>
  <c r="AG83" i="91"/>
  <c r="AH83" i="91"/>
  <c r="AC84" i="91"/>
  <c r="AD84" i="91"/>
  <c r="AE84" i="91"/>
  <c r="AF84" i="91"/>
  <c r="AG84" i="91"/>
  <c r="AH84" i="91"/>
  <c r="AC85" i="91"/>
  <c r="AD85" i="91"/>
  <c r="AE85" i="91"/>
  <c r="AF85" i="91"/>
  <c r="AG85" i="91"/>
  <c r="AH85" i="91"/>
  <c r="AC86" i="91"/>
  <c r="AD86" i="91"/>
  <c r="AE86" i="91"/>
  <c r="AF86" i="91"/>
  <c r="AG86" i="91"/>
  <c r="AH86" i="91"/>
  <c r="AC87" i="91"/>
  <c r="AD87" i="91"/>
  <c r="AE87" i="91"/>
  <c r="AF87" i="91"/>
  <c r="AG87" i="91"/>
  <c r="AH87" i="91"/>
  <c r="AC88" i="91"/>
  <c r="AD88" i="91"/>
  <c r="AE88" i="91"/>
  <c r="AF88" i="91"/>
  <c r="AG88" i="91"/>
  <c r="AH88" i="91"/>
  <c r="AC89" i="91"/>
  <c r="AD89" i="91"/>
  <c r="AE89" i="91"/>
  <c r="AF89" i="91"/>
  <c r="AG89" i="91"/>
  <c r="AH89" i="91"/>
  <c r="AC90" i="91"/>
  <c r="AD90" i="91"/>
  <c r="AE90" i="91"/>
  <c r="AF90" i="91"/>
  <c r="AG90" i="91"/>
  <c r="AH90" i="91"/>
  <c r="AC91" i="91"/>
  <c r="AD91" i="91"/>
  <c r="AE91" i="91"/>
  <c r="AF91" i="91"/>
  <c r="AG91" i="91"/>
  <c r="AH91" i="91"/>
  <c r="AC92" i="91"/>
  <c r="AD92" i="91"/>
  <c r="AE92" i="91"/>
  <c r="AF92" i="91"/>
  <c r="AG92" i="91"/>
  <c r="AH92" i="91"/>
  <c r="AC93" i="91"/>
  <c r="AD93" i="91"/>
  <c r="AE93" i="91"/>
  <c r="AF93" i="91"/>
  <c r="AG93" i="91"/>
  <c r="AH93" i="91"/>
  <c r="AC94" i="91"/>
  <c r="AD94" i="91"/>
  <c r="AE94" i="91"/>
  <c r="AF94" i="91"/>
  <c r="AG94" i="91"/>
  <c r="AH94" i="91"/>
  <c r="AC95" i="91"/>
  <c r="AD95" i="91"/>
  <c r="AE95" i="91"/>
  <c r="AF95" i="91"/>
  <c r="AG95" i="91"/>
  <c r="AH95" i="91"/>
  <c r="AC96" i="91"/>
  <c r="AD96" i="91"/>
  <c r="AE96" i="91"/>
  <c r="AF96" i="91"/>
  <c r="AG96" i="91"/>
  <c r="AH96" i="91"/>
  <c r="AC97" i="91"/>
  <c r="AD97" i="91"/>
  <c r="AE97" i="91"/>
  <c r="AF97" i="91"/>
  <c r="AG97" i="91"/>
  <c r="AH97" i="91"/>
  <c r="AC98" i="91"/>
  <c r="AD98" i="91"/>
  <c r="AE98" i="91"/>
  <c r="AF98" i="91"/>
  <c r="AG98" i="91"/>
  <c r="AH98" i="91"/>
  <c r="AC99" i="91"/>
  <c r="AD99" i="91"/>
  <c r="AE99" i="91"/>
  <c r="AF99" i="91"/>
  <c r="AG99" i="91"/>
  <c r="AH99" i="91"/>
  <c r="AC100" i="91"/>
  <c r="AD100" i="91"/>
  <c r="AE100" i="91"/>
  <c r="AF100" i="91"/>
  <c r="AG100" i="91"/>
  <c r="AH100" i="91"/>
  <c r="AC101" i="91"/>
  <c r="AD101" i="91"/>
  <c r="AE101" i="91"/>
  <c r="AF101" i="91"/>
  <c r="AG101" i="91"/>
  <c r="AH101" i="91"/>
  <c r="AC102" i="91"/>
  <c r="AD102" i="91"/>
  <c r="AE102" i="91"/>
  <c r="AF102" i="91"/>
  <c r="AG102" i="91"/>
  <c r="AH102" i="91"/>
  <c r="AC103" i="91"/>
  <c r="AD103" i="91"/>
  <c r="AE103" i="91"/>
  <c r="AF103" i="91"/>
  <c r="AG103" i="91"/>
  <c r="AH103" i="91"/>
  <c r="AC104" i="91"/>
  <c r="AD104" i="91"/>
  <c r="AE104" i="91"/>
  <c r="AF104" i="91"/>
  <c r="AG104" i="91"/>
  <c r="AH104" i="91"/>
  <c r="AC105" i="91"/>
  <c r="AD105" i="91"/>
  <c r="AE105" i="91"/>
  <c r="AF105" i="91"/>
  <c r="AG105" i="91"/>
  <c r="AH105" i="91"/>
  <c r="AC106" i="91"/>
  <c r="AD106" i="91"/>
  <c r="AE106" i="91"/>
  <c r="AF106" i="91"/>
  <c r="AG106" i="91"/>
  <c r="AH106" i="91"/>
  <c r="AC107" i="91"/>
  <c r="AD107" i="91"/>
  <c r="AE107" i="91"/>
  <c r="AF107" i="91"/>
  <c r="AG107" i="91"/>
  <c r="AH107" i="91"/>
  <c r="AC108" i="91"/>
  <c r="AD108" i="91"/>
  <c r="AE108" i="91"/>
  <c r="AF108" i="91"/>
  <c r="AG108" i="91"/>
  <c r="AH108" i="91"/>
  <c r="AC109" i="91"/>
  <c r="AD109" i="91"/>
  <c r="AE109" i="91"/>
  <c r="AF109" i="91"/>
  <c r="AG109" i="91"/>
  <c r="AH109" i="91"/>
  <c r="AC110" i="91"/>
  <c r="AD110" i="91"/>
  <c r="AE110" i="91"/>
  <c r="AF110" i="91"/>
  <c r="AG110" i="91"/>
  <c r="AH110" i="91"/>
  <c r="AC111" i="91"/>
  <c r="AD111" i="91"/>
  <c r="AE111" i="91"/>
  <c r="AF111" i="91"/>
  <c r="AG111" i="91"/>
  <c r="AH111" i="91"/>
  <c r="AC112" i="91"/>
  <c r="AD112" i="91"/>
  <c r="AE112" i="91"/>
  <c r="AF112" i="91"/>
  <c r="AG112" i="91"/>
  <c r="AH112" i="91"/>
  <c r="AC113" i="91"/>
  <c r="AD113" i="91"/>
  <c r="AE113" i="91"/>
  <c r="AF113" i="91"/>
  <c r="AG113" i="91"/>
  <c r="AH113" i="91"/>
  <c r="AC114" i="91"/>
  <c r="AD114" i="91"/>
  <c r="AE114" i="91"/>
  <c r="AF114" i="91"/>
  <c r="AG114" i="91"/>
  <c r="AH114" i="91"/>
  <c r="AC115" i="91"/>
  <c r="AD115" i="91"/>
  <c r="AE115" i="91"/>
  <c r="AF115" i="91"/>
  <c r="AG115" i="91"/>
  <c r="AH115" i="91"/>
  <c r="AC116" i="91"/>
  <c r="AD116" i="91"/>
  <c r="AE116" i="91"/>
  <c r="AF116" i="91"/>
  <c r="AG116" i="91"/>
  <c r="AH116" i="91"/>
  <c r="AC117" i="91"/>
  <c r="AD117" i="91"/>
  <c r="AE117" i="91"/>
  <c r="AF117" i="91"/>
  <c r="AG117" i="91"/>
  <c r="AH117" i="91"/>
  <c r="AC118" i="91"/>
  <c r="AD118" i="91"/>
  <c r="AE118" i="91"/>
  <c r="AF118" i="91"/>
  <c r="AG118" i="91"/>
  <c r="AH118" i="91"/>
  <c r="AC119" i="91"/>
  <c r="AD119" i="91"/>
  <c r="AE119" i="91"/>
  <c r="AF119" i="91"/>
  <c r="AG119" i="91"/>
  <c r="AH119" i="91"/>
  <c r="AC120" i="91"/>
  <c r="AD120" i="91"/>
  <c r="AE120" i="91"/>
  <c r="AF120" i="91"/>
  <c r="AG120" i="91"/>
  <c r="AH120" i="91"/>
  <c r="AC121" i="91"/>
  <c r="AD121" i="91"/>
  <c r="AE121" i="91"/>
  <c r="AF121" i="91"/>
  <c r="AG121" i="91"/>
  <c r="AH121" i="91"/>
  <c r="AC122" i="91"/>
  <c r="AD122" i="91"/>
  <c r="AE122" i="91"/>
  <c r="AF122" i="91"/>
  <c r="AG122" i="91"/>
  <c r="AH122" i="91"/>
  <c r="AC123" i="91"/>
  <c r="AD123" i="91"/>
  <c r="AE123" i="91"/>
  <c r="AF123" i="91"/>
  <c r="AG123" i="91"/>
  <c r="AH123" i="91"/>
  <c r="AC124" i="91"/>
  <c r="AD124" i="91"/>
  <c r="AE124" i="91"/>
  <c r="AF124" i="91"/>
  <c r="AG124" i="91"/>
  <c r="AH124" i="91"/>
  <c r="AC125" i="91"/>
  <c r="AD125" i="91"/>
  <c r="AE125" i="91"/>
  <c r="AF125" i="91"/>
  <c r="AG125" i="91"/>
  <c r="AH125" i="91"/>
  <c r="AC126" i="91"/>
  <c r="AD126" i="91"/>
  <c r="AE126" i="91"/>
  <c r="AF126" i="91"/>
  <c r="AG126" i="91"/>
  <c r="AH126" i="91"/>
  <c r="AC127" i="91"/>
  <c r="AD127" i="91"/>
  <c r="AE127" i="91"/>
  <c r="AF127" i="91"/>
  <c r="AG127" i="91"/>
  <c r="AH127" i="91"/>
  <c r="AC128" i="91"/>
  <c r="AD128" i="91"/>
  <c r="AE128" i="91"/>
  <c r="AF128" i="91"/>
  <c r="AG128" i="91"/>
  <c r="AH128" i="91"/>
  <c r="AC129" i="91"/>
  <c r="AD129" i="91"/>
  <c r="AE129" i="91"/>
  <c r="AF129" i="91"/>
  <c r="AG129" i="91"/>
  <c r="AH129" i="91"/>
  <c r="AC130" i="91"/>
  <c r="AD130" i="91"/>
  <c r="AE130" i="91"/>
  <c r="AF130" i="91"/>
  <c r="AG130" i="91"/>
  <c r="AH130" i="91"/>
  <c r="AC131" i="91"/>
  <c r="AD131" i="91"/>
  <c r="AE131" i="91"/>
  <c r="AF131" i="91"/>
  <c r="AG131" i="91"/>
  <c r="AH131" i="91"/>
  <c r="AC132" i="91"/>
  <c r="AD132" i="91"/>
  <c r="AE132" i="91"/>
  <c r="AF132" i="91"/>
  <c r="AG132" i="91"/>
  <c r="AH132" i="91"/>
  <c r="AC133" i="91"/>
  <c r="AD133" i="91"/>
  <c r="AE133" i="91"/>
  <c r="AF133" i="91"/>
  <c r="AG133" i="91"/>
  <c r="AH133" i="91"/>
  <c r="AC134" i="91"/>
  <c r="AD134" i="91"/>
  <c r="AE134" i="91"/>
  <c r="AF134" i="91"/>
  <c r="AG134" i="91"/>
  <c r="AH134" i="91"/>
  <c r="AC135" i="91"/>
  <c r="AD135" i="91"/>
  <c r="AE135" i="91"/>
  <c r="AF135" i="91"/>
  <c r="AG135" i="91"/>
  <c r="AH135" i="91"/>
  <c r="AC136" i="91"/>
  <c r="AD136" i="91"/>
  <c r="AE136" i="91"/>
  <c r="AF136" i="91"/>
  <c r="AG136" i="91"/>
  <c r="AH136" i="91"/>
  <c r="AC137" i="91"/>
  <c r="AD137" i="91"/>
  <c r="AE137" i="91"/>
  <c r="AF137" i="91"/>
  <c r="AG137" i="91"/>
  <c r="AH137" i="91"/>
  <c r="AC138" i="91"/>
  <c r="AD138" i="91"/>
  <c r="AE138" i="91"/>
  <c r="AF138" i="91"/>
  <c r="AG138" i="91"/>
  <c r="AH138" i="91"/>
  <c r="AC139" i="91"/>
  <c r="AD139" i="91"/>
  <c r="AE139" i="91"/>
  <c r="AF139" i="91"/>
  <c r="AG139" i="91"/>
  <c r="AH139" i="91"/>
  <c r="AC140" i="91"/>
  <c r="AD140" i="91"/>
  <c r="AE140" i="91"/>
  <c r="AF140" i="91"/>
  <c r="AG140" i="91"/>
  <c r="AH140" i="91"/>
  <c r="AC141" i="91"/>
  <c r="AD141" i="91"/>
  <c r="AE141" i="91"/>
  <c r="AF141" i="91"/>
  <c r="AG141" i="91"/>
  <c r="AH141" i="91"/>
  <c r="AC142" i="91"/>
  <c r="AD142" i="91"/>
  <c r="AE142" i="91"/>
  <c r="AF142" i="91"/>
  <c r="AG142" i="91"/>
  <c r="AH142" i="91"/>
  <c r="AC143" i="91"/>
  <c r="AD143" i="91"/>
  <c r="AE143" i="91"/>
  <c r="AF143" i="91"/>
  <c r="AG143" i="91"/>
  <c r="AH143" i="91"/>
  <c r="AC144" i="91"/>
  <c r="AD144" i="91"/>
  <c r="AE144" i="91"/>
  <c r="AF144" i="91"/>
  <c r="AG144" i="91"/>
  <c r="AH144" i="91"/>
  <c r="AC145" i="91"/>
  <c r="AD145" i="91"/>
  <c r="AE145" i="91"/>
  <c r="AF145" i="91"/>
  <c r="AG145" i="91"/>
  <c r="AH145" i="91"/>
  <c r="AC146" i="91"/>
  <c r="AD146" i="91"/>
  <c r="AE146" i="91"/>
  <c r="AF146" i="91"/>
  <c r="AG146" i="91"/>
  <c r="AH146" i="91"/>
  <c r="AC147" i="91"/>
  <c r="AD147" i="91"/>
  <c r="AE147" i="91"/>
  <c r="AF147" i="91"/>
  <c r="AG147" i="91"/>
  <c r="AH147" i="91"/>
  <c r="AC148" i="91"/>
  <c r="AD148" i="91"/>
  <c r="AE148" i="91"/>
  <c r="AF148" i="91"/>
  <c r="AG148" i="91"/>
  <c r="AH148" i="91"/>
  <c r="AC149" i="91"/>
  <c r="AD149" i="91"/>
  <c r="AE149" i="91"/>
  <c r="AF149" i="91"/>
  <c r="AG149" i="91"/>
  <c r="AH149" i="91"/>
  <c r="AC150" i="91"/>
  <c r="AD150" i="91"/>
  <c r="AE150" i="91"/>
  <c r="AF150" i="91"/>
  <c r="AG150" i="91"/>
  <c r="AH150" i="91"/>
  <c r="AC151" i="91"/>
  <c r="AD151" i="91"/>
  <c r="AE151" i="91"/>
  <c r="AF151" i="91"/>
  <c r="AG151" i="91"/>
  <c r="AH151" i="91"/>
  <c r="AC152" i="91"/>
  <c r="AD152" i="91"/>
  <c r="AE152" i="91"/>
  <c r="AF152" i="91"/>
  <c r="AG152" i="91"/>
  <c r="AH152" i="91"/>
  <c r="AC153" i="91"/>
  <c r="AD153" i="91"/>
  <c r="AE153" i="91"/>
  <c r="AF153" i="91"/>
  <c r="AG153" i="91"/>
  <c r="AH153" i="91"/>
  <c r="AC154" i="91"/>
  <c r="AD154" i="91"/>
  <c r="AE154" i="91"/>
  <c r="AF154" i="91"/>
  <c r="AG154" i="91"/>
  <c r="AH154" i="91"/>
  <c r="AC155" i="91"/>
  <c r="AD155" i="91"/>
  <c r="AE155" i="91"/>
  <c r="AF155" i="91"/>
  <c r="AG155" i="91"/>
  <c r="AH155" i="91"/>
  <c r="AC156" i="91"/>
  <c r="AD156" i="91"/>
  <c r="AE156" i="91"/>
  <c r="AF156" i="91"/>
  <c r="AG156" i="91"/>
  <c r="AH156" i="91"/>
  <c r="AC157" i="91"/>
  <c r="AD157" i="91"/>
  <c r="AE157" i="91"/>
  <c r="AF157" i="91"/>
  <c r="AG157" i="91"/>
  <c r="AH157" i="91"/>
  <c r="AC158" i="91"/>
  <c r="AD158" i="91"/>
  <c r="AE158" i="91"/>
  <c r="AF158" i="91"/>
  <c r="AG158" i="91"/>
  <c r="AH158" i="91"/>
  <c r="AC159" i="91"/>
  <c r="AD159" i="91"/>
  <c r="AE159" i="91"/>
  <c r="AF159" i="91"/>
  <c r="AG159" i="91"/>
  <c r="AH159" i="91"/>
  <c r="AC160" i="91"/>
  <c r="AD160" i="91"/>
  <c r="AE160" i="91"/>
  <c r="AF160" i="91"/>
  <c r="AG160" i="91"/>
  <c r="AH160" i="91"/>
  <c r="AC161" i="91"/>
  <c r="AD161" i="91"/>
  <c r="AE161" i="91"/>
  <c r="AF161" i="91"/>
  <c r="AG161" i="91"/>
  <c r="AH161" i="91"/>
  <c r="AC162" i="91"/>
  <c r="AD162" i="91"/>
  <c r="AE162" i="91"/>
  <c r="AF162" i="91"/>
  <c r="AG162" i="91"/>
  <c r="AH162" i="91"/>
  <c r="AC163" i="91"/>
  <c r="AD163" i="91"/>
  <c r="AE163" i="91"/>
  <c r="AF163" i="91"/>
  <c r="AG163" i="91"/>
  <c r="AH163" i="91"/>
  <c r="AC164" i="91"/>
  <c r="AD164" i="91"/>
  <c r="AE164" i="91"/>
  <c r="AF164" i="91"/>
  <c r="AG164" i="91"/>
  <c r="AH164" i="91"/>
  <c r="AC165" i="91"/>
  <c r="AD165" i="91"/>
  <c r="AE165" i="91"/>
  <c r="AF165" i="91"/>
  <c r="AG165" i="91"/>
  <c r="AH165" i="91"/>
  <c r="AC166" i="91"/>
  <c r="AD166" i="91"/>
  <c r="AE166" i="91"/>
  <c r="AF166" i="91"/>
  <c r="AG166" i="91"/>
  <c r="AH166" i="91"/>
  <c r="AC167" i="91"/>
  <c r="AD167" i="91"/>
  <c r="AE167" i="91"/>
  <c r="AF167" i="91"/>
  <c r="AG167" i="91"/>
  <c r="AH167" i="91"/>
  <c r="AC168" i="91"/>
  <c r="AD168" i="91"/>
  <c r="AE168" i="91"/>
  <c r="AF168" i="91"/>
  <c r="AG168" i="91"/>
  <c r="AH168" i="91"/>
  <c r="AC169" i="91"/>
  <c r="AD169" i="91"/>
  <c r="AE169" i="91"/>
  <c r="AF169" i="91"/>
  <c r="AG169" i="91"/>
  <c r="AH169" i="91"/>
  <c r="AC170" i="91"/>
  <c r="AD170" i="91"/>
  <c r="AE170" i="91"/>
  <c r="AF170" i="91"/>
  <c r="AG170" i="91"/>
  <c r="AH170" i="91"/>
  <c r="AC171" i="91"/>
  <c r="AD171" i="91"/>
  <c r="AE171" i="91"/>
  <c r="AF171" i="91"/>
  <c r="AG171" i="91"/>
  <c r="AH171" i="91"/>
  <c r="AC172" i="91"/>
  <c r="AD172" i="91"/>
  <c r="AE172" i="91"/>
  <c r="AF172" i="91"/>
  <c r="AG172" i="91"/>
  <c r="AH172" i="91"/>
  <c r="AC173" i="91"/>
  <c r="AD173" i="91"/>
  <c r="AE173" i="91"/>
  <c r="AF173" i="91"/>
  <c r="AG173" i="91"/>
  <c r="AH173" i="91"/>
  <c r="AC174" i="91"/>
  <c r="AD174" i="91"/>
  <c r="AE174" i="91"/>
  <c r="AF174" i="91"/>
  <c r="AG174" i="91"/>
  <c r="AH174" i="91"/>
  <c r="AC175" i="91"/>
  <c r="AD175" i="91"/>
  <c r="AE175" i="91"/>
  <c r="AF175" i="91"/>
  <c r="AG175" i="91"/>
  <c r="AH175" i="91"/>
  <c r="AC176" i="91"/>
  <c r="AD176" i="91"/>
  <c r="AE176" i="91"/>
  <c r="AF176" i="91"/>
  <c r="AG176" i="91"/>
  <c r="AH176" i="91"/>
  <c r="AC177" i="91"/>
  <c r="AD177" i="91"/>
  <c r="AE177" i="91"/>
  <c r="AF177" i="91"/>
  <c r="AG177" i="91"/>
  <c r="AH177" i="91"/>
  <c r="AC178" i="91"/>
  <c r="AD178" i="91"/>
  <c r="AE178" i="91"/>
  <c r="AF178" i="91"/>
  <c r="AG178" i="91"/>
  <c r="AH178" i="91"/>
  <c r="AC179" i="91"/>
  <c r="AD179" i="91"/>
  <c r="AE179" i="91"/>
  <c r="AF179" i="91"/>
  <c r="AG179" i="91"/>
  <c r="AH179" i="91"/>
  <c r="AC180" i="91"/>
  <c r="AD180" i="91"/>
  <c r="AE180" i="91"/>
  <c r="AF180" i="91"/>
  <c r="AG180" i="91"/>
  <c r="AH180" i="91"/>
  <c r="AC181" i="91"/>
  <c r="AD181" i="91"/>
  <c r="AE181" i="91"/>
  <c r="AF181" i="91"/>
  <c r="AG181" i="91"/>
  <c r="AH181" i="91"/>
  <c r="AC182" i="91"/>
  <c r="AD182" i="91"/>
  <c r="AE182" i="91"/>
  <c r="AF182" i="91"/>
  <c r="AG182" i="91"/>
  <c r="AH182" i="91"/>
  <c r="AC183" i="91"/>
  <c r="AD183" i="91"/>
  <c r="AE183" i="91"/>
  <c r="AF183" i="91"/>
  <c r="AG183" i="91"/>
  <c r="AH183" i="91"/>
  <c r="AC184" i="91"/>
  <c r="AD184" i="91"/>
  <c r="AE184" i="91"/>
  <c r="AF184" i="91"/>
  <c r="AG184" i="91"/>
  <c r="AH184" i="91"/>
  <c r="AC185" i="91"/>
  <c r="AD185" i="91"/>
  <c r="AE185" i="91"/>
  <c r="AF185" i="91"/>
  <c r="AG185" i="91"/>
  <c r="AH185" i="91"/>
  <c r="AC186" i="91"/>
  <c r="AD186" i="91"/>
  <c r="AE186" i="91"/>
  <c r="AF186" i="91"/>
  <c r="AG186" i="91"/>
  <c r="AH186" i="91"/>
  <c r="AC187" i="91"/>
  <c r="AD187" i="91"/>
  <c r="AE187" i="91"/>
  <c r="AF187" i="91"/>
  <c r="AG187" i="91"/>
  <c r="AH187" i="91"/>
  <c r="AC188" i="91"/>
  <c r="AD188" i="91"/>
  <c r="AE188" i="91"/>
  <c r="AF188" i="91"/>
  <c r="AG188" i="91"/>
  <c r="AH188" i="91"/>
  <c r="AC189" i="91"/>
  <c r="AD189" i="91"/>
  <c r="AE189" i="91"/>
  <c r="AF189" i="91"/>
  <c r="AG189" i="91"/>
  <c r="AH189" i="91"/>
  <c r="AC190" i="91"/>
  <c r="AD190" i="91"/>
  <c r="AE190" i="91"/>
  <c r="AF190" i="91"/>
  <c r="AG190" i="91"/>
  <c r="AH190" i="91"/>
  <c r="AC191" i="91"/>
  <c r="AD191" i="91"/>
  <c r="AE191" i="91"/>
  <c r="AF191" i="91"/>
  <c r="AG191" i="91"/>
  <c r="AH191" i="91"/>
  <c r="AC192" i="91"/>
  <c r="AD192" i="91"/>
  <c r="AE192" i="91"/>
  <c r="AF192" i="91"/>
  <c r="AG192" i="91"/>
  <c r="AH192" i="91"/>
  <c r="AC193" i="91"/>
  <c r="AD193" i="91"/>
  <c r="AE193" i="91"/>
  <c r="AF193" i="91"/>
  <c r="AG193" i="91"/>
  <c r="AH193" i="91"/>
  <c r="AC194" i="91"/>
  <c r="AD194" i="91"/>
  <c r="AE194" i="91"/>
  <c r="AF194" i="91"/>
  <c r="AG194" i="91"/>
  <c r="AH194" i="91"/>
  <c r="AC195" i="91"/>
  <c r="AD195" i="91"/>
  <c r="AE195" i="91"/>
  <c r="AF195" i="91"/>
  <c r="AG195" i="91"/>
  <c r="AH195" i="91"/>
  <c r="AC196" i="91"/>
  <c r="AD196" i="91"/>
  <c r="AE196" i="91"/>
  <c r="AF196" i="91"/>
  <c r="AG196" i="91"/>
  <c r="AH196" i="91"/>
  <c r="AC197" i="91"/>
  <c r="AD197" i="91"/>
  <c r="AE197" i="91"/>
  <c r="AF197" i="91"/>
  <c r="AG197" i="91"/>
  <c r="AH197" i="91"/>
  <c r="AC198" i="91"/>
  <c r="AD198" i="91"/>
  <c r="AE198" i="91"/>
  <c r="AF198" i="91"/>
  <c r="AG198" i="91"/>
  <c r="AH198" i="91"/>
  <c r="AC199" i="91"/>
  <c r="AD199" i="91"/>
  <c r="AE199" i="91"/>
  <c r="AF199" i="91"/>
  <c r="AG199" i="91"/>
  <c r="AH199" i="91"/>
  <c r="AC200" i="91"/>
  <c r="AD200" i="91"/>
  <c r="AE200" i="91"/>
  <c r="AF200" i="91"/>
  <c r="AG200" i="91"/>
  <c r="AH200" i="91"/>
  <c r="AC201" i="91"/>
  <c r="AD201" i="91"/>
  <c r="AE201" i="91"/>
  <c r="AF201" i="91"/>
  <c r="AG201" i="91"/>
  <c r="AH201" i="91"/>
  <c r="AC202" i="91"/>
  <c r="AD202" i="91"/>
  <c r="AE202" i="91"/>
  <c r="AF202" i="91"/>
  <c r="AG202" i="91"/>
  <c r="AH202" i="91"/>
  <c r="AC203" i="91"/>
  <c r="AD203" i="91"/>
  <c r="AE203" i="91"/>
  <c r="AF203" i="91"/>
  <c r="AG203" i="91"/>
  <c r="AH203" i="91"/>
  <c r="AC204" i="91"/>
  <c r="AD204" i="91"/>
  <c r="AE204" i="91"/>
  <c r="AF204" i="91"/>
  <c r="AG204" i="91"/>
  <c r="AH204" i="91"/>
  <c r="AC205" i="91"/>
  <c r="AD205" i="91"/>
  <c r="AE205" i="91"/>
  <c r="AF205" i="91"/>
  <c r="AG205" i="91"/>
  <c r="AH205" i="91"/>
  <c r="AC206" i="91"/>
  <c r="AD206" i="91"/>
  <c r="AE206" i="91"/>
  <c r="AF206" i="91"/>
  <c r="AG206" i="91"/>
  <c r="AH206" i="91"/>
  <c r="AC207" i="91"/>
  <c r="AD207" i="91"/>
  <c r="AE207" i="91"/>
  <c r="AF207" i="91"/>
  <c r="AG207" i="91"/>
  <c r="AH207" i="91"/>
  <c r="AC208" i="91"/>
  <c r="AD208" i="91"/>
  <c r="AE208" i="91"/>
  <c r="AF208" i="91"/>
  <c r="AG208" i="91"/>
  <c r="AH208" i="91"/>
  <c r="AC209" i="91"/>
  <c r="AD209" i="91"/>
  <c r="AE209" i="91"/>
  <c r="AF209" i="91"/>
  <c r="AG209" i="91"/>
  <c r="AH209" i="91"/>
  <c r="AC210" i="91"/>
  <c r="AD210" i="91"/>
  <c r="AE210" i="91"/>
  <c r="AF210" i="91"/>
  <c r="AG210" i="91"/>
  <c r="AH210" i="91"/>
  <c r="AC211" i="91"/>
  <c r="AD211" i="91"/>
  <c r="AE211" i="91"/>
  <c r="AF211" i="91"/>
  <c r="AG211" i="91"/>
  <c r="AH211" i="91"/>
  <c r="AC212" i="91"/>
  <c r="AD212" i="91"/>
  <c r="AE212" i="91"/>
  <c r="AF212" i="91"/>
  <c r="AG212" i="91"/>
  <c r="AH212" i="91"/>
  <c r="AC213" i="91"/>
  <c r="AD213" i="91"/>
  <c r="AE213" i="91"/>
  <c r="AF213" i="91"/>
  <c r="AG213" i="91"/>
  <c r="AH213" i="91"/>
  <c r="AC214" i="91"/>
  <c r="AD214" i="91"/>
  <c r="AE214" i="91"/>
  <c r="AF214" i="91"/>
  <c r="AG214" i="91"/>
  <c r="AH214" i="91"/>
  <c r="AC215" i="91"/>
  <c r="AD215" i="91"/>
  <c r="AE215" i="91"/>
  <c r="AF215" i="91"/>
  <c r="AG215" i="91"/>
  <c r="AH215" i="91"/>
  <c r="AC216" i="91"/>
  <c r="AD216" i="91"/>
  <c r="AE216" i="91"/>
  <c r="AF216" i="91"/>
  <c r="AG216" i="91"/>
  <c r="AH216" i="91"/>
  <c r="AC217" i="91"/>
  <c r="AD217" i="91"/>
  <c r="AE217" i="91"/>
  <c r="AF217" i="91"/>
  <c r="AG217" i="91"/>
  <c r="AH217" i="91"/>
  <c r="AC218" i="91"/>
  <c r="AD218" i="91"/>
  <c r="AE218" i="91"/>
  <c r="AF218" i="91"/>
  <c r="AG218" i="91"/>
  <c r="AH218" i="91"/>
  <c r="AC219" i="91"/>
  <c r="AD219" i="91"/>
  <c r="AE219" i="91"/>
  <c r="AF219" i="91"/>
  <c r="AG219" i="91"/>
  <c r="AH219" i="91"/>
  <c r="AC220" i="91"/>
  <c r="AD220" i="91"/>
  <c r="AE220" i="91"/>
  <c r="AF220" i="91"/>
  <c r="AG220" i="91"/>
  <c r="AH220" i="91"/>
  <c r="AC221" i="91"/>
  <c r="AD221" i="91"/>
  <c r="AE221" i="91"/>
  <c r="AF221" i="91"/>
  <c r="AG221" i="91"/>
  <c r="AH221" i="91"/>
  <c r="AC222" i="91"/>
  <c r="AD222" i="91"/>
  <c r="AE222" i="91"/>
  <c r="AF222" i="91"/>
  <c r="AG222" i="91"/>
  <c r="AH222" i="91"/>
  <c r="AC223" i="91"/>
  <c r="AD223" i="91"/>
  <c r="AE223" i="91"/>
  <c r="AF223" i="91"/>
  <c r="AG223" i="91"/>
  <c r="AH223" i="91"/>
  <c r="AC224" i="91"/>
  <c r="AD224" i="91"/>
  <c r="AE224" i="91"/>
  <c r="AF224" i="91"/>
  <c r="AG224" i="91"/>
  <c r="AH224" i="91"/>
  <c r="AC225" i="91"/>
  <c r="AD225" i="91"/>
  <c r="AE225" i="91"/>
  <c r="AF225" i="91"/>
  <c r="AG225" i="91"/>
  <c r="AH225" i="91"/>
  <c r="AC226" i="91"/>
  <c r="AD226" i="91"/>
  <c r="AE226" i="91"/>
  <c r="AF226" i="91"/>
  <c r="AG226" i="91"/>
  <c r="AH226" i="91"/>
  <c r="AC227" i="91"/>
  <c r="AD227" i="91"/>
  <c r="AE227" i="91"/>
  <c r="AF227" i="91"/>
  <c r="AG227" i="91"/>
  <c r="AH227" i="91"/>
  <c r="AC228" i="91"/>
  <c r="AD228" i="91"/>
  <c r="AE228" i="91"/>
  <c r="AF228" i="91"/>
  <c r="AG228" i="91"/>
  <c r="AH228" i="91"/>
  <c r="AC229" i="91"/>
  <c r="AD229" i="91"/>
  <c r="AE229" i="91"/>
  <c r="AF229" i="91"/>
  <c r="AG229" i="91"/>
  <c r="AH229" i="91"/>
  <c r="AC230" i="91"/>
  <c r="AD230" i="91"/>
  <c r="AE230" i="91"/>
  <c r="AF230" i="91"/>
  <c r="AG230" i="91"/>
  <c r="AH230" i="91"/>
  <c r="AC231" i="91"/>
  <c r="AD231" i="91"/>
  <c r="AE231" i="91"/>
  <c r="AF231" i="91"/>
  <c r="AG231" i="91"/>
  <c r="AH231" i="91"/>
  <c r="AC232" i="91"/>
  <c r="AD232" i="91"/>
  <c r="AE232" i="91"/>
  <c r="AF232" i="91"/>
  <c r="AG232" i="91"/>
  <c r="AH232" i="91"/>
  <c r="AC233" i="91"/>
  <c r="AD233" i="91"/>
  <c r="AE233" i="91"/>
  <c r="AF233" i="91"/>
  <c r="AG233" i="91"/>
  <c r="AH233" i="91"/>
  <c r="AC234" i="91"/>
  <c r="AD234" i="91"/>
  <c r="AE234" i="91"/>
  <c r="AF234" i="91"/>
  <c r="AG234" i="91"/>
  <c r="AH234" i="91"/>
  <c r="AC235" i="91"/>
  <c r="AD235" i="91"/>
  <c r="AE235" i="91"/>
  <c r="AF235" i="91"/>
  <c r="AG235" i="91"/>
  <c r="AH235" i="91"/>
  <c r="AC236" i="91"/>
  <c r="AD236" i="91"/>
  <c r="AE236" i="91"/>
  <c r="AF236" i="91"/>
  <c r="AG236" i="91"/>
  <c r="AH236" i="91"/>
  <c r="AC237" i="91"/>
  <c r="AD237" i="91"/>
  <c r="AE237" i="91"/>
  <c r="AF237" i="91"/>
  <c r="AG237" i="91"/>
  <c r="AH237" i="91"/>
  <c r="AC238" i="91"/>
  <c r="AD238" i="91"/>
  <c r="AE238" i="91"/>
  <c r="AF238" i="91"/>
  <c r="AG238" i="91"/>
  <c r="AH238" i="91"/>
  <c r="AC239" i="91"/>
  <c r="AD239" i="91"/>
  <c r="AE239" i="91"/>
  <c r="AF239" i="91"/>
  <c r="AG239" i="91"/>
  <c r="AH239" i="91"/>
  <c r="AC240" i="91"/>
  <c r="AD240" i="91"/>
  <c r="AE240" i="91"/>
  <c r="AF240" i="91"/>
  <c r="AG240" i="91"/>
  <c r="AH240" i="91"/>
  <c r="AC241" i="91"/>
  <c r="AD241" i="91"/>
  <c r="AE241" i="91"/>
  <c r="AF241" i="91"/>
  <c r="AG241" i="91"/>
  <c r="AH241" i="91"/>
  <c r="AC242" i="91"/>
  <c r="AD242" i="91"/>
  <c r="AE242" i="91"/>
  <c r="AF242" i="91"/>
  <c r="AG242" i="91"/>
  <c r="AH242" i="91"/>
  <c r="AC243" i="91"/>
  <c r="AD243" i="91"/>
  <c r="AE243" i="91"/>
  <c r="AF243" i="91"/>
  <c r="AG243" i="91"/>
  <c r="AH243" i="91"/>
  <c r="AC244" i="91"/>
  <c r="AD244" i="91"/>
  <c r="AE244" i="91"/>
  <c r="AF244" i="91"/>
  <c r="AG244" i="91"/>
  <c r="AH244" i="91"/>
  <c r="AC245" i="91"/>
  <c r="AD245" i="91"/>
  <c r="AE245" i="91"/>
  <c r="AF245" i="91"/>
  <c r="AG245" i="91"/>
  <c r="AH245" i="91"/>
  <c r="AC246" i="91"/>
  <c r="AD246" i="91"/>
  <c r="AE246" i="91"/>
  <c r="AF246" i="91"/>
  <c r="AG246" i="91"/>
  <c r="AH246" i="91"/>
  <c r="AC247" i="91"/>
  <c r="AD247" i="91"/>
  <c r="AE247" i="91"/>
  <c r="AF247" i="91"/>
  <c r="AG247" i="91"/>
  <c r="AH247" i="91"/>
  <c r="AC248" i="91"/>
  <c r="AD248" i="91"/>
  <c r="AE248" i="91"/>
  <c r="AF248" i="91"/>
  <c r="AG248" i="91"/>
  <c r="AH248" i="91"/>
  <c r="AC249" i="91"/>
  <c r="AD249" i="91"/>
  <c r="AE249" i="91"/>
  <c r="AF249" i="91"/>
  <c r="AG249" i="91"/>
  <c r="AH249" i="91"/>
  <c r="AC250" i="91"/>
  <c r="AD250" i="91"/>
  <c r="AE250" i="91"/>
  <c r="AF250" i="91"/>
  <c r="AG250" i="91"/>
  <c r="AH250" i="91"/>
  <c r="AC251" i="91"/>
  <c r="AD251" i="91"/>
  <c r="AE251" i="91"/>
  <c r="AF251" i="91"/>
  <c r="AG251" i="91"/>
  <c r="AH251" i="91"/>
  <c r="AC252" i="91"/>
  <c r="AD252" i="91"/>
  <c r="AE252" i="91"/>
  <c r="AF252" i="91"/>
  <c r="AG252" i="91"/>
  <c r="AH252" i="91"/>
  <c r="AC253" i="91"/>
  <c r="AD253" i="91"/>
  <c r="AE253" i="91"/>
  <c r="AF253" i="91"/>
  <c r="AG253" i="91"/>
  <c r="AH253" i="91"/>
  <c r="AC254" i="91"/>
  <c r="AD254" i="91"/>
  <c r="AE254" i="91"/>
  <c r="AF254" i="91"/>
  <c r="AG254" i="91"/>
  <c r="AH254" i="91"/>
  <c r="AC255" i="91"/>
  <c r="AD255" i="91"/>
  <c r="AE255" i="91"/>
  <c r="AF255" i="91"/>
  <c r="AG255" i="91"/>
  <c r="AH255" i="91"/>
  <c r="AC256" i="91"/>
  <c r="AD256" i="91"/>
  <c r="AE256" i="91"/>
  <c r="AF256" i="91"/>
  <c r="AG256" i="91"/>
  <c r="AH256" i="91"/>
  <c r="AC257" i="91"/>
  <c r="AD257" i="91"/>
  <c r="AE257" i="91"/>
  <c r="AF257" i="91"/>
  <c r="AG257" i="91"/>
  <c r="AH257" i="91"/>
  <c r="AC258" i="91"/>
  <c r="AD258" i="91"/>
  <c r="AE258" i="91"/>
  <c r="AF258" i="91"/>
  <c r="AG258" i="91"/>
  <c r="AH258" i="91"/>
  <c r="AC259" i="91"/>
  <c r="AD259" i="91"/>
  <c r="AE259" i="91"/>
  <c r="AF259" i="91"/>
  <c r="AG259" i="91"/>
  <c r="AH259" i="91"/>
  <c r="AC260" i="91"/>
  <c r="AD260" i="91"/>
  <c r="AE260" i="91"/>
  <c r="AF260" i="91"/>
  <c r="AG260" i="91"/>
  <c r="AH260" i="91"/>
  <c r="AC261" i="91"/>
  <c r="AD261" i="91"/>
  <c r="AE261" i="91"/>
  <c r="AF261" i="91"/>
  <c r="AG261" i="91"/>
  <c r="AH261" i="91"/>
  <c r="AC262" i="91"/>
  <c r="AD262" i="91"/>
  <c r="AE262" i="91"/>
  <c r="AF262" i="91"/>
  <c r="AG262" i="91"/>
  <c r="AH262" i="91"/>
  <c r="AC263" i="91"/>
  <c r="AD263" i="91"/>
  <c r="AE263" i="91"/>
  <c r="AF263" i="91"/>
  <c r="AG263" i="91"/>
  <c r="AH263" i="91"/>
  <c r="AC264" i="91"/>
  <c r="AD264" i="91"/>
  <c r="AE264" i="91"/>
  <c r="AF264" i="91"/>
  <c r="AG264" i="91"/>
  <c r="AH264" i="91"/>
  <c r="AC265" i="91"/>
  <c r="AD265" i="91"/>
  <c r="AE265" i="91"/>
  <c r="AF265" i="91"/>
  <c r="AG265" i="91"/>
  <c r="AH265" i="91"/>
  <c r="AC266" i="91"/>
  <c r="AD266" i="91"/>
  <c r="AE266" i="91"/>
  <c r="AF266" i="91"/>
  <c r="AG266" i="91"/>
  <c r="AH266" i="91"/>
  <c r="AC267" i="91"/>
  <c r="AD267" i="91"/>
  <c r="AE267" i="91"/>
  <c r="AF267" i="91"/>
  <c r="AG267" i="91"/>
  <c r="AH267" i="91"/>
  <c r="AC268" i="91"/>
  <c r="AD268" i="91"/>
  <c r="AE268" i="91"/>
  <c r="AF268" i="91"/>
  <c r="AG268" i="91"/>
  <c r="AH268" i="91"/>
  <c r="AC269" i="91"/>
  <c r="AD269" i="91"/>
  <c r="AE269" i="91"/>
  <c r="AF269" i="91"/>
  <c r="AG269" i="91"/>
  <c r="AH269" i="91"/>
  <c r="AC270" i="91"/>
  <c r="AD270" i="91"/>
  <c r="AE270" i="91"/>
  <c r="AF270" i="91"/>
  <c r="AG270" i="91"/>
  <c r="AH270" i="91"/>
  <c r="AC271" i="91"/>
  <c r="AD271" i="91"/>
  <c r="AE271" i="91"/>
  <c r="AF271" i="91"/>
  <c r="AG271" i="91"/>
  <c r="AH271" i="91"/>
  <c r="AC272" i="91"/>
  <c r="AD272" i="91"/>
  <c r="AE272" i="91"/>
  <c r="AF272" i="91"/>
  <c r="AG272" i="91"/>
  <c r="AH272" i="91"/>
  <c r="AC273" i="91"/>
  <c r="AD273" i="91"/>
  <c r="AE273" i="91"/>
  <c r="AF273" i="91"/>
  <c r="AG273" i="91"/>
  <c r="AH273" i="91"/>
  <c r="AC274" i="91"/>
  <c r="AD274" i="91"/>
  <c r="AE274" i="91"/>
  <c r="AF274" i="91"/>
  <c r="AG274" i="91"/>
  <c r="AH274" i="91"/>
  <c r="AC275" i="91"/>
  <c r="AD275" i="91"/>
  <c r="AE275" i="91"/>
  <c r="AF275" i="91"/>
  <c r="AG275" i="91"/>
  <c r="AH275" i="91"/>
  <c r="AC276" i="91"/>
  <c r="AD276" i="91"/>
  <c r="AE276" i="91"/>
  <c r="AF276" i="91"/>
  <c r="AG276" i="91"/>
  <c r="AH276" i="91"/>
  <c r="AC277" i="91"/>
  <c r="AD277" i="91"/>
  <c r="AE277" i="91"/>
  <c r="AF277" i="91"/>
  <c r="AG277" i="91"/>
  <c r="AH277" i="91"/>
  <c r="AC278" i="91"/>
  <c r="AD278" i="91"/>
  <c r="AE278" i="91"/>
  <c r="AF278" i="91"/>
  <c r="AG278" i="91"/>
  <c r="AH278" i="91"/>
  <c r="AC279" i="91"/>
  <c r="AD279" i="91"/>
  <c r="AE279" i="91"/>
  <c r="AF279" i="91"/>
  <c r="AG279" i="91"/>
  <c r="AH279" i="91"/>
  <c r="AC280" i="91"/>
  <c r="AD280" i="91"/>
  <c r="AE280" i="91"/>
  <c r="AF280" i="91"/>
  <c r="AG280" i="91"/>
  <c r="AH280" i="91"/>
  <c r="AC281" i="91"/>
  <c r="AD281" i="91"/>
  <c r="AE281" i="91"/>
  <c r="AF281" i="91"/>
  <c r="AG281" i="91"/>
  <c r="AH281" i="91"/>
  <c r="AC282" i="91"/>
  <c r="AD282" i="91"/>
  <c r="AE282" i="91"/>
  <c r="AF282" i="91"/>
  <c r="AG282" i="91"/>
  <c r="AH282" i="91"/>
  <c r="AC283" i="91"/>
  <c r="AD283" i="91"/>
  <c r="AE283" i="91"/>
  <c r="AF283" i="91"/>
  <c r="AG283" i="91"/>
  <c r="AH283" i="91"/>
  <c r="AC284" i="91"/>
  <c r="AD284" i="91"/>
  <c r="AE284" i="91"/>
  <c r="AF284" i="91"/>
  <c r="AG284" i="91"/>
  <c r="AH284" i="91"/>
  <c r="AC285" i="91"/>
  <c r="AD285" i="91"/>
  <c r="AE285" i="91"/>
  <c r="AF285" i="91"/>
  <c r="AG285" i="91"/>
  <c r="AH285" i="91"/>
  <c r="AC286" i="91"/>
  <c r="AD286" i="91"/>
  <c r="AE286" i="91"/>
  <c r="AF286" i="91"/>
  <c r="AG286" i="91"/>
  <c r="AH286" i="91"/>
  <c r="AC287" i="91"/>
  <c r="AD287" i="91"/>
  <c r="AE287" i="91"/>
  <c r="AF287" i="91"/>
  <c r="AG287" i="91"/>
  <c r="AH287" i="91"/>
  <c r="AC288" i="91"/>
  <c r="AD288" i="91"/>
  <c r="AE288" i="91"/>
  <c r="AF288" i="91"/>
  <c r="AG288" i="91"/>
  <c r="AH288" i="91"/>
  <c r="AC289" i="91"/>
  <c r="AD289" i="91"/>
  <c r="AE289" i="91"/>
  <c r="AF289" i="91"/>
  <c r="AG289" i="91"/>
  <c r="AH289" i="91"/>
  <c r="AC290" i="91"/>
  <c r="AD290" i="91"/>
  <c r="AE290" i="91"/>
  <c r="AF290" i="91"/>
  <c r="AG290" i="91"/>
  <c r="AH290" i="91"/>
  <c r="AC291" i="91"/>
  <c r="AD291" i="91"/>
  <c r="AE291" i="91"/>
  <c r="AF291" i="91"/>
  <c r="AG291" i="91"/>
  <c r="AH291" i="91"/>
  <c r="AC292" i="91"/>
  <c r="AD292" i="91"/>
  <c r="AE292" i="91"/>
  <c r="AF292" i="91"/>
  <c r="AG292" i="91"/>
  <c r="AH292" i="91"/>
  <c r="AC293" i="91"/>
  <c r="AD293" i="91"/>
  <c r="AE293" i="91"/>
  <c r="AF293" i="91"/>
  <c r="AG293" i="91"/>
  <c r="AH293" i="91"/>
  <c r="AC294" i="91"/>
  <c r="AD294" i="91"/>
  <c r="AE294" i="91"/>
  <c r="AF294" i="91"/>
  <c r="AG294" i="91"/>
  <c r="AH294" i="91"/>
  <c r="AC295" i="91"/>
  <c r="AD295" i="91"/>
  <c r="AE295" i="91"/>
  <c r="AF295" i="91"/>
  <c r="AG295" i="91"/>
  <c r="AH295" i="91"/>
  <c r="AC296" i="91"/>
  <c r="AD296" i="91"/>
  <c r="AE296" i="91"/>
  <c r="AF296" i="91"/>
  <c r="AG296" i="91"/>
  <c r="AH296" i="91"/>
  <c r="AC297" i="91"/>
  <c r="AD297" i="91"/>
  <c r="AE297" i="91"/>
  <c r="AF297" i="91"/>
  <c r="AG297" i="91"/>
  <c r="AH297" i="91"/>
  <c r="AC298" i="91"/>
  <c r="AD298" i="91"/>
  <c r="AE298" i="91"/>
  <c r="AF298" i="91"/>
  <c r="AG298" i="91"/>
  <c r="AH298" i="91"/>
  <c r="AC299" i="91"/>
  <c r="AD299" i="91"/>
  <c r="AE299" i="91"/>
  <c r="AF299" i="91"/>
  <c r="AG299" i="91"/>
  <c r="AH299" i="91"/>
  <c r="AC300" i="91"/>
  <c r="AD300" i="91"/>
  <c r="AE300" i="91"/>
  <c r="AF300" i="91"/>
  <c r="AG300" i="91"/>
  <c r="AH300" i="91"/>
  <c r="AC301" i="91"/>
  <c r="AD301" i="91"/>
  <c r="AE301" i="91"/>
  <c r="AF301" i="91"/>
  <c r="AG301" i="91"/>
  <c r="AH301" i="91"/>
  <c r="AC302" i="91"/>
  <c r="AD302" i="91"/>
  <c r="AE302" i="91"/>
  <c r="AF302" i="91"/>
  <c r="AG302" i="91"/>
  <c r="AH302" i="91"/>
  <c r="AC303" i="91"/>
  <c r="AD303" i="91"/>
  <c r="AE303" i="91"/>
  <c r="AF303" i="91"/>
  <c r="AG303" i="91"/>
  <c r="AH303" i="91"/>
  <c r="AC304" i="91"/>
  <c r="AD304" i="91"/>
  <c r="AE304" i="91"/>
  <c r="AF304" i="91"/>
  <c r="AG304" i="91"/>
  <c r="AH304" i="91"/>
  <c r="AC305" i="91"/>
  <c r="AD305" i="91"/>
  <c r="AE305" i="91"/>
  <c r="AF305" i="91"/>
  <c r="AG305" i="91"/>
  <c r="AH305" i="91"/>
  <c r="AC306" i="91"/>
  <c r="AD306" i="91"/>
  <c r="AE306" i="91"/>
  <c r="AF306" i="91"/>
  <c r="AG306" i="91"/>
  <c r="AH306" i="91"/>
  <c r="AC307" i="91"/>
  <c r="AD307" i="91"/>
  <c r="AE307" i="91"/>
  <c r="AF307" i="91"/>
  <c r="AG307" i="91"/>
  <c r="AH307" i="91"/>
  <c r="AC308" i="91"/>
  <c r="AD308" i="91"/>
  <c r="AE308" i="91"/>
  <c r="AF308" i="91"/>
  <c r="AG308" i="91"/>
  <c r="AH308" i="91"/>
  <c r="AC309" i="91"/>
  <c r="AD309" i="91"/>
  <c r="AE309" i="91"/>
  <c r="AF309" i="91"/>
  <c r="AG309" i="91"/>
  <c r="AH309" i="91"/>
  <c r="AC310" i="91"/>
  <c r="AD310" i="91"/>
  <c r="AE310" i="91"/>
  <c r="AF310" i="91"/>
  <c r="AG310" i="91"/>
  <c r="AH310" i="91"/>
  <c r="AC311" i="91"/>
  <c r="AD311" i="91"/>
  <c r="AE311" i="91"/>
  <c r="AF311" i="91"/>
  <c r="AG311" i="91"/>
  <c r="AH311" i="91"/>
  <c r="AC312" i="91"/>
  <c r="AD312" i="91"/>
  <c r="AE312" i="91"/>
  <c r="AF312" i="91"/>
  <c r="AG312" i="91"/>
  <c r="AH312" i="91"/>
  <c r="AC313" i="91"/>
  <c r="AD313" i="91"/>
  <c r="AE313" i="91"/>
  <c r="AF313" i="91"/>
  <c r="AG313" i="91"/>
  <c r="AH313" i="91"/>
  <c r="AC314" i="91"/>
  <c r="AD314" i="91"/>
  <c r="AE314" i="91"/>
  <c r="AF314" i="91"/>
  <c r="AG314" i="91"/>
  <c r="AH314" i="91"/>
  <c r="AC315" i="91"/>
  <c r="AD315" i="91"/>
  <c r="AE315" i="91"/>
  <c r="AF315" i="91"/>
  <c r="AG315" i="91"/>
  <c r="AH315" i="91"/>
  <c r="AC316" i="91"/>
  <c r="AD316" i="91"/>
  <c r="AE316" i="91"/>
  <c r="AF316" i="91"/>
  <c r="AG316" i="91"/>
  <c r="AH316" i="91"/>
  <c r="AC317" i="91"/>
  <c r="AD317" i="91"/>
  <c r="AE317" i="91"/>
  <c r="AF317" i="91"/>
  <c r="AG317" i="91"/>
  <c r="AH317" i="91"/>
  <c r="AC318" i="91"/>
  <c r="AD318" i="91"/>
  <c r="AE318" i="91"/>
  <c r="AF318" i="91"/>
  <c r="AG318" i="91"/>
  <c r="AH318" i="91"/>
  <c r="AC319" i="91"/>
  <c r="AD319" i="91"/>
  <c r="AE319" i="91"/>
  <c r="AF319" i="91"/>
  <c r="AG319" i="91"/>
  <c r="AH319" i="91"/>
  <c r="AC320" i="91"/>
  <c r="AD320" i="91"/>
  <c r="AE320" i="91"/>
  <c r="AF320" i="91"/>
  <c r="AG320" i="91"/>
  <c r="AH320" i="91"/>
  <c r="AC321" i="91"/>
  <c r="AD321" i="91"/>
  <c r="AE321" i="91"/>
  <c r="AF321" i="91"/>
  <c r="AG321" i="91"/>
  <c r="AH321" i="91"/>
  <c r="AC322" i="91"/>
  <c r="AD322" i="91"/>
  <c r="AE322" i="91"/>
  <c r="AF322" i="91"/>
  <c r="AG322" i="91"/>
  <c r="AH322" i="91"/>
  <c r="AC323" i="91"/>
  <c r="AD323" i="91"/>
  <c r="AE323" i="91"/>
  <c r="AF323" i="91"/>
  <c r="AG323" i="91"/>
  <c r="AH323" i="91"/>
  <c r="AC324" i="91"/>
  <c r="AD324" i="91"/>
  <c r="AE324" i="91"/>
  <c r="AF324" i="91"/>
  <c r="AG324" i="91"/>
  <c r="AH324" i="91"/>
  <c r="AC325" i="91"/>
  <c r="AD325" i="91"/>
  <c r="AE325" i="91"/>
  <c r="AF325" i="91"/>
  <c r="AG325" i="91"/>
  <c r="AH325" i="91"/>
  <c r="AC326" i="91"/>
  <c r="AD326" i="91"/>
  <c r="AE326" i="91"/>
  <c r="AF326" i="91"/>
  <c r="AG326" i="91"/>
  <c r="AH326" i="91"/>
  <c r="AC327" i="91"/>
  <c r="AD327" i="91"/>
  <c r="AE327" i="91"/>
  <c r="AF327" i="91"/>
  <c r="AG327" i="91"/>
  <c r="AH327" i="91"/>
  <c r="AC328" i="91"/>
  <c r="AD328" i="91"/>
  <c r="AE328" i="91"/>
  <c r="AF328" i="91"/>
  <c r="AG328" i="91"/>
  <c r="AH328" i="91"/>
  <c r="AC329" i="91"/>
  <c r="AD329" i="91"/>
  <c r="AE329" i="91"/>
  <c r="AF329" i="91"/>
  <c r="AG329" i="91"/>
  <c r="AH329" i="91"/>
  <c r="AC330" i="91"/>
  <c r="AD330" i="91"/>
  <c r="AE330" i="91"/>
  <c r="AF330" i="91"/>
  <c r="AG330" i="91"/>
  <c r="AH330" i="91"/>
  <c r="AC331" i="91"/>
  <c r="AD331" i="91"/>
  <c r="AE331" i="91"/>
  <c r="AF331" i="91"/>
  <c r="AG331" i="91"/>
  <c r="AH331" i="91"/>
  <c r="AC332" i="91"/>
  <c r="AD332" i="91"/>
  <c r="AE332" i="91"/>
  <c r="AF332" i="91"/>
  <c r="AG332" i="91"/>
  <c r="AH332" i="91"/>
  <c r="AC333" i="91"/>
  <c r="AD333" i="91"/>
  <c r="AE333" i="91"/>
  <c r="AF333" i="91"/>
  <c r="AG333" i="91"/>
  <c r="AH333" i="91"/>
  <c r="AC334" i="91"/>
  <c r="AD334" i="91"/>
  <c r="AE334" i="91"/>
  <c r="AF334" i="91"/>
  <c r="AG334" i="91"/>
  <c r="AH334" i="91"/>
  <c r="AC335" i="91"/>
  <c r="AD335" i="91"/>
  <c r="AE335" i="91"/>
  <c r="AF335" i="91"/>
  <c r="AG335" i="91"/>
  <c r="AH335" i="91"/>
  <c r="AC336" i="91"/>
  <c r="AD336" i="91"/>
  <c r="AE336" i="91"/>
  <c r="AF336" i="91"/>
  <c r="AG336" i="91"/>
  <c r="AH336" i="91"/>
  <c r="AC337" i="91"/>
  <c r="AD337" i="91"/>
  <c r="AE337" i="91"/>
  <c r="AF337" i="91"/>
  <c r="AG337" i="91"/>
  <c r="AH337" i="91"/>
  <c r="AC338" i="91"/>
  <c r="AD338" i="91"/>
  <c r="AE338" i="91"/>
  <c r="AF338" i="91"/>
  <c r="AG338" i="91"/>
  <c r="AH338" i="91"/>
  <c r="AC339" i="91"/>
  <c r="AD339" i="91"/>
  <c r="AE339" i="91"/>
  <c r="AF339" i="91"/>
  <c r="AG339" i="91"/>
  <c r="AH339" i="91"/>
  <c r="AC340" i="91"/>
  <c r="AD340" i="91"/>
  <c r="AE340" i="91"/>
  <c r="AF340" i="91"/>
  <c r="AG340" i="91"/>
  <c r="AH340" i="91"/>
  <c r="AC341" i="91"/>
  <c r="AD341" i="91"/>
  <c r="AE341" i="91"/>
  <c r="AF341" i="91"/>
  <c r="AG341" i="91"/>
  <c r="AH341" i="91"/>
  <c r="AC342" i="91"/>
  <c r="AD342" i="91"/>
  <c r="AE342" i="91"/>
  <c r="AF342" i="91"/>
  <c r="AG342" i="91"/>
  <c r="AH342" i="91"/>
  <c r="AC343" i="91"/>
  <c r="AD343" i="91"/>
  <c r="AE343" i="91"/>
  <c r="AF343" i="91"/>
  <c r="AG343" i="91"/>
  <c r="AH343" i="91"/>
  <c r="AC344" i="91"/>
  <c r="AD344" i="91"/>
  <c r="AE344" i="91"/>
  <c r="AF344" i="91"/>
  <c r="AG344" i="91"/>
  <c r="AH344" i="91"/>
  <c r="AC345" i="91"/>
  <c r="AD345" i="91"/>
  <c r="AE345" i="91"/>
  <c r="AF345" i="91"/>
  <c r="AG345" i="91"/>
  <c r="AH345" i="91"/>
  <c r="AC346" i="91"/>
  <c r="AD346" i="91"/>
  <c r="AE346" i="91"/>
  <c r="AF346" i="91"/>
  <c r="AG346" i="91"/>
  <c r="AH346" i="91"/>
  <c r="AC347" i="91"/>
  <c r="AD347" i="91"/>
  <c r="AE347" i="91"/>
  <c r="AF347" i="91"/>
  <c r="AG347" i="91"/>
  <c r="AH347" i="91"/>
  <c r="AC348" i="91"/>
  <c r="AD348" i="91"/>
  <c r="AE348" i="91"/>
  <c r="AF348" i="91"/>
  <c r="AG348" i="91"/>
  <c r="AH348" i="91"/>
  <c r="AC349" i="91"/>
  <c r="AD349" i="91"/>
  <c r="AE349" i="91"/>
  <c r="AF349" i="91"/>
  <c r="AG349" i="91"/>
  <c r="AH349" i="91"/>
  <c r="AC350" i="91"/>
  <c r="AD350" i="91"/>
  <c r="AE350" i="91"/>
  <c r="AF350" i="91"/>
  <c r="AG350" i="91"/>
  <c r="AH350" i="91"/>
  <c r="AC351" i="91"/>
  <c r="AD351" i="91"/>
  <c r="AE351" i="91"/>
  <c r="AF351" i="91"/>
  <c r="AG351" i="91"/>
  <c r="AH351" i="91"/>
  <c r="AC352" i="91"/>
  <c r="AD352" i="91"/>
  <c r="AE352" i="91"/>
  <c r="AF352" i="91"/>
  <c r="AG352" i="91"/>
  <c r="AH352" i="91"/>
  <c r="AC353" i="91"/>
  <c r="AD353" i="91"/>
  <c r="AE353" i="91"/>
  <c r="AF353" i="91"/>
  <c r="AG353" i="91"/>
  <c r="AH353" i="91"/>
  <c r="AC354" i="91"/>
  <c r="AD354" i="91"/>
  <c r="AE354" i="91"/>
  <c r="AF354" i="91"/>
  <c r="AG354" i="91"/>
  <c r="AH354" i="91"/>
  <c r="AC355" i="91"/>
  <c r="AD355" i="91"/>
  <c r="AE355" i="91"/>
  <c r="AF355" i="91"/>
  <c r="AG355" i="91"/>
  <c r="AH355" i="91"/>
  <c r="AC356" i="91"/>
  <c r="AD356" i="91"/>
  <c r="AE356" i="91"/>
  <c r="AF356" i="91"/>
  <c r="AG356" i="91"/>
  <c r="AH356" i="91"/>
  <c r="AC357" i="91"/>
  <c r="AD357" i="91"/>
  <c r="AE357" i="91"/>
  <c r="AF357" i="91"/>
  <c r="AG357" i="91"/>
  <c r="AH357" i="91"/>
  <c r="AC358" i="91"/>
  <c r="AD358" i="91"/>
  <c r="AE358" i="91"/>
  <c r="AF358" i="91"/>
  <c r="AG358" i="91"/>
  <c r="AH358" i="91"/>
  <c r="AC359" i="91"/>
  <c r="AD359" i="91"/>
  <c r="AE359" i="91"/>
  <c r="AF359" i="91"/>
  <c r="AG359" i="91"/>
  <c r="AH359" i="91"/>
  <c r="AC360" i="91"/>
  <c r="AD360" i="91"/>
  <c r="AE360" i="91"/>
  <c r="AF360" i="91"/>
  <c r="AG360" i="91"/>
  <c r="AH360" i="91"/>
  <c r="AC361" i="91"/>
  <c r="AD361" i="91"/>
  <c r="AE361" i="91"/>
  <c r="AF361" i="91"/>
  <c r="AG361" i="91"/>
  <c r="AH361" i="91"/>
  <c r="AC362" i="91"/>
  <c r="AD362" i="91"/>
  <c r="AE362" i="91"/>
  <c r="AF362" i="91"/>
  <c r="AG362" i="91"/>
  <c r="AH362" i="91"/>
  <c r="AC363" i="91"/>
  <c r="AD363" i="91"/>
  <c r="AE363" i="91"/>
  <c r="AF363" i="91"/>
  <c r="AG363" i="91"/>
  <c r="AH363" i="91"/>
  <c r="AC364" i="91"/>
  <c r="AD364" i="91"/>
  <c r="AE364" i="91"/>
  <c r="AF364" i="91"/>
  <c r="AG364" i="91"/>
  <c r="AH364" i="91"/>
  <c r="AC365" i="91"/>
  <c r="AD365" i="91"/>
  <c r="AE365" i="91"/>
  <c r="AF365" i="91"/>
  <c r="AG365" i="91"/>
  <c r="AH365" i="91"/>
  <c r="AC366" i="91"/>
  <c r="AD366" i="91"/>
  <c r="AE366" i="91"/>
  <c r="AF366" i="91"/>
  <c r="AG366" i="91"/>
  <c r="AH366" i="91"/>
  <c r="AC367" i="91"/>
  <c r="AD367" i="91"/>
  <c r="AE367" i="91"/>
  <c r="AF367" i="91"/>
  <c r="AG367" i="91"/>
  <c r="AH367" i="91"/>
  <c r="AC368" i="91"/>
  <c r="AD368" i="91"/>
  <c r="AE368" i="91"/>
  <c r="AF368" i="91"/>
  <c r="AG368" i="91"/>
  <c r="AH368" i="91"/>
  <c r="AC369" i="91"/>
  <c r="AD369" i="91"/>
  <c r="AE369" i="91"/>
  <c r="AF369" i="91"/>
  <c r="AG369" i="91"/>
  <c r="AH369" i="91"/>
  <c r="AC370" i="91"/>
  <c r="AD370" i="91"/>
  <c r="AE370" i="91"/>
  <c r="AF370" i="91"/>
  <c r="AG370" i="91"/>
  <c r="AH370" i="91"/>
  <c r="AC371" i="91"/>
  <c r="AD371" i="91"/>
  <c r="AE371" i="91"/>
  <c r="AF371" i="91"/>
  <c r="AG371" i="91"/>
  <c r="AH371" i="91"/>
  <c r="AC372" i="91"/>
  <c r="AD372" i="91"/>
  <c r="AE372" i="91"/>
  <c r="AF372" i="91"/>
  <c r="AG372" i="91"/>
  <c r="AH372" i="91"/>
  <c r="AC373" i="91"/>
  <c r="AD373" i="91"/>
  <c r="AE373" i="91"/>
  <c r="AF373" i="91"/>
  <c r="AG373" i="91"/>
  <c r="AH373" i="91"/>
  <c r="AC374" i="91"/>
  <c r="AD374" i="91"/>
  <c r="AE374" i="91"/>
  <c r="AF374" i="91"/>
  <c r="AG374" i="91"/>
  <c r="AH374" i="91"/>
  <c r="AC375" i="91"/>
  <c r="AD375" i="91"/>
  <c r="AE375" i="91"/>
  <c r="AF375" i="91"/>
  <c r="AG375" i="91"/>
  <c r="AH375" i="91"/>
  <c r="AC376" i="91"/>
  <c r="AD376" i="91"/>
  <c r="AE376" i="91"/>
  <c r="AF376" i="91"/>
  <c r="AG376" i="91"/>
  <c r="AH376" i="91"/>
  <c r="AC377" i="91"/>
  <c r="AD377" i="91"/>
  <c r="AE377" i="91"/>
  <c r="AF377" i="91"/>
  <c r="AG377" i="91"/>
  <c r="AH377" i="91"/>
  <c r="AC378" i="91"/>
  <c r="AD378" i="91"/>
  <c r="AE378" i="91"/>
  <c r="AF378" i="91"/>
  <c r="AG378" i="91"/>
  <c r="AH378" i="91"/>
  <c r="AC379" i="91"/>
  <c r="AD379" i="91"/>
  <c r="AE379" i="91"/>
  <c r="AF379" i="91"/>
  <c r="AG379" i="91"/>
  <c r="AH379" i="91"/>
  <c r="AC380" i="91"/>
  <c r="AD380" i="91"/>
  <c r="AE380" i="91"/>
  <c r="AF380" i="91"/>
  <c r="AG380" i="91"/>
  <c r="AH380" i="91"/>
  <c r="AC381" i="91"/>
  <c r="AD381" i="91"/>
  <c r="AE381" i="91"/>
  <c r="AF381" i="91"/>
  <c r="AG381" i="91"/>
  <c r="AH381" i="91"/>
  <c r="AC382" i="91"/>
  <c r="AD382" i="91"/>
  <c r="AE382" i="91"/>
  <c r="AF382" i="91"/>
  <c r="AG382" i="91"/>
  <c r="AH382" i="91"/>
  <c r="AC383" i="91"/>
  <c r="AD383" i="91"/>
  <c r="AE383" i="91"/>
  <c r="AF383" i="91"/>
  <c r="AG383" i="91"/>
  <c r="AH383" i="91"/>
  <c r="AC384" i="91"/>
  <c r="AD384" i="91"/>
  <c r="AE384" i="91"/>
  <c r="AF384" i="91"/>
  <c r="AG384" i="91"/>
  <c r="AH384" i="91"/>
  <c r="AC385" i="91"/>
  <c r="AD385" i="91"/>
  <c r="AE385" i="91"/>
  <c r="AF385" i="91"/>
  <c r="AG385" i="91"/>
  <c r="AH385" i="91"/>
  <c r="AC386" i="91"/>
  <c r="AD386" i="91"/>
  <c r="AE386" i="91"/>
  <c r="AF386" i="91"/>
  <c r="AG386" i="91"/>
  <c r="AH386" i="91"/>
  <c r="AC387" i="91"/>
  <c r="AD387" i="91"/>
  <c r="AE387" i="91"/>
  <c r="AF387" i="91"/>
  <c r="AG387" i="91"/>
  <c r="AH387" i="91"/>
  <c r="AC388" i="91"/>
  <c r="AD388" i="91"/>
  <c r="AE388" i="91"/>
  <c r="AF388" i="91"/>
  <c r="AG388" i="91"/>
  <c r="AH388" i="91"/>
  <c r="AC389" i="91"/>
  <c r="AD389" i="91"/>
  <c r="AE389" i="91"/>
  <c r="AF389" i="91"/>
  <c r="AG389" i="91"/>
  <c r="AH389" i="91"/>
  <c r="AC390" i="91"/>
  <c r="AD390" i="91"/>
  <c r="AE390" i="91"/>
  <c r="AF390" i="91"/>
  <c r="AG390" i="91"/>
  <c r="AH390" i="91"/>
  <c r="AC391" i="91"/>
  <c r="AD391" i="91"/>
  <c r="AE391" i="91"/>
  <c r="AF391" i="91"/>
  <c r="AG391" i="91"/>
  <c r="AH391" i="91"/>
  <c r="AC392" i="91"/>
  <c r="AD392" i="91"/>
  <c r="AE392" i="91"/>
  <c r="AF392" i="91"/>
  <c r="AG392" i="91"/>
  <c r="AH392" i="91"/>
  <c r="AC393" i="91"/>
  <c r="AD393" i="91"/>
  <c r="AE393" i="91"/>
  <c r="AF393" i="91"/>
  <c r="AG393" i="91"/>
  <c r="AH393" i="91"/>
  <c r="AC394" i="91"/>
  <c r="AD394" i="91"/>
  <c r="AE394" i="91"/>
  <c r="AF394" i="91"/>
  <c r="AG394" i="91"/>
  <c r="AH394" i="91"/>
  <c r="AC395" i="91"/>
  <c r="AD395" i="91"/>
  <c r="AE395" i="91"/>
  <c r="AF395" i="91"/>
  <c r="AG395" i="91"/>
  <c r="AH395" i="91"/>
  <c r="AC396" i="91"/>
  <c r="AD396" i="91"/>
  <c r="AE396" i="91"/>
  <c r="AF396" i="91"/>
  <c r="AG396" i="91"/>
  <c r="AH396" i="91"/>
  <c r="AC397" i="91"/>
  <c r="AD397" i="91"/>
  <c r="AE397" i="91"/>
  <c r="AF397" i="91"/>
  <c r="AG397" i="91"/>
  <c r="AH397" i="91"/>
  <c r="AC398" i="91"/>
  <c r="AD398" i="91"/>
  <c r="AE398" i="91"/>
  <c r="AF398" i="91"/>
  <c r="AG398" i="91"/>
  <c r="AH398" i="91"/>
  <c r="AC399" i="91"/>
  <c r="AD399" i="91"/>
  <c r="AE399" i="91"/>
  <c r="AF399" i="91"/>
  <c r="AG399" i="91"/>
  <c r="AH399" i="91"/>
  <c r="AC400" i="91"/>
  <c r="AD400" i="91"/>
  <c r="AE400" i="91"/>
  <c r="AF400" i="91"/>
  <c r="AG400" i="91"/>
  <c r="AH400" i="91"/>
  <c r="AC401" i="91"/>
  <c r="AD401" i="91"/>
  <c r="AE401" i="91"/>
  <c r="AF401" i="91"/>
  <c r="AG401" i="91"/>
  <c r="AH401" i="91"/>
  <c r="AC402" i="91"/>
  <c r="AD402" i="91"/>
  <c r="AE402" i="91"/>
  <c r="AF402" i="91"/>
  <c r="AG402" i="91"/>
  <c r="AH402" i="91"/>
  <c r="AC403" i="91"/>
  <c r="AD403" i="91"/>
  <c r="AE403" i="91"/>
  <c r="AF403" i="91"/>
  <c r="AG403" i="91"/>
  <c r="AH403" i="91"/>
  <c r="AC404" i="91"/>
  <c r="AD404" i="91"/>
  <c r="AE404" i="91"/>
  <c r="AF404" i="91"/>
  <c r="AG404" i="91"/>
  <c r="AH404" i="91"/>
  <c r="AC405" i="91"/>
  <c r="AD405" i="91"/>
  <c r="AE405" i="91"/>
  <c r="AF405" i="91"/>
  <c r="AG405" i="91"/>
  <c r="AH405" i="91"/>
  <c r="AC406" i="91"/>
  <c r="AD406" i="91"/>
  <c r="AE406" i="91"/>
  <c r="AF406" i="91"/>
  <c r="AG406" i="91"/>
  <c r="AH406" i="91"/>
  <c r="AC407" i="91"/>
  <c r="AD407" i="91"/>
  <c r="AE407" i="91"/>
  <c r="AF407" i="91"/>
  <c r="AG407" i="91"/>
  <c r="AH407" i="91"/>
  <c r="AC408" i="91"/>
  <c r="AD408" i="91"/>
  <c r="AE408" i="91"/>
  <c r="AF408" i="91"/>
  <c r="AG408" i="91"/>
  <c r="AH408" i="91"/>
  <c r="AC409" i="91"/>
  <c r="AD409" i="91"/>
  <c r="AE409" i="91"/>
  <c r="AF409" i="91"/>
  <c r="AG409" i="91"/>
  <c r="AH409" i="91"/>
  <c r="AC410" i="91"/>
  <c r="AD410" i="91"/>
  <c r="AE410" i="91"/>
  <c r="AF410" i="91"/>
  <c r="AG410" i="91"/>
  <c r="AH410" i="91"/>
  <c r="AC411" i="91"/>
  <c r="AD411" i="91"/>
  <c r="AE411" i="91"/>
  <c r="AF411" i="91"/>
  <c r="AG411" i="91"/>
  <c r="AH411" i="91"/>
  <c r="AC412" i="91"/>
  <c r="AD412" i="91"/>
  <c r="AE412" i="91"/>
  <c r="AF412" i="91"/>
  <c r="AG412" i="91"/>
  <c r="AH412" i="91"/>
  <c r="AC413" i="91"/>
  <c r="AD413" i="91"/>
  <c r="AE413" i="91"/>
  <c r="AF413" i="91"/>
  <c r="AG413" i="91"/>
  <c r="AH413" i="91"/>
  <c r="AC414" i="91"/>
  <c r="AD414" i="91"/>
  <c r="AE414" i="91"/>
  <c r="AF414" i="91"/>
  <c r="AG414" i="91"/>
  <c r="AH414" i="91"/>
  <c r="AC415" i="91"/>
  <c r="AD415" i="91"/>
  <c r="AE415" i="91"/>
  <c r="AF415" i="91"/>
  <c r="AG415" i="91"/>
  <c r="AH415" i="91"/>
  <c r="AC416" i="91"/>
  <c r="AD416" i="91"/>
  <c r="AE416" i="91"/>
  <c r="AF416" i="91"/>
  <c r="AG416" i="91"/>
  <c r="AH416" i="91"/>
  <c r="AC417" i="91"/>
  <c r="AD417" i="91"/>
  <c r="AE417" i="91"/>
  <c r="AF417" i="91"/>
  <c r="AG417" i="91"/>
  <c r="AH417" i="91"/>
  <c r="AC418" i="91"/>
  <c r="AD418" i="91"/>
  <c r="AE418" i="91"/>
  <c r="AF418" i="91"/>
  <c r="AG418" i="91"/>
  <c r="AH418" i="91"/>
  <c r="AC419" i="91"/>
  <c r="AD419" i="91"/>
  <c r="AE419" i="91"/>
  <c r="AF419" i="91"/>
  <c r="AG419" i="91"/>
  <c r="AH419" i="91"/>
  <c r="AC420" i="91"/>
  <c r="AD420" i="91"/>
  <c r="AE420" i="91"/>
  <c r="AF420" i="91"/>
  <c r="AG420" i="91"/>
  <c r="AH420" i="91"/>
  <c r="AC421" i="91"/>
  <c r="AD421" i="91"/>
  <c r="AE421" i="91"/>
  <c r="AF421" i="91"/>
  <c r="AG421" i="91"/>
  <c r="AH421" i="91"/>
  <c r="AC422" i="91"/>
  <c r="AD422" i="91"/>
  <c r="AE422" i="91"/>
  <c r="AF422" i="91"/>
  <c r="AG422" i="91"/>
  <c r="AH422" i="91"/>
  <c r="AC423" i="91"/>
  <c r="AD423" i="91"/>
  <c r="AE423" i="91"/>
  <c r="AF423" i="91"/>
  <c r="AG423" i="91"/>
  <c r="AH423" i="91"/>
  <c r="AC424" i="91"/>
  <c r="AD424" i="91"/>
  <c r="AE424" i="91"/>
  <c r="AF424" i="91"/>
  <c r="AG424" i="91"/>
  <c r="AH424" i="91"/>
  <c r="AC425" i="91"/>
  <c r="AD425" i="91"/>
  <c r="AE425" i="91"/>
  <c r="AF425" i="91"/>
  <c r="AG425" i="91"/>
  <c r="AH425" i="91"/>
  <c r="AC426" i="91"/>
  <c r="AD426" i="91"/>
  <c r="AE426" i="91"/>
  <c r="AF426" i="91"/>
  <c r="AG426" i="91"/>
  <c r="AH426" i="91"/>
  <c r="AC427" i="91"/>
  <c r="AD427" i="91"/>
  <c r="AE427" i="91"/>
  <c r="AF427" i="91"/>
  <c r="AG427" i="91"/>
  <c r="AH427" i="91"/>
  <c r="AC428" i="91"/>
  <c r="AD428" i="91"/>
  <c r="AE428" i="91"/>
  <c r="AF428" i="91"/>
  <c r="AG428" i="91"/>
  <c r="AH428" i="91"/>
  <c r="AC429" i="91"/>
  <c r="AD429" i="91"/>
  <c r="AE429" i="91"/>
  <c r="AF429" i="91"/>
  <c r="AG429" i="91"/>
  <c r="AH429" i="91"/>
  <c r="AC430" i="91"/>
  <c r="AD430" i="91"/>
  <c r="AE430" i="91"/>
  <c r="AF430" i="91"/>
  <c r="AG430" i="91"/>
  <c r="AH430" i="91"/>
  <c r="AC431" i="91"/>
  <c r="AD431" i="91"/>
  <c r="AE431" i="91"/>
  <c r="AF431" i="91"/>
  <c r="AG431" i="91"/>
  <c r="AH431" i="91"/>
  <c r="AC432" i="91"/>
  <c r="AD432" i="91"/>
  <c r="AE432" i="91"/>
  <c r="AF432" i="91"/>
  <c r="AG432" i="91"/>
  <c r="AH432" i="91"/>
  <c r="AC433" i="91"/>
  <c r="AD433" i="91"/>
  <c r="AE433" i="91"/>
  <c r="AF433" i="91"/>
  <c r="AG433" i="91"/>
  <c r="AH433" i="91"/>
  <c r="AC434" i="91"/>
  <c r="AD434" i="91"/>
  <c r="AE434" i="91"/>
  <c r="AF434" i="91"/>
  <c r="AG434" i="91"/>
  <c r="AH434" i="91"/>
  <c r="AC435" i="91"/>
  <c r="AD435" i="91"/>
  <c r="AE435" i="91"/>
  <c r="AF435" i="91"/>
  <c r="AG435" i="91"/>
  <c r="AH435" i="91"/>
  <c r="AC436" i="91"/>
  <c r="AD436" i="91"/>
  <c r="AE436" i="91"/>
  <c r="AF436" i="91"/>
  <c r="AG436" i="91"/>
  <c r="AH436" i="91"/>
  <c r="AC437" i="91"/>
  <c r="AD437" i="91"/>
  <c r="AE437" i="91"/>
  <c r="AF437" i="91"/>
  <c r="AG437" i="91"/>
  <c r="AH437" i="91"/>
  <c r="AC438" i="91"/>
  <c r="AD438" i="91"/>
  <c r="AE438" i="91"/>
  <c r="AF438" i="91"/>
  <c r="AG438" i="91"/>
  <c r="AH438" i="91"/>
  <c r="AC439" i="91"/>
  <c r="AD439" i="91"/>
  <c r="AE439" i="91"/>
  <c r="AF439" i="91"/>
  <c r="AG439" i="91"/>
  <c r="AH439" i="91"/>
  <c r="AC440" i="91"/>
  <c r="AD440" i="91"/>
  <c r="AE440" i="91"/>
  <c r="AF440" i="91"/>
  <c r="AG440" i="91"/>
  <c r="AH440" i="91"/>
  <c r="AC441" i="91"/>
  <c r="AD441" i="91"/>
  <c r="AE441" i="91"/>
  <c r="AF441" i="91"/>
  <c r="AG441" i="91"/>
  <c r="AH441" i="91"/>
  <c r="AC442" i="91"/>
  <c r="AD442" i="91"/>
  <c r="AE442" i="91"/>
  <c r="AF442" i="91"/>
  <c r="AG442" i="91"/>
  <c r="AH442" i="91"/>
  <c r="AC443" i="91"/>
  <c r="AD443" i="91"/>
  <c r="AE443" i="91"/>
  <c r="AF443" i="91"/>
  <c r="AG443" i="91"/>
  <c r="AH443" i="91"/>
  <c r="AC444" i="91"/>
  <c r="AD444" i="91"/>
  <c r="AE444" i="91"/>
  <c r="AF444" i="91"/>
  <c r="AG444" i="91"/>
  <c r="AH444" i="91"/>
  <c r="AC445" i="91"/>
  <c r="AD445" i="91"/>
  <c r="AE445" i="91"/>
  <c r="AF445" i="91"/>
  <c r="AG445" i="91"/>
  <c r="AH445" i="91"/>
  <c r="AC446" i="91"/>
  <c r="AD446" i="91"/>
  <c r="AE446" i="91"/>
  <c r="AF446" i="91"/>
  <c r="AG446" i="91"/>
  <c r="AH446" i="91"/>
  <c r="AC447" i="91"/>
  <c r="AD447" i="91"/>
  <c r="AE447" i="91"/>
  <c r="AF447" i="91"/>
  <c r="AG447" i="91"/>
  <c r="AH447" i="91"/>
  <c r="AC448" i="91"/>
  <c r="AD448" i="91"/>
  <c r="AE448" i="91"/>
  <c r="AF448" i="91"/>
  <c r="AG448" i="91"/>
  <c r="AH448" i="91"/>
  <c r="AC449" i="91"/>
  <c r="AD449" i="91"/>
  <c r="AE449" i="91"/>
  <c r="AF449" i="91"/>
  <c r="AG449" i="91"/>
  <c r="AH449" i="91"/>
  <c r="AC450" i="91"/>
  <c r="AD450" i="91"/>
  <c r="AE450" i="91"/>
  <c r="AF450" i="91"/>
  <c r="AG450" i="91"/>
  <c r="AH450" i="91"/>
  <c r="AC451" i="91"/>
  <c r="AD451" i="91"/>
  <c r="AE451" i="91"/>
  <c r="AF451" i="91"/>
  <c r="AG451" i="91"/>
  <c r="AH451" i="91"/>
  <c r="AC452" i="91"/>
  <c r="AD452" i="91"/>
  <c r="AE452" i="91"/>
  <c r="AF452" i="91"/>
  <c r="AG452" i="91"/>
  <c r="AH452" i="91"/>
  <c r="AC453" i="91"/>
  <c r="AD453" i="91"/>
  <c r="AE453" i="91"/>
  <c r="AF453" i="91"/>
  <c r="AG453" i="91"/>
  <c r="AH453" i="91"/>
  <c r="AC454" i="91"/>
  <c r="AD454" i="91"/>
  <c r="AE454" i="91"/>
  <c r="AF454" i="91"/>
  <c r="AG454" i="91"/>
  <c r="AH454" i="91"/>
  <c r="AC455" i="91"/>
  <c r="AD455" i="91"/>
  <c r="AE455" i="91"/>
  <c r="AF455" i="91"/>
  <c r="AG455" i="91"/>
  <c r="AH455" i="91"/>
  <c r="AC456" i="91"/>
  <c r="AD456" i="91"/>
  <c r="AE456" i="91"/>
  <c r="AF456" i="91"/>
  <c r="AG456" i="91"/>
  <c r="AH456" i="91"/>
  <c r="AC457" i="91"/>
  <c r="AD457" i="91"/>
  <c r="AE457" i="91"/>
  <c r="AF457" i="91"/>
  <c r="AG457" i="91"/>
  <c r="AH457" i="91"/>
  <c r="AC458" i="91"/>
  <c r="AD458" i="91"/>
  <c r="AE458" i="91"/>
  <c r="AF458" i="91"/>
  <c r="AG458" i="91"/>
  <c r="AH458" i="91"/>
  <c r="AC459" i="91"/>
  <c r="AD459" i="91"/>
  <c r="AE459" i="91"/>
  <c r="AF459" i="91"/>
  <c r="AG459" i="91"/>
  <c r="AH459" i="91"/>
  <c r="AC460" i="91"/>
  <c r="AD460" i="91"/>
  <c r="AE460" i="91"/>
  <c r="AF460" i="91"/>
  <c r="AG460" i="91"/>
  <c r="AH460" i="91"/>
  <c r="AC461" i="91"/>
  <c r="AD461" i="91"/>
  <c r="AE461" i="91"/>
  <c r="AF461" i="91"/>
  <c r="AG461" i="91"/>
  <c r="AH461" i="91"/>
  <c r="AC462" i="91"/>
  <c r="AD462" i="91"/>
  <c r="AE462" i="91"/>
  <c r="AF462" i="91"/>
  <c r="AG462" i="91"/>
  <c r="AH462" i="91"/>
  <c r="AC463" i="91"/>
  <c r="AD463" i="91"/>
  <c r="AE463" i="91"/>
  <c r="AF463" i="91"/>
  <c r="AG463" i="91"/>
  <c r="AH463" i="91"/>
  <c r="AC464" i="91"/>
  <c r="AD464" i="91"/>
  <c r="AE464" i="91"/>
  <c r="AF464" i="91"/>
  <c r="AG464" i="91"/>
  <c r="AH464" i="91"/>
  <c r="AC465" i="91"/>
  <c r="AD465" i="91"/>
  <c r="AE465" i="91"/>
  <c r="AF465" i="91"/>
  <c r="AG465" i="91"/>
  <c r="AH465" i="91"/>
  <c r="AC466" i="91"/>
  <c r="AD466" i="91"/>
  <c r="AE466" i="91"/>
  <c r="AF466" i="91"/>
  <c r="AG466" i="91"/>
  <c r="AH466" i="91"/>
  <c r="AC467" i="91"/>
  <c r="AD467" i="91"/>
  <c r="AE467" i="91"/>
  <c r="AF467" i="91"/>
  <c r="AG467" i="91"/>
  <c r="AH467" i="91"/>
  <c r="AC468" i="91"/>
  <c r="AD468" i="91"/>
  <c r="AE468" i="91"/>
  <c r="AF468" i="91"/>
  <c r="AG468" i="91"/>
  <c r="AH468" i="91"/>
  <c r="AC469" i="91"/>
  <c r="AD469" i="91"/>
  <c r="AE469" i="91"/>
  <c r="AF469" i="91"/>
  <c r="AG469" i="91"/>
  <c r="AH469" i="91"/>
  <c r="AC470" i="91"/>
  <c r="AD470" i="91"/>
  <c r="AE470" i="91"/>
  <c r="AF470" i="91"/>
  <c r="AG470" i="91"/>
  <c r="AH470" i="91"/>
  <c r="AC471" i="91"/>
  <c r="AD471" i="91"/>
  <c r="AE471" i="91"/>
  <c r="AF471" i="91"/>
  <c r="AG471" i="91"/>
  <c r="AH471" i="91"/>
  <c r="AC472" i="91"/>
  <c r="AD472" i="91"/>
  <c r="AE472" i="91"/>
  <c r="AF472" i="91"/>
  <c r="AG472" i="91"/>
  <c r="AH472" i="91"/>
  <c r="AC473" i="91"/>
  <c r="AD473" i="91"/>
  <c r="AE473" i="91"/>
  <c r="AF473" i="91"/>
  <c r="AG473" i="91"/>
  <c r="AH473" i="91"/>
  <c r="AC474" i="91"/>
  <c r="AD474" i="91"/>
  <c r="AE474" i="91"/>
  <c r="AF474" i="91"/>
  <c r="AG474" i="91"/>
  <c r="AH474" i="91"/>
  <c r="AC475" i="91"/>
  <c r="AD475" i="91"/>
  <c r="AE475" i="91"/>
  <c r="AF475" i="91"/>
  <c r="AG475" i="91"/>
  <c r="AH475" i="91"/>
  <c r="AC476" i="91"/>
  <c r="AD476" i="91"/>
  <c r="AE476" i="91"/>
  <c r="AF476" i="91"/>
  <c r="AG476" i="91"/>
  <c r="AH476" i="91"/>
  <c r="AC477" i="91"/>
  <c r="AD477" i="91"/>
  <c r="AE477" i="91"/>
  <c r="AF477" i="91"/>
  <c r="AG477" i="91"/>
  <c r="AH477" i="91"/>
  <c r="AC478" i="91"/>
  <c r="AD478" i="91"/>
  <c r="AE478" i="91"/>
  <c r="AF478" i="91"/>
  <c r="AG478" i="91"/>
  <c r="AH478" i="91"/>
  <c r="AC479" i="91"/>
  <c r="AD479" i="91"/>
  <c r="AE479" i="91"/>
  <c r="AF479" i="91"/>
  <c r="AG479" i="91"/>
  <c r="AH479" i="91"/>
  <c r="AC480" i="91"/>
  <c r="AD480" i="91"/>
  <c r="AE480" i="91"/>
  <c r="AF480" i="91"/>
  <c r="AG480" i="91"/>
  <c r="AH480" i="91"/>
  <c r="AC481" i="91"/>
  <c r="AD481" i="91"/>
  <c r="AE481" i="91"/>
  <c r="AF481" i="91"/>
  <c r="AG481" i="91"/>
  <c r="AH481" i="91"/>
  <c r="AC482" i="91"/>
  <c r="AD482" i="91"/>
  <c r="AE482" i="91"/>
  <c r="AF482" i="91"/>
  <c r="AG482" i="91"/>
  <c r="AH482" i="91"/>
  <c r="AC483" i="91"/>
  <c r="AD483" i="91"/>
  <c r="AE483" i="91"/>
  <c r="AF483" i="91"/>
  <c r="AG483" i="91"/>
  <c r="AH483" i="91"/>
  <c r="AC484" i="91"/>
  <c r="AD484" i="91"/>
  <c r="AE484" i="91"/>
  <c r="AF484" i="91"/>
  <c r="AG484" i="91"/>
  <c r="AH484" i="91"/>
  <c r="AC485" i="91"/>
  <c r="AD485" i="91"/>
  <c r="AE485" i="91"/>
  <c r="AF485" i="91"/>
  <c r="AG485" i="91"/>
  <c r="AH485" i="91"/>
  <c r="AC486" i="91"/>
  <c r="AD486" i="91"/>
  <c r="AE486" i="91"/>
  <c r="AF486" i="91"/>
  <c r="AG486" i="91"/>
  <c r="AH486" i="91"/>
  <c r="AC487" i="91"/>
  <c r="AD487" i="91"/>
  <c r="AE487" i="91"/>
  <c r="AF487" i="91"/>
  <c r="AG487" i="91"/>
  <c r="AH487" i="91"/>
  <c r="AC488" i="91"/>
  <c r="AD488" i="91"/>
  <c r="AE488" i="91"/>
  <c r="AF488" i="91"/>
  <c r="AG488" i="91"/>
  <c r="AH488" i="91"/>
  <c r="AC489" i="91"/>
  <c r="AD489" i="91"/>
  <c r="AE489" i="91"/>
  <c r="AF489" i="91"/>
  <c r="AG489" i="91"/>
  <c r="AH489" i="91"/>
  <c r="AC490" i="91"/>
  <c r="AD490" i="91"/>
  <c r="AE490" i="91"/>
  <c r="AF490" i="91"/>
  <c r="AG490" i="91"/>
  <c r="AH490" i="91"/>
  <c r="AC491" i="91"/>
  <c r="AD491" i="91"/>
  <c r="AE491" i="91"/>
  <c r="AF491" i="91"/>
  <c r="AG491" i="91"/>
  <c r="AH491" i="91"/>
  <c r="AC492" i="91"/>
  <c r="AD492" i="91"/>
  <c r="AE492" i="91"/>
  <c r="AF492" i="91"/>
  <c r="AG492" i="91"/>
  <c r="AH492" i="91"/>
  <c r="AC493" i="91"/>
  <c r="AD493" i="91"/>
  <c r="AE493" i="91"/>
  <c r="AF493" i="91"/>
  <c r="AG493" i="91"/>
  <c r="AH493" i="91"/>
  <c r="AC494" i="91"/>
  <c r="AD494" i="91"/>
  <c r="AE494" i="91"/>
  <c r="AF494" i="91"/>
  <c r="AG494" i="91"/>
  <c r="AH494" i="91"/>
  <c r="AC495" i="91"/>
  <c r="AD495" i="91"/>
  <c r="AE495" i="91"/>
  <c r="AF495" i="91"/>
  <c r="AG495" i="91"/>
  <c r="AH495" i="91"/>
  <c r="AC496" i="91"/>
  <c r="AD496" i="91"/>
  <c r="AE496" i="91"/>
  <c r="AF496" i="91"/>
  <c r="AG496" i="91"/>
  <c r="AH496" i="91"/>
  <c r="AC497" i="91"/>
  <c r="AD497" i="91"/>
  <c r="AE497" i="91"/>
  <c r="AF497" i="91"/>
  <c r="AG497" i="91"/>
  <c r="AH497" i="91"/>
  <c r="AC498" i="91"/>
  <c r="AD498" i="91"/>
  <c r="AE498" i="91"/>
  <c r="AF498" i="91"/>
  <c r="AG498" i="91"/>
  <c r="AH498" i="91"/>
  <c r="AC499" i="91"/>
  <c r="AD499" i="91"/>
  <c r="AE499" i="91"/>
  <c r="AF499" i="91"/>
  <c r="AG499" i="91"/>
  <c r="AH499" i="91"/>
  <c r="AC500" i="91"/>
  <c r="AD500" i="91"/>
  <c r="AE500" i="91"/>
  <c r="AF500" i="91"/>
  <c r="AG500" i="91"/>
  <c r="AH500" i="91"/>
  <c r="AC501" i="91"/>
  <c r="AD501" i="91"/>
  <c r="AE501" i="91"/>
  <c r="AF501" i="91"/>
  <c r="AG501" i="91"/>
  <c r="AH501" i="91"/>
  <c r="AC502" i="91"/>
  <c r="AD502" i="91"/>
  <c r="AE502" i="91"/>
  <c r="AF502" i="91"/>
  <c r="AG502" i="91"/>
  <c r="AH502" i="91"/>
  <c r="AC503" i="91"/>
  <c r="AD503" i="91"/>
  <c r="AE503" i="91"/>
  <c r="AF503" i="91"/>
  <c r="AG503" i="91"/>
  <c r="AH503" i="91"/>
  <c r="AC504" i="91"/>
  <c r="AD504" i="91"/>
  <c r="AE504" i="91"/>
  <c r="AF504" i="91"/>
  <c r="AG504" i="91"/>
  <c r="AH504" i="91"/>
  <c r="AC505" i="91"/>
  <c r="AD505" i="91"/>
  <c r="AE505" i="91"/>
  <c r="AF505" i="91"/>
  <c r="AG505" i="91"/>
  <c r="AH505" i="91"/>
  <c r="AC506" i="91"/>
  <c r="AD506" i="91"/>
  <c r="AE506" i="91"/>
  <c r="AF506" i="91"/>
  <c r="AG506" i="91"/>
  <c r="AH506" i="91"/>
  <c r="AC507" i="91"/>
  <c r="AD507" i="91"/>
  <c r="AE507" i="91"/>
  <c r="AF507" i="91"/>
  <c r="AG507" i="91"/>
  <c r="AH507" i="91"/>
  <c r="AC508" i="91"/>
  <c r="AD508" i="91"/>
  <c r="AE508" i="91"/>
  <c r="AF508" i="91"/>
  <c r="AG508" i="91"/>
  <c r="AH508" i="91"/>
  <c r="AC509" i="91"/>
  <c r="AD509" i="91"/>
  <c r="AE509" i="91"/>
  <c r="AF509" i="91"/>
  <c r="AG509" i="91"/>
  <c r="AH509" i="91"/>
  <c r="AC510" i="91"/>
  <c r="AD510" i="91"/>
  <c r="AE510" i="91"/>
  <c r="AF510" i="91"/>
  <c r="AG510" i="91"/>
  <c r="AH510" i="91"/>
  <c r="AC511" i="91"/>
  <c r="AD511" i="91"/>
  <c r="AE511" i="91"/>
  <c r="AF511" i="91"/>
  <c r="AG511" i="91"/>
  <c r="AH511" i="91"/>
  <c r="AC512" i="91"/>
  <c r="AD512" i="91"/>
  <c r="AE512" i="91"/>
  <c r="AF512" i="91"/>
  <c r="AG512" i="91"/>
  <c r="AH512" i="91"/>
  <c r="AC513" i="91"/>
  <c r="AD513" i="91"/>
  <c r="AE513" i="91"/>
  <c r="AF513" i="91"/>
  <c r="AG513" i="91"/>
  <c r="AH513" i="91"/>
  <c r="AC514" i="91"/>
  <c r="AD514" i="91"/>
  <c r="AE514" i="91"/>
  <c r="AF514" i="91"/>
  <c r="AG514" i="91"/>
  <c r="AH514" i="91"/>
  <c r="AC515" i="91"/>
  <c r="AD515" i="91"/>
  <c r="AE515" i="91"/>
  <c r="AF515" i="91"/>
  <c r="AG515" i="91"/>
  <c r="AH515" i="91"/>
  <c r="AC516" i="91"/>
  <c r="AD516" i="91"/>
  <c r="AE516" i="91"/>
  <c r="AF516" i="91"/>
  <c r="AG516" i="91"/>
  <c r="AH516" i="91"/>
  <c r="AC517" i="91"/>
  <c r="AD517" i="91"/>
  <c r="AE517" i="91"/>
  <c r="AF517" i="91"/>
  <c r="AG517" i="91"/>
  <c r="AH517" i="91"/>
  <c r="AC518" i="91"/>
  <c r="AD518" i="91"/>
  <c r="AE518" i="91"/>
  <c r="AF518" i="91"/>
  <c r="AG518" i="91"/>
  <c r="AH518" i="91"/>
  <c r="AC519" i="91"/>
  <c r="AD519" i="91"/>
  <c r="AE519" i="91"/>
  <c r="AF519" i="91"/>
  <c r="AG519" i="91"/>
  <c r="AH519" i="91"/>
  <c r="AC520" i="91"/>
  <c r="AD520" i="91"/>
  <c r="AE520" i="91"/>
  <c r="AF520" i="91"/>
  <c r="AG520" i="91"/>
  <c r="AH520" i="91"/>
  <c r="AC521" i="91"/>
  <c r="AD521" i="91"/>
  <c r="AE521" i="91"/>
  <c r="AF521" i="91"/>
  <c r="AG521" i="91"/>
  <c r="AH521" i="91"/>
  <c r="AC522" i="91"/>
  <c r="AD522" i="91"/>
  <c r="AE522" i="91"/>
  <c r="AF522" i="91"/>
  <c r="AG522" i="91"/>
  <c r="AH522" i="91"/>
  <c r="AC523" i="91"/>
  <c r="AD523" i="91"/>
  <c r="AE523" i="91"/>
  <c r="AF523" i="91"/>
  <c r="AG523" i="91"/>
  <c r="AH523" i="91"/>
  <c r="AC524" i="91"/>
  <c r="AD524" i="91"/>
  <c r="AE524" i="91"/>
  <c r="AF524" i="91"/>
  <c r="AG524" i="91"/>
  <c r="AH524" i="91"/>
  <c r="AC525" i="91"/>
  <c r="AD525" i="91"/>
  <c r="AE525" i="91"/>
  <c r="AF525" i="91"/>
  <c r="AG525" i="91"/>
  <c r="AH525" i="91"/>
  <c r="AC526" i="91"/>
  <c r="AD526" i="91"/>
  <c r="AE526" i="91"/>
  <c r="AF526" i="91"/>
  <c r="AG526" i="91"/>
  <c r="AH526" i="91"/>
  <c r="AC527" i="91"/>
  <c r="AD527" i="91"/>
  <c r="AE527" i="91"/>
  <c r="AF527" i="91"/>
  <c r="AG527" i="91"/>
  <c r="AH527" i="91"/>
  <c r="AC528" i="91"/>
  <c r="AD528" i="91"/>
  <c r="AE528" i="91"/>
  <c r="AF528" i="91"/>
  <c r="AG528" i="91"/>
  <c r="AH528" i="91"/>
  <c r="AC529" i="91"/>
  <c r="AD529" i="91"/>
  <c r="AE529" i="91"/>
  <c r="AF529" i="91"/>
  <c r="AG529" i="91"/>
  <c r="AH529" i="91"/>
  <c r="AC530" i="91"/>
  <c r="AD530" i="91"/>
  <c r="AE530" i="91"/>
  <c r="AF530" i="91"/>
  <c r="AG530" i="91"/>
  <c r="AH530" i="91"/>
  <c r="AC531" i="91"/>
  <c r="AD531" i="91"/>
  <c r="AE531" i="91"/>
  <c r="AF531" i="91"/>
  <c r="AG531" i="91"/>
  <c r="AH531" i="91"/>
  <c r="AC532" i="91"/>
  <c r="AD532" i="91"/>
  <c r="AE532" i="91"/>
  <c r="AF532" i="91"/>
  <c r="AG532" i="91"/>
  <c r="AH532" i="91"/>
  <c r="AC533" i="91"/>
  <c r="AD533" i="91"/>
  <c r="AE533" i="91"/>
  <c r="AF533" i="91"/>
  <c r="AG533" i="91"/>
  <c r="AH533" i="91"/>
  <c r="AC534" i="91"/>
  <c r="AD534" i="91"/>
  <c r="AE534" i="91"/>
  <c r="AF534" i="91"/>
  <c r="AG534" i="91"/>
  <c r="AH534" i="91"/>
  <c r="AC535" i="91"/>
  <c r="AD535" i="91"/>
  <c r="AE535" i="91"/>
  <c r="AF535" i="91"/>
  <c r="AG535" i="91"/>
  <c r="AH535" i="91"/>
  <c r="AC536" i="91"/>
  <c r="AD536" i="91"/>
  <c r="AE536" i="91"/>
  <c r="AF536" i="91"/>
  <c r="AG536" i="91"/>
  <c r="AH536" i="91"/>
  <c r="AC537" i="91"/>
  <c r="AD537" i="91"/>
  <c r="AE537" i="91"/>
  <c r="AF537" i="91"/>
  <c r="AG537" i="91"/>
  <c r="AH537" i="91"/>
  <c r="AC538" i="91"/>
  <c r="AD538" i="91"/>
  <c r="AE538" i="91"/>
  <c r="AF538" i="91"/>
  <c r="AG538" i="91"/>
  <c r="AH538" i="91"/>
  <c r="AC539" i="91"/>
  <c r="AD539" i="91"/>
  <c r="AE539" i="91"/>
  <c r="AF539" i="91"/>
  <c r="AG539" i="91"/>
  <c r="AH539" i="91"/>
  <c r="AC540" i="91"/>
  <c r="AD540" i="91"/>
  <c r="AE540" i="91"/>
  <c r="AF540" i="91"/>
  <c r="AG540" i="91"/>
  <c r="AH540" i="91"/>
  <c r="AC541" i="91"/>
  <c r="AD541" i="91"/>
  <c r="AE541" i="91"/>
  <c r="AF541" i="91"/>
  <c r="AG541" i="91"/>
  <c r="AH541" i="91"/>
  <c r="AC542" i="91"/>
  <c r="AD542" i="91"/>
  <c r="AE542" i="91"/>
  <c r="AF542" i="91"/>
  <c r="AG542" i="91"/>
  <c r="AH542" i="91"/>
  <c r="AC543" i="91"/>
  <c r="AD543" i="91"/>
  <c r="AE543" i="91"/>
  <c r="AF543" i="91"/>
  <c r="AG543" i="91"/>
  <c r="AH543" i="91"/>
  <c r="AC544" i="91"/>
  <c r="AD544" i="91"/>
  <c r="AE544" i="91"/>
  <c r="AF544" i="91"/>
  <c r="AG544" i="91"/>
  <c r="AH544" i="91"/>
  <c r="AC545" i="91"/>
  <c r="AD545" i="91"/>
  <c r="AE545" i="91"/>
  <c r="AF545" i="91"/>
  <c r="AG545" i="91"/>
  <c r="AH545" i="91"/>
  <c r="AC546" i="91"/>
  <c r="AD546" i="91"/>
  <c r="AE546" i="91"/>
  <c r="AF546" i="91"/>
  <c r="AG546" i="91"/>
  <c r="AH546" i="91"/>
  <c r="AC547" i="91"/>
  <c r="AD547" i="91"/>
  <c r="AE547" i="91"/>
  <c r="AF547" i="91"/>
  <c r="AG547" i="91"/>
  <c r="AH547" i="91"/>
  <c r="AC548" i="91"/>
  <c r="AD548" i="91"/>
  <c r="AE548" i="91"/>
  <c r="AF548" i="91"/>
  <c r="AG548" i="91"/>
  <c r="AH548" i="91"/>
  <c r="AC549" i="91"/>
  <c r="AD549" i="91"/>
  <c r="AE549" i="91"/>
  <c r="AF549" i="91"/>
  <c r="AG549" i="91"/>
  <c r="AH549" i="91"/>
  <c r="AC550" i="91"/>
  <c r="AD550" i="91"/>
  <c r="AE550" i="91"/>
  <c r="AF550" i="91"/>
  <c r="AG550" i="91"/>
  <c r="AH550" i="91"/>
  <c r="AC551" i="91"/>
  <c r="AD551" i="91"/>
  <c r="AE551" i="91"/>
  <c r="AF551" i="91"/>
  <c r="AG551" i="91"/>
  <c r="AH551" i="91"/>
  <c r="AC552" i="91"/>
  <c r="AD552" i="91"/>
  <c r="AE552" i="91"/>
  <c r="AF552" i="91"/>
  <c r="AG552" i="91"/>
  <c r="AH552" i="91"/>
  <c r="AC553" i="91"/>
  <c r="AD553" i="91"/>
  <c r="AE553" i="91"/>
  <c r="AF553" i="91"/>
  <c r="AG553" i="91"/>
  <c r="AH553" i="91"/>
  <c r="AC554" i="91"/>
  <c r="AD554" i="91"/>
  <c r="AE554" i="91"/>
  <c r="AF554" i="91"/>
  <c r="AG554" i="91"/>
  <c r="AH554" i="91"/>
  <c r="AC555" i="91"/>
  <c r="AD555" i="91"/>
  <c r="AE555" i="91"/>
  <c r="AF555" i="91"/>
  <c r="AG555" i="91"/>
  <c r="AH555" i="91"/>
  <c r="AC556" i="91"/>
  <c r="AD556" i="91"/>
  <c r="AE556" i="91"/>
  <c r="AF556" i="91"/>
  <c r="AG556" i="91"/>
  <c r="AH556" i="91"/>
  <c r="AC557" i="91"/>
  <c r="AD557" i="91"/>
  <c r="AE557" i="91"/>
  <c r="AF557" i="91"/>
  <c r="AG557" i="91"/>
  <c r="AH557" i="91"/>
  <c r="AC558" i="91"/>
  <c r="AD558" i="91"/>
  <c r="AE558" i="91"/>
  <c r="AF558" i="91"/>
  <c r="AG558" i="91"/>
  <c r="AH558" i="91"/>
  <c r="AC559" i="91"/>
  <c r="AD559" i="91"/>
  <c r="AE559" i="91"/>
  <c r="AF559" i="91"/>
  <c r="AG559" i="91"/>
  <c r="AH559" i="91"/>
  <c r="AC560" i="91"/>
  <c r="AD560" i="91"/>
  <c r="AE560" i="91"/>
  <c r="AF560" i="91"/>
  <c r="AG560" i="91"/>
  <c r="AH560" i="91"/>
  <c r="AC561" i="91"/>
  <c r="AD561" i="91"/>
  <c r="AE561" i="91"/>
  <c r="AF561" i="91"/>
  <c r="AG561" i="91"/>
  <c r="AH561" i="91"/>
  <c r="AC562" i="91"/>
  <c r="AD562" i="91"/>
  <c r="AE562" i="91"/>
  <c r="AF562" i="91"/>
  <c r="AG562" i="91"/>
  <c r="AH562" i="91"/>
  <c r="AC563" i="91"/>
  <c r="AD563" i="91"/>
  <c r="AE563" i="91"/>
  <c r="AF563" i="91"/>
  <c r="AG563" i="91"/>
  <c r="AH563" i="91"/>
  <c r="AC564" i="91"/>
  <c r="AD564" i="91"/>
  <c r="AE564" i="91"/>
  <c r="AF564" i="91"/>
  <c r="AG564" i="91"/>
  <c r="AH564" i="91"/>
  <c r="AC565" i="91"/>
  <c r="AD565" i="91"/>
  <c r="AE565" i="91"/>
  <c r="AF565" i="91"/>
  <c r="AG565" i="91"/>
  <c r="AH565" i="91"/>
  <c r="AC566" i="91"/>
  <c r="AD566" i="91"/>
  <c r="AE566" i="91"/>
  <c r="AF566" i="91"/>
  <c r="AG566" i="91"/>
  <c r="AH566" i="91"/>
  <c r="AC567" i="91"/>
  <c r="AD567" i="91"/>
  <c r="AE567" i="91"/>
  <c r="AF567" i="91"/>
  <c r="AG567" i="91"/>
  <c r="AH567" i="91"/>
  <c r="AC568" i="91"/>
  <c r="AD568" i="91"/>
  <c r="AE568" i="91"/>
  <c r="AF568" i="91"/>
  <c r="AG568" i="91"/>
  <c r="AH568" i="91"/>
  <c r="AC569" i="91"/>
  <c r="AD569" i="91"/>
  <c r="AE569" i="91"/>
  <c r="AF569" i="91"/>
  <c r="AG569" i="91"/>
  <c r="AH569" i="91"/>
  <c r="AC570" i="91"/>
  <c r="AD570" i="91"/>
  <c r="AE570" i="91"/>
  <c r="AF570" i="91"/>
  <c r="AG570" i="91"/>
  <c r="AH570" i="91"/>
  <c r="AC571" i="91"/>
  <c r="AD571" i="91"/>
  <c r="AE571" i="91"/>
  <c r="AF571" i="91"/>
  <c r="AG571" i="91"/>
  <c r="AH571" i="91"/>
  <c r="AC572" i="91"/>
  <c r="AD572" i="91"/>
  <c r="AE572" i="91"/>
  <c r="AF572" i="91"/>
  <c r="AG572" i="91"/>
  <c r="AH572" i="91"/>
  <c r="AC573" i="91"/>
  <c r="AD573" i="91"/>
  <c r="AE573" i="91"/>
  <c r="AF573" i="91"/>
  <c r="AG573" i="91"/>
  <c r="AH573" i="91"/>
  <c r="AC574" i="91"/>
  <c r="AD574" i="91"/>
  <c r="AE574" i="91"/>
  <c r="AF574" i="91"/>
  <c r="AG574" i="91"/>
  <c r="AH574" i="91"/>
  <c r="AC575" i="91"/>
  <c r="AD575" i="91"/>
  <c r="AE575" i="91"/>
  <c r="AF575" i="91"/>
  <c r="AG575" i="91"/>
  <c r="AH575" i="91"/>
  <c r="AC576" i="91"/>
  <c r="AD576" i="91"/>
  <c r="AE576" i="91"/>
  <c r="AF576" i="91"/>
  <c r="AG576" i="91"/>
  <c r="AH576" i="91"/>
  <c r="AC577" i="91"/>
  <c r="AD577" i="91"/>
  <c r="AE577" i="91"/>
  <c r="AF577" i="91"/>
  <c r="AG577" i="91"/>
  <c r="AH577" i="91"/>
  <c r="AC578" i="91"/>
  <c r="AD578" i="91"/>
  <c r="AE578" i="91"/>
  <c r="AF578" i="91"/>
  <c r="AG578" i="91"/>
  <c r="AH578" i="91"/>
  <c r="AC579" i="91"/>
  <c r="AD579" i="91"/>
  <c r="AE579" i="91"/>
  <c r="AF579" i="91"/>
  <c r="AG579" i="91"/>
  <c r="AH579" i="91"/>
  <c r="AC580" i="91"/>
  <c r="AD580" i="91"/>
  <c r="AE580" i="91"/>
  <c r="AF580" i="91"/>
  <c r="AG580" i="91"/>
  <c r="AH580" i="91"/>
  <c r="AC581" i="91"/>
  <c r="AD581" i="91"/>
  <c r="AE581" i="91"/>
  <c r="AF581" i="91"/>
  <c r="AG581" i="91"/>
  <c r="AH581" i="91"/>
  <c r="AC582" i="91"/>
  <c r="AD582" i="91"/>
  <c r="AE582" i="91"/>
  <c r="AF582" i="91"/>
  <c r="AG582" i="91"/>
  <c r="AH582" i="91"/>
  <c r="AC583" i="91"/>
  <c r="AD583" i="91"/>
  <c r="AE583" i="91"/>
  <c r="AF583" i="91"/>
  <c r="AG583" i="91"/>
  <c r="AH583" i="91"/>
  <c r="AC584" i="91"/>
  <c r="AD584" i="91"/>
  <c r="AE584" i="91"/>
  <c r="AF584" i="91"/>
  <c r="AG584" i="91"/>
  <c r="AH584" i="91"/>
  <c r="AC585" i="91"/>
  <c r="AD585" i="91"/>
  <c r="AE585" i="91"/>
  <c r="AF585" i="91"/>
  <c r="AG585" i="91"/>
  <c r="AH585" i="91"/>
  <c r="AC586" i="91"/>
  <c r="AD586" i="91"/>
  <c r="AE586" i="91"/>
  <c r="AF586" i="91"/>
  <c r="AG586" i="91"/>
  <c r="AH586" i="91"/>
  <c r="AC587" i="91"/>
  <c r="AD587" i="91"/>
  <c r="AE587" i="91"/>
  <c r="AF587" i="91"/>
  <c r="AG587" i="91"/>
  <c r="AH587" i="91"/>
  <c r="AC588" i="91"/>
  <c r="AD588" i="91"/>
  <c r="AE588" i="91"/>
  <c r="AF588" i="91"/>
  <c r="AG588" i="91"/>
  <c r="AH588" i="91"/>
  <c r="AC589" i="91"/>
  <c r="AD589" i="91"/>
  <c r="AE589" i="91"/>
  <c r="AF589" i="91"/>
  <c r="AG589" i="91"/>
  <c r="AH589" i="91"/>
  <c r="AC590" i="91"/>
  <c r="AD590" i="91"/>
  <c r="AE590" i="91"/>
  <c r="AF590" i="91"/>
  <c r="AG590" i="91"/>
  <c r="AH590" i="91"/>
  <c r="AC591" i="91"/>
  <c r="AD591" i="91"/>
  <c r="AE591" i="91"/>
  <c r="AF591" i="91"/>
  <c r="AG591" i="91"/>
  <c r="AH591" i="91"/>
  <c r="AC592" i="91"/>
  <c r="AD592" i="91"/>
  <c r="AE592" i="91"/>
  <c r="AF592" i="91"/>
  <c r="AG592" i="91"/>
  <c r="AH592" i="91"/>
  <c r="AC593" i="91"/>
  <c r="AD593" i="91"/>
  <c r="AE593" i="91"/>
  <c r="AF593" i="91"/>
  <c r="AG593" i="91"/>
  <c r="AH593" i="91"/>
  <c r="AC594" i="91"/>
  <c r="AD594" i="91"/>
  <c r="AE594" i="91"/>
  <c r="AF594" i="91"/>
  <c r="AG594" i="91"/>
  <c r="AH594" i="91"/>
  <c r="AC595" i="91"/>
  <c r="AD595" i="91"/>
  <c r="AE595" i="91"/>
  <c r="AF595" i="91"/>
  <c r="AG595" i="91"/>
  <c r="AH595" i="91"/>
  <c r="AC596" i="91"/>
  <c r="AD596" i="91"/>
  <c r="AE596" i="91"/>
  <c r="AF596" i="91"/>
  <c r="AG596" i="91"/>
  <c r="AH596" i="91"/>
  <c r="AC597" i="91"/>
  <c r="AD597" i="91"/>
  <c r="AE597" i="91"/>
  <c r="AF597" i="91"/>
  <c r="AG597" i="91"/>
  <c r="AH597" i="91"/>
  <c r="AC598" i="91"/>
  <c r="AD598" i="91"/>
  <c r="AE598" i="91"/>
  <c r="AF598" i="91"/>
  <c r="AG598" i="91"/>
  <c r="AH598" i="91"/>
  <c r="AC599" i="91"/>
  <c r="AD599" i="91"/>
  <c r="AE599" i="91"/>
  <c r="AF599" i="91"/>
  <c r="AG599" i="91"/>
  <c r="AH599" i="91"/>
  <c r="AC600" i="91"/>
  <c r="AD600" i="91"/>
  <c r="AE600" i="91"/>
  <c r="AF600" i="91"/>
  <c r="AG600" i="91"/>
  <c r="AH600" i="91"/>
  <c r="AC601" i="91"/>
  <c r="AD601" i="91"/>
  <c r="AE601" i="91"/>
  <c r="AF601" i="91"/>
  <c r="AG601" i="91"/>
  <c r="AH601" i="91"/>
  <c r="AC602" i="91"/>
  <c r="AD602" i="91"/>
  <c r="AE602" i="91"/>
  <c r="AF602" i="91"/>
  <c r="AG602" i="91"/>
  <c r="AH602" i="91"/>
  <c r="AC603" i="91"/>
  <c r="AD603" i="91"/>
  <c r="AE603" i="91"/>
  <c r="AF603" i="91"/>
  <c r="AG603" i="91"/>
  <c r="AH603" i="91"/>
  <c r="AC604" i="91"/>
  <c r="AD604" i="91"/>
  <c r="AE604" i="91"/>
  <c r="AF604" i="91"/>
  <c r="AG604" i="91"/>
  <c r="AH604" i="91"/>
  <c r="AC605" i="91"/>
  <c r="AD605" i="91"/>
  <c r="AE605" i="91"/>
  <c r="AF605" i="91"/>
  <c r="AG605" i="91"/>
  <c r="AH605" i="91"/>
  <c r="AC606" i="91"/>
  <c r="AD606" i="91"/>
  <c r="AE606" i="91"/>
  <c r="AF606" i="91"/>
  <c r="AG606" i="91"/>
  <c r="AH606" i="91"/>
  <c r="AC607" i="91"/>
  <c r="AD607" i="91"/>
  <c r="AE607" i="91"/>
  <c r="AF607" i="91"/>
  <c r="AG607" i="91"/>
  <c r="AH607" i="91"/>
  <c r="AC608" i="91"/>
  <c r="AD608" i="91"/>
  <c r="AE608" i="91"/>
  <c r="AF608" i="91"/>
  <c r="AG608" i="91"/>
  <c r="AH608" i="91"/>
  <c r="AC609" i="91"/>
  <c r="AD609" i="91"/>
  <c r="AE609" i="91"/>
  <c r="AF609" i="91"/>
  <c r="AG609" i="91"/>
  <c r="AH609" i="91"/>
  <c r="AC610" i="91"/>
  <c r="AD610" i="91"/>
  <c r="AE610" i="91"/>
  <c r="AF610" i="91"/>
  <c r="AG610" i="91"/>
  <c r="AH610" i="91"/>
  <c r="AC611" i="91"/>
  <c r="AD611" i="91"/>
  <c r="AE611" i="91"/>
  <c r="AF611" i="91"/>
  <c r="AG611" i="91"/>
  <c r="AH611" i="91"/>
  <c r="AC612" i="91"/>
  <c r="AD612" i="91"/>
  <c r="AE612" i="91"/>
  <c r="AF612" i="91"/>
  <c r="AG612" i="91"/>
  <c r="AH612" i="91"/>
  <c r="AC613" i="91"/>
  <c r="AD613" i="91"/>
  <c r="AE613" i="91"/>
  <c r="AF613" i="91"/>
  <c r="AG613" i="91"/>
  <c r="AH613" i="91"/>
  <c r="AC614" i="91"/>
  <c r="AD614" i="91"/>
  <c r="AE614" i="91"/>
  <c r="AF614" i="91"/>
  <c r="AG614" i="91"/>
  <c r="AH614" i="91"/>
  <c r="AC615" i="91"/>
  <c r="AD615" i="91"/>
  <c r="AE615" i="91"/>
  <c r="AF615" i="91"/>
  <c r="AG615" i="91"/>
  <c r="AH615" i="91"/>
  <c r="AC616" i="91"/>
  <c r="AD616" i="91"/>
  <c r="AE616" i="91"/>
  <c r="AF616" i="91"/>
  <c r="AG616" i="91"/>
  <c r="AH616" i="91"/>
  <c r="AC617" i="91"/>
  <c r="AD617" i="91"/>
  <c r="AE617" i="91"/>
  <c r="AF617" i="91"/>
  <c r="AG617" i="91"/>
  <c r="AH617" i="91"/>
  <c r="AC618" i="91"/>
  <c r="AD618" i="91"/>
  <c r="AE618" i="91"/>
  <c r="AF618" i="91"/>
  <c r="AG618" i="91"/>
  <c r="AH618" i="91"/>
  <c r="AC619" i="91"/>
  <c r="AD619" i="91"/>
  <c r="AE619" i="91"/>
  <c r="AF619" i="91"/>
  <c r="AG619" i="91"/>
  <c r="AH619" i="91"/>
  <c r="AC620" i="91"/>
  <c r="AD620" i="91"/>
  <c r="AE620" i="91"/>
  <c r="AF620" i="91"/>
  <c r="AG620" i="91"/>
  <c r="AH620" i="91"/>
  <c r="AC621" i="91"/>
  <c r="AD621" i="91"/>
  <c r="AE621" i="91"/>
  <c r="AF621" i="91"/>
  <c r="AG621" i="91"/>
  <c r="AH621" i="91"/>
  <c r="AC622" i="91"/>
  <c r="AD622" i="91"/>
  <c r="AE622" i="91"/>
  <c r="AF622" i="91"/>
  <c r="AG622" i="91"/>
  <c r="AH622" i="91"/>
  <c r="AC623" i="91"/>
  <c r="AD623" i="91"/>
  <c r="AE623" i="91"/>
  <c r="AF623" i="91"/>
  <c r="AG623" i="91"/>
  <c r="AH623" i="91"/>
  <c r="AC624" i="91"/>
  <c r="AD624" i="91"/>
  <c r="AE624" i="91"/>
  <c r="AF624" i="91"/>
  <c r="AG624" i="91"/>
  <c r="AH624" i="91"/>
  <c r="AC625" i="91"/>
  <c r="AD625" i="91"/>
  <c r="AE625" i="91"/>
  <c r="AF625" i="91"/>
  <c r="AG625" i="91"/>
  <c r="AH625" i="91"/>
  <c r="AC626" i="91"/>
  <c r="AD626" i="91"/>
  <c r="AE626" i="91"/>
  <c r="AF626" i="91"/>
  <c r="AG626" i="91"/>
  <c r="AH626" i="91"/>
  <c r="AC627" i="91"/>
  <c r="AD627" i="91"/>
  <c r="AE627" i="91"/>
  <c r="AF627" i="91"/>
  <c r="AG627" i="91"/>
  <c r="AH627" i="91"/>
  <c r="AC628" i="91"/>
  <c r="AD628" i="91"/>
  <c r="AE628" i="91"/>
  <c r="AF628" i="91"/>
  <c r="AG628" i="91"/>
  <c r="AH628" i="91"/>
  <c r="AC629" i="91"/>
  <c r="AD629" i="91"/>
  <c r="AE629" i="91"/>
  <c r="AF629" i="91"/>
  <c r="AG629" i="91"/>
  <c r="AH629" i="91"/>
  <c r="AC630" i="91"/>
  <c r="AD630" i="91"/>
  <c r="AE630" i="91"/>
  <c r="AF630" i="91"/>
  <c r="AG630" i="91"/>
  <c r="AH630" i="91"/>
  <c r="AC631" i="91"/>
  <c r="AD631" i="91"/>
  <c r="AE631" i="91"/>
  <c r="AF631" i="91"/>
  <c r="AG631" i="91"/>
  <c r="AH631" i="91"/>
  <c r="AC632" i="91"/>
  <c r="AD632" i="91"/>
  <c r="AE632" i="91"/>
  <c r="AF632" i="91"/>
  <c r="AG632" i="91"/>
  <c r="AH632" i="91"/>
  <c r="AC633" i="91"/>
  <c r="AD633" i="91"/>
  <c r="AE633" i="91"/>
  <c r="AF633" i="91"/>
  <c r="AG633" i="91"/>
  <c r="AH633" i="91"/>
  <c r="AC634" i="91"/>
  <c r="AD634" i="91"/>
  <c r="AE634" i="91"/>
  <c r="AF634" i="91"/>
  <c r="AG634" i="91"/>
  <c r="AH634" i="91"/>
  <c r="AC635" i="91"/>
  <c r="AD635" i="91"/>
  <c r="AE635" i="91"/>
  <c r="AF635" i="91"/>
  <c r="AG635" i="91"/>
  <c r="AH635" i="91"/>
  <c r="AC636" i="91"/>
  <c r="AD636" i="91"/>
  <c r="AE636" i="91"/>
  <c r="AF636" i="91"/>
  <c r="AG636" i="91"/>
  <c r="AH636" i="91"/>
  <c r="AC637" i="91"/>
  <c r="AD637" i="91"/>
  <c r="AE637" i="91"/>
  <c r="AF637" i="91"/>
  <c r="AG637" i="91"/>
  <c r="AH637" i="91"/>
  <c r="AC638" i="91"/>
  <c r="AD638" i="91"/>
  <c r="AE638" i="91"/>
  <c r="AF638" i="91"/>
  <c r="AG638" i="91"/>
  <c r="AH638" i="91"/>
  <c r="AC639" i="91"/>
  <c r="AD639" i="91"/>
  <c r="AE639" i="91"/>
  <c r="AF639" i="91"/>
  <c r="AG639" i="91"/>
  <c r="AH639" i="91"/>
  <c r="AC640" i="91"/>
  <c r="AD640" i="91"/>
  <c r="AE640" i="91"/>
  <c r="AF640" i="91"/>
  <c r="AG640" i="91"/>
  <c r="AH640" i="91"/>
  <c r="AC641" i="91"/>
  <c r="AD641" i="91"/>
  <c r="AE641" i="91"/>
  <c r="AF641" i="91"/>
  <c r="AG641" i="91"/>
  <c r="AH641" i="91"/>
  <c r="AC642" i="91"/>
  <c r="AD642" i="91"/>
  <c r="AE642" i="91"/>
  <c r="AF642" i="91"/>
  <c r="AG642" i="91"/>
  <c r="AH642" i="91"/>
  <c r="AC643" i="91"/>
  <c r="AD643" i="91"/>
  <c r="AE643" i="91"/>
  <c r="AF643" i="91"/>
  <c r="AG643" i="91"/>
  <c r="AH643" i="91"/>
  <c r="AC644" i="91"/>
  <c r="AD644" i="91"/>
  <c r="AE644" i="91"/>
  <c r="AF644" i="91"/>
  <c r="AG644" i="91"/>
  <c r="AH644" i="91"/>
  <c r="AC645" i="91"/>
  <c r="AD645" i="91"/>
  <c r="AE645" i="91"/>
  <c r="AF645" i="91"/>
  <c r="AG645" i="91"/>
  <c r="AH645" i="91"/>
  <c r="AC646" i="91"/>
  <c r="AD646" i="91"/>
  <c r="AE646" i="91"/>
  <c r="AF646" i="91"/>
  <c r="AG646" i="91"/>
  <c r="AH646" i="91"/>
  <c r="AC647" i="91"/>
  <c r="AD647" i="91"/>
  <c r="AE647" i="91"/>
  <c r="AF647" i="91"/>
  <c r="AG647" i="91"/>
  <c r="AH647" i="91"/>
  <c r="AC648" i="91"/>
  <c r="AD648" i="91"/>
  <c r="AE648" i="91"/>
  <c r="AF648" i="91"/>
  <c r="AG648" i="91"/>
  <c r="AH648" i="91"/>
  <c r="AC649" i="91"/>
  <c r="AD649" i="91"/>
  <c r="AE649" i="91"/>
  <c r="AF649" i="91"/>
  <c r="AG649" i="91"/>
  <c r="AH649" i="91"/>
  <c r="AC650" i="91"/>
  <c r="AD650" i="91"/>
  <c r="AE650" i="91"/>
  <c r="AF650" i="91"/>
  <c r="AG650" i="91"/>
  <c r="AH650" i="91"/>
  <c r="AC651" i="91"/>
  <c r="AD651" i="91"/>
  <c r="AE651" i="91"/>
  <c r="AF651" i="91"/>
  <c r="AG651" i="91"/>
  <c r="AH651" i="91"/>
  <c r="AC652" i="91"/>
  <c r="AD652" i="91"/>
  <c r="AE652" i="91"/>
  <c r="AF652" i="91"/>
  <c r="AG652" i="91"/>
  <c r="AH652" i="91"/>
  <c r="AC653" i="91"/>
  <c r="AD653" i="91"/>
  <c r="AE653" i="91"/>
  <c r="AF653" i="91"/>
  <c r="AG653" i="91"/>
  <c r="AH653" i="91"/>
  <c r="AC654" i="91"/>
  <c r="AD654" i="91"/>
  <c r="AE654" i="91"/>
  <c r="AF654" i="91"/>
  <c r="AG654" i="91"/>
  <c r="AH654" i="91"/>
  <c r="AC655" i="91"/>
  <c r="AD655" i="91"/>
  <c r="AE655" i="91"/>
  <c r="AF655" i="91"/>
  <c r="AG655" i="91"/>
  <c r="AH655" i="91"/>
  <c r="AC656" i="91"/>
  <c r="AD656" i="91"/>
  <c r="AE656" i="91"/>
  <c r="AF656" i="91"/>
  <c r="AG656" i="91"/>
  <c r="AH656" i="91"/>
  <c r="AC657" i="91"/>
  <c r="AD657" i="91"/>
  <c r="AE657" i="91"/>
  <c r="AF657" i="91"/>
  <c r="AG657" i="91"/>
  <c r="AH657" i="91"/>
  <c r="AC658" i="91"/>
  <c r="AD658" i="91"/>
  <c r="AE658" i="91"/>
  <c r="AF658" i="91"/>
  <c r="AG658" i="91"/>
  <c r="AH658" i="91"/>
  <c r="AC659" i="91"/>
  <c r="AD659" i="91"/>
  <c r="AE659" i="91"/>
  <c r="AF659" i="91"/>
  <c r="AG659" i="91"/>
  <c r="AH659" i="91"/>
  <c r="AC660" i="91"/>
  <c r="AD660" i="91"/>
  <c r="AE660" i="91"/>
  <c r="AF660" i="91"/>
  <c r="AG660" i="91"/>
  <c r="AH660" i="91"/>
  <c r="AC661" i="91"/>
  <c r="AD661" i="91"/>
  <c r="AE661" i="91"/>
  <c r="AF661" i="91"/>
  <c r="AG661" i="91"/>
  <c r="AH661" i="91"/>
  <c r="AC662" i="91"/>
  <c r="AD662" i="91"/>
  <c r="AE662" i="91"/>
  <c r="AF662" i="91"/>
  <c r="AG662" i="91"/>
  <c r="AH662" i="91"/>
  <c r="AC663" i="91"/>
  <c r="AD663" i="91"/>
  <c r="AE663" i="91"/>
  <c r="AF663" i="91"/>
  <c r="AG663" i="91"/>
  <c r="AH663" i="91"/>
  <c r="AC664" i="91"/>
  <c r="AD664" i="91"/>
  <c r="AE664" i="91"/>
  <c r="AF664" i="91"/>
  <c r="AG664" i="91"/>
  <c r="AH664" i="91"/>
  <c r="AC665" i="91"/>
  <c r="AD665" i="91"/>
  <c r="AE665" i="91"/>
  <c r="AF665" i="91"/>
  <c r="AG665" i="91"/>
  <c r="AH665" i="91"/>
  <c r="AC666" i="91"/>
  <c r="AD666" i="91"/>
  <c r="AE666" i="91"/>
  <c r="AF666" i="91"/>
  <c r="AG666" i="91"/>
  <c r="AH666" i="91"/>
  <c r="AC667" i="91"/>
  <c r="AD667" i="91"/>
  <c r="AE667" i="91"/>
  <c r="AF667" i="91"/>
  <c r="AG667" i="91"/>
  <c r="AH667" i="91"/>
  <c r="AC668" i="91"/>
  <c r="AD668" i="91"/>
  <c r="AE668" i="91"/>
  <c r="AF668" i="91"/>
  <c r="AG668" i="91"/>
  <c r="AH668" i="91"/>
  <c r="AC669" i="91"/>
  <c r="AD669" i="91"/>
  <c r="AE669" i="91"/>
  <c r="AF669" i="91"/>
  <c r="AG669" i="91"/>
  <c r="AH669" i="91"/>
  <c r="AC670" i="91"/>
  <c r="AD670" i="91"/>
  <c r="AE670" i="91"/>
  <c r="AF670" i="91"/>
  <c r="AG670" i="91"/>
  <c r="AH670" i="91"/>
  <c r="AC671" i="91"/>
  <c r="AD671" i="91"/>
  <c r="AE671" i="91"/>
  <c r="AF671" i="91"/>
  <c r="AG671" i="91"/>
  <c r="AH671" i="91"/>
  <c r="AC672" i="91"/>
  <c r="AD672" i="91"/>
  <c r="AE672" i="91"/>
  <c r="AF672" i="91"/>
  <c r="AG672" i="91"/>
  <c r="AH672" i="91"/>
  <c r="AC673" i="91"/>
  <c r="AD673" i="91"/>
  <c r="AE673" i="91"/>
  <c r="AF673" i="91"/>
  <c r="AG673" i="91"/>
  <c r="AH673" i="91"/>
  <c r="AC674" i="91"/>
  <c r="AD674" i="91"/>
  <c r="AE674" i="91"/>
  <c r="AF674" i="91"/>
  <c r="AG674" i="91"/>
  <c r="AH674" i="91"/>
  <c r="AC675" i="91"/>
  <c r="AD675" i="91"/>
  <c r="AE675" i="91"/>
  <c r="AF675" i="91"/>
  <c r="AG675" i="91"/>
  <c r="AH675" i="91"/>
  <c r="AC676" i="91"/>
  <c r="AD676" i="91"/>
  <c r="AE676" i="91"/>
  <c r="AF676" i="91"/>
  <c r="AG676" i="91"/>
  <c r="AH676" i="91"/>
  <c r="AC677" i="91"/>
  <c r="AD677" i="91"/>
  <c r="AE677" i="91"/>
  <c r="AF677" i="91"/>
  <c r="AG677" i="91"/>
  <c r="AH677" i="91"/>
  <c r="AC678" i="91"/>
  <c r="AD678" i="91"/>
  <c r="AE678" i="91"/>
  <c r="AF678" i="91"/>
  <c r="AG678" i="91"/>
  <c r="AH678" i="91"/>
  <c r="AC679" i="91"/>
  <c r="AD679" i="91"/>
  <c r="AE679" i="91"/>
  <c r="AF679" i="91"/>
  <c r="AG679" i="91"/>
  <c r="AH679" i="91"/>
  <c r="AC680" i="91"/>
  <c r="AD680" i="91"/>
  <c r="AE680" i="91"/>
  <c r="AF680" i="91"/>
  <c r="AG680" i="91"/>
  <c r="AH680" i="91"/>
  <c r="AC681" i="91"/>
  <c r="AD681" i="91"/>
  <c r="AE681" i="91"/>
  <c r="AF681" i="91"/>
  <c r="AG681" i="91"/>
  <c r="AH681" i="91"/>
  <c r="AC682" i="91"/>
  <c r="AD682" i="91"/>
  <c r="AE682" i="91"/>
  <c r="AF682" i="91"/>
  <c r="AG682" i="91"/>
  <c r="AH682" i="91"/>
  <c r="AC683" i="91"/>
  <c r="AD683" i="91"/>
  <c r="AE683" i="91"/>
  <c r="AF683" i="91"/>
  <c r="AG683" i="91"/>
  <c r="AH683" i="91"/>
  <c r="AC684" i="91"/>
  <c r="AD684" i="91"/>
  <c r="AE684" i="91"/>
  <c r="AF684" i="91"/>
  <c r="AG684" i="91"/>
  <c r="AH684" i="91"/>
  <c r="AC685" i="91"/>
  <c r="AD685" i="91"/>
  <c r="AE685" i="91"/>
  <c r="AF685" i="91"/>
  <c r="AG685" i="91"/>
  <c r="AH685" i="91"/>
  <c r="AC686" i="91"/>
  <c r="AD686" i="91"/>
  <c r="AE686" i="91"/>
  <c r="AF686" i="91"/>
  <c r="AG686" i="91"/>
  <c r="AH686" i="91"/>
  <c r="AC687" i="91"/>
  <c r="AD687" i="91"/>
  <c r="AE687" i="91"/>
  <c r="AF687" i="91"/>
  <c r="AG687" i="91"/>
  <c r="AH687" i="91"/>
  <c r="AC688" i="91"/>
  <c r="AD688" i="91"/>
  <c r="AE688" i="91"/>
  <c r="AF688" i="91"/>
  <c r="AG688" i="91"/>
  <c r="AH688" i="91"/>
  <c r="AC689" i="91"/>
  <c r="AD689" i="91"/>
  <c r="AE689" i="91"/>
  <c r="AF689" i="91"/>
  <c r="AG689" i="91"/>
  <c r="AH689" i="91"/>
  <c r="AC690" i="91"/>
  <c r="AD690" i="91"/>
  <c r="AE690" i="91"/>
  <c r="AF690" i="91"/>
  <c r="AG690" i="91"/>
  <c r="AH690" i="91"/>
  <c r="AC691" i="91"/>
  <c r="AD691" i="91"/>
  <c r="AE691" i="91"/>
  <c r="AF691" i="91"/>
  <c r="AG691" i="91"/>
  <c r="AH691" i="91"/>
  <c r="AC692" i="91"/>
  <c r="AD692" i="91"/>
  <c r="AE692" i="91"/>
  <c r="AF692" i="91"/>
  <c r="AG692" i="91"/>
  <c r="AH692" i="91"/>
  <c r="AC693" i="91"/>
  <c r="AD693" i="91"/>
  <c r="AE693" i="91"/>
  <c r="AF693" i="91"/>
  <c r="AG693" i="91"/>
  <c r="AH693" i="91"/>
  <c r="AC694" i="91"/>
  <c r="AD694" i="91"/>
  <c r="AE694" i="91"/>
  <c r="AF694" i="91"/>
  <c r="AG694" i="91"/>
  <c r="AH694" i="91"/>
  <c r="AC695" i="91"/>
  <c r="AD695" i="91"/>
  <c r="AE695" i="91"/>
  <c r="AF695" i="91"/>
  <c r="AG695" i="91"/>
  <c r="AH695" i="91"/>
  <c r="AC696" i="91"/>
  <c r="AD696" i="91"/>
  <c r="AE696" i="91"/>
  <c r="AF696" i="91"/>
  <c r="AG696" i="91"/>
  <c r="AH696" i="91"/>
  <c r="AC697" i="91"/>
  <c r="AD697" i="91"/>
  <c r="AE697" i="91"/>
  <c r="AF697" i="91"/>
  <c r="AG697" i="91"/>
  <c r="AH697" i="91"/>
  <c r="AC698" i="91"/>
  <c r="AD698" i="91"/>
  <c r="AE698" i="91"/>
  <c r="AF698" i="91"/>
  <c r="AG698" i="91"/>
  <c r="AH698" i="91"/>
  <c r="AC699" i="91"/>
  <c r="AD699" i="91"/>
  <c r="AE699" i="91"/>
  <c r="AF699" i="91"/>
  <c r="AG699" i="91"/>
  <c r="AH699" i="91"/>
  <c r="AC700" i="91"/>
  <c r="AD700" i="91"/>
  <c r="AE700" i="91"/>
  <c r="AF700" i="91"/>
  <c r="AG700" i="91"/>
  <c r="AH700" i="91"/>
  <c r="AC701" i="91"/>
  <c r="AD701" i="91"/>
  <c r="AE701" i="91"/>
  <c r="AF701" i="91"/>
  <c r="AG701" i="91"/>
  <c r="AH701" i="91"/>
  <c r="AC702" i="91"/>
  <c r="AD702" i="91"/>
  <c r="AE702" i="91"/>
  <c r="AF702" i="91"/>
  <c r="AG702" i="91"/>
  <c r="AH702" i="91"/>
  <c r="AC703" i="91"/>
  <c r="AD703" i="91"/>
  <c r="AE703" i="91"/>
  <c r="AF703" i="91"/>
  <c r="AG703" i="91"/>
  <c r="AH703" i="91"/>
  <c r="AC704" i="91"/>
  <c r="AD704" i="91"/>
  <c r="AE704" i="91"/>
  <c r="AF704" i="91"/>
  <c r="AG704" i="91"/>
  <c r="AH704" i="91"/>
  <c r="AC705" i="91"/>
  <c r="AD705" i="91"/>
  <c r="AE705" i="91"/>
  <c r="AF705" i="91"/>
  <c r="AG705" i="91"/>
  <c r="AH705" i="91"/>
  <c r="AC706" i="91"/>
  <c r="AD706" i="91"/>
  <c r="AE706" i="91"/>
  <c r="AF706" i="91"/>
  <c r="AG706" i="91"/>
  <c r="AH706" i="91"/>
  <c r="AC707" i="91"/>
  <c r="AD707" i="91"/>
  <c r="AE707" i="91"/>
  <c r="AF707" i="91"/>
  <c r="AG707" i="91"/>
  <c r="AH707" i="91"/>
  <c r="AC708" i="91"/>
  <c r="AD708" i="91"/>
  <c r="AE708" i="91"/>
  <c r="AF708" i="91"/>
  <c r="AG708" i="91"/>
  <c r="AH708" i="91"/>
  <c r="AC709" i="91"/>
  <c r="AD709" i="91"/>
  <c r="AE709" i="91"/>
  <c r="AF709" i="91"/>
  <c r="AG709" i="91"/>
  <c r="AH709" i="91"/>
  <c r="AC710" i="91"/>
  <c r="AD710" i="91"/>
  <c r="AE710" i="91"/>
  <c r="AF710" i="91"/>
  <c r="AG710" i="91"/>
  <c r="AH710" i="91"/>
  <c r="AC711" i="91"/>
  <c r="AD711" i="91"/>
  <c r="AE711" i="91"/>
  <c r="AF711" i="91"/>
  <c r="AG711" i="91"/>
  <c r="AH711" i="91"/>
  <c r="AC712" i="91"/>
  <c r="AD712" i="91"/>
  <c r="AE712" i="91"/>
  <c r="AF712" i="91"/>
  <c r="AG712" i="91"/>
  <c r="AH712" i="91"/>
  <c r="AC713" i="91"/>
  <c r="AD713" i="91"/>
  <c r="AE713" i="91"/>
  <c r="AF713" i="91"/>
  <c r="AG713" i="91"/>
  <c r="AH713" i="91"/>
  <c r="AC714" i="91"/>
  <c r="AD714" i="91"/>
  <c r="AE714" i="91"/>
  <c r="AF714" i="91"/>
  <c r="AG714" i="91"/>
  <c r="AH714" i="91"/>
  <c r="AC715" i="91"/>
  <c r="AD715" i="91"/>
  <c r="AE715" i="91"/>
  <c r="AF715" i="91"/>
  <c r="AG715" i="91"/>
  <c r="AH715" i="91"/>
  <c r="AC716" i="91"/>
  <c r="AD716" i="91"/>
  <c r="AE716" i="91"/>
  <c r="AF716" i="91"/>
  <c r="AG716" i="91"/>
  <c r="AH716" i="91"/>
  <c r="AC717" i="91"/>
  <c r="AD717" i="91"/>
  <c r="AE717" i="91"/>
  <c r="AF717" i="91"/>
  <c r="AG717" i="91"/>
  <c r="AH717" i="91"/>
  <c r="AC718" i="91"/>
  <c r="AD718" i="91"/>
  <c r="AE718" i="91"/>
  <c r="AF718" i="91"/>
  <c r="AG718" i="91"/>
  <c r="AH718" i="91"/>
  <c r="AC719" i="91"/>
  <c r="AD719" i="91"/>
  <c r="AE719" i="91"/>
  <c r="AF719" i="91"/>
  <c r="AG719" i="91"/>
  <c r="AH719" i="91"/>
  <c r="AC720" i="91"/>
  <c r="AD720" i="91"/>
  <c r="AE720" i="91"/>
  <c r="AF720" i="91"/>
  <c r="AG720" i="91"/>
  <c r="AH720" i="91"/>
  <c r="AC721" i="91"/>
  <c r="AD721" i="91"/>
  <c r="AE721" i="91"/>
  <c r="AF721" i="91"/>
  <c r="AG721" i="91"/>
  <c r="AH721" i="91"/>
  <c r="AC722" i="91"/>
  <c r="AD722" i="91"/>
  <c r="AE722" i="91"/>
  <c r="AF722" i="91"/>
  <c r="AG722" i="91"/>
  <c r="AH722" i="91"/>
  <c r="AC723" i="91"/>
  <c r="AD723" i="91"/>
  <c r="AE723" i="91"/>
  <c r="AF723" i="91"/>
  <c r="AG723" i="91"/>
  <c r="AH723" i="91"/>
  <c r="AC724" i="91"/>
  <c r="AD724" i="91"/>
  <c r="AE724" i="91"/>
  <c r="AF724" i="91"/>
  <c r="AG724" i="91"/>
  <c r="AH724" i="91"/>
  <c r="AC725" i="91"/>
  <c r="AD725" i="91"/>
  <c r="AE725" i="91"/>
  <c r="AF725" i="91"/>
  <c r="AG725" i="91"/>
  <c r="AH725" i="91"/>
  <c r="AC726" i="91"/>
  <c r="AD726" i="91"/>
  <c r="AE726" i="91"/>
  <c r="AF726" i="91"/>
  <c r="AG726" i="91"/>
  <c r="AH726" i="91"/>
  <c r="AC727" i="91"/>
  <c r="AD727" i="91"/>
  <c r="AE727" i="91"/>
  <c r="AF727" i="91"/>
  <c r="AG727" i="91"/>
  <c r="AH727" i="91"/>
  <c r="AC728" i="91"/>
  <c r="AD728" i="91"/>
  <c r="AE728" i="91"/>
  <c r="AF728" i="91"/>
  <c r="AG728" i="91"/>
  <c r="AH728" i="91"/>
  <c r="AC729" i="91"/>
  <c r="AD729" i="91"/>
  <c r="AE729" i="91"/>
  <c r="AF729" i="91"/>
  <c r="AG729" i="91"/>
  <c r="AH729" i="91"/>
  <c r="AC730" i="91"/>
  <c r="AD730" i="91"/>
  <c r="AE730" i="91"/>
  <c r="AF730" i="91"/>
  <c r="AG730" i="91"/>
  <c r="AH730" i="91"/>
  <c r="AC731" i="91"/>
  <c r="AD731" i="91"/>
  <c r="AE731" i="91"/>
  <c r="AF731" i="91"/>
  <c r="AG731" i="91"/>
  <c r="AH731" i="91"/>
  <c r="AC732" i="91"/>
  <c r="AD732" i="91"/>
  <c r="AE732" i="91"/>
  <c r="AF732" i="91"/>
  <c r="AG732" i="91"/>
  <c r="AH732" i="91"/>
  <c r="AC733" i="91"/>
  <c r="AD733" i="91"/>
  <c r="AE733" i="91"/>
  <c r="AF733" i="91"/>
  <c r="AG733" i="91"/>
  <c r="AH733" i="91"/>
  <c r="AC734" i="91"/>
  <c r="AD734" i="91"/>
  <c r="AE734" i="91"/>
  <c r="AF734" i="91"/>
  <c r="AG734" i="91"/>
  <c r="AH734" i="91"/>
  <c r="AC735" i="91"/>
  <c r="AD735" i="91"/>
  <c r="AE735" i="91"/>
  <c r="AF735" i="91"/>
  <c r="AG735" i="91"/>
  <c r="AH735" i="91"/>
  <c r="AC736" i="91"/>
  <c r="AD736" i="91"/>
  <c r="AE736" i="91"/>
  <c r="AF736" i="91"/>
  <c r="AG736" i="91"/>
  <c r="AH736" i="91"/>
  <c r="AC737" i="91"/>
  <c r="AD737" i="91"/>
  <c r="AE737" i="91"/>
  <c r="AF737" i="91"/>
  <c r="AG737" i="91"/>
  <c r="AH737" i="91"/>
  <c r="AC738" i="91"/>
  <c r="AD738" i="91"/>
  <c r="AE738" i="91"/>
  <c r="AF738" i="91"/>
  <c r="AG738" i="91"/>
  <c r="AH738" i="91"/>
  <c r="AC739" i="91"/>
  <c r="AD739" i="91"/>
  <c r="AE739" i="91"/>
  <c r="AF739" i="91"/>
  <c r="AG739" i="91"/>
  <c r="AH739" i="91"/>
  <c r="AC740" i="91"/>
  <c r="AD740" i="91"/>
  <c r="AE740" i="91"/>
  <c r="AF740" i="91"/>
  <c r="AG740" i="91"/>
  <c r="AH740" i="91"/>
  <c r="AC741" i="91"/>
  <c r="AD741" i="91"/>
  <c r="AE741" i="91"/>
  <c r="AF741" i="91"/>
  <c r="AG741" i="91"/>
  <c r="AH741" i="91"/>
  <c r="AC742" i="91"/>
  <c r="AD742" i="91"/>
  <c r="AE742" i="91"/>
  <c r="AF742" i="91"/>
  <c r="AG742" i="91"/>
  <c r="AH742" i="91"/>
  <c r="AC743" i="91"/>
  <c r="AD743" i="91"/>
  <c r="AE743" i="91"/>
  <c r="AF743" i="91"/>
  <c r="AG743" i="91"/>
  <c r="AH743" i="91"/>
  <c r="AC744" i="91"/>
  <c r="AD744" i="91"/>
  <c r="AE744" i="91"/>
  <c r="AF744" i="91"/>
  <c r="AG744" i="91"/>
  <c r="AH744" i="91"/>
  <c r="AC745" i="91"/>
  <c r="AD745" i="91"/>
  <c r="AE745" i="91"/>
  <c r="AF745" i="91"/>
  <c r="AG745" i="91"/>
  <c r="AH745" i="91"/>
  <c r="AC746" i="91"/>
  <c r="AD746" i="91"/>
  <c r="AE746" i="91"/>
  <c r="AF746" i="91"/>
  <c r="AG746" i="91"/>
  <c r="AH746" i="91"/>
  <c r="AC747" i="91"/>
  <c r="AD747" i="91"/>
  <c r="AE747" i="91"/>
  <c r="AF747" i="91"/>
  <c r="AG747" i="91"/>
  <c r="AH747" i="91"/>
  <c r="AC748" i="91"/>
  <c r="AD748" i="91"/>
  <c r="AE748" i="91"/>
  <c r="AF748" i="91"/>
  <c r="AG748" i="91"/>
  <c r="AH748" i="91"/>
  <c r="AC749" i="91"/>
  <c r="AD749" i="91"/>
  <c r="AE749" i="91"/>
  <c r="AF749" i="91"/>
  <c r="AG749" i="91"/>
  <c r="AH749" i="91"/>
  <c r="AC750" i="91"/>
  <c r="AD750" i="91"/>
  <c r="AE750" i="91"/>
  <c r="AF750" i="91"/>
  <c r="AG750" i="91"/>
  <c r="AH750" i="91"/>
  <c r="AC751" i="91"/>
  <c r="AD751" i="91"/>
  <c r="AE751" i="91"/>
  <c r="AF751" i="91"/>
  <c r="AG751" i="91"/>
  <c r="AH751" i="91"/>
  <c r="AC752" i="91"/>
  <c r="AD752" i="91"/>
  <c r="AE752" i="91"/>
  <c r="AF752" i="91"/>
  <c r="AG752" i="91"/>
  <c r="AH752" i="91"/>
  <c r="AC753" i="91"/>
  <c r="AD753" i="91"/>
  <c r="AE753" i="91"/>
  <c r="AF753" i="91"/>
  <c r="AG753" i="91"/>
  <c r="AH753" i="91"/>
  <c r="AC754" i="91"/>
  <c r="AD754" i="91"/>
  <c r="AE754" i="91"/>
  <c r="AF754" i="91"/>
  <c r="AG754" i="91"/>
  <c r="AH754" i="91"/>
  <c r="AC755" i="91"/>
  <c r="AD755" i="91"/>
  <c r="AE755" i="91"/>
  <c r="AF755" i="91"/>
  <c r="AG755" i="91"/>
  <c r="AH755" i="91"/>
  <c r="AC756" i="91"/>
  <c r="AD756" i="91"/>
  <c r="AE756" i="91"/>
  <c r="AF756" i="91"/>
  <c r="AG756" i="91"/>
  <c r="AH756" i="91"/>
  <c r="AC757" i="91"/>
  <c r="AD757" i="91"/>
  <c r="AE757" i="91"/>
  <c r="AF757" i="91"/>
  <c r="AG757" i="91"/>
  <c r="AH757" i="91"/>
  <c r="AC758" i="91"/>
  <c r="AD758" i="91"/>
  <c r="AE758" i="91"/>
  <c r="AF758" i="91"/>
  <c r="AG758" i="91"/>
  <c r="AH758" i="91"/>
  <c r="AC759" i="91"/>
  <c r="AD759" i="91"/>
  <c r="AE759" i="91"/>
  <c r="AF759" i="91"/>
  <c r="AG759" i="91"/>
  <c r="AH759" i="91"/>
  <c r="AC760" i="91"/>
  <c r="AD760" i="91"/>
  <c r="AE760" i="91"/>
  <c r="AF760" i="91"/>
  <c r="AG760" i="91"/>
  <c r="AH760" i="91"/>
  <c r="AC761" i="91"/>
  <c r="AD761" i="91"/>
  <c r="AE761" i="91"/>
  <c r="AF761" i="91"/>
  <c r="AG761" i="91"/>
  <c r="AH761" i="91"/>
  <c r="AC762" i="91"/>
  <c r="AD762" i="91"/>
  <c r="AE762" i="91"/>
  <c r="AF762" i="91"/>
  <c r="AG762" i="91"/>
  <c r="AH762" i="91"/>
  <c r="AC763" i="91"/>
  <c r="AD763" i="91"/>
  <c r="AE763" i="91"/>
  <c r="AF763" i="91"/>
  <c r="AG763" i="91"/>
  <c r="AH763" i="91"/>
  <c r="AC764" i="91"/>
  <c r="AD764" i="91"/>
  <c r="AE764" i="91"/>
  <c r="AF764" i="91"/>
  <c r="AG764" i="91"/>
  <c r="AH764" i="91"/>
  <c r="AC765" i="91"/>
  <c r="AD765" i="91"/>
  <c r="AE765" i="91"/>
  <c r="AF765" i="91"/>
  <c r="AG765" i="91"/>
  <c r="AH765" i="91"/>
  <c r="AC766" i="91"/>
  <c r="AD766" i="91"/>
  <c r="AE766" i="91"/>
  <c r="AF766" i="91"/>
  <c r="AG766" i="91"/>
  <c r="AH766" i="91"/>
  <c r="AC767" i="91"/>
  <c r="AD767" i="91"/>
  <c r="AE767" i="91"/>
  <c r="AF767" i="91"/>
  <c r="AG767" i="91"/>
  <c r="AH767" i="91"/>
  <c r="AC768" i="91"/>
  <c r="AD768" i="91"/>
  <c r="AE768" i="91"/>
  <c r="AF768" i="91"/>
  <c r="AG768" i="91"/>
  <c r="AH768" i="91"/>
  <c r="AC769" i="91"/>
  <c r="AD769" i="91"/>
  <c r="AE769" i="91"/>
  <c r="AF769" i="91"/>
  <c r="AG769" i="91"/>
  <c r="AH769" i="91"/>
  <c r="AC770" i="91"/>
  <c r="AD770" i="91"/>
  <c r="AE770" i="91"/>
  <c r="AF770" i="91"/>
  <c r="AG770" i="91"/>
  <c r="AH770" i="91"/>
  <c r="AC771" i="91"/>
  <c r="AD771" i="91"/>
  <c r="AE771" i="91"/>
  <c r="AF771" i="91"/>
  <c r="AG771" i="91"/>
  <c r="AH771" i="91"/>
  <c r="AC772" i="91"/>
  <c r="AD772" i="91"/>
  <c r="AE772" i="91"/>
  <c r="AF772" i="91"/>
  <c r="AG772" i="91"/>
  <c r="AH772" i="91"/>
  <c r="AC773" i="91"/>
  <c r="AD773" i="91"/>
  <c r="AE773" i="91"/>
  <c r="AF773" i="91"/>
  <c r="AG773" i="91"/>
  <c r="AH773" i="91"/>
  <c r="AC774" i="91"/>
  <c r="AD774" i="91"/>
  <c r="AE774" i="91"/>
  <c r="AF774" i="91"/>
  <c r="AG774" i="91"/>
  <c r="AH774" i="91"/>
  <c r="AC775" i="91"/>
  <c r="AD775" i="91"/>
  <c r="AE775" i="91"/>
  <c r="AF775" i="91"/>
  <c r="AG775" i="91"/>
  <c r="AH775" i="91"/>
  <c r="AC776" i="91"/>
  <c r="AD776" i="91"/>
  <c r="AE776" i="91"/>
  <c r="AF776" i="91"/>
  <c r="AG776" i="91"/>
  <c r="AH776" i="91"/>
  <c r="AC777" i="91"/>
  <c r="AD777" i="91"/>
  <c r="AE777" i="91"/>
  <c r="AF777" i="91"/>
  <c r="AG777" i="91"/>
  <c r="AH777" i="91"/>
  <c r="AC778" i="91"/>
  <c r="AD778" i="91"/>
  <c r="AE778" i="91"/>
  <c r="AF778" i="91"/>
  <c r="AG778" i="91"/>
  <c r="AH778" i="91"/>
  <c r="AC779" i="91"/>
  <c r="AD779" i="91"/>
  <c r="AE779" i="91"/>
  <c r="AF779" i="91"/>
  <c r="AG779" i="91"/>
  <c r="AH779" i="91"/>
  <c r="AC780" i="91"/>
  <c r="AD780" i="91"/>
  <c r="AE780" i="91"/>
  <c r="AF780" i="91"/>
  <c r="AG780" i="91"/>
  <c r="AH780" i="91"/>
  <c r="AC781" i="91"/>
  <c r="AD781" i="91"/>
  <c r="AE781" i="91"/>
  <c r="AF781" i="91"/>
  <c r="AG781" i="91"/>
  <c r="AH781" i="91"/>
  <c r="AC782" i="91"/>
  <c r="AD782" i="91"/>
  <c r="AE782" i="91"/>
  <c r="AF782" i="91"/>
  <c r="AG782" i="91"/>
  <c r="AH782" i="91"/>
  <c r="AC783" i="91"/>
  <c r="AD783" i="91"/>
  <c r="AE783" i="91"/>
  <c r="AF783" i="91"/>
  <c r="AG783" i="91"/>
  <c r="AH783" i="91"/>
  <c r="AC784" i="91"/>
  <c r="AD784" i="91"/>
  <c r="AE784" i="91"/>
  <c r="AF784" i="91"/>
  <c r="AG784" i="91"/>
  <c r="AH784" i="91"/>
  <c r="AC785" i="91"/>
  <c r="AD785" i="91"/>
  <c r="AE785" i="91"/>
  <c r="AF785" i="91"/>
  <c r="AG785" i="91"/>
  <c r="AH785" i="91"/>
  <c r="AC786" i="91"/>
  <c r="AD786" i="91"/>
  <c r="AE786" i="91"/>
  <c r="AF786" i="91"/>
  <c r="AG786" i="91"/>
  <c r="AH786" i="91"/>
  <c r="AC787" i="91"/>
  <c r="AD787" i="91"/>
  <c r="AE787" i="91"/>
  <c r="AF787" i="91"/>
  <c r="AG787" i="91"/>
  <c r="AH787" i="91"/>
  <c r="AC788" i="91"/>
  <c r="AD788" i="91"/>
  <c r="AE788" i="91"/>
  <c r="AF788" i="91"/>
  <c r="AG788" i="91"/>
  <c r="AH788" i="91"/>
  <c r="AC789" i="91"/>
  <c r="AD789" i="91"/>
  <c r="AE789" i="91"/>
  <c r="AF789" i="91"/>
  <c r="AG789" i="91"/>
  <c r="AH789" i="91"/>
  <c r="AC790" i="91"/>
  <c r="AD790" i="91"/>
  <c r="AE790" i="91"/>
  <c r="AF790" i="91"/>
  <c r="AG790" i="91"/>
  <c r="AH790" i="91"/>
  <c r="AC791" i="91"/>
  <c r="AD791" i="91"/>
  <c r="AE791" i="91"/>
  <c r="AF791" i="91"/>
  <c r="AG791" i="91"/>
  <c r="AH791" i="91"/>
  <c r="AC792" i="91"/>
  <c r="AD792" i="91"/>
  <c r="AE792" i="91"/>
  <c r="AF792" i="91"/>
  <c r="AG792" i="91"/>
  <c r="AH792" i="91"/>
  <c r="AC793" i="91"/>
  <c r="AD793" i="91"/>
  <c r="AE793" i="91"/>
  <c r="AF793" i="91"/>
  <c r="AG793" i="91"/>
  <c r="AH793" i="91"/>
  <c r="AC794" i="91"/>
  <c r="AD794" i="91"/>
  <c r="AE794" i="91"/>
  <c r="AF794" i="91"/>
  <c r="AG794" i="91"/>
  <c r="AH794" i="91"/>
  <c r="AC795" i="91"/>
  <c r="AD795" i="91"/>
  <c r="AE795" i="91"/>
  <c r="AF795" i="91"/>
  <c r="AG795" i="91"/>
  <c r="AH795" i="91"/>
  <c r="AC796" i="91"/>
  <c r="AD796" i="91"/>
  <c r="AE796" i="91"/>
  <c r="AF796" i="91"/>
  <c r="AG796" i="91"/>
  <c r="AH796" i="91"/>
  <c r="AC797" i="91"/>
  <c r="AD797" i="91"/>
  <c r="AE797" i="91"/>
  <c r="AF797" i="91"/>
  <c r="AG797" i="91"/>
  <c r="AH797" i="91"/>
  <c r="AC798" i="91"/>
  <c r="AD798" i="91"/>
  <c r="AE798" i="91"/>
  <c r="AF798" i="91"/>
  <c r="AG798" i="91"/>
  <c r="AH798" i="91"/>
  <c r="AC799" i="91"/>
  <c r="AD799" i="91"/>
  <c r="AE799" i="91"/>
  <c r="AF799" i="91"/>
  <c r="AG799" i="91"/>
  <c r="AH799" i="91"/>
  <c r="AC800" i="91"/>
  <c r="AD800" i="91"/>
  <c r="AE800" i="91"/>
  <c r="AF800" i="91"/>
  <c r="AG800" i="91"/>
  <c r="AH800" i="91"/>
  <c r="AC801" i="91"/>
  <c r="AD801" i="91"/>
  <c r="AE801" i="91"/>
  <c r="AF801" i="91"/>
  <c r="AG801" i="91"/>
  <c r="AH801" i="91"/>
  <c r="AC802" i="91"/>
  <c r="AD802" i="91"/>
  <c r="AE802" i="91"/>
  <c r="AF802" i="91"/>
  <c r="AG802" i="91"/>
  <c r="AH802" i="91"/>
  <c r="AC803" i="91"/>
  <c r="AD803" i="91"/>
  <c r="AE803" i="91"/>
  <c r="AF803" i="91"/>
  <c r="AG803" i="91"/>
  <c r="AH803" i="91"/>
  <c r="AC804" i="91"/>
  <c r="AD804" i="91"/>
  <c r="AE804" i="91"/>
  <c r="AF804" i="91"/>
  <c r="AG804" i="91"/>
  <c r="AH804" i="91"/>
  <c r="AC805" i="91"/>
  <c r="AD805" i="91"/>
  <c r="AE805" i="91"/>
  <c r="AF805" i="91"/>
  <c r="AG805" i="91"/>
  <c r="AH805" i="91"/>
  <c r="AC806" i="91"/>
  <c r="AD806" i="91"/>
  <c r="AE806" i="91"/>
  <c r="AF806" i="91"/>
  <c r="AG806" i="91"/>
  <c r="AH806" i="91"/>
  <c r="AC807" i="91"/>
  <c r="AD807" i="91"/>
  <c r="AE807" i="91"/>
  <c r="AF807" i="91"/>
  <c r="AG807" i="91"/>
  <c r="AH807" i="91"/>
  <c r="AC808" i="91"/>
  <c r="AD808" i="91"/>
  <c r="AE808" i="91"/>
  <c r="AF808" i="91"/>
  <c r="AG808" i="91"/>
  <c r="AH808" i="91"/>
  <c r="AC809" i="91"/>
  <c r="AD809" i="91"/>
  <c r="AE809" i="91"/>
  <c r="AF809" i="91"/>
  <c r="AG809" i="91"/>
  <c r="AH809" i="91"/>
  <c r="AC810" i="91"/>
  <c r="AD810" i="91"/>
  <c r="AE810" i="91"/>
  <c r="AF810" i="91"/>
  <c r="AG810" i="91"/>
  <c r="AH810" i="91"/>
  <c r="AC811" i="91"/>
  <c r="AD811" i="91"/>
  <c r="AE811" i="91"/>
  <c r="AF811" i="91"/>
  <c r="AG811" i="91"/>
  <c r="AH811" i="91"/>
  <c r="AC812" i="91"/>
  <c r="AD812" i="91"/>
  <c r="AE812" i="91"/>
  <c r="AF812" i="91"/>
  <c r="AG812" i="91"/>
  <c r="AH812" i="91"/>
  <c r="AC813" i="91"/>
  <c r="AD813" i="91"/>
  <c r="AE813" i="91"/>
  <c r="AF813" i="91"/>
  <c r="AG813" i="91"/>
  <c r="AH813" i="91"/>
  <c r="AC814" i="91"/>
  <c r="AD814" i="91"/>
  <c r="AE814" i="91"/>
  <c r="AF814" i="91"/>
  <c r="AG814" i="91"/>
  <c r="AH814" i="91"/>
  <c r="AC815" i="91"/>
  <c r="AD815" i="91"/>
  <c r="AE815" i="91"/>
  <c r="AF815" i="91"/>
  <c r="AG815" i="91"/>
  <c r="AH815" i="91"/>
  <c r="AC816" i="91"/>
  <c r="AD816" i="91"/>
  <c r="AE816" i="91"/>
  <c r="AF816" i="91"/>
  <c r="AG816" i="91"/>
  <c r="AH816" i="91"/>
  <c r="AC817" i="91"/>
  <c r="AD817" i="91"/>
  <c r="AE817" i="91"/>
  <c r="AF817" i="91"/>
  <c r="AG817" i="91"/>
  <c r="AH817" i="91"/>
  <c r="AC818" i="91"/>
  <c r="AD818" i="91"/>
  <c r="AE818" i="91"/>
  <c r="AF818" i="91"/>
  <c r="AG818" i="91"/>
  <c r="AH818" i="91"/>
  <c r="AC819" i="91"/>
  <c r="AD819" i="91"/>
  <c r="AE819" i="91"/>
  <c r="AF819" i="91"/>
  <c r="AG819" i="91"/>
  <c r="AH819" i="91"/>
  <c r="AC820" i="91"/>
  <c r="AD820" i="91"/>
  <c r="AE820" i="91"/>
  <c r="AF820" i="91"/>
  <c r="AG820" i="91"/>
  <c r="AH820" i="91"/>
  <c r="AC821" i="91"/>
  <c r="AD821" i="91"/>
  <c r="AE821" i="91"/>
  <c r="AF821" i="91"/>
  <c r="AG821" i="91"/>
  <c r="AH821" i="91"/>
  <c r="AC822" i="91"/>
  <c r="AD822" i="91"/>
  <c r="AE822" i="91"/>
  <c r="AF822" i="91"/>
  <c r="AG822" i="91"/>
  <c r="AH822" i="91"/>
  <c r="AC823" i="91"/>
  <c r="AD823" i="91"/>
  <c r="AE823" i="91"/>
  <c r="AF823" i="91"/>
  <c r="AG823" i="91"/>
  <c r="AH823" i="91"/>
  <c r="AC824" i="91"/>
  <c r="AD824" i="91"/>
  <c r="AE824" i="91"/>
  <c r="AF824" i="91"/>
  <c r="AG824" i="91"/>
  <c r="AH824" i="91"/>
  <c r="AC825" i="91"/>
  <c r="AD825" i="91"/>
  <c r="AE825" i="91"/>
  <c r="AF825" i="91"/>
  <c r="AG825" i="91"/>
  <c r="AH825" i="91"/>
  <c r="AC826" i="91"/>
  <c r="AD826" i="91"/>
  <c r="AE826" i="91"/>
  <c r="AF826" i="91"/>
  <c r="AG826" i="91"/>
  <c r="AH826" i="91"/>
  <c r="AC827" i="91"/>
  <c r="AD827" i="91"/>
  <c r="AE827" i="91"/>
  <c r="AF827" i="91"/>
  <c r="AG827" i="91"/>
  <c r="AH827" i="91"/>
  <c r="AC828" i="91"/>
  <c r="AD828" i="91"/>
  <c r="AE828" i="91"/>
  <c r="AF828" i="91"/>
  <c r="AG828" i="91"/>
  <c r="AH828" i="91"/>
  <c r="AC829" i="91"/>
  <c r="AD829" i="91"/>
  <c r="AE829" i="91"/>
  <c r="AF829" i="91"/>
  <c r="AG829" i="91"/>
  <c r="AH829" i="91"/>
  <c r="AC830" i="91"/>
  <c r="AD830" i="91"/>
  <c r="AE830" i="91"/>
  <c r="AF830" i="91"/>
  <c r="AG830" i="91"/>
  <c r="AH830" i="91"/>
  <c r="AC831" i="91"/>
  <c r="AD831" i="91"/>
  <c r="AE831" i="91"/>
  <c r="AF831" i="91"/>
  <c r="AG831" i="91"/>
  <c r="AH831" i="91"/>
  <c r="AC832" i="91"/>
  <c r="AD832" i="91"/>
  <c r="AE832" i="91"/>
  <c r="AF832" i="91"/>
  <c r="AG832" i="91"/>
  <c r="AH832" i="91"/>
  <c r="AC833" i="91"/>
  <c r="AD833" i="91"/>
  <c r="AE833" i="91"/>
  <c r="AF833" i="91"/>
  <c r="AG833" i="91"/>
  <c r="AH833" i="91"/>
  <c r="AC834" i="91"/>
  <c r="AD834" i="91"/>
  <c r="AE834" i="91"/>
  <c r="AF834" i="91"/>
  <c r="AG834" i="91"/>
  <c r="AH834" i="91"/>
  <c r="AC835" i="91"/>
  <c r="AD835" i="91"/>
  <c r="AE835" i="91"/>
  <c r="AF835" i="91"/>
  <c r="AG835" i="91"/>
  <c r="AH835" i="91"/>
  <c r="AC836" i="91"/>
  <c r="AD836" i="91"/>
  <c r="AE836" i="91"/>
  <c r="AF836" i="91"/>
  <c r="AG836" i="91"/>
  <c r="AH836" i="91"/>
  <c r="AC837" i="91"/>
  <c r="AD837" i="91"/>
  <c r="AE837" i="91"/>
  <c r="AF837" i="91"/>
  <c r="AG837" i="91"/>
  <c r="AH837" i="91"/>
  <c r="AC838" i="91"/>
  <c r="AD838" i="91"/>
  <c r="AE838" i="91"/>
  <c r="AF838" i="91"/>
  <c r="AG838" i="91"/>
  <c r="AH838" i="91"/>
  <c r="AC839" i="91"/>
  <c r="AD839" i="91"/>
  <c r="AE839" i="91"/>
  <c r="AF839" i="91"/>
  <c r="AG839" i="91"/>
  <c r="AH839" i="91"/>
  <c r="AC840" i="91"/>
  <c r="AD840" i="91"/>
  <c r="AE840" i="91"/>
  <c r="AF840" i="91"/>
  <c r="AG840" i="91"/>
  <c r="AH840" i="91"/>
  <c r="AC841" i="91"/>
  <c r="AD841" i="91"/>
  <c r="AE841" i="91"/>
  <c r="AF841" i="91"/>
  <c r="AG841" i="91"/>
  <c r="AH841" i="91"/>
  <c r="AC842" i="91"/>
  <c r="AD842" i="91"/>
  <c r="AE842" i="91"/>
  <c r="AF842" i="91"/>
  <c r="AG842" i="91"/>
  <c r="AH842" i="91"/>
  <c r="AC843" i="91"/>
  <c r="AD843" i="91"/>
  <c r="AE843" i="91"/>
  <c r="AF843" i="91"/>
  <c r="AG843" i="91"/>
  <c r="AH843" i="91"/>
  <c r="AC844" i="91"/>
  <c r="AD844" i="91"/>
  <c r="AE844" i="91"/>
  <c r="AF844" i="91"/>
  <c r="AG844" i="91"/>
  <c r="AH844" i="91"/>
  <c r="AC845" i="91"/>
  <c r="AD845" i="91"/>
  <c r="AE845" i="91"/>
  <c r="AF845" i="91"/>
  <c r="AG845" i="91"/>
  <c r="AH845" i="91"/>
  <c r="AC846" i="91"/>
  <c r="AD846" i="91"/>
  <c r="AE846" i="91"/>
  <c r="AF846" i="91"/>
  <c r="AG846" i="91"/>
  <c r="AH846" i="91"/>
  <c r="AC847" i="91"/>
  <c r="AD847" i="91"/>
  <c r="AE847" i="91"/>
  <c r="AF847" i="91"/>
  <c r="AG847" i="91"/>
  <c r="AH847" i="91"/>
  <c r="AC848" i="91"/>
  <c r="AD848" i="91"/>
  <c r="AE848" i="91"/>
  <c r="AF848" i="91"/>
  <c r="AG848" i="91"/>
  <c r="AH848" i="91"/>
  <c r="AC849" i="91"/>
  <c r="AD849" i="91"/>
  <c r="AE849" i="91"/>
  <c r="AF849" i="91"/>
  <c r="AG849" i="91"/>
  <c r="AH849" i="91"/>
  <c r="AC850" i="91"/>
  <c r="AD850" i="91"/>
  <c r="AE850" i="91"/>
  <c r="AF850" i="91"/>
  <c r="AG850" i="91"/>
  <c r="AH850" i="91"/>
  <c r="AC851" i="91"/>
  <c r="AD851" i="91"/>
  <c r="AE851" i="91"/>
  <c r="AF851" i="91"/>
  <c r="AG851" i="91"/>
  <c r="AH851" i="91"/>
  <c r="AC852" i="91"/>
  <c r="AD852" i="91"/>
  <c r="AE852" i="91"/>
  <c r="AF852" i="91"/>
  <c r="AG852" i="91"/>
  <c r="AH852" i="91"/>
  <c r="AC853" i="91"/>
  <c r="AD853" i="91"/>
  <c r="AE853" i="91"/>
  <c r="AF853" i="91"/>
  <c r="AG853" i="91"/>
  <c r="AH853" i="91"/>
  <c r="AC854" i="91"/>
  <c r="AD854" i="91"/>
  <c r="AE854" i="91"/>
  <c r="AF854" i="91"/>
  <c r="AG854" i="91"/>
  <c r="AH854" i="91"/>
  <c r="AC855" i="91"/>
  <c r="AD855" i="91"/>
  <c r="AE855" i="91"/>
  <c r="AF855" i="91"/>
  <c r="AG855" i="91"/>
  <c r="AH855" i="91"/>
  <c r="AC856" i="91"/>
  <c r="AD856" i="91"/>
  <c r="AE856" i="91"/>
  <c r="AF856" i="91"/>
  <c r="AG856" i="91"/>
  <c r="AH856" i="91"/>
  <c r="AC857" i="91"/>
  <c r="AD857" i="91"/>
  <c r="AE857" i="91"/>
  <c r="AF857" i="91"/>
  <c r="AG857" i="91"/>
  <c r="AH857" i="91"/>
  <c r="AC858" i="91"/>
  <c r="AD858" i="91"/>
  <c r="AE858" i="91"/>
  <c r="AF858" i="91"/>
  <c r="AG858" i="91"/>
  <c r="AH858" i="91"/>
  <c r="AC859" i="91"/>
  <c r="AD859" i="91"/>
  <c r="AE859" i="91"/>
  <c r="AF859" i="91"/>
  <c r="AG859" i="91"/>
  <c r="AH859" i="91"/>
  <c r="AC860" i="91"/>
  <c r="AD860" i="91"/>
  <c r="AE860" i="91"/>
  <c r="AF860" i="91"/>
  <c r="AG860" i="91"/>
  <c r="AH860" i="91"/>
  <c r="AC861" i="91"/>
  <c r="AD861" i="91"/>
  <c r="AE861" i="91"/>
  <c r="AF861" i="91"/>
  <c r="AG861" i="91"/>
  <c r="AH861" i="91"/>
  <c r="AC862" i="91"/>
  <c r="AD862" i="91"/>
  <c r="AE862" i="91"/>
  <c r="AF862" i="91"/>
  <c r="AG862" i="91"/>
  <c r="AH862" i="91"/>
  <c r="AC863" i="91"/>
  <c r="AD863" i="91"/>
  <c r="AE863" i="91"/>
  <c r="AF863" i="91"/>
  <c r="AG863" i="91"/>
  <c r="AH863" i="91"/>
  <c r="AC864" i="91"/>
  <c r="AD864" i="91"/>
  <c r="AE864" i="91"/>
  <c r="AF864" i="91"/>
  <c r="AG864" i="91"/>
  <c r="AH864" i="91"/>
  <c r="AC865" i="91"/>
  <c r="AD865" i="91"/>
  <c r="AE865" i="91"/>
  <c r="AF865" i="91"/>
  <c r="AG865" i="91"/>
  <c r="AH865" i="91"/>
  <c r="AC866" i="91"/>
  <c r="AD866" i="91"/>
  <c r="AE866" i="91"/>
  <c r="AF866" i="91"/>
  <c r="AG866" i="91"/>
  <c r="AH866" i="91"/>
  <c r="AC867" i="91"/>
  <c r="AD867" i="91"/>
  <c r="AE867" i="91"/>
  <c r="AF867" i="91"/>
  <c r="AG867" i="91"/>
  <c r="AH867" i="91"/>
  <c r="AC868" i="91"/>
  <c r="AD868" i="91"/>
  <c r="AE868" i="91"/>
  <c r="AF868" i="91"/>
  <c r="AG868" i="91"/>
  <c r="AH868" i="91"/>
  <c r="AC869" i="91"/>
  <c r="AD869" i="91"/>
  <c r="AE869" i="91"/>
  <c r="AF869" i="91"/>
  <c r="AG869" i="91"/>
  <c r="AH869" i="91"/>
  <c r="AC870" i="91"/>
  <c r="AD870" i="91"/>
  <c r="AE870" i="91"/>
  <c r="AF870" i="91"/>
  <c r="AG870" i="91"/>
  <c r="AH870" i="91"/>
  <c r="AC871" i="91"/>
  <c r="AD871" i="91"/>
  <c r="AE871" i="91"/>
  <c r="AF871" i="91"/>
  <c r="AG871" i="91"/>
  <c r="AH871" i="91"/>
  <c r="AC872" i="91"/>
  <c r="AD872" i="91"/>
  <c r="AE872" i="91"/>
  <c r="AF872" i="91"/>
  <c r="AG872" i="91"/>
  <c r="AH872" i="91"/>
  <c r="AC873" i="91"/>
  <c r="AD873" i="91"/>
  <c r="AE873" i="91"/>
  <c r="AF873" i="91"/>
  <c r="AG873" i="91"/>
  <c r="AH873" i="91"/>
  <c r="AC874" i="91"/>
  <c r="AD874" i="91"/>
  <c r="AE874" i="91"/>
  <c r="AF874" i="91"/>
  <c r="AG874" i="91"/>
  <c r="AH874" i="91"/>
  <c r="AC875" i="91"/>
  <c r="AD875" i="91"/>
  <c r="AE875" i="91"/>
  <c r="AF875" i="91"/>
  <c r="AG875" i="91"/>
  <c r="AH875" i="91"/>
  <c r="AC876" i="91"/>
  <c r="AD876" i="91"/>
  <c r="AE876" i="91"/>
  <c r="AF876" i="91"/>
  <c r="AG876" i="91"/>
  <c r="AH876" i="91"/>
  <c r="AC877" i="91"/>
  <c r="AD877" i="91"/>
  <c r="AE877" i="91"/>
  <c r="AF877" i="91"/>
  <c r="AG877" i="91"/>
  <c r="AH877" i="91"/>
  <c r="AC878" i="91"/>
  <c r="AD878" i="91"/>
  <c r="AE878" i="91"/>
  <c r="AF878" i="91"/>
  <c r="AG878" i="91"/>
  <c r="AH878" i="91"/>
  <c r="AC879" i="91"/>
  <c r="AD879" i="91"/>
  <c r="AE879" i="91"/>
  <c r="AF879" i="91"/>
  <c r="AG879" i="91"/>
  <c r="AH879" i="91"/>
  <c r="AC880" i="91"/>
  <c r="AD880" i="91"/>
  <c r="AE880" i="91"/>
  <c r="AF880" i="91"/>
  <c r="AG880" i="91"/>
  <c r="AH880" i="91"/>
  <c r="AC881" i="91"/>
  <c r="AD881" i="91"/>
  <c r="AE881" i="91"/>
  <c r="AF881" i="91"/>
  <c r="AG881" i="91"/>
  <c r="AH881" i="91"/>
  <c r="AC882" i="91"/>
  <c r="AD882" i="91"/>
  <c r="AE882" i="91"/>
  <c r="AF882" i="91"/>
  <c r="AG882" i="91"/>
  <c r="AH882" i="91"/>
  <c r="AC883" i="91"/>
  <c r="AD883" i="91"/>
  <c r="AE883" i="91"/>
  <c r="AF883" i="91"/>
  <c r="AG883" i="91"/>
  <c r="AH883" i="91"/>
  <c r="AC884" i="91"/>
  <c r="AD884" i="91"/>
  <c r="AE884" i="91"/>
  <c r="AF884" i="91"/>
  <c r="AG884" i="91"/>
  <c r="AH884" i="91"/>
  <c r="AC885" i="91"/>
  <c r="AD885" i="91"/>
  <c r="AE885" i="91"/>
  <c r="AF885" i="91"/>
  <c r="AG885" i="91"/>
  <c r="AH885" i="91"/>
  <c r="AC886" i="91"/>
  <c r="AD886" i="91"/>
  <c r="AE886" i="91"/>
  <c r="AF886" i="91"/>
  <c r="AG886" i="91"/>
  <c r="AH886" i="91"/>
  <c r="AC887" i="91"/>
  <c r="AD887" i="91"/>
  <c r="AE887" i="91"/>
  <c r="AF887" i="91"/>
  <c r="AG887" i="91"/>
  <c r="AH887" i="91"/>
  <c r="AC888" i="91"/>
  <c r="AD888" i="91"/>
  <c r="AE888" i="91"/>
  <c r="AF888" i="91"/>
  <c r="AG888" i="91"/>
  <c r="AH888" i="91"/>
  <c r="AC889" i="91"/>
  <c r="AD889" i="91"/>
  <c r="AE889" i="91"/>
  <c r="AF889" i="91"/>
  <c r="AG889" i="91"/>
  <c r="AH889" i="91"/>
  <c r="AC890" i="91"/>
  <c r="AD890" i="91"/>
  <c r="AE890" i="91"/>
  <c r="AF890" i="91"/>
  <c r="AG890" i="91"/>
  <c r="AH890" i="91"/>
  <c r="AC891" i="91"/>
  <c r="AD891" i="91"/>
  <c r="AE891" i="91"/>
  <c r="AF891" i="91"/>
  <c r="AG891" i="91"/>
  <c r="AH891" i="91"/>
  <c r="AC892" i="91"/>
  <c r="AD892" i="91"/>
  <c r="AE892" i="91"/>
  <c r="AF892" i="91"/>
  <c r="AG892" i="91"/>
  <c r="AH892" i="91"/>
  <c r="AC893" i="91"/>
  <c r="AD893" i="91"/>
  <c r="AE893" i="91"/>
  <c r="AF893" i="91"/>
  <c r="AG893" i="91"/>
  <c r="AH893" i="91"/>
  <c r="AC894" i="91"/>
  <c r="AD894" i="91"/>
  <c r="AE894" i="91"/>
  <c r="AF894" i="91"/>
  <c r="AG894" i="91"/>
  <c r="AH894" i="91"/>
  <c r="AC895" i="91"/>
  <c r="AD895" i="91"/>
  <c r="AE895" i="91"/>
  <c r="AF895" i="91"/>
  <c r="AG895" i="91"/>
  <c r="AH895" i="91"/>
  <c r="AC896" i="91"/>
  <c r="AD896" i="91"/>
  <c r="AE896" i="91"/>
  <c r="AF896" i="91"/>
  <c r="AG896" i="91"/>
  <c r="AH896" i="91"/>
  <c r="AC897" i="91"/>
  <c r="AD897" i="91"/>
  <c r="AE897" i="91"/>
  <c r="AF897" i="91"/>
  <c r="AG897" i="91"/>
  <c r="AH897" i="91"/>
  <c r="AC898" i="91"/>
  <c r="AD898" i="91"/>
  <c r="AE898" i="91"/>
  <c r="AF898" i="91"/>
  <c r="AG898" i="91"/>
  <c r="AH898" i="91"/>
  <c r="AC899" i="91"/>
  <c r="AD899" i="91"/>
  <c r="AE899" i="91"/>
  <c r="AF899" i="91"/>
  <c r="AG899" i="91"/>
  <c r="AH899" i="91"/>
  <c r="AC900" i="91"/>
  <c r="AD900" i="91"/>
  <c r="AE900" i="91"/>
  <c r="AF900" i="91"/>
  <c r="AG900" i="91"/>
  <c r="AH900" i="91"/>
  <c r="AC901" i="91"/>
  <c r="AD901" i="91"/>
  <c r="AE901" i="91"/>
  <c r="AF901" i="91"/>
  <c r="AG901" i="91"/>
  <c r="AH901" i="91"/>
  <c r="AC902" i="91"/>
  <c r="AD902" i="91"/>
  <c r="AE902" i="91"/>
  <c r="AF902" i="91"/>
  <c r="AG902" i="91"/>
  <c r="AH902" i="91"/>
  <c r="AC903" i="91"/>
  <c r="AD903" i="91"/>
  <c r="AE903" i="91"/>
  <c r="AF903" i="91"/>
  <c r="AG903" i="91"/>
  <c r="AH903" i="91"/>
  <c r="AC904" i="91"/>
  <c r="AD904" i="91"/>
  <c r="AE904" i="91"/>
  <c r="AF904" i="91"/>
  <c r="AG904" i="91"/>
  <c r="AH904" i="91"/>
  <c r="AC905" i="91"/>
  <c r="AD905" i="91"/>
  <c r="AE905" i="91"/>
  <c r="AF905" i="91"/>
  <c r="AG905" i="91"/>
  <c r="AH905" i="91"/>
  <c r="AC906" i="91"/>
  <c r="AD906" i="91"/>
  <c r="AE906" i="91"/>
  <c r="AF906" i="91"/>
  <c r="AG906" i="91"/>
  <c r="AH906" i="91"/>
  <c r="AC907" i="91"/>
  <c r="AD907" i="91"/>
  <c r="AE907" i="91"/>
  <c r="AF907" i="91"/>
  <c r="AG907" i="91"/>
  <c r="AH907" i="91"/>
  <c r="AC908" i="91"/>
  <c r="AD908" i="91"/>
  <c r="AE908" i="91"/>
  <c r="AF908" i="91"/>
  <c r="AG908" i="91"/>
  <c r="AH908" i="91"/>
  <c r="AC909" i="91"/>
  <c r="AD909" i="91"/>
  <c r="AE909" i="91"/>
  <c r="AF909" i="91"/>
  <c r="AG909" i="91"/>
  <c r="AH909" i="91"/>
  <c r="AC910" i="91"/>
  <c r="AD910" i="91"/>
  <c r="AE910" i="91"/>
  <c r="AF910" i="91"/>
  <c r="AG910" i="91"/>
  <c r="AH910" i="91"/>
  <c r="AC911" i="91"/>
  <c r="AD911" i="91"/>
  <c r="AE911" i="91"/>
  <c r="AF911" i="91"/>
  <c r="AG911" i="91"/>
  <c r="AH911" i="91"/>
  <c r="AC912" i="91"/>
  <c r="AD912" i="91"/>
  <c r="AE912" i="91"/>
  <c r="AF912" i="91"/>
  <c r="AG912" i="91"/>
  <c r="AH912" i="91"/>
  <c r="AC913" i="91"/>
  <c r="AD913" i="91"/>
  <c r="AE913" i="91"/>
  <c r="AF913" i="91"/>
  <c r="AG913" i="91"/>
  <c r="AH913" i="91"/>
  <c r="AC914" i="91"/>
  <c r="AD914" i="91"/>
  <c r="AE914" i="91"/>
  <c r="AF914" i="91"/>
  <c r="AG914" i="91"/>
  <c r="AH914" i="91"/>
  <c r="AC915" i="91"/>
  <c r="AD915" i="91"/>
  <c r="AE915" i="91"/>
  <c r="AF915" i="91"/>
  <c r="AG915" i="91"/>
  <c r="AH915" i="91"/>
  <c r="AC916" i="91"/>
  <c r="AD916" i="91"/>
  <c r="AE916" i="91"/>
  <c r="AF916" i="91"/>
  <c r="AG916" i="91"/>
  <c r="AH916" i="91"/>
  <c r="AC917" i="91"/>
  <c r="AD917" i="91"/>
  <c r="AE917" i="91"/>
  <c r="AF917" i="91"/>
  <c r="AG917" i="91"/>
  <c r="AH917" i="91"/>
  <c r="AC918" i="91"/>
  <c r="AD918" i="91"/>
  <c r="AE918" i="91"/>
  <c r="AF918" i="91"/>
  <c r="AG918" i="91"/>
  <c r="AH918" i="91"/>
  <c r="AC919" i="91"/>
  <c r="AD919" i="91"/>
  <c r="AE919" i="91"/>
  <c r="AF919" i="91"/>
  <c r="AG919" i="91"/>
  <c r="AH919" i="91"/>
  <c r="AC920" i="91"/>
  <c r="AD920" i="91"/>
  <c r="AE920" i="91"/>
  <c r="AF920" i="91"/>
  <c r="AG920" i="91"/>
  <c r="AH920" i="91"/>
  <c r="AC921" i="91"/>
  <c r="AD921" i="91"/>
  <c r="AE921" i="91"/>
  <c r="AF921" i="91"/>
  <c r="AG921" i="91"/>
  <c r="AH921" i="91"/>
  <c r="AC922" i="91"/>
  <c r="AD922" i="91"/>
  <c r="AE922" i="91"/>
  <c r="AF922" i="91"/>
  <c r="AG922" i="91"/>
  <c r="AH922" i="91"/>
  <c r="AC923" i="91"/>
  <c r="AD923" i="91"/>
  <c r="AE923" i="91"/>
  <c r="AF923" i="91"/>
  <c r="AG923" i="91"/>
  <c r="AH923" i="91"/>
  <c r="AC924" i="91"/>
  <c r="AD924" i="91"/>
  <c r="AE924" i="91"/>
  <c r="AF924" i="91"/>
  <c r="AG924" i="91"/>
  <c r="AH924" i="91"/>
  <c r="AC925" i="91"/>
  <c r="AD925" i="91"/>
  <c r="AE925" i="91"/>
  <c r="AF925" i="91"/>
  <c r="AG925" i="91"/>
  <c r="AH925" i="91"/>
  <c r="AC926" i="91"/>
  <c r="AD926" i="91"/>
  <c r="AE926" i="91"/>
  <c r="AF926" i="91"/>
  <c r="AG926" i="91"/>
  <c r="AH926" i="91"/>
  <c r="AC927" i="91"/>
  <c r="AD927" i="91"/>
  <c r="AE927" i="91"/>
  <c r="AF927" i="91"/>
  <c r="AG927" i="91"/>
  <c r="AH927" i="91"/>
  <c r="AC928" i="91"/>
  <c r="AD928" i="91"/>
  <c r="AE928" i="91"/>
  <c r="AF928" i="91"/>
  <c r="AG928" i="91"/>
  <c r="AH928" i="91"/>
  <c r="AC929" i="91"/>
  <c r="AD929" i="91"/>
  <c r="AE929" i="91"/>
  <c r="AF929" i="91"/>
  <c r="AG929" i="91"/>
  <c r="AH929" i="91"/>
  <c r="AC930" i="91"/>
  <c r="AD930" i="91"/>
  <c r="AE930" i="91"/>
  <c r="AF930" i="91"/>
  <c r="AG930" i="91"/>
  <c r="AH930" i="91"/>
  <c r="AC931" i="91"/>
  <c r="AD931" i="91"/>
  <c r="AE931" i="91"/>
  <c r="AF931" i="91"/>
  <c r="AG931" i="91"/>
  <c r="AH931" i="91"/>
  <c r="AC932" i="91"/>
  <c r="AD932" i="91"/>
  <c r="AE932" i="91"/>
  <c r="AF932" i="91"/>
  <c r="AG932" i="91"/>
  <c r="AH932" i="91"/>
  <c r="AC933" i="91"/>
  <c r="AD933" i="91"/>
  <c r="AE933" i="91"/>
  <c r="AF933" i="91"/>
  <c r="AG933" i="91"/>
  <c r="AH933" i="91"/>
  <c r="AC934" i="91"/>
  <c r="AD934" i="91"/>
  <c r="AE934" i="91"/>
  <c r="AF934" i="91"/>
  <c r="AG934" i="91"/>
  <c r="AH934" i="91"/>
  <c r="AC935" i="91"/>
  <c r="AD935" i="91"/>
  <c r="AE935" i="91"/>
  <c r="AF935" i="91"/>
  <c r="AG935" i="91"/>
  <c r="AH935" i="91"/>
  <c r="AC936" i="91"/>
  <c r="AD936" i="91"/>
  <c r="AE936" i="91"/>
  <c r="AF936" i="91"/>
  <c r="AG936" i="91"/>
  <c r="AH936" i="91"/>
  <c r="AC937" i="91"/>
  <c r="AD937" i="91"/>
  <c r="AE937" i="91"/>
  <c r="AF937" i="91"/>
  <c r="AG937" i="91"/>
  <c r="AH937" i="91"/>
  <c r="AC938" i="91"/>
  <c r="AD938" i="91"/>
  <c r="AE938" i="91"/>
  <c r="AF938" i="91"/>
  <c r="AG938" i="91"/>
  <c r="AH938" i="91"/>
  <c r="AC939" i="91"/>
  <c r="AD939" i="91"/>
  <c r="AE939" i="91"/>
  <c r="AF939" i="91"/>
  <c r="AG939" i="91"/>
  <c r="AH939" i="91"/>
  <c r="AC940" i="91"/>
  <c r="AD940" i="91"/>
  <c r="AE940" i="91"/>
  <c r="AF940" i="91"/>
  <c r="AG940" i="91"/>
  <c r="AH940" i="91"/>
  <c r="AC941" i="91"/>
  <c r="AD941" i="91"/>
  <c r="AE941" i="91"/>
  <c r="AF941" i="91"/>
  <c r="AG941" i="91"/>
  <c r="AH941" i="91"/>
  <c r="AC942" i="91"/>
  <c r="AD942" i="91"/>
  <c r="AE942" i="91"/>
  <c r="AF942" i="91"/>
  <c r="AG942" i="91"/>
  <c r="AH942" i="91"/>
  <c r="AC943" i="91"/>
  <c r="AD943" i="91"/>
  <c r="AE943" i="91"/>
  <c r="AF943" i="91"/>
  <c r="AG943" i="91"/>
  <c r="AH943" i="91"/>
  <c r="AC944" i="91"/>
  <c r="AD944" i="91"/>
  <c r="AE944" i="91"/>
  <c r="AF944" i="91"/>
  <c r="AG944" i="91"/>
  <c r="AH944" i="91"/>
  <c r="AC945" i="91"/>
  <c r="AD945" i="91"/>
  <c r="AE945" i="91"/>
  <c r="AF945" i="91"/>
  <c r="AG945" i="91"/>
  <c r="AH945" i="91"/>
  <c r="AC946" i="91"/>
  <c r="AD946" i="91"/>
  <c r="AE946" i="91"/>
  <c r="AF946" i="91"/>
  <c r="AG946" i="91"/>
  <c r="AH946" i="91"/>
  <c r="AC947" i="91"/>
  <c r="AD947" i="91"/>
  <c r="AE947" i="91"/>
  <c r="AF947" i="91"/>
  <c r="AG947" i="91"/>
  <c r="AH947" i="91"/>
  <c r="AC948" i="91"/>
  <c r="AD948" i="91"/>
  <c r="AE948" i="91"/>
  <c r="AF948" i="91"/>
  <c r="AG948" i="91"/>
  <c r="AH948" i="91"/>
  <c r="AC949" i="91"/>
  <c r="AD949" i="91"/>
  <c r="AE949" i="91"/>
  <c r="AF949" i="91"/>
  <c r="AG949" i="91"/>
  <c r="AH949" i="91"/>
  <c r="AC950" i="91"/>
  <c r="AD950" i="91"/>
  <c r="AE950" i="91"/>
  <c r="AF950" i="91"/>
  <c r="AG950" i="91"/>
  <c r="AH950" i="91"/>
  <c r="AC951" i="91"/>
  <c r="AD951" i="91"/>
  <c r="AE951" i="91"/>
  <c r="AF951" i="91"/>
  <c r="AG951" i="91"/>
  <c r="AH951" i="91"/>
  <c r="AC952" i="91"/>
  <c r="AD952" i="91"/>
  <c r="AE952" i="91"/>
  <c r="AF952" i="91"/>
  <c r="AG952" i="91"/>
  <c r="AH952" i="91"/>
  <c r="AC953" i="91"/>
  <c r="AD953" i="91"/>
  <c r="AE953" i="91"/>
  <c r="AF953" i="91"/>
  <c r="AG953" i="91"/>
  <c r="AH953" i="91"/>
  <c r="AC954" i="91"/>
  <c r="AD954" i="91"/>
  <c r="AE954" i="91"/>
  <c r="AF954" i="91"/>
  <c r="AG954" i="91"/>
  <c r="AH954" i="91"/>
  <c r="AC955" i="91"/>
  <c r="AD955" i="91"/>
  <c r="AE955" i="91"/>
  <c r="AF955" i="91"/>
  <c r="AG955" i="91"/>
  <c r="AH955" i="91"/>
  <c r="AC956" i="91"/>
  <c r="AD956" i="91"/>
  <c r="AE956" i="91"/>
  <c r="AF956" i="91"/>
  <c r="AG956" i="91"/>
  <c r="AH956" i="91"/>
  <c r="AC957" i="91"/>
  <c r="AD957" i="91"/>
  <c r="AE957" i="91"/>
  <c r="AF957" i="91"/>
  <c r="AG957" i="91"/>
  <c r="AH957" i="91"/>
  <c r="AC958" i="91"/>
  <c r="AD958" i="91"/>
  <c r="AE958" i="91"/>
  <c r="AF958" i="91"/>
  <c r="AG958" i="91"/>
  <c r="AH958" i="91"/>
  <c r="AC959" i="91"/>
  <c r="AD959" i="91"/>
  <c r="AE959" i="91"/>
  <c r="AF959" i="91"/>
  <c r="AG959" i="91"/>
  <c r="AH959" i="91"/>
  <c r="AC960" i="91"/>
  <c r="AD960" i="91"/>
  <c r="AE960" i="91"/>
  <c r="AF960" i="91"/>
  <c r="AG960" i="91"/>
  <c r="AH960" i="91"/>
  <c r="AC961" i="91"/>
  <c r="AD961" i="91"/>
  <c r="AE961" i="91"/>
  <c r="AF961" i="91"/>
  <c r="AG961" i="91"/>
  <c r="AH961" i="91"/>
  <c r="AC962" i="91"/>
  <c r="AD962" i="91"/>
  <c r="AE962" i="91"/>
  <c r="AF962" i="91"/>
  <c r="AG962" i="91"/>
  <c r="AH962" i="91"/>
  <c r="AC963" i="91"/>
  <c r="AD963" i="91"/>
  <c r="AE963" i="91"/>
  <c r="AF963" i="91"/>
  <c r="AG963" i="91"/>
  <c r="AH963" i="91"/>
  <c r="AC964" i="91"/>
  <c r="AD964" i="91"/>
  <c r="AE964" i="91"/>
  <c r="AF964" i="91"/>
  <c r="AG964" i="91"/>
  <c r="AH964" i="91"/>
  <c r="AC965" i="91"/>
  <c r="AD965" i="91"/>
  <c r="AE965" i="91"/>
  <c r="AF965" i="91"/>
  <c r="AG965" i="91"/>
  <c r="AH965" i="91"/>
  <c r="AC966" i="91"/>
  <c r="AD966" i="91"/>
  <c r="AE966" i="91"/>
  <c r="AF966" i="91"/>
  <c r="AG966" i="91"/>
  <c r="AH966" i="91"/>
  <c r="AC967" i="91"/>
  <c r="AD967" i="91"/>
  <c r="AE967" i="91"/>
  <c r="AF967" i="91"/>
  <c r="AG967" i="91"/>
  <c r="AH967" i="91"/>
  <c r="AC968" i="91"/>
  <c r="AD968" i="91"/>
  <c r="AE968" i="91"/>
  <c r="AF968" i="91"/>
  <c r="AG968" i="91"/>
  <c r="AH968" i="91"/>
  <c r="AC969" i="91"/>
  <c r="AD969" i="91"/>
  <c r="AE969" i="91"/>
  <c r="AF969" i="91"/>
  <c r="AG969" i="91"/>
  <c r="AH969" i="91"/>
  <c r="AC970" i="91"/>
  <c r="AD970" i="91"/>
  <c r="AE970" i="91"/>
  <c r="AF970" i="91"/>
  <c r="AG970" i="91"/>
  <c r="AH970" i="91"/>
  <c r="AC971" i="91"/>
  <c r="AD971" i="91"/>
  <c r="AE971" i="91"/>
  <c r="AF971" i="91"/>
  <c r="AG971" i="91"/>
  <c r="AH971" i="91"/>
  <c r="AC972" i="91"/>
  <c r="AD972" i="91"/>
  <c r="AE972" i="91"/>
  <c r="AF972" i="91"/>
  <c r="AG972" i="91"/>
  <c r="AH972" i="91"/>
  <c r="AC973" i="91"/>
  <c r="AD973" i="91"/>
  <c r="AE973" i="91"/>
  <c r="AF973" i="91"/>
  <c r="AG973" i="91"/>
  <c r="AH973" i="91"/>
  <c r="AC974" i="91"/>
  <c r="AD974" i="91"/>
  <c r="AE974" i="91"/>
  <c r="AF974" i="91"/>
  <c r="AG974" i="91"/>
  <c r="AH974" i="91"/>
  <c r="AC975" i="91"/>
  <c r="AD975" i="91"/>
  <c r="AE975" i="91"/>
  <c r="AF975" i="91"/>
  <c r="AG975" i="91"/>
  <c r="AH975" i="91"/>
  <c r="AC976" i="91"/>
  <c r="AD976" i="91"/>
  <c r="AE976" i="91"/>
  <c r="AF976" i="91"/>
  <c r="AG976" i="91"/>
  <c r="AH976" i="91"/>
  <c r="AC977" i="91"/>
  <c r="AD977" i="91"/>
  <c r="AE977" i="91"/>
  <c r="AF977" i="91"/>
  <c r="AG977" i="91"/>
  <c r="AH977" i="91"/>
  <c r="AC978" i="91"/>
  <c r="AD978" i="91"/>
  <c r="AE978" i="91"/>
  <c r="AF978" i="91"/>
  <c r="AG978" i="91"/>
  <c r="AH978" i="91"/>
  <c r="AC979" i="91"/>
  <c r="AD979" i="91"/>
  <c r="AE979" i="91"/>
  <c r="AF979" i="91"/>
  <c r="AG979" i="91"/>
  <c r="AH979" i="91"/>
  <c r="AC980" i="91"/>
  <c r="AD980" i="91"/>
  <c r="AE980" i="91"/>
  <c r="AF980" i="91"/>
  <c r="AG980" i="91"/>
  <c r="AH980" i="91"/>
  <c r="AC981" i="91"/>
  <c r="AD981" i="91"/>
  <c r="AE981" i="91"/>
  <c r="AF981" i="91"/>
  <c r="AG981" i="91"/>
  <c r="AH981" i="91"/>
  <c r="AC982" i="91"/>
  <c r="AD982" i="91"/>
  <c r="AE982" i="91"/>
  <c r="AF982" i="91"/>
  <c r="AG982" i="91"/>
  <c r="AH982" i="91"/>
  <c r="AC983" i="91"/>
  <c r="AD983" i="91"/>
  <c r="AE983" i="91"/>
  <c r="AF983" i="91"/>
  <c r="AG983" i="91"/>
  <c r="AH983" i="91"/>
  <c r="AC984" i="91"/>
  <c r="AD984" i="91"/>
  <c r="AE984" i="91"/>
  <c r="AF984" i="91"/>
  <c r="AG984" i="91"/>
  <c r="AH984" i="91"/>
  <c r="AC985" i="91"/>
  <c r="AD985" i="91"/>
  <c r="AE985" i="91"/>
  <c r="AF985" i="91"/>
  <c r="AG985" i="91"/>
  <c r="AH985" i="91"/>
  <c r="AC986" i="91"/>
  <c r="AD986" i="91"/>
  <c r="AE986" i="91"/>
  <c r="AF986" i="91"/>
  <c r="AG986" i="91"/>
  <c r="AH986" i="91"/>
  <c r="AC987" i="91"/>
  <c r="AD987" i="91"/>
  <c r="AE987" i="91"/>
  <c r="AF987" i="91"/>
  <c r="AG987" i="91"/>
  <c r="AH987" i="91"/>
  <c r="AC988" i="91"/>
  <c r="AD988" i="91"/>
  <c r="AE988" i="91"/>
  <c r="AF988" i="91"/>
  <c r="AG988" i="91"/>
  <c r="AH988" i="91"/>
  <c r="AC989" i="91"/>
  <c r="AD989" i="91"/>
  <c r="AE989" i="91"/>
  <c r="AF989" i="91"/>
  <c r="AG989" i="91"/>
  <c r="AH989" i="91"/>
  <c r="AC990" i="91"/>
  <c r="AD990" i="91"/>
  <c r="AE990" i="91"/>
  <c r="AF990" i="91"/>
  <c r="AG990" i="91"/>
  <c r="AH990" i="91"/>
  <c r="AC991" i="91"/>
  <c r="AD991" i="91"/>
  <c r="AE991" i="91"/>
  <c r="AF991" i="91"/>
  <c r="AG991" i="91"/>
  <c r="AH991" i="91"/>
  <c r="AC992" i="91"/>
  <c r="AD992" i="91"/>
  <c r="AE992" i="91"/>
  <c r="AF992" i="91"/>
  <c r="AG992" i="91"/>
  <c r="AH992" i="91"/>
  <c r="AC993" i="91"/>
  <c r="AD993" i="91"/>
  <c r="AE993" i="91"/>
  <c r="AF993" i="91"/>
  <c r="AG993" i="91"/>
  <c r="AH993" i="91"/>
  <c r="AC994" i="91"/>
  <c r="AD994" i="91"/>
  <c r="AE994" i="91"/>
  <c r="AF994" i="91"/>
  <c r="AG994" i="91"/>
  <c r="AH994" i="91"/>
  <c r="AC995" i="91"/>
  <c r="AD995" i="91"/>
  <c r="AE995" i="91"/>
  <c r="AF995" i="91"/>
  <c r="AG995" i="91"/>
  <c r="AH995" i="91"/>
  <c r="AC996" i="91"/>
  <c r="AD996" i="91"/>
  <c r="AE996" i="91"/>
  <c r="AF996" i="91"/>
  <c r="AG996" i="91"/>
  <c r="AH996" i="91"/>
  <c r="AC997" i="91"/>
  <c r="AD997" i="91"/>
  <c r="AE997" i="91"/>
  <c r="AF997" i="91"/>
  <c r="AG997" i="91"/>
  <c r="AH997" i="91"/>
  <c r="AC998" i="91"/>
  <c r="AD998" i="91"/>
  <c r="AE998" i="91"/>
  <c r="AF998" i="91"/>
  <c r="AG998" i="91"/>
  <c r="AH998" i="91"/>
  <c r="AC999" i="91"/>
  <c r="AD999" i="91"/>
  <c r="AE999" i="91"/>
  <c r="AF999" i="91"/>
  <c r="AG999" i="91"/>
  <c r="AH999" i="91"/>
  <c r="AC1000" i="91"/>
  <c r="AD1000" i="91"/>
  <c r="AE1000" i="91"/>
  <c r="AF1000" i="91"/>
  <c r="AG1000" i="91"/>
  <c r="AH1000" i="91"/>
  <c r="AC1001" i="91"/>
  <c r="AD1001" i="91"/>
  <c r="AE1001" i="91"/>
  <c r="AF1001" i="91"/>
  <c r="AG1001" i="91"/>
  <c r="AH1001" i="91"/>
  <c r="AC1002" i="91"/>
  <c r="AD1002" i="91"/>
  <c r="AE1002" i="91"/>
  <c r="AF1002" i="91"/>
  <c r="AG1002" i="91"/>
  <c r="AH1002" i="91"/>
  <c r="AC1003" i="91"/>
  <c r="AD1003" i="91"/>
  <c r="AE1003" i="91"/>
  <c r="AF1003" i="91"/>
  <c r="AG1003" i="91"/>
  <c r="AH1003" i="91"/>
  <c r="AC1004" i="91"/>
  <c r="AD1004" i="91"/>
  <c r="AE1004" i="91"/>
  <c r="AF1004" i="91"/>
  <c r="AG1004" i="91"/>
  <c r="AH1004" i="91"/>
  <c r="AC1005" i="91"/>
  <c r="AD1005" i="91"/>
  <c r="AE1005" i="91"/>
  <c r="AF1005" i="91"/>
  <c r="AG1005" i="91"/>
  <c r="AH1005" i="91"/>
  <c r="AC1006" i="91"/>
  <c r="AD1006" i="91"/>
  <c r="AE1006" i="91"/>
  <c r="AF1006" i="91"/>
  <c r="AG1006" i="91"/>
  <c r="AH1006" i="91"/>
  <c r="AC1007" i="91"/>
  <c r="AD1007" i="91"/>
  <c r="AE1007" i="91"/>
  <c r="AF1007" i="91"/>
  <c r="AG1007" i="91"/>
  <c r="AH1007" i="91"/>
  <c r="AC1008" i="91"/>
  <c r="AD1008" i="91"/>
  <c r="AE1008" i="91"/>
  <c r="AF1008" i="91"/>
  <c r="AG1008" i="91"/>
  <c r="AH1008" i="91"/>
  <c r="AC1009" i="91"/>
  <c r="AD1009" i="91"/>
  <c r="AE1009" i="91"/>
  <c r="AF1009" i="91"/>
  <c r="AG1009" i="91"/>
  <c r="AH1009" i="91"/>
  <c r="AC1010" i="91"/>
  <c r="AD1010" i="91"/>
  <c r="AE1010" i="91"/>
  <c r="AF1010" i="91"/>
  <c r="AG1010" i="91"/>
  <c r="AH1010" i="91"/>
  <c r="AC1011" i="91"/>
  <c r="AD1011" i="91"/>
  <c r="AE1011" i="91"/>
  <c r="AF1011" i="91"/>
  <c r="AG1011" i="91"/>
  <c r="AH1011" i="91"/>
  <c r="AC1012" i="91"/>
  <c r="AD1012" i="91"/>
  <c r="AE1012" i="91"/>
  <c r="AF1012" i="91"/>
  <c r="AG1012" i="91"/>
  <c r="AH1012" i="91"/>
  <c r="AC1013" i="91"/>
  <c r="AD1013" i="91"/>
  <c r="AE1013" i="91"/>
  <c r="AF1013" i="91"/>
  <c r="AG1013" i="91"/>
  <c r="AH1013" i="91"/>
  <c r="AC1014" i="91"/>
  <c r="AD1014" i="91"/>
  <c r="AE1014" i="91"/>
  <c r="AF1014" i="91"/>
  <c r="AG1014" i="91"/>
  <c r="AH1014" i="91"/>
  <c r="AC1015" i="91"/>
  <c r="AD1015" i="91"/>
  <c r="AE1015" i="91"/>
  <c r="AF1015" i="91"/>
  <c r="AG1015" i="91"/>
  <c r="AH1015" i="91"/>
  <c r="AC1016" i="91"/>
  <c r="AD1016" i="91"/>
  <c r="AE1016" i="91"/>
  <c r="AF1016" i="91"/>
  <c r="AG1016" i="91"/>
  <c r="AH1016" i="91"/>
  <c r="AC1017" i="91"/>
  <c r="AD1017" i="91"/>
  <c r="AE1017" i="91"/>
  <c r="AF1017" i="91"/>
  <c r="AG1017" i="91"/>
  <c r="AH1017" i="91"/>
  <c r="AC1018" i="91"/>
  <c r="AD1018" i="91"/>
  <c r="AE1018" i="91"/>
  <c r="AF1018" i="91"/>
  <c r="AG1018" i="91"/>
  <c r="AH1018" i="91"/>
  <c r="AC1019" i="91"/>
  <c r="AD1019" i="91"/>
  <c r="AE1019" i="91"/>
  <c r="AF1019" i="91"/>
  <c r="AG1019" i="91"/>
  <c r="AH1019" i="91"/>
  <c r="AC1020" i="91"/>
  <c r="AD1020" i="91"/>
  <c r="AE1020" i="91"/>
  <c r="AF1020" i="91"/>
  <c r="AG1020" i="91"/>
  <c r="AH1020" i="91"/>
  <c r="AC1021" i="91"/>
  <c r="AD1021" i="91"/>
  <c r="AE1021" i="91"/>
  <c r="AF1021" i="91"/>
  <c r="AG1021" i="91"/>
  <c r="AH1021" i="91"/>
  <c r="AC1022" i="91"/>
  <c r="AD1022" i="91"/>
  <c r="AE1022" i="91"/>
  <c r="AF1022" i="91"/>
  <c r="AG1022" i="91"/>
  <c r="AH1022" i="91"/>
  <c r="AC1023" i="91"/>
  <c r="AD1023" i="91"/>
  <c r="AE1023" i="91"/>
  <c r="AF1023" i="91"/>
  <c r="AG1023" i="91"/>
  <c r="AH1023" i="91"/>
  <c r="AC1024" i="91"/>
  <c r="AD1024" i="91"/>
  <c r="AE1024" i="91"/>
  <c r="AF1024" i="91"/>
  <c r="AG1024" i="91"/>
  <c r="AH1024" i="91"/>
  <c r="AC1025" i="91"/>
  <c r="AD1025" i="91"/>
  <c r="AE1025" i="91"/>
  <c r="AF1025" i="91"/>
  <c r="AG1025" i="91"/>
  <c r="AH1025" i="91"/>
  <c r="AC1026" i="91"/>
  <c r="AD1026" i="91"/>
  <c r="AE1026" i="91"/>
  <c r="AF1026" i="91"/>
  <c r="AG1026" i="91"/>
  <c r="AH1026" i="91"/>
  <c r="AC1027" i="91"/>
  <c r="AD1027" i="91"/>
  <c r="AE1027" i="91"/>
  <c r="AF1027" i="91"/>
  <c r="AG1027" i="91"/>
  <c r="AH1027" i="91"/>
  <c r="AC1028" i="91"/>
  <c r="AD1028" i="91"/>
  <c r="AE1028" i="91"/>
  <c r="AF1028" i="91"/>
  <c r="AG1028" i="91"/>
  <c r="AH1028" i="91"/>
  <c r="AC1029" i="91"/>
  <c r="AD1029" i="91"/>
  <c r="AE1029" i="91"/>
  <c r="AF1029" i="91"/>
  <c r="AG1029" i="91"/>
  <c r="AH1029" i="91"/>
  <c r="AC1030" i="91"/>
  <c r="AD1030" i="91"/>
  <c r="AE1030" i="91"/>
  <c r="AF1030" i="91"/>
  <c r="AG1030" i="91"/>
  <c r="AH1030" i="91"/>
  <c r="AC1031" i="91"/>
  <c r="AD1031" i="91"/>
  <c r="AE1031" i="91"/>
  <c r="AF1031" i="91"/>
  <c r="AG1031" i="91"/>
  <c r="AH1031" i="91"/>
  <c r="AC1032" i="91"/>
  <c r="AD1032" i="91"/>
  <c r="AE1032" i="91"/>
  <c r="AF1032" i="91"/>
  <c r="AG1032" i="91"/>
  <c r="AH1032" i="91"/>
  <c r="AC1033" i="91"/>
  <c r="AD1033" i="91"/>
  <c r="AE1033" i="91"/>
  <c r="AF1033" i="91"/>
  <c r="AG1033" i="91"/>
  <c r="AH1033" i="91"/>
  <c r="AC1034" i="91"/>
  <c r="AD1034" i="91"/>
  <c r="AE1034" i="91"/>
  <c r="AF1034" i="91"/>
  <c r="AG1034" i="91"/>
  <c r="AH1034" i="91"/>
  <c r="AC1035" i="91"/>
  <c r="AD1035" i="91"/>
  <c r="AE1035" i="91"/>
  <c r="AF1035" i="91"/>
  <c r="AG1035" i="91"/>
  <c r="AH1035" i="91"/>
  <c r="AC1036" i="91"/>
  <c r="AD1036" i="91"/>
  <c r="AE1036" i="91"/>
  <c r="AF1036" i="91"/>
  <c r="AG1036" i="91"/>
  <c r="AH1036" i="91"/>
  <c r="AC1037" i="91"/>
  <c r="AD1037" i="91"/>
  <c r="AE1037" i="91"/>
  <c r="AF1037" i="91"/>
  <c r="AG1037" i="91"/>
  <c r="AH1037" i="91"/>
  <c r="AC1038" i="91"/>
  <c r="AD1038" i="91"/>
  <c r="AE1038" i="91"/>
  <c r="AF1038" i="91"/>
  <c r="AG1038" i="91"/>
  <c r="AH1038" i="91"/>
  <c r="AC1039" i="91"/>
  <c r="AD1039" i="91"/>
  <c r="AE1039" i="91"/>
  <c r="AF1039" i="91"/>
  <c r="AG1039" i="91"/>
  <c r="AH1039" i="91"/>
  <c r="AC1040" i="91"/>
  <c r="AD1040" i="91"/>
  <c r="AE1040" i="91"/>
  <c r="AF1040" i="91"/>
  <c r="AG1040" i="91"/>
  <c r="AH1040" i="91"/>
  <c r="AC1041" i="91"/>
  <c r="AD1041" i="91"/>
  <c r="AE1041" i="91"/>
  <c r="AF1041" i="91"/>
  <c r="AG1041" i="91"/>
  <c r="AH1041" i="91"/>
  <c r="AC1042" i="91"/>
  <c r="AD1042" i="91"/>
  <c r="AE1042" i="91"/>
  <c r="AF1042" i="91"/>
  <c r="AG1042" i="91"/>
  <c r="AH1042" i="91"/>
  <c r="AC1043" i="91"/>
  <c r="AD1043" i="91"/>
  <c r="AE1043" i="91"/>
  <c r="AF1043" i="91"/>
  <c r="AG1043" i="91"/>
  <c r="AH1043" i="91"/>
  <c r="AC1044" i="91"/>
  <c r="AD1044" i="91"/>
  <c r="AE1044" i="91"/>
  <c r="AF1044" i="91"/>
  <c r="AG1044" i="91"/>
  <c r="AH1044" i="91"/>
  <c r="AC1045" i="91"/>
  <c r="AD1045" i="91"/>
  <c r="AE1045" i="91"/>
  <c r="AF1045" i="91"/>
  <c r="AG1045" i="91"/>
  <c r="AH1045" i="91"/>
  <c r="AC1046" i="91"/>
  <c r="AD1046" i="91"/>
  <c r="AE1046" i="91"/>
  <c r="AF1046" i="91"/>
  <c r="AG1046" i="91"/>
  <c r="AH1046" i="91"/>
  <c r="AC1047" i="91"/>
  <c r="AD1047" i="91"/>
  <c r="AE1047" i="91"/>
  <c r="AF1047" i="91"/>
  <c r="AG1047" i="91"/>
  <c r="AH1047" i="91"/>
  <c r="AC1048" i="91"/>
  <c r="AD1048" i="91"/>
  <c r="AE1048" i="91"/>
  <c r="AF1048" i="91"/>
  <c r="AG1048" i="91"/>
  <c r="AH1048" i="91"/>
  <c r="AC1049" i="91"/>
  <c r="AD1049" i="91"/>
  <c r="AE1049" i="91"/>
  <c r="AF1049" i="91"/>
  <c r="AG1049" i="91"/>
  <c r="AH1049" i="91"/>
  <c r="AC1050" i="91"/>
  <c r="AD1050" i="91"/>
  <c r="AE1050" i="91"/>
  <c r="AF1050" i="91"/>
  <c r="AG1050" i="91"/>
  <c r="AH1050" i="91"/>
  <c r="AC1051" i="91"/>
  <c r="AD1051" i="91"/>
  <c r="AE1051" i="91"/>
  <c r="AF1051" i="91"/>
  <c r="AG1051" i="91"/>
  <c r="AH1051" i="91"/>
  <c r="AC1052" i="91"/>
  <c r="AD1052" i="91"/>
  <c r="AE1052" i="91"/>
  <c r="AF1052" i="91"/>
  <c r="AG1052" i="91"/>
  <c r="AH1052" i="91"/>
  <c r="AC1053" i="91"/>
  <c r="AD1053" i="91"/>
  <c r="AE1053" i="91"/>
  <c r="AF1053" i="91"/>
  <c r="AG1053" i="91"/>
  <c r="AH1053" i="91"/>
  <c r="AC1054" i="91"/>
  <c r="AD1054" i="91"/>
  <c r="AE1054" i="91"/>
  <c r="AF1054" i="91"/>
  <c r="AG1054" i="91"/>
  <c r="AH1054" i="91"/>
  <c r="AC1055" i="91"/>
  <c r="AD1055" i="91"/>
  <c r="AE1055" i="91"/>
  <c r="AF1055" i="91"/>
  <c r="AG1055" i="91"/>
  <c r="AH1055" i="91"/>
  <c r="AC1056" i="91"/>
  <c r="AD1056" i="91"/>
  <c r="AE1056" i="91"/>
  <c r="AF1056" i="91"/>
  <c r="AG1056" i="91"/>
  <c r="AH1056" i="91"/>
  <c r="AC1057" i="91"/>
  <c r="AD1057" i="91"/>
  <c r="AE1057" i="91"/>
  <c r="AF1057" i="91"/>
  <c r="AG1057" i="91"/>
  <c r="AH1057" i="91"/>
  <c r="AC1058" i="91"/>
  <c r="AD1058" i="91"/>
  <c r="AE1058" i="91"/>
  <c r="AF1058" i="91"/>
  <c r="AG1058" i="91"/>
  <c r="AH1058" i="91"/>
  <c r="AC1059" i="91"/>
  <c r="AD1059" i="91"/>
  <c r="AE1059" i="91"/>
  <c r="AF1059" i="91"/>
  <c r="AG1059" i="91"/>
  <c r="AH1059" i="91"/>
  <c r="AC1060" i="91"/>
  <c r="AD1060" i="91"/>
  <c r="AE1060" i="91"/>
  <c r="AF1060" i="91"/>
  <c r="AG1060" i="91"/>
  <c r="AH1060" i="91"/>
  <c r="AC1061" i="91"/>
  <c r="AD1061" i="91"/>
  <c r="AE1061" i="91"/>
  <c r="AF1061" i="91"/>
  <c r="AG1061" i="91"/>
  <c r="AH1061" i="91"/>
  <c r="AC1062" i="91"/>
  <c r="AD1062" i="91"/>
  <c r="AE1062" i="91"/>
  <c r="AF1062" i="91"/>
  <c r="AG1062" i="91"/>
  <c r="AH1062" i="91"/>
  <c r="AC1063" i="91"/>
  <c r="AD1063" i="91"/>
  <c r="AE1063" i="91"/>
  <c r="AF1063" i="91"/>
  <c r="AG1063" i="91"/>
  <c r="AH1063" i="91"/>
  <c r="AC1064" i="91"/>
  <c r="AD1064" i="91"/>
  <c r="AE1064" i="91"/>
  <c r="AF1064" i="91"/>
  <c r="AG1064" i="91"/>
  <c r="AH1064" i="91"/>
  <c r="AC1065" i="91"/>
  <c r="AD1065" i="91"/>
  <c r="AE1065" i="91"/>
  <c r="AF1065" i="91"/>
  <c r="AG1065" i="91"/>
  <c r="AH1065" i="91"/>
  <c r="AC1066" i="91"/>
  <c r="AD1066" i="91"/>
  <c r="AE1066" i="91"/>
  <c r="AF1066" i="91"/>
  <c r="AG1066" i="91"/>
  <c r="AH1066" i="91"/>
  <c r="AC1067" i="91"/>
  <c r="AD1067" i="91"/>
  <c r="AE1067" i="91"/>
  <c r="AF1067" i="91"/>
  <c r="AG1067" i="91"/>
  <c r="AH1067" i="91"/>
  <c r="AC1068" i="91"/>
  <c r="AD1068" i="91"/>
  <c r="AE1068" i="91"/>
  <c r="AF1068" i="91"/>
  <c r="AG1068" i="91"/>
  <c r="AH1068" i="91"/>
  <c r="AC1069" i="91"/>
  <c r="AD1069" i="91"/>
  <c r="AE1069" i="91"/>
  <c r="AF1069" i="91"/>
  <c r="AG1069" i="91"/>
  <c r="AH1069" i="91"/>
  <c r="AC1070" i="91"/>
  <c r="AD1070" i="91"/>
  <c r="AE1070" i="91"/>
  <c r="AF1070" i="91"/>
  <c r="AG1070" i="91"/>
  <c r="AH1070" i="91"/>
  <c r="AC1071" i="91"/>
  <c r="AD1071" i="91"/>
  <c r="AE1071" i="91"/>
  <c r="AF1071" i="91"/>
  <c r="AG1071" i="91"/>
  <c r="AH1071" i="91"/>
  <c r="AC1072" i="91"/>
  <c r="AD1072" i="91"/>
  <c r="AE1072" i="91"/>
  <c r="AF1072" i="91"/>
  <c r="AG1072" i="91"/>
  <c r="AH1072" i="91"/>
  <c r="AC1073" i="91"/>
  <c r="AD1073" i="91"/>
  <c r="AE1073" i="91"/>
  <c r="AF1073" i="91"/>
  <c r="AG1073" i="91"/>
  <c r="AH1073" i="91"/>
  <c r="AC1074" i="91"/>
  <c r="AD1074" i="91"/>
  <c r="AE1074" i="91"/>
  <c r="AF1074" i="91"/>
  <c r="AG1074" i="91"/>
  <c r="AH1074" i="91"/>
  <c r="AC1075" i="91"/>
  <c r="AD1075" i="91"/>
  <c r="AE1075" i="91"/>
  <c r="AF1075" i="91"/>
  <c r="AG1075" i="91"/>
  <c r="AH1075" i="91"/>
  <c r="AC1076" i="91"/>
  <c r="AD1076" i="91"/>
  <c r="AE1076" i="91"/>
  <c r="AF1076" i="91"/>
  <c r="AG1076" i="91"/>
  <c r="AH1076" i="91"/>
  <c r="AC1077" i="91"/>
  <c r="AD1077" i="91"/>
  <c r="AE1077" i="91"/>
  <c r="AF1077" i="91"/>
  <c r="AG1077" i="91"/>
  <c r="AH1077" i="91"/>
  <c r="AC1078" i="91"/>
  <c r="AD1078" i="91"/>
  <c r="AE1078" i="91"/>
  <c r="AF1078" i="91"/>
  <c r="AG1078" i="91"/>
  <c r="AH1078" i="91"/>
  <c r="AC1079" i="91"/>
  <c r="AD1079" i="91"/>
  <c r="AE1079" i="91"/>
  <c r="AF1079" i="91"/>
  <c r="AG1079" i="91"/>
  <c r="AH1079" i="91"/>
  <c r="AC1080" i="91"/>
  <c r="AD1080" i="91"/>
  <c r="AE1080" i="91"/>
  <c r="AF1080" i="91"/>
  <c r="AG1080" i="91"/>
  <c r="AH1080" i="91"/>
  <c r="AC1081" i="91"/>
  <c r="AD1081" i="91"/>
  <c r="AE1081" i="91"/>
  <c r="AF1081" i="91"/>
  <c r="AG1081" i="91"/>
  <c r="AH1081" i="91"/>
  <c r="AC1082" i="91"/>
  <c r="AD1082" i="91"/>
  <c r="AE1082" i="91"/>
  <c r="AF1082" i="91"/>
  <c r="AG1082" i="91"/>
  <c r="AH1082" i="91"/>
  <c r="AC1083" i="91"/>
  <c r="AD1083" i="91"/>
  <c r="AE1083" i="91"/>
  <c r="AF1083" i="91"/>
  <c r="AG1083" i="91"/>
  <c r="AH1083" i="91"/>
  <c r="AC1084" i="91"/>
  <c r="AD1084" i="91"/>
  <c r="AE1084" i="91"/>
  <c r="AF1084" i="91"/>
  <c r="AG1084" i="91"/>
  <c r="AH1084" i="91"/>
  <c r="AC1085" i="91"/>
  <c r="AD1085" i="91"/>
  <c r="AE1085" i="91"/>
  <c r="AF1085" i="91"/>
  <c r="AG1085" i="91"/>
  <c r="AH1085" i="91"/>
  <c r="AC1086" i="91"/>
  <c r="AD1086" i="91"/>
  <c r="AE1086" i="91"/>
  <c r="AF1086" i="91"/>
  <c r="AG1086" i="91"/>
  <c r="AH1086" i="91"/>
  <c r="AC1087" i="91"/>
  <c r="AD1087" i="91"/>
  <c r="AE1087" i="91"/>
  <c r="AF1087" i="91"/>
  <c r="AG1087" i="91"/>
  <c r="AH1087" i="91"/>
  <c r="AC1088" i="91"/>
  <c r="AD1088" i="91"/>
  <c r="AE1088" i="91"/>
  <c r="AF1088" i="91"/>
  <c r="AG1088" i="91"/>
  <c r="AH1088" i="91"/>
  <c r="AC1089" i="91"/>
  <c r="AD1089" i="91"/>
  <c r="AE1089" i="91"/>
  <c r="AF1089" i="91"/>
  <c r="AG1089" i="91"/>
  <c r="AH1089" i="91"/>
  <c r="AC1090" i="91"/>
  <c r="AD1090" i="91"/>
  <c r="AE1090" i="91"/>
  <c r="AF1090" i="91"/>
  <c r="AG1090" i="91"/>
  <c r="AH1090" i="91"/>
  <c r="AC1091" i="91"/>
  <c r="AD1091" i="91"/>
  <c r="AE1091" i="91"/>
  <c r="AF1091" i="91"/>
  <c r="AG1091" i="91"/>
  <c r="AH1091" i="91"/>
  <c r="AC1092" i="91"/>
  <c r="AD1092" i="91"/>
  <c r="AE1092" i="91"/>
  <c r="AF1092" i="91"/>
  <c r="AG1092" i="91"/>
  <c r="AH1092" i="91"/>
  <c r="AC1093" i="91"/>
  <c r="AD1093" i="91"/>
  <c r="AE1093" i="91"/>
  <c r="AF1093" i="91"/>
  <c r="AG1093" i="91"/>
  <c r="AH1093" i="91"/>
  <c r="AC1094" i="91"/>
  <c r="AD1094" i="91"/>
  <c r="AE1094" i="91"/>
  <c r="AF1094" i="91"/>
  <c r="AG1094" i="91"/>
  <c r="AH1094" i="91"/>
  <c r="AC1095" i="91"/>
  <c r="AD1095" i="91"/>
  <c r="AE1095" i="91"/>
  <c r="AF1095" i="91"/>
  <c r="AG1095" i="91"/>
  <c r="AH1095" i="91"/>
  <c r="AC1096" i="91"/>
  <c r="AD1096" i="91"/>
  <c r="AE1096" i="91"/>
  <c r="AF1096" i="91"/>
  <c r="AG1096" i="91"/>
  <c r="AH1096" i="91"/>
  <c r="AC1097" i="91"/>
  <c r="AD1097" i="91"/>
  <c r="AE1097" i="91"/>
  <c r="AF1097" i="91"/>
  <c r="AG1097" i="91"/>
  <c r="AH1097" i="91"/>
  <c r="AC1098" i="91"/>
  <c r="AD1098" i="91"/>
  <c r="AE1098" i="91"/>
  <c r="AF1098" i="91"/>
  <c r="AG1098" i="91"/>
  <c r="AH1098" i="91"/>
  <c r="AC1099" i="91"/>
  <c r="AD1099" i="91"/>
  <c r="AE1099" i="91"/>
  <c r="AF1099" i="91"/>
  <c r="AG1099" i="91"/>
  <c r="AH1099" i="91"/>
  <c r="AC1100" i="91"/>
  <c r="AD1100" i="91"/>
  <c r="AE1100" i="91"/>
  <c r="AF1100" i="91"/>
  <c r="AG1100" i="91"/>
  <c r="AH1100" i="91"/>
  <c r="AC1101" i="91"/>
  <c r="AD1101" i="91"/>
  <c r="AE1101" i="91"/>
  <c r="AF1101" i="91"/>
  <c r="AG1101" i="91"/>
  <c r="AH1101" i="91"/>
  <c r="AC1102" i="91"/>
  <c r="AD1102" i="91"/>
  <c r="AE1102" i="91"/>
  <c r="AF1102" i="91"/>
  <c r="AG1102" i="91"/>
  <c r="AH1102" i="91"/>
  <c r="AC1103" i="91"/>
  <c r="AD1103" i="91"/>
  <c r="AE1103" i="91"/>
  <c r="AF1103" i="91"/>
  <c r="AG1103" i="91"/>
  <c r="AH1103" i="91"/>
  <c r="AC1104" i="91"/>
  <c r="AD1104" i="91"/>
  <c r="AE1104" i="91"/>
  <c r="AF1104" i="91"/>
  <c r="AG1104" i="91"/>
  <c r="AH1104" i="91"/>
  <c r="AC1105" i="91"/>
  <c r="AD1105" i="91"/>
  <c r="AE1105" i="91"/>
  <c r="AF1105" i="91"/>
  <c r="AG1105" i="91"/>
  <c r="AH1105" i="91"/>
  <c r="AC1106" i="91"/>
  <c r="AD1106" i="91"/>
  <c r="AE1106" i="91"/>
  <c r="AF1106" i="91"/>
  <c r="AG1106" i="91"/>
  <c r="AH1106" i="91"/>
  <c r="AC1107" i="91"/>
  <c r="AD1107" i="91"/>
  <c r="AE1107" i="91"/>
  <c r="AF1107" i="91"/>
  <c r="AG1107" i="91"/>
  <c r="AH1107" i="91"/>
  <c r="AC1108" i="91"/>
  <c r="AD1108" i="91"/>
  <c r="AE1108" i="91"/>
  <c r="AF1108" i="91"/>
  <c r="AG1108" i="91"/>
  <c r="AH1108" i="91"/>
  <c r="AC1109" i="91"/>
  <c r="AD1109" i="91"/>
  <c r="AE1109" i="91"/>
  <c r="AF1109" i="91"/>
  <c r="AG1109" i="91"/>
  <c r="AH1109" i="91"/>
  <c r="AC1110" i="91"/>
  <c r="AD1110" i="91"/>
  <c r="AE1110" i="91"/>
  <c r="AF1110" i="91"/>
  <c r="AG1110" i="91"/>
  <c r="AH1110" i="91"/>
  <c r="AC1111" i="91"/>
  <c r="AD1111" i="91"/>
  <c r="AE1111" i="91"/>
  <c r="AF1111" i="91"/>
  <c r="AG1111" i="91"/>
  <c r="AH1111" i="91"/>
  <c r="AC1112" i="91"/>
  <c r="AD1112" i="91"/>
  <c r="AE1112" i="91"/>
  <c r="AF1112" i="91"/>
  <c r="AG1112" i="91"/>
  <c r="AH1112" i="91"/>
  <c r="AC1113" i="91"/>
  <c r="AD1113" i="91"/>
  <c r="AE1113" i="91"/>
  <c r="AF1113" i="91"/>
  <c r="AG1113" i="91"/>
  <c r="AH1113" i="91"/>
  <c r="AC1114" i="91"/>
  <c r="AD1114" i="91"/>
  <c r="AE1114" i="91"/>
  <c r="AF1114" i="91"/>
  <c r="AG1114" i="91"/>
  <c r="AH1114" i="91"/>
  <c r="AC1115" i="91"/>
  <c r="AD1115" i="91"/>
  <c r="AE1115" i="91"/>
  <c r="AF1115" i="91"/>
  <c r="AG1115" i="91"/>
  <c r="AH1115" i="91"/>
  <c r="AC1116" i="91"/>
  <c r="AD1116" i="91"/>
  <c r="AE1116" i="91"/>
  <c r="AF1116" i="91"/>
  <c r="AG1116" i="91"/>
  <c r="AH1116" i="91"/>
  <c r="AC1117" i="91"/>
  <c r="AD1117" i="91"/>
  <c r="AE1117" i="91"/>
  <c r="AF1117" i="91"/>
  <c r="AG1117" i="91"/>
  <c r="AH1117" i="91"/>
  <c r="AC1118" i="91"/>
  <c r="AD1118" i="91"/>
  <c r="AE1118" i="91"/>
  <c r="AF1118" i="91"/>
  <c r="AG1118" i="91"/>
  <c r="AH1118" i="91"/>
  <c r="AC1119" i="91"/>
  <c r="AD1119" i="91"/>
  <c r="AE1119" i="91"/>
  <c r="AF1119" i="91"/>
  <c r="AG1119" i="91"/>
  <c r="AH1119" i="91"/>
  <c r="AC1120" i="91"/>
  <c r="AD1120" i="91"/>
  <c r="AE1120" i="91"/>
  <c r="AF1120" i="91"/>
  <c r="AG1120" i="91"/>
  <c r="AH1120" i="91"/>
  <c r="AC1121" i="91"/>
  <c r="AD1121" i="91"/>
  <c r="AE1121" i="91"/>
  <c r="AF1121" i="91"/>
  <c r="AG1121" i="91"/>
  <c r="AH1121" i="91"/>
  <c r="AC1122" i="91"/>
  <c r="AD1122" i="91"/>
  <c r="AE1122" i="91"/>
  <c r="AF1122" i="91"/>
  <c r="AG1122" i="91"/>
  <c r="AH1122" i="91"/>
  <c r="AC1123" i="91"/>
  <c r="AD1123" i="91"/>
  <c r="AE1123" i="91"/>
  <c r="AF1123" i="91"/>
  <c r="AG1123" i="91"/>
  <c r="AH1123" i="91"/>
  <c r="AC1124" i="91"/>
  <c r="AD1124" i="91"/>
  <c r="AE1124" i="91"/>
  <c r="AF1124" i="91"/>
  <c r="AG1124" i="91"/>
  <c r="AH1124" i="91"/>
  <c r="AC1125" i="91"/>
  <c r="AD1125" i="91"/>
  <c r="AE1125" i="91"/>
  <c r="AF1125" i="91"/>
  <c r="AG1125" i="91"/>
  <c r="AH1125" i="91"/>
  <c r="AC1126" i="91"/>
  <c r="AD1126" i="91"/>
  <c r="AE1126" i="91"/>
  <c r="AF1126" i="91"/>
  <c r="AG1126" i="91"/>
  <c r="AH1126" i="91"/>
  <c r="AC1127" i="91"/>
  <c r="AD1127" i="91"/>
  <c r="AE1127" i="91"/>
  <c r="AF1127" i="91"/>
  <c r="AG1127" i="91"/>
  <c r="AH1127" i="91"/>
  <c r="AC1128" i="91"/>
  <c r="AD1128" i="91"/>
  <c r="AE1128" i="91"/>
  <c r="AF1128" i="91"/>
  <c r="AG1128" i="91"/>
  <c r="AH1128" i="91"/>
  <c r="AC1129" i="91"/>
  <c r="AD1129" i="91"/>
  <c r="AE1129" i="91"/>
  <c r="AF1129" i="91"/>
  <c r="AG1129" i="91"/>
  <c r="AH1129" i="91"/>
  <c r="AC1130" i="91"/>
  <c r="AD1130" i="91"/>
  <c r="AE1130" i="91"/>
  <c r="AF1130" i="91"/>
  <c r="AG1130" i="91"/>
  <c r="AH1130" i="91"/>
  <c r="AC1131" i="91"/>
  <c r="AD1131" i="91"/>
  <c r="AE1131" i="91"/>
  <c r="AF1131" i="91"/>
  <c r="AG1131" i="91"/>
  <c r="AH1131" i="91"/>
  <c r="AC1132" i="91"/>
  <c r="AD1132" i="91"/>
  <c r="AE1132" i="91"/>
  <c r="AF1132" i="91"/>
  <c r="AG1132" i="91"/>
  <c r="AH1132" i="91"/>
  <c r="AC1133" i="91"/>
  <c r="AD1133" i="91"/>
  <c r="AE1133" i="91"/>
  <c r="AF1133" i="91"/>
  <c r="AG1133" i="91"/>
  <c r="AH1133" i="91"/>
  <c r="AC1134" i="91"/>
  <c r="AD1134" i="91"/>
  <c r="AE1134" i="91"/>
  <c r="AF1134" i="91"/>
  <c r="AG1134" i="91"/>
  <c r="AH1134" i="91"/>
  <c r="AC1135" i="91"/>
  <c r="AD1135" i="91"/>
  <c r="AE1135" i="91"/>
  <c r="AF1135" i="91"/>
  <c r="AG1135" i="91"/>
  <c r="AH1135" i="91"/>
  <c r="AC1136" i="91"/>
  <c r="AD1136" i="91"/>
  <c r="AE1136" i="91"/>
  <c r="AF1136" i="91"/>
  <c r="AG1136" i="91"/>
  <c r="AH1136" i="91"/>
  <c r="AC1137" i="91"/>
  <c r="AD1137" i="91"/>
  <c r="AE1137" i="91"/>
  <c r="AF1137" i="91"/>
  <c r="AG1137" i="91"/>
  <c r="AH1137" i="91"/>
  <c r="AC1138" i="91"/>
  <c r="AD1138" i="91"/>
  <c r="AE1138" i="91"/>
  <c r="AF1138" i="91"/>
  <c r="AG1138" i="91"/>
  <c r="AH1138" i="91"/>
  <c r="AC1139" i="91"/>
  <c r="AD1139" i="91"/>
  <c r="AE1139" i="91"/>
  <c r="AF1139" i="91"/>
  <c r="AG1139" i="91"/>
  <c r="AH1139" i="91"/>
  <c r="AC1140" i="91"/>
  <c r="AD1140" i="91"/>
  <c r="AE1140" i="91"/>
  <c r="AF1140" i="91"/>
  <c r="AG1140" i="91"/>
  <c r="AH1140" i="91"/>
  <c r="AC1141" i="91"/>
  <c r="AD1141" i="91"/>
  <c r="AE1141" i="91"/>
  <c r="AF1141" i="91"/>
  <c r="AG1141" i="91"/>
  <c r="AH1141" i="91"/>
  <c r="AC1142" i="91"/>
  <c r="AD1142" i="91"/>
  <c r="AE1142" i="91"/>
  <c r="AF1142" i="91"/>
  <c r="AG1142" i="91"/>
  <c r="AH1142" i="91"/>
  <c r="AC1143" i="91"/>
  <c r="AD1143" i="91"/>
  <c r="AE1143" i="91"/>
  <c r="AF1143" i="91"/>
  <c r="AG1143" i="91"/>
  <c r="AH1143" i="91"/>
  <c r="AC1144" i="91"/>
  <c r="AD1144" i="91"/>
  <c r="AE1144" i="91"/>
  <c r="AF1144" i="91"/>
  <c r="AG1144" i="91"/>
  <c r="AH1144" i="91"/>
  <c r="AC1145" i="91"/>
  <c r="AD1145" i="91"/>
  <c r="AE1145" i="91"/>
  <c r="AF1145" i="91"/>
  <c r="AG1145" i="91"/>
  <c r="AH1145" i="91"/>
  <c r="AC1146" i="91"/>
  <c r="AD1146" i="91"/>
  <c r="AE1146" i="91"/>
  <c r="AF1146" i="91"/>
  <c r="AG1146" i="91"/>
  <c r="AH1146" i="91"/>
  <c r="AC1147" i="91"/>
  <c r="AD1147" i="91"/>
  <c r="AE1147" i="91"/>
  <c r="AF1147" i="91"/>
  <c r="AG1147" i="91"/>
  <c r="AH1147" i="91"/>
  <c r="AC1148" i="91"/>
  <c r="AD1148" i="91"/>
  <c r="AE1148" i="91"/>
  <c r="AF1148" i="91"/>
  <c r="AG1148" i="91"/>
  <c r="AH1148" i="91"/>
  <c r="AC1149" i="91"/>
  <c r="AD1149" i="91"/>
  <c r="AE1149" i="91"/>
  <c r="AF1149" i="91"/>
  <c r="AG1149" i="91"/>
  <c r="AH1149" i="91"/>
  <c r="AC1150" i="91"/>
  <c r="AD1150" i="91"/>
  <c r="AE1150" i="91"/>
  <c r="AF1150" i="91"/>
  <c r="AG1150" i="91"/>
  <c r="AH1150" i="91"/>
  <c r="AC1151" i="91"/>
  <c r="AD1151" i="91"/>
  <c r="AE1151" i="91"/>
  <c r="AF1151" i="91"/>
  <c r="AG1151" i="91"/>
  <c r="AH1151" i="91"/>
  <c r="AC1152" i="91"/>
  <c r="AD1152" i="91"/>
  <c r="AE1152" i="91"/>
  <c r="AF1152" i="91"/>
  <c r="AG1152" i="91"/>
  <c r="AH1152" i="91"/>
  <c r="AC1153" i="91"/>
  <c r="AD1153" i="91"/>
  <c r="AE1153" i="91"/>
  <c r="AF1153" i="91"/>
  <c r="AG1153" i="91"/>
  <c r="AH1153" i="91"/>
  <c r="AC1154" i="91"/>
  <c r="AD1154" i="91"/>
  <c r="AE1154" i="91"/>
  <c r="AF1154" i="91"/>
  <c r="AG1154" i="91"/>
  <c r="AH1154" i="91"/>
  <c r="AC1155" i="91"/>
  <c r="AD1155" i="91"/>
  <c r="AE1155" i="91"/>
  <c r="AF1155" i="91"/>
  <c r="AG1155" i="91"/>
  <c r="AH1155" i="91"/>
  <c r="AC1156" i="91"/>
  <c r="AD1156" i="91"/>
  <c r="AE1156" i="91"/>
  <c r="AF1156" i="91"/>
  <c r="AG1156" i="91"/>
  <c r="AH1156" i="91"/>
  <c r="AC1157" i="91"/>
  <c r="AD1157" i="91"/>
  <c r="AE1157" i="91"/>
  <c r="AF1157" i="91"/>
  <c r="AG1157" i="91"/>
  <c r="AH1157" i="91"/>
  <c r="AC1158" i="91"/>
  <c r="AD1158" i="91"/>
  <c r="AE1158" i="91"/>
  <c r="AF1158" i="91"/>
  <c r="AG1158" i="91"/>
  <c r="AH1158" i="91"/>
  <c r="AC1159" i="91"/>
  <c r="AD1159" i="91"/>
  <c r="AE1159" i="91"/>
  <c r="AF1159" i="91"/>
  <c r="AG1159" i="91"/>
  <c r="AH1159" i="91"/>
  <c r="AC1160" i="91"/>
  <c r="AD1160" i="91"/>
  <c r="AE1160" i="91"/>
  <c r="AF1160" i="91"/>
  <c r="AG1160" i="91"/>
  <c r="AH1160" i="91"/>
  <c r="AC1161" i="91"/>
  <c r="AD1161" i="91"/>
  <c r="AE1161" i="91"/>
  <c r="AF1161" i="91"/>
  <c r="AG1161" i="91"/>
  <c r="AH1161" i="91"/>
  <c r="AC1162" i="91"/>
  <c r="AD1162" i="91"/>
  <c r="AE1162" i="91"/>
  <c r="AF1162" i="91"/>
  <c r="AG1162" i="91"/>
  <c r="AH1162" i="91"/>
  <c r="AC1163" i="91"/>
  <c r="AD1163" i="91"/>
  <c r="AE1163" i="91"/>
  <c r="AF1163" i="91"/>
  <c r="AG1163" i="91"/>
  <c r="AH1163" i="91"/>
  <c r="AC1164" i="91"/>
  <c r="AD1164" i="91"/>
  <c r="AE1164" i="91"/>
  <c r="AF1164" i="91"/>
  <c r="AG1164" i="91"/>
  <c r="AH1164" i="91"/>
  <c r="AC1165" i="91"/>
  <c r="AD1165" i="91"/>
  <c r="AE1165" i="91"/>
  <c r="AF1165" i="91"/>
  <c r="AG1165" i="91"/>
  <c r="AH1165" i="91"/>
  <c r="AC1166" i="91"/>
  <c r="AD1166" i="91"/>
  <c r="AE1166" i="91"/>
  <c r="AF1166" i="91"/>
  <c r="AG1166" i="91"/>
  <c r="AH1166" i="91"/>
  <c r="AC1167" i="91"/>
  <c r="AD1167" i="91"/>
  <c r="AE1167" i="91"/>
  <c r="AF1167" i="91"/>
  <c r="AG1167" i="91"/>
  <c r="AH1167" i="91"/>
  <c r="AC1168" i="91"/>
  <c r="AD1168" i="91"/>
  <c r="AE1168" i="91"/>
  <c r="AF1168" i="91"/>
  <c r="AG1168" i="91"/>
  <c r="AH1168" i="91"/>
  <c r="AC1169" i="91"/>
  <c r="AD1169" i="91"/>
  <c r="AE1169" i="91"/>
  <c r="AF1169" i="91"/>
  <c r="AG1169" i="91"/>
  <c r="AH1169" i="91"/>
  <c r="AC1170" i="91"/>
  <c r="AD1170" i="91"/>
  <c r="AE1170" i="91"/>
  <c r="AF1170" i="91"/>
  <c r="AG1170" i="91"/>
  <c r="AH1170" i="91"/>
  <c r="AC1171" i="91"/>
  <c r="AD1171" i="91"/>
  <c r="AE1171" i="91"/>
  <c r="AF1171" i="91"/>
  <c r="AG1171" i="91"/>
  <c r="AH1171" i="91"/>
  <c r="AC1172" i="91"/>
  <c r="AD1172" i="91"/>
  <c r="AE1172" i="91"/>
  <c r="AF1172" i="91"/>
  <c r="AG1172" i="91"/>
  <c r="AH1172" i="91"/>
  <c r="AC1173" i="91"/>
  <c r="AD1173" i="91"/>
  <c r="AE1173" i="91"/>
  <c r="AF1173" i="91"/>
  <c r="AG1173" i="91"/>
  <c r="AH1173" i="91"/>
  <c r="AC1174" i="91"/>
  <c r="AD1174" i="91"/>
  <c r="AE1174" i="91"/>
  <c r="AF1174" i="91"/>
  <c r="AG1174" i="91"/>
  <c r="AH1174" i="91"/>
  <c r="AC1175" i="91"/>
  <c r="AD1175" i="91"/>
  <c r="AE1175" i="91"/>
  <c r="AF1175" i="91"/>
  <c r="AG1175" i="91"/>
  <c r="AH1175" i="91"/>
  <c r="AC1176" i="91"/>
  <c r="AD1176" i="91"/>
  <c r="AE1176" i="91"/>
  <c r="AF1176" i="91"/>
  <c r="AG1176" i="91"/>
  <c r="AH1176" i="91"/>
  <c r="AC1177" i="91"/>
  <c r="AD1177" i="91"/>
  <c r="AE1177" i="91"/>
  <c r="AF1177" i="91"/>
  <c r="AG1177" i="91"/>
  <c r="AH1177" i="91"/>
  <c r="AC1178" i="91"/>
  <c r="AD1178" i="91"/>
  <c r="AE1178" i="91"/>
  <c r="AF1178" i="91"/>
  <c r="AG1178" i="91"/>
  <c r="AH1178" i="91"/>
  <c r="AC1179" i="91"/>
  <c r="AD1179" i="91"/>
  <c r="AE1179" i="91"/>
  <c r="AF1179" i="91"/>
  <c r="AG1179" i="91"/>
  <c r="AH1179" i="91"/>
  <c r="AC1180" i="91"/>
  <c r="AD1180" i="91"/>
  <c r="AE1180" i="91"/>
  <c r="AF1180" i="91"/>
  <c r="AG1180" i="91"/>
  <c r="AH1180" i="91"/>
  <c r="AC1181" i="91"/>
  <c r="AD1181" i="91"/>
  <c r="AE1181" i="91"/>
  <c r="AF1181" i="91"/>
  <c r="AG1181" i="91"/>
  <c r="AH1181" i="91"/>
  <c r="AC1182" i="91"/>
  <c r="AD1182" i="91"/>
  <c r="AE1182" i="91"/>
  <c r="AF1182" i="91"/>
  <c r="AG1182" i="91"/>
  <c r="AH1182" i="91"/>
  <c r="AC1183" i="91"/>
  <c r="AD1183" i="91"/>
  <c r="AE1183" i="91"/>
  <c r="AF1183" i="91"/>
  <c r="AG1183" i="91"/>
  <c r="AH1183" i="91"/>
  <c r="AC1184" i="91"/>
  <c r="AD1184" i="91"/>
  <c r="AE1184" i="91"/>
  <c r="AF1184" i="91"/>
  <c r="AG1184" i="91"/>
  <c r="AH1184" i="91"/>
  <c r="AC1185" i="91"/>
  <c r="AD1185" i="91"/>
  <c r="AE1185" i="91"/>
  <c r="AF1185" i="91"/>
  <c r="AG1185" i="91"/>
  <c r="AH1185" i="91"/>
  <c r="AC1186" i="91"/>
  <c r="AD1186" i="91"/>
  <c r="AE1186" i="91"/>
  <c r="AF1186" i="91"/>
  <c r="AG1186" i="91"/>
  <c r="AH1186" i="91"/>
  <c r="AC1187" i="91"/>
  <c r="AD1187" i="91"/>
  <c r="AE1187" i="91"/>
  <c r="AF1187" i="91"/>
  <c r="AG1187" i="91"/>
  <c r="AH1187" i="91"/>
  <c r="AC1188" i="91"/>
  <c r="AD1188" i="91"/>
  <c r="AE1188" i="91"/>
  <c r="AF1188" i="91"/>
  <c r="AG1188" i="91"/>
  <c r="AH1188" i="91"/>
  <c r="AC1189" i="91"/>
  <c r="AD1189" i="91"/>
  <c r="AE1189" i="91"/>
  <c r="AF1189" i="91"/>
  <c r="AG1189" i="91"/>
  <c r="AH1189" i="91"/>
  <c r="AC1190" i="91"/>
  <c r="AD1190" i="91"/>
  <c r="AE1190" i="91"/>
  <c r="AF1190" i="91"/>
  <c r="AG1190" i="91"/>
  <c r="AH1190" i="91"/>
  <c r="AC1191" i="91"/>
  <c r="AD1191" i="91"/>
  <c r="AE1191" i="91"/>
  <c r="AF1191" i="91"/>
  <c r="AG1191" i="91"/>
  <c r="AH1191" i="91"/>
  <c r="AC1192" i="91"/>
  <c r="AD1192" i="91"/>
  <c r="AE1192" i="91"/>
  <c r="AF1192" i="91"/>
  <c r="AG1192" i="91"/>
  <c r="AH1192" i="91"/>
  <c r="AC1193" i="91"/>
  <c r="AD1193" i="91"/>
  <c r="AE1193" i="91"/>
  <c r="AF1193" i="91"/>
  <c r="AG1193" i="91"/>
  <c r="AH1193" i="91"/>
  <c r="AC1194" i="91"/>
  <c r="AD1194" i="91"/>
  <c r="AE1194" i="91"/>
  <c r="AF1194" i="91"/>
  <c r="AG1194" i="91"/>
  <c r="AH1194" i="91"/>
  <c r="AC1195" i="91"/>
  <c r="AD1195" i="91"/>
  <c r="AE1195" i="91"/>
  <c r="AF1195" i="91"/>
  <c r="AG1195" i="91"/>
  <c r="AH1195" i="91"/>
  <c r="AC1196" i="91"/>
  <c r="AD1196" i="91"/>
  <c r="AE1196" i="91"/>
  <c r="AF1196" i="91"/>
  <c r="AG1196" i="91"/>
  <c r="AH1196" i="91"/>
  <c r="AC1197" i="91"/>
  <c r="AD1197" i="91"/>
  <c r="AE1197" i="91"/>
  <c r="AF1197" i="91"/>
  <c r="AG1197" i="91"/>
  <c r="AH1197" i="91"/>
  <c r="AC1198" i="91"/>
  <c r="AD1198" i="91"/>
  <c r="AE1198" i="91"/>
  <c r="AF1198" i="91"/>
  <c r="AG1198" i="91"/>
  <c r="AH1198" i="91"/>
  <c r="AC1199" i="91"/>
  <c r="AD1199" i="91"/>
  <c r="AE1199" i="91"/>
  <c r="AF1199" i="91"/>
  <c r="AG1199" i="91"/>
  <c r="AH1199" i="91"/>
  <c r="AC1200" i="91"/>
  <c r="AD1200" i="91"/>
  <c r="AE1200" i="91"/>
  <c r="AF1200" i="91"/>
  <c r="AG1200" i="91"/>
  <c r="AH1200" i="91"/>
  <c r="AC1201" i="91"/>
  <c r="AD1201" i="91"/>
  <c r="AE1201" i="91"/>
  <c r="AF1201" i="91"/>
  <c r="AG1201" i="91"/>
  <c r="AH1201" i="91"/>
  <c r="AC1202" i="91"/>
  <c r="AD1202" i="91"/>
  <c r="AE1202" i="91"/>
  <c r="AF1202" i="91"/>
  <c r="AG1202" i="91"/>
  <c r="AH1202" i="91"/>
  <c r="AC1203" i="91"/>
  <c r="AD1203" i="91"/>
  <c r="AE1203" i="91"/>
  <c r="AF1203" i="91"/>
  <c r="AG1203" i="91"/>
  <c r="AH1203" i="91"/>
  <c r="AC1204" i="91"/>
  <c r="AD1204" i="91"/>
  <c r="AE1204" i="91"/>
  <c r="AF1204" i="91"/>
  <c r="AG1204" i="91"/>
  <c r="AH1204" i="91"/>
  <c r="AC1205" i="91"/>
  <c r="AD1205" i="91"/>
  <c r="AE1205" i="91"/>
  <c r="AF1205" i="91"/>
  <c r="AG1205" i="91"/>
  <c r="AH1205" i="91"/>
  <c r="AC1206" i="91"/>
  <c r="AD1206" i="91"/>
  <c r="AE1206" i="91"/>
  <c r="AF1206" i="91"/>
  <c r="AG1206" i="91"/>
  <c r="AH1206" i="91"/>
  <c r="AC1207" i="91"/>
  <c r="AD1207" i="91"/>
  <c r="AE1207" i="91"/>
  <c r="AF1207" i="91"/>
  <c r="AG1207" i="91"/>
  <c r="AH1207" i="91"/>
  <c r="AC1208" i="91"/>
  <c r="AD1208" i="91"/>
  <c r="AE1208" i="91"/>
  <c r="AF1208" i="91"/>
  <c r="AG1208" i="91"/>
  <c r="AH1208" i="91"/>
  <c r="AC1209" i="91"/>
  <c r="AD1209" i="91"/>
  <c r="AE1209" i="91"/>
  <c r="AF1209" i="91"/>
  <c r="AG1209" i="91"/>
  <c r="AH1209" i="91"/>
  <c r="AC1210" i="91"/>
  <c r="AD1210" i="91"/>
  <c r="AE1210" i="91"/>
  <c r="AF1210" i="91"/>
  <c r="AG1210" i="91"/>
  <c r="AH1210" i="91"/>
  <c r="AC1211" i="91"/>
  <c r="AD1211" i="91"/>
  <c r="AE1211" i="91"/>
  <c r="AF1211" i="91"/>
  <c r="AG1211" i="91"/>
  <c r="AH1211" i="91"/>
  <c r="AC1212" i="91"/>
  <c r="AD1212" i="91"/>
  <c r="AE1212" i="91"/>
  <c r="AF1212" i="91"/>
  <c r="AG1212" i="91"/>
  <c r="AH1212" i="91"/>
  <c r="AC1213" i="91"/>
  <c r="AD1213" i="91"/>
  <c r="AE1213" i="91"/>
  <c r="AF1213" i="91"/>
  <c r="AG1213" i="91"/>
  <c r="AH1213" i="91"/>
  <c r="AC1214" i="91"/>
  <c r="AD1214" i="91"/>
  <c r="AE1214" i="91"/>
  <c r="AF1214" i="91"/>
  <c r="AG1214" i="91"/>
  <c r="AH1214" i="91"/>
  <c r="AC1215" i="91"/>
  <c r="AD1215" i="91"/>
  <c r="AE1215" i="91"/>
  <c r="AF1215" i="91"/>
  <c r="AG1215" i="91"/>
  <c r="AH1215" i="91"/>
  <c r="AC1216" i="91"/>
  <c r="AD1216" i="91"/>
  <c r="AE1216" i="91"/>
  <c r="AF1216" i="91"/>
  <c r="AG1216" i="91"/>
  <c r="AH1216" i="91"/>
  <c r="AC1217" i="91"/>
  <c r="AD1217" i="91"/>
  <c r="AE1217" i="91"/>
  <c r="AF1217" i="91"/>
  <c r="AG1217" i="91"/>
  <c r="AH1217" i="91"/>
  <c r="AC1218" i="91"/>
  <c r="AD1218" i="91"/>
  <c r="AE1218" i="91"/>
  <c r="AF1218" i="91"/>
  <c r="AG1218" i="91"/>
  <c r="AH1218" i="91"/>
  <c r="AC1219" i="91"/>
  <c r="AD1219" i="91"/>
  <c r="AE1219" i="91"/>
  <c r="AF1219" i="91"/>
  <c r="AG1219" i="91"/>
  <c r="AH1219" i="91"/>
  <c r="AC1220" i="91"/>
  <c r="AD1220" i="91"/>
  <c r="AE1220" i="91"/>
  <c r="AF1220" i="91"/>
  <c r="AG1220" i="91"/>
  <c r="AH1220" i="91"/>
  <c r="AC1221" i="91"/>
  <c r="AD1221" i="91"/>
  <c r="AE1221" i="91"/>
  <c r="AF1221" i="91"/>
  <c r="AG1221" i="91"/>
  <c r="AH1221" i="91"/>
  <c r="AC1222" i="91"/>
  <c r="AD1222" i="91"/>
  <c r="AE1222" i="91"/>
  <c r="AF1222" i="91"/>
  <c r="AG1222" i="91"/>
  <c r="AH1222" i="91"/>
  <c r="AC1223" i="91"/>
  <c r="AD1223" i="91"/>
  <c r="AE1223" i="91"/>
  <c r="AF1223" i="91"/>
  <c r="AG1223" i="91"/>
  <c r="AH1223" i="91"/>
  <c r="AC1224" i="91"/>
  <c r="AD1224" i="91"/>
  <c r="AE1224" i="91"/>
  <c r="AF1224" i="91"/>
  <c r="AG1224" i="91"/>
  <c r="AH1224" i="91"/>
  <c r="AC1225" i="91"/>
  <c r="AD1225" i="91"/>
  <c r="AE1225" i="91"/>
  <c r="AF1225" i="91"/>
  <c r="AG1225" i="91"/>
  <c r="AH1225" i="91"/>
  <c r="AC1226" i="91"/>
  <c r="AD1226" i="91"/>
  <c r="AE1226" i="91"/>
  <c r="AF1226" i="91"/>
  <c r="AG1226" i="91"/>
  <c r="AH1226" i="91"/>
  <c r="AC1227" i="91"/>
  <c r="AD1227" i="91"/>
  <c r="AE1227" i="91"/>
  <c r="AF1227" i="91"/>
  <c r="AG1227" i="91"/>
  <c r="AH1227" i="91"/>
  <c r="AC1228" i="91"/>
  <c r="AD1228" i="91"/>
  <c r="AE1228" i="91"/>
  <c r="AF1228" i="91"/>
  <c r="AG1228" i="91"/>
  <c r="AH1228" i="91"/>
  <c r="AC1229" i="91"/>
  <c r="AD1229" i="91"/>
  <c r="AE1229" i="91"/>
  <c r="AF1229" i="91"/>
  <c r="AG1229" i="91"/>
  <c r="AH1229" i="91"/>
  <c r="AC1230" i="91"/>
  <c r="AD1230" i="91"/>
  <c r="AE1230" i="91"/>
  <c r="AF1230" i="91"/>
  <c r="AG1230" i="91"/>
  <c r="AH1230" i="91"/>
  <c r="AC1231" i="91"/>
  <c r="AD1231" i="91"/>
  <c r="AE1231" i="91"/>
  <c r="AF1231" i="91"/>
  <c r="AG1231" i="91"/>
  <c r="AH1231" i="91"/>
  <c r="AC1232" i="91"/>
  <c r="AD1232" i="91"/>
  <c r="AE1232" i="91"/>
  <c r="AF1232" i="91"/>
  <c r="AG1232" i="91"/>
  <c r="AH1232" i="91"/>
  <c r="AC1233" i="91"/>
  <c r="AD1233" i="91"/>
  <c r="AE1233" i="91"/>
  <c r="AF1233" i="91"/>
  <c r="AG1233" i="91"/>
  <c r="AH1233" i="91"/>
  <c r="AC1234" i="91"/>
  <c r="AD1234" i="91"/>
  <c r="AE1234" i="91"/>
  <c r="AF1234" i="91"/>
  <c r="AG1234" i="91"/>
  <c r="AH1234" i="91"/>
  <c r="AC1235" i="91"/>
  <c r="AD1235" i="91"/>
  <c r="AE1235" i="91"/>
  <c r="AF1235" i="91"/>
  <c r="AG1235" i="91"/>
  <c r="AH1235" i="91"/>
  <c r="AC1236" i="91"/>
  <c r="AD1236" i="91"/>
  <c r="AE1236" i="91"/>
  <c r="AF1236" i="91"/>
  <c r="AG1236" i="91"/>
  <c r="AH1236" i="91"/>
  <c r="AC1237" i="91"/>
  <c r="AD1237" i="91"/>
  <c r="AE1237" i="91"/>
  <c r="AF1237" i="91"/>
  <c r="AG1237" i="91"/>
  <c r="AH1237" i="91"/>
  <c r="AC1238" i="91"/>
  <c r="AD1238" i="91"/>
  <c r="AE1238" i="91"/>
  <c r="AF1238" i="91"/>
  <c r="AG1238" i="91"/>
  <c r="AH1238" i="91"/>
  <c r="AC1239" i="91"/>
  <c r="AD1239" i="91"/>
  <c r="AE1239" i="91"/>
  <c r="AF1239" i="91"/>
  <c r="AG1239" i="91"/>
  <c r="AH1239" i="91"/>
  <c r="AC1240" i="91"/>
  <c r="AD1240" i="91"/>
  <c r="AE1240" i="91"/>
  <c r="AF1240" i="91"/>
  <c r="AG1240" i="91"/>
  <c r="AH1240" i="91"/>
  <c r="AC1241" i="91"/>
  <c r="AD1241" i="91"/>
  <c r="AE1241" i="91"/>
  <c r="AF1241" i="91"/>
  <c r="AG1241" i="91"/>
  <c r="AH1241" i="91"/>
  <c r="AC1242" i="91"/>
  <c r="AD1242" i="91"/>
  <c r="AE1242" i="91"/>
  <c r="AF1242" i="91"/>
  <c r="AG1242" i="91"/>
  <c r="AH1242" i="91"/>
  <c r="AC1243" i="91"/>
  <c r="AD1243" i="91"/>
  <c r="AE1243" i="91"/>
  <c r="AF1243" i="91"/>
  <c r="AG1243" i="91"/>
  <c r="AH1243" i="91"/>
  <c r="AC1244" i="91"/>
  <c r="AD1244" i="91"/>
  <c r="AE1244" i="91"/>
  <c r="AF1244" i="91"/>
  <c r="AG1244" i="91"/>
  <c r="AH1244" i="91"/>
  <c r="AC1245" i="91"/>
  <c r="AD1245" i="91"/>
  <c r="AE1245" i="91"/>
  <c r="AF1245" i="91"/>
  <c r="AG1245" i="91"/>
  <c r="AH1245" i="91"/>
  <c r="AC1246" i="91"/>
  <c r="AD1246" i="91"/>
  <c r="AE1246" i="91"/>
  <c r="AF1246" i="91"/>
  <c r="AG1246" i="91"/>
  <c r="AH1246" i="91"/>
  <c r="AC1247" i="91"/>
  <c r="AD1247" i="91"/>
  <c r="AE1247" i="91"/>
  <c r="AF1247" i="91"/>
  <c r="AG1247" i="91"/>
  <c r="AH1247" i="91"/>
  <c r="AC1248" i="91"/>
  <c r="AD1248" i="91"/>
  <c r="AE1248" i="91"/>
  <c r="AF1248" i="91"/>
  <c r="AG1248" i="91"/>
  <c r="AH1248" i="91"/>
  <c r="AC1249" i="91"/>
  <c r="AD1249" i="91"/>
  <c r="AE1249" i="91"/>
  <c r="AF1249" i="91"/>
  <c r="AG1249" i="91"/>
  <c r="AH1249" i="91"/>
  <c r="AC1250" i="91"/>
  <c r="AD1250" i="91"/>
  <c r="AE1250" i="91"/>
  <c r="AF1250" i="91"/>
  <c r="AG1250" i="91"/>
  <c r="AH1250" i="91"/>
  <c r="AC1251" i="91"/>
  <c r="AD1251" i="91"/>
  <c r="AE1251" i="91"/>
  <c r="AF1251" i="91"/>
  <c r="AG1251" i="91"/>
  <c r="AH1251" i="91"/>
  <c r="AC1252" i="91"/>
  <c r="AD1252" i="91"/>
  <c r="AE1252" i="91"/>
  <c r="AF1252" i="91"/>
  <c r="AG1252" i="91"/>
  <c r="AH1252" i="91"/>
  <c r="AC1253" i="91"/>
  <c r="AD1253" i="91"/>
  <c r="AE1253" i="91"/>
  <c r="AF1253" i="91"/>
  <c r="AG1253" i="91"/>
  <c r="AH1253" i="91"/>
  <c r="AC1254" i="91"/>
  <c r="AD1254" i="91"/>
  <c r="AE1254" i="91"/>
  <c r="AF1254" i="91"/>
  <c r="AG1254" i="91"/>
  <c r="AH1254" i="91"/>
  <c r="AC1255" i="91"/>
  <c r="AD1255" i="91"/>
  <c r="AE1255" i="91"/>
  <c r="AF1255" i="91"/>
  <c r="AG1255" i="91"/>
  <c r="AH1255" i="91"/>
  <c r="AC1256" i="91"/>
  <c r="AD1256" i="91"/>
  <c r="AE1256" i="91"/>
  <c r="AF1256" i="91"/>
  <c r="AG1256" i="91"/>
  <c r="AH1256" i="91"/>
  <c r="AC1257" i="91"/>
  <c r="AD1257" i="91"/>
  <c r="AE1257" i="91"/>
  <c r="AF1257" i="91"/>
  <c r="AG1257" i="91"/>
  <c r="AH1257" i="91"/>
  <c r="AC1258" i="91"/>
  <c r="AD1258" i="91"/>
  <c r="AE1258" i="91"/>
  <c r="AF1258" i="91"/>
  <c r="AG1258" i="91"/>
  <c r="AH1258" i="91"/>
  <c r="AC1259" i="91"/>
  <c r="AD1259" i="91"/>
  <c r="AE1259" i="91"/>
  <c r="AF1259" i="91"/>
  <c r="AG1259" i="91"/>
  <c r="AH1259" i="91"/>
  <c r="AC1260" i="91"/>
  <c r="AD1260" i="91"/>
  <c r="AE1260" i="91"/>
  <c r="AF1260" i="91"/>
  <c r="AG1260" i="91"/>
  <c r="AH1260" i="91"/>
  <c r="AC1261" i="91"/>
  <c r="AD1261" i="91"/>
  <c r="AE1261" i="91"/>
  <c r="AF1261" i="91"/>
  <c r="AG1261" i="91"/>
  <c r="AH1261" i="91"/>
  <c r="AC1262" i="91"/>
  <c r="AD1262" i="91"/>
  <c r="AE1262" i="91"/>
  <c r="AF1262" i="91"/>
  <c r="AG1262" i="91"/>
  <c r="AH1262" i="91"/>
  <c r="AC1263" i="91"/>
  <c r="AD1263" i="91"/>
  <c r="AE1263" i="91"/>
  <c r="AF1263" i="91"/>
  <c r="AG1263" i="91"/>
  <c r="AH1263" i="91"/>
  <c r="AC1264" i="91"/>
  <c r="AD1264" i="91"/>
  <c r="AE1264" i="91"/>
  <c r="AF1264" i="91"/>
  <c r="AG1264" i="91"/>
  <c r="AH1264" i="91"/>
  <c r="AC1265" i="91"/>
  <c r="AD1265" i="91"/>
  <c r="AE1265" i="91"/>
  <c r="AF1265" i="91"/>
  <c r="AG1265" i="91"/>
  <c r="AH1265" i="91"/>
  <c r="AC1266" i="91"/>
  <c r="AD1266" i="91"/>
  <c r="AE1266" i="91"/>
  <c r="AF1266" i="91"/>
  <c r="AG1266" i="91"/>
  <c r="AH1266" i="91"/>
  <c r="AC1267" i="91"/>
  <c r="AD1267" i="91"/>
  <c r="AE1267" i="91"/>
  <c r="AF1267" i="91"/>
  <c r="AG1267" i="91"/>
  <c r="AH1267" i="91"/>
  <c r="AC1268" i="91"/>
  <c r="AD1268" i="91"/>
  <c r="AE1268" i="91"/>
  <c r="AF1268" i="91"/>
  <c r="AG1268" i="91"/>
  <c r="AH1268" i="91"/>
  <c r="AC1269" i="91"/>
  <c r="AD1269" i="91"/>
  <c r="AE1269" i="91"/>
  <c r="AF1269" i="91"/>
  <c r="AG1269" i="91"/>
  <c r="AH1269" i="91"/>
  <c r="AC1270" i="91"/>
  <c r="AD1270" i="91"/>
  <c r="AE1270" i="91"/>
  <c r="AF1270" i="91"/>
  <c r="AG1270" i="91"/>
  <c r="AH1270" i="91"/>
  <c r="AC1271" i="91"/>
  <c r="AD1271" i="91"/>
  <c r="AE1271" i="91"/>
  <c r="AF1271" i="91"/>
  <c r="AG1271" i="91"/>
  <c r="AH1271" i="91"/>
  <c r="AC1272" i="91"/>
  <c r="AD1272" i="91"/>
  <c r="AE1272" i="91"/>
  <c r="AF1272" i="91"/>
  <c r="AG1272" i="91"/>
  <c r="AH1272" i="91"/>
  <c r="AC1273" i="91"/>
  <c r="AD1273" i="91"/>
  <c r="AE1273" i="91"/>
  <c r="AF1273" i="91"/>
  <c r="AG1273" i="91"/>
  <c r="AH1273" i="91"/>
  <c r="AC1274" i="91"/>
  <c r="AD1274" i="91"/>
  <c r="AE1274" i="91"/>
  <c r="AF1274" i="91"/>
  <c r="AG1274" i="91"/>
  <c r="AH1274" i="91"/>
  <c r="AC1275" i="91"/>
  <c r="AD1275" i="91"/>
  <c r="AE1275" i="91"/>
  <c r="AF1275" i="91"/>
  <c r="AG1275" i="91"/>
  <c r="AH1275" i="91"/>
  <c r="AC1276" i="91"/>
  <c r="AD1276" i="91"/>
  <c r="AE1276" i="91"/>
  <c r="AF1276" i="91"/>
  <c r="AG1276" i="91"/>
  <c r="AH1276" i="91"/>
  <c r="AC1277" i="91"/>
  <c r="AD1277" i="91"/>
  <c r="AE1277" i="91"/>
  <c r="AF1277" i="91"/>
  <c r="AG1277" i="91"/>
  <c r="AH1277" i="91"/>
  <c r="AC1278" i="91"/>
  <c r="AD1278" i="91"/>
  <c r="AE1278" i="91"/>
  <c r="AF1278" i="91"/>
  <c r="AG1278" i="91"/>
  <c r="AH1278" i="91"/>
  <c r="AC1279" i="91"/>
  <c r="AD1279" i="91"/>
  <c r="AE1279" i="91"/>
  <c r="AF1279" i="91"/>
  <c r="AG1279" i="91"/>
  <c r="AH1279" i="91"/>
  <c r="AC1280" i="91"/>
  <c r="AD1280" i="91"/>
  <c r="AE1280" i="91"/>
  <c r="AF1280" i="91"/>
  <c r="AG1280" i="91"/>
  <c r="AH1280" i="91"/>
  <c r="AC1281" i="91"/>
  <c r="AD1281" i="91"/>
  <c r="AE1281" i="91"/>
  <c r="AF1281" i="91"/>
  <c r="AG1281" i="91"/>
  <c r="AH1281" i="91"/>
  <c r="AC1282" i="91"/>
  <c r="AD1282" i="91"/>
  <c r="AE1282" i="91"/>
  <c r="AF1282" i="91"/>
  <c r="AG1282" i="91"/>
  <c r="AH1282" i="91"/>
  <c r="AC1283" i="91"/>
  <c r="AD1283" i="91"/>
  <c r="AE1283" i="91"/>
  <c r="AF1283" i="91"/>
  <c r="AG1283" i="91"/>
  <c r="AH1283" i="91"/>
  <c r="AC1284" i="91"/>
  <c r="AD1284" i="91"/>
  <c r="AE1284" i="91"/>
  <c r="AF1284" i="91"/>
  <c r="AG1284" i="91"/>
  <c r="AH1284" i="91"/>
  <c r="AC1285" i="91"/>
  <c r="AD1285" i="91"/>
  <c r="AE1285" i="91"/>
  <c r="AF1285" i="91"/>
  <c r="AG1285" i="91"/>
  <c r="AH1285" i="91"/>
  <c r="AC1286" i="91"/>
  <c r="AD1286" i="91"/>
  <c r="AE1286" i="91"/>
  <c r="AF1286" i="91"/>
  <c r="AG1286" i="91"/>
  <c r="AH1286" i="91"/>
  <c r="AC1287" i="91"/>
  <c r="AD1287" i="91"/>
  <c r="AE1287" i="91"/>
  <c r="AF1287" i="91"/>
  <c r="AG1287" i="91"/>
  <c r="AH1287" i="91"/>
  <c r="AC1288" i="91"/>
  <c r="AD1288" i="91"/>
  <c r="AE1288" i="91"/>
  <c r="AF1288" i="91"/>
  <c r="AG1288" i="91"/>
  <c r="AH1288" i="91"/>
  <c r="AC1289" i="91"/>
  <c r="AD1289" i="91"/>
  <c r="AE1289" i="91"/>
  <c r="AF1289" i="91"/>
  <c r="AG1289" i="91"/>
  <c r="AH1289" i="91"/>
  <c r="AC1290" i="91"/>
  <c r="AD1290" i="91"/>
  <c r="AE1290" i="91"/>
  <c r="AF1290" i="91"/>
  <c r="AG1290" i="91"/>
  <c r="AH1290" i="91"/>
  <c r="AC1291" i="91"/>
  <c r="AD1291" i="91"/>
  <c r="AE1291" i="91"/>
  <c r="AF1291" i="91"/>
  <c r="AG1291" i="91"/>
  <c r="AH1291" i="91"/>
  <c r="AC1292" i="91"/>
  <c r="AD1292" i="91"/>
  <c r="AE1292" i="91"/>
  <c r="AF1292" i="91"/>
  <c r="AG1292" i="91"/>
  <c r="AH1292" i="91"/>
  <c r="AC1293" i="91"/>
  <c r="AD1293" i="91"/>
  <c r="AE1293" i="91"/>
  <c r="AF1293" i="91"/>
  <c r="AG1293" i="91"/>
  <c r="AH1293" i="91"/>
  <c r="AC1294" i="91"/>
  <c r="AD1294" i="91"/>
  <c r="AE1294" i="91"/>
  <c r="AF1294" i="91"/>
  <c r="AG1294" i="91"/>
  <c r="AH1294" i="91"/>
  <c r="AC1295" i="91"/>
  <c r="AD1295" i="91"/>
  <c r="AE1295" i="91"/>
  <c r="AF1295" i="91"/>
  <c r="AG1295" i="91"/>
  <c r="AH1295" i="91"/>
  <c r="AC1296" i="91"/>
  <c r="AD1296" i="91"/>
  <c r="AE1296" i="91"/>
  <c r="AF1296" i="91"/>
  <c r="AG1296" i="91"/>
  <c r="AH1296" i="91"/>
  <c r="AC1297" i="91"/>
  <c r="AD1297" i="91"/>
  <c r="AE1297" i="91"/>
  <c r="AF1297" i="91"/>
  <c r="AG1297" i="91"/>
  <c r="AH1297" i="91"/>
  <c r="AC1298" i="91"/>
  <c r="AD1298" i="91"/>
  <c r="AE1298" i="91"/>
  <c r="AF1298" i="91"/>
  <c r="AG1298" i="91"/>
  <c r="AH1298" i="91"/>
  <c r="AC1299" i="91"/>
  <c r="AD1299" i="91"/>
  <c r="AE1299" i="91"/>
  <c r="AF1299" i="91"/>
  <c r="AG1299" i="91"/>
  <c r="AH1299" i="91"/>
  <c r="AC1300" i="91"/>
  <c r="AD1300" i="91"/>
  <c r="AE1300" i="91"/>
  <c r="AF1300" i="91"/>
  <c r="AG1300" i="91"/>
  <c r="AH1300" i="91"/>
  <c r="AC1301" i="91"/>
  <c r="AD1301" i="91"/>
  <c r="AE1301" i="91"/>
  <c r="AF1301" i="91"/>
  <c r="AG1301" i="91"/>
  <c r="AH1301" i="91"/>
  <c r="AC1302" i="91"/>
  <c r="AD1302" i="91"/>
  <c r="AE1302" i="91"/>
  <c r="AF1302" i="91"/>
  <c r="AG1302" i="91"/>
  <c r="AH1302" i="91"/>
  <c r="AC1303" i="91"/>
  <c r="AD1303" i="91"/>
  <c r="AE1303" i="91"/>
  <c r="AF1303" i="91"/>
  <c r="AG1303" i="91"/>
  <c r="AH1303" i="91"/>
  <c r="AC1304" i="91"/>
  <c r="AD1304" i="91"/>
  <c r="AE1304" i="91"/>
  <c r="AF1304" i="91"/>
  <c r="AG1304" i="91"/>
  <c r="AH1304" i="91"/>
  <c r="AC1305" i="91"/>
  <c r="AD1305" i="91"/>
  <c r="AE1305" i="91"/>
  <c r="AF1305" i="91"/>
  <c r="AG1305" i="91"/>
  <c r="AH1305" i="91"/>
  <c r="AC1306" i="91"/>
  <c r="AD1306" i="91"/>
  <c r="AE1306" i="91"/>
  <c r="AF1306" i="91"/>
  <c r="AG1306" i="91"/>
  <c r="AH1306" i="91"/>
  <c r="AC1307" i="91"/>
  <c r="AD1307" i="91"/>
  <c r="AE1307" i="91"/>
  <c r="AF1307" i="91"/>
  <c r="AG1307" i="91"/>
  <c r="AH1307" i="91"/>
  <c r="AC1308" i="91"/>
  <c r="AD1308" i="91"/>
  <c r="AE1308" i="91"/>
  <c r="AF1308" i="91"/>
  <c r="AG1308" i="91"/>
  <c r="AH1308" i="91"/>
  <c r="AC1309" i="91"/>
  <c r="AD1309" i="91"/>
  <c r="AE1309" i="91"/>
  <c r="AF1309" i="91"/>
  <c r="AG1309" i="91"/>
  <c r="AH1309" i="91"/>
  <c r="AC1310" i="91"/>
  <c r="AD1310" i="91"/>
  <c r="AE1310" i="91"/>
  <c r="AF1310" i="91"/>
  <c r="AG1310" i="91"/>
  <c r="AH1310" i="91"/>
  <c r="AC1311" i="91"/>
  <c r="AD1311" i="91"/>
  <c r="AE1311" i="91"/>
  <c r="AF1311" i="91"/>
  <c r="AG1311" i="91"/>
  <c r="AH1311" i="91"/>
  <c r="AC1312" i="91"/>
  <c r="AD1312" i="91"/>
  <c r="AE1312" i="91"/>
  <c r="AF1312" i="91"/>
  <c r="AG1312" i="91"/>
  <c r="AH1312" i="91"/>
  <c r="AC1313" i="91"/>
  <c r="AD1313" i="91"/>
  <c r="AE1313" i="91"/>
  <c r="AF1313" i="91"/>
  <c r="AG1313" i="91"/>
  <c r="AH1313" i="91"/>
  <c r="AC1314" i="91"/>
  <c r="AD1314" i="91"/>
  <c r="AE1314" i="91"/>
  <c r="AF1314" i="91"/>
  <c r="AG1314" i="91"/>
  <c r="AH1314" i="91"/>
  <c r="AC1315" i="91"/>
  <c r="AD1315" i="91"/>
  <c r="AE1315" i="91"/>
  <c r="AF1315" i="91"/>
  <c r="AG1315" i="91"/>
  <c r="AH1315" i="91"/>
  <c r="AC1316" i="91"/>
  <c r="AD1316" i="91"/>
  <c r="AE1316" i="91"/>
  <c r="AF1316" i="91"/>
  <c r="AG1316" i="91"/>
  <c r="AH1316" i="91"/>
  <c r="AC1317" i="91"/>
  <c r="AD1317" i="91"/>
  <c r="AE1317" i="91"/>
  <c r="AF1317" i="91"/>
  <c r="AG1317" i="91"/>
  <c r="AH1317" i="91"/>
  <c r="AC1318" i="91"/>
  <c r="AD1318" i="91"/>
  <c r="AE1318" i="91"/>
  <c r="AF1318" i="91"/>
  <c r="AG1318" i="91"/>
  <c r="AH1318" i="91"/>
  <c r="AC1319" i="91"/>
  <c r="AD1319" i="91"/>
  <c r="AE1319" i="91"/>
  <c r="AF1319" i="91"/>
  <c r="AG1319" i="91"/>
  <c r="AH1319" i="91"/>
  <c r="AC1320" i="91"/>
  <c r="AD1320" i="91"/>
  <c r="AE1320" i="91"/>
  <c r="AF1320" i="91"/>
  <c r="AG1320" i="91"/>
  <c r="AH1320" i="91"/>
  <c r="AC1321" i="91"/>
  <c r="AD1321" i="91"/>
  <c r="AE1321" i="91"/>
  <c r="AF1321" i="91"/>
  <c r="AG1321" i="91"/>
  <c r="AH1321" i="91"/>
  <c r="AC1322" i="91"/>
  <c r="AD1322" i="91"/>
  <c r="AE1322" i="91"/>
  <c r="AF1322" i="91"/>
  <c r="AG1322" i="91"/>
  <c r="AH1322" i="91"/>
  <c r="AC1323" i="91"/>
  <c r="AD1323" i="91"/>
  <c r="AE1323" i="91"/>
  <c r="AF1323" i="91"/>
  <c r="AG1323" i="91"/>
  <c r="AH1323" i="91"/>
  <c r="AC1324" i="91"/>
  <c r="AD1324" i="91"/>
  <c r="AE1324" i="91"/>
  <c r="AF1324" i="91"/>
  <c r="AG1324" i="91"/>
  <c r="AH1324" i="91"/>
  <c r="AC1325" i="91"/>
  <c r="AD1325" i="91"/>
  <c r="AE1325" i="91"/>
  <c r="AF1325" i="91"/>
  <c r="AG1325" i="91"/>
  <c r="AH1325" i="91"/>
  <c r="AC1326" i="91"/>
  <c r="AD1326" i="91"/>
  <c r="AE1326" i="91"/>
  <c r="AF1326" i="91"/>
  <c r="AG1326" i="91"/>
  <c r="AH1326" i="91"/>
  <c r="AC1327" i="91"/>
  <c r="AD1327" i="91"/>
  <c r="AE1327" i="91"/>
  <c r="AF1327" i="91"/>
  <c r="AG1327" i="91"/>
  <c r="AH1327" i="91"/>
  <c r="AC1328" i="91"/>
  <c r="AD1328" i="91"/>
  <c r="AE1328" i="91"/>
  <c r="AF1328" i="91"/>
  <c r="AG1328" i="91"/>
  <c r="AH1328" i="91"/>
  <c r="AC1329" i="91"/>
  <c r="AD1329" i="91"/>
  <c r="AE1329" i="91"/>
  <c r="AF1329" i="91"/>
  <c r="AG1329" i="91"/>
  <c r="AH1329" i="91"/>
  <c r="AC1330" i="91"/>
  <c r="AD1330" i="91"/>
  <c r="AE1330" i="91"/>
  <c r="AF1330" i="91"/>
  <c r="AG1330" i="91"/>
  <c r="AH1330" i="91"/>
  <c r="AC1331" i="91"/>
  <c r="AD1331" i="91"/>
  <c r="AE1331" i="91"/>
  <c r="AF1331" i="91"/>
  <c r="AG1331" i="91"/>
  <c r="AH1331" i="91"/>
  <c r="AC1332" i="91"/>
  <c r="AD1332" i="91"/>
  <c r="AE1332" i="91"/>
  <c r="AF1332" i="91"/>
  <c r="AG1332" i="91"/>
  <c r="AH1332" i="91"/>
  <c r="AC1333" i="91"/>
  <c r="AD1333" i="91"/>
  <c r="AE1333" i="91"/>
  <c r="AF1333" i="91"/>
  <c r="AG1333" i="91"/>
  <c r="AH1333" i="91"/>
  <c r="AC1334" i="91"/>
  <c r="AD1334" i="91"/>
  <c r="AE1334" i="91"/>
  <c r="AF1334" i="91"/>
  <c r="AG1334" i="91"/>
  <c r="AH1334" i="91"/>
  <c r="AC1335" i="91"/>
  <c r="AD1335" i="91"/>
  <c r="AE1335" i="91"/>
  <c r="AF1335" i="91"/>
  <c r="AG1335" i="91"/>
  <c r="AH1335" i="91"/>
  <c r="AC1336" i="91"/>
  <c r="AD1336" i="91"/>
  <c r="AE1336" i="91"/>
  <c r="AF1336" i="91"/>
  <c r="AG1336" i="91"/>
  <c r="AH1336" i="91"/>
  <c r="AC1337" i="91"/>
  <c r="AD1337" i="91"/>
  <c r="AE1337" i="91"/>
  <c r="AF1337" i="91"/>
  <c r="AG1337" i="91"/>
  <c r="AH1337" i="91"/>
  <c r="AC1338" i="91"/>
  <c r="AD1338" i="91"/>
  <c r="AE1338" i="91"/>
  <c r="AF1338" i="91"/>
  <c r="AG1338" i="91"/>
  <c r="AH1338" i="91"/>
  <c r="AC1339" i="91"/>
  <c r="AD1339" i="91"/>
  <c r="AE1339" i="91"/>
  <c r="AF1339" i="91"/>
  <c r="AG1339" i="91"/>
  <c r="AH1339" i="91"/>
  <c r="AC1340" i="91"/>
  <c r="AD1340" i="91"/>
  <c r="AE1340" i="91"/>
  <c r="AF1340" i="91"/>
  <c r="AG1340" i="91"/>
  <c r="AH1340" i="91"/>
  <c r="AC1341" i="91"/>
  <c r="AD1341" i="91"/>
  <c r="AE1341" i="91"/>
  <c r="AF1341" i="91"/>
  <c r="AG1341" i="91"/>
  <c r="AH1341" i="91"/>
  <c r="AC1342" i="91"/>
  <c r="AD1342" i="91"/>
  <c r="AE1342" i="91"/>
  <c r="AF1342" i="91"/>
  <c r="AG1342" i="91"/>
  <c r="AH1342" i="91"/>
  <c r="AC1343" i="91"/>
  <c r="AD1343" i="91"/>
  <c r="AE1343" i="91"/>
  <c r="AF1343" i="91"/>
  <c r="AG1343" i="91"/>
  <c r="AH1343" i="91"/>
  <c r="AC1344" i="91"/>
  <c r="AD1344" i="91"/>
  <c r="AE1344" i="91"/>
  <c r="AF1344" i="91"/>
  <c r="AG1344" i="91"/>
  <c r="AH1344" i="91"/>
  <c r="AC1345" i="91"/>
  <c r="AD1345" i="91"/>
  <c r="AE1345" i="91"/>
  <c r="AF1345" i="91"/>
  <c r="AG1345" i="91"/>
  <c r="AH1345" i="91"/>
  <c r="AC1346" i="91"/>
  <c r="AD1346" i="91"/>
  <c r="AE1346" i="91"/>
  <c r="AF1346" i="91"/>
  <c r="AG1346" i="91"/>
  <c r="AH1346" i="91"/>
  <c r="AC1347" i="91"/>
  <c r="AD1347" i="91"/>
  <c r="AE1347" i="91"/>
  <c r="AF1347" i="91"/>
  <c r="AG1347" i="91"/>
  <c r="AH1347" i="91"/>
  <c r="AC1348" i="91"/>
  <c r="AD1348" i="91"/>
  <c r="AE1348" i="91"/>
  <c r="AF1348" i="91"/>
  <c r="AG1348" i="91"/>
  <c r="AH1348" i="91"/>
  <c r="AC1349" i="91"/>
  <c r="AD1349" i="91"/>
  <c r="AE1349" i="91"/>
  <c r="AF1349" i="91"/>
  <c r="AG1349" i="91"/>
  <c r="AH1349" i="91"/>
  <c r="AC1350" i="91"/>
  <c r="AD1350" i="91"/>
  <c r="AE1350" i="91"/>
  <c r="AF1350" i="91"/>
  <c r="AG1350" i="91"/>
  <c r="AH1350" i="91"/>
  <c r="AC1351" i="91"/>
  <c r="AD1351" i="91"/>
  <c r="AE1351" i="91"/>
  <c r="AF1351" i="91"/>
  <c r="AG1351" i="91"/>
  <c r="AH1351" i="91"/>
  <c r="AC1352" i="91"/>
  <c r="AD1352" i="91"/>
  <c r="AE1352" i="91"/>
  <c r="AF1352" i="91"/>
  <c r="AG1352" i="91"/>
  <c r="AH1352" i="91"/>
  <c r="AC1353" i="91"/>
  <c r="AD1353" i="91"/>
  <c r="AE1353" i="91"/>
  <c r="AF1353" i="91"/>
  <c r="AG1353" i="91"/>
  <c r="AH1353" i="91"/>
  <c r="AC1354" i="91"/>
  <c r="AD1354" i="91"/>
  <c r="AE1354" i="91"/>
  <c r="AF1354" i="91"/>
  <c r="AG1354" i="91"/>
  <c r="AH1354" i="91"/>
  <c r="AC1355" i="91"/>
  <c r="AD1355" i="91"/>
  <c r="AE1355" i="91"/>
  <c r="AF1355" i="91"/>
  <c r="AG1355" i="91"/>
  <c r="AH1355" i="91"/>
  <c r="AC1356" i="91"/>
  <c r="AD1356" i="91"/>
  <c r="AE1356" i="91"/>
  <c r="AF1356" i="91"/>
  <c r="AG1356" i="91"/>
  <c r="AH1356" i="91"/>
  <c r="AC1357" i="91"/>
  <c r="AD1357" i="91"/>
  <c r="AE1357" i="91"/>
  <c r="AF1357" i="91"/>
  <c r="AG1357" i="91"/>
  <c r="AH1357" i="91"/>
  <c r="AC1358" i="91"/>
  <c r="AD1358" i="91"/>
  <c r="AE1358" i="91"/>
  <c r="AF1358" i="91"/>
  <c r="AG1358" i="91"/>
  <c r="AH1358" i="91"/>
  <c r="AC1359" i="91"/>
  <c r="AD1359" i="91"/>
  <c r="AE1359" i="91"/>
  <c r="AF1359" i="91"/>
  <c r="AG1359" i="91"/>
  <c r="AH1359" i="91"/>
  <c r="AC1360" i="91"/>
  <c r="AD1360" i="91"/>
  <c r="AE1360" i="91"/>
  <c r="AF1360" i="91"/>
  <c r="AG1360" i="91"/>
  <c r="AH1360" i="91"/>
  <c r="AC1361" i="91"/>
  <c r="AD1361" i="91"/>
  <c r="AE1361" i="91"/>
  <c r="AF1361" i="91"/>
  <c r="AG1361" i="91"/>
  <c r="AH1361" i="91"/>
  <c r="AC1362" i="91"/>
  <c r="AD1362" i="91"/>
  <c r="AE1362" i="91"/>
  <c r="AF1362" i="91"/>
  <c r="AG1362" i="91"/>
  <c r="AH1362" i="91"/>
  <c r="AC1363" i="91"/>
  <c r="AD1363" i="91"/>
  <c r="AE1363" i="91"/>
  <c r="AF1363" i="91"/>
  <c r="AG1363" i="91"/>
  <c r="AH1363" i="91"/>
  <c r="AC1364" i="91"/>
  <c r="AD1364" i="91"/>
  <c r="AE1364" i="91"/>
  <c r="AF1364" i="91"/>
  <c r="AG1364" i="91"/>
  <c r="AH1364" i="91"/>
  <c r="AC1365" i="91"/>
  <c r="AD1365" i="91"/>
  <c r="AE1365" i="91"/>
  <c r="AF1365" i="91"/>
  <c r="AG1365" i="91"/>
  <c r="AH1365" i="91"/>
  <c r="AC1366" i="91"/>
  <c r="AD1366" i="91"/>
  <c r="AE1366" i="91"/>
  <c r="AF1366" i="91"/>
  <c r="AG1366" i="91"/>
  <c r="AH1366" i="91"/>
  <c r="AC1367" i="91"/>
  <c r="AD1367" i="91"/>
  <c r="AE1367" i="91"/>
  <c r="AF1367" i="91"/>
  <c r="AG1367" i="91"/>
  <c r="AH1367" i="91"/>
  <c r="AC1368" i="91"/>
  <c r="AD1368" i="91"/>
  <c r="AE1368" i="91"/>
  <c r="AF1368" i="91"/>
  <c r="AG1368" i="91"/>
  <c r="AH1368" i="91"/>
  <c r="AC1369" i="91"/>
  <c r="AD1369" i="91"/>
  <c r="AE1369" i="91"/>
  <c r="AF1369" i="91"/>
  <c r="AG1369" i="91"/>
  <c r="AH1369" i="91"/>
  <c r="AC1370" i="91"/>
  <c r="AD1370" i="91"/>
  <c r="AE1370" i="91"/>
  <c r="AF1370" i="91"/>
  <c r="AG1370" i="91"/>
  <c r="AH1370" i="91"/>
  <c r="AC1371" i="91"/>
  <c r="AD1371" i="91"/>
  <c r="AE1371" i="91"/>
  <c r="AF1371" i="91"/>
  <c r="AG1371" i="91"/>
  <c r="AH1371" i="91"/>
  <c r="AC1372" i="91"/>
  <c r="AD1372" i="91"/>
  <c r="AE1372" i="91"/>
  <c r="AF1372" i="91"/>
  <c r="AG1372" i="91"/>
  <c r="AH1372" i="91"/>
  <c r="AC1373" i="91"/>
  <c r="AD1373" i="91"/>
  <c r="AE1373" i="91"/>
  <c r="AF1373" i="91"/>
  <c r="AG1373" i="91"/>
  <c r="AH1373" i="91"/>
  <c r="AC1374" i="91"/>
  <c r="AD1374" i="91"/>
  <c r="AE1374" i="91"/>
  <c r="AF1374" i="91"/>
  <c r="AG1374" i="91"/>
  <c r="AH1374" i="91"/>
  <c r="AC1375" i="91"/>
  <c r="AD1375" i="91"/>
  <c r="AE1375" i="91"/>
  <c r="AF1375" i="91"/>
  <c r="AG1375" i="91"/>
  <c r="AH1375" i="91"/>
  <c r="AC1376" i="91"/>
  <c r="AD1376" i="91"/>
  <c r="AE1376" i="91"/>
  <c r="AF1376" i="91"/>
  <c r="AG1376" i="91"/>
  <c r="AH1376" i="91"/>
  <c r="AC1377" i="91"/>
  <c r="AD1377" i="91"/>
  <c r="AE1377" i="91"/>
  <c r="AF1377" i="91"/>
  <c r="AG1377" i="91"/>
  <c r="AH1377" i="91"/>
  <c r="AC1378" i="91"/>
  <c r="AD1378" i="91"/>
  <c r="AE1378" i="91"/>
  <c r="AF1378" i="91"/>
  <c r="AG1378" i="91"/>
  <c r="AH1378" i="91"/>
  <c r="AC1379" i="91"/>
  <c r="AD1379" i="91"/>
  <c r="AE1379" i="91"/>
  <c r="AF1379" i="91"/>
  <c r="AG1379" i="91"/>
  <c r="AH1379" i="91"/>
  <c r="AC1380" i="91"/>
  <c r="AD1380" i="91"/>
  <c r="AE1380" i="91"/>
  <c r="AF1380" i="91"/>
  <c r="AG1380" i="91"/>
  <c r="AH1380" i="91"/>
  <c r="AC1381" i="91"/>
  <c r="AD1381" i="91"/>
  <c r="AE1381" i="91"/>
  <c r="AF1381" i="91"/>
  <c r="AG1381" i="91"/>
  <c r="AH1381" i="91"/>
  <c r="AC1382" i="91"/>
  <c r="AD1382" i="91"/>
  <c r="AE1382" i="91"/>
  <c r="AF1382" i="91"/>
  <c r="AG1382" i="91"/>
  <c r="AH1382" i="91"/>
  <c r="AC1383" i="91"/>
  <c r="AD1383" i="91"/>
  <c r="AE1383" i="91"/>
  <c r="AF1383" i="91"/>
  <c r="AG1383" i="91"/>
  <c r="AH1383" i="91"/>
  <c r="AC1384" i="91"/>
  <c r="AD1384" i="91"/>
  <c r="AE1384" i="91"/>
  <c r="AF1384" i="91"/>
  <c r="AG1384" i="91"/>
  <c r="AH1384" i="91"/>
  <c r="AC1385" i="91"/>
  <c r="AD1385" i="91"/>
  <c r="AE1385" i="91"/>
  <c r="AF1385" i="91"/>
  <c r="AG1385" i="91"/>
  <c r="AH1385" i="91"/>
  <c r="AC1386" i="91"/>
  <c r="AD1386" i="91"/>
  <c r="AE1386" i="91"/>
  <c r="AF1386" i="91"/>
  <c r="AG1386" i="91"/>
  <c r="AH1386" i="91"/>
  <c r="AC1387" i="91"/>
  <c r="AD1387" i="91"/>
  <c r="AE1387" i="91"/>
  <c r="AF1387" i="91"/>
  <c r="AG1387" i="91"/>
  <c r="AH1387" i="91"/>
  <c r="AC1388" i="91"/>
  <c r="AD1388" i="91"/>
  <c r="AE1388" i="91"/>
  <c r="AF1388" i="91"/>
  <c r="AG1388" i="91"/>
  <c r="AH1388" i="91"/>
  <c r="AC1389" i="91"/>
  <c r="AD1389" i="91"/>
  <c r="AE1389" i="91"/>
  <c r="AF1389" i="91"/>
  <c r="AG1389" i="91"/>
  <c r="AH1389" i="91"/>
  <c r="AC1390" i="91"/>
  <c r="AD1390" i="91"/>
  <c r="AE1390" i="91"/>
  <c r="AF1390" i="91"/>
  <c r="AG1390" i="91"/>
  <c r="AH1390" i="91"/>
  <c r="AC1391" i="91"/>
  <c r="AD1391" i="91"/>
  <c r="AE1391" i="91"/>
  <c r="AF1391" i="91"/>
  <c r="AG1391" i="91"/>
  <c r="AH1391" i="91"/>
  <c r="AC1392" i="91"/>
  <c r="AD1392" i="91"/>
  <c r="AE1392" i="91"/>
  <c r="AF1392" i="91"/>
  <c r="AG1392" i="91"/>
  <c r="AH1392" i="91"/>
  <c r="AC1393" i="91"/>
  <c r="AD1393" i="91"/>
  <c r="AE1393" i="91"/>
  <c r="AF1393" i="91"/>
  <c r="AG1393" i="91"/>
  <c r="AH1393" i="91"/>
  <c r="AC1394" i="91"/>
  <c r="AD1394" i="91"/>
  <c r="AE1394" i="91"/>
  <c r="AF1394" i="91"/>
  <c r="AG1394" i="91"/>
  <c r="AH1394" i="91"/>
  <c r="AC1395" i="91"/>
  <c r="AD1395" i="91"/>
  <c r="AE1395" i="91"/>
  <c r="AF1395" i="91"/>
  <c r="AG1395" i="91"/>
  <c r="AH1395" i="91"/>
  <c r="AC1396" i="91"/>
  <c r="AD1396" i="91"/>
  <c r="AE1396" i="91"/>
  <c r="AF1396" i="91"/>
  <c r="AG1396" i="91"/>
  <c r="AH1396" i="91"/>
  <c r="AC1397" i="91"/>
  <c r="AD1397" i="91"/>
  <c r="AE1397" i="91"/>
  <c r="AF1397" i="91"/>
  <c r="AG1397" i="91"/>
  <c r="AH1397" i="91"/>
  <c r="AC1398" i="91"/>
  <c r="AD1398" i="91"/>
  <c r="AE1398" i="91"/>
  <c r="AF1398" i="91"/>
  <c r="AG1398" i="91"/>
  <c r="AH1398" i="91"/>
  <c r="AC1399" i="91"/>
  <c r="AD1399" i="91"/>
  <c r="AE1399" i="91"/>
  <c r="AF1399" i="91"/>
  <c r="AG1399" i="91"/>
  <c r="AH1399" i="91"/>
  <c r="AC1400" i="91"/>
  <c r="AD1400" i="91"/>
  <c r="AE1400" i="91"/>
  <c r="AF1400" i="91"/>
  <c r="AG1400" i="91"/>
  <c r="AH1400" i="91"/>
  <c r="AC1401" i="91"/>
  <c r="AD1401" i="91"/>
  <c r="AE1401" i="91"/>
  <c r="AF1401" i="91"/>
  <c r="AG1401" i="91"/>
  <c r="AH1401" i="91"/>
  <c r="AC1402" i="91"/>
  <c r="AD1402" i="91"/>
  <c r="AE1402" i="91"/>
  <c r="AF1402" i="91"/>
  <c r="AG1402" i="91"/>
  <c r="AH1402" i="91"/>
  <c r="AC1403" i="91"/>
  <c r="AD1403" i="91"/>
  <c r="AE1403" i="91"/>
  <c r="AF1403" i="91"/>
  <c r="AG1403" i="91"/>
  <c r="AH1403" i="91"/>
  <c r="AC1404" i="91"/>
  <c r="AD1404" i="91"/>
  <c r="AE1404" i="91"/>
  <c r="AF1404" i="91"/>
  <c r="AG1404" i="91"/>
  <c r="AH1404" i="91"/>
  <c r="AC1405" i="91"/>
  <c r="AD1405" i="91"/>
  <c r="AE1405" i="91"/>
  <c r="AF1405" i="91"/>
  <c r="AG1405" i="91"/>
  <c r="AH1405" i="91"/>
  <c r="AC1406" i="91"/>
  <c r="AD1406" i="91"/>
  <c r="AE1406" i="91"/>
  <c r="AF1406" i="91"/>
  <c r="AG1406" i="91"/>
  <c r="AH1406" i="91"/>
  <c r="AC1407" i="91"/>
  <c r="AD1407" i="91"/>
  <c r="AE1407" i="91"/>
  <c r="AF1407" i="91"/>
  <c r="AG1407" i="91"/>
  <c r="AH1407" i="91"/>
  <c r="AC1408" i="91"/>
  <c r="AD1408" i="91"/>
  <c r="AE1408" i="91"/>
  <c r="AF1408" i="91"/>
  <c r="AG1408" i="91"/>
  <c r="AH1408" i="91"/>
  <c r="AC1409" i="91"/>
  <c r="AD1409" i="91"/>
  <c r="AE1409" i="91"/>
  <c r="AF1409" i="91"/>
  <c r="AG1409" i="91"/>
  <c r="AH1409" i="91"/>
  <c r="AC1410" i="91"/>
  <c r="AD1410" i="91"/>
  <c r="AE1410" i="91"/>
  <c r="AF1410" i="91"/>
  <c r="AG1410" i="91"/>
  <c r="AH1410" i="91"/>
  <c r="AC1411" i="91"/>
  <c r="AD1411" i="91"/>
  <c r="AE1411" i="91"/>
  <c r="AF1411" i="91"/>
  <c r="AG1411" i="91"/>
  <c r="AH1411" i="91"/>
  <c r="AC1412" i="91"/>
  <c r="AD1412" i="91"/>
  <c r="AE1412" i="91"/>
  <c r="AF1412" i="91"/>
  <c r="AG1412" i="91"/>
  <c r="AH1412" i="91"/>
  <c r="AC1413" i="91"/>
  <c r="AD1413" i="91"/>
  <c r="AE1413" i="91"/>
  <c r="AF1413" i="91"/>
  <c r="AG1413" i="91"/>
  <c r="AH1413" i="91"/>
  <c r="AC1414" i="91"/>
  <c r="AD1414" i="91"/>
  <c r="AE1414" i="91"/>
  <c r="AF1414" i="91"/>
  <c r="AG1414" i="91"/>
  <c r="AH1414" i="91"/>
  <c r="AC1415" i="91"/>
  <c r="AD1415" i="91"/>
  <c r="AE1415" i="91"/>
  <c r="AF1415" i="91"/>
  <c r="AG1415" i="91"/>
  <c r="AH1415" i="91"/>
  <c r="AC1416" i="91"/>
  <c r="AD1416" i="91"/>
  <c r="AE1416" i="91"/>
  <c r="AF1416" i="91"/>
  <c r="AG1416" i="91"/>
  <c r="AH1416" i="91"/>
  <c r="AC1417" i="91"/>
  <c r="AD1417" i="91"/>
  <c r="AE1417" i="91"/>
  <c r="AF1417" i="91"/>
  <c r="AG1417" i="91"/>
  <c r="AH1417" i="91"/>
  <c r="AC1418" i="91"/>
  <c r="AD1418" i="91"/>
  <c r="AE1418" i="91"/>
  <c r="AF1418" i="91"/>
  <c r="AG1418" i="91"/>
  <c r="AH1418" i="91"/>
  <c r="AC1419" i="91"/>
  <c r="AD1419" i="91"/>
  <c r="AE1419" i="91"/>
  <c r="AF1419" i="91"/>
  <c r="AG1419" i="91"/>
  <c r="AH1419" i="91"/>
  <c r="AC1420" i="91"/>
  <c r="AD1420" i="91"/>
  <c r="AE1420" i="91"/>
  <c r="AF1420" i="91"/>
  <c r="AG1420" i="91"/>
  <c r="AH1420" i="91"/>
  <c r="AC1421" i="91"/>
  <c r="AD1421" i="91"/>
  <c r="AE1421" i="91"/>
  <c r="AF1421" i="91"/>
  <c r="AG1421" i="91"/>
  <c r="AH1421" i="91"/>
  <c r="AC1422" i="91"/>
  <c r="AD1422" i="91"/>
  <c r="AE1422" i="91"/>
  <c r="AF1422" i="91"/>
  <c r="AG1422" i="91"/>
  <c r="AH1422" i="91"/>
  <c r="AC1423" i="91"/>
  <c r="AD1423" i="91"/>
  <c r="AE1423" i="91"/>
  <c r="AF1423" i="91"/>
  <c r="AG1423" i="91"/>
  <c r="AH1423" i="91"/>
  <c r="AC1424" i="91"/>
  <c r="AD1424" i="91"/>
  <c r="AE1424" i="91"/>
  <c r="AF1424" i="91"/>
  <c r="AG1424" i="91"/>
  <c r="AH1424" i="91"/>
  <c r="AC1425" i="91"/>
  <c r="AD1425" i="91"/>
  <c r="AE1425" i="91"/>
  <c r="AF1425" i="91"/>
  <c r="AG1425" i="91"/>
  <c r="AH1425" i="91"/>
  <c r="AC1426" i="91"/>
  <c r="AD1426" i="91"/>
  <c r="AE1426" i="91"/>
  <c r="AF1426" i="91"/>
  <c r="AG1426" i="91"/>
  <c r="AH1426" i="91"/>
  <c r="AC1427" i="91"/>
  <c r="AD1427" i="91"/>
  <c r="AE1427" i="91"/>
  <c r="AF1427" i="91"/>
  <c r="AG1427" i="91"/>
  <c r="AH1427" i="91"/>
  <c r="AC1428" i="91"/>
  <c r="AD1428" i="91"/>
  <c r="AE1428" i="91"/>
  <c r="AF1428" i="91"/>
  <c r="AG1428" i="91"/>
  <c r="AH1428" i="91"/>
  <c r="AC1429" i="91"/>
  <c r="AD1429" i="91"/>
  <c r="AE1429" i="91"/>
  <c r="AF1429" i="91"/>
  <c r="AG1429" i="91"/>
  <c r="AH1429" i="91"/>
  <c r="AC1430" i="91"/>
  <c r="AD1430" i="91"/>
  <c r="AE1430" i="91"/>
  <c r="AF1430" i="91"/>
  <c r="AG1430" i="91"/>
  <c r="AH1430" i="91"/>
  <c r="AC1431" i="91"/>
  <c r="AD1431" i="91"/>
  <c r="AE1431" i="91"/>
  <c r="AF1431" i="91"/>
  <c r="AG1431" i="91"/>
  <c r="AH1431" i="91"/>
  <c r="AC1432" i="91"/>
  <c r="AD1432" i="91"/>
  <c r="AE1432" i="91"/>
  <c r="AF1432" i="91"/>
  <c r="AG1432" i="91"/>
  <c r="AH1432" i="91"/>
  <c r="AC1433" i="91"/>
  <c r="AD1433" i="91"/>
  <c r="AE1433" i="91"/>
  <c r="AF1433" i="91"/>
  <c r="AG1433" i="91"/>
  <c r="AH1433" i="91"/>
  <c r="AC1434" i="91"/>
  <c r="AD1434" i="91"/>
  <c r="AE1434" i="91"/>
  <c r="AF1434" i="91"/>
  <c r="AG1434" i="91"/>
  <c r="AH1434" i="91"/>
  <c r="AC1435" i="91"/>
  <c r="AD1435" i="91"/>
  <c r="AE1435" i="91"/>
  <c r="AF1435" i="91"/>
  <c r="AG1435" i="91"/>
  <c r="AH1435" i="91"/>
  <c r="AC1436" i="91"/>
  <c r="AD1436" i="91"/>
  <c r="AE1436" i="91"/>
  <c r="AF1436" i="91"/>
  <c r="AG1436" i="91"/>
  <c r="AH1436" i="91"/>
  <c r="AC1437" i="91"/>
  <c r="AD1437" i="91"/>
  <c r="AE1437" i="91"/>
  <c r="AF1437" i="91"/>
  <c r="AG1437" i="91"/>
  <c r="AH1437" i="91"/>
  <c r="AC1438" i="91"/>
  <c r="AD1438" i="91"/>
  <c r="AE1438" i="91"/>
  <c r="AF1438" i="91"/>
  <c r="AG1438" i="91"/>
  <c r="AH1438" i="91"/>
  <c r="AC1439" i="91"/>
  <c r="AD1439" i="91"/>
  <c r="AE1439" i="91"/>
  <c r="AF1439" i="91"/>
  <c r="AG1439" i="91"/>
  <c r="AH1439" i="91"/>
  <c r="AC1440" i="91"/>
  <c r="AD1440" i="91"/>
  <c r="AE1440" i="91"/>
  <c r="AF1440" i="91"/>
  <c r="AG1440" i="91"/>
  <c r="AH1440" i="91"/>
  <c r="AC1441" i="91"/>
  <c r="AD1441" i="91"/>
  <c r="AE1441" i="91"/>
  <c r="AF1441" i="91"/>
  <c r="AG1441" i="91"/>
  <c r="AH1441" i="91"/>
  <c r="AC1442" i="91"/>
  <c r="AD1442" i="91"/>
  <c r="AE1442" i="91"/>
  <c r="AF1442" i="91"/>
  <c r="AG1442" i="91"/>
  <c r="AH1442" i="91"/>
  <c r="AC1443" i="91"/>
  <c r="AD1443" i="91"/>
  <c r="AE1443" i="91"/>
  <c r="AF1443" i="91"/>
  <c r="AG1443" i="91"/>
  <c r="AH1443" i="91"/>
  <c r="AC1444" i="91"/>
  <c r="AD1444" i="91"/>
  <c r="AE1444" i="91"/>
  <c r="AF1444" i="91"/>
  <c r="AG1444" i="91"/>
  <c r="AH1444" i="91"/>
  <c r="AC1445" i="91"/>
  <c r="AD1445" i="91"/>
  <c r="AE1445" i="91"/>
  <c r="AF1445" i="91"/>
  <c r="AG1445" i="91"/>
  <c r="AH1445" i="91"/>
  <c r="AC1446" i="91"/>
  <c r="AD1446" i="91"/>
  <c r="AE1446" i="91"/>
  <c r="AF1446" i="91"/>
  <c r="AG1446" i="91"/>
  <c r="AH1446" i="91"/>
  <c r="AC1447" i="91"/>
  <c r="AD1447" i="91"/>
  <c r="AE1447" i="91"/>
  <c r="AF1447" i="91"/>
  <c r="AG1447" i="91"/>
  <c r="AH1447" i="91"/>
  <c r="AC1448" i="91"/>
  <c r="AD1448" i="91"/>
  <c r="AE1448" i="91"/>
  <c r="AF1448" i="91"/>
  <c r="AG1448" i="91"/>
  <c r="AH1448" i="91"/>
  <c r="AC1449" i="91"/>
  <c r="AD1449" i="91"/>
  <c r="AE1449" i="91"/>
  <c r="AF1449" i="91"/>
  <c r="AG1449" i="91"/>
  <c r="AH1449" i="91"/>
  <c r="AC1450" i="91"/>
  <c r="AD1450" i="91"/>
  <c r="AE1450" i="91"/>
  <c r="AF1450" i="91"/>
  <c r="AG1450" i="91"/>
  <c r="AH1450" i="91"/>
  <c r="AC1451" i="91"/>
  <c r="AD1451" i="91"/>
  <c r="AE1451" i="91"/>
  <c r="AF1451" i="91"/>
  <c r="AG1451" i="91"/>
  <c r="AH1451" i="91"/>
  <c r="AC1452" i="91"/>
  <c r="AD1452" i="91"/>
  <c r="AE1452" i="91"/>
  <c r="AF1452" i="91"/>
  <c r="AG1452" i="91"/>
  <c r="AH1452" i="91"/>
  <c r="AC1453" i="91"/>
  <c r="AD1453" i="91"/>
  <c r="AE1453" i="91"/>
  <c r="AF1453" i="91"/>
  <c r="AG1453" i="91"/>
  <c r="AH1453" i="91"/>
  <c r="AC1454" i="91"/>
  <c r="AD1454" i="91"/>
  <c r="AE1454" i="91"/>
  <c r="AF1454" i="91"/>
  <c r="AG1454" i="91"/>
  <c r="AH1454" i="91"/>
  <c r="AC1455" i="91"/>
  <c r="AD1455" i="91"/>
  <c r="AE1455" i="91"/>
  <c r="AF1455" i="91"/>
  <c r="AG1455" i="91"/>
  <c r="AH1455" i="91"/>
  <c r="AC1456" i="91"/>
  <c r="AD1456" i="91"/>
  <c r="AE1456" i="91"/>
  <c r="AF1456" i="91"/>
  <c r="AG1456" i="91"/>
  <c r="AH1456" i="91"/>
  <c r="AC1457" i="91"/>
  <c r="AD1457" i="91"/>
  <c r="AE1457" i="91"/>
  <c r="AF1457" i="91"/>
  <c r="AG1457" i="91"/>
  <c r="AH1457" i="91"/>
  <c r="AC1458" i="91"/>
  <c r="AD1458" i="91"/>
  <c r="AE1458" i="91"/>
  <c r="AF1458" i="91"/>
  <c r="AG1458" i="91"/>
  <c r="AH1458" i="91"/>
  <c r="AC1459" i="91"/>
  <c r="AD1459" i="91"/>
  <c r="AE1459" i="91"/>
  <c r="AF1459" i="91"/>
  <c r="AG1459" i="91"/>
  <c r="AH1459" i="91"/>
  <c r="AC1460" i="91"/>
  <c r="AD1460" i="91"/>
  <c r="AE1460" i="91"/>
  <c r="AF1460" i="91"/>
  <c r="AG1460" i="91"/>
  <c r="AH1460" i="91"/>
  <c r="AC1461" i="91"/>
  <c r="AD1461" i="91"/>
  <c r="AE1461" i="91"/>
  <c r="AF1461" i="91"/>
  <c r="AG1461" i="91"/>
  <c r="AH1461" i="91"/>
  <c r="AC1462" i="91"/>
  <c r="AD1462" i="91"/>
  <c r="AE1462" i="91"/>
  <c r="AF1462" i="91"/>
  <c r="AG1462" i="91"/>
  <c r="AH1462" i="91"/>
  <c r="AC1463" i="91"/>
  <c r="AD1463" i="91"/>
  <c r="AE1463" i="91"/>
  <c r="AF1463" i="91"/>
  <c r="AG1463" i="91"/>
  <c r="AH1463" i="91"/>
  <c r="AC1464" i="91"/>
  <c r="AD1464" i="91"/>
  <c r="AE1464" i="91"/>
  <c r="AF1464" i="91"/>
  <c r="AG1464" i="91"/>
  <c r="AH1464" i="91"/>
  <c r="AC1465" i="91"/>
  <c r="AD1465" i="91"/>
  <c r="AE1465" i="91"/>
  <c r="AF1465" i="91"/>
  <c r="AG1465" i="91"/>
  <c r="AH1465" i="91"/>
  <c r="AC1466" i="91"/>
  <c r="AD1466" i="91"/>
  <c r="AE1466" i="91"/>
  <c r="AF1466" i="91"/>
  <c r="AG1466" i="91"/>
  <c r="AH1466" i="91"/>
  <c r="AC1467" i="91"/>
  <c r="AD1467" i="91"/>
  <c r="AE1467" i="91"/>
  <c r="AF1467" i="91"/>
  <c r="AG1467" i="91"/>
  <c r="AH1467" i="91"/>
  <c r="AC1468" i="91"/>
  <c r="AD1468" i="91"/>
  <c r="AE1468" i="91"/>
  <c r="AF1468" i="91"/>
  <c r="AG1468" i="91"/>
  <c r="AH1468" i="91"/>
  <c r="AC1469" i="91"/>
  <c r="AD1469" i="91"/>
  <c r="AE1469" i="91"/>
  <c r="AF1469" i="91"/>
  <c r="AG1469" i="91"/>
  <c r="AH1469" i="91"/>
  <c r="AC1470" i="91"/>
  <c r="AD1470" i="91"/>
  <c r="AE1470" i="91"/>
  <c r="AF1470" i="91"/>
  <c r="AG1470" i="91"/>
  <c r="AH1470" i="91"/>
  <c r="AC1471" i="91"/>
  <c r="AD1471" i="91"/>
  <c r="AE1471" i="91"/>
  <c r="AF1471" i="91"/>
  <c r="AG1471" i="91"/>
  <c r="AH1471" i="91"/>
  <c r="AC1472" i="91"/>
  <c r="AD1472" i="91"/>
  <c r="AE1472" i="91"/>
  <c r="AF1472" i="91"/>
  <c r="AG1472" i="91"/>
  <c r="AH1472" i="91"/>
  <c r="AC1473" i="91"/>
  <c r="AD1473" i="91"/>
  <c r="AE1473" i="91"/>
  <c r="AF1473" i="91"/>
  <c r="AG1473" i="91"/>
  <c r="AH1473" i="91"/>
  <c r="AC1474" i="91"/>
  <c r="AD1474" i="91"/>
  <c r="AE1474" i="91"/>
  <c r="AF1474" i="91"/>
  <c r="AG1474" i="91"/>
  <c r="AH1474" i="91"/>
  <c r="AC1475" i="91"/>
  <c r="AD1475" i="91"/>
  <c r="AE1475" i="91"/>
  <c r="AF1475" i="91"/>
  <c r="AG1475" i="91"/>
  <c r="AH1475" i="91"/>
  <c r="AC1476" i="91"/>
  <c r="AD1476" i="91"/>
  <c r="AE1476" i="91"/>
  <c r="AF1476" i="91"/>
  <c r="AG1476" i="91"/>
  <c r="AH1476" i="91"/>
  <c r="AC1477" i="91"/>
  <c r="AD1477" i="91"/>
  <c r="AE1477" i="91"/>
  <c r="AF1477" i="91"/>
  <c r="AG1477" i="91"/>
  <c r="AH1477" i="91"/>
  <c r="AC1478" i="91"/>
  <c r="AD1478" i="91"/>
  <c r="AE1478" i="91"/>
  <c r="AF1478" i="91"/>
  <c r="AG1478" i="91"/>
  <c r="AH1478" i="91"/>
  <c r="AC1479" i="91"/>
  <c r="AD1479" i="91"/>
  <c r="AE1479" i="91"/>
  <c r="AF1479" i="91"/>
  <c r="AG1479" i="91"/>
  <c r="AH1479" i="91"/>
  <c r="AC1480" i="91"/>
  <c r="AD1480" i="91"/>
  <c r="AE1480" i="91"/>
  <c r="AF1480" i="91"/>
  <c r="AG1480" i="91"/>
  <c r="AH1480" i="91"/>
  <c r="AC1481" i="91"/>
  <c r="AD1481" i="91"/>
  <c r="AE1481" i="91"/>
  <c r="AF1481" i="91"/>
  <c r="AG1481" i="91"/>
  <c r="AH1481" i="91"/>
  <c r="AC1482" i="91"/>
  <c r="AD1482" i="91"/>
  <c r="AE1482" i="91"/>
  <c r="AF1482" i="91"/>
  <c r="AG1482" i="91"/>
  <c r="AH1482" i="91"/>
  <c r="AC1483" i="91"/>
  <c r="AD1483" i="91"/>
  <c r="AE1483" i="91"/>
  <c r="AF1483" i="91"/>
  <c r="AG1483" i="91"/>
  <c r="AH1483" i="91"/>
  <c r="AC1484" i="91"/>
  <c r="AD1484" i="91"/>
  <c r="AE1484" i="91"/>
  <c r="AF1484" i="91"/>
  <c r="AG1484" i="91"/>
  <c r="AH1484" i="91"/>
  <c r="AC1485" i="91"/>
  <c r="AD1485" i="91"/>
  <c r="AE1485" i="91"/>
  <c r="AF1485" i="91"/>
  <c r="AG1485" i="91"/>
  <c r="AH1485" i="91"/>
  <c r="AC1486" i="91"/>
  <c r="AD1486" i="91"/>
  <c r="AE1486" i="91"/>
  <c r="AF1486" i="91"/>
  <c r="AG1486" i="91"/>
  <c r="AH1486" i="91"/>
  <c r="AC1487" i="91"/>
  <c r="AD1487" i="91"/>
  <c r="AE1487" i="91"/>
  <c r="AF1487" i="91"/>
  <c r="AG1487" i="91"/>
  <c r="AH1487" i="91"/>
  <c r="AC1488" i="91"/>
  <c r="AD1488" i="91"/>
  <c r="AE1488" i="91"/>
  <c r="AF1488" i="91"/>
  <c r="AG1488" i="91"/>
  <c r="AH1488" i="91"/>
  <c r="AC1489" i="91"/>
  <c r="AD1489" i="91"/>
  <c r="AE1489" i="91"/>
  <c r="AF1489" i="91"/>
  <c r="AG1489" i="91"/>
  <c r="AH1489" i="91"/>
  <c r="AC1490" i="91"/>
  <c r="AD1490" i="91"/>
  <c r="AE1490" i="91"/>
  <c r="AF1490" i="91"/>
  <c r="AG1490" i="91"/>
  <c r="AH1490" i="91"/>
  <c r="AC1491" i="91"/>
  <c r="AD1491" i="91"/>
  <c r="AE1491" i="91"/>
  <c r="AF1491" i="91"/>
  <c r="AG1491" i="91"/>
  <c r="AH1491" i="91"/>
  <c r="AC1492" i="91"/>
  <c r="AD1492" i="91"/>
  <c r="AE1492" i="91"/>
  <c r="AF1492" i="91"/>
  <c r="AG1492" i="91"/>
  <c r="AH1492" i="91"/>
  <c r="AC1493" i="91"/>
  <c r="AD1493" i="91"/>
  <c r="AE1493" i="91"/>
  <c r="AF1493" i="91"/>
  <c r="AG1493" i="91"/>
  <c r="AH1493" i="91"/>
  <c r="AC1494" i="91"/>
  <c r="AD1494" i="91"/>
  <c r="AE1494" i="91"/>
  <c r="AF1494" i="91"/>
  <c r="AG1494" i="91"/>
  <c r="AH1494" i="91"/>
  <c r="AC1495" i="91"/>
  <c r="AD1495" i="91"/>
  <c r="AE1495" i="91"/>
  <c r="AF1495" i="91"/>
  <c r="AG1495" i="91"/>
  <c r="AH1495" i="91"/>
  <c r="AC1496" i="91"/>
  <c r="AD1496" i="91"/>
  <c r="AE1496" i="91"/>
  <c r="AF1496" i="91"/>
  <c r="AG1496" i="91"/>
  <c r="AH1496" i="91"/>
  <c r="AC1497" i="91"/>
  <c r="AD1497" i="91"/>
  <c r="AE1497" i="91"/>
  <c r="AF1497" i="91"/>
  <c r="AG1497" i="91"/>
  <c r="AH1497" i="91"/>
  <c r="AC1498" i="91"/>
  <c r="AD1498" i="91"/>
  <c r="AE1498" i="91"/>
  <c r="AF1498" i="91"/>
  <c r="AG1498" i="91"/>
  <c r="AH1498" i="91"/>
  <c r="AC1499" i="91"/>
  <c r="AD1499" i="91"/>
  <c r="AE1499" i="91"/>
  <c r="AF1499" i="91"/>
  <c r="AG1499" i="91"/>
  <c r="AH1499" i="91"/>
  <c r="AC1500" i="91"/>
  <c r="AD1500" i="91"/>
  <c r="AE1500" i="91"/>
  <c r="AF1500" i="91"/>
  <c r="AG1500" i="91"/>
  <c r="AH1500" i="91"/>
  <c r="AC1501" i="91"/>
  <c r="AD1501" i="91"/>
  <c r="AE1501" i="91"/>
  <c r="AF1501" i="91"/>
  <c r="AG1501" i="91"/>
  <c r="AH1501" i="91"/>
  <c r="AC1502" i="91"/>
  <c r="AD1502" i="91"/>
  <c r="AE1502" i="91"/>
  <c r="AF1502" i="91"/>
  <c r="AG1502" i="91"/>
  <c r="AH1502" i="91"/>
  <c r="AC1503" i="91"/>
  <c r="AD1503" i="91"/>
  <c r="AE1503" i="91"/>
  <c r="AF1503" i="91"/>
  <c r="AG1503" i="91"/>
  <c r="AH1503" i="91"/>
  <c r="AC1504" i="91"/>
  <c r="AD1504" i="91"/>
  <c r="AE1504" i="91"/>
  <c r="AF1504" i="91"/>
  <c r="AG1504" i="91"/>
  <c r="AH1504" i="91"/>
  <c r="AC1505" i="91"/>
  <c r="AD1505" i="91"/>
  <c r="AE1505" i="91"/>
  <c r="AF1505" i="91"/>
  <c r="AG1505" i="91"/>
  <c r="AH1505" i="91"/>
  <c r="AC1506" i="91"/>
  <c r="AD1506" i="91"/>
  <c r="AE1506" i="91"/>
  <c r="AF1506" i="91"/>
  <c r="AG1506" i="91"/>
  <c r="AH1506" i="91"/>
  <c r="AC1507" i="91"/>
  <c r="AD1507" i="91"/>
  <c r="AE1507" i="91"/>
  <c r="AF1507" i="91"/>
  <c r="AG1507" i="91"/>
  <c r="AH1507" i="91"/>
  <c r="AC1508" i="91"/>
  <c r="AD1508" i="91"/>
  <c r="AE1508" i="91"/>
  <c r="AF1508" i="91"/>
  <c r="AG1508" i="91"/>
  <c r="AH1508" i="91"/>
  <c r="AC1509" i="91"/>
  <c r="AD1509" i="91"/>
  <c r="AE1509" i="91"/>
  <c r="AF1509" i="91"/>
  <c r="AG1509" i="91"/>
  <c r="AH1509" i="91"/>
  <c r="AC1510" i="91"/>
  <c r="AD1510" i="91"/>
  <c r="AE1510" i="91"/>
  <c r="AF1510" i="91"/>
  <c r="AG1510" i="91"/>
  <c r="AH1510" i="91"/>
  <c r="AC1511" i="91"/>
  <c r="AD1511" i="91"/>
  <c r="AE1511" i="91"/>
  <c r="AF1511" i="91"/>
  <c r="AG1511" i="91"/>
  <c r="AH1511" i="91"/>
  <c r="AC1512" i="91"/>
  <c r="AD1512" i="91"/>
  <c r="AE1512" i="91"/>
  <c r="AF1512" i="91"/>
  <c r="AG1512" i="91"/>
  <c r="AH1512" i="91"/>
  <c r="AC1513" i="91"/>
  <c r="AD1513" i="91"/>
  <c r="AE1513" i="91"/>
  <c r="AF1513" i="91"/>
  <c r="AG1513" i="91"/>
  <c r="AH1513" i="91"/>
  <c r="AC1514" i="91"/>
  <c r="AD1514" i="91"/>
  <c r="AE1514" i="91"/>
  <c r="AF1514" i="91"/>
  <c r="AG1514" i="91"/>
  <c r="AH1514" i="91"/>
  <c r="AC1515" i="91"/>
  <c r="AD1515" i="91"/>
  <c r="AE1515" i="91"/>
  <c r="AF1515" i="91"/>
  <c r="AG1515" i="91"/>
  <c r="AH1515" i="91"/>
  <c r="AC1516" i="91"/>
  <c r="AD1516" i="91"/>
  <c r="AE1516" i="91"/>
  <c r="AF1516" i="91"/>
  <c r="AG1516" i="91"/>
  <c r="AH1516" i="91"/>
  <c r="AC1517" i="91"/>
  <c r="AD1517" i="91"/>
  <c r="AE1517" i="91"/>
  <c r="AF1517" i="91"/>
  <c r="AG1517" i="91"/>
  <c r="AH1517" i="91"/>
  <c r="AC1518" i="91"/>
  <c r="AD1518" i="91"/>
  <c r="AE1518" i="91"/>
  <c r="AF1518" i="91"/>
  <c r="AG1518" i="91"/>
  <c r="AH1518" i="91"/>
  <c r="AC1519" i="91"/>
  <c r="AD1519" i="91"/>
  <c r="AE1519" i="91"/>
  <c r="AF1519" i="91"/>
  <c r="AG1519" i="91"/>
  <c r="AH1519" i="91"/>
  <c r="AC1520" i="91"/>
  <c r="AD1520" i="91"/>
  <c r="AE1520" i="91"/>
  <c r="AF1520" i="91"/>
  <c r="AG1520" i="91"/>
  <c r="AH1520" i="91"/>
  <c r="AC1521" i="91"/>
  <c r="AD1521" i="91"/>
  <c r="AE1521" i="91"/>
  <c r="AF1521" i="91"/>
  <c r="AG1521" i="91"/>
  <c r="AH1521" i="91"/>
  <c r="AC1522" i="91"/>
  <c r="AD1522" i="91"/>
  <c r="AE1522" i="91"/>
  <c r="AF1522" i="91"/>
  <c r="AG1522" i="91"/>
  <c r="AH1522" i="91"/>
  <c r="AC1523" i="91"/>
  <c r="AD1523" i="91"/>
  <c r="AE1523" i="91"/>
  <c r="AF1523" i="91"/>
  <c r="AG1523" i="91"/>
  <c r="AH1523" i="91"/>
  <c r="AC1524" i="91"/>
  <c r="AD1524" i="91"/>
  <c r="AE1524" i="91"/>
  <c r="AF1524" i="91"/>
  <c r="AG1524" i="91"/>
  <c r="AH1524" i="91"/>
  <c r="AC1525" i="91"/>
  <c r="AD1525" i="91"/>
  <c r="AE1525" i="91"/>
  <c r="AF1525" i="91"/>
  <c r="AG1525" i="91"/>
  <c r="AH1525" i="91"/>
  <c r="AC1526" i="91"/>
  <c r="AD1526" i="91"/>
  <c r="AE1526" i="91"/>
  <c r="AF1526" i="91"/>
  <c r="AG1526" i="91"/>
  <c r="AH1526" i="91"/>
  <c r="AC1527" i="91"/>
  <c r="AD1527" i="91"/>
  <c r="AE1527" i="91"/>
  <c r="AF1527" i="91"/>
  <c r="AG1527" i="91"/>
  <c r="AH1527" i="91"/>
  <c r="AC1528" i="91"/>
  <c r="AD1528" i="91"/>
  <c r="AE1528" i="91"/>
  <c r="AF1528" i="91"/>
  <c r="AG1528" i="91"/>
  <c r="AH1528" i="91"/>
  <c r="AC1529" i="91"/>
  <c r="AD1529" i="91"/>
  <c r="AE1529" i="91"/>
  <c r="AF1529" i="91"/>
  <c r="AG1529" i="91"/>
  <c r="AH1529" i="91"/>
  <c r="AC1530" i="91"/>
  <c r="AD1530" i="91"/>
  <c r="AE1530" i="91"/>
  <c r="AF1530" i="91"/>
  <c r="AG1530" i="91"/>
  <c r="AH1530" i="91"/>
  <c r="AC1531" i="91"/>
  <c r="AD1531" i="91"/>
  <c r="AE1531" i="91"/>
  <c r="AF1531" i="91"/>
  <c r="AG1531" i="91"/>
  <c r="AH1531" i="91"/>
  <c r="AC1532" i="91"/>
  <c r="AD1532" i="91"/>
  <c r="AE1532" i="91"/>
  <c r="AF1532" i="91"/>
  <c r="AG1532" i="91"/>
  <c r="AH1532" i="91"/>
  <c r="AC1533" i="91"/>
  <c r="AD1533" i="91"/>
  <c r="AE1533" i="91"/>
  <c r="AF1533" i="91"/>
  <c r="AG1533" i="91"/>
  <c r="AH1533" i="91"/>
  <c r="AC1534" i="91"/>
  <c r="AD1534" i="91"/>
  <c r="AE1534" i="91"/>
  <c r="AF1534" i="91"/>
  <c r="AG1534" i="91"/>
  <c r="AH1534" i="91"/>
  <c r="AC1535" i="91"/>
  <c r="AD1535" i="91"/>
  <c r="AE1535" i="91"/>
  <c r="AF1535" i="91"/>
  <c r="AG1535" i="91"/>
  <c r="AH1535" i="91"/>
  <c r="AC1536" i="91"/>
  <c r="AD1536" i="91"/>
  <c r="AE1536" i="91"/>
  <c r="AF1536" i="91"/>
  <c r="AG1536" i="91"/>
  <c r="AH1536" i="91"/>
  <c r="AC1537" i="91"/>
  <c r="AD1537" i="91"/>
  <c r="AE1537" i="91"/>
  <c r="AF1537" i="91"/>
  <c r="AG1537" i="91"/>
  <c r="AH1537" i="91"/>
  <c r="AC1538" i="91"/>
  <c r="AD1538" i="91"/>
  <c r="AE1538" i="91"/>
  <c r="AF1538" i="91"/>
  <c r="AG1538" i="91"/>
  <c r="AH1538" i="91"/>
  <c r="AC1539" i="91"/>
  <c r="AD1539" i="91"/>
  <c r="AE1539" i="91"/>
  <c r="AF1539" i="91"/>
  <c r="AG1539" i="91"/>
  <c r="AH1539" i="91"/>
  <c r="AC1540" i="91"/>
  <c r="AD1540" i="91"/>
  <c r="AE1540" i="91"/>
  <c r="AF1540" i="91"/>
  <c r="AG1540" i="91"/>
  <c r="AH1540" i="91"/>
  <c r="AC1541" i="91"/>
  <c r="AD1541" i="91"/>
  <c r="AE1541" i="91"/>
  <c r="AF1541" i="91"/>
  <c r="AG1541" i="91"/>
  <c r="AH1541" i="91"/>
  <c r="AC1542" i="91"/>
  <c r="AD1542" i="91"/>
  <c r="AE1542" i="91"/>
  <c r="AF1542" i="91"/>
  <c r="AG1542" i="91"/>
  <c r="AH1542" i="91"/>
  <c r="AC1543" i="91"/>
  <c r="AD1543" i="91"/>
  <c r="AE1543" i="91"/>
  <c r="AF1543" i="91"/>
  <c r="AG1543" i="91"/>
  <c r="AH1543" i="91"/>
  <c r="AC1544" i="91"/>
  <c r="AD1544" i="91"/>
  <c r="AE1544" i="91"/>
  <c r="AF1544" i="91"/>
  <c r="AG1544" i="91"/>
  <c r="AH1544" i="91"/>
  <c r="AC1545" i="91"/>
  <c r="AD1545" i="91"/>
  <c r="AE1545" i="91"/>
  <c r="AF1545" i="91"/>
  <c r="AG1545" i="91"/>
  <c r="AH1545" i="91"/>
  <c r="AC1546" i="91"/>
  <c r="AD1546" i="91"/>
  <c r="AE1546" i="91"/>
  <c r="AF1546" i="91"/>
  <c r="AG1546" i="91"/>
  <c r="AH1546" i="91"/>
  <c r="AC1547" i="91"/>
  <c r="AD1547" i="91"/>
  <c r="AE1547" i="91"/>
  <c r="AF1547" i="91"/>
  <c r="AG1547" i="91"/>
  <c r="AH1547" i="91"/>
  <c r="AC1548" i="91"/>
  <c r="AD1548" i="91"/>
  <c r="AE1548" i="91"/>
  <c r="AF1548" i="91"/>
  <c r="AG1548" i="91"/>
  <c r="AH1548" i="91"/>
  <c r="AC1549" i="91"/>
  <c r="AD1549" i="91"/>
  <c r="AE1549" i="91"/>
  <c r="AF1549" i="91"/>
  <c r="AG1549" i="91"/>
  <c r="AH1549" i="91"/>
  <c r="AC1550" i="91"/>
  <c r="AD1550" i="91"/>
  <c r="AE1550" i="91"/>
  <c r="AF1550" i="91"/>
  <c r="AG1550" i="91"/>
  <c r="AH1550" i="91"/>
  <c r="AC1551" i="91"/>
  <c r="AD1551" i="91"/>
  <c r="AE1551" i="91"/>
  <c r="AF1551" i="91"/>
  <c r="AG1551" i="91"/>
  <c r="AH1551" i="91"/>
  <c r="AC1552" i="91"/>
  <c r="AD1552" i="91"/>
  <c r="AE1552" i="91"/>
  <c r="AF1552" i="91"/>
  <c r="AG1552" i="91"/>
  <c r="AH1552" i="91"/>
  <c r="AC1553" i="91"/>
  <c r="AD1553" i="91"/>
  <c r="AE1553" i="91"/>
  <c r="AF1553" i="91"/>
  <c r="AG1553" i="91"/>
  <c r="AH1553" i="91"/>
  <c r="AC1554" i="91"/>
  <c r="AD1554" i="91"/>
  <c r="AE1554" i="91"/>
  <c r="AF1554" i="91"/>
  <c r="AG1554" i="91"/>
  <c r="AH1554" i="91"/>
  <c r="AC1555" i="91"/>
  <c r="AD1555" i="91"/>
  <c r="AE1555" i="91"/>
  <c r="AF1555" i="91"/>
  <c r="AG1555" i="91"/>
  <c r="AH1555" i="91"/>
  <c r="AC1556" i="91"/>
  <c r="AD1556" i="91"/>
  <c r="AE1556" i="91"/>
  <c r="AF1556" i="91"/>
  <c r="AG1556" i="91"/>
  <c r="AH1556" i="91"/>
  <c r="AC1557" i="91"/>
  <c r="AD1557" i="91"/>
  <c r="AE1557" i="91"/>
  <c r="AF1557" i="91"/>
  <c r="AG1557" i="91"/>
  <c r="AH1557" i="91"/>
  <c r="AC1558" i="91"/>
  <c r="AD1558" i="91"/>
  <c r="AE1558" i="91"/>
  <c r="AF1558" i="91"/>
  <c r="AG1558" i="91"/>
  <c r="AH1558" i="91"/>
  <c r="AC1559" i="91"/>
  <c r="AD1559" i="91"/>
  <c r="AE1559" i="91"/>
  <c r="AF1559" i="91"/>
  <c r="AG1559" i="91"/>
  <c r="AH1559" i="91"/>
  <c r="AC1560" i="91"/>
  <c r="AD1560" i="91"/>
  <c r="AE1560" i="91"/>
  <c r="AF1560" i="91"/>
  <c r="AG1560" i="91"/>
  <c r="AH1560" i="91"/>
  <c r="AC1561" i="91"/>
  <c r="AD1561" i="91"/>
  <c r="AE1561" i="91"/>
  <c r="AF1561" i="91"/>
  <c r="AG1561" i="91"/>
  <c r="AH1561" i="91"/>
  <c r="AC1562" i="91"/>
  <c r="AD1562" i="91"/>
  <c r="AE1562" i="91"/>
  <c r="AF1562" i="91"/>
  <c r="AG1562" i="91"/>
  <c r="AH1562" i="91"/>
  <c r="AC1563" i="91"/>
  <c r="AD1563" i="91"/>
  <c r="AE1563" i="91"/>
  <c r="AF1563" i="91"/>
  <c r="AG1563" i="91"/>
  <c r="AH1563" i="91"/>
  <c r="AC1564" i="91"/>
  <c r="AD1564" i="91"/>
  <c r="AE1564" i="91"/>
  <c r="AF1564" i="91"/>
  <c r="AG1564" i="91"/>
  <c r="AH1564" i="91"/>
  <c r="AC1565" i="91"/>
  <c r="AD1565" i="91"/>
  <c r="AE1565" i="91"/>
  <c r="AF1565" i="91"/>
  <c r="AG1565" i="91"/>
  <c r="AH1565" i="91"/>
  <c r="AC1566" i="91"/>
  <c r="AD1566" i="91"/>
  <c r="AE1566" i="91"/>
  <c r="AF1566" i="91"/>
  <c r="AG1566" i="91"/>
  <c r="AH1566" i="91"/>
  <c r="AC1567" i="91"/>
  <c r="AD1567" i="91"/>
  <c r="AE1567" i="91"/>
  <c r="AF1567" i="91"/>
  <c r="AG1567" i="91"/>
  <c r="AH1567" i="91"/>
  <c r="AC1568" i="91"/>
  <c r="AD1568" i="91"/>
  <c r="AE1568" i="91"/>
  <c r="AF1568" i="91"/>
  <c r="AG1568" i="91"/>
  <c r="AH1568" i="91"/>
  <c r="AC1569" i="91"/>
  <c r="AD1569" i="91"/>
  <c r="AE1569" i="91"/>
  <c r="AF1569" i="91"/>
  <c r="AG1569" i="91"/>
  <c r="AH1569" i="91"/>
  <c r="AC1570" i="91"/>
  <c r="AD1570" i="91"/>
  <c r="AE1570" i="91"/>
  <c r="AF1570" i="91"/>
  <c r="AG1570" i="91"/>
  <c r="AH1570" i="91"/>
  <c r="AC1571" i="91"/>
  <c r="AD1571" i="91"/>
  <c r="AE1571" i="91"/>
  <c r="AF1571" i="91"/>
  <c r="AG1571" i="91"/>
  <c r="AH1571" i="91"/>
  <c r="AC1572" i="91"/>
  <c r="AD1572" i="91"/>
  <c r="AE1572" i="91"/>
  <c r="AF1572" i="91"/>
  <c r="AG1572" i="91"/>
  <c r="AH1572" i="91"/>
  <c r="AC1573" i="91"/>
  <c r="AD1573" i="91"/>
  <c r="AE1573" i="91"/>
  <c r="AF1573" i="91"/>
  <c r="AG1573" i="91"/>
  <c r="AH1573" i="91"/>
  <c r="AC1574" i="91"/>
  <c r="AD1574" i="91"/>
  <c r="AE1574" i="91"/>
  <c r="AF1574" i="91"/>
  <c r="AG1574" i="91"/>
  <c r="AH1574" i="91"/>
  <c r="AC1575" i="91"/>
  <c r="AD1575" i="91"/>
  <c r="AE1575" i="91"/>
  <c r="AF1575" i="91"/>
  <c r="AG1575" i="91"/>
  <c r="AH1575" i="91"/>
  <c r="AC1576" i="91"/>
  <c r="AD1576" i="91"/>
  <c r="AE1576" i="91"/>
  <c r="AF1576" i="91"/>
  <c r="AG1576" i="91"/>
  <c r="AH1576" i="91"/>
  <c r="AC1577" i="91"/>
  <c r="AD1577" i="91"/>
  <c r="AE1577" i="91"/>
  <c r="AF1577" i="91"/>
  <c r="AG1577" i="91"/>
  <c r="AH1577" i="91"/>
  <c r="AC1578" i="91"/>
  <c r="AD1578" i="91"/>
  <c r="AE1578" i="91"/>
  <c r="AF1578" i="91"/>
  <c r="AG1578" i="91"/>
  <c r="AH1578" i="91"/>
  <c r="AC1579" i="91"/>
  <c r="AD1579" i="91"/>
  <c r="AE1579" i="91"/>
  <c r="AF1579" i="91"/>
  <c r="AG1579" i="91"/>
  <c r="AH1579" i="91"/>
  <c r="AC1580" i="91"/>
  <c r="AD1580" i="91"/>
  <c r="AE1580" i="91"/>
  <c r="AF1580" i="91"/>
  <c r="AG1580" i="91"/>
  <c r="AH1580" i="91"/>
  <c r="AC1581" i="91"/>
  <c r="AD1581" i="91"/>
  <c r="AE1581" i="91"/>
  <c r="AF1581" i="91"/>
  <c r="AG1581" i="91"/>
  <c r="AH1581" i="91"/>
  <c r="AC1582" i="91"/>
  <c r="AD1582" i="91"/>
  <c r="AE1582" i="91"/>
  <c r="AF1582" i="91"/>
  <c r="AG1582" i="91"/>
  <c r="AH1582" i="91"/>
  <c r="AC1583" i="91"/>
  <c r="AD1583" i="91"/>
  <c r="AE1583" i="91"/>
  <c r="AF1583" i="91"/>
  <c r="AG1583" i="91"/>
  <c r="AH1583" i="91"/>
  <c r="AC1584" i="91"/>
  <c r="AD1584" i="91"/>
  <c r="AE1584" i="91"/>
  <c r="AF1584" i="91"/>
  <c r="AG1584" i="91"/>
  <c r="AH1584" i="91"/>
  <c r="AC1585" i="91"/>
  <c r="AD1585" i="91"/>
  <c r="AE1585" i="91"/>
  <c r="AF1585" i="91"/>
  <c r="AG1585" i="91"/>
  <c r="AH1585" i="91"/>
  <c r="AC1586" i="91"/>
  <c r="AD1586" i="91"/>
  <c r="AE1586" i="91"/>
  <c r="AF1586" i="91"/>
  <c r="AG1586" i="91"/>
  <c r="AH1586" i="91"/>
  <c r="AC1587" i="91"/>
  <c r="AD1587" i="91"/>
  <c r="AE1587" i="91"/>
  <c r="AF1587" i="91"/>
  <c r="AG1587" i="91"/>
  <c r="AH1587" i="91"/>
  <c r="AC1588" i="91"/>
  <c r="AD1588" i="91"/>
  <c r="AE1588" i="91"/>
  <c r="AF1588" i="91"/>
  <c r="AG1588" i="91"/>
  <c r="AH1588" i="91"/>
  <c r="AC1589" i="91"/>
  <c r="AD1589" i="91"/>
  <c r="AE1589" i="91"/>
  <c r="AF1589" i="91"/>
  <c r="AG1589" i="91"/>
  <c r="AH1589" i="91"/>
  <c r="AC1590" i="91"/>
  <c r="AD1590" i="91"/>
  <c r="AE1590" i="91"/>
  <c r="AF1590" i="91"/>
  <c r="AG1590" i="91"/>
  <c r="AH1590" i="91"/>
  <c r="AC1591" i="91"/>
  <c r="AD1591" i="91"/>
  <c r="AE1591" i="91"/>
  <c r="AF1591" i="91"/>
  <c r="AG1591" i="91"/>
  <c r="AH1591" i="91"/>
  <c r="AC1592" i="91"/>
  <c r="AD1592" i="91"/>
  <c r="AE1592" i="91"/>
  <c r="AF1592" i="91"/>
  <c r="AG1592" i="91"/>
  <c r="AH1592" i="91"/>
  <c r="AC1593" i="91"/>
  <c r="AD1593" i="91"/>
  <c r="AE1593" i="91"/>
  <c r="AF1593" i="91"/>
  <c r="AG1593" i="91"/>
  <c r="AH1593" i="91"/>
  <c r="AC1594" i="91"/>
  <c r="AD1594" i="91"/>
  <c r="AE1594" i="91"/>
  <c r="AF1594" i="91"/>
  <c r="AG1594" i="91"/>
  <c r="AH1594" i="91"/>
  <c r="AC1595" i="91"/>
  <c r="AD1595" i="91"/>
  <c r="AE1595" i="91"/>
  <c r="AF1595" i="91"/>
  <c r="AG1595" i="91"/>
  <c r="AH1595" i="91"/>
  <c r="AC1596" i="91"/>
  <c r="AD1596" i="91"/>
  <c r="AE1596" i="91"/>
  <c r="AF1596" i="91"/>
  <c r="AG1596" i="91"/>
  <c r="AH1596" i="91"/>
  <c r="AC1597" i="91"/>
  <c r="AD1597" i="91"/>
  <c r="AE1597" i="91"/>
  <c r="AF1597" i="91"/>
  <c r="AG1597" i="91"/>
  <c r="AH1597" i="91"/>
  <c r="AC1598" i="91"/>
  <c r="AD1598" i="91"/>
  <c r="AE1598" i="91"/>
  <c r="AF1598" i="91"/>
  <c r="AG1598" i="91"/>
  <c r="AH1598" i="91"/>
  <c r="AC1599" i="91"/>
  <c r="AD1599" i="91"/>
  <c r="AE1599" i="91"/>
  <c r="AF1599" i="91"/>
  <c r="AG1599" i="91"/>
  <c r="AH1599" i="91"/>
  <c r="AC1600" i="91"/>
  <c r="AD1600" i="91"/>
  <c r="AE1600" i="91"/>
  <c r="AF1600" i="91"/>
  <c r="AG1600" i="91"/>
  <c r="AH1600" i="91"/>
  <c r="AC1601" i="91"/>
  <c r="AD1601" i="91"/>
  <c r="AE1601" i="91"/>
  <c r="AF1601" i="91"/>
  <c r="AG1601" i="91"/>
  <c r="AH1601" i="91"/>
  <c r="AC1602" i="91"/>
  <c r="AD1602" i="91"/>
  <c r="AE1602" i="91"/>
  <c r="AF1602" i="91"/>
  <c r="AG1602" i="91"/>
  <c r="AH1602" i="91"/>
  <c r="AC1603" i="91"/>
  <c r="AD1603" i="91"/>
  <c r="AE1603" i="91"/>
  <c r="AF1603" i="91"/>
  <c r="AG1603" i="91"/>
  <c r="AH1603" i="91"/>
  <c r="AC1604" i="91"/>
  <c r="AD1604" i="91"/>
  <c r="AE1604" i="91"/>
  <c r="AF1604" i="91"/>
  <c r="AG1604" i="91"/>
  <c r="AH1604" i="91"/>
  <c r="AC1605" i="91"/>
  <c r="AD1605" i="91"/>
  <c r="AE1605" i="91"/>
  <c r="AF1605" i="91"/>
  <c r="AG1605" i="91"/>
  <c r="AH1605" i="91"/>
  <c r="AC1606" i="91"/>
  <c r="AD1606" i="91"/>
  <c r="AE1606" i="91"/>
  <c r="AF1606" i="91"/>
  <c r="AG1606" i="91"/>
  <c r="AH1606" i="91"/>
  <c r="AC1607" i="91"/>
  <c r="AD1607" i="91"/>
  <c r="AE1607" i="91"/>
  <c r="AF1607" i="91"/>
  <c r="AG1607" i="91"/>
  <c r="AH1607" i="91"/>
  <c r="AC1608" i="91"/>
  <c r="AD1608" i="91"/>
  <c r="AE1608" i="91"/>
  <c r="AF1608" i="91"/>
  <c r="AG1608" i="91"/>
  <c r="AH1608" i="91"/>
  <c r="AC1609" i="91"/>
  <c r="AD1609" i="91"/>
  <c r="AE1609" i="91"/>
  <c r="AF1609" i="91"/>
  <c r="AG1609" i="91"/>
  <c r="AH1609" i="91"/>
  <c r="AC1610" i="91"/>
  <c r="AD1610" i="91"/>
  <c r="AE1610" i="91"/>
  <c r="AF1610" i="91"/>
  <c r="AG1610" i="91"/>
  <c r="AH1610" i="91"/>
  <c r="AC1611" i="91"/>
  <c r="AD1611" i="91"/>
  <c r="AE1611" i="91"/>
  <c r="AF1611" i="91"/>
  <c r="AG1611" i="91"/>
  <c r="AH1611" i="91"/>
  <c r="AC1612" i="91"/>
  <c r="AD1612" i="91"/>
  <c r="AE1612" i="91"/>
  <c r="AF1612" i="91"/>
  <c r="AG1612" i="91"/>
  <c r="AH1612" i="91"/>
  <c r="AC1613" i="91"/>
  <c r="AD1613" i="91"/>
  <c r="AE1613" i="91"/>
  <c r="AF1613" i="91"/>
  <c r="AG1613" i="91"/>
  <c r="AH1613" i="91"/>
  <c r="AC1614" i="91"/>
  <c r="AD1614" i="91"/>
  <c r="AE1614" i="91"/>
  <c r="AF1614" i="91"/>
  <c r="AG1614" i="91"/>
  <c r="AH1614" i="91"/>
  <c r="AC1615" i="91"/>
  <c r="AD1615" i="91"/>
  <c r="AE1615" i="91"/>
  <c r="AF1615" i="91"/>
  <c r="AG1615" i="91"/>
  <c r="AH1615" i="91"/>
  <c r="AC1616" i="91"/>
  <c r="AD1616" i="91"/>
  <c r="AE1616" i="91"/>
  <c r="AF1616" i="91"/>
  <c r="AG1616" i="91"/>
  <c r="AH1616" i="91"/>
  <c r="AC1617" i="91"/>
  <c r="AD1617" i="91"/>
  <c r="AE1617" i="91"/>
  <c r="AF1617" i="91"/>
  <c r="AG1617" i="91"/>
  <c r="AH1617" i="91"/>
  <c r="AC1618" i="91"/>
  <c r="AD1618" i="91"/>
  <c r="AE1618" i="91"/>
  <c r="AF1618" i="91"/>
  <c r="AG1618" i="91"/>
  <c r="AH1618" i="91"/>
  <c r="AC1619" i="91"/>
  <c r="AD1619" i="91"/>
  <c r="AE1619" i="91"/>
  <c r="AF1619" i="91"/>
  <c r="AG1619" i="91"/>
  <c r="AH1619" i="91"/>
  <c r="AC1620" i="91"/>
  <c r="AD1620" i="91"/>
  <c r="AE1620" i="91"/>
  <c r="AF1620" i="91"/>
  <c r="AG1620" i="91"/>
  <c r="AH1620" i="91"/>
  <c r="AC1621" i="91"/>
  <c r="AD1621" i="91"/>
  <c r="AE1621" i="91"/>
  <c r="AF1621" i="91"/>
  <c r="AG1621" i="91"/>
  <c r="AH1621" i="91"/>
  <c r="AC1622" i="91"/>
  <c r="AD1622" i="91"/>
  <c r="AE1622" i="91"/>
  <c r="AF1622" i="91"/>
  <c r="AG1622" i="91"/>
  <c r="AH1622" i="91"/>
  <c r="AC1623" i="91"/>
  <c r="AD1623" i="91"/>
  <c r="AE1623" i="91"/>
  <c r="AF1623" i="91"/>
  <c r="AG1623" i="91"/>
  <c r="AH1623" i="91"/>
  <c r="AC1624" i="91"/>
  <c r="AD1624" i="91"/>
  <c r="AE1624" i="91"/>
  <c r="AF1624" i="91"/>
  <c r="AG1624" i="91"/>
  <c r="AH1624" i="91"/>
  <c r="AC1625" i="91"/>
  <c r="AD1625" i="91"/>
  <c r="AE1625" i="91"/>
  <c r="AF1625" i="91"/>
  <c r="AG1625" i="91"/>
  <c r="AH1625" i="91"/>
  <c r="AC1626" i="91"/>
  <c r="AD1626" i="91"/>
  <c r="AE1626" i="91"/>
  <c r="AF1626" i="91"/>
  <c r="AG1626" i="91"/>
  <c r="AH1626" i="91"/>
  <c r="AC1627" i="91"/>
  <c r="AD1627" i="91"/>
  <c r="AE1627" i="91"/>
  <c r="AF1627" i="91"/>
  <c r="AG1627" i="91"/>
  <c r="AH1627" i="91"/>
  <c r="AC1628" i="91"/>
  <c r="AD1628" i="91"/>
  <c r="AE1628" i="91"/>
  <c r="AF1628" i="91"/>
  <c r="AG1628" i="91"/>
  <c r="AH1628" i="91"/>
  <c r="AC1629" i="91"/>
  <c r="AD1629" i="91"/>
  <c r="AE1629" i="91"/>
  <c r="AF1629" i="91"/>
  <c r="AG1629" i="91"/>
  <c r="AH1629" i="91"/>
  <c r="AC1630" i="91"/>
  <c r="AD1630" i="91"/>
  <c r="AE1630" i="91"/>
  <c r="AF1630" i="91"/>
  <c r="AG1630" i="91"/>
  <c r="AH1630" i="91"/>
  <c r="AC1631" i="91"/>
  <c r="AD1631" i="91"/>
  <c r="AE1631" i="91"/>
  <c r="AF1631" i="91"/>
  <c r="AG1631" i="91"/>
  <c r="AH1631" i="91"/>
  <c r="AC1632" i="91"/>
  <c r="AD1632" i="91"/>
  <c r="AE1632" i="91"/>
  <c r="AF1632" i="91"/>
  <c r="AG1632" i="91"/>
  <c r="AH1632" i="91"/>
  <c r="AC1633" i="91"/>
  <c r="AD1633" i="91"/>
  <c r="AE1633" i="91"/>
  <c r="AF1633" i="91"/>
  <c r="AG1633" i="91"/>
  <c r="AH1633" i="91"/>
  <c r="AC1634" i="91"/>
  <c r="AD1634" i="91"/>
  <c r="AE1634" i="91"/>
  <c r="AF1634" i="91"/>
  <c r="AG1634" i="91"/>
  <c r="AH1634" i="91"/>
  <c r="AC1635" i="91"/>
  <c r="AD1635" i="91"/>
  <c r="AE1635" i="91"/>
  <c r="AF1635" i="91"/>
  <c r="AG1635" i="91"/>
  <c r="AH1635" i="91"/>
  <c r="AC1636" i="91"/>
  <c r="AD1636" i="91"/>
  <c r="AE1636" i="91"/>
  <c r="AF1636" i="91"/>
  <c r="AG1636" i="91"/>
  <c r="AH1636" i="91"/>
  <c r="AC1637" i="91"/>
  <c r="AD1637" i="91"/>
  <c r="AE1637" i="91"/>
  <c r="AF1637" i="91"/>
  <c r="AG1637" i="91"/>
  <c r="AH1637" i="91"/>
  <c r="AC1638" i="91"/>
  <c r="AD1638" i="91"/>
  <c r="AE1638" i="91"/>
  <c r="AF1638" i="91"/>
  <c r="AG1638" i="91"/>
  <c r="AH1638" i="91"/>
  <c r="AC1639" i="91"/>
  <c r="AD1639" i="91"/>
  <c r="AE1639" i="91"/>
  <c r="AF1639" i="91"/>
  <c r="AG1639" i="91"/>
  <c r="AH1639" i="91"/>
  <c r="AC1640" i="91"/>
  <c r="AD1640" i="91"/>
  <c r="AE1640" i="91"/>
  <c r="AF1640" i="91"/>
  <c r="AG1640" i="91"/>
  <c r="AH1640" i="91"/>
  <c r="AC1641" i="91"/>
  <c r="AD1641" i="91"/>
  <c r="AE1641" i="91"/>
  <c r="AF1641" i="91"/>
  <c r="AG1641" i="91"/>
  <c r="AH1641" i="91"/>
  <c r="AC1642" i="91"/>
  <c r="AD1642" i="91"/>
  <c r="AE1642" i="91"/>
  <c r="AF1642" i="91"/>
  <c r="AG1642" i="91"/>
  <c r="AH1642" i="91"/>
  <c r="AC1643" i="91"/>
  <c r="AD1643" i="91"/>
  <c r="AE1643" i="91"/>
  <c r="AF1643" i="91"/>
  <c r="AG1643" i="91"/>
  <c r="AH1643" i="91"/>
  <c r="AC1644" i="91"/>
  <c r="AD1644" i="91"/>
  <c r="AE1644" i="91"/>
  <c r="AF1644" i="91"/>
  <c r="AG1644" i="91"/>
  <c r="AH1644" i="91"/>
  <c r="AC1645" i="91"/>
  <c r="AD1645" i="91"/>
  <c r="AE1645" i="91"/>
  <c r="AF1645" i="91"/>
  <c r="AG1645" i="91"/>
  <c r="AH1645" i="91"/>
  <c r="AC1646" i="91"/>
  <c r="AD1646" i="91"/>
  <c r="AE1646" i="91"/>
  <c r="AF1646" i="91"/>
  <c r="AG1646" i="91"/>
  <c r="AH1646" i="91"/>
  <c r="AC1647" i="91"/>
  <c r="AD1647" i="91"/>
  <c r="AE1647" i="91"/>
  <c r="AF1647" i="91"/>
  <c r="AG1647" i="91"/>
  <c r="AH1647" i="91"/>
  <c r="AC1648" i="91"/>
  <c r="AD1648" i="91"/>
  <c r="AE1648" i="91"/>
  <c r="AF1648" i="91"/>
  <c r="AG1648" i="91"/>
  <c r="AH1648" i="91"/>
  <c r="AC1649" i="91"/>
  <c r="AD1649" i="91"/>
  <c r="AE1649" i="91"/>
  <c r="AF1649" i="91"/>
  <c r="AG1649" i="91"/>
  <c r="AH1649" i="91"/>
  <c r="AC1650" i="91"/>
  <c r="AD1650" i="91"/>
  <c r="AE1650" i="91"/>
  <c r="AF1650" i="91"/>
  <c r="AG1650" i="91"/>
  <c r="AH1650" i="91"/>
  <c r="AC1651" i="91"/>
  <c r="AD1651" i="91"/>
  <c r="AE1651" i="91"/>
  <c r="AF1651" i="91"/>
  <c r="AG1651" i="91"/>
  <c r="AH1651" i="91"/>
  <c r="AC1652" i="91"/>
  <c r="AD1652" i="91"/>
  <c r="AE1652" i="91"/>
  <c r="AF1652" i="91"/>
  <c r="AG1652" i="91"/>
  <c r="AH1652" i="91"/>
  <c r="AC1653" i="91"/>
  <c r="AD1653" i="91"/>
  <c r="AE1653" i="91"/>
  <c r="AF1653" i="91"/>
  <c r="AG1653" i="91"/>
  <c r="AH1653" i="91"/>
  <c r="AC1654" i="91"/>
  <c r="AD1654" i="91"/>
  <c r="AE1654" i="91"/>
  <c r="AF1654" i="91"/>
  <c r="AG1654" i="91"/>
  <c r="AH1654" i="91"/>
  <c r="AC1655" i="91"/>
  <c r="AD1655" i="91"/>
  <c r="AE1655" i="91"/>
  <c r="AF1655" i="91"/>
  <c r="AG1655" i="91"/>
  <c r="AH1655" i="91"/>
  <c r="AC1656" i="91"/>
  <c r="AD1656" i="91"/>
  <c r="AE1656" i="91"/>
  <c r="AF1656" i="91"/>
  <c r="AG1656" i="91"/>
  <c r="AH1656" i="91"/>
  <c r="AC1657" i="91"/>
  <c r="AD1657" i="91"/>
  <c r="AE1657" i="91"/>
  <c r="AF1657" i="91"/>
  <c r="AG1657" i="91"/>
  <c r="AH1657" i="91"/>
  <c r="AC1658" i="91"/>
  <c r="AD1658" i="91"/>
  <c r="AE1658" i="91"/>
  <c r="AF1658" i="91"/>
  <c r="AG1658" i="91"/>
  <c r="AH1658" i="91"/>
  <c r="AC1659" i="91"/>
  <c r="AD1659" i="91"/>
  <c r="AE1659" i="91"/>
  <c r="AF1659" i="91"/>
  <c r="AG1659" i="91"/>
  <c r="AH1659" i="91"/>
  <c r="AC1660" i="91"/>
  <c r="AD1660" i="91"/>
  <c r="AE1660" i="91"/>
  <c r="AF1660" i="91"/>
  <c r="AG1660" i="91"/>
  <c r="AH1660" i="91"/>
  <c r="AC1661" i="91"/>
  <c r="AD1661" i="91"/>
  <c r="AE1661" i="91"/>
  <c r="AF1661" i="91"/>
  <c r="AG1661" i="91"/>
  <c r="AH1661" i="91"/>
  <c r="AC1662" i="91"/>
  <c r="AD1662" i="91"/>
  <c r="AE1662" i="91"/>
  <c r="AF1662" i="91"/>
  <c r="AG1662" i="91"/>
  <c r="AH1662" i="91"/>
  <c r="AC1663" i="91"/>
  <c r="AD1663" i="91"/>
  <c r="AE1663" i="91"/>
  <c r="AF1663" i="91"/>
  <c r="AG1663" i="91"/>
  <c r="AH1663" i="91"/>
  <c r="AC1664" i="91"/>
  <c r="AD1664" i="91"/>
  <c r="AE1664" i="91"/>
  <c r="AF1664" i="91"/>
  <c r="AG1664" i="91"/>
  <c r="AH1664" i="91"/>
  <c r="AC1665" i="91"/>
  <c r="AD1665" i="91"/>
  <c r="AE1665" i="91"/>
  <c r="AF1665" i="91"/>
  <c r="AG1665" i="91"/>
  <c r="AH1665" i="91"/>
  <c r="AC1666" i="91"/>
  <c r="AD1666" i="91"/>
  <c r="AE1666" i="91"/>
  <c r="AF1666" i="91"/>
  <c r="AG1666" i="91"/>
  <c r="AH1666" i="91"/>
  <c r="AC1667" i="91"/>
  <c r="AD1667" i="91"/>
  <c r="AE1667" i="91"/>
  <c r="AF1667" i="91"/>
  <c r="AG1667" i="91"/>
  <c r="AH1667" i="91"/>
  <c r="AC1668" i="91"/>
  <c r="AD1668" i="91"/>
  <c r="AE1668" i="91"/>
  <c r="AF1668" i="91"/>
  <c r="AG1668" i="91"/>
  <c r="AH1668" i="91"/>
  <c r="AC1669" i="91"/>
  <c r="AD1669" i="91"/>
  <c r="AE1669" i="91"/>
  <c r="AF1669" i="91"/>
  <c r="AG1669" i="91"/>
  <c r="AH1669" i="91"/>
  <c r="AC1670" i="91"/>
  <c r="AD1670" i="91"/>
  <c r="AE1670" i="91"/>
  <c r="AF1670" i="91"/>
  <c r="AG1670" i="91"/>
  <c r="AH1670" i="91"/>
  <c r="AC1671" i="91"/>
  <c r="AD1671" i="91"/>
  <c r="AE1671" i="91"/>
  <c r="AF1671" i="91"/>
  <c r="AG1671" i="91"/>
  <c r="AH1671" i="91"/>
  <c r="AC1672" i="91"/>
  <c r="AD1672" i="91"/>
  <c r="AE1672" i="91"/>
  <c r="AF1672" i="91"/>
  <c r="AG1672" i="91"/>
  <c r="AH1672" i="91"/>
  <c r="AC1673" i="91"/>
  <c r="AD1673" i="91"/>
  <c r="AE1673" i="91"/>
  <c r="AF1673" i="91"/>
  <c r="AG1673" i="91"/>
  <c r="AH1673" i="91"/>
  <c r="AC1674" i="91"/>
  <c r="AD1674" i="91"/>
  <c r="AE1674" i="91"/>
  <c r="AF1674" i="91"/>
  <c r="AG1674" i="91"/>
  <c r="AH1674" i="91"/>
  <c r="AC1675" i="91"/>
  <c r="AD1675" i="91"/>
  <c r="AE1675" i="91"/>
  <c r="AF1675" i="91"/>
  <c r="AG1675" i="91"/>
  <c r="AH1675" i="91"/>
  <c r="AC1676" i="91"/>
  <c r="AD1676" i="91"/>
  <c r="AE1676" i="91"/>
  <c r="AF1676" i="91"/>
  <c r="AG1676" i="91"/>
  <c r="AH1676" i="91"/>
  <c r="AC1677" i="91"/>
  <c r="AD1677" i="91"/>
  <c r="AE1677" i="91"/>
  <c r="AF1677" i="91"/>
  <c r="AG1677" i="91"/>
  <c r="AH1677" i="91"/>
  <c r="AC1678" i="91"/>
  <c r="AD1678" i="91"/>
  <c r="AE1678" i="91"/>
  <c r="AF1678" i="91"/>
  <c r="AG1678" i="91"/>
  <c r="AH1678" i="91"/>
  <c r="AC1679" i="91"/>
  <c r="AD1679" i="91"/>
  <c r="AE1679" i="91"/>
  <c r="AF1679" i="91"/>
  <c r="AG1679" i="91"/>
  <c r="AH1679" i="91"/>
  <c r="AC1680" i="91"/>
  <c r="AD1680" i="91"/>
  <c r="AE1680" i="91"/>
  <c r="AF1680" i="91"/>
  <c r="AG1680" i="91"/>
  <c r="AH1680" i="91"/>
  <c r="AC1681" i="91"/>
  <c r="AD1681" i="91"/>
  <c r="AE1681" i="91"/>
  <c r="AF1681" i="91"/>
  <c r="AG1681" i="91"/>
  <c r="AH1681" i="91"/>
  <c r="AC1682" i="91"/>
  <c r="AD1682" i="91"/>
  <c r="AE1682" i="91"/>
  <c r="AF1682" i="91"/>
  <c r="AG1682" i="91"/>
  <c r="AH1682" i="91"/>
  <c r="AC1683" i="91"/>
  <c r="AD1683" i="91"/>
  <c r="AE1683" i="91"/>
  <c r="AF1683" i="91"/>
  <c r="AG1683" i="91"/>
  <c r="AH1683" i="91"/>
  <c r="AC1684" i="91"/>
  <c r="AD1684" i="91"/>
  <c r="AE1684" i="91"/>
  <c r="AF1684" i="91"/>
  <c r="AG1684" i="91"/>
  <c r="AH1684" i="91"/>
  <c r="AC1685" i="91"/>
  <c r="AD1685" i="91"/>
  <c r="AE1685" i="91"/>
  <c r="AF1685" i="91"/>
  <c r="AG1685" i="91"/>
  <c r="AH1685" i="91"/>
  <c r="AC1686" i="91"/>
  <c r="AD1686" i="91"/>
  <c r="AE1686" i="91"/>
  <c r="AF1686" i="91"/>
  <c r="AG1686" i="91"/>
  <c r="AH1686" i="91"/>
  <c r="AC1687" i="91"/>
  <c r="AD1687" i="91"/>
  <c r="AE1687" i="91"/>
  <c r="AF1687" i="91"/>
  <c r="AG1687" i="91"/>
  <c r="AH1687" i="91"/>
  <c r="AC1688" i="91"/>
  <c r="AD1688" i="91"/>
  <c r="AE1688" i="91"/>
  <c r="AF1688" i="91"/>
  <c r="AG1688" i="91"/>
  <c r="AH1688" i="91"/>
  <c r="AC1689" i="91"/>
  <c r="AD1689" i="91"/>
  <c r="AE1689" i="91"/>
  <c r="AF1689" i="91"/>
  <c r="AG1689" i="91"/>
  <c r="AH1689" i="91"/>
  <c r="AC1690" i="91"/>
  <c r="AD1690" i="91"/>
  <c r="AE1690" i="91"/>
  <c r="AF1690" i="91"/>
  <c r="AG1690" i="91"/>
  <c r="AH1690" i="91"/>
  <c r="AC1691" i="91"/>
  <c r="AD1691" i="91"/>
  <c r="AE1691" i="91"/>
  <c r="AF1691" i="91"/>
  <c r="AG1691" i="91"/>
  <c r="AH1691" i="91"/>
  <c r="AC1692" i="91"/>
  <c r="AD1692" i="91"/>
  <c r="AE1692" i="91"/>
  <c r="AF1692" i="91"/>
  <c r="AG1692" i="91"/>
  <c r="AH1692" i="91"/>
  <c r="AC1693" i="91"/>
  <c r="AD1693" i="91"/>
  <c r="AE1693" i="91"/>
  <c r="AF1693" i="91"/>
  <c r="AG1693" i="91"/>
  <c r="AH1693" i="91"/>
  <c r="AC1694" i="91"/>
  <c r="AD1694" i="91"/>
  <c r="AE1694" i="91"/>
  <c r="AF1694" i="91"/>
  <c r="AG1694" i="91"/>
  <c r="AH1694" i="91"/>
  <c r="AC1695" i="91"/>
  <c r="AD1695" i="91"/>
  <c r="AE1695" i="91"/>
  <c r="AF1695" i="91"/>
  <c r="AG1695" i="91"/>
  <c r="AH1695" i="91"/>
  <c r="AC1696" i="91"/>
  <c r="AD1696" i="91"/>
  <c r="AE1696" i="91"/>
  <c r="AF1696" i="91"/>
  <c r="AG1696" i="91"/>
  <c r="AH1696" i="91"/>
  <c r="AC1697" i="91"/>
  <c r="AD1697" i="91"/>
  <c r="AE1697" i="91"/>
  <c r="AF1697" i="91"/>
  <c r="AG1697" i="91"/>
  <c r="AH1697" i="91"/>
  <c r="AC1698" i="91"/>
  <c r="AD1698" i="91"/>
  <c r="AE1698" i="91"/>
  <c r="AF1698" i="91"/>
  <c r="AG1698" i="91"/>
  <c r="AH1698" i="91"/>
  <c r="AC1699" i="91"/>
  <c r="AD1699" i="91"/>
  <c r="AE1699" i="91"/>
  <c r="AF1699" i="91"/>
  <c r="AG1699" i="91"/>
  <c r="AH1699" i="91"/>
  <c r="AC1700" i="91"/>
  <c r="AD1700" i="91"/>
  <c r="AE1700" i="91"/>
  <c r="AF1700" i="91"/>
  <c r="AG1700" i="91"/>
  <c r="AH1700" i="91"/>
  <c r="AC1701" i="91"/>
  <c r="AD1701" i="91"/>
  <c r="AE1701" i="91"/>
  <c r="AF1701" i="91"/>
  <c r="AG1701" i="91"/>
  <c r="AH1701" i="91"/>
  <c r="AC1702" i="91"/>
  <c r="AD1702" i="91"/>
  <c r="AE1702" i="91"/>
  <c r="AF1702" i="91"/>
  <c r="AG1702" i="91"/>
  <c r="AH1702" i="91"/>
  <c r="AC1703" i="91"/>
  <c r="AD1703" i="91"/>
  <c r="AE1703" i="91"/>
  <c r="AF1703" i="91"/>
  <c r="AG1703" i="91"/>
  <c r="AH1703" i="91"/>
  <c r="AC1704" i="91"/>
  <c r="AD1704" i="91"/>
  <c r="AE1704" i="91"/>
  <c r="AF1704" i="91"/>
  <c r="AG1704" i="91"/>
  <c r="AH1704" i="91"/>
  <c r="AC1705" i="91"/>
  <c r="AD1705" i="91"/>
  <c r="AE1705" i="91"/>
  <c r="AF1705" i="91"/>
  <c r="AG1705" i="91"/>
  <c r="AH1705" i="91"/>
  <c r="AC1706" i="91"/>
  <c r="AD1706" i="91"/>
  <c r="AE1706" i="91"/>
  <c r="AF1706" i="91"/>
  <c r="AG1706" i="91"/>
  <c r="AH1706" i="91"/>
  <c r="AC1707" i="91"/>
  <c r="AD1707" i="91"/>
  <c r="AE1707" i="91"/>
  <c r="AF1707" i="91"/>
  <c r="AG1707" i="91"/>
  <c r="AH1707" i="91"/>
  <c r="AC1708" i="91"/>
  <c r="AD1708" i="91"/>
  <c r="AE1708" i="91"/>
  <c r="AF1708" i="91"/>
  <c r="AG1708" i="91"/>
  <c r="AH1708" i="91"/>
  <c r="AC1709" i="91"/>
  <c r="AD1709" i="91"/>
  <c r="AE1709" i="91"/>
  <c r="AF1709" i="91"/>
  <c r="AG1709" i="91"/>
  <c r="AH1709" i="91"/>
  <c r="AC1710" i="91"/>
  <c r="AD1710" i="91"/>
  <c r="AE1710" i="91"/>
  <c r="AF1710" i="91"/>
  <c r="AG1710" i="91"/>
  <c r="AH1710" i="91"/>
  <c r="AC1711" i="91"/>
  <c r="AD1711" i="91"/>
  <c r="AE1711" i="91"/>
  <c r="AF1711" i="91"/>
  <c r="AG1711" i="91"/>
  <c r="AH1711" i="91"/>
  <c r="AC1712" i="91"/>
  <c r="AD1712" i="91"/>
  <c r="AE1712" i="91"/>
  <c r="AF1712" i="91"/>
  <c r="AG1712" i="91"/>
  <c r="AH1712" i="91"/>
  <c r="AC1713" i="91"/>
  <c r="AD1713" i="91"/>
  <c r="AE1713" i="91"/>
  <c r="AF1713" i="91"/>
  <c r="AG1713" i="91"/>
  <c r="AH1713" i="91"/>
  <c r="AC1714" i="91"/>
  <c r="AD1714" i="91"/>
  <c r="AE1714" i="91"/>
  <c r="AF1714" i="91"/>
  <c r="AG1714" i="91"/>
  <c r="AH1714" i="91"/>
  <c r="AC1715" i="91"/>
  <c r="AD1715" i="91"/>
  <c r="AE1715" i="91"/>
  <c r="AF1715" i="91"/>
  <c r="AG1715" i="91"/>
  <c r="AH1715" i="91"/>
  <c r="AC1716" i="91"/>
  <c r="AD1716" i="91"/>
  <c r="AE1716" i="91"/>
  <c r="AF1716" i="91"/>
  <c r="AG1716" i="91"/>
  <c r="AH1716" i="91"/>
  <c r="AC1717" i="91"/>
  <c r="AD1717" i="91"/>
  <c r="AE1717" i="91"/>
  <c r="AF1717" i="91"/>
  <c r="AG1717" i="91"/>
  <c r="AH1717" i="91"/>
  <c r="AC1718" i="91"/>
  <c r="AD1718" i="91"/>
  <c r="AE1718" i="91"/>
  <c r="AF1718" i="91"/>
  <c r="AG1718" i="91"/>
  <c r="AH1718" i="91"/>
  <c r="AC1719" i="91"/>
  <c r="AD1719" i="91"/>
  <c r="AE1719" i="91"/>
  <c r="AF1719" i="91"/>
  <c r="AG1719" i="91"/>
  <c r="AH1719" i="91"/>
  <c r="AC1720" i="91"/>
  <c r="AD1720" i="91"/>
  <c r="AE1720" i="91"/>
  <c r="AF1720" i="91"/>
  <c r="AG1720" i="91"/>
  <c r="AH1720" i="91"/>
  <c r="AC1721" i="91"/>
  <c r="AD1721" i="91"/>
  <c r="AE1721" i="91"/>
  <c r="AF1721" i="91"/>
  <c r="AG1721" i="91"/>
  <c r="AH1721" i="91"/>
  <c r="AC1722" i="91"/>
  <c r="AD1722" i="91"/>
  <c r="AE1722" i="91"/>
  <c r="AF1722" i="91"/>
  <c r="AG1722" i="91"/>
  <c r="AH1722" i="91"/>
  <c r="AC1723" i="91"/>
  <c r="AD1723" i="91"/>
  <c r="AE1723" i="91"/>
  <c r="AF1723" i="91"/>
  <c r="AG1723" i="91"/>
  <c r="AH1723" i="91"/>
  <c r="AC1724" i="91"/>
  <c r="AD1724" i="91"/>
  <c r="AE1724" i="91"/>
  <c r="AF1724" i="91"/>
  <c r="AG1724" i="91"/>
  <c r="AH1724" i="91"/>
  <c r="AC1725" i="91"/>
  <c r="AD1725" i="91"/>
  <c r="AE1725" i="91"/>
  <c r="AF1725" i="91"/>
  <c r="AG1725" i="91"/>
  <c r="AH1725" i="91"/>
  <c r="AC1726" i="91"/>
  <c r="AD1726" i="91"/>
  <c r="AE1726" i="91"/>
  <c r="AF1726" i="91"/>
  <c r="AG1726" i="91"/>
  <c r="AH1726" i="91"/>
  <c r="AC1727" i="91"/>
  <c r="AD1727" i="91"/>
  <c r="AE1727" i="91"/>
  <c r="AF1727" i="91"/>
  <c r="AG1727" i="91"/>
  <c r="AH1727" i="91"/>
  <c r="AC1728" i="91"/>
  <c r="AD1728" i="91"/>
  <c r="AE1728" i="91"/>
  <c r="AF1728" i="91"/>
  <c r="AG1728" i="91"/>
  <c r="AH1728" i="91"/>
  <c r="AC1729" i="91"/>
  <c r="AD1729" i="91"/>
  <c r="AE1729" i="91"/>
  <c r="AF1729" i="91"/>
  <c r="AG1729" i="91"/>
  <c r="AH1729" i="91"/>
  <c r="AC1730" i="91"/>
  <c r="AD1730" i="91"/>
  <c r="AE1730" i="91"/>
  <c r="AF1730" i="91"/>
  <c r="AG1730" i="91"/>
  <c r="AH1730" i="91"/>
  <c r="AC1731" i="91"/>
  <c r="AD1731" i="91"/>
  <c r="AE1731" i="91"/>
  <c r="AF1731" i="91"/>
  <c r="AG1731" i="91"/>
  <c r="AH1731" i="91"/>
  <c r="AC1732" i="91"/>
  <c r="AD1732" i="91"/>
  <c r="AE1732" i="91"/>
  <c r="AF1732" i="91"/>
  <c r="AG1732" i="91"/>
  <c r="AH1732" i="91"/>
  <c r="AC1733" i="91"/>
  <c r="AD1733" i="91"/>
  <c r="AE1733" i="91"/>
  <c r="AF1733" i="91"/>
  <c r="AG1733" i="91"/>
  <c r="AH1733" i="91"/>
  <c r="AC1734" i="91"/>
  <c r="AD1734" i="91"/>
  <c r="AE1734" i="91"/>
  <c r="AF1734" i="91"/>
  <c r="AG1734" i="91"/>
  <c r="AH1734" i="91"/>
  <c r="AC1735" i="91"/>
  <c r="AD1735" i="91"/>
  <c r="AE1735" i="91"/>
  <c r="AF1735" i="91"/>
  <c r="AG1735" i="91"/>
  <c r="AH1735" i="91"/>
  <c r="AC1736" i="91"/>
  <c r="AD1736" i="91"/>
  <c r="AE1736" i="91"/>
  <c r="AF1736" i="91"/>
  <c r="AG1736" i="91"/>
  <c r="AH1736" i="91"/>
  <c r="AC1737" i="91"/>
  <c r="AD1737" i="91"/>
  <c r="AE1737" i="91"/>
  <c r="AF1737" i="91"/>
  <c r="AG1737" i="91"/>
  <c r="AH1737" i="91"/>
  <c r="AC1738" i="91"/>
  <c r="AD1738" i="91"/>
  <c r="AE1738" i="91"/>
  <c r="AF1738" i="91"/>
  <c r="AG1738" i="91"/>
  <c r="AH1738" i="91"/>
  <c r="AC1739" i="91"/>
  <c r="AD1739" i="91"/>
  <c r="AE1739" i="91"/>
  <c r="AF1739" i="91"/>
  <c r="AG1739" i="91"/>
  <c r="AH1739" i="91"/>
  <c r="AC1740" i="91"/>
  <c r="AD1740" i="91"/>
  <c r="AE1740" i="91"/>
  <c r="AF1740" i="91"/>
  <c r="AG1740" i="91"/>
  <c r="AH1740" i="91"/>
  <c r="AC1741" i="91"/>
  <c r="AD1741" i="91"/>
  <c r="AE1741" i="91"/>
  <c r="AF1741" i="91"/>
  <c r="AG1741" i="91"/>
  <c r="AH1741" i="91"/>
  <c r="AC1742" i="91"/>
  <c r="AD1742" i="91"/>
  <c r="AE1742" i="91"/>
  <c r="AF1742" i="91"/>
  <c r="AG1742" i="91"/>
  <c r="AH1742" i="91"/>
  <c r="AC1743" i="91"/>
  <c r="AD1743" i="91"/>
  <c r="AE1743" i="91"/>
  <c r="AF1743" i="91"/>
  <c r="AG1743" i="91"/>
  <c r="AH1743" i="91"/>
  <c r="AC1744" i="91"/>
  <c r="AD1744" i="91"/>
  <c r="AE1744" i="91"/>
  <c r="AF1744" i="91"/>
  <c r="AG1744" i="91"/>
  <c r="AH1744" i="91"/>
  <c r="AC1745" i="91"/>
  <c r="AD1745" i="91"/>
  <c r="AE1745" i="91"/>
  <c r="AF1745" i="91"/>
  <c r="AG1745" i="91"/>
  <c r="AH1745" i="91"/>
  <c r="AC1746" i="91"/>
  <c r="AD1746" i="91"/>
  <c r="AE1746" i="91"/>
  <c r="AF1746" i="91"/>
  <c r="AG1746" i="91"/>
  <c r="AH1746" i="91"/>
  <c r="AC1747" i="91"/>
  <c r="AD1747" i="91"/>
  <c r="AE1747" i="91"/>
  <c r="AF1747" i="91"/>
  <c r="AG1747" i="91"/>
  <c r="AH1747" i="91"/>
  <c r="AC1748" i="91"/>
  <c r="AD1748" i="91"/>
  <c r="AE1748" i="91"/>
  <c r="AF1748" i="91"/>
  <c r="AG1748" i="91"/>
  <c r="AH1748" i="91"/>
  <c r="AC1749" i="91"/>
  <c r="AD1749" i="91"/>
  <c r="AE1749" i="91"/>
  <c r="AF1749" i="91"/>
  <c r="AG1749" i="91"/>
  <c r="AH1749" i="91"/>
  <c r="AC1750" i="91"/>
  <c r="AD1750" i="91"/>
  <c r="AE1750" i="91"/>
  <c r="AF1750" i="91"/>
  <c r="AG1750" i="91"/>
  <c r="AH1750" i="91"/>
  <c r="AC1751" i="91"/>
  <c r="AD1751" i="91"/>
  <c r="AE1751" i="91"/>
  <c r="AF1751" i="91"/>
  <c r="AG1751" i="91"/>
  <c r="AH1751" i="91"/>
  <c r="AC1752" i="91"/>
  <c r="AD1752" i="91"/>
  <c r="AE1752" i="91"/>
  <c r="AF1752" i="91"/>
  <c r="AG1752" i="91"/>
  <c r="AH1752" i="91"/>
  <c r="AC1753" i="91"/>
  <c r="AD1753" i="91"/>
  <c r="AE1753" i="91"/>
  <c r="AF1753" i="91"/>
  <c r="AG1753" i="91"/>
  <c r="AH1753" i="91"/>
  <c r="AC1754" i="91"/>
  <c r="AD1754" i="91"/>
  <c r="AE1754" i="91"/>
  <c r="AF1754" i="91"/>
  <c r="AG1754" i="91"/>
  <c r="AH1754" i="91"/>
  <c r="AC1755" i="91"/>
  <c r="AD1755" i="91"/>
  <c r="AE1755" i="91"/>
  <c r="AF1755" i="91"/>
  <c r="AG1755" i="91"/>
  <c r="AH1755" i="91"/>
  <c r="AC1756" i="91"/>
  <c r="AD1756" i="91"/>
  <c r="AE1756" i="91"/>
  <c r="AF1756" i="91"/>
  <c r="AG1756" i="91"/>
  <c r="AH1756" i="91"/>
  <c r="AC1757" i="91"/>
  <c r="AD1757" i="91"/>
  <c r="AE1757" i="91"/>
  <c r="AF1757" i="91"/>
  <c r="AG1757" i="91"/>
  <c r="AH1757" i="91"/>
  <c r="AC1758" i="91"/>
  <c r="AD1758" i="91"/>
  <c r="AE1758" i="91"/>
  <c r="AF1758" i="91"/>
  <c r="AG1758" i="91"/>
  <c r="AH1758" i="91"/>
  <c r="AC1759" i="91"/>
  <c r="AD1759" i="91"/>
  <c r="AE1759" i="91"/>
  <c r="AF1759" i="91"/>
  <c r="AG1759" i="91"/>
  <c r="AH1759" i="91"/>
  <c r="AC1760" i="91"/>
  <c r="AD1760" i="91"/>
  <c r="AE1760" i="91"/>
  <c r="AF1760" i="91"/>
  <c r="AG1760" i="91"/>
  <c r="AH1760" i="91"/>
  <c r="AC1761" i="91"/>
  <c r="AD1761" i="91"/>
  <c r="AE1761" i="91"/>
  <c r="AF1761" i="91"/>
  <c r="AG1761" i="91"/>
  <c r="AH1761" i="91"/>
  <c r="AC1762" i="91"/>
  <c r="AD1762" i="91"/>
  <c r="AE1762" i="91"/>
  <c r="AF1762" i="91"/>
  <c r="AG1762" i="91"/>
  <c r="AH1762" i="91"/>
  <c r="AC1763" i="91"/>
  <c r="AD1763" i="91"/>
  <c r="AE1763" i="91"/>
  <c r="AF1763" i="91"/>
  <c r="AG1763" i="91"/>
  <c r="AH1763" i="91"/>
  <c r="AC1764" i="91"/>
  <c r="AD1764" i="91"/>
  <c r="AE1764" i="91"/>
  <c r="AF1764" i="91"/>
  <c r="AG1764" i="91"/>
  <c r="AH1764" i="91"/>
  <c r="AC1765" i="91"/>
  <c r="AD1765" i="91"/>
  <c r="AE1765" i="91"/>
  <c r="AF1765" i="91"/>
  <c r="AG1765" i="91"/>
  <c r="AH1765" i="91"/>
  <c r="AC1766" i="91"/>
  <c r="AD1766" i="91"/>
  <c r="AE1766" i="91"/>
  <c r="AF1766" i="91"/>
  <c r="AG1766" i="91"/>
  <c r="AH1766" i="91"/>
  <c r="AC1767" i="91"/>
  <c r="AD1767" i="91"/>
  <c r="AE1767" i="91"/>
  <c r="AF1767" i="91"/>
  <c r="AG1767" i="91"/>
  <c r="AH1767" i="91"/>
  <c r="AC1768" i="91"/>
  <c r="AD1768" i="91"/>
  <c r="AE1768" i="91"/>
  <c r="AF1768" i="91"/>
  <c r="AG1768" i="91"/>
  <c r="AH1768" i="91"/>
  <c r="AC1769" i="91"/>
  <c r="AD1769" i="91"/>
  <c r="AE1769" i="91"/>
  <c r="AF1769" i="91"/>
  <c r="AG1769" i="91"/>
  <c r="AH1769" i="91"/>
  <c r="AC1770" i="91"/>
  <c r="AD1770" i="91"/>
  <c r="AE1770" i="91"/>
  <c r="AF1770" i="91"/>
  <c r="AG1770" i="91"/>
  <c r="AH1770" i="91"/>
  <c r="AC1771" i="91"/>
  <c r="AD1771" i="91"/>
  <c r="AE1771" i="91"/>
  <c r="AF1771" i="91"/>
  <c r="AG1771" i="91"/>
  <c r="AH1771" i="91"/>
  <c r="AC1772" i="91"/>
  <c r="AD1772" i="91"/>
  <c r="AE1772" i="91"/>
  <c r="AF1772" i="91"/>
  <c r="AG1772" i="91"/>
  <c r="AH1772" i="91"/>
  <c r="AC1773" i="91"/>
  <c r="AD1773" i="91"/>
  <c r="AE1773" i="91"/>
  <c r="AF1773" i="91"/>
  <c r="AG1773" i="91"/>
  <c r="AH1773" i="91"/>
  <c r="AC1774" i="91"/>
  <c r="AD1774" i="91"/>
  <c r="AE1774" i="91"/>
  <c r="AF1774" i="91"/>
  <c r="AG1774" i="91"/>
  <c r="AH1774" i="91"/>
  <c r="AC1775" i="91"/>
  <c r="AD1775" i="91"/>
  <c r="AE1775" i="91"/>
  <c r="AF1775" i="91"/>
  <c r="AG1775" i="91"/>
  <c r="AH1775" i="91"/>
  <c r="AC1776" i="91"/>
  <c r="AD1776" i="91"/>
  <c r="AE1776" i="91"/>
  <c r="AF1776" i="91"/>
  <c r="AG1776" i="91"/>
  <c r="AH1776" i="91"/>
  <c r="AC1777" i="91"/>
  <c r="AD1777" i="91"/>
  <c r="AE1777" i="91"/>
  <c r="AF1777" i="91"/>
  <c r="AG1777" i="91"/>
  <c r="AH1777" i="91"/>
  <c r="AC1778" i="91"/>
  <c r="AD1778" i="91"/>
  <c r="AE1778" i="91"/>
  <c r="AF1778" i="91"/>
  <c r="AG1778" i="91"/>
  <c r="AH1778" i="91"/>
  <c r="AC1779" i="91"/>
  <c r="AD1779" i="91"/>
  <c r="AE1779" i="91"/>
  <c r="AF1779" i="91"/>
  <c r="AG1779" i="91"/>
  <c r="AH1779" i="91"/>
  <c r="AC1780" i="91"/>
  <c r="AD1780" i="91"/>
  <c r="AE1780" i="91"/>
  <c r="AF1780" i="91"/>
  <c r="AG1780" i="91"/>
  <c r="AH1780" i="91"/>
  <c r="AC1781" i="91"/>
  <c r="AD1781" i="91"/>
  <c r="AE1781" i="91"/>
  <c r="AF1781" i="91"/>
  <c r="AG1781" i="91"/>
  <c r="AH1781" i="91"/>
  <c r="AC1782" i="91"/>
  <c r="AD1782" i="91"/>
  <c r="AE1782" i="91"/>
  <c r="AF1782" i="91"/>
  <c r="AG1782" i="91"/>
  <c r="AH1782" i="91"/>
  <c r="AC1783" i="91"/>
  <c r="AD1783" i="91"/>
  <c r="AE1783" i="91"/>
  <c r="AF1783" i="91"/>
  <c r="AG1783" i="91"/>
  <c r="AH1783" i="91"/>
  <c r="AC1784" i="91"/>
  <c r="AD1784" i="91"/>
  <c r="AE1784" i="91"/>
  <c r="AF1784" i="91"/>
  <c r="AG1784" i="91"/>
  <c r="AH1784" i="91"/>
  <c r="AC1785" i="91"/>
  <c r="AD1785" i="91"/>
  <c r="AE1785" i="91"/>
  <c r="AF1785" i="91"/>
  <c r="AG1785" i="91"/>
  <c r="AH1785" i="91"/>
  <c r="AC1786" i="91"/>
  <c r="AD1786" i="91"/>
  <c r="AE1786" i="91"/>
  <c r="AF1786" i="91"/>
  <c r="AG1786" i="91"/>
  <c r="AH1786" i="91"/>
  <c r="AC1787" i="91"/>
  <c r="AD1787" i="91"/>
  <c r="AE1787" i="91"/>
  <c r="AF1787" i="91"/>
  <c r="AG1787" i="91"/>
  <c r="AH1787" i="91"/>
  <c r="AC1788" i="91"/>
  <c r="AD1788" i="91"/>
  <c r="AE1788" i="91"/>
  <c r="AF1788" i="91"/>
  <c r="AG1788" i="91"/>
  <c r="AH1788" i="91"/>
  <c r="AC1789" i="91"/>
  <c r="AD1789" i="91"/>
  <c r="AE1789" i="91"/>
  <c r="AF1789" i="91"/>
  <c r="AG1789" i="91"/>
  <c r="AH1789" i="91"/>
  <c r="AC1790" i="91"/>
  <c r="AD1790" i="91"/>
  <c r="AE1790" i="91"/>
  <c r="AF1790" i="91"/>
  <c r="AG1790" i="91"/>
  <c r="AH1790" i="91"/>
  <c r="AC1791" i="91"/>
  <c r="AD1791" i="91"/>
  <c r="AE1791" i="91"/>
  <c r="AF1791" i="91"/>
  <c r="AG1791" i="91"/>
  <c r="AH1791" i="91"/>
  <c r="AC1792" i="91"/>
  <c r="AD1792" i="91"/>
  <c r="AE1792" i="91"/>
  <c r="AF1792" i="91"/>
  <c r="AG1792" i="91"/>
  <c r="AH1792" i="91"/>
  <c r="AC1793" i="91"/>
  <c r="AD1793" i="91"/>
  <c r="AE1793" i="91"/>
  <c r="AF1793" i="91"/>
  <c r="AG1793" i="91"/>
  <c r="AH1793" i="91"/>
  <c r="AC1794" i="91"/>
  <c r="AD1794" i="91"/>
  <c r="AE1794" i="91"/>
  <c r="AF1794" i="91"/>
  <c r="AG1794" i="91"/>
  <c r="AH1794" i="91"/>
  <c r="AC1795" i="91"/>
  <c r="AD1795" i="91"/>
  <c r="AE1795" i="91"/>
  <c r="AF1795" i="91"/>
  <c r="AG1795" i="91"/>
  <c r="AH1795" i="91"/>
  <c r="AC1796" i="91"/>
  <c r="AD1796" i="91"/>
  <c r="AE1796" i="91"/>
  <c r="AF1796" i="91"/>
  <c r="AG1796" i="91"/>
  <c r="AH1796" i="91"/>
  <c r="AC1797" i="91"/>
  <c r="AD1797" i="91"/>
  <c r="AE1797" i="91"/>
  <c r="AF1797" i="91"/>
  <c r="AG1797" i="91"/>
  <c r="AH1797" i="91"/>
  <c r="AC1798" i="91"/>
  <c r="AD1798" i="91"/>
  <c r="AE1798" i="91"/>
  <c r="AF1798" i="91"/>
  <c r="AG1798" i="91"/>
  <c r="AH1798" i="91"/>
  <c r="AC1799" i="91"/>
  <c r="AD1799" i="91"/>
  <c r="AE1799" i="91"/>
  <c r="AF1799" i="91"/>
  <c r="AG1799" i="91"/>
  <c r="AH1799" i="91"/>
  <c r="AC1800" i="91"/>
  <c r="AD1800" i="91"/>
  <c r="AE1800" i="91"/>
  <c r="AF1800" i="91"/>
  <c r="AG1800" i="91"/>
  <c r="AH1800" i="91"/>
  <c r="AC1801" i="91"/>
  <c r="AD1801" i="91"/>
  <c r="AE1801" i="91"/>
  <c r="AF1801" i="91"/>
  <c r="AG1801" i="91"/>
  <c r="AH1801" i="91"/>
  <c r="AC1802" i="91"/>
  <c r="AD1802" i="91"/>
  <c r="AE1802" i="91"/>
  <c r="AF1802" i="91"/>
  <c r="AG1802" i="91"/>
  <c r="AH1802" i="91"/>
  <c r="AC1803" i="91"/>
  <c r="AD1803" i="91"/>
  <c r="AE1803" i="91"/>
  <c r="AF1803" i="91"/>
  <c r="AG1803" i="91"/>
  <c r="AH1803" i="91"/>
  <c r="AC1804" i="91"/>
  <c r="AD1804" i="91"/>
  <c r="AE1804" i="91"/>
  <c r="AF1804" i="91"/>
  <c r="AG1804" i="91"/>
  <c r="AH1804" i="91"/>
  <c r="AC1805" i="91"/>
  <c r="AD1805" i="91"/>
  <c r="AE1805" i="91"/>
  <c r="AF1805" i="91"/>
  <c r="AG1805" i="91"/>
  <c r="AH1805" i="91"/>
  <c r="AC1806" i="91"/>
  <c r="AD1806" i="91"/>
  <c r="AE1806" i="91"/>
  <c r="AF1806" i="91"/>
  <c r="AG1806" i="91"/>
  <c r="AH1806" i="91"/>
  <c r="AC1807" i="91"/>
  <c r="AD1807" i="91"/>
  <c r="AE1807" i="91"/>
  <c r="AF1807" i="91"/>
  <c r="AG1807" i="91"/>
  <c r="AH1807" i="91"/>
  <c r="AC1808" i="91"/>
  <c r="AD1808" i="91"/>
  <c r="AE1808" i="91"/>
  <c r="AF1808" i="91"/>
  <c r="AG1808" i="91"/>
  <c r="AH1808" i="91"/>
  <c r="AC1809" i="91"/>
  <c r="AD1809" i="91"/>
  <c r="AE1809" i="91"/>
  <c r="AF1809" i="91"/>
  <c r="AG1809" i="91"/>
  <c r="AH1809" i="91"/>
  <c r="AC1810" i="91"/>
  <c r="AD1810" i="91"/>
  <c r="AE1810" i="91"/>
  <c r="AF1810" i="91"/>
  <c r="AG1810" i="91"/>
  <c r="AH1810" i="91"/>
  <c r="AC1811" i="91"/>
  <c r="AD1811" i="91"/>
  <c r="AE1811" i="91"/>
  <c r="AF1811" i="91"/>
  <c r="AG1811" i="91"/>
  <c r="AH1811" i="91"/>
  <c r="AC1812" i="91"/>
  <c r="AD1812" i="91"/>
  <c r="AE1812" i="91"/>
  <c r="AF1812" i="91"/>
  <c r="AG1812" i="91"/>
  <c r="AH1812" i="91"/>
  <c r="AC1813" i="91"/>
  <c r="AD1813" i="91"/>
  <c r="AE1813" i="91"/>
  <c r="AF1813" i="91"/>
  <c r="AG1813" i="91"/>
  <c r="AH1813" i="91"/>
  <c r="AC1814" i="91"/>
  <c r="AD1814" i="91"/>
  <c r="AE1814" i="91"/>
  <c r="AF1814" i="91"/>
  <c r="AG1814" i="91"/>
  <c r="AH1814" i="91"/>
  <c r="AC1815" i="91"/>
  <c r="AD1815" i="91"/>
  <c r="AE1815" i="91"/>
  <c r="AF1815" i="91"/>
  <c r="AG1815" i="91"/>
  <c r="AH1815" i="91"/>
  <c r="AC1816" i="91"/>
  <c r="AD1816" i="91"/>
  <c r="AE1816" i="91"/>
  <c r="AF1816" i="91"/>
  <c r="AG1816" i="91"/>
  <c r="AH1816" i="91"/>
  <c r="AC1817" i="91"/>
  <c r="AD1817" i="91"/>
  <c r="AE1817" i="91"/>
  <c r="AF1817" i="91"/>
  <c r="AG1817" i="91"/>
  <c r="AH1817" i="91"/>
  <c r="AC1818" i="91"/>
  <c r="AD1818" i="91"/>
  <c r="AE1818" i="91"/>
  <c r="AF1818" i="91"/>
  <c r="AG1818" i="91"/>
  <c r="AH1818" i="91"/>
  <c r="AC1819" i="91"/>
  <c r="AD1819" i="91"/>
  <c r="AE1819" i="91"/>
  <c r="AF1819" i="91"/>
  <c r="AG1819" i="91"/>
  <c r="AH1819" i="91"/>
  <c r="AC1820" i="91"/>
  <c r="AD1820" i="91"/>
  <c r="AE1820" i="91"/>
  <c r="AF1820" i="91"/>
  <c r="AG1820" i="91"/>
  <c r="AH1820" i="91"/>
  <c r="AC1821" i="91"/>
  <c r="AD1821" i="91"/>
  <c r="AE1821" i="91"/>
  <c r="AF1821" i="91"/>
  <c r="AG1821" i="91"/>
  <c r="AH1821" i="91"/>
  <c r="AC1822" i="91"/>
  <c r="AD1822" i="91"/>
  <c r="AE1822" i="91"/>
  <c r="AF1822" i="91"/>
  <c r="AG1822" i="91"/>
  <c r="AH1822" i="91"/>
  <c r="AC1823" i="91"/>
  <c r="AD1823" i="91"/>
  <c r="AE1823" i="91"/>
  <c r="AF1823" i="91"/>
  <c r="AG1823" i="91"/>
  <c r="AH1823" i="91"/>
  <c r="AC1824" i="91"/>
  <c r="AD1824" i="91"/>
  <c r="AE1824" i="91"/>
  <c r="AF1824" i="91"/>
  <c r="AG1824" i="91"/>
  <c r="AH1824" i="91"/>
  <c r="AC1825" i="91"/>
  <c r="AD1825" i="91"/>
  <c r="AE1825" i="91"/>
  <c r="AF1825" i="91"/>
  <c r="AG1825" i="91"/>
  <c r="AH1825" i="91"/>
  <c r="AC1826" i="91"/>
  <c r="AD1826" i="91"/>
  <c r="AE1826" i="91"/>
  <c r="AF1826" i="91"/>
  <c r="AG1826" i="91"/>
  <c r="AH1826" i="91"/>
  <c r="AC1827" i="91"/>
  <c r="AD1827" i="91"/>
  <c r="AE1827" i="91"/>
  <c r="AF1827" i="91"/>
  <c r="AG1827" i="91"/>
  <c r="AH1827" i="91"/>
  <c r="AC1828" i="91"/>
  <c r="AD1828" i="91"/>
  <c r="AE1828" i="91"/>
  <c r="AF1828" i="91"/>
  <c r="AG1828" i="91"/>
  <c r="AH1828" i="91"/>
  <c r="AC1829" i="91"/>
  <c r="AD1829" i="91"/>
  <c r="AE1829" i="91"/>
  <c r="AF1829" i="91"/>
  <c r="AG1829" i="91"/>
  <c r="AH1829" i="91"/>
  <c r="AC1830" i="91"/>
  <c r="AD1830" i="91"/>
  <c r="AE1830" i="91"/>
  <c r="AF1830" i="91"/>
  <c r="AG1830" i="91"/>
  <c r="AH1830" i="91"/>
  <c r="AC1831" i="91"/>
  <c r="AD1831" i="91"/>
  <c r="AE1831" i="91"/>
  <c r="AF1831" i="91"/>
  <c r="AG1831" i="91"/>
  <c r="AH1831" i="91"/>
  <c r="AC1832" i="91"/>
  <c r="AD1832" i="91"/>
  <c r="AE1832" i="91"/>
  <c r="AF1832" i="91"/>
  <c r="AG1832" i="91"/>
  <c r="AH1832" i="91"/>
  <c r="AC1833" i="91"/>
  <c r="AD1833" i="91"/>
  <c r="AE1833" i="91"/>
  <c r="AF1833" i="91"/>
  <c r="AG1833" i="91"/>
  <c r="AH1833" i="91"/>
  <c r="AC1834" i="91"/>
  <c r="AD1834" i="91"/>
  <c r="AE1834" i="91"/>
  <c r="AF1834" i="91"/>
  <c r="AG1834" i="91"/>
  <c r="AH1834" i="91"/>
  <c r="AC1835" i="91"/>
  <c r="AD1835" i="91"/>
  <c r="AE1835" i="91"/>
  <c r="AF1835" i="91"/>
  <c r="AG1835" i="91"/>
  <c r="AH1835" i="91"/>
  <c r="AC1836" i="91"/>
  <c r="AD1836" i="91"/>
  <c r="AE1836" i="91"/>
  <c r="AF1836" i="91"/>
  <c r="AG1836" i="91"/>
  <c r="AH1836" i="91"/>
  <c r="AC1837" i="91"/>
  <c r="AD1837" i="91"/>
  <c r="AE1837" i="91"/>
  <c r="AF1837" i="91"/>
  <c r="AG1837" i="91"/>
  <c r="AH1837" i="91"/>
  <c r="AC1838" i="91"/>
  <c r="AD1838" i="91"/>
  <c r="AE1838" i="91"/>
  <c r="AF1838" i="91"/>
  <c r="AG1838" i="91"/>
  <c r="AH1838" i="91"/>
  <c r="AC1839" i="91"/>
  <c r="AD1839" i="91"/>
  <c r="AE1839" i="91"/>
  <c r="AF1839" i="91"/>
  <c r="AG1839" i="91"/>
  <c r="AH1839" i="91"/>
  <c r="AC1840" i="91"/>
  <c r="AD1840" i="91"/>
  <c r="AE1840" i="91"/>
  <c r="AF1840" i="91"/>
  <c r="AG1840" i="91"/>
  <c r="AH1840" i="91"/>
  <c r="AC1841" i="91"/>
  <c r="AD1841" i="91"/>
  <c r="AE1841" i="91"/>
  <c r="AF1841" i="91"/>
  <c r="AG1841" i="91"/>
  <c r="AH1841" i="91"/>
  <c r="AC1842" i="91"/>
  <c r="AD1842" i="91"/>
  <c r="AE1842" i="91"/>
  <c r="AF1842" i="91"/>
  <c r="AG1842" i="91"/>
  <c r="AH1842" i="91"/>
  <c r="AC1843" i="91"/>
  <c r="AD1843" i="91"/>
  <c r="AE1843" i="91"/>
  <c r="AF1843" i="91"/>
  <c r="AG1843" i="91"/>
  <c r="AH1843" i="91"/>
  <c r="AC1844" i="91"/>
  <c r="AD1844" i="91"/>
  <c r="AE1844" i="91"/>
  <c r="AF1844" i="91"/>
  <c r="AG1844" i="91"/>
  <c r="AH1844" i="91"/>
  <c r="AC1845" i="91"/>
  <c r="AD1845" i="91"/>
  <c r="AE1845" i="91"/>
  <c r="AF1845" i="91"/>
  <c r="AG1845" i="91"/>
  <c r="AH1845" i="91"/>
  <c r="AC1846" i="91"/>
  <c r="AD1846" i="91"/>
  <c r="AE1846" i="91"/>
  <c r="AF1846" i="91"/>
  <c r="AG1846" i="91"/>
  <c r="AH1846" i="91"/>
  <c r="AC1847" i="91"/>
  <c r="AD1847" i="91"/>
  <c r="AE1847" i="91"/>
  <c r="AF1847" i="91"/>
  <c r="AG1847" i="91"/>
  <c r="AH1847" i="91"/>
  <c r="AC1848" i="91"/>
  <c r="AD1848" i="91"/>
  <c r="AE1848" i="91"/>
  <c r="AF1848" i="91"/>
  <c r="AG1848" i="91"/>
  <c r="AH1848" i="91"/>
  <c r="AC1849" i="91"/>
  <c r="AD1849" i="91"/>
  <c r="AE1849" i="91"/>
  <c r="AF1849" i="91"/>
  <c r="AG1849" i="91"/>
  <c r="AH1849" i="91"/>
  <c r="AC1850" i="91"/>
  <c r="AD1850" i="91"/>
  <c r="AE1850" i="91"/>
  <c r="AF1850" i="91"/>
  <c r="AG1850" i="91"/>
  <c r="AH1850" i="91"/>
  <c r="AC1851" i="91"/>
  <c r="AD1851" i="91"/>
  <c r="AE1851" i="91"/>
  <c r="AF1851" i="91"/>
  <c r="AG1851" i="91"/>
  <c r="AH1851" i="91"/>
  <c r="AC1852" i="91"/>
  <c r="AD1852" i="91"/>
  <c r="AE1852" i="91"/>
  <c r="AF1852" i="91"/>
  <c r="AG1852" i="91"/>
  <c r="AH1852" i="91"/>
  <c r="AC1853" i="91"/>
  <c r="AD1853" i="91"/>
  <c r="AE1853" i="91"/>
  <c r="AF1853" i="91"/>
  <c r="AG1853" i="91"/>
  <c r="AH1853" i="91"/>
  <c r="AC1854" i="91"/>
  <c r="AD1854" i="91"/>
  <c r="AE1854" i="91"/>
  <c r="AF1854" i="91"/>
  <c r="AG1854" i="91"/>
  <c r="AH1854" i="91"/>
  <c r="AC1855" i="91"/>
  <c r="AD1855" i="91"/>
  <c r="AE1855" i="91"/>
  <c r="AF1855" i="91"/>
  <c r="AG1855" i="91"/>
  <c r="AH1855" i="91"/>
  <c r="AC1856" i="91"/>
  <c r="AD1856" i="91"/>
  <c r="AE1856" i="91"/>
  <c r="AF1856" i="91"/>
  <c r="AG1856" i="91"/>
  <c r="AH1856" i="91"/>
  <c r="AC1857" i="91"/>
  <c r="AD1857" i="91"/>
  <c r="AE1857" i="91"/>
  <c r="AF1857" i="91"/>
  <c r="AG1857" i="91"/>
  <c r="AH1857" i="91"/>
  <c r="AC1858" i="91"/>
  <c r="AD1858" i="91"/>
  <c r="AE1858" i="91"/>
  <c r="AF1858" i="91"/>
  <c r="AG1858" i="91"/>
  <c r="AH1858" i="91"/>
  <c r="AC1859" i="91"/>
  <c r="AD1859" i="91"/>
  <c r="AE1859" i="91"/>
  <c r="AF1859" i="91"/>
  <c r="AG1859" i="91"/>
  <c r="AH1859" i="91"/>
  <c r="AC1860" i="91"/>
  <c r="AD1860" i="91"/>
  <c r="AE1860" i="91"/>
  <c r="AF1860" i="91"/>
  <c r="AG1860" i="91"/>
  <c r="AH1860" i="91"/>
  <c r="AC1861" i="91"/>
  <c r="AD1861" i="91"/>
  <c r="AE1861" i="91"/>
  <c r="AF1861" i="91"/>
  <c r="AG1861" i="91"/>
  <c r="AH1861" i="91"/>
  <c r="AC1862" i="91"/>
  <c r="AD1862" i="91"/>
  <c r="AE1862" i="91"/>
  <c r="AF1862" i="91"/>
  <c r="AG1862" i="91"/>
  <c r="AH1862" i="91"/>
  <c r="AC1863" i="91"/>
  <c r="AD1863" i="91"/>
  <c r="AE1863" i="91"/>
  <c r="AF1863" i="91"/>
  <c r="AG1863" i="91"/>
  <c r="AH1863" i="91"/>
  <c r="AC1864" i="91"/>
  <c r="AD1864" i="91"/>
  <c r="AE1864" i="91"/>
  <c r="AF1864" i="91"/>
  <c r="AG1864" i="91"/>
  <c r="AH1864" i="91"/>
  <c r="AC1865" i="91"/>
  <c r="AD1865" i="91"/>
  <c r="AE1865" i="91"/>
  <c r="AF1865" i="91"/>
  <c r="AG1865" i="91"/>
  <c r="AH1865" i="91"/>
  <c r="AC1866" i="91"/>
  <c r="AD1866" i="91"/>
  <c r="AE1866" i="91"/>
  <c r="AF1866" i="91"/>
  <c r="AG1866" i="91"/>
  <c r="AH1866" i="91"/>
  <c r="AC1867" i="91"/>
  <c r="AD1867" i="91"/>
  <c r="AE1867" i="91"/>
  <c r="AF1867" i="91"/>
  <c r="AG1867" i="91"/>
  <c r="AH1867" i="91"/>
  <c r="AC1868" i="91"/>
  <c r="AD1868" i="91"/>
  <c r="AE1868" i="91"/>
  <c r="AF1868" i="91"/>
  <c r="AG1868" i="91"/>
  <c r="AH1868" i="91"/>
  <c r="AC1869" i="91"/>
  <c r="AD1869" i="91"/>
  <c r="AE1869" i="91"/>
  <c r="AF1869" i="91"/>
  <c r="AG1869" i="91"/>
  <c r="AH1869" i="91"/>
  <c r="AC1870" i="91"/>
  <c r="AD1870" i="91"/>
  <c r="AE1870" i="91"/>
  <c r="AF1870" i="91"/>
  <c r="AG1870" i="91"/>
  <c r="AH1870" i="91"/>
  <c r="AC1871" i="91"/>
  <c r="AD1871" i="91"/>
  <c r="AE1871" i="91"/>
  <c r="AF1871" i="91"/>
  <c r="AG1871" i="91"/>
  <c r="AH1871" i="91"/>
  <c r="AC1872" i="91"/>
  <c r="AD1872" i="91"/>
  <c r="AE1872" i="91"/>
  <c r="AF1872" i="91"/>
  <c r="AG1872" i="91"/>
  <c r="AH1872" i="91"/>
  <c r="AC1873" i="91"/>
  <c r="AD1873" i="91"/>
  <c r="AE1873" i="91"/>
  <c r="AF1873" i="91"/>
  <c r="AG1873" i="91"/>
  <c r="AH1873" i="91"/>
  <c r="AC1874" i="91"/>
  <c r="AD1874" i="91"/>
  <c r="AE1874" i="91"/>
  <c r="AF1874" i="91"/>
  <c r="AG1874" i="91"/>
  <c r="AH1874" i="91"/>
  <c r="AC1875" i="91"/>
  <c r="AD1875" i="91"/>
  <c r="AE1875" i="91"/>
  <c r="AF1875" i="91"/>
  <c r="AG1875" i="91"/>
  <c r="AH1875" i="91"/>
  <c r="AC1876" i="91"/>
  <c r="AD1876" i="91"/>
  <c r="AE1876" i="91"/>
  <c r="AF1876" i="91"/>
  <c r="AG1876" i="91"/>
  <c r="AH1876" i="91"/>
  <c r="AC1877" i="91"/>
  <c r="AD1877" i="91"/>
  <c r="AE1877" i="91"/>
  <c r="AF1877" i="91"/>
  <c r="AG1877" i="91"/>
  <c r="AH1877" i="91"/>
  <c r="AC1878" i="91"/>
  <c r="AD1878" i="91"/>
  <c r="AE1878" i="91"/>
  <c r="AF1878" i="91"/>
  <c r="AG1878" i="91"/>
  <c r="AH1878" i="91"/>
  <c r="AC1879" i="91"/>
  <c r="AD1879" i="91"/>
  <c r="AE1879" i="91"/>
  <c r="AF1879" i="91"/>
  <c r="AG1879" i="91"/>
  <c r="AH1879" i="91"/>
  <c r="AC1880" i="91"/>
  <c r="AD1880" i="91"/>
  <c r="AE1880" i="91"/>
  <c r="AF1880" i="91"/>
  <c r="AG1880" i="91"/>
  <c r="AH1880" i="91"/>
  <c r="AC1881" i="91"/>
  <c r="AD1881" i="91"/>
  <c r="AE1881" i="91"/>
  <c r="AF1881" i="91"/>
  <c r="AG1881" i="91"/>
  <c r="AH1881" i="91"/>
  <c r="AC1882" i="91"/>
  <c r="AD1882" i="91"/>
  <c r="AE1882" i="91"/>
  <c r="AF1882" i="91"/>
  <c r="AG1882" i="91"/>
  <c r="AH1882" i="91"/>
  <c r="AC1883" i="91"/>
  <c r="AD1883" i="91"/>
  <c r="AE1883" i="91"/>
  <c r="AF1883" i="91"/>
  <c r="AG1883" i="91"/>
  <c r="AH1883" i="91"/>
  <c r="AC1884" i="91"/>
  <c r="AD1884" i="91"/>
  <c r="AE1884" i="91"/>
  <c r="AF1884" i="91"/>
  <c r="AG1884" i="91"/>
  <c r="AH1884" i="91"/>
  <c r="AC1885" i="91"/>
  <c r="AD1885" i="91"/>
  <c r="AE1885" i="91"/>
  <c r="AF1885" i="91"/>
  <c r="AG1885" i="91"/>
  <c r="AH1885" i="91"/>
  <c r="AC1886" i="91"/>
  <c r="AD1886" i="91"/>
  <c r="AE1886" i="91"/>
  <c r="AF1886" i="91"/>
  <c r="AG1886" i="91"/>
  <c r="AH1886" i="91"/>
  <c r="AC1887" i="91"/>
  <c r="AD1887" i="91"/>
  <c r="AE1887" i="91"/>
  <c r="AF1887" i="91"/>
  <c r="AG1887" i="91"/>
  <c r="AH1887" i="91"/>
  <c r="AC1888" i="91"/>
  <c r="AD1888" i="91"/>
  <c r="AE1888" i="91"/>
  <c r="AF1888" i="91"/>
  <c r="AG1888" i="91"/>
  <c r="AH1888" i="91"/>
  <c r="AC1889" i="91"/>
  <c r="AD1889" i="91"/>
  <c r="AE1889" i="91"/>
  <c r="AF1889" i="91"/>
  <c r="AG1889" i="91"/>
  <c r="AH1889" i="91"/>
  <c r="AC1890" i="91"/>
  <c r="AD1890" i="91"/>
  <c r="AE1890" i="91"/>
  <c r="AF1890" i="91"/>
  <c r="AG1890" i="91"/>
  <c r="AH1890" i="91"/>
  <c r="AC1891" i="91"/>
  <c r="AD1891" i="91"/>
  <c r="AE1891" i="91"/>
  <c r="AF1891" i="91"/>
  <c r="AG1891" i="91"/>
  <c r="AH1891" i="91"/>
  <c r="AC1892" i="91"/>
  <c r="AD1892" i="91"/>
  <c r="AE1892" i="91"/>
  <c r="AF1892" i="91"/>
  <c r="AG1892" i="91"/>
  <c r="AH1892" i="91"/>
  <c r="AC1893" i="91"/>
  <c r="AD1893" i="91"/>
  <c r="AE1893" i="91"/>
  <c r="AF1893" i="91"/>
  <c r="AG1893" i="91"/>
  <c r="AH1893" i="91"/>
  <c r="AC1894" i="91"/>
  <c r="AD1894" i="91"/>
  <c r="AE1894" i="91"/>
  <c r="AF1894" i="91"/>
  <c r="AG1894" i="91"/>
  <c r="AH1894" i="91"/>
  <c r="AC1895" i="91"/>
  <c r="AD1895" i="91"/>
  <c r="AE1895" i="91"/>
  <c r="AF1895" i="91"/>
  <c r="AG1895" i="91"/>
  <c r="AH1895" i="91"/>
  <c r="AC1896" i="91"/>
  <c r="AD1896" i="91"/>
  <c r="AE1896" i="91"/>
  <c r="AF1896" i="91"/>
  <c r="AG1896" i="91"/>
  <c r="AH1896" i="91"/>
  <c r="AC1897" i="91"/>
  <c r="AD1897" i="91"/>
  <c r="AE1897" i="91"/>
  <c r="AF1897" i="91"/>
  <c r="AG1897" i="91"/>
  <c r="AH1897" i="91"/>
  <c r="AC1898" i="91"/>
  <c r="AD1898" i="91"/>
  <c r="AE1898" i="91"/>
  <c r="AF1898" i="91"/>
  <c r="AG1898" i="91"/>
  <c r="AH1898" i="91"/>
  <c r="AC1899" i="91"/>
  <c r="AD1899" i="91"/>
  <c r="AE1899" i="91"/>
  <c r="AF1899" i="91"/>
  <c r="AG1899" i="91"/>
  <c r="AH1899" i="91"/>
  <c r="AC1900" i="91"/>
  <c r="AD1900" i="91"/>
  <c r="AE1900" i="91"/>
  <c r="AF1900" i="91"/>
  <c r="AG1900" i="91"/>
  <c r="AH1900" i="91"/>
  <c r="AC1901" i="91"/>
  <c r="AD1901" i="91"/>
  <c r="AE1901" i="91"/>
  <c r="AF1901" i="91"/>
  <c r="AG1901" i="91"/>
  <c r="AH1901" i="91"/>
  <c r="AC1902" i="91"/>
  <c r="AD1902" i="91"/>
  <c r="AE1902" i="91"/>
  <c r="AF1902" i="91"/>
  <c r="AG1902" i="91"/>
  <c r="AH1902" i="91"/>
  <c r="AC1903" i="91"/>
  <c r="AD1903" i="91"/>
  <c r="AE1903" i="91"/>
  <c r="AF1903" i="91"/>
  <c r="AG1903" i="91"/>
  <c r="AH1903" i="91"/>
  <c r="AC1904" i="91"/>
  <c r="AD1904" i="91"/>
  <c r="AE1904" i="91"/>
  <c r="AF1904" i="91"/>
  <c r="AG1904" i="91"/>
  <c r="AH1904" i="91"/>
  <c r="AC1905" i="91"/>
  <c r="AD1905" i="91"/>
  <c r="AE1905" i="91"/>
  <c r="AF1905" i="91"/>
  <c r="AG1905" i="91"/>
  <c r="AH1905" i="91"/>
  <c r="AC1906" i="91"/>
  <c r="AD1906" i="91"/>
  <c r="AE1906" i="91"/>
  <c r="AF1906" i="91"/>
  <c r="AG1906" i="91"/>
  <c r="AH1906" i="91"/>
  <c r="AC1907" i="91"/>
  <c r="AD1907" i="91"/>
  <c r="AE1907" i="91"/>
  <c r="AF1907" i="91"/>
  <c r="AG1907" i="91"/>
  <c r="AH1907" i="91"/>
  <c r="AC1908" i="91"/>
  <c r="AD1908" i="91"/>
  <c r="AE1908" i="91"/>
  <c r="AF1908" i="91"/>
  <c r="AG1908" i="91"/>
  <c r="AH1908" i="91"/>
  <c r="AC1909" i="91"/>
  <c r="AD1909" i="91"/>
  <c r="AE1909" i="91"/>
  <c r="AF1909" i="91"/>
  <c r="AG1909" i="91"/>
  <c r="AH1909" i="91"/>
  <c r="AC1910" i="91"/>
  <c r="AD1910" i="91"/>
  <c r="AE1910" i="91"/>
  <c r="AF1910" i="91"/>
  <c r="AG1910" i="91"/>
  <c r="AH1910" i="91"/>
  <c r="AC1911" i="91"/>
  <c r="AD1911" i="91"/>
  <c r="AE1911" i="91"/>
  <c r="AF1911" i="91"/>
  <c r="AG1911" i="91"/>
  <c r="AH1911" i="91"/>
  <c r="AC1912" i="91"/>
  <c r="AD1912" i="91"/>
  <c r="AE1912" i="91"/>
  <c r="AF1912" i="91"/>
  <c r="AG1912" i="91"/>
  <c r="AH1912" i="91"/>
  <c r="AC1913" i="91"/>
  <c r="AD1913" i="91"/>
  <c r="AE1913" i="91"/>
  <c r="AF1913" i="91"/>
  <c r="AG1913" i="91"/>
  <c r="AH1913" i="91"/>
  <c r="AC1914" i="91"/>
  <c r="AD1914" i="91"/>
  <c r="AE1914" i="91"/>
  <c r="AF1914" i="91"/>
  <c r="AG1914" i="91"/>
  <c r="AH1914" i="91"/>
  <c r="AC1915" i="91"/>
  <c r="AD1915" i="91"/>
  <c r="AE1915" i="91"/>
  <c r="AF1915" i="91"/>
  <c r="AG1915" i="91"/>
  <c r="AH1915" i="91"/>
  <c r="AC1916" i="91"/>
  <c r="AD1916" i="91"/>
  <c r="AE1916" i="91"/>
  <c r="AF1916" i="91"/>
  <c r="AG1916" i="91"/>
  <c r="AH1916" i="91"/>
  <c r="AC1917" i="91"/>
  <c r="AD1917" i="91"/>
  <c r="AE1917" i="91"/>
  <c r="AF1917" i="91"/>
  <c r="AG1917" i="91"/>
  <c r="AH1917" i="91"/>
  <c r="AC1918" i="91"/>
  <c r="AD1918" i="91"/>
  <c r="AE1918" i="91"/>
  <c r="AF1918" i="91"/>
  <c r="AG1918" i="91"/>
  <c r="AH1918" i="91"/>
  <c r="AC1919" i="91"/>
  <c r="AD1919" i="91"/>
  <c r="AE1919" i="91"/>
  <c r="AF1919" i="91"/>
  <c r="AG1919" i="91"/>
  <c r="AH1919" i="91"/>
  <c r="AC1920" i="91"/>
  <c r="AD1920" i="91"/>
  <c r="AE1920" i="91"/>
  <c r="AF1920" i="91"/>
  <c r="AG1920" i="91"/>
  <c r="AH1920" i="91"/>
  <c r="AC1921" i="91"/>
  <c r="AD1921" i="91"/>
  <c r="AE1921" i="91"/>
  <c r="AF1921" i="91"/>
  <c r="AG1921" i="91"/>
  <c r="AH1921" i="91"/>
  <c r="AC1922" i="91"/>
  <c r="AD1922" i="91"/>
  <c r="AE1922" i="91"/>
  <c r="AF1922" i="91"/>
  <c r="AG1922" i="91"/>
  <c r="AH1922" i="91"/>
  <c r="AC1923" i="91"/>
  <c r="AD1923" i="91"/>
  <c r="AE1923" i="91"/>
  <c r="AF1923" i="91"/>
  <c r="AG1923" i="91"/>
  <c r="AH1923" i="91"/>
  <c r="AC1924" i="91"/>
  <c r="AD1924" i="91"/>
  <c r="AE1924" i="91"/>
  <c r="AF1924" i="91"/>
  <c r="AG1924" i="91"/>
  <c r="AH1924" i="91"/>
  <c r="AC1925" i="91"/>
  <c r="AD1925" i="91"/>
  <c r="AE1925" i="91"/>
  <c r="AF1925" i="91"/>
  <c r="AG1925" i="91"/>
  <c r="AH1925" i="91"/>
  <c r="AC1926" i="91"/>
  <c r="AD1926" i="91"/>
  <c r="AE1926" i="91"/>
  <c r="AF1926" i="91"/>
  <c r="AG1926" i="91"/>
  <c r="AH1926" i="91"/>
  <c r="AC1927" i="91"/>
  <c r="AD1927" i="91"/>
  <c r="AE1927" i="91"/>
  <c r="AF1927" i="91"/>
  <c r="AG1927" i="91"/>
  <c r="AH1927" i="91"/>
  <c r="AC1928" i="91"/>
  <c r="AD1928" i="91"/>
  <c r="AE1928" i="91"/>
  <c r="AF1928" i="91"/>
  <c r="AG1928" i="91"/>
  <c r="AH1928" i="91"/>
  <c r="AC1929" i="91"/>
  <c r="AD1929" i="91"/>
  <c r="AE1929" i="91"/>
  <c r="AF1929" i="91"/>
  <c r="AG1929" i="91"/>
  <c r="AH1929" i="91"/>
  <c r="AC1930" i="91"/>
  <c r="AD1930" i="91"/>
  <c r="AE1930" i="91"/>
  <c r="AF1930" i="91"/>
  <c r="AG1930" i="91"/>
  <c r="AH1930" i="91"/>
  <c r="AC1931" i="91"/>
  <c r="AD1931" i="91"/>
  <c r="AE1931" i="91"/>
  <c r="AF1931" i="91"/>
  <c r="AG1931" i="91"/>
  <c r="AH1931" i="91"/>
  <c r="AC1932" i="91"/>
  <c r="AD1932" i="91"/>
  <c r="AE1932" i="91"/>
  <c r="AF1932" i="91"/>
  <c r="AG1932" i="91"/>
  <c r="AH1932" i="91"/>
  <c r="AC1933" i="91"/>
  <c r="AD1933" i="91"/>
  <c r="AE1933" i="91"/>
  <c r="AF1933" i="91"/>
  <c r="AG1933" i="91"/>
  <c r="AH1933" i="91"/>
  <c r="AC1934" i="91"/>
  <c r="AD1934" i="91"/>
  <c r="AE1934" i="91"/>
  <c r="AF1934" i="91"/>
  <c r="AG1934" i="91"/>
  <c r="AH1934" i="91"/>
  <c r="AC1935" i="91"/>
  <c r="AD1935" i="91"/>
  <c r="AE1935" i="91"/>
  <c r="AF1935" i="91"/>
  <c r="AG1935" i="91"/>
  <c r="AH1935" i="91"/>
  <c r="AC1936" i="91"/>
  <c r="AD1936" i="91"/>
  <c r="AE1936" i="91"/>
  <c r="AF1936" i="91"/>
  <c r="AG1936" i="91"/>
  <c r="AH1936" i="91"/>
  <c r="AC1937" i="91"/>
  <c r="AD1937" i="91"/>
  <c r="AE1937" i="91"/>
  <c r="AF1937" i="91"/>
  <c r="AG1937" i="91"/>
  <c r="AH1937" i="91"/>
  <c r="AC1938" i="91"/>
  <c r="AD1938" i="91"/>
  <c r="AE1938" i="91"/>
  <c r="AF1938" i="91"/>
  <c r="AG1938" i="91"/>
  <c r="AH1938" i="91"/>
  <c r="AC1939" i="91"/>
  <c r="AD1939" i="91"/>
  <c r="AE1939" i="91"/>
  <c r="AF1939" i="91"/>
  <c r="AG1939" i="91"/>
  <c r="AH1939" i="91"/>
  <c r="AC1940" i="91"/>
  <c r="AD1940" i="91"/>
  <c r="AE1940" i="91"/>
  <c r="AF1940" i="91"/>
  <c r="AG1940" i="91"/>
  <c r="AH1940" i="91"/>
  <c r="AC1941" i="91"/>
  <c r="AD1941" i="91"/>
  <c r="AE1941" i="91"/>
  <c r="AF1941" i="91"/>
  <c r="AG1941" i="91"/>
  <c r="AH1941" i="91"/>
  <c r="AC1942" i="91"/>
  <c r="AD1942" i="91"/>
  <c r="AE1942" i="91"/>
  <c r="AF1942" i="91"/>
  <c r="AG1942" i="91"/>
  <c r="AH1942" i="91"/>
  <c r="AC1943" i="91"/>
  <c r="AD1943" i="91"/>
  <c r="AE1943" i="91"/>
  <c r="AF1943" i="91"/>
  <c r="AG1943" i="91"/>
  <c r="AH1943" i="91"/>
  <c r="AC1944" i="91"/>
  <c r="AD1944" i="91"/>
  <c r="AE1944" i="91"/>
  <c r="AF1944" i="91"/>
  <c r="AG1944" i="91"/>
  <c r="AH1944" i="91"/>
  <c r="AC1945" i="91"/>
  <c r="AD1945" i="91"/>
  <c r="AE1945" i="91"/>
  <c r="AF1945" i="91"/>
  <c r="AG1945" i="91"/>
  <c r="AH1945" i="91"/>
  <c r="AC1946" i="91"/>
  <c r="AD1946" i="91"/>
  <c r="AE1946" i="91"/>
  <c r="AF1946" i="91"/>
  <c r="AG1946" i="91"/>
  <c r="AH1946" i="91"/>
  <c r="AC1947" i="91"/>
  <c r="AD1947" i="91"/>
  <c r="AE1947" i="91"/>
  <c r="AF1947" i="91"/>
  <c r="AG1947" i="91"/>
  <c r="AH1947" i="91"/>
  <c r="AC1948" i="91"/>
  <c r="AD1948" i="91"/>
  <c r="AE1948" i="91"/>
  <c r="AF1948" i="91"/>
  <c r="AG1948" i="91"/>
  <c r="AH1948" i="91"/>
  <c r="AC1949" i="91"/>
  <c r="AD1949" i="91"/>
  <c r="AE1949" i="91"/>
  <c r="AF1949" i="91"/>
  <c r="AG1949" i="91"/>
  <c r="AH1949" i="91"/>
  <c r="AC1950" i="91"/>
  <c r="AD1950" i="91"/>
  <c r="AE1950" i="91"/>
  <c r="AF1950" i="91"/>
  <c r="AG1950" i="91"/>
  <c r="AH1950" i="91"/>
  <c r="AC1951" i="91"/>
  <c r="AD1951" i="91"/>
  <c r="AE1951" i="91"/>
  <c r="AF1951" i="91"/>
  <c r="AG1951" i="91"/>
  <c r="AH1951" i="91"/>
  <c r="AC1952" i="91"/>
  <c r="AD1952" i="91"/>
  <c r="AE1952" i="91"/>
  <c r="AF1952" i="91"/>
  <c r="AG1952" i="91"/>
  <c r="AH1952" i="91"/>
  <c r="AC1953" i="91"/>
  <c r="AD1953" i="91"/>
  <c r="AE1953" i="91"/>
  <c r="AF1953" i="91"/>
  <c r="AG1953" i="91"/>
  <c r="AH1953" i="91"/>
  <c r="AC1954" i="91"/>
  <c r="AD1954" i="91"/>
  <c r="AE1954" i="91"/>
  <c r="AF1954" i="91"/>
  <c r="AG1954" i="91"/>
  <c r="AH1954" i="91"/>
  <c r="AC1955" i="91"/>
  <c r="AD1955" i="91"/>
  <c r="AE1955" i="91"/>
  <c r="AF1955" i="91"/>
  <c r="AG1955" i="91"/>
  <c r="AH1955" i="91"/>
  <c r="AC1956" i="91"/>
  <c r="AD1956" i="91"/>
  <c r="AE1956" i="91"/>
  <c r="AF1956" i="91"/>
  <c r="AG1956" i="91"/>
  <c r="AH1956" i="91"/>
  <c r="AC1957" i="91"/>
  <c r="AD1957" i="91"/>
  <c r="AE1957" i="91"/>
  <c r="AF1957" i="91"/>
  <c r="AG1957" i="91"/>
  <c r="AH1957" i="91"/>
  <c r="AC1958" i="91"/>
  <c r="AD1958" i="91"/>
  <c r="AE1958" i="91"/>
  <c r="AF1958" i="91"/>
  <c r="AG1958" i="91"/>
  <c r="AH1958" i="91"/>
  <c r="AC1959" i="91"/>
  <c r="AD1959" i="91"/>
  <c r="AE1959" i="91"/>
  <c r="AF1959" i="91"/>
  <c r="AG1959" i="91"/>
  <c r="AH1959" i="91"/>
  <c r="AC1960" i="91"/>
  <c r="AD1960" i="91"/>
  <c r="AE1960" i="91"/>
  <c r="AF1960" i="91"/>
  <c r="AG1960" i="91"/>
  <c r="AH1960" i="91"/>
  <c r="AC1961" i="91"/>
  <c r="AD1961" i="91"/>
  <c r="AE1961" i="91"/>
  <c r="AF1961" i="91"/>
  <c r="AG1961" i="91"/>
  <c r="AH1961" i="91"/>
  <c r="AC1962" i="91"/>
  <c r="AD1962" i="91"/>
  <c r="AE1962" i="91"/>
  <c r="AF1962" i="91"/>
  <c r="AG1962" i="91"/>
  <c r="AH1962" i="91"/>
  <c r="AC1963" i="91"/>
  <c r="AD1963" i="91"/>
  <c r="AE1963" i="91"/>
  <c r="AF1963" i="91"/>
  <c r="AG1963" i="91"/>
  <c r="AH1963" i="91"/>
  <c r="AC1964" i="91"/>
  <c r="AD1964" i="91"/>
  <c r="AE1964" i="91"/>
  <c r="AF1964" i="91"/>
  <c r="AG1964" i="91"/>
  <c r="AH1964" i="91"/>
  <c r="AC1965" i="91"/>
  <c r="AD1965" i="91"/>
  <c r="AE1965" i="91"/>
  <c r="AF1965" i="91"/>
  <c r="AG1965" i="91"/>
  <c r="AH1965" i="91"/>
  <c r="AC1966" i="91"/>
  <c r="AD1966" i="91"/>
  <c r="AE1966" i="91"/>
  <c r="AF1966" i="91"/>
  <c r="AG1966" i="91"/>
  <c r="AH1966" i="91"/>
  <c r="AC1967" i="91"/>
  <c r="AD1967" i="91"/>
  <c r="AE1967" i="91"/>
  <c r="AF1967" i="91"/>
  <c r="AG1967" i="91"/>
  <c r="AH1967" i="91"/>
  <c r="AC1968" i="91"/>
  <c r="AD1968" i="91"/>
  <c r="AE1968" i="91"/>
  <c r="AF1968" i="91"/>
  <c r="AG1968" i="91"/>
  <c r="AH1968" i="91"/>
  <c r="AC1969" i="91"/>
  <c r="AD1969" i="91"/>
  <c r="AE1969" i="91"/>
  <c r="AF1969" i="91"/>
  <c r="AG1969" i="91"/>
  <c r="AH1969" i="91"/>
  <c r="AC1970" i="91"/>
  <c r="AD1970" i="91"/>
  <c r="AE1970" i="91"/>
  <c r="AF1970" i="91"/>
  <c r="AG1970" i="91"/>
  <c r="AH1970" i="91"/>
  <c r="AC1971" i="91"/>
  <c r="AD1971" i="91"/>
  <c r="AE1971" i="91"/>
  <c r="AF1971" i="91"/>
  <c r="AG1971" i="91"/>
  <c r="AH1971" i="91"/>
  <c r="AC1972" i="91"/>
  <c r="AD1972" i="91"/>
  <c r="AE1972" i="91"/>
  <c r="AF1972" i="91"/>
  <c r="AG1972" i="91"/>
  <c r="AH1972" i="91"/>
  <c r="AC1973" i="91"/>
  <c r="AD1973" i="91"/>
  <c r="AE1973" i="91"/>
  <c r="AF1973" i="91"/>
  <c r="AG1973" i="91"/>
  <c r="AH1973" i="91"/>
  <c r="AC1974" i="91"/>
  <c r="AD1974" i="91"/>
  <c r="AE1974" i="91"/>
  <c r="AF1974" i="91"/>
  <c r="AG1974" i="91"/>
  <c r="AH1974" i="91"/>
  <c r="AC1975" i="91"/>
  <c r="AD1975" i="91"/>
  <c r="AE1975" i="91"/>
  <c r="AF1975" i="91"/>
  <c r="AG1975" i="91"/>
  <c r="AH1975" i="91"/>
  <c r="AC1976" i="91"/>
  <c r="AD1976" i="91"/>
  <c r="AE1976" i="91"/>
  <c r="AF1976" i="91"/>
  <c r="AG1976" i="91"/>
  <c r="AH1976" i="91"/>
  <c r="AC1977" i="91"/>
  <c r="AD1977" i="91"/>
  <c r="AE1977" i="91"/>
  <c r="AF1977" i="91"/>
  <c r="AG1977" i="91"/>
  <c r="AH1977" i="91"/>
  <c r="AC1978" i="91"/>
  <c r="AD1978" i="91"/>
  <c r="AE1978" i="91"/>
  <c r="AF1978" i="91"/>
  <c r="AG1978" i="91"/>
  <c r="AH1978" i="91"/>
  <c r="AC1979" i="91"/>
  <c r="AD1979" i="91"/>
  <c r="AE1979" i="91"/>
  <c r="AF1979" i="91"/>
  <c r="AG1979" i="91"/>
  <c r="AH1979" i="91"/>
  <c r="AC1980" i="91"/>
  <c r="AD1980" i="91"/>
  <c r="AE1980" i="91"/>
  <c r="AF1980" i="91"/>
  <c r="AG1980" i="91"/>
  <c r="AH1980" i="91"/>
  <c r="AC1981" i="91"/>
  <c r="AD1981" i="91"/>
  <c r="AE1981" i="91"/>
  <c r="AF1981" i="91"/>
  <c r="AG1981" i="91"/>
  <c r="AH1981" i="91"/>
  <c r="AC1982" i="91"/>
  <c r="AD1982" i="91"/>
  <c r="AE1982" i="91"/>
  <c r="AF1982" i="91"/>
  <c r="AG1982" i="91"/>
  <c r="AH1982" i="91"/>
  <c r="AC1983" i="91"/>
  <c r="AD1983" i="91"/>
  <c r="AE1983" i="91"/>
  <c r="AF1983" i="91"/>
  <c r="AG1983" i="91"/>
  <c r="AH1983" i="91"/>
  <c r="AC1984" i="91"/>
  <c r="AD1984" i="91"/>
  <c r="AE1984" i="91"/>
  <c r="AF1984" i="91"/>
  <c r="AG1984" i="91"/>
  <c r="AH1984" i="91"/>
  <c r="AC1985" i="91"/>
  <c r="AD1985" i="91"/>
  <c r="AE1985" i="91"/>
  <c r="AF1985" i="91"/>
  <c r="AG1985" i="91"/>
  <c r="AH1985" i="91"/>
  <c r="AC1986" i="91"/>
  <c r="AD1986" i="91"/>
  <c r="AE1986" i="91"/>
  <c r="AF1986" i="91"/>
  <c r="AG1986" i="91"/>
  <c r="AH1986" i="91"/>
  <c r="AC1987" i="91"/>
  <c r="AD1987" i="91"/>
  <c r="AE1987" i="91"/>
  <c r="AF1987" i="91"/>
  <c r="AG1987" i="91"/>
  <c r="AH1987" i="91"/>
  <c r="AC1988" i="91"/>
  <c r="AD1988" i="91"/>
  <c r="AE1988" i="91"/>
  <c r="AF1988" i="91"/>
  <c r="AG1988" i="91"/>
  <c r="AH1988" i="91"/>
  <c r="AC1989" i="91"/>
  <c r="AD1989" i="91"/>
  <c r="AE1989" i="91"/>
  <c r="AF1989" i="91"/>
  <c r="AG1989" i="91"/>
  <c r="AH1989" i="91"/>
  <c r="AC1990" i="91"/>
  <c r="AD1990" i="91"/>
  <c r="AE1990" i="91"/>
  <c r="AF1990" i="91"/>
  <c r="AG1990" i="91"/>
  <c r="AH1990" i="91"/>
  <c r="AC1991" i="91"/>
  <c r="AD1991" i="91"/>
  <c r="AE1991" i="91"/>
  <c r="AF1991" i="91"/>
  <c r="AG1991" i="91"/>
  <c r="AH1991" i="91"/>
  <c r="AC1992" i="91"/>
  <c r="AD1992" i="91"/>
  <c r="AE1992" i="91"/>
  <c r="AF1992" i="91"/>
  <c r="AG1992" i="91"/>
  <c r="AH1992" i="91"/>
  <c r="AC1993" i="91"/>
  <c r="AD1993" i="91"/>
  <c r="AE1993" i="91"/>
  <c r="AF1993" i="91"/>
  <c r="AG1993" i="91"/>
  <c r="AH1993" i="91"/>
  <c r="AC1994" i="91"/>
  <c r="AD1994" i="91"/>
  <c r="AE1994" i="91"/>
  <c r="AF1994" i="91"/>
  <c r="AG1994" i="91"/>
  <c r="AH1994" i="91"/>
  <c r="AC1995" i="91"/>
  <c r="AD1995" i="91"/>
  <c r="AE1995" i="91"/>
  <c r="AF1995" i="91"/>
  <c r="AG1995" i="91"/>
  <c r="AH1995" i="91"/>
  <c r="AC1996" i="91"/>
  <c r="AD1996" i="91"/>
  <c r="AE1996" i="91"/>
  <c r="AF1996" i="91"/>
  <c r="AG1996" i="91"/>
  <c r="AH1996" i="91"/>
  <c r="AC1997" i="91"/>
  <c r="AD1997" i="91"/>
  <c r="AE1997" i="91"/>
  <c r="AF1997" i="91"/>
  <c r="AG1997" i="91"/>
  <c r="AH1997" i="91"/>
  <c r="AC1998" i="91"/>
  <c r="AD1998" i="91"/>
  <c r="AE1998" i="91"/>
  <c r="AF1998" i="91"/>
  <c r="AG1998" i="91"/>
  <c r="AH1998" i="91"/>
  <c r="AC1999" i="91"/>
  <c r="AD1999" i="91"/>
  <c r="AE1999" i="91"/>
  <c r="AF1999" i="91"/>
  <c r="AG1999" i="91"/>
  <c r="AH1999" i="91"/>
  <c r="AC2000" i="91"/>
  <c r="AD2000" i="91"/>
  <c r="AE2000" i="91"/>
  <c r="AF2000" i="91"/>
  <c r="AG2000" i="91"/>
  <c r="AH2000" i="91"/>
  <c r="AC2001" i="91"/>
  <c r="AD2001" i="91"/>
  <c r="AE2001" i="91"/>
  <c r="AF2001" i="91"/>
  <c r="AG2001" i="91"/>
  <c r="AH2001" i="91"/>
  <c r="AC2002" i="91"/>
  <c r="AD2002" i="91"/>
  <c r="AE2002" i="91"/>
  <c r="AF2002" i="91"/>
  <c r="AG2002" i="91"/>
  <c r="AH2002" i="91"/>
  <c r="AC2003" i="91"/>
  <c r="AD2003" i="91"/>
  <c r="AE2003" i="91"/>
  <c r="AF2003" i="91"/>
  <c r="AG2003" i="91"/>
  <c r="AH2003" i="91"/>
  <c r="AC2004" i="91"/>
  <c r="AD2004" i="91"/>
  <c r="AE2004" i="91"/>
  <c r="AF2004" i="91"/>
  <c r="AG2004" i="91"/>
  <c r="AH2004" i="91"/>
  <c r="AC2005" i="91"/>
  <c r="AD2005" i="91"/>
  <c r="AE2005" i="91"/>
  <c r="AF2005" i="91"/>
  <c r="AG2005" i="91"/>
  <c r="AH2005" i="91"/>
  <c r="AC2006" i="91"/>
  <c r="AD2006" i="91"/>
  <c r="AE2006" i="91"/>
  <c r="AF2006" i="91"/>
  <c r="AG2006" i="91"/>
  <c r="AH2006" i="91"/>
  <c r="AC2007" i="91"/>
  <c r="AD2007" i="91"/>
  <c r="AE2007" i="91"/>
  <c r="AF2007" i="91"/>
  <c r="AG2007" i="91"/>
  <c r="AH2007" i="91"/>
  <c r="AC2008" i="91"/>
  <c r="AD2008" i="91"/>
  <c r="AE2008" i="91"/>
  <c r="AF2008" i="91"/>
  <c r="AG2008" i="91"/>
  <c r="AH2008" i="91"/>
  <c r="AC2009" i="91"/>
  <c r="AD2009" i="91"/>
  <c r="AE2009" i="91"/>
  <c r="AF2009" i="91"/>
  <c r="AG2009" i="91"/>
  <c r="AH2009" i="91"/>
  <c r="AC2010" i="91"/>
  <c r="AD2010" i="91"/>
  <c r="AE2010" i="91"/>
  <c r="AF2010" i="91"/>
  <c r="AG2010" i="91"/>
  <c r="AH2010" i="91"/>
  <c r="AC2011" i="91"/>
  <c r="AD2011" i="91"/>
  <c r="AE2011" i="91"/>
  <c r="AF2011" i="91"/>
  <c r="AG2011" i="91"/>
  <c r="AH2011" i="91"/>
  <c r="AC2012" i="91"/>
  <c r="AD2012" i="91"/>
  <c r="AE2012" i="91"/>
  <c r="AF2012" i="91"/>
  <c r="AG2012" i="91"/>
  <c r="AH2012" i="91"/>
  <c r="AC2013" i="91"/>
  <c r="AD2013" i="91"/>
  <c r="AE2013" i="91"/>
  <c r="AF2013" i="91"/>
  <c r="AG2013" i="91"/>
  <c r="AH2013" i="91"/>
  <c r="AC2014" i="91"/>
  <c r="AD2014" i="91"/>
  <c r="AE2014" i="91"/>
  <c r="AF2014" i="91"/>
  <c r="AG2014" i="91"/>
  <c r="AH2014" i="91"/>
  <c r="AC2015" i="91"/>
  <c r="AD2015" i="91"/>
  <c r="AE2015" i="91"/>
  <c r="AF2015" i="91"/>
  <c r="AG2015" i="91"/>
  <c r="AH2015" i="91"/>
  <c r="AC2016" i="91"/>
  <c r="AD2016" i="91"/>
  <c r="AE2016" i="91"/>
  <c r="AF2016" i="91"/>
  <c r="AG2016" i="91"/>
  <c r="AH2016" i="91"/>
  <c r="AC2017" i="91"/>
  <c r="AD2017" i="91"/>
  <c r="AE2017" i="91"/>
  <c r="AF2017" i="91"/>
  <c r="AG2017" i="91"/>
  <c r="AH2017" i="91"/>
  <c r="AC2018" i="91"/>
  <c r="AD2018" i="91"/>
  <c r="AE2018" i="91"/>
  <c r="AF2018" i="91"/>
  <c r="AG2018" i="91"/>
  <c r="AH2018" i="91"/>
  <c r="AC2019" i="91"/>
  <c r="AD2019" i="91"/>
  <c r="AE2019" i="91"/>
  <c r="AF2019" i="91"/>
  <c r="AG2019" i="91"/>
  <c r="AH2019" i="91"/>
  <c r="AC2020" i="91"/>
  <c r="AD2020" i="91"/>
  <c r="AE2020" i="91"/>
  <c r="AF2020" i="91"/>
  <c r="AG2020" i="91"/>
  <c r="AH2020" i="91"/>
  <c r="AC2021" i="91"/>
  <c r="AD2021" i="91"/>
  <c r="AE2021" i="91"/>
  <c r="AF2021" i="91"/>
  <c r="AG2021" i="91"/>
  <c r="AH2021" i="91"/>
  <c r="AC2022" i="91"/>
  <c r="AD2022" i="91"/>
  <c r="AE2022" i="91"/>
  <c r="AF2022" i="91"/>
  <c r="AG2022" i="91"/>
  <c r="AH2022" i="91"/>
  <c r="AC2023" i="91"/>
  <c r="AD2023" i="91"/>
  <c r="AE2023" i="91"/>
  <c r="AF2023" i="91"/>
  <c r="AG2023" i="91"/>
  <c r="AH2023" i="91"/>
  <c r="AC2024" i="91"/>
  <c r="AD2024" i="91"/>
  <c r="AE2024" i="91"/>
  <c r="AF2024" i="91"/>
  <c r="AG2024" i="91"/>
  <c r="AH2024" i="91"/>
  <c r="AC2025" i="91"/>
  <c r="AD2025" i="91"/>
  <c r="AE2025" i="91"/>
  <c r="AF2025" i="91"/>
  <c r="AG2025" i="91"/>
  <c r="AH2025" i="91"/>
  <c r="AC2026" i="91"/>
  <c r="AD2026" i="91"/>
  <c r="AE2026" i="91"/>
  <c r="AF2026" i="91"/>
  <c r="AG2026" i="91"/>
  <c r="AH2026" i="91"/>
  <c r="AC2027" i="91"/>
  <c r="AD2027" i="91"/>
  <c r="AE2027" i="91"/>
  <c r="AF2027" i="91"/>
  <c r="AG2027" i="91"/>
  <c r="AH2027" i="91"/>
  <c r="AC2028" i="91"/>
  <c r="AD2028" i="91"/>
  <c r="AE2028" i="91"/>
  <c r="AF2028" i="91"/>
  <c r="AG2028" i="91"/>
  <c r="AH2028" i="91"/>
  <c r="AC2029" i="91"/>
  <c r="AD2029" i="91"/>
  <c r="AE2029" i="91"/>
  <c r="AF2029" i="91"/>
  <c r="AG2029" i="91"/>
  <c r="AH2029" i="91"/>
  <c r="AC2030" i="91"/>
  <c r="AD2030" i="91"/>
  <c r="AE2030" i="91"/>
  <c r="AF2030" i="91"/>
  <c r="AG2030" i="91"/>
  <c r="AH2030" i="91"/>
  <c r="AC2031" i="91"/>
  <c r="AD2031" i="91"/>
  <c r="AE2031" i="91"/>
  <c r="AF2031" i="91"/>
  <c r="AG2031" i="91"/>
  <c r="AH2031" i="91"/>
  <c r="AC2032" i="91"/>
  <c r="AD2032" i="91"/>
  <c r="AE2032" i="91"/>
  <c r="AF2032" i="91"/>
  <c r="AG2032" i="91"/>
  <c r="AH2032" i="91"/>
  <c r="AC2033" i="91"/>
  <c r="AD2033" i="91"/>
  <c r="AE2033" i="91"/>
  <c r="AF2033" i="91"/>
  <c r="AG2033" i="91"/>
  <c r="AH2033" i="91"/>
  <c r="AC2034" i="91"/>
  <c r="AD2034" i="91"/>
  <c r="AE2034" i="91"/>
  <c r="AF2034" i="91"/>
  <c r="AG2034" i="91"/>
  <c r="AH2034" i="91"/>
  <c r="AC2035" i="91"/>
  <c r="AD2035" i="91"/>
  <c r="AE2035" i="91"/>
  <c r="AF2035" i="91"/>
  <c r="AG2035" i="91"/>
  <c r="AH2035" i="91"/>
  <c r="AC2036" i="91"/>
  <c r="AD2036" i="91"/>
  <c r="AE2036" i="91"/>
  <c r="AF2036" i="91"/>
  <c r="AG2036" i="91"/>
  <c r="AH2036" i="91"/>
  <c r="AC2037" i="91"/>
  <c r="AD2037" i="91"/>
  <c r="AE2037" i="91"/>
  <c r="AF2037" i="91"/>
  <c r="AG2037" i="91"/>
  <c r="AH2037" i="91"/>
  <c r="AC2038" i="91"/>
  <c r="AD2038" i="91"/>
  <c r="AE2038" i="91"/>
  <c r="AF2038" i="91"/>
  <c r="AG2038" i="91"/>
  <c r="AH2038" i="91"/>
  <c r="AC2039" i="91"/>
  <c r="AD2039" i="91"/>
  <c r="AE2039" i="91"/>
  <c r="AF2039" i="91"/>
  <c r="AG2039" i="91"/>
  <c r="AH2039" i="91"/>
  <c r="AC2040" i="91"/>
  <c r="AD2040" i="91"/>
  <c r="AE2040" i="91"/>
  <c r="AF2040" i="91"/>
  <c r="AG2040" i="91"/>
  <c r="AH2040" i="91"/>
  <c r="AC2041" i="91"/>
  <c r="AD2041" i="91"/>
  <c r="AE2041" i="91"/>
  <c r="AF2041" i="91"/>
  <c r="AG2041" i="91"/>
  <c r="AH2041" i="91"/>
  <c r="AC2042" i="91"/>
  <c r="AD2042" i="91"/>
  <c r="AE2042" i="91"/>
  <c r="AF2042" i="91"/>
  <c r="AG2042" i="91"/>
  <c r="AH2042" i="91"/>
  <c r="AC2043" i="91"/>
  <c r="AD2043" i="91"/>
  <c r="AE2043" i="91"/>
  <c r="AF2043" i="91"/>
  <c r="AG2043" i="91"/>
  <c r="AH2043" i="91"/>
  <c r="AC2044" i="91"/>
  <c r="AD2044" i="91"/>
  <c r="AE2044" i="91"/>
  <c r="AF2044" i="91"/>
  <c r="AG2044" i="91"/>
  <c r="AH2044" i="91"/>
  <c r="AC2045" i="91"/>
  <c r="AD2045" i="91"/>
  <c r="AE2045" i="91"/>
  <c r="AF2045" i="91"/>
  <c r="AG2045" i="91"/>
  <c r="AH2045" i="91"/>
  <c r="AC2046" i="91"/>
  <c r="AD2046" i="91"/>
  <c r="AE2046" i="91"/>
  <c r="AF2046" i="91"/>
  <c r="AG2046" i="91"/>
  <c r="AH2046" i="91"/>
  <c r="AC2047" i="91"/>
  <c r="AD2047" i="91"/>
  <c r="AE2047" i="91"/>
  <c r="AF2047" i="91"/>
  <c r="AG2047" i="91"/>
  <c r="AH2047" i="91"/>
  <c r="AC2048" i="91"/>
  <c r="AD2048" i="91"/>
  <c r="AE2048" i="91"/>
  <c r="AF2048" i="91"/>
  <c r="AG2048" i="91"/>
  <c r="AH2048" i="91"/>
  <c r="AC2049" i="91"/>
  <c r="AD2049" i="91"/>
  <c r="AE2049" i="91"/>
  <c r="AF2049" i="91"/>
  <c r="AG2049" i="91"/>
  <c r="AH2049" i="91"/>
  <c r="AC2050" i="91"/>
  <c r="AD2050" i="91"/>
  <c r="AE2050" i="91"/>
  <c r="AF2050" i="91"/>
  <c r="AG2050" i="91"/>
  <c r="AH2050" i="91"/>
  <c r="AC2051" i="91"/>
  <c r="AD2051" i="91"/>
  <c r="AE2051" i="91"/>
  <c r="AF2051" i="91"/>
  <c r="AG2051" i="91"/>
  <c r="AH2051" i="91"/>
  <c r="AC2052" i="91"/>
  <c r="AD2052" i="91"/>
  <c r="AE2052" i="91"/>
  <c r="AF2052" i="91"/>
  <c r="AG2052" i="91"/>
  <c r="AH2052" i="91"/>
  <c r="AC2053" i="91"/>
  <c r="AD2053" i="91"/>
  <c r="AE2053" i="91"/>
  <c r="AF2053" i="91"/>
  <c r="AG2053" i="91"/>
  <c r="AH2053" i="91"/>
  <c r="AC2054" i="91"/>
  <c r="AD2054" i="91"/>
  <c r="AE2054" i="91"/>
  <c r="AF2054" i="91"/>
  <c r="AG2054" i="91"/>
  <c r="AH2054" i="91"/>
  <c r="AC2055" i="91"/>
  <c r="AD2055" i="91"/>
  <c r="AE2055" i="91"/>
  <c r="AF2055" i="91"/>
  <c r="AG2055" i="91"/>
  <c r="AH2055" i="91"/>
  <c r="AC2056" i="91"/>
  <c r="AD2056" i="91"/>
  <c r="AE2056" i="91"/>
  <c r="AF2056" i="91"/>
  <c r="AG2056" i="91"/>
  <c r="AH2056" i="91"/>
  <c r="AC2057" i="91"/>
  <c r="AD2057" i="91"/>
  <c r="AE2057" i="91"/>
  <c r="AF2057" i="91"/>
  <c r="AG2057" i="91"/>
  <c r="AH2057" i="91"/>
  <c r="AC2058" i="91"/>
  <c r="AD2058" i="91"/>
  <c r="AE2058" i="91"/>
  <c r="AF2058" i="91"/>
  <c r="AG2058" i="91"/>
  <c r="AH2058" i="91"/>
  <c r="AC2059" i="91"/>
  <c r="AD2059" i="91"/>
  <c r="AE2059" i="91"/>
  <c r="AF2059" i="91"/>
  <c r="AG2059" i="91"/>
  <c r="AH2059" i="91"/>
  <c r="AC2060" i="91"/>
  <c r="AD2060" i="91"/>
  <c r="AE2060" i="91"/>
  <c r="AF2060" i="91"/>
  <c r="AG2060" i="91"/>
  <c r="AH2060" i="91"/>
  <c r="AC2061" i="91"/>
  <c r="AD2061" i="91"/>
  <c r="AE2061" i="91"/>
  <c r="AF2061" i="91"/>
  <c r="AG2061" i="91"/>
  <c r="AH2061" i="91"/>
  <c r="AC2062" i="91"/>
  <c r="AD2062" i="91"/>
  <c r="AE2062" i="91"/>
  <c r="AF2062" i="91"/>
  <c r="AG2062" i="91"/>
  <c r="AH2062" i="91"/>
  <c r="AC2063" i="91"/>
  <c r="AD2063" i="91"/>
  <c r="AE2063" i="91"/>
  <c r="AF2063" i="91"/>
  <c r="AG2063" i="91"/>
  <c r="AH2063" i="91"/>
  <c r="AC2064" i="91"/>
  <c r="AD2064" i="91"/>
  <c r="AE2064" i="91"/>
  <c r="AF2064" i="91"/>
  <c r="AG2064" i="91"/>
  <c r="AH2064" i="91"/>
  <c r="AC2065" i="91"/>
  <c r="AD2065" i="91"/>
  <c r="AE2065" i="91"/>
  <c r="AF2065" i="91"/>
  <c r="AG2065" i="91"/>
  <c r="AH2065" i="91"/>
  <c r="AC2066" i="91"/>
  <c r="AD2066" i="91"/>
  <c r="AE2066" i="91"/>
  <c r="AF2066" i="91"/>
  <c r="AG2066" i="91"/>
  <c r="AH2066" i="91"/>
  <c r="AC2067" i="91"/>
  <c r="AD2067" i="91"/>
  <c r="AE2067" i="91"/>
  <c r="AF2067" i="91"/>
  <c r="AG2067" i="91"/>
  <c r="AH2067" i="91"/>
  <c r="AC2068" i="91"/>
  <c r="AD2068" i="91"/>
  <c r="AE2068" i="91"/>
  <c r="AF2068" i="91"/>
  <c r="AG2068" i="91"/>
  <c r="AH2068" i="91"/>
  <c r="AC2069" i="91"/>
  <c r="AD2069" i="91"/>
  <c r="AE2069" i="91"/>
  <c r="AF2069" i="91"/>
  <c r="AG2069" i="91"/>
  <c r="AH2069" i="91"/>
  <c r="AC2070" i="91"/>
  <c r="AD2070" i="91"/>
  <c r="AE2070" i="91"/>
  <c r="AF2070" i="91"/>
  <c r="AG2070" i="91"/>
  <c r="AH2070" i="91"/>
  <c r="AC2071" i="91"/>
  <c r="AD2071" i="91"/>
  <c r="AE2071" i="91"/>
  <c r="AF2071" i="91"/>
  <c r="AG2071" i="91"/>
  <c r="AH2071" i="91"/>
  <c r="AC2072" i="91"/>
  <c r="AD2072" i="91"/>
  <c r="AE2072" i="91"/>
  <c r="AF2072" i="91"/>
  <c r="AG2072" i="91"/>
  <c r="AH2072" i="91"/>
  <c r="AC2073" i="91"/>
  <c r="AD2073" i="91"/>
  <c r="AE2073" i="91"/>
  <c r="AF2073" i="91"/>
  <c r="AG2073" i="91"/>
  <c r="AH2073" i="91"/>
  <c r="AC2074" i="91"/>
  <c r="AD2074" i="91"/>
  <c r="AE2074" i="91"/>
  <c r="AF2074" i="91"/>
  <c r="AG2074" i="91"/>
  <c r="AH2074" i="91"/>
  <c r="AC2075" i="91"/>
  <c r="AD2075" i="91"/>
  <c r="AE2075" i="91"/>
  <c r="AF2075" i="91"/>
  <c r="AG2075" i="91"/>
  <c r="AH2075" i="91"/>
  <c r="AC2076" i="91"/>
  <c r="AD2076" i="91"/>
  <c r="AE2076" i="91"/>
  <c r="AF2076" i="91"/>
  <c r="AG2076" i="91"/>
  <c r="AH2076" i="91"/>
  <c r="AC2077" i="91"/>
  <c r="AD2077" i="91"/>
  <c r="AE2077" i="91"/>
  <c r="AF2077" i="91"/>
  <c r="AG2077" i="91"/>
  <c r="AH2077" i="91"/>
  <c r="AC2078" i="91"/>
  <c r="AD2078" i="91"/>
  <c r="AE2078" i="91"/>
  <c r="AF2078" i="91"/>
  <c r="AG2078" i="91"/>
  <c r="AH2078" i="91"/>
  <c r="AC2079" i="91"/>
  <c r="AD2079" i="91"/>
  <c r="AE2079" i="91"/>
  <c r="AF2079" i="91"/>
  <c r="AG2079" i="91"/>
  <c r="AH2079" i="91"/>
  <c r="AC2080" i="91"/>
  <c r="AD2080" i="91"/>
  <c r="AE2080" i="91"/>
  <c r="AF2080" i="91"/>
  <c r="AG2080" i="91"/>
  <c r="AH2080" i="91"/>
  <c r="AC2081" i="91"/>
  <c r="AD2081" i="91"/>
  <c r="AE2081" i="91"/>
  <c r="AF2081" i="91"/>
  <c r="AG2081" i="91"/>
  <c r="AH2081" i="91"/>
  <c r="AC2082" i="91"/>
  <c r="AD2082" i="91"/>
  <c r="AE2082" i="91"/>
  <c r="AF2082" i="91"/>
  <c r="AG2082" i="91"/>
  <c r="AH2082" i="91"/>
  <c r="AC2083" i="91"/>
  <c r="AD2083" i="91"/>
  <c r="AE2083" i="91"/>
  <c r="AF2083" i="91"/>
  <c r="AG2083" i="91"/>
  <c r="AH2083" i="91"/>
  <c r="AC2084" i="91"/>
  <c r="AD2084" i="91"/>
  <c r="AE2084" i="91"/>
  <c r="AF2084" i="91"/>
  <c r="AG2084" i="91"/>
  <c r="AH2084" i="91"/>
  <c r="AC2085" i="91"/>
  <c r="AD2085" i="91"/>
  <c r="AE2085" i="91"/>
  <c r="AF2085" i="91"/>
  <c r="AG2085" i="91"/>
  <c r="AH2085" i="91"/>
  <c r="AC2086" i="91"/>
  <c r="AD2086" i="91"/>
  <c r="AE2086" i="91"/>
  <c r="AF2086" i="91"/>
  <c r="AG2086" i="91"/>
  <c r="AH2086" i="91"/>
  <c r="AC2087" i="91"/>
  <c r="AD2087" i="91"/>
  <c r="AE2087" i="91"/>
  <c r="AF2087" i="91"/>
  <c r="AG2087" i="91"/>
  <c r="AH2087" i="91"/>
  <c r="AC2088" i="91"/>
  <c r="AD2088" i="91"/>
  <c r="AE2088" i="91"/>
  <c r="AF2088" i="91"/>
  <c r="AG2088" i="91"/>
  <c r="AH2088" i="91"/>
  <c r="AC2089" i="91"/>
  <c r="AD2089" i="91"/>
  <c r="AE2089" i="91"/>
  <c r="AF2089" i="91"/>
  <c r="AG2089" i="91"/>
  <c r="AH2089" i="91"/>
  <c r="AC2090" i="91"/>
  <c r="AD2090" i="91"/>
  <c r="AE2090" i="91"/>
  <c r="AF2090" i="91"/>
  <c r="AG2090" i="91"/>
  <c r="AH2090" i="91"/>
  <c r="AC2091" i="91"/>
  <c r="AD2091" i="91"/>
  <c r="AE2091" i="91"/>
  <c r="AF2091" i="91"/>
  <c r="AG2091" i="91"/>
  <c r="AH2091" i="91"/>
  <c r="AC2092" i="91"/>
  <c r="AD2092" i="91"/>
  <c r="AE2092" i="91"/>
  <c r="AF2092" i="91"/>
  <c r="AG2092" i="91"/>
  <c r="AH2092" i="91"/>
  <c r="AC2093" i="91"/>
  <c r="AD2093" i="91"/>
  <c r="AE2093" i="91"/>
  <c r="AF2093" i="91"/>
  <c r="AG2093" i="91"/>
  <c r="AH2093" i="91"/>
  <c r="AC2094" i="91"/>
  <c r="AD2094" i="91"/>
  <c r="AE2094" i="91"/>
  <c r="AF2094" i="91"/>
  <c r="AG2094" i="91"/>
  <c r="AH2094" i="91"/>
  <c r="AC2095" i="91"/>
  <c r="AD2095" i="91"/>
  <c r="AE2095" i="91"/>
  <c r="AF2095" i="91"/>
  <c r="AG2095" i="91"/>
  <c r="AH2095" i="91"/>
  <c r="AC2096" i="91"/>
  <c r="AD2096" i="91"/>
  <c r="AE2096" i="91"/>
  <c r="AF2096" i="91"/>
  <c r="AG2096" i="91"/>
  <c r="AH2096" i="91"/>
  <c r="AC2097" i="91"/>
  <c r="AD2097" i="91"/>
  <c r="AE2097" i="91"/>
  <c r="AF2097" i="91"/>
  <c r="AG2097" i="91"/>
  <c r="AH2097" i="91"/>
  <c r="AC2098" i="91"/>
  <c r="AD2098" i="91"/>
  <c r="AE2098" i="91"/>
  <c r="AF2098" i="91"/>
  <c r="AG2098" i="91"/>
  <c r="AH2098" i="91"/>
  <c r="AC2099" i="91"/>
  <c r="AD2099" i="91"/>
  <c r="AE2099" i="91"/>
  <c r="AF2099" i="91"/>
  <c r="AG2099" i="91"/>
  <c r="AH2099" i="91"/>
  <c r="AC2100" i="91"/>
  <c r="AD2100" i="91"/>
  <c r="AE2100" i="91"/>
  <c r="AF2100" i="91"/>
  <c r="AG2100" i="91"/>
  <c r="AH2100" i="91"/>
  <c r="AC2101" i="91"/>
  <c r="AD2101" i="91"/>
  <c r="AE2101" i="91"/>
  <c r="AF2101" i="91"/>
  <c r="AG2101" i="91"/>
  <c r="AH2101" i="91"/>
  <c r="AC2102" i="91"/>
  <c r="AD2102" i="91"/>
  <c r="AE2102" i="91"/>
  <c r="AF2102" i="91"/>
  <c r="AG2102" i="91"/>
  <c r="AH2102" i="91"/>
  <c r="AC2103" i="91"/>
  <c r="AD2103" i="91"/>
  <c r="AE2103" i="91"/>
  <c r="AF2103" i="91"/>
  <c r="AG2103" i="91"/>
  <c r="AH2103" i="91"/>
  <c r="AC2104" i="91"/>
  <c r="AD2104" i="91"/>
  <c r="AE2104" i="91"/>
  <c r="AF2104" i="91"/>
  <c r="AG2104" i="91"/>
  <c r="AH2104" i="91"/>
  <c r="AC2105" i="91"/>
  <c r="AD2105" i="91"/>
  <c r="AE2105" i="91"/>
  <c r="AF2105" i="91"/>
  <c r="AG2105" i="91"/>
  <c r="AH2105" i="91"/>
  <c r="AC2106" i="91"/>
  <c r="AD2106" i="91"/>
  <c r="AE2106" i="91"/>
  <c r="AF2106" i="91"/>
  <c r="AG2106" i="91"/>
  <c r="AH2106" i="91"/>
  <c r="AC2107" i="91"/>
  <c r="AD2107" i="91"/>
  <c r="AE2107" i="91"/>
  <c r="AF2107" i="91"/>
  <c r="AG2107" i="91"/>
  <c r="AH2107" i="91"/>
  <c r="AC2108" i="91"/>
  <c r="AD2108" i="91"/>
  <c r="AE2108" i="91"/>
  <c r="AF2108" i="91"/>
  <c r="AG2108" i="91"/>
  <c r="AH2108" i="91"/>
  <c r="AC2109" i="91"/>
  <c r="AD2109" i="91"/>
  <c r="AE2109" i="91"/>
  <c r="AF2109" i="91"/>
  <c r="AG2109" i="91"/>
  <c r="AH2109" i="91"/>
  <c r="AC2110" i="91"/>
  <c r="AD2110" i="91"/>
  <c r="AE2110" i="91"/>
  <c r="AF2110" i="91"/>
  <c r="AG2110" i="91"/>
  <c r="AH2110" i="91"/>
  <c r="AC2111" i="91"/>
  <c r="AD2111" i="91"/>
  <c r="AE2111" i="91"/>
  <c r="AF2111" i="91"/>
  <c r="AG2111" i="91"/>
  <c r="AH2111" i="91"/>
  <c r="AC2112" i="91"/>
  <c r="AD2112" i="91"/>
  <c r="AE2112" i="91"/>
  <c r="AF2112" i="91"/>
  <c r="AG2112" i="91"/>
  <c r="AH2112" i="91"/>
  <c r="AC2113" i="91"/>
  <c r="AD2113" i="91"/>
  <c r="AE2113" i="91"/>
  <c r="AF2113" i="91"/>
  <c r="AG2113" i="91"/>
  <c r="AH2113" i="91"/>
  <c r="AC2114" i="91"/>
  <c r="AD2114" i="91"/>
  <c r="AE2114" i="91"/>
  <c r="AF2114" i="91"/>
  <c r="AG2114" i="91"/>
  <c r="AH2114" i="91"/>
  <c r="AC2115" i="91"/>
  <c r="AD2115" i="91"/>
  <c r="AE2115" i="91"/>
  <c r="AF2115" i="91"/>
  <c r="AG2115" i="91"/>
  <c r="AH2115" i="91"/>
  <c r="AC2116" i="91"/>
  <c r="AD2116" i="91"/>
  <c r="AE2116" i="91"/>
  <c r="AF2116" i="91"/>
  <c r="AG2116" i="91"/>
  <c r="AH2116" i="91"/>
  <c r="AC2117" i="91"/>
  <c r="AD2117" i="91"/>
  <c r="AE2117" i="91"/>
  <c r="AF2117" i="91"/>
  <c r="AG2117" i="91"/>
  <c r="AH2117" i="91"/>
  <c r="AC2118" i="91"/>
  <c r="AD2118" i="91"/>
  <c r="AE2118" i="91"/>
  <c r="AF2118" i="91"/>
  <c r="AG2118" i="91"/>
  <c r="AH2118" i="91"/>
  <c r="AC2119" i="91"/>
  <c r="AD2119" i="91"/>
  <c r="AE2119" i="91"/>
  <c r="AF2119" i="91"/>
  <c r="AG2119" i="91"/>
  <c r="AH2119" i="91"/>
  <c r="AC2120" i="91"/>
  <c r="AD2120" i="91"/>
  <c r="AE2120" i="91"/>
  <c r="AF2120" i="91"/>
  <c r="AG2120" i="91"/>
  <c r="AH2120" i="91"/>
  <c r="AC2121" i="91"/>
  <c r="AD2121" i="91"/>
  <c r="AE2121" i="91"/>
  <c r="AF2121" i="91"/>
  <c r="AG2121" i="91"/>
  <c r="AH2121" i="91"/>
  <c r="AC2122" i="91"/>
  <c r="AD2122" i="91"/>
  <c r="AE2122" i="91"/>
  <c r="AF2122" i="91"/>
  <c r="AG2122" i="91"/>
  <c r="AH2122" i="91"/>
  <c r="AC2123" i="91"/>
  <c r="AD2123" i="91"/>
  <c r="AE2123" i="91"/>
  <c r="AF2123" i="91"/>
  <c r="AG2123" i="91"/>
  <c r="AH2123" i="91"/>
  <c r="AC2124" i="91"/>
  <c r="AD2124" i="91"/>
  <c r="AE2124" i="91"/>
  <c r="AF2124" i="91"/>
  <c r="AG2124" i="91"/>
  <c r="AH2124" i="91"/>
  <c r="AC2125" i="91"/>
  <c r="AD2125" i="91"/>
  <c r="AE2125" i="91"/>
  <c r="AF2125" i="91"/>
  <c r="AG2125" i="91"/>
  <c r="AH2125" i="91"/>
  <c r="AC2126" i="91"/>
  <c r="AD2126" i="91"/>
  <c r="AE2126" i="91"/>
  <c r="AF2126" i="91"/>
  <c r="AG2126" i="91"/>
  <c r="AH2126" i="91"/>
  <c r="AC2127" i="91"/>
  <c r="AD2127" i="91"/>
  <c r="AE2127" i="91"/>
  <c r="AF2127" i="91"/>
  <c r="AG2127" i="91"/>
  <c r="AH2127" i="91"/>
  <c r="AC2128" i="91"/>
  <c r="AD2128" i="91"/>
  <c r="AE2128" i="91"/>
  <c r="AF2128" i="91"/>
  <c r="AG2128" i="91"/>
  <c r="AH2128" i="91"/>
  <c r="AC2129" i="91"/>
  <c r="AD2129" i="91"/>
  <c r="AE2129" i="91"/>
  <c r="AF2129" i="91"/>
  <c r="AG2129" i="91"/>
  <c r="AH2129" i="91"/>
  <c r="AC2130" i="91"/>
  <c r="AD2130" i="91"/>
  <c r="AE2130" i="91"/>
  <c r="AF2130" i="91"/>
  <c r="AG2130" i="91"/>
  <c r="AH2130" i="91"/>
  <c r="AC2131" i="91"/>
  <c r="AD2131" i="91"/>
  <c r="AE2131" i="91"/>
  <c r="AF2131" i="91"/>
  <c r="AG2131" i="91"/>
  <c r="AH2131" i="91"/>
  <c r="AC2132" i="91"/>
  <c r="AD2132" i="91"/>
  <c r="AE2132" i="91"/>
  <c r="AF2132" i="91"/>
  <c r="AG2132" i="91"/>
  <c r="AH2132" i="91"/>
  <c r="AC2133" i="91"/>
  <c r="AD2133" i="91"/>
  <c r="AE2133" i="91"/>
  <c r="AF2133" i="91"/>
  <c r="AG2133" i="91"/>
  <c r="AH2133" i="91"/>
  <c r="AC2134" i="91"/>
  <c r="AD2134" i="91"/>
  <c r="AE2134" i="91"/>
  <c r="AF2134" i="91"/>
  <c r="AG2134" i="91"/>
  <c r="AH2134" i="91"/>
  <c r="AC2135" i="91"/>
  <c r="AD2135" i="91"/>
  <c r="AE2135" i="91"/>
  <c r="AF2135" i="91"/>
  <c r="AG2135" i="91"/>
  <c r="AH2135" i="91"/>
  <c r="AC2136" i="91"/>
  <c r="AD2136" i="91"/>
  <c r="AE2136" i="91"/>
  <c r="AF2136" i="91"/>
  <c r="AG2136" i="91"/>
  <c r="AH2136" i="91"/>
  <c r="AC2137" i="91"/>
  <c r="AD2137" i="91"/>
  <c r="AE2137" i="91"/>
  <c r="AF2137" i="91"/>
  <c r="AG2137" i="91"/>
  <c r="AH2137" i="91"/>
  <c r="AC2138" i="91"/>
  <c r="AD2138" i="91"/>
  <c r="AE2138" i="91"/>
  <c r="AF2138" i="91"/>
  <c r="AG2138" i="91"/>
  <c r="AH2138" i="91"/>
  <c r="AC2139" i="91"/>
  <c r="AD2139" i="91"/>
  <c r="AE2139" i="91"/>
  <c r="AF2139" i="91"/>
  <c r="AG2139" i="91"/>
  <c r="AH2139" i="91"/>
  <c r="AC2140" i="91"/>
  <c r="AD2140" i="91"/>
  <c r="AE2140" i="91"/>
  <c r="AF2140" i="91"/>
  <c r="AG2140" i="91"/>
  <c r="AH2140" i="91"/>
  <c r="AC2141" i="91"/>
  <c r="AD2141" i="91"/>
  <c r="AE2141" i="91"/>
  <c r="AF2141" i="91"/>
  <c r="AG2141" i="91"/>
  <c r="AH2141" i="91"/>
  <c r="AC2142" i="91"/>
  <c r="AD2142" i="91"/>
  <c r="AE2142" i="91"/>
  <c r="AF2142" i="91"/>
  <c r="AG2142" i="91"/>
  <c r="AH2142" i="91"/>
  <c r="AC2143" i="91"/>
  <c r="AD2143" i="91"/>
  <c r="AE2143" i="91"/>
  <c r="AF2143" i="91"/>
  <c r="AG2143" i="91"/>
  <c r="AH2143" i="91"/>
  <c r="AC2144" i="91"/>
  <c r="AD2144" i="91"/>
  <c r="AE2144" i="91"/>
  <c r="AF2144" i="91"/>
  <c r="AG2144" i="91"/>
  <c r="AH2144" i="91"/>
  <c r="AC2145" i="91"/>
  <c r="AD2145" i="91"/>
  <c r="AE2145" i="91"/>
  <c r="AF2145" i="91"/>
  <c r="AG2145" i="91"/>
  <c r="AH2145" i="91"/>
  <c r="AC2146" i="91"/>
  <c r="AD2146" i="91"/>
  <c r="AE2146" i="91"/>
  <c r="AF2146" i="91"/>
  <c r="AG2146" i="91"/>
  <c r="AH2146" i="91"/>
  <c r="AC2147" i="91"/>
  <c r="AD2147" i="91"/>
  <c r="AE2147" i="91"/>
  <c r="AF2147" i="91"/>
  <c r="AG2147" i="91"/>
  <c r="AH2147" i="91"/>
  <c r="AC2148" i="91"/>
  <c r="AD2148" i="91"/>
  <c r="AE2148" i="91"/>
  <c r="AF2148" i="91"/>
  <c r="AG2148" i="91"/>
  <c r="AH2148" i="91"/>
  <c r="AC2149" i="91"/>
  <c r="AD2149" i="91"/>
  <c r="AE2149" i="91"/>
  <c r="AF2149" i="91"/>
  <c r="AG2149" i="91"/>
  <c r="AH2149" i="91"/>
  <c r="AC2150" i="91"/>
  <c r="AD2150" i="91"/>
  <c r="AE2150" i="91"/>
  <c r="AF2150" i="91"/>
  <c r="AG2150" i="91"/>
  <c r="AH2150" i="91"/>
  <c r="AC2151" i="91"/>
  <c r="AD2151" i="91"/>
  <c r="AE2151" i="91"/>
  <c r="AF2151" i="91"/>
  <c r="AG2151" i="91"/>
  <c r="AH2151" i="91"/>
  <c r="AC2152" i="91"/>
  <c r="AD2152" i="91"/>
  <c r="AE2152" i="91"/>
  <c r="AF2152" i="91"/>
  <c r="AG2152" i="91"/>
  <c r="AH2152" i="91"/>
  <c r="AC2153" i="91"/>
  <c r="AD2153" i="91"/>
  <c r="AE2153" i="91"/>
  <c r="AF2153" i="91"/>
  <c r="AG2153" i="91"/>
  <c r="AH2153" i="91"/>
  <c r="AC2154" i="91"/>
  <c r="AD2154" i="91"/>
  <c r="AE2154" i="91"/>
  <c r="AF2154" i="91"/>
  <c r="AG2154" i="91"/>
  <c r="AH2154" i="91"/>
  <c r="AC2155" i="91"/>
  <c r="AD2155" i="91"/>
  <c r="AE2155" i="91"/>
  <c r="AF2155" i="91"/>
  <c r="AG2155" i="91"/>
  <c r="AH2155" i="91"/>
  <c r="AC2156" i="91"/>
  <c r="AD2156" i="91"/>
  <c r="AE2156" i="91"/>
  <c r="AF2156" i="91"/>
  <c r="AG2156" i="91"/>
  <c r="AH2156" i="91"/>
  <c r="AC2157" i="91"/>
  <c r="AD2157" i="91"/>
  <c r="AE2157" i="91"/>
  <c r="AF2157" i="91"/>
  <c r="AG2157" i="91"/>
  <c r="AH2157" i="91"/>
  <c r="AC2158" i="91"/>
  <c r="AD2158" i="91"/>
  <c r="AE2158" i="91"/>
  <c r="AF2158" i="91"/>
  <c r="AG2158" i="91"/>
  <c r="AH2158" i="91"/>
  <c r="AC2159" i="91"/>
  <c r="AD2159" i="91"/>
  <c r="AE2159" i="91"/>
  <c r="AF2159" i="91"/>
  <c r="AG2159" i="91"/>
  <c r="AH2159" i="91"/>
  <c r="AC2160" i="91"/>
  <c r="AD2160" i="91"/>
  <c r="AE2160" i="91"/>
  <c r="AF2160" i="91"/>
  <c r="AG2160" i="91"/>
  <c r="AH2160" i="91"/>
  <c r="AC2161" i="91"/>
  <c r="AD2161" i="91"/>
  <c r="AE2161" i="91"/>
  <c r="AF2161" i="91"/>
  <c r="AG2161" i="91"/>
  <c r="AH2161" i="91"/>
  <c r="AC2162" i="91"/>
  <c r="AD2162" i="91"/>
  <c r="AE2162" i="91"/>
  <c r="AF2162" i="91"/>
  <c r="AG2162" i="91"/>
  <c r="AH2162" i="91"/>
  <c r="AC2163" i="91"/>
  <c r="AD2163" i="91"/>
  <c r="AE2163" i="91"/>
  <c r="AF2163" i="91"/>
  <c r="AG2163" i="91"/>
  <c r="AH2163" i="91"/>
  <c r="AC2164" i="91"/>
  <c r="AD2164" i="91"/>
  <c r="AE2164" i="91"/>
  <c r="AF2164" i="91"/>
  <c r="AG2164" i="91"/>
  <c r="AH2164" i="91"/>
  <c r="AC2165" i="91"/>
  <c r="AD2165" i="91"/>
  <c r="AE2165" i="91"/>
  <c r="AF2165" i="91"/>
  <c r="AG2165" i="91"/>
  <c r="AH2165" i="91"/>
  <c r="AC2166" i="91"/>
  <c r="AD2166" i="91"/>
  <c r="AE2166" i="91"/>
  <c r="AF2166" i="91"/>
  <c r="AG2166" i="91"/>
  <c r="AH2166" i="91"/>
  <c r="AC2167" i="91"/>
  <c r="AD2167" i="91"/>
  <c r="AE2167" i="91"/>
  <c r="AF2167" i="91"/>
  <c r="AG2167" i="91"/>
  <c r="AH2167" i="91"/>
  <c r="AC2168" i="91"/>
  <c r="AD2168" i="91"/>
  <c r="AE2168" i="91"/>
  <c r="AF2168" i="91"/>
  <c r="AG2168" i="91"/>
  <c r="AH2168" i="91"/>
  <c r="AC2169" i="91"/>
  <c r="AD2169" i="91"/>
  <c r="AE2169" i="91"/>
  <c r="AF2169" i="91"/>
  <c r="AG2169" i="91"/>
  <c r="AH2169" i="91"/>
  <c r="AC2170" i="91"/>
  <c r="AD2170" i="91"/>
  <c r="AE2170" i="91"/>
  <c r="AF2170" i="91"/>
  <c r="AG2170" i="91"/>
  <c r="AH2170" i="91"/>
  <c r="AC2171" i="91"/>
  <c r="AD2171" i="91"/>
  <c r="AE2171" i="91"/>
  <c r="AF2171" i="91"/>
  <c r="AG2171" i="91"/>
  <c r="AH2171" i="91"/>
  <c r="AC2172" i="91"/>
  <c r="AD2172" i="91"/>
  <c r="AE2172" i="91"/>
  <c r="AF2172" i="91"/>
  <c r="AG2172" i="91"/>
  <c r="AH2172" i="91"/>
  <c r="AC2173" i="91"/>
  <c r="AD2173" i="91"/>
  <c r="AE2173" i="91"/>
  <c r="AF2173" i="91"/>
  <c r="AG2173" i="91"/>
  <c r="AH2173" i="91"/>
  <c r="AC2174" i="91"/>
  <c r="AD2174" i="91"/>
  <c r="AE2174" i="91"/>
  <c r="AF2174" i="91"/>
  <c r="AG2174" i="91"/>
  <c r="AH2174" i="91"/>
  <c r="AC2175" i="91"/>
  <c r="AD2175" i="91"/>
  <c r="AE2175" i="91"/>
  <c r="AF2175" i="91"/>
  <c r="AG2175" i="91"/>
  <c r="AH2175" i="91"/>
  <c r="AC2176" i="91"/>
  <c r="AD2176" i="91"/>
  <c r="AE2176" i="91"/>
  <c r="AF2176" i="91"/>
  <c r="AG2176" i="91"/>
  <c r="AH2176" i="91"/>
  <c r="AC2177" i="91"/>
  <c r="AD2177" i="91"/>
  <c r="AE2177" i="91"/>
  <c r="AF2177" i="91"/>
  <c r="AG2177" i="91"/>
  <c r="AH2177" i="91"/>
  <c r="AC2178" i="91"/>
  <c r="AD2178" i="91"/>
  <c r="AE2178" i="91"/>
  <c r="AF2178" i="91"/>
  <c r="AG2178" i="91"/>
  <c r="AH2178" i="91"/>
  <c r="AC2179" i="91"/>
  <c r="AD2179" i="91"/>
  <c r="AE2179" i="91"/>
  <c r="AF2179" i="91"/>
  <c r="AG2179" i="91"/>
  <c r="AH2179" i="91"/>
  <c r="AC2180" i="91"/>
  <c r="AD2180" i="91"/>
  <c r="AE2180" i="91"/>
  <c r="AF2180" i="91"/>
  <c r="AG2180" i="91"/>
  <c r="AH2180" i="91"/>
  <c r="AC2181" i="91"/>
  <c r="AD2181" i="91"/>
  <c r="AE2181" i="91"/>
  <c r="AF2181" i="91"/>
  <c r="AG2181" i="91"/>
  <c r="AH2181" i="91"/>
  <c r="AC2182" i="91"/>
  <c r="AD2182" i="91"/>
  <c r="AE2182" i="91"/>
  <c r="AF2182" i="91"/>
  <c r="AG2182" i="91"/>
  <c r="AH2182" i="91"/>
  <c r="AC2183" i="91"/>
  <c r="AD2183" i="91"/>
  <c r="AE2183" i="91"/>
  <c r="AF2183" i="91"/>
  <c r="AG2183" i="91"/>
  <c r="AH2183" i="91"/>
  <c r="AC2184" i="91"/>
  <c r="AD2184" i="91"/>
  <c r="AE2184" i="91"/>
  <c r="AF2184" i="91"/>
  <c r="AG2184" i="91"/>
  <c r="AH2184" i="91"/>
  <c r="AC2185" i="91"/>
  <c r="AD2185" i="91"/>
  <c r="AE2185" i="91"/>
  <c r="AF2185" i="91"/>
  <c r="AG2185" i="91"/>
  <c r="AH2185" i="91"/>
  <c r="AC2186" i="91"/>
  <c r="AD2186" i="91"/>
  <c r="AE2186" i="91"/>
  <c r="AF2186" i="91"/>
  <c r="AG2186" i="91"/>
  <c r="AH2186" i="91"/>
  <c r="AC2187" i="91"/>
  <c r="AD2187" i="91"/>
  <c r="AE2187" i="91"/>
  <c r="AF2187" i="91"/>
  <c r="AG2187" i="91"/>
  <c r="AH2187" i="91"/>
  <c r="AC2188" i="91"/>
  <c r="AD2188" i="91"/>
  <c r="AE2188" i="91"/>
  <c r="AF2188" i="91"/>
  <c r="AG2188" i="91"/>
  <c r="AH2188" i="91"/>
  <c r="AC2189" i="91"/>
  <c r="AD2189" i="91"/>
  <c r="AE2189" i="91"/>
  <c r="AF2189" i="91"/>
  <c r="AG2189" i="91"/>
  <c r="AH2189" i="91"/>
  <c r="AC2190" i="91"/>
  <c r="AD2190" i="91"/>
  <c r="AE2190" i="91"/>
  <c r="AF2190" i="91"/>
  <c r="AG2190" i="91"/>
  <c r="AH2190" i="91"/>
  <c r="AC2191" i="91"/>
  <c r="AD2191" i="91"/>
  <c r="AE2191" i="91"/>
  <c r="AF2191" i="91"/>
  <c r="AG2191" i="91"/>
  <c r="AH2191" i="91"/>
  <c r="AC2192" i="91"/>
  <c r="AD2192" i="91"/>
  <c r="AE2192" i="91"/>
  <c r="AF2192" i="91"/>
  <c r="AG2192" i="91"/>
  <c r="AH2192" i="91"/>
  <c r="AC2193" i="91"/>
  <c r="AD2193" i="91"/>
  <c r="AE2193" i="91"/>
  <c r="AF2193" i="91"/>
  <c r="AG2193" i="91"/>
  <c r="AH2193" i="91"/>
  <c r="AC2194" i="91"/>
  <c r="AD2194" i="91"/>
  <c r="AE2194" i="91"/>
  <c r="AF2194" i="91"/>
  <c r="AG2194" i="91"/>
  <c r="AH2194" i="91"/>
  <c r="AC2195" i="91"/>
  <c r="AD2195" i="91"/>
  <c r="AE2195" i="91"/>
  <c r="AF2195" i="91"/>
  <c r="AG2195" i="91"/>
  <c r="AH2195" i="91"/>
  <c r="AC2196" i="91"/>
  <c r="AD2196" i="91"/>
  <c r="AE2196" i="91"/>
  <c r="AF2196" i="91"/>
  <c r="AG2196" i="91"/>
  <c r="AH2196" i="91"/>
  <c r="AC2197" i="91"/>
  <c r="AD2197" i="91"/>
  <c r="AE2197" i="91"/>
  <c r="AF2197" i="91"/>
  <c r="AG2197" i="91"/>
  <c r="AH2197" i="91"/>
  <c r="AC2198" i="91"/>
  <c r="AD2198" i="91"/>
  <c r="AE2198" i="91"/>
  <c r="AF2198" i="91"/>
  <c r="AG2198" i="91"/>
  <c r="AH2198" i="91"/>
  <c r="AC2199" i="91"/>
  <c r="AD2199" i="91"/>
  <c r="AE2199" i="91"/>
  <c r="AF2199" i="91"/>
  <c r="AG2199" i="91"/>
  <c r="AH2199" i="91"/>
  <c r="AC2200" i="91"/>
  <c r="AD2200" i="91"/>
  <c r="AE2200" i="91"/>
  <c r="AF2200" i="91"/>
  <c r="AG2200" i="91"/>
  <c r="AH2200" i="91"/>
  <c r="AC2201" i="91"/>
  <c r="AD2201" i="91"/>
  <c r="AE2201" i="91"/>
  <c r="AF2201" i="91"/>
  <c r="AG2201" i="91"/>
  <c r="AH2201" i="91"/>
  <c r="AC2202" i="91"/>
  <c r="AD2202" i="91"/>
  <c r="AE2202" i="91"/>
  <c r="AF2202" i="91"/>
  <c r="AG2202" i="91"/>
  <c r="AH2202" i="91"/>
  <c r="AC2203" i="91"/>
  <c r="AD2203" i="91"/>
  <c r="AE2203" i="91"/>
  <c r="AF2203" i="91"/>
  <c r="AG2203" i="91"/>
  <c r="AH2203" i="91"/>
  <c r="AC2204" i="91"/>
  <c r="AD2204" i="91"/>
  <c r="AE2204" i="91"/>
  <c r="AF2204" i="91"/>
  <c r="AG2204" i="91"/>
  <c r="AH2204" i="91"/>
  <c r="AC2205" i="91"/>
  <c r="AD2205" i="91"/>
  <c r="AE2205" i="91"/>
  <c r="AF2205" i="91"/>
  <c r="AG2205" i="91"/>
  <c r="AH2205" i="91"/>
  <c r="AC2206" i="91"/>
  <c r="AD2206" i="91"/>
  <c r="AE2206" i="91"/>
  <c r="AF2206" i="91"/>
  <c r="AG2206" i="91"/>
  <c r="AH2206" i="91"/>
  <c r="AC2207" i="91"/>
  <c r="AD2207" i="91"/>
  <c r="AE2207" i="91"/>
  <c r="AF2207" i="91"/>
  <c r="AG2207" i="91"/>
  <c r="AH2207" i="91"/>
  <c r="AC2208" i="91"/>
  <c r="AD2208" i="91"/>
  <c r="AE2208" i="91"/>
  <c r="AF2208" i="91"/>
  <c r="AG2208" i="91"/>
  <c r="AH2208" i="91"/>
  <c r="AC2209" i="91"/>
  <c r="AD2209" i="91"/>
  <c r="AE2209" i="91"/>
  <c r="AF2209" i="91"/>
  <c r="AG2209" i="91"/>
  <c r="AH2209" i="91"/>
  <c r="AC2210" i="91"/>
  <c r="AD2210" i="91"/>
  <c r="AE2210" i="91"/>
  <c r="AF2210" i="91"/>
  <c r="AG2210" i="91"/>
  <c r="AH2210" i="91"/>
  <c r="AC2211" i="91"/>
  <c r="AD2211" i="91"/>
  <c r="AE2211" i="91"/>
  <c r="AF2211" i="91"/>
  <c r="AG2211" i="91"/>
  <c r="AH2211" i="91"/>
  <c r="AC2212" i="91"/>
  <c r="AD2212" i="91"/>
  <c r="AE2212" i="91"/>
  <c r="AF2212" i="91"/>
  <c r="AG2212" i="91"/>
  <c r="AH2212" i="91"/>
  <c r="AC2213" i="91"/>
  <c r="AD2213" i="91"/>
  <c r="AE2213" i="91"/>
  <c r="AF2213" i="91"/>
  <c r="AG2213" i="91"/>
  <c r="AH2213" i="91"/>
  <c r="AC2214" i="91"/>
  <c r="AD2214" i="91"/>
  <c r="AE2214" i="91"/>
  <c r="AF2214" i="91"/>
  <c r="AG2214" i="91"/>
  <c r="AH2214" i="91"/>
  <c r="AC2215" i="91"/>
  <c r="AD2215" i="91"/>
  <c r="AE2215" i="91"/>
  <c r="AF2215" i="91"/>
  <c r="AG2215" i="91"/>
  <c r="AH2215" i="91"/>
  <c r="AC2216" i="91"/>
  <c r="AD2216" i="91"/>
  <c r="AE2216" i="91"/>
  <c r="AF2216" i="91"/>
  <c r="AG2216" i="91"/>
  <c r="AH2216" i="91"/>
  <c r="AC2217" i="91"/>
  <c r="AD2217" i="91"/>
  <c r="AE2217" i="91"/>
  <c r="AF2217" i="91"/>
  <c r="AG2217" i="91"/>
  <c r="AH2217" i="91"/>
  <c r="AC2218" i="91"/>
  <c r="AD2218" i="91"/>
  <c r="AE2218" i="91"/>
  <c r="AF2218" i="91"/>
  <c r="AG2218" i="91"/>
  <c r="AH2218" i="91"/>
  <c r="AC2219" i="91"/>
  <c r="AD2219" i="91"/>
  <c r="AE2219" i="91"/>
  <c r="AF2219" i="91"/>
  <c r="AG2219" i="91"/>
  <c r="AH2219" i="91"/>
  <c r="AC2220" i="91"/>
  <c r="AD2220" i="91"/>
  <c r="AE2220" i="91"/>
  <c r="AF2220" i="91"/>
  <c r="AG2220" i="91"/>
  <c r="AH2220" i="91"/>
  <c r="AC2221" i="91"/>
  <c r="AD2221" i="91"/>
  <c r="AE2221" i="91"/>
  <c r="AF2221" i="91"/>
  <c r="AG2221" i="91"/>
  <c r="AH2221" i="91"/>
  <c r="AC2222" i="91"/>
  <c r="AD2222" i="91"/>
  <c r="AE2222" i="91"/>
  <c r="AF2222" i="91"/>
  <c r="AG2222" i="91"/>
  <c r="AH2222" i="91"/>
  <c r="AC2223" i="91"/>
  <c r="AD2223" i="91"/>
  <c r="AE2223" i="91"/>
  <c r="AF2223" i="91"/>
  <c r="AG2223" i="91"/>
  <c r="AH2223" i="91"/>
  <c r="AC2224" i="91"/>
  <c r="AD2224" i="91"/>
  <c r="AE2224" i="91"/>
  <c r="AF2224" i="91"/>
  <c r="AG2224" i="91"/>
  <c r="AH2224" i="91"/>
  <c r="AC2225" i="91"/>
  <c r="AD2225" i="91"/>
  <c r="AE2225" i="91"/>
  <c r="AF2225" i="91"/>
  <c r="AG2225" i="91"/>
  <c r="AH2225" i="91"/>
  <c r="AC2226" i="91"/>
  <c r="AD2226" i="91"/>
  <c r="AE2226" i="91"/>
  <c r="AF2226" i="91"/>
  <c r="AG2226" i="91"/>
  <c r="AH2226" i="91"/>
  <c r="AC2227" i="91"/>
  <c r="AD2227" i="91"/>
  <c r="AE2227" i="91"/>
  <c r="AF2227" i="91"/>
  <c r="AG2227" i="91"/>
  <c r="AH2227" i="91"/>
  <c r="AC2228" i="91"/>
  <c r="AD2228" i="91"/>
  <c r="AE2228" i="91"/>
  <c r="AF2228" i="91"/>
  <c r="AG2228" i="91"/>
  <c r="AH2228" i="91"/>
  <c r="AC2229" i="91"/>
  <c r="AD2229" i="91"/>
  <c r="AE2229" i="91"/>
  <c r="AF2229" i="91"/>
  <c r="AG2229" i="91"/>
  <c r="AH2229" i="91"/>
  <c r="AC2230" i="91"/>
  <c r="AD2230" i="91"/>
  <c r="AE2230" i="91"/>
  <c r="AF2230" i="91"/>
  <c r="AG2230" i="91"/>
  <c r="AH2230" i="91"/>
  <c r="AC2231" i="91"/>
  <c r="AD2231" i="91"/>
  <c r="AE2231" i="91"/>
  <c r="AF2231" i="91"/>
  <c r="AG2231" i="91"/>
  <c r="AH2231" i="91"/>
  <c r="AC2232" i="91"/>
  <c r="AD2232" i="91"/>
  <c r="AE2232" i="91"/>
  <c r="AF2232" i="91"/>
  <c r="AG2232" i="91"/>
  <c r="AH2232" i="91"/>
  <c r="AC2233" i="91"/>
  <c r="AD2233" i="91"/>
  <c r="AE2233" i="91"/>
  <c r="AF2233" i="91"/>
  <c r="AG2233" i="91"/>
  <c r="AH2233" i="91"/>
  <c r="AC2234" i="91"/>
  <c r="AD2234" i="91"/>
  <c r="AE2234" i="91"/>
  <c r="AF2234" i="91"/>
  <c r="AG2234" i="91"/>
  <c r="AH2234" i="91"/>
  <c r="AC2235" i="91"/>
  <c r="AD2235" i="91"/>
  <c r="AE2235" i="91"/>
  <c r="AF2235" i="91"/>
  <c r="AG2235" i="91"/>
  <c r="AH2235" i="91"/>
  <c r="AC2236" i="91"/>
  <c r="AD2236" i="91"/>
  <c r="AE2236" i="91"/>
  <c r="AF2236" i="91"/>
  <c r="AG2236" i="91"/>
  <c r="AH2236" i="91"/>
  <c r="AC2237" i="91"/>
  <c r="AD2237" i="91"/>
  <c r="AE2237" i="91"/>
  <c r="AF2237" i="91"/>
  <c r="AG2237" i="91"/>
  <c r="AH2237" i="91"/>
  <c r="AC2238" i="91"/>
  <c r="AD2238" i="91"/>
  <c r="AE2238" i="91"/>
  <c r="AF2238" i="91"/>
  <c r="AG2238" i="91"/>
  <c r="AH2238" i="91"/>
  <c r="AC2239" i="91"/>
  <c r="AD2239" i="91"/>
  <c r="AE2239" i="91"/>
  <c r="AF2239" i="91"/>
  <c r="AG2239" i="91"/>
  <c r="AH2239" i="91"/>
  <c r="AC2240" i="91"/>
  <c r="AD2240" i="91"/>
  <c r="AE2240" i="91"/>
  <c r="AF2240" i="91"/>
  <c r="AG2240" i="91"/>
  <c r="AH2240" i="91"/>
  <c r="AC2241" i="91"/>
  <c r="AD2241" i="91"/>
  <c r="AE2241" i="91"/>
  <c r="AF2241" i="91"/>
  <c r="AG2241" i="91"/>
  <c r="AH2241" i="91"/>
  <c r="AC2242" i="91"/>
  <c r="AD2242" i="91"/>
  <c r="AE2242" i="91"/>
  <c r="AF2242" i="91"/>
  <c r="AG2242" i="91"/>
  <c r="AH2242" i="91"/>
  <c r="AC2243" i="91"/>
  <c r="AD2243" i="91"/>
  <c r="AE2243" i="91"/>
  <c r="AF2243" i="91"/>
  <c r="AG2243" i="91"/>
  <c r="AH2243" i="91"/>
  <c r="AC2244" i="91"/>
  <c r="AD2244" i="91"/>
  <c r="AE2244" i="91"/>
  <c r="AF2244" i="91"/>
  <c r="AG2244" i="91"/>
  <c r="AH2244" i="91"/>
  <c r="AC2245" i="91"/>
  <c r="AD2245" i="91"/>
  <c r="AE2245" i="91"/>
  <c r="AF2245" i="91"/>
  <c r="AG2245" i="91"/>
  <c r="AH2245" i="91"/>
  <c r="AC2246" i="91"/>
  <c r="AD2246" i="91"/>
  <c r="AE2246" i="91"/>
  <c r="AF2246" i="91"/>
  <c r="AG2246" i="91"/>
  <c r="AH2246" i="91"/>
  <c r="AC2247" i="91"/>
  <c r="AD2247" i="91"/>
  <c r="AE2247" i="91"/>
  <c r="AF2247" i="91"/>
  <c r="AG2247" i="91"/>
  <c r="AH2247" i="91"/>
  <c r="AC2248" i="91"/>
  <c r="AD2248" i="91"/>
  <c r="AE2248" i="91"/>
  <c r="AF2248" i="91"/>
  <c r="AG2248" i="91"/>
  <c r="AH2248" i="91"/>
  <c r="AC2249" i="91"/>
  <c r="AD2249" i="91"/>
  <c r="AE2249" i="91"/>
  <c r="AF2249" i="91"/>
  <c r="AG2249" i="91"/>
  <c r="AH2249" i="91"/>
  <c r="AC2250" i="91"/>
  <c r="AD2250" i="91"/>
  <c r="AE2250" i="91"/>
  <c r="AF2250" i="91"/>
  <c r="AG2250" i="91"/>
  <c r="AH2250" i="91"/>
  <c r="AC2251" i="91"/>
  <c r="AD2251" i="91"/>
  <c r="AE2251" i="91"/>
  <c r="AF2251" i="91"/>
  <c r="AG2251" i="91"/>
  <c r="AH2251" i="91"/>
  <c r="AC2252" i="91"/>
  <c r="AD2252" i="91"/>
  <c r="AE2252" i="91"/>
  <c r="AF2252" i="91"/>
  <c r="AG2252" i="91"/>
  <c r="AH2252" i="91"/>
  <c r="AC2253" i="91"/>
  <c r="AD2253" i="91"/>
  <c r="AE2253" i="91"/>
  <c r="AF2253" i="91"/>
  <c r="AG2253" i="91"/>
  <c r="AH2253" i="91"/>
  <c r="AC2254" i="91"/>
  <c r="AD2254" i="91"/>
  <c r="AE2254" i="91"/>
  <c r="AF2254" i="91"/>
  <c r="AG2254" i="91"/>
  <c r="AH2254" i="91"/>
  <c r="AC2255" i="91"/>
  <c r="AD2255" i="91"/>
  <c r="AE2255" i="91"/>
  <c r="AF2255" i="91"/>
  <c r="AG2255" i="91"/>
  <c r="AH2255" i="91"/>
  <c r="AC2256" i="91"/>
  <c r="AD2256" i="91"/>
  <c r="AE2256" i="91"/>
  <c r="AF2256" i="91"/>
  <c r="AG2256" i="91"/>
  <c r="AH2256" i="91"/>
  <c r="AC2257" i="91"/>
  <c r="AD2257" i="91"/>
  <c r="AE2257" i="91"/>
  <c r="AF2257" i="91"/>
  <c r="AG2257" i="91"/>
  <c r="AH2257" i="91"/>
  <c r="AC2258" i="91"/>
  <c r="AD2258" i="91"/>
  <c r="AE2258" i="91"/>
  <c r="AF2258" i="91"/>
  <c r="AG2258" i="91"/>
  <c r="AH2258" i="91"/>
  <c r="AC2259" i="91"/>
  <c r="AD2259" i="91"/>
  <c r="AE2259" i="91"/>
  <c r="AF2259" i="91"/>
  <c r="AG2259" i="91"/>
  <c r="AH2259" i="91"/>
  <c r="AC2260" i="91"/>
  <c r="AD2260" i="91"/>
  <c r="AE2260" i="91"/>
  <c r="AF2260" i="91"/>
  <c r="AG2260" i="91"/>
  <c r="AH2260" i="91"/>
  <c r="AC2261" i="91"/>
  <c r="AD2261" i="91"/>
  <c r="AE2261" i="91"/>
  <c r="AF2261" i="91"/>
  <c r="AG2261" i="91"/>
  <c r="AH2261" i="91"/>
  <c r="AC2262" i="91"/>
  <c r="AD2262" i="91"/>
  <c r="AE2262" i="91"/>
  <c r="AF2262" i="91"/>
  <c r="AG2262" i="91"/>
  <c r="AH2262" i="91"/>
  <c r="AC2263" i="91"/>
  <c r="AD2263" i="91"/>
  <c r="AE2263" i="91"/>
  <c r="AF2263" i="91"/>
  <c r="AG2263" i="91"/>
  <c r="AH2263" i="91"/>
  <c r="AC2264" i="91"/>
  <c r="AD2264" i="91"/>
  <c r="AE2264" i="91"/>
  <c r="AF2264" i="91"/>
  <c r="AG2264" i="91"/>
  <c r="AH2264" i="91"/>
  <c r="AC2265" i="91"/>
  <c r="AD2265" i="91"/>
  <c r="AE2265" i="91"/>
  <c r="AF2265" i="91"/>
  <c r="AG2265" i="91"/>
  <c r="AH2265" i="91"/>
  <c r="AC2266" i="91"/>
  <c r="AD2266" i="91"/>
  <c r="AE2266" i="91"/>
  <c r="AF2266" i="91"/>
  <c r="AG2266" i="91"/>
  <c r="AH2266" i="91"/>
  <c r="AC2267" i="91"/>
  <c r="AD2267" i="91"/>
  <c r="AE2267" i="91"/>
  <c r="AF2267" i="91"/>
  <c r="AG2267" i="91"/>
  <c r="AH2267" i="91"/>
  <c r="AC2268" i="91"/>
  <c r="AD2268" i="91"/>
  <c r="AE2268" i="91"/>
  <c r="AF2268" i="91"/>
  <c r="AG2268" i="91"/>
  <c r="AH2268" i="91"/>
  <c r="AC2269" i="91"/>
  <c r="AD2269" i="91"/>
  <c r="AE2269" i="91"/>
  <c r="AF2269" i="91"/>
  <c r="AG2269" i="91"/>
  <c r="AH2269" i="91"/>
  <c r="AC2270" i="91"/>
  <c r="AD2270" i="91"/>
  <c r="AE2270" i="91"/>
  <c r="AF2270" i="91"/>
  <c r="AG2270" i="91"/>
  <c r="AH2270" i="91"/>
  <c r="AC2271" i="91"/>
  <c r="AD2271" i="91"/>
  <c r="AE2271" i="91"/>
  <c r="AF2271" i="91"/>
  <c r="AG2271" i="91"/>
  <c r="AH2271" i="91"/>
  <c r="AC2272" i="91"/>
  <c r="AD2272" i="91"/>
  <c r="AE2272" i="91"/>
  <c r="AF2272" i="91"/>
  <c r="AG2272" i="91"/>
  <c r="AH2272" i="91"/>
  <c r="AC2273" i="91"/>
  <c r="AD2273" i="91"/>
  <c r="AE2273" i="91"/>
  <c r="AF2273" i="91"/>
  <c r="AG2273" i="91"/>
  <c r="AH2273" i="91"/>
  <c r="AC2274" i="91"/>
  <c r="AD2274" i="91"/>
  <c r="AE2274" i="91"/>
  <c r="AF2274" i="91"/>
  <c r="AG2274" i="91"/>
  <c r="AH2274" i="91"/>
  <c r="AC2275" i="91"/>
  <c r="AD2275" i="91"/>
  <c r="AE2275" i="91"/>
  <c r="AF2275" i="91"/>
  <c r="AG2275" i="91"/>
  <c r="AH2275" i="91"/>
  <c r="AC2276" i="91"/>
  <c r="AD2276" i="91"/>
  <c r="AE2276" i="91"/>
  <c r="AF2276" i="91"/>
  <c r="AG2276" i="91"/>
  <c r="AH2276" i="91"/>
  <c r="AC2277" i="91"/>
  <c r="AD2277" i="91"/>
  <c r="AE2277" i="91"/>
  <c r="AF2277" i="91"/>
  <c r="AG2277" i="91"/>
  <c r="AH2277" i="91"/>
  <c r="AC2278" i="91"/>
  <c r="AD2278" i="91"/>
  <c r="AE2278" i="91"/>
  <c r="AF2278" i="91"/>
  <c r="AG2278" i="91"/>
  <c r="AH2278" i="91"/>
  <c r="AC2279" i="91"/>
  <c r="AD2279" i="91"/>
  <c r="AE2279" i="91"/>
  <c r="AF2279" i="91"/>
  <c r="AG2279" i="91"/>
  <c r="AH2279" i="91"/>
  <c r="AC2280" i="91"/>
  <c r="AD2280" i="91"/>
  <c r="AE2280" i="91"/>
  <c r="AF2280" i="91"/>
  <c r="AG2280" i="91"/>
  <c r="AH2280" i="91"/>
  <c r="AC2281" i="91"/>
  <c r="AD2281" i="91"/>
  <c r="AE2281" i="91"/>
  <c r="AF2281" i="91"/>
  <c r="AG2281" i="91"/>
  <c r="AH2281" i="91"/>
  <c r="AC2282" i="91"/>
  <c r="AD2282" i="91"/>
  <c r="AE2282" i="91"/>
  <c r="AF2282" i="91"/>
  <c r="AG2282" i="91"/>
  <c r="AH2282" i="91"/>
  <c r="AC2283" i="91"/>
  <c r="AD2283" i="91"/>
  <c r="AE2283" i="91"/>
  <c r="AF2283" i="91"/>
  <c r="AG2283" i="91"/>
  <c r="AH2283" i="91"/>
  <c r="AC2284" i="91"/>
  <c r="AD2284" i="91"/>
  <c r="AE2284" i="91"/>
  <c r="AF2284" i="91"/>
  <c r="AG2284" i="91"/>
  <c r="AH2284" i="91"/>
  <c r="AC2285" i="91"/>
  <c r="AD2285" i="91"/>
  <c r="AE2285" i="91"/>
  <c r="AF2285" i="91"/>
  <c r="AG2285" i="91"/>
  <c r="AH2285" i="91"/>
  <c r="AC2286" i="91"/>
  <c r="AD2286" i="91"/>
  <c r="AE2286" i="91"/>
  <c r="AF2286" i="91"/>
  <c r="AG2286" i="91"/>
  <c r="AH2286" i="91"/>
  <c r="AC2287" i="91"/>
  <c r="AD2287" i="91"/>
  <c r="AE2287" i="91"/>
  <c r="AF2287" i="91"/>
  <c r="AG2287" i="91"/>
  <c r="AH2287" i="91"/>
  <c r="AC2288" i="91"/>
  <c r="AD2288" i="91"/>
  <c r="AE2288" i="91"/>
  <c r="AF2288" i="91"/>
  <c r="AG2288" i="91"/>
  <c r="AH2288" i="91"/>
  <c r="AC2289" i="91"/>
  <c r="AD2289" i="91"/>
  <c r="AE2289" i="91"/>
  <c r="AF2289" i="91"/>
  <c r="AG2289" i="91"/>
  <c r="AH2289" i="91"/>
  <c r="AC2290" i="91"/>
  <c r="AD2290" i="91"/>
  <c r="AE2290" i="91"/>
  <c r="AF2290" i="91"/>
  <c r="AG2290" i="91"/>
  <c r="AH2290" i="91"/>
  <c r="AC2291" i="91"/>
  <c r="AD2291" i="91"/>
  <c r="AE2291" i="91"/>
  <c r="AF2291" i="91"/>
  <c r="AG2291" i="91"/>
  <c r="AH2291" i="91"/>
  <c r="AC2292" i="91"/>
  <c r="AD2292" i="91"/>
  <c r="AE2292" i="91"/>
  <c r="AF2292" i="91"/>
  <c r="AG2292" i="91"/>
  <c r="AH2292" i="91"/>
  <c r="AC2293" i="91"/>
  <c r="AD2293" i="91"/>
  <c r="AE2293" i="91"/>
  <c r="AF2293" i="91"/>
  <c r="AG2293" i="91"/>
  <c r="AH2293" i="91"/>
  <c r="AC2294" i="91"/>
  <c r="AD2294" i="91"/>
  <c r="AE2294" i="91"/>
  <c r="AF2294" i="91"/>
  <c r="AG2294" i="91"/>
  <c r="AH2294" i="91"/>
  <c r="AC2295" i="91"/>
  <c r="AD2295" i="91"/>
  <c r="AE2295" i="91"/>
  <c r="AF2295" i="91"/>
  <c r="AG2295" i="91"/>
  <c r="AH2295" i="91"/>
  <c r="AC2296" i="91"/>
  <c r="AD2296" i="91"/>
  <c r="AE2296" i="91"/>
  <c r="AF2296" i="91"/>
  <c r="AG2296" i="91"/>
  <c r="AH2296" i="91"/>
  <c r="AC2297" i="91"/>
  <c r="AD2297" i="91"/>
  <c r="AE2297" i="91"/>
  <c r="AF2297" i="91"/>
  <c r="AG2297" i="91"/>
  <c r="AH2297" i="91"/>
  <c r="AC2298" i="91"/>
  <c r="AD2298" i="91"/>
  <c r="AE2298" i="91"/>
  <c r="AF2298" i="91"/>
  <c r="AG2298" i="91"/>
  <c r="AH2298" i="91"/>
  <c r="AC2299" i="91"/>
  <c r="AD2299" i="91"/>
  <c r="AE2299" i="91"/>
  <c r="AF2299" i="91"/>
  <c r="AG2299" i="91"/>
  <c r="AH2299" i="91"/>
  <c r="AC2300" i="91"/>
  <c r="AD2300" i="91"/>
  <c r="AE2300" i="91"/>
  <c r="AF2300" i="91"/>
  <c r="AG2300" i="91"/>
  <c r="AH2300" i="91"/>
  <c r="AC2301" i="91"/>
  <c r="AD2301" i="91"/>
  <c r="AE2301" i="91"/>
  <c r="AF2301" i="91"/>
  <c r="AG2301" i="91"/>
  <c r="AH2301" i="91"/>
  <c r="AC2302" i="91"/>
  <c r="AD2302" i="91"/>
  <c r="AE2302" i="91"/>
  <c r="AF2302" i="91"/>
  <c r="AG2302" i="91"/>
  <c r="AH2302" i="91"/>
  <c r="AC2303" i="91"/>
  <c r="AD2303" i="91"/>
  <c r="AE2303" i="91"/>
  <c r="AF2303" i="91"/>
  <c r="AG2303" i="91"/>
  <c r="AH2303" i="91"/>
  <c r="AC2304" i="91"/>
  <c r="AD2304" i="91"/>
  <c r="AE2304" i="91"/>
  <c r="AF2304" i="91"/>
  <c r="AG2304" i="91"/>
  <c r="AH2304" i="91"/>
  <c r="AC2305" i="91"/>
  <c r="AD2305" i="91"/>
  <c r="AE2305" i="91"/>
  <c r="AF2305" i="91"/>
  <c r="AG2305" i="91"/>
  <c r="AH2305" i="91"/>
  <c r="AC2306" i="91"/>
  <c r="AD2306" i="91"/>
  <c r="AE2306" i="91"/>
  <c r="AF2306" i="91"/>
  <c r="AG2306" i="91"/>
  <c r="AH2306" i="91"/>
  <c r="AC2307" i="91"/>
  <c r="AD2307" i="91"/>
  <c r="AE2307" i="91"/>
  <c r="AF2307" i="91"/>
  <c r="AG2307" i="91"/>
  <c r="AH2307" i="91"/>
  <c r="AC2308" i="91"/>
  <c r="AD2308" i="91"/>
  <c r="AE2308" i="91"/>
  <c r="AF2308" i="91"/>
  <c r="AG2308" i="91"/>
  <c r="AH2308" i="91"/>
  <c r="AC2309" i="91"/>
  <c r="AD2309" i="91"/>
  <c r="AE2309" i="91"/>
  <c r="AF2309" i="91"/>
  <c r="AG2309" i="91"/>
  <c r="AH2309" i="91"/>
  <c r="AC2310" i="91"/>
  <c r="AD2310" i="91"/>
  <c r="AE2310" i="91"/>
  <c r="AF2310" i="91"/>
  <c r="AG2310" i="91"/>
  <c r="AH2310" i="91"/>
  <c r="AC2311" i="91"/>
  <c r="AD2311" i="91"/>
  <c r="AE2311" i="91"/>
  <c r="AF2311" i="91"/>
  <c r="AG2311" i="91"/>
  <c r="AH2311" i="91"/>
  <c r="AC2312" i="91"/>
  <c r="AD2312" i="91"/>
  <c r="AE2312" i="91"/>
  <c r="AF2312" i="91"/>
  <c r="AG2312" i="91"/>
  <c r="AH2312" i="91"/>
  <c r="AC2313" i="91"/>
  <c r="AD2313" i="91"/>
  <c r="AE2313" i="91"/>
  <c r="AF2313" i="91"/>
  <c r="AG2313" i="91"/>
  <c r="AH2313" i="91"/>
  <c r="AC2314" i="91"/>
  <c r="AD2314" i="91"/>
  <c r="AE2314" i="91"/>
  <c r="AF2314" i="91"/>
  <c r="AG2314" i="91"/>
  <c r="AH2314" i="91"/>
  <c r="AC2315" i="91"/>
  <c r="AD2315" i="91"/>
  <c r="AE2315" i="91"/>
  <c r="AF2315" i="91"/>
  <c r="AG2315" i="91"/>
  <c r="AH2315" i="91"/>
  <c r="AC2316" i="91"/>
  <c r="AD2316" i="91"/>
  <c r="AE2316" i="91"/>
  <c r="AF2316" i="91"/>
  <c r="AG2316" i="91"/>
  <c r="AH2316" i="91"/>
  <c r="AC2317" i="91"/>
  <c r="AD2317" i="91"/>
  <c r="AE2317" i="91"/>
  <c r="AF2317" i="91"/>
  <c r="AG2317" i="91"/>
  <c r="AH2317" i="91"/>
  <c r="AC2318" i="91"/>
  <c r="AD2318" i="91"/>
  <c r="AE2318" i="91"/>
  <c r="AF2318" i="91"/>
  <c r="AG2318" i="91"/>
  <c r="AH2318" i="91"/>
  <c r="AC2319" i="91"/>
  <c r="AD2319" i="91"/>
  <c r="AE2319" i="91"/>
  <c r="AF2319" i="91"/>
  <c r="AG2319" i="91"/>
  <c r="AH2319" i="91"/>
  <c r="AC2320" i="91"/>
  <c r="AD2320" i="91"/>
  <c r="AE2320" i="91"/>
  <c r="AF2320" i="91"/>
  <c r="AG2320" i="91"/>
  <c r="AH2320" i="91"/>
  <c r="AC2321" i="91"/>
  <c r="AD2321" i="91"/>
  <c r="AE2321" i="91"/>
  <c r="AF2321" i="91"/>
  <c r="AG2321" i="91"/>
  <c r="AH2321" i="91"/>
  <c r="AC2322" i="91"/>
  <c r="AD2322" i="91"/>
  <c r="AE2322" i="91"/>
  <c r="AF2322" i="91"/>
  <c r="AG2322" i="91"/>
  <c r="AH2322" i="91"/>
  <c r="AC2323" i="91"/>
  <c r="AD2323" i="91"/>
  <c r="AE2323" i="91"/>
  <c r="AF2323" i="91"/>
  <c r="AG2323" i="91"/>
  <c r="AH2323" i="91"/>
  <c r="AC2324" i="91"/>
  <c r="AD2324" i="91"/>
  <c r="AE2324" i="91"/>
  <c r="AF2324" i="91"/>
  <c r="AG2324" i="91"/>
  <c r="AH2324" i="91"/>
  <c r="AC2325" i="91"/>
  <c r="AD2325" i="91"/>
  <c r="AE2325" i="91"/>
  <c r="AF2325" i="91"/>
  <c r="AG2325" i="91"/>
  <c r="AH2325" i="91"/>
  <c r="AC2326" i="91"/>
  <c r="AD2326" i="91"/>
  <c r="AE2326" i="91"/>
  <c r="AF2326" i="91"/>
  <c r="AG2326" i="91"/>
  <c r="AH2326" i="91"/>
  <c r="AC2327" i="91"/>
  <c r="AD2327" i="91"/>
  <c r="AE2327" i="91"/>
  <c r="AF2327" i="91"/>
  <c r="AG2327" i="91"/>
  <c r="AH2327" i="91"/>
  <c r="AC2328" i="91"/>
  <c r="AD2328" i="91"/>
  <c r="AE2328" i="91"/>
  <c r="AF2328" i="91"/>
  <c r="AG2328" i="91"/>
  <c r="AH2328" i="91"/>
  <c r="AC2329" i="91"/>
  <c r="AD2329" i="91"/>
  <c r="AE2329" i="91"/>
  <c r="AF2329" i="91"/>
  <c r="AG2329" i="91"/>
  <c r="AH2329" i="91"/>
  <c r="AC2330" i="91"/>
  <c r="AD2330" i="91"/>
  <c r="AE2330" i="91"/>
  <c r="AF2330" i="91"/>
  <c r="AG2330" i="91"/>
  <c r="AH2330" i="91"/>
  <c r="AC2331" i="91"/>
  <c r="AD2331" i="91"/>
  <c r="AE2331" i="91"/>
  <c r="AF2331" i="91"/>
  <c r="AG2331" i="91"/>
  <c r="AH2331" i="91"/>
  <c r="AC2332" i="91"/>
  <c r="AD2332" i="91"/>
  <c r="AE2332" i="91"/>
  <c r="AF2332" i="91"/>
  <c r="AG2332" i="91"/>
  <c r="AH2332" i="91"/>
  <c r="AC2333" i="91"/>
  <c r="AD2333" i="91"/>
  <c r="AE2333" i="91"/>
  <c r="AF2333" i="91"/>
  <c r="AG2333" i="91"/>
  <c r="AH2333" i="91"/>
  <c r="AC2334" i="91"/>
  <c r="AD2334" i="91"/>
  <c r="AE2334" i="91"/>
  <c r="AF2334" i="91"/>
  <c r="AG2334" i="91"/>
  <c r="AH2334" i="91"/>
  <c r="AC2335" i="91"/>
  <c r="AD2335" i="91"/>
  <c r="AE2335" i="91"/>
  <c r="AF2335" i="91"/>
  <c r="AG2335" i="91"/>
  <c r="AH2335" i="91"/>
  <c r="AC2336" i="91"/>
  <c r="AD2336" i="91"/>
  <c r="AE2336" i="91"/>
  <c r="AF2336" i="91"/>
  <c r="AG2336" i="91"/>
  <c r="AH2336" i="91"/>
  <c r="AC2337" i="91"/>
  <c r="AD2337" i="91"/>
  <c r="AE2337" i="91"/>
  <c r="AF2337" i="91"/>
  <c r="AG2337" i="91"/>
  <c r="AH2337" i="91"/>
  <c r="AC2338" i="91"/>
  <c r="AD2338" i="91"/>
  <c r="AE2338" i="91"/>
  <c r="AF2338" i="91"/>
  <c r="AG2338" i="91"/>
  <c r="AH2338" i="91"/>
  <c r="AC2339" i="91"/>
  <c r="AD2339" i="91"/>
  <c r="AE2339" i="91"/>
  <c r="AF2339" i="91"/>
  <c r="AG2339" i="91"/>
  <c r="AH2339" i="91"/>
  <c r="AC2340" i="91"/>
  <c r="AD2340" i="91"/>
  <c r="AE2340" i="91"/>
  <c r="AF2340" i="91"/>
  <c r="AG2340" i="91"/>
  <c r="AH2340" i="91"/>
  <c r="AC2341" i="91"/>
  <c r="AD2341" i="91"/>
  <c r="AE2341" i="91"/>
  <c r="AF2341" i="91"/>
  <c r="AG2341" i="91"/>
  <c r="AH2341" i="91"/>
  <c r="AC2342" i="91"/>
  <c r="AD2342" i="91"/>
  <c r="AE2342" i="91"/>
  <c r="AF2342" i="91"/>
  <c r="AG2342" i="91"/>
  <c r="AH2342" i="91"/>
  <c r="AC2343" i="91"/>
  <c r="AD2343" i="91"/>
  <c r="AE2343" i="91"/>
  <c r="AF2343" i="91"/>
  <c r="AG2343" i="91"/>
  <c r="AH2343" i="91"/>
  <c r="AC2344" i="91"/>
  <c r="AD2344" i="91"/>
  <c r="AE2344" i="91"/>
  <c r="AF2344" i="91"/>
  <c r="AG2344" i="91"/>
  <c r="AH2344" i="91"/>
  <c r="AC2345" i="91"/>
  <c r="AD2345" i="91"/>
  <c r="AE2345" i="91"/>
  <c r="AF2345" i="91"/>
  <c r="AG2345" i="91"/>
  <c r="AH2345" i="91"/>
  <c r="AC2346" i="91"/>
  <c r="AD2346" i="91"/>
  <c r="AE2346" i="91"/>
  <c r="AF2346" i="91"/>
  <c r="AG2346" i="91"/>
  <c r="AH2346" i="91"/>
  <c r="AC2347" i="91"/>
  <c r="AD2347" i="91"/>
  <c r="AE2347" i="91"/>
  <c r="AF2347" i="91"/>
  <c r="AG2347" i="91"/>
  <c r="AH2347" i="91"/>
  <c r="AC2348" i="91"/>
  <c r="AD2348" i="91"/>
  <c r="AE2348" i="91"/>
  <c r="AF2348" i="91"/>
  <c r="AG2348" i="91"/>
  <c r="AH2348" i="91"/>
  <c r="AC2349" i="91"/>
  <c r="AD2349" i="91"/>
  <c r="AE2349" i="91"/>
  <c r="AF2349" i="91"/>
  <c r="AG2349" i="91"/>
  <c r="AH2349" i="91"/>
  <c r="AC2350" i="91"/>
  <c r="AD2350" i="91"/>
  <c r="AE2350" i="91"/>
  <c r="AF2350" i="91"/>
  <c r="AG2350" i="91"/>
  <c r="AH2350" i="91"/>
  <c r="AC2351" i="91"/>
  <c r="AD2351" i="91"/>
  <c r="AE2351" i="91"/>
  <c r="AF2351" i="91"/>
  <c r="AG2351" i="91"/>
  <c r="AH2351" i="91"/>
  <c r="AC2352" i="91"/>
  <c r="AD2352" i="91"/>
  <c r="AE2352" i="91"/>
  <c r="AF2352" i="91"/>
  <c r="AG2352" i="91"/>
  <c r="AH2352" i="91"/>
  <c r="AC2353" i="91"/>
  <c r="AD2353" i="91"/>
  <c r="AE2353" i="91"/>
  <c r="AF2353" i="91"/>
  <c r="AG2353" i="91"/>
  <c r="AH2353" i="91"/>
  <c r="AC2354" i="91"/>
  <c r="AD2354" i="91"/>
  <c r="AE2354" i="91"/>
  <c r="AF2354" i="91"/>
  <c r="AG2354" i="91"/>
  <c r="AH2354" i="91"/>
  <c r="AC2355" i="91"/>
  <c r="AD2355" i="91"/>
  <c r="AE2355" i="91"/>
  <c r="AF2355" i="91"/>
  <c r="AG2355" i="91"/>
  <c r="AH2355" i="91"/>
  <c r="AC2356" i="91"/>
  <c r="AD2356" i="91"/>
  <c r="AE2356" i="91"/>
  <c r="AF2356" i="91"/>
  <c r="AG2356" i="91"/>
  <c r="AH2356" i="91"/>
  <c r="AC2357" i="91"/>
  <c r="AD2357" i="91"/>
  <c r="AE2357" i="91"/>
  <c r="AF2357" i="91"/>
  <c r="AG2357" i="91"/>
  <c r="AH2357" i="91"/>
  <c r="AC2358" i="91"/>
  <c r="AD2358" i="91"/>
  <c r="AE2358" i="91"/>
  <c r="AF2358" i="91"/>
  <c r="AG2358" i="91"/>
  <c r="AH2358" i="91"/>
  <c r="AC2359" i="91"/>
  <c r="AD2359" i="91"/>
  <c r="AE2359" i="91"/>
  <c r="AF2359" i="91"/>
  <c r="AG2359" i="91"/>
  <c r="AH2359" i="91"/>
  <c r="AC2360" i="91"/>
  <c r="AD2360" i="91"/>
  <c r="AE2360" i="91"/>
  <c r="AF2360" i="91"/>
  <c r="AG2360" i="91"/>
  <c r="AH2360" i="91"/>
  <c r="AC2361" i="91"/>
  <c r="AD2361" i="91"/>
  <c r="AE2361" i="91"/>
  <c r="AF2361" i="91"/>
  <c r="AG2361" i="91"/>
  <c r="AH2361" i="91"/>
  <c r="AC2362" i="91"/>
  <c r="AD2362" i="91"/>
  <c r="AE2362" i="91"/>
  <c r="AF2362" i="91"/>
  <c r="AG2362" i="91"/>
  <c r="AH2362" i="91"/>
  <c r="AC2363" i="91"/>
  <c r="AD2363" i="91"/>
  <c r="AE2363" i="91"/>
  <c r="AF2363" i="91"/>
  <c r="AG2363" i="91"/>
  <c r="AH2363" i="91"/>
  <c r="AC2364" i="91"/>
  <c r="AD2364" i="91"/>
  <c r="AE2364" i="91"/>
  <c r="AF2364" i="91"/>
  <c r="AG2364" i="91"/>
  <c r="AH2364" i="91"/>
  <c r="AC2365" i="91"/>
  <c r="AD2365" i="91"/>
  <c r="AE2365" i="91"/>
  <c r="AF2365" i="91"/>
  <c r="AG2365" i="91"/>
  <c r="AH2365" i="91"/>
  <c r="AC2366" i="91"/>
  <c r="AD2366" i="91"/>
  <c r="AE2366" i="91"/>
  <c r="AF2366" i="91"/>
  <c r="AG2366" i="91"/>
  <c r="AH2366" i="91"/>
  <c r="AC2367" i="91"/>
  <c r="AD2367" i="91"/>
  <c r="AE2367" i="91"/>
  <c r="AF2367" i="91"/>
  <c r="AG2367" i="91"/>
  <c r="AH2367" i="91"/>
  <c r="AC2368" i="91"/>
  <c r="AD2368" i="91"/>
  <c r="AE2368" i="91"/>
  <c r="AF2368" i="91"/>
  <c r="AG2368" i="91"/>
  <c r="AH2368" i="91"/>
  <c r="AC2369" i="91"/>
  <c r="AD2369" i="91"/>
  <c r="AE2369" i="91"/>
  <c r="AF2369" i="91"/>
  <c r="AG2369" i="91"/>
  <c r="AH2369" i="91"/>
  <c r="AC2370" i="91"/>
  <c r="AD2370" i="91"/>
  <c r="AE2370" i="91"/>
  <c r="AF2370" i="91"/>
  <c r="AG2370" i="91"/>
  <c r="AH2370" i="91"/>
  <c r="AC2371" i="91"/>
  <c r="AD2371" i="91"/>
  <c r="AE2371" i="91"/>
  <c r="AF2371" i="91"/>
  <c r="AG2371" i="91"/>
  <c r="AH2371" i="91"/>
  <c r="AC2372" i="91"/>
  <c r="AD2372" i="91"/>
  <c r="AE2372" i="91"/>
  <c r="AF2372" i="91"/>
  <c r="AG2372" i="91"/>
  <c r="AH2372" i="91"/>
  <c r="AC2373" i="91"/>
  <c r="AD2373" i="91"/>
  <c r="AE2373" i="91"/>
  <c r="AF2373" i="91"/>
  <c r="AG2373" i="91"/>
  <c r="AH2373" i="91"/>
  <c r="AC2374" i="91"/>
  <c r="AD2374" i="91"/>
  <c r="AE2374" i="91"/>
  <c r="AF2374" i="91"/>
  <c r="AG2374" i="91"/>
  <c r="AH2374" i="91"/>
  <c r="AC2375" i="91"/>
  <c r="AD2375" i="91"/>
  <c r="AE2375" i="91"/>
  <c r="AF2375" i="91"/>
  <c r="AG2375" i="91"/>
  <c r="AH2375" i="91"/>
  <c r="AC2376" i="91"/>
  <c r="AD2376" i="91"/>
  <c r="AE2376" i="91"/>
  <c r="AF2376" i="91"/>
  <c r="AG2376" i="91"/>
  <c r="AH2376" i="91"/>
  <c r="AC2377" i="91"/>
  <c r="AD2377" i="91"/>
  <c r="AE2377" i="91"/>
  <c r="AF2377" i="91"/>
  <c r="AG2377" i="91"/>
  <c r="AH2377" i="91"/>
  <c r="AC2378" i="91"/>
  <c r="AD2378" i="91"/>
  <c r="AE2378" i="91"/>
  <c r="AF2378" i="91"/>
  <c r="AG2378" i="91"/>
  <c r="AH2378" i="91"/>
  <c r="AC2379" i="91"/>
  <c r="AD2379" i="91"/>
  <c r="AE2379" i="91"/>
  <c r="AF2379" i="91"/>
  <c r="AG2379" i="91"/>
  <c r="AH2379" i="91"/>
  <c r="AC2380" i="91"/>
  <c r="AD2380" i="91"/>
  <c r="AE2380" i="91"/>
  <c r="AF2380" i="91"/>
  <c r="AG2380" i="91"/>
  <c r="AH2380" i="91"/>
  <c r="AC2381" i="91"/>
  <c r="AD2381" i="91"/>
  <c r="AE2381" i="91"/>
  <c r="AF2381" i="91"/>
  <c r="AG2381" i="91"/>
  <c r="AH2381" i="91"/>
  <c r="AC2382" i="91"/>
  <c r="AD2382" i="91"/>
  <c r="AE2382" i="91"/>
  <c r="AF2382" i="91"/>
  <c r="AG2382" i="91"/>
  <c r="AH2382" i="91"/>
  <c r="AC2383" i="91"/>
  <c r="AD2383" i="91"/>
  <c r="AE2383" i="91"/>
  <c r="AF2383" i="91"/>
  <c r="AG2383" i="91"/>
  <c r="AH2383" i="91"/>
  <c r="AC2384" i="91"/>
  <c r="AD2384" i="91"/>
  <c r="AE2384" i="91"/>
  <c r="AF2384" i="91"/>
  <c r="AG2384" i="91"/>
  <c r="AH2384" i="91"/>
  <c r="AC2385" i="91"/>
  <c r="AD2385" i="91"/>
  <c r="AE2385" i="91"/>
  <c r="AF2385" i="91"/>
  <c r="AG2385" i="91"/>
  <c r="AH2385" i="91"/>
  <c r="AC2386" i="91"/>
  <c r="AD2386" i="91"/>
  <c r="AE2386" i="91"/>
  <c r="AF2386" i="91"/>
  <c r="AG2386" i="91"/>
  <c r="AH2386" i="91"/>
  <c r="AC2387" i="91"/>
  <c r="AD2387" i="91"/>
  <c r="AE2387" i="91"/>
  <c r="AF2387" i="91"/>
  <c r="AG2387" i="91"/>
  <c r="AH2387" i="91"/>
  <c r="AC2388" i="91"/>
  <c r="AD2388" i="91"/>
  <c r="AE2388" i="91"/>
  <c r="AF2388" i="91"/>
  <c r="AG2388" i="91"/>
  <c r="AH2388" i="91"/>
  <c r="AC2389" i="91"/>
  <c r="AD2389" i="91"/>
  <c r="AE2389" i="91"/>
  <c r="AF2389" i="91"/>
  <c r="AG2389" i="91"/>
  <c r="AH2389" i="91"/>
  <c r="AC2390" i="91"/>
  <c r="AD2390" i="91"/>
  <c r="AE2390" i="91"/>
  <c r="AF2390" i="91"/>
  <c r="AG2390" i="91"/>
  <c r="AH2390" i="91"/>
  <c r="AC2391" i="91"/>
  <c r="AD2391" i="91"/>
  <c r="AE2391" i="91"/>
  <c r="AF2391" i="91"/>
  <c r="AG2391" i="91"/>
  <c r="AH2391" i="91"/>
  <c r="AC2392" i="91"/>
  <c r="AD2392" i="91"/>
  <c r="AE2392" i="91"/>
  <c r="AF2392" i="91"/>
  <c r="AG2392" i="91"/>
  <c r="AH2392" i="91"/>
  <c r="AC2393" i="91"/>
  <c r="AD2393" i="91"/>
  <c r="AE2393" i="91"/>
  <c r="AF2393" i="91"/>
  <c r="AG2393" i="91"/>
  <c r="AH2393" i="91"/>
  <c r="AC2394" i="91"/>
  <c r="AD2394" i="91"/>
  <c r="AE2394" i="91"/>
  <c r="AF2394" i="91"/>
  <c r="AG2394" i="91"/>
  <c r="AH2394" i="91"/>
  <c r="AC2395" i="91"/>
  <c r="AD2395" i="91"/>
  <c r="AE2395" i="91"/>
  <c r="AF2395" i="91"/>
  <c r="AG2395" i="91"/>
  <c r="AH2395" i="91"/>
  <c r="AC2396" i="91"/>
  <c r="AD2396" i="91"/>
  <c r="AE2396" i="91"/>
  <c r="AF2396" i="91"/>
  <c r="AG2396" i="91"/>
  <c r="AH2396" i="91"/>
  <c r="AC2397" i="91"/>
  <c r="AD2397" i="91"/>
  <c r="AE2397" i="91"/>
  <c r="AF2397" i="91"/>
  <c r="AG2397" i="91"/>
  <c r="AH2397" i="91"/>
  <c r="AC2398" i="91"/>
  <c r="AD2398" i="91"/>
  <c r="AE2398" i="91"/>
  <c r="AF2398" i="91"/>
  <c r="AG2398" i="91"/>
  <c r="AH2398" i="91"/>
  <c r="AC2399" i="91"/>
  <c r="AD2399" i="91"/>
  <c r="AE2399" i="91"/>
  <c r="AF2399" i="91"/>
  <c r="AG2399" i="91"/>
  <c r="AH2399" i="91"/>
  <c r="AC2400" i="91"/>
  <c r="AD2400" i="91"/>
  <c r="AE2400" i="91"/>
  <c r="AF2400" i="91"/>
  <c r="AG2400" i="91"/>
  <c r="AH2400" i="91"/>
  <c r="AC2401" i="91"/>
  <c r="AD2401" i="91"/>
  <c r="AE2401" i="91"/>
  <c r="AF2401" i="91"/>
  <c r="AG2401" i="91"/>
  <c r="AH2401" i="91"/>
  <c r="AC2402" i="91"/>
  <c r="AD2402" i="91"/>
  <c r="AE2402" i="91"/>
  <c r="AF2402" i="91"/>
  <c r="AG2402" i="91"/>
  <c r="AH2402" i="91"/>
  <c r="AC2403" i="91"/>
  <c r="AD2403" i="91"/>
  <c r="AE2403" i="91"/>
  <c r="AF2403" i="91"/>
  <c r="AG2403" i="91"/>
  <c r="AH2403" i="91"/>
  <c r="AC2404" i="91"/>
  <c r="AD2404" i="91"/>
  <c r="AE2404" i="91"/>
  <c r="AF2404" i="91"/>
  <c r="AG2404" i="91"/>
  <c r="AH2404" i="91"/>
  <c r="AC2405" i="91"/>
  <c r="AD2405" i="91"/>
  <c r="AE2405" i="91"/>
  <c r="AF2405" i="91"/>
  <c r="AG2405" i="91"/>
  <c r="AH2405" i="91"/>
  <c r="AC2406" i="91"/>
  <c r="AD2406" i="91"/>
  <c r="AE2406" i="91"/>
  <c r="AF2406" i="91"/>
  <c r="AG2406" i="91"/>
  <c r="AH2406" i="91"/>
  <c r="AC2407" i="91"/>
  <c r="AD2407" i="91"/>
  <c r="AE2407" i="91"/>
  <c r="AF2407" i="91"/>
  <c r="AG2407" i="91"/>
  <c r="AH2407" i="91"/>
  <c r="AC2408" i="91"/>
  <c r="AD2408" i="91"/>
  <c r="AE2408" i="91"/>
  <c r="AF2408" i="91"/>
  <c r="AG2408" i="91"/>
  <c r="AH2408" i="91"/>
  <c r="AC2409" i="91"/>
  <c r="AD2409" i="91"/>
  <c r="AE2409" i="91"/>
  <c r="AF2409" i="91"/>
  <c r="AG2409" i="91"/>
  <c r="AH2409" i="91"/>
  <c r="AC2410" i="91"/>
  <c r="AD2410" i="91"/>
  <c r="AE2410" i="91"/>
  <c r="AF2410" i="91"/>
  <c r="AG2410" i="91"/>
  <c r="AH2410" i="91"/>
  <c r="AC2411" i="91"/>
  <c r="AD2411" i="91"/>
  <c r="AE2411" i="91"/>
  <c r="AF2411" i="91"/>
  <c r="AG2411" i="91"/>
  <c r="AH2411" i="91"/>
  <c r="AC2412" i="91"/>
  <c r="AD2412" i="91"/>
  <c r="AE2412" i="91"/>
  <c r="AF2412" i="91"/>
  <c r="AG2412" i="91"/>
  <c r="AH2412" i="91"/>
  <c r="AC2413" i="91"/>
  <c r="AD2413" i="91"/>
  <c r="AE2413" i="91"/>
  <c r="AF2413" i="91"/>
  <c r="AG2413" i="91"/>
  <c r="AH2413" i="91"/>
  <c r="AC2414" i="91"/>
  <c r="AD2414" i="91"/>
  <c r="AE2414" i="91"/>
  <c r="AF2414" i="91"/>
  <c r="AG2414" i="91"/>
  <c r="AH2414" i="91"/>
  <c r="AC2415" i="91"/>
  <c r="AD2415" i="91"/>
  <c r="AE2415" i="91"/>
  <c r="AF2415" i="91"/>
  <c r="AG2415" i="91"/>
  <c r="AH2415" i="91"/>
  <c r="AC2416" i="91"/>
  <c r="AD2416" i="91"/>
  <c r="AE2416" i="91"/>
  <c r="AF2416" i="91"/>
  <c r="AG2416" i="91"/>
  <c r="AH2416" i="91"/>
  <c r="AC2417" i="91"/>
  <c r="AD2417" i="91"/>
  <c r="AE2417" i="91"/>
  <c r="AF2417" i="91"/>
  <c r="AG2417" i="91"/>
  <c r="AH2417" i="91"/>
  <c r="AC2418" i="91"/>
  <c r="AD2418" i="91"/>
  <c r="AE2418" i="91"/>
  <c r="AF2418" i="91"/>
  <c r="AG2418" i="91"/>
  <c r="AH2418" i="91"/>
  <c r="AC2419" i="91"/>
  <c r="AD2419" i="91"/>
  <c r="AE2419" i="91"/>
  <c r="AF2419" i="91"/>
  <c r="AG2419" i="91"/>
  <c r="AH2419" i="91"/>
  <c r="AC2420" i="91"/>
  <c r="AD2420" i="91"/>
  <c r="AE2420" i="91"/>
  <c r="AF2420" i="91"/>
  <c r="AG2420" i="91"/>
  <c r="AH2420" i="91"/>
  <c r="AC2421" i="91"/>
  <c r="AD2421" i="91"/>
  <c r="AE2421" i="91"/>
  <c r="AF2421" i="91"/>
  <c r="AG2421" i="91"/>
  <c r="AH2421" i="91"/>
  <c r="AC2422" i="91"/>
  <c r="AD2422" i="91"/>
  <c r="AE2422" i="91"/>
  <c r="AF2422" i="91"/>
  <c r="AG2422" i="91"/>
  <c r="AH2422" i="91"/>
  <c r="AC2423" i="91"/>
  <c r="AD2423" i="91"/>
  <c r="AE2423" i="91"/>
  <c r="AF2423" i="91"/>
  <c r="AG2423" i="91"/>
  <c r="AH2423" i="91"/>
  <c r="AC2424" i="91"/>
  <c r="AD2424" i="91"/>
  <c r="AE2424" i="91"/>
  <c r="AF2424" i="91"/>
  <c r="AG2424" i="91"/>
  <c r="AH2424" i="91"/>
  <c r="AC2425" i="91"/>
  <c r="AD2425" i="91"/>
  <c r="AE2425" i="91"/>
  <c r="AF2425" i="91"/>
  <c r="AG2425" i="91"/>
  <c r="AH2425" i="91"/>
  <c r="AC2426" i="91"/>
  <c r="AD2426" i="91"/>
  <c r="AE2426" i="91"/>
  <c r="AF2426" i="91"/>
  <c r="AG2426" i="91"/>
  <c r="AH2426" i="91"/>
  <c r="AC2427" i="91"/>
  <c r="AD2427" i="91"/>
  <c r="AE2427" i="91"/>
  <c r="AF2427" i="91"/>
  <c r="AG2427" i="91"/>
  <c r="AH2427" i="91"/>
  <c r="AC2428" i="91"/>
  <c r="AD2428" i="91"/>
  <c r="AE2428" i="91"/>
  <c r="AF2428" i="91"/>
  <c r="AG2428" i="91"/>
  <c r="AH2428" i="91"/>
  <c r="AC2429" i="91"/>
  <c r="AD2429" i="91"/>
  <c r="AE2429" i="91"/>
  <c r="AF2429" i="91"/>
  <c r="AG2429" i="91"/>
  <c r="AH2429" i="91"/>
  <c r="AC2430" i="91"/>
  <c r="AD2430" i="91"/>
  <c r="AE2430" i="91"/>
  <c r="AF2430" i="91"/>
  <c r="AG2430" i="91"/>
  <c r="AH2430" i="91"/>
  <c r="AC2431" i="91"/>
  <c r="AD2431" i="91"/>
  <c r="AE2431" i="91"/>
  <c r="AF2431" i="91"/>
  <c r="AG2431" i="91"/>
  <c r="AH2431" i="91"/>
  <c r="AC2432" i="91"/>
  <c r="AD2432" i="91"/>
  <c r="AE2432" i="91"/>
  <c r="AF2432" i="91"/>
  <c r="AG2432" i="91"/>
  <c r="AH2432" i="91"/>
  <c r="AC2433" i="91"/>
  <c r="AD2433" i="91"/>
  <c r="AE2433" i="91"/>
  <c r="AF2433" i="91"/>
  <c r="AG2433" i="91"/>
  <c r="AH2433" i="91"/>
  <c r="AC2434" i="91"/>
  <c r="AD2434" i="91"/>
  <c r="AE2434" i="91"/>
  <c r="AF2434" i="91"/>
  <c r="AG2434" i="91"/>
  <c r="AH2434" i="91"/>
  <c r="AC2435" i="91"/>
  <c r="AD2435" i="91"/>
  <c r="AE2435" i="91"/>
  <c r="AF2435" i="91"/>
  <c r="AG2435" i="91"/>
  <c r="AH2435" i="91"/>
  <c r="AC2436" i="91"/>
  <c r="AD2436" i="91"/>
  <c r="AE2436" i="91"/>
  <c r="AF2436" i="91"/>
  <c r="AG2436" i="91"/>
  <c r="AH2436" i="91"/>
  <c r="AC2437" i="91"/>
  <c r="AD2437" i="91"/>
  <c r="AE2437" i="91"/>
  <c r="AF2437" i="91"/>
  <c r="AG2437" i="91"/>
  <c r="AH2437" i="91"/>
  <c r="AC2438" i="91"/>
  <c r="AD2438" i="91"/>
  <c r="AE2438" i="91"/>
  <c r="AF2438" i="91"/>
  <c r="AG2438" i="91"/>
  <c r="AH2438" i="91"/>
  <c r="AC2439" i="91"/>
  <c r="AD2439" i="91"/>
  <c r="AE2439" i="91"/>
  <c r="AF2439" i="91"/>
  <c r="AG2439" i="91"/>
  <c r="AH2439" i="91"/>
  <c r="AC2440" i="91"/>
  <c r="AD2440" i="91"/>
  <c r="AE2440" i="91"/>
  <c r="AF2440" i="91"/>
  <c r="AG2440" i="91"/>
  <c r="AH2440" i="91"/>
  <c r="AC2441" i="91"/>
  <c r="AD2441" i="91"/>
  <c r="AE2441" i="91"/>
  <c r="AF2441" i="91"/>
  <c r="AG2441" i="91"/>
  <c r="AH2441" i="91"/>
  <c r="AC2442" i="91"/>
  <c r="AD2442" i="91"/>
  <c r="AE2442" i="91"/>
  <c r="AF2442" i="91"/>
  <c r="AG2442" i="91"/>
  <c r="AH2442" i="91"/>
  <c r="AC2443" i="91"/>
  <c r="AD2443" i="91"/>
  <c r="AE2443" i="91"/>
  <c r="AF2443" i="91"/>
  <c r="AG2443" i="91"/>
  <c r="AH2443" i="91"/>
  <c r="AC2444" i="91"/>
  <c r="AD2444" i="91"/>
  <c r="AE2444" i="91"/>
  <c r="AF2444" i="91"/>
  <c r="AG2444" i="91"/>
  <c r="AH2444" i="91"/>
  <c r="AC2445" i="91"/>
  <c r="AD2445" i="91"/>
  <c r="AE2445" i="91"/>
  <c r="AF2445" i="91"/>
  <c r="AG2445" i="91"/>
  <c r="AH2445" i="91"/>
  <c r="AC2446" i="91"/>
  <c r="AD2446" i="91"/>
  <c r="AE2446" i="91"/>
  <c r="AF2446" i="91"/>
  <c r="AG2446" i="91"/>
  <c r="AH2446" i="91"/>
  <c r="AC2447" i="91"/>
  <c r="AD2447" i="91"/>
  <c r="AE2447" i="91"/>
  <c r="AF2447" i="91"/>
  <c r="AG2447" i="91"/>
  <c r="AH2447" i="91"/>
  <c r="AC2448" i="91"/>
  <c r="AD2448" i="91"/>
  <c r="AE2448" i="91"/>
  <c r="AF2448" i="91"/>
  <c r="AG2448" i="91"/>
  <c r="AH2448" i="91"/>
  <c r="AC2449" i="91"/>
  <c r="AD2449" i="91"/>
  <c r="AE2449" i="91"/>
  <c r="AF2449" i="91"/>
  <c r="AG2449" i="91"/>
  <c r="AH2449" i="91"/>
  <c r="AC2450" i="91"/>
  <c r="AD2450" i="91"/>
  <c r="AE2450" i="91"/>
  <c r="AF2450" i="91"/>
  <c r="AG2450" i="91"/>
  <c r="AH2450" i="91"/>
  <c r="AC2451" i="91"/>
  <c r="AD2451" i="91"/>
  <c r="AE2451" i="91"/>
  <c r="AF2451" i="91"/>
  <c r="AG2451" i="91"/>
  <c r="AH2451" i="91"/>
  <c r="AC2452" i="91"/>
  <c r="AD2452" i="91"/>
  <c r="AE2452" i="91"/>
  <c r="AF2452" i="91"/>
  <c r="AG2452" i="91"/>
  <c r="AH2452" i="91"/>
  <c r="AC2453" i="91"/>
  <c r="AD2453" i="91"/>
  <c r="AE2453" i="91"/>
  <c r="AF2453" i="91"/>
  <c r="AG2453" i="91"/>
  <c r="AH2453" i="91"/>
  <c r="AC2454" i="91"/>
  <c r="AD2454" i="91"/>
  <c r="AE2454" i="91"/>
  <c r="AF2454" i="91"/>
  <c r="AG2454" i="91"/>
  <c r="AH2454" i="91"/>
  <c r="AC2455" i="91"/>
  <c r="AD2455" i="91"/>
  <c r="AE2455" i="91"/>
  <c r="AF2455" i="91"/>
  <c r="AG2455" i="91"/>
  <c r="AH2455" i="91"/>
  <c r="AC2456" i="91"/>
  <c r="AD2456" i="91"/>
  <c r="AE2456" i="91"/>
  <c r="AF2456" i="91"/>
  <c r="AG2456" i="91"/>
  <c r="AH2456" i="91"/>
  <c r="AC2457" i="91"/>
  <c r="AD2457" i="91"/>
  <c r="AE2457" i="91"/>
  <c r="AF2457" i="91"/>
  <c r="AG2457" i="91"/>
  <c r="AH2457" i="91"/>
  <c r="AC2458" i="91"/>
  <c r="AD2458" i="91"/>
  <c r="AE2458" i="91"/>
  <c r="AF2458" i="91"/>
  <c r="AG2458" i="91"/>
  <c r="AH2458" i="91"/>
  <c r="AC2459" i="91"/>
  <c r="AD2459" i="91"/>
  <c r="AE2459" i="91"/>
  <c r="AF2459" i="91"/>
  <c r="AG2459" i="91"/>
  <c r="AH2459" i="91"/>
  <c r="AC2460" i="91"/>
  <c r="AD2460" i="91"/>
  <c r="AE2460" i="91"/>
  <c r="AF2460" i="91"/>
  <c r="AG2460" i="91"/>
  <c r="AH2460" i="91"/>
  <c r="AC2461" i="91"/>
  <c r="AD2461" i="91"/>
  <c r="AE2461" i="91"/>
  <c r="AF2461" i="91"/>
  <c r="AG2461" i="91"/>
  <c r="AH2461" i="91"/>
  <c r="AC2462" i="91"/>
  <c r="AD2462" i="91"/>
  <c r="AE2462" i="91"/>
  <c r="AF2462" i="91"/>
  <c r="AG2462" i="91"/>
  <c r="AH2462" i="91"/>
  <c r="AC2463" i="91"/>
  <c r="AD2463" i="91"/>
  <c r="AE2463" i="91"/>
  <c r="AF2463" i="91"/>
  <c r="AG2463" i="91"/>
  <c r="AH2463" i="91"/>
  <c r="AC2464" i="91"/>
  <c r="AD2464" i="91"/>
  <c r="AE2464" i="91"/>
  <c r="AF2464" i="91"/>
  <c r="AG2464" i="91"/>
  <c r="AH2464" i="91"/>
  <c r="AC2465" i="91"/>
  <c r="AD2465" i="91"/>
  <c r="AE2465" i="91"/>
  <c r="AF2465" i="91"/>
  <c r="AG2465" i="91"/>
  <c r="AH2465" i="91"/>
  <c r="AC2466" i="91"/>
  <c r="AD2466" i="91"/>
  <c r="AE2466" i="91"/>
  <c r="AF2466" i="91"/>
  <c r="AG2466" i="91"/>
  <c r="AH2466" i="91"/>
  <c r="AC2467" i="91"/>
  <c r="AD2467" i="91"/>
  <c r="AE2467" i="91"/>
  <c r="AF2467" i="91"/>
  <c r="AG2467" i="91"/>
  <c r="AH2467" i="91"/>
  <c r="AC2468" i="91"/>
  <c r="AD2468" i="91"/>
  <c r="AE2468" i="91"/>
  <c r="AF2468" i="91"/>
  <c r="AG2468" i="91"/>
  <c r="AH2468" i="91"/>
  <c r="AC2469" i="91"/>
  <c r="AD2469" i="91"/>
  <c r="AE2469" i="91"/>
  <c r="AF2469" i="91"/>
  <c r="AG2469" i="91"/>
  <c r="AH2469" i="91"/>
  <c r="AC2470" i="91"/>
  <c r="AD2470" i="91"/>
  <c r="AE2470" i="91"/>
  <c r="AF2470" i="91"/>
  <c r="AG2470" i="91"/>
  <c r="AH2470" i="91"/>
  <c r="AC2471" i="91"/>
  <c r="AD2471" i="91"/>
  <c r="AE2471" i="91"/>
  <c r="AF2471" i="91"/>
  <c r="AG2471" i="91"/>
  <c r="AH2471" i="91"/>
  <c r="AC2472" i="91"/>
  <c r="AD2472" i="91"/>
  <c r="AE2472" i="91"/>
  <c r="AF2472" i="91"/>
  <c r="AG2472" i="91"/>
  <c r="AH2472" i="91"/>
  <c r="AC2473" i="91"/>
  <c r="AD2473" i="91"/>
  <c r="AE2473" i="91"/>
  <c r="AF2473" i="91"/>
  <c r="AG2473" i="91"/>
  <c r="AH2473" i="91"/>
  <c r="AC2474" i="91"/>
  <c r="AD2474" i="91"/>
  <c r="AE2474" i="91"/>
  <c r="AF2474" i="91"/>
  <c r="AG2474" i="91"/>
  <c r="AH2474" i="91"/>
  <c r="AC2475" i="91"/>
  <c r="AD2475" i="91"/>
  <c r="AE2475" i="91"/>
  <c r="AF2475" i="91"/>
  <c r="AG2475" i="91"/>
  <c r="AH2475" i="91"/>
  <c r="AC2476" i="91"/>
  <c r="AD2476" i="91"/>
  <c r="AE2476" i="91"/>
  <c r="AF2476" i="91"/>
  <c r="AG2476" i="91"/>
  <c r="AH2476" i="91"/>
  <c r="AC2477" i="91"/>
  <c r="AD2477" i="91"/>
  <c r="AE2477" i="91"/>
  <c r="AF2477" i="91"/>
  <c r="AG2477" i="91"/>
  <c r="AH2477" i="91"/>
  <c r="AC2478" i="91"/>
  <c r="AD2478" i="91"/>
  <c r="AE2478" i="91"/>
  <c r="AF2478" i="91"/>
  <c r="AG2478" i="91"/>
  <c r="AH2478" i="91"/>
  <c r="AC2479" i="91"/>
  <c r="AD2479" i="91"/>
  <c r="AE2479" i="91"/>
  <c r="AF2479" i="91"/>
  <c r="AG2479" i="91"/>
  <c r="AH2479" i="91"/>
  <c r="AC2480" i="91"/>
  <c r="AD2480" i="91"/>
  <c r="AE2480" i="91"/>
  <c r="AF2480" i="91"/>
  <c r="AG2480" i="91"/>
  <c r="AH2480" i="91"/>
  <c r="AC2481" i="91"/>
  <c r="AD2481" i="91"/>
  <c r="AE2481" i="91"/>
  <c r="AF2481" i="91"/>
  <c r="AG2481" i="91"/>
  <c r="AH2481" i="91"/>
  <c r="AC2482" i="91"/>
  <c r="AD2482" i="91"/>
  <c r="AE2482" i="91"/>
  <c r="AF2482" i="91"/>
  <c r="AG2482" i="91"/>
  <c r="AH2482" i="91"/>
  <c r="AC2483" i="91"/>
  <c r="AD2483" i="91"/>
  <c r="AE2483" i="91"/>
  <c r="AF2483" i="91"/>
  <c r="AG2483" i="91"/>
  <c r="AH2483" i="91"/>
  <c r="AC2484" i="91"/>
  <c r="AD2484" i="91"/>
  <c r="AE2484" i="91"/>
  <c r="AF2484" i="91"/>
  <c r="AG2484" i="91"/>
  <c r="AH2484" i="91"/>
  <c r="AC2485" i="91"/>
  <c r="AD2485" i="91"/>
  <c r="AE2485" i="91"/>
  <c r="AF2485" i="91"/>
  <c r="AG2485" i="91"/>
  <c r="AH2485" i="91"/>
  <c r="AC2486" i="91"/>
  <c r="AD2486" i="91"/>
  <c r="AE2486" i="91"/>
  <c r="AF2486" i="91"/>
  <c r="AG2486" i="91"/>
  <c r="AH2486" i="91"/>
  <c r="AC2487" i="91"/>
  <c r="AD2487" i="91"/>
  <c r="AE2487" i="91"/>
  <c r="AF2487" i="91"/>
  <c r="AG2487" i="91"/>
  <c r="AH2487" i="91"/>
  <c r="AC2488" i="91"/>
  <c r="AD2488" i="91"/>
  <c r="AE2488" i="91"/>
  <c r="AF2488" i="91"/>
  <c r="AG2488" i="91"/>
  <c r="AH2488" i="91"/>
  <c r="AC2489" i="91"/>
  <c r="AD2489" i="91"/>
  <c r="AE2489" i="91"/>
  <c r="AF2489" i="91"/>
  <c r="AG2489" i="91"/>
  <c r="AH2489" i="91"/>
  <c r="AC2490" i="91"/>
  <c r="AD2490" i="91"/>
  <c r="AE2490" i="91"/>
  <c r="AF2490" i="91"/>
  <c r="AG2490" i="91"/>
  <c r="AH2490" i="91"/>
  <c r="AC2491" i="91"/>
  <c r="AD2491" i="91"/>
  <c r="AE2491" i="91"/>
  <c r="AF2491" i="91"/>
  <c r="AG2491" i="91"/>
  <c r="AH2491" i="91"/>
  <c r="AC2492" i="91"/>
  <c r="AD2492" i="91"/>
  <c r="AE2492" i="91"/>
  <c r="AF2492" i="91"/>
  <c r="AG2492" i="91"/>
  <c r="AH2492" i="91"/>
  <c r="AC2493" i="91"/>
  <c r="AD2493" i="91"/>
  <c r="AE2493" i="91"/>
  <c r="AF2493" i="91"/>
  <c r="AG2493" i="91"/>
  <c r="AH2493" i="91"/>
  <c r="AC2494" i="91"/>
  <c r="AD2494" i="91"/>
  <c r="AE2494" i="91"/>
  <c r="AF2494" i="91"/>
  <c r="AG2494" i="91"/>
  <c r="AH2494" i="91"/>
  <c r="AC2495" i="91"/>
  <c r="AD2495" i="91"/>
  <c r="AE2495" i="91"/>
  <c r="AF2495" i="91"/>
  <c r="AG2495" i="91"/>
  <c r="AH2495" i="91"/>
  <c r="AC2496" i="91"/>
  <c r="AD2496" i="91"/>
  <c r="AE2496" i="91"/>
  <c r="AF2496" i="91"/>
  <c r="AG2496" i="91"/>
  <c r="AH2496" i="91"/>
  <c r="AC2497" i="91"/>
  <c r="AD2497" i="91"/>
  <c r="AE2497" i="91"/>
  <c r="AF2497" i="91"/>
  <c r="AG2497" i="91"/>
  <c r="AH2497" i="91"/>
  <c r="AC2498" i="91"/>
  <c r="AD2498" i="91"/>
  <c r="AE2498" i="91"/>
  <c r="AF2498" i="91"/>
  <c r="AG2498" i="91"/>
  <c r="AH2498" i="91"/>
  <c r="AC2499" i="91"/>
  <c r="AD2499" i="91"/>
  <c r="AE2499" i="91"/>
  <c r="AF2499" i="91"/>
  <c r="AG2499" i="91"/>
  <c r="AH2499" i="91"/>
  <c r="AC2500" i="91"/>
  <c r="AD2500" i="91"/>
  <c r="AE2500" i="91"/>
  <c r="AF2500" i="91"/>
  <c r="AG2500" i="91"/>
  <c r="AH2500" i="91"/>
  <c r="AC2501" i="91"/>
  <c r="AD2501" i="91"/>
  <c r="AE2501" i="91"/>
  <c r="AF2501" i="91"/>
  <c r="AG2501" i="91"/>
  <c r="AH2501" i="91"/>
  <c r="AC2502" i="91"/>
  <c r="AD2502" i="91"/>
  <c r="AE2502" i="91"/>
  <c r="AF2502" i="91"/>
  <c r="AG2502" i="91"/>
  <c r="AH2502" i="91"/>
  <c r="AC2503" i="91"/>
  <c r="AD2503" i="91"/>
  <c r="AE2503" i="91"/>
  <c r="AF2503" i="91"/>
  <c r="AG2503" i="91"/>
  <c r="AH2503" i="91"/>
  <c r="AC2504" i="91"/>
  <c r="AD2504" i="91"/>
  <c r="AE2504" i="91"/>
  <c r="AF2504" i="91"/>
  <c r="AG2504" i="91"/>
  <c r="AH2504" i="91"/>
  <c r="AC2505" i="91"/>
  <c r="AD2505" i="91"/>
  <c r="AE2505" i="91"/>
  <c r="AF2505" i="91"/>
  <c r="AG2505" i="91"/>
  <c r="AH2505" i="91"/>
  <c r="AC2506" i="91"/>
  <c r="AD2506" i="91"/>
  <c r="AE2506" i="91"/>
  <c r="AF2506" i="91"/>
  <c r="AG2506" i="91"/>
  <c r="AH2506" i="91"/>
  <c r="AC2507" i="91"/>
  <c r="AD2507" i="91"/>
  <c r="AE2507" i="91"/>
  <c r="AF2507" i="91"/>
  <c r="AG2507" i="91"/>
  <c r="AH2507" i="91"/>
  <c r="AC2508" i="91"/>
  <c r="AD2508" i="91"/>
  <c r="AE2508" i="91"/>
  <c r="AF2508" i="91"/>
  <c r="AG2508" i="91"/>
  <c r="AH2508" i="91"/>
  <c r="AC2509" i="91"/>
  <c r="AD2509" i="91"/>
  <c r="AE2509" i="91"/>
  <c r="AF2509" i="91"/>
  <c r="AG2509" i="91"/>
  <c r="AH2509" i="91"/>
  <c r="AC2510" i="91"/>
  <c r="AD2510" i="91"/>
  <c r="AE2510" i="91"/>
  <c r="AF2510" i="91"/>
  <c r="AG2510" i="91"/>
  <c r="AH2510" i="91"/>
  <c r="AC2511" i="91"/>
  <c r="AD2511" i="91"/>
  <c r="AE2511" i="91"/>
  <c r="AF2511" i="91"/>
  <c r="AG2511" i="91"/>
  <c r="AH2511" i="91"/>
  <c r="AC2512" i="91"/>
  <c r="AD2512" i="91"/>
  <c r="AE2512" i="91"/>
  <c r="AF2512" i="91"/>
  <c r="AG2512" i="91"/>
  <c r="AH2512" i="91"/>
  <c r="AC2513" i="91"/>
  <c r="AD2513" i="91"/>
  <c r="AE2513" i="91"/>
  <c r="AF2513" i="91"/>
  <c r="AG2513" i="91"/>
  <c r="AH2513" i="91"/>
  <c r="AC2514" i="91"/>
  <c r="AD2514" i="91"/>
  <c r="AE2514" i="91"/>
  <c r="AF2514" i="91"/>
  <c r="AG2514" i="91"/>
  <c r="AH2514" i="91"/>
  <c r="AC2515" i="91"/>
  <c r="AD2515" i="91"/>
  <c r="AE2515" i="91"/>
  <c r="AF2515" i="91"/>
  <c r="AG2515" i="91"/>
  <c r="AH2515" i="91"/>
  <c r="AC2516" i="91"/>
  <c r="AD2516" i="91"/>
  <c r="AE2516" i="91"/>
  <c r="AF2516" i="91"/>
  <c r="AG2516" i="91"/>
  <c r="AH2516" i="91"/>
  <c r="AC2517" i="91"/>
  <c r="AD2517" i="91"/>
  <c r="AE2517" i="91"/>
  <c r="AF2517" i="91"/>
  <c r="AG2517" i="91"/>
  <c r="AH2517" i="91"/>
  <c r="AC2518" i="91"/>
  <c r="AD2518" i="91"/>
  <c r="AE2518" i="91"/>
  <c r="AF2518" i="91"/>
  <c r="AG2518" i="91"/>
  <c r="AH2518" i="91"/>
  <c r="AC2519" i="91"/>
  <c r="AD2519" i="91"/>
  <c r="AE2519" i="91"/>
  <c r="AF2519" i="91"/>
  <c r="AG2519" i="91"/>
  <c r="AH2519" i="91"/>
  <c r="AC2520" i="91"/>
  <c r="AD2520" i="91"/>
  <c r="AE2520" i="91"/>
  <c r="AF2520" i="91"/>
  <c r="AG2520" i="91"/>
  <c r="AH2520" i="91"/>
  <c r="AC2521" i="91"/>
  <c r="AD2521" i="91"/>
  <c r="AE2521" i="91"/>
  <c r="AF2521" i="91"/>
  <c r="AG2521" i="91"/>
  <c r="AH2521" i="91"/>
  <c r="AC2522" i="91"/>
  <c r="AD2522" i="91"/>
  <c r="AE2522" i="91"/>
  <c r="AF2522" i="91"/>
  <c r="AG2522" i="91"/>
  <c r="AH2522" i="91"/>
  <c r="AC2523" i="91"/>
  <c r="AD2523" i="91"/>
  <c r="AE2523" i="91"/>
  <c r="AF2523" i="91"/>
  <c r="AG2523" i="91"/>
  <c r="AH2523" i="91"/>
  <c r="AC2524" i="91"/>
  <c r="AD2524" i="91"/>
  <c r="AE2524" i="91"/>
  <c r="AF2524" i="91"/>
  <c r="AG2524" i="91"/>
  <c r="AH2524" i="91"/>
  <c r="AC2525" i="91"/>
  <c r="AD2525" i="91"/>
  <c r="AE2525" i="91"/>
  <c r="AF2525" i="91"/>
  <c r="AG2525" i="91"/>
  <c r="AH2525" i="91"/>
  <c r="AC2526" i="91"/>
  <c r="AD2526" i="91"/>
  <c r="AE2526" i="91"/>
  <c r="AF2526" i="91"/>
  <c r="AG2526" i="91"/>
  <c r="AH2526" i="91"/>
  <c r="AC2527" i="91"/>
  <c r="AD2527" i="91"/>
  <c r="AE2527" i="91"/>
  <c r="AF2527" i="91"/>
  <c r="AG2527" i="91"/>
  <c r="AH2527" i="91"/>
  <c r="AC2528" i="91"/>
  <c r="AD2528" i="91"/>
  <c r="AE2528" i="91"/>
  <c r="AF2528" i="91"/>
  <c r="AG2528" i="91"/>
  <c r="AH2528" i="91"/>
  <c r="AC2529" i="91"/>
  <c r="AD2529" i="91"/>
  <c r="AE2529" i="91"/>
  <c r="AF2529" i="91"/>
  <c r="AG2529" i="91"/>
  <c r="AH2529" i="91"/>
  <c r="AC2530" i="91"/>
  <c r="AD2530" i="91"/>
  <c r="AE2530" i="91"/>
  <c r="AF2530" i="91"/>
  <c r="AG2530" i="91"/>
  <c r="AH2530" i="91"/>
  <c r="AC2531" i="91"/>
  <c r="AD2531" i="91"/>
  <c r="AE2531" i="91"/>
  <c r="AF2531" i="91"/>
  <c r="AG2531" i="91"/>
  <c r="AH2531" i="91"/>
  <c r="AC2532" i="91"/>
  <c r="AD2532" i="91"/>
  <c r="AE2532" i="91"/>
  <c r="AF2532" i="91"/>
  <c r="AG2532" i="91"/>
  <c r="AH2532" i="91"/>
  <c r="AC2533" i="91"/>
  <c r="AD2533" i="91"/>
  <c r="AE2533" i="91"/>
  <c r="AF2533" i="91"/>
  <c r="AG2533" i="91"/>
  <c r="AH2533" i="91"/>
  <c r="AC2534" i="91"/>
  <c r="AD2534" i="91"/>
  <c r="AE2534" i="91"/>
  <c r="AF2534" i="91"/>
  <c r="AG2534" i="91"/>
  <c r="AH2534" i="91"/>
  <c r="AC2535" i="91"/>
  <c r="AD2535" i="91"/>
  <c r="AE2535" i="91"/>
  <c r="AF2535" i="91"/>
  <c r="AG2535" i="91"/>
  <c r="AH2535" i="91"/>
  <c r="AC2536" i="91"/>
  <c r="AD2536" i="91"/>
  <c r="AE2536" i="91"/>
  <c r="AF2536" i="91"/>
  <c r="AG2536" i="91"/>
  <c r="AH2536" i="91"/>
  <c r="AC2537" i="91"/>
  <c r="AD2537" i="91"/>
  <c r="AE2537" i="91"/>
  <c r="AF2537" i="91"/>
  <c r="AG2537" i="91"/>
  <c r="AH2537" i="91"/>
  <c r="AC2538" i="91"/>
  <c r="AD2538" i="91"/>
  <c r="AE2538" i="91"/>
  <c r="AF2538" i="91"/>
  <c r="AG2538" i="91"/>
  <c r="AH2538" i="91"/>
  <c r="AC2539" i="91"/>
  <c r="AD2539" i="91"/>
  <c r="AE2539" i="91"/>
  <c r="AF2539" i="91"/>
  <c r="AG2539" i="91"/>
  <c r="AH2539" i="91"/>
  <c r="AC2540" i="91"/>
  <c r="AD2540" i="91"/>
  <c r="AE2540" i="91"/>
  <c r="AF2540" i="91"/>
  <c r="AG2540" i="91"/>
  <c r="AH2540" i="91"/>
  <c r="AC2541" i="91"/>
  <c r="AD2541" i="91"/>
  <c r="AE2541" i="91"/>
  <c r="AF2541" i="91"/>
  <c r="AG2541" i="91"/>
  <c r="AH2541" i="91"/>
  <c r="AC2542" i="91"/>
  <c r="AD2542" i="91"/>
  <c r="AE2542" i="91"/>
  <c r="AF2542" i="91"/>
  <c r="AG2542" i="91"/>
  <c r="AH2542" i="91"/>
  <c r="AC2543" i="91"/>
  <c r="AD2543" i="91"/>
  <c r="AE2543" i="91"/>
  <c r="AF2543" i="91"/>
  <c r="AG2543" i="91"/>
  <c r="AH2543" i="91"/>
  <c r="AC2544" i="91"/>
  <c r="AD2544" i="91"/>
  <c r="AE2544" i="91"/>
  <c r="AF2544" i="91"/>
  <c r="AG2544" i="91"/>
  <c r="AH2544" i="91"/>
  <c r="AC2545" i="91"/>
  <c r="AD2545" i="91"/>
  <c r="AE2545" i="91"/>
  <c r="AF2545" i="91"/>
  <c r="AG2545" i="91"/>
  <c r="AH2545" i="91"/>
  <c r="AC2546" i="91"/>
  <c r="AD2546" i="91"/>
  <c r="AE2546" i="91"/>
  <c r="AF2546" i="91"/>
  <c r="AG2546" i="91"/>
  <c r="AH2546" i="91"/>
  <c r="AC2547" i="91"/>
  <c r="AD2547" i="91"/>
  <c r="AE2547" i="91"/>
  <c r="AF2547" i="91"/>
  <c r="AG2547" i="91"/>
  <c r="AH2547" i="91"/>
  <c r="AC2548" i="91"/>
  <c r="AD2548" i="91"/>
  <c r="AE2548" i="91"/>
  <c r="AF2548" i="91"/>
  <c r="AG2548" i="91"/>
  <c r="AH2548" i="91"/>
  <c r="AC2549" i="91"/>
  <c r="AD2549" i="91"/>
  <c r="AE2549" i="91"/>
  <c r="AF2549" i="91"/>
  <c r="AG2549" i="91"/>
  <c r="AH2549" i="91"/>
  <c r="AC2550" i="91"/>
  <c r="AD2550" i="91"/>
  <c r="AE2550" i="91"/>
  <c r="AF2550" i="91"/>
  <c r="AG2550" i="91"/>
  <c r="AH2550" i="91"/>
  <c r="AC2551" i="91"/>
  <c r="AD2551" i="91"/>
  <c r="AE2551" i="91"/>
  <c r="AF2551" i="91"/>
  <c r="AG2551" i="91"/>
  <c r="AH2551" i="91"/>
  <c r="AC2552" i="91"/>
  <c r="AD2552" i="91"/>
  <c r="AE2552" i="91"/>
  <c r="AF2552" i="91"/>
  <c r="AG2552" i="91"/>
  <c r="AH2552" i="91"/>
  <c r="AC2553" i="91"/>
  <c r="AD2553" i="91"/>
  <c r="AE2553" i="91"/>
  <c r="AF2553" i="91"/>
  <c r="AG2553" i="91"/>
  <c r="AH2553" i="91"/>
  <c r="AC2554" i="91"/>
  <c r="AD2554" i="91"/>
  <c r="AE2554" i="91"/>
  <c r="AF2554" i="91"/>
  <c r="AG2554" i="91"/>
  <c r="AH2554" i="91"/>
  <c r="AC2555" i="91"/>
  <c r="AD2555" i="91"/>
  <c r="AE2555" i="91"/>
  <c r="AF2555" i="91"/>
  <c r="AG2555" i="91"/>
  <c r="AH2555" i="91"/>
  <c r="AC2556" i="91"/>
  <c r="AD2556" i="91"/>
  <c r="AE2556" i="91"/>
  <c r="AF2556" i="91"/>
  <c r="AG2556" i="91"/>
  <c r="AH2556" i="91"/>
  <c r="AC2557" i="91"/>
  <c r="AD2557" i="91"/>
  <c r="AE2557" i="91"/>
  <c r="AF2557" i="91"/>
  <c r="AG2557" i="91"/>
  <c r="AH2557" i="91"/>
  <c r="AC2558" i="91"/>
  <c r="AD2558" i="91"/>
  <c r="AE2558" i="91"/>
  <c r="AF2558" i="91"/>
  <c r="AG2558" i="91"/>
  <c r="AH2558" i="91"/>
  <c r="AC2559" i="91"/>
  <c r="AD2559" i="91"/>
  <c r="AE2559" i="91"/>
  <c r="AF2559" i="91"/>
  <c r="AG2559" i="91"/>
  <c r="AH2559" i="91"/>
  <c r="AC2560" i="91"/>
  <c r="AD2560" i="91"/>
  <c r="AE2560" i="91"/>
  <c r="AF2560" i="91"/>
  <c r="AG2560" i="91"/>
  <c r="AH2560" i="91"/>
  <c r="AC2561" i="91"/>
  <c r="AD2561" i="91"/>
  <c r="AE2561" i="91"/>
  <c r="AF2561" i="91"/>
  <c r="AG2561" i="91"/>
  <c r="AH2561" i="91"/>
  <c r="AC2562" i="91"/>
  <c r="AD2562" i="91"/>
  <c r="AE2562" i="91"/>
  <c r="AF2562" i="91"/>
  <c r="AG2562" i="91"/>
  <c r="AH2562" i="91"/>
  <c r="AC2563" i="91"/>
  <c r="AD2563" i="91"/>
  <c r="AE2563" i="91"/>
  <c r="AF2563" i="91"/>
  <c r="AG2563" i="91"/>
  <c r="AH2563" i="91"/>
  <c r="AC2564" i="91"/>
  <c r="AD2564" i="91"/>
  <c r="AE2564" i="91"/>
  <c r="AF2564" i="91"/>
  <c r="AG2564" i="91"/>
  <c r="AH2564" i="91"/>
  <c r="AC2565" i="91"/>
  <c r="AD2565" i="91"/>
  <c r="AE2565" i="91"/>
  <c r="AF2565" i="91"/>
  <c r="AG2565" i="91"/>
  <c r="AH2565" i="91"/>
  <c r="AC2566" i="91"/>
  <c r="AD2566" i="91"/>
  <c r="AE2566" i="91"/>
  <c r="AF2566" i="91"/>
  <c r="AG2566" i="91"/>
  <c r="AH2566" i="91"/>
  <c r="AC2567" i="91"/>
  <c r="AD2567" i="91"/>
  <c r="AE2567" i="91"/>
  <c r="AF2567" i="91"/>
  <c r="AG2567" i="91"/>
  <c r="AH2567" i="91"/>
  <c r="AC2568" i="91"/>
  <c r="AD2568" i="91"/>
  <c r="AE2568" i="91"/>
  <c r="AF2568" i="91"/>
  <c r="AG2568" i="91"/>
  <c r="AH2568" i="91"/>
  <c r="AC2569" i="91"/>
  <c r="AD2569" i="91"/>
  <c r="AE2569" i="91"/>
  <c r="AF2569" i="91"/>
  <c r="AG2569" i="91"/>
  <c r="AH2569" i="91"/>
  <c r="AC2570" i="91"/>
  <c r="AD2570" i="91"/>
  <c r="AE2570" i="91"/>
  <c r="AF2570" i="91"/>
  <c r="AG2570" i="91"/>
  <c r="AH2570" i="91"/>
  <c r="AC2571" i="91"/>
  <c r="AD2571" i="91"/>
  <c r="AE2571" i="91"/>
  <c r="AF2571" i="91"/>
  <c r="AG2571" i="91"/>
  <c r="AH2571" i="91"/>
  <c r="AC2572" i="91"/>
  <c r="AD2572" i="91"/>
  <c r="AE2572" i="91"/>
  <c r="AF2572" i="91"/>
  <c r="AG2572" i="91"/>
  <c r="AH2572" i="91"/>
  <c r="AC2573" i="91"/>
  <c r="AD2573" i="91"/>
  <c r="AE2573" i="91"/>
  <c r="AF2573" i="91"/>
  <c r="AG2573" i="91"/>
  <c r="AH2573" i="91"/>
  <c r="AC2574" i="91"/>
  <c r="AD2574" i="91"/>
  <c r="AE2574" i="91"/>
  <c r="AF2574" i="91"/>
  <c r="AG2574" i="91"/>
  <c r="AH2574" i="91"/>
  <c r="AC2575" i="91"/>
  <c r="AD2575" i="91"/>
  <c r="AE2575" i="91"/>
  <c r="AF2575" i="91"/>
  <c r="AG2575" i="91"/>
  <c r="AH2575" i="91"/>
  <c r="AC2576" i="91"/>
  <c r="AD2576" i="91"/>
  <c r="AE2576" i="91"/>
  <c r="AF2576" i="91"/>
  <c r="AG2576" i="91"/>
  <c r="AH2576" i="91"/>
  <c r="AC2577" i="91"/>
  <c r="AD2577" i="91"/>
  <c r="AE2577" i="91"/>
  <c r="AF2577" i="91"/>
  <c r="AG2577" i="91"/>
  <c r="AH2577" i="91"/>
  <c r="AC2578" i="91"/>
  <c r="AD2578" i="91"/>
  <c r="AE2578" i="91"/>
  <c r="AF2578" i="91"/>
  <c r="AG2578" i="91"/>
  <c r="AH2578" i="91"/>
  <c r="AC2579" i="91"/>
  <c r="AD2579" i="91"/>
  <c r="AE2579" i="91"/>
  <c r="AF2579" i="91"/>
  <c r="AG2579" i="91"/>
  <c r="AH2579" i="91"/>
  <c r="AC2580" i="91"/>
  <c r="AD2580" i="91"/>
  <c r="AE2580" i="91"/>
  <c r="AF2580" i="91"/>
  <c r="AG2580" i="91"/>
  <c r="AH2580" i="91"/>
  <c r="AC2581" i="91"/>
  <c r="AD2581" i="91"/>
  <c r="AE2581" i="91"/>
  <c r="AF2581" i="91"/>
  <c r="AG2581" i="91"/>
  <c r="AH2581" i="91"/>
  <c r="AC2582" i="91"/>
  <c r="AD2582" i="91"/>
  <c r="AE2582" i="91"/>
  <c r="AF2582" i="91"/>
  <c r="AG2582" i="91"/>
  <c r="AH2582" i="91"/>
  <c r="AC2583" i="91"/>
  <c r="AD2583" i="91"/>
  <c r="AE2583" i="91"/>
  <c r="AF2583" i="91"/>
  <c r="AG2583" i="91"/>
  <c r="AH2583" i="91"/>
  <c r="AC2584" i="91"/>
  <c r="AD2584" i="91"/>
  <c r="AE2584" i="91"/>
  <c r="AF2584" i="91"/>
  <c r="AG2584" i="91"/>
  <c r="AH2584" i="91"/>
  <c r="AC2585" i="91"/>
  <c r="AD2585" i="91"/>
  <c r="AE2585" i="91"/>
  <c r="AF2585" i="91"/>
  <c r="AG2585" i="91"/>
  <c r="AH2585" i="91"/>
  <c r="AC2586" i="91"/>
  <c r="AD2586" i="91"/>
  <c r="AE2586" i="91"/>
  <c r="AF2586" i="91"/>
  <c r="AG2586" i="91"/>
  <c r="AH2586" i="91"/>
  <c r="AC2587" i="91"/>
  <c r="AD2587" i="91"/>
  <c r="AE2587" i="91"/>
  <c r="AF2587" i="91"/>
  <c r="AG2587" i="91"/>
  <c r="AH2587" i="91"/>
  <c r="AC2588" i="91"/>
  <c r="AD2588" i="91"/>
  <c r="AE2588" i="91"/>
  <c r="AF2588" i="91"/>
  <c r="AG2588" i="91"/>
  <c r="AH2588" i="91"/>
  <c r="AC2589" i="91"/>
  <c r="AD2589" i="91"/>
  <c r="AE2589" i="91"/>
  <c r="AF2589" i="91"/>
  <c r="AG2589" i="91"/>
  <c r="AH2589" i="91"/>
  <c r="AC2590" i="91"/>
  <c r="AD2590" i="91"/>
  <c r="AE2590" i="91"/>
  <c r="AF2590" i="91"/>
  <c r="AG2590" i="91"/>
  <c r="AH2590" i="91"/>
  <c r="AC2591" i="91"/>
  <c r="AD2591" i="91"/>
  <c r="AE2591" i="91"/>
  <c r="AF2591" i="91"/>
  <c r="AG2591" i="91"/>
  <c r="AH2591" i="91"/>
  <c r="AC2592" i="91"/>
  <c r="AD2592" i="91"/>
  <c r="AE2592" i="91"/>
  <c r="AF2592" i="91"/>
  <c r="AG2592" i="91"/>
  <c r="AH2592" i="91"/>
  <c r="AC2593" i="91"/>
  <c r="AD2593" i="91"/>
  <c r="AE2593" i="91"/>
  <c r="AF2593" i="91"/>
  <c r="AG2593" i="91"/>
  <c r="AH2593" i="91"/>
  <c r="AC2594" i="91"/>
  <c r="AD2594" i="91"/>
  <c r="AE2594" i="91"/>
  <c r="AF2594" i="91"/>
  <c r="AG2594" i="91"/>
  <c r="AH2594" i="91"/>
  <c r="AC2595" i="91"/>
  <c r="AD2595" i="91"/>
  <c r="AE2595" i="91"/>
  <c r="AF2595" i="91"/>
  <c r="AG2595" i="91"/>
  <c r="AH2595" i="91"/>
  <c r="AC2596" i="91"/>
  <c r="AD2596" i="91"/>
  <c r="AE2596" i="91"/>
  <c r="AF2596" i="91"/>
  <c r="AG2596" i="91"/>
  <c r="AH2596" i="91"/>
  <c r="AC2597" i="91"/>
  <c r="AD2597" i="91"/>
  <c r="AE2597" i="91"/>
  <c r="AF2597" i="91"/>
  <c r="AG2597" i="91"/>
  <c r="AH2597" i="91"/>
  <c r="AC2598" i="91"/>
  <c r="AD2598" i="91"/>
  <c r="AE2598" i="91"/>
  <c r="AF2598" i="91"/>
  <c r="AG2598" i="91"/>
  <c r="AH2598" i="91"/>
  <c r="AC2599" i="91"/>
  <c r="AD2599" i="91"/>
  <c r="AE2599" i="91"/>
  <c r="AF2599" i="91"/>
  <c r="AG2599" i="91"/>
  <c r="AH2599" i="91"/>
  <c r="AC2600" i="91"/>
  <c r="AD2600" i="91"/>
  <c r="AE2600" i="91"/>
  <c r="AF2600" i="91"/>
  <c r="AG2600" i="91"/>
  <c r="AH2600" i="91"/>
  <c r="AC2601" i="91"/>
  <c r="AD2601" i="91"/>
  <c r="AE2601" i="91"/>
  <c r="AF2601" i="91"/>
  <c r="AG2601" i="91"/>
  <c r="AH2601" i="91"/>
  <c r="AC2602" i="91"/>
  <c r="AD2602" i="91"/>
  <c r="AE2602" i="91"/>
  <c r="AF2602" i="91"/>
  <c r="AG2602" i="91"/>
  <c r="AH2602" i="91"/>
  <c r="AC2603" i="91"/>
  <c r="AD2603" i="91"/>
  <c r="AE2603" i="91"/>
  <c r="AF2603" i="91"/>
  <c r="AG2603" i="91"/>
  <c r="AH2603" i="91"/>
  <c r="AC2604" i="91"/>
  <c r="AD2604" i="91"/>
  <c r="AE2604" i="91"/>
  <c r="AF2604" i="91"/>
  <c r="AG2604" i="91"/>
  <c r="AH2604" i="91"/>
  <c r="AC2605" i="91"/>
  <c r="AD2605" i="91"/>
  <c r="AE2605" i="91"/>
  <c r="AF2605" i="91"/>
  <c r="AG2605" i="91"/>
  <c r="AH2605" i="91"/>
  <c r="AC2606" i="91"/>
  <c r="AD2606" i="91"/>
  <c r="AE2606" i="91"/>
  <c r="AF2606" i="91"/>
  <c r="AG2606" i="91"/>
  <c r="AH2606" i="91"/>
  <c r="AC2607" i="91"/>
  <c r="AD2607" i="91"/>
  <c r="AE2607" i="91"/>
  <c r="AF2607" i="91"/>
  <c r="AG2607" i="91"/>
  <c r="AH2607" i="91"/>
  <c r="AC2608" i="91"/>
  <c r="AD2608" i="91"/>
  <c r="AE2608" i="91"/>
  <c r="AF2608" i="91"/>
  <c r="AG2608" i="91"/>
  <c r="AH2608" i="91"/>
  <c r="AC2609" i="91"/>
  <c r="AD2609" i="91"/>
  <c r="AE2609" i="91"/>
  <c r="AF2609" i="91"/>
  <c r="AG2609" i="91"/>
  <c r="AH2609" i="91"/>
  <c r="AC2610" i="91"/>
  <c r="AD2610" i="91"/>
  <c r="AE2610" i="91"/>
  <c r="AF2610" i="91"/>
  <c r="AG2610" i="91"/>
  <c r="AH2610" i="91"/>
  <c r="AC2611" i="91"/>
  <c r="AD2611" i="91"/>
  <c r="AE2611" i="91"/>
  <c r="AF2611" i="91"/>
  <c r="AG2611" i="91"/>
  <c r="AH2611" i="91"/>
  <c r="AC2612" i="91"/>
  <c r="AD2612" i="91"/>
  <c r="AE2612" i="91"/>
  <c r="AF2612" i="91"/>
  <c r="AG2612" i="91"/>
  <c r="AH2612" i="91"/>
  <c r="AC2613" i="91"/>
  <c r="AD2613" i="91"/>
  <c r="AE2613" i="91"/>
  <c r="AF2613" i="91"/>
  <c r="AG2613" i="91"/>
  <c r="AH2613" i="91"/>
  <c r="AC2614" i="91"/>
  <c r="AD2614" i="91"/>
  <c r="AE2614" i="91"/>
  <c r="AF2614" i="91"/>
  <c r="AG2614" i="91"/>
  <c r="AH2614" i="91"/>
  <c r="AC2615" i="91"/>
  <c r="AD2615" i="91"/>
  <c r="AE2615" i="91"/>
  <c r="AF2615" i="91"/>
  <c r="AG2615" i="91"/>
  <c r="AH2615" i="91"/>
  <c r="AC2616" i="91"/>
  <c r="AD2616" i="91"/>
  <c r="AE2616" i="91"/>
  <c r="AF2616" i="91"/>
  <c r="AG2616" i="91"/>
  <c r="AH2616" i="91"/>
  <c r="AC2617" i="91"/>
  <c r="AD2617" i="91"/>
  <c r="AE2617" i="91"/>
  <c r="AF2617" i="91"/>
  <c r="AG2617" i="91"/>
  <c r="AH2617" i="91"/>
  <c r="AC2618" i="91"/>
  <c r="AD2618" i="91"/>
  <c r="AE2618" i="91"/>
  <c r="AF2618" i="91"/>
  <c r="AG2618" i="91"/>
  <c r="AH2618" i="91"/>
  <c r="AC2619" i="91"/>
  <c r="AD2619" i="91"/>
  <c r="AE2619" i="91"/>
  <c r="AF2619" i="91"/>
  <c r="AG2619" i="91"/>
  <c r="AH2619" i="91"/>
  <c r="AC2620" i="91"/>
  <c r="AD2620" i="91"/>
  <c r="AE2620" i="91"/>
  <c r="AF2620" i="91"/>
  <c r="AG2620" i="91"/>
  <c r="AH2620" i="91"/>
  <c r="AC2621" i="91"/>
  <c r="AD2621" i="91"/>
  <c r="AE2621" i="91"/>
  <c r="AF2621" i="91"/>
  <c r="AG2621" i="91"/>
  <c r="AH2621" i="91"/>
  <c r="AC2622" i="91"/>
  <c r="AD2622" i="91"/>
  <c r="AE2622" i="91"/>
  <c r="AF2622" i="91"/>
  <c r="AG2622" i="91"/>
  <c r="AH2622" i="91"/>
  <c r="AC2623" i="91"/>
  <c r="AD2623" i="91"/>
  <c r="AE2623" i="91"/>
  <c r="AF2623" i="91"/>
  <c r="AG2623" i="91"/>
  <c r="AH2623" i="91"/>
  <c r="AC2624" i="91"/>
  <c r="AD2624" i="91"/>
  <c r="AE2624" i="91"/>
  <c r="AF2624" i="91"/>
  <c r="AG2624" i="91"/>
  <c r="AH2624" i="91"/>
  <c r="AC2625" i="91"/>
  <c r="AD2625" i="91"/>
  <c r="AE2625" i="91"/>
  <c r="AF2625" i="91"/>
  <c r="AG2625" i="91"/>
  <c r="AH2625" i="91"/>
  <c r="AC2626" i="91"/>
  <c r="AD2626" i="91"/>
  <c r="AE2626" i="91"/>
  <c r="AF2626" i="91"/>
  <c r="AG2626" i="91"/>
  <c r="AH2626" i="91"/>
  <c r="AC2627" i="91"/>
  <c r="AD2627" i="91"/>
  <c r="AE2627" i="91"/>
  <c r="AF2627" i="91"/>
  <c r="AG2627" i="91"/>
  <c r="AH2627" i="91"/>
  <c r="AC2628" i="91"/>
  <c r="AD2628" i="91"/>
  <c r="AE2628" i="91"/>
  <c r="AF2628" i="91"/>
  <c r="AG2628" i="91"/>
  <c r="AH2628" i="91"/>
  <c r="AC2629" i="91"/>
  <c r="AD2629" i="91"/>
  <c r="AE2629" i="91"/>
  <c r="AF2629" i="91"/>
  <c r="AG2629" i="91"/>
  <c r="AH2629" i="91"/>
  <c r="AC2630" i="91"/>
  <c r="AD2630" i="91"/>
  <c r="AE2630" i="91"/>
  <c r="AF2630" i="91"/>
  <c r="AG2630" i="91"/>
  <c r="AH2630" i="91"/>
  <c r="AC2631" i="91"/>
  <c r="AD2631" i="91"/>
  <c r="AE2631" i="91"/>
  <c r="AF2631" i="91"/>
  <c r="AG2631" i="91"/>
  <c r="AH2631" i="91"/>
  <c r="AC2632" i="91"/>
  <c r="AD2632" i="91"/>
  <c r="AE2632" i="91"/>
  <c r="AF2632" i="91"/>
  <c r="AG2632" i="91"/>
  <c r="AH2632" i="91"/>
  <c r="AC2633" i="91"/>
  <c r="AD2633" i="91"/>
  <c r="AE2633" i="91"/>
  <c r="AF2633" i="91"/>
  <c r="AG2633" i="91"/>
  <c r="AH2633" i="91"/>
  <c r="AC2634" i="91"/>
  <c r="AD2634" i="91"/>
  <c r="AE2634" i="91"/>
  <c r="AF2634" i="91"/>
  <c r="AG2634" i="91"/>
  <c r="AH2634" i="91"/>
  <c r="AC2635" i="91"/>
  <c r="AD2635" i="91"/>
  <c r="AE2635" i="91"/>
  <c r="AF2635" i="91"/>
  <c r="AG2635" i="91"/>
  <c r="AH2635" i="91"/>
  <c r="AC2636" i="91"/>
  <c r="AD2636" i="91"/>
  <c r="AE2636" i="91"/>
  <c r="AF2636" i="91"/>
  <c r="AG2636" i="91"/>
  <c r="AH2636" i="91"/>
  <c r="AC2637" i="91"/>
  <c r="AD2637" i="91"/>
  <c r="AE2637" i="91"/>
  <c r="AF2637" i="91"/>
  <c r="AG2637" i="91"/>
  <c r="AH2637" i="91"/>
  <c r="AC2638" i="91"/>
  <c r="AD2638" i="91"/>
  <c r="AE2638" i="91"/>
  <c r="AF2638" i="91"/>
  <c r="AG2638" i="91"/>
  <c r="AH2638" i="91"/>
  <c r="AC2639" i="91"/>
  <c r="AD2639" i="91"/>
  <c r="AE2639" i="91"/>
  <c r="AF2639" i="91"/>
  <c r="AG2639" i="91"/>
  <c r="AH2639" i="91"/>
  <c r="AC2640" i="91"/>
  <c r="AD2640" i="91"/>
  <c r="AE2640" i="91"/>
  <c r="AF2640" i="91"/>
  <c r="AG2640" i="91"/>
  <c r="AH2640" i="91"/>
  <c r="AC2641" i="91"/>
  <c r="AD2641" i="91"/>
  <c r="AE2641" i="91"/>
  <c r="AF2641" i="91"/>
  <c r="AG2641" i="91"/>
  <c r="AH2641" i="91"/>
  <c r="AC2642" i="91"/>
  <c r="AD2642" i="91"/>
  <c r="AE2642" i="91"/>
  <c r="AF2642" i="91"/>
  <c r="AG2642" i="91"/>
  <c r="AH2642" i="91"/>
  <c r="AC2643" i="91"/>
  <c r="AD2643" i="91"/>
  <c r="AE2643" i="91"/>
  <c r="AF2643" i="91"/>
  <c r="AG2643" i="91"/>
  <c r="AH2643" i="91"/>
  <c r="AC2644" i="91"/>
  <c r="AD2644" i="91"/>
  <c r="AE2644" i="91"/>
  <c r="AF2644" i="91"/>
  <c r="AG2644" i="91"/>
  <c r="AH2644" i="91"/>
  <c r="AC2645" i="91"/>
  <c r="AD2645" i="91"/>
  <c r="AE2645" i="91"/>
  <c r="AF2645" i="91"/>
  <c r="AG2645" i="91"/>
  <c r="AH2645" i="91"/>
  <c r="AC2646" i="91"/>
  <c r="AD2646" i="91"/>
  <c r="AE2646" i="91"/>
  <c r="AF2646" i="91"/>
  <c r="AG2646" i="91"/>
  <c r="AH2646" i="91"/>
  <c r="AC2647" i="91"/>
  <c r="AD2647" i="91"/>
  <c r="AE2647" i="91"/>
  <c r="AF2647" i="91"/>
  <c r="AG2647" i="91"/>
  <c r="AH2647" i="91"/>
  <c r="AC2648" i="91"/>
  <c r="AD2648" i="91"/>
  <c r="AE2648" i="91"/>
  <c r="AF2648" i="91"/>
  <c r="AG2648" i="91"/>
  <c r="AH2648" i="91"/>
  <c r="AC2649" i="91"/>
  <c r="AD2649" i="91"/>
  <c r="AE2649" i="91"/>
  <c r="AF2649" i="91"/>
  <c r="AG2649" i="91"/>
  <c r="AH2649" i="91"/>
  <c r="AC2650" i="91"/>
  <c r="AD2650" i="91"/>
  <c r="AE2650" i="91"/>
  <c r="AF2650" i="91"/>
  <c r="AG2650" i="91"/>
  <c r="AH2650" i="91"/>
  <c r="AC2651" i="91"/>
  <c r="AD2651" i="91"/>
  <c r="AE2651" i="91"/>
  <c r="AF2651" i="91"/>
  <c r="AG2651" i="91"/>
  <c r="AH2651" i="91"/>
  <c r="AC2652" i="91"/>
  <c r="AD2652" i="91"/>
  <c r="AE2652" i="91"/>
  <c r="AF2652" i="91"/>
  <c r="AG2652" i="91"/>
  <c r="AH2652" i="91"/>
  <c r="AC2653" i="91"/>
  <c r="AD2653" i="91"/>
  <c r="AE2653" i="91"/>
  <c r="AF2653" i="91"/>
  <c r="AG2653" i="91"/>
  <c r="AH2653" i="91"/>
  <c r="AC2654" i="91"/>
  <c r="AD2654" i="91"/>
  <c r="AE2654" i="91"/>
  <c r="AF2654" i="91"/>
  <c r="AG2654" i="91"/>
  <c r="AH2654" i="91"/>
  <c r="AC2655" i="91"/>
  <c r="AD2655" i="91"/>
  <c r="AE2655" i="91"/>
  <c r="AF2655" i="91"/>
  <c r="AG2655" i="91"/>
  <c r="AH2655" i="91"/>
  <c r="AC2656" i="91"/>
  <c r="AD2656" i="91"/>
  <c r="AE2656" i="91"/>
  <c r="AF2656" i="91"/>
  <c r="AG2656" i="91"/>
  <c r="AH2656" i="91"/>
  <c r="AC2657" i="91"/>
  <c r="AD2657" i="91"/>
  <c r="AE2657" i="91"/>
  <c r="AF2657" i="91"/>
  <c r="AG2657" i="91"/>
  <c r="AH2657" i="91"/>
  <c r="AC2658" i="91"/>
  <c r="AD2658" i="91"/>
  <c r="AE2658" i="91"/>
  <c r="AF2658" i="91"/>
  <c r="AG2658" i="91"/>
  <c r="AH2658" i="91"/>
  <c r="AC2659" i="91"/>
  <c r="AD2659" i="91"/>
  <c r="AE2659" i="91"/>
  <c r="AF2659" i="91"/>
  <c r="AG2659" i="91"/>
  <c r="AH2659" i="91"/>
  <c r="AC2660" i="91"/>
  <c r="AD2660" i="91"/>
  <c r="AE2660" i="91"/>
  <c r="AF2660" i="91"/>
  <c r="AG2660" i="91"/>
  <c r="AH2660" i="91"/>
  <c r="AC2661" i="91"/>
  <c r="AD2661" i="91"/>
  <c r="AE2661" i="91"/>
  <c r="AF2661" i="91"/>
  <c r="AG2661" i="91"/>
  <c r="AH2661" i="91"/>
  <c r="AC2662" i="91"/>
  <c r="AD2662" i="91"/>
  <c r="AE2662" i="91"/>
  <c r="AF2662" i="91"/>
  <c r="AG2662" i="91"/>
  <c r="AH2662" i="91"/>
  <c r="AC2663" i="91"/>
  <c r="AD2663" i="91"/>
  <c r="AE2663" i="91"/>
  <c r="AF2663" i="91"/>
  <c r="AG2663" i="91"/>
  <c r="AH2663" i="91"/>
  <c r="AC2664" i="91"/>
  <c r="AD2664" i="91"/>
  <c r="AE2664" i="91"/>
  <c r="AF2664" i="91"/>
  <c r="AG2664" i="91"/>
  <c r="AH2664" i="91"/>
  <c r="AC2665" i="91"/>
  <c r="AD2665" i="91"/>
  <c r="AE2665" i="91"/>
  <c r="AF2665" i="91"/>
  <c r="AG2665" i="91"/>
  <c r="AH2665" i="91"/>
  <c r="AC2666" i="91"/>
  <c r="AD2666" i="91"/>
  <c r="AE2666" i="91"/>
  <c r="AF2666" i="91"/>
  <c r="AG2666" i="91"/>
  <c r="AH2666" i="91"/>
  <c r="AC2667" i="91"/>
  <c r="AD2667" i="91"/>
  <c r="AE2667" i="91"/>
  <c r="AF2667" i="91"/>
  <c r="AG2667" i="91"/>
  <c r="AH2667" i="91"/>
  <c r="AC2668" i="91"/>
  <c r="AD2668" i="91"/>
  <c r="AE2668" i="91"/>
  <c r="AF2668" i="91"/>
  <c r="AG2668" i="91"/>
  <c r="AH2668" i="91"/>
  <c r="AC2669" i="91"/>
  <c r="AD2669" i="91"/>
  <c r="AE2669" i="91"/>
  <c r="AF2669" i="91"/>
  <c r="AG2669" i="91"/>
  <c r="AH2669" i="91"/>
  <c r="AC2670" i="91"/>
  <c r="AD2670" i="91"/>
  <c r="AE2670" i="91"/>
  <c r="AF2670" i="91"/>
  <c r="AG2670" i="91"/>
  <c r="AH2670" i="91"/>
  <c r="AC2671" i="91"/>
  <c r="AD2671" i="91"/>
  <c r="AE2671" i="91"/>
  <c r="AF2671" i="91"/>
  <c r="AG2671" i="91"/>
  <c r="AH2671" i="91"/>
  <c r="AC2672" i="91"/>
  <c r="AD2672" i="91"/>
  <c r="AE2672" i="91"/>
  <c r="AF2672" i="91"/>
  <c r="AG2672" i="91"/>
  <c r="AH2672" i="91"/>
  <c r="AC2673" i="91"/>
  <c r="AD2673" i="91"/>
  <c r="AE2673" i="91"/>
  <c r="AF2673" i="91"/>
  <c r="AG2673" i="91"/>
  <c r="AH2673" i="91"/>
  <c r="AC2674" i="91"/>
  <c r="AD2674" i="91"/>
  <c r="AE2674" i="91"/>
  <c r="AF2674" i="91"/>
  <c r="AG2674" i="91"/>
  <c r="AH2674" i="91"/>
  <c r="AC2675" i="91"/>
  <c r="AD2675" i="91"/>
  <c r="AE2675" i="91"/>
  <c r="AF2675" i="91"/>
  <c r="AG2675" i="91"/>
  <c r="AH2675" i="91"/>
  <c r="AC2676" i="91"/>
  <c r="AD2676" i="91"/>
  <c r="AE2676" i="91"/>
  <c r="AF2676" i="91"/>
  <c r="AG2676" i="91"/>
  <c r="AH2676" i="91"/>
  <c r="AC2677" i="91"/>
  <c r="AD2677" i="91"/>
  <c r="AE2677" i="91"/>
  <c r="AF2677" i="91"/>
  <c r="AG2677" i="91"/>
  <c r="AH2677" i="91"/>
  <c r="AC2678" i="91"/>
  <c r="AD2678" i="91"/>
  <c r="AE2678" i="91"/>
  <c r="AF2678" i="91"/>
  <c r="AG2678" i="91"/>
  <c r="AH2678" i="91"/>
  <c r="AC2679" i="91"/>
  <c r="AD2679" i="91"/>
  <c r="AE2679" i="91"/>
  <c r="AF2679" i="91"/>
  <c r="AG2679" i="91"/>
  <c r="AH2679" i="91"/>
  <c r="AC2680" i="91"/>
  <c r="AD2680" i="91"/>
  <c r="AE2680" i="91"/>
  <c r="AF2680" i="91"/>
  <c r="AG2680" i="91"/>
  <c r="AH2680" i="91"/>
  <c r="AC2681" i="91"/>
  <c r="AD2681" i="91"/>
  <c r="AE2681" i="91"/>
  <c r="AF2681" i="91"/>
  <c r="AG2681" i="91"/>
  <c r="AH2681" i="91"/>
  <c r="AC2682" i="91"/>
  <c r="AD2682" i="91"/>
  <c r="AE2682" i="91"/>
  <c r="AF2682" i="91"/>
  <c r="AG2682" i="91"/>
  <c r="AH2682" i="91"/>
  <c r="AC2683" i="91"/>
  <c r="AD2683" i="91"/>
  <c r="AE2683" i="91"/>
  <c r="AF2683" i="91"/>
  <c r="AG2683" i="91"/>
  <c r="AH2683" i="91"/>
  <c r="AC2684" i="91"/>
  <c r="AD2684" i="91"/>
  <c r="AE2684" i="91"/>
  <c r="AF2684" i="91"/>
  <c r="AG2684" i="91"/>
  <c r="AH2684" i="91"/>
  <c r="AC2685" i="91"/>
  <c r="AD2685" i="91"/>
  <c r="AE2685" i="91"/>
  <c r="AF2685" i="91"/>
  <c r="AG2685" i="91"/>
  <c r="AH2685" i="91"/>
  <c r="AC2686" i="91"/>
  <c r="AD2686" i="91"/>
  <c r="AE2686" i="91"/>
  <c r="AF2686" i="91"/>
  <c r="AG2686" i="91"/>
  <c r="AH2686" i="91"/>
  <c r="AC2687" i="91"/>
  <c r="AD2687" i="91"/>
  <c r="AE2687" i="91"/>
  <c r="AF2687" i="91"/>
  <c r="AG2687" i="91"/>
  <c r="AH2687" i="91"/>
  <c r="AC2688" i="91"/>
  <c r="AD2688" i="91"/>
  <c r="AE2688" i="91"/>
  <c r="AF2688" i="91"/>
  <c r="AG2688" i="91"/>
  <c r="AH2688" i="91"/>
  <c r="AC2689" i="91"/>
  <c r="AD2689" i="91"/>
  <c r="AE2689" i="91"/>
  <c r="AF2689" i="91"/>
  <c r="AG2689" i="91"/>
  <c r="AH2689" i="91"/>
  <c r="AC2690" i="91"/>
  <c r="AD2690" i="91"/>
  <c r="AE2690" i="91"/>
  <c r="AF2690" i="91"/>
  <c r="AG2690" i="91"/>
  <c r="AH2690" i="91"/>
  <c r="AC2691" i="91"/>
  <c r="AD2691" i="91"/>
  <c r="AE2691" i="91"/>
  <c r="AF2691" i="91"/>
  <c r="AG2691" i="91"/>
  <c r="AH2691" i="91"/>
  <c r="AC2692" i="91"/>
  <c r="AD2692" i="91"/>
  <c r="AE2692" i="91"/>
  <c r="AF2692" i="91"/>
  <c r="AG2692" i="91"/>
  <c r="AH2692" i="91"/>
  <c r="AC2693" i="91"/>
  <c r="AD2693" i="91"/>
  <c r="AE2693" i="91"/>
  <c r="AF2693" i="91"/>
  <c r="AG2693" i="91"/>
  <c r="AH2693" i="91"/>
  <c r="AC2694" i="91"/>
  <c r="AD2694" i="91"/>
  <c r="AE2694" i="91"/>
  <c r="AF2694" i="91"/>
  <c r="AG2694" i="91"/>
  <c r="AH2694" i="91"/>
  <c r="AC2695" i="91"/>
  <c r="AD2695" i="91"/>
  <c r="AE2695" i="91"/>
  <c r="AF2695" i="91"/>
  <c r="AG2695" i="91"/>
  <c r="AH2695" i="91"/>
  <c r="AC2696" i="91"/>
  <c r="AD2696" i="91"/>
  <c r="AE2696" i="91"/>
  <c r="AF2696" i="91"/>
  <c r="AG2696" i="91"/>
  <c r="AH2696" i="91"/>
  <c r="AC2697" i="91"/>
  <c r="AD2697" i="91"/>
  <c r="AE2697" i="91"/>
  <c r="AF2697" i="91"/>
  <c r="AG2697" i="91"/>
  <c r="AH2697" i="91"/>
  <c r="AC2698" i="91"/>
  <c r="AD2698" i="91"/>
  <c r="AE2698" i="91"/>
  <c r="AF2698" i="91"/>
  <c r="AG2698" i="91"/>
  <c r="AH2698" i="91"/>
  <c r="AC2699" i="91"/>
  <c r="AD2699" i="91"/>
  <c r="AE2699" i="91"/>
  <c r="AF2699" i="91"/>
  <c r="AG2699" i="91"/>
  <c r="AH2699" i="91"/>
  <c r="AC2700" i="91"/>
  <c r="AD2700" i="91"/>
  <c r="AE2700" i="91"/>
  <c r="AF2700" i="91"/>
  <c r="AG2700" i="91"/>
  <c r="AH2700" i="91"/>
  <c r="AC2701" i="91"/>
  <c r="AD2701" i="91"/>
  <c r="AE2701" i="91"/>
  <c r="AF2701" i="91"/>
  <c r="AG2701" i="91"/>
  <c r="AH2701" i="91"/>
  <c r="AC2702" i="91"/>
  <c r="AD2702" i="91"/>
  <c r="AE2702" i="91"/>
  <c r="AF2702" i="91"/>
  <c r="AG2702" i="91"/>
  <c r="AH2702" i="91"/>
  <c r="AC2703" i="91"/>
  <c r="AD2703" i="91"/>
  <c r="AE2703" i="91"/>
  <c r="AF2703" i="91"/>
  <c r="AG2703" i="91"/>
  <c r="AH2703" i="91"/>
  <c r="AC2704" i="91"/>
  <c r="AD2704" i="91"/>
  <c r="AE2704" i="91"/>
  <c r="AF2704" i="91"/>
  <c r="AG2704" i="91"/>
  <c r="AH2704" i="91"/>
  <c r="AC2705" i="91"/>
  <c r="AD2705" i="91"/>
  <c r="AE2705" i="91"/>
  <c r="AF2705" i="91"/>
  <c r="AG2705" i="91"/>
  <c r="AH2705" i="91"/>
  <c r="AC2706" i="91"/>
  <c r="AD2706" i="91"/>
  <c r="AE2706" i="91"/>
  <c r="AF2706" i="91"/>
  <c r="AG2706" i="91"/>
  <c r="AH2706" i="91"/>
  <c r="AC2707" i="91"/>
  <c r="AD2707" i="91"/>
  <c r="AE2707" i="91"/>
  <c r="AF2707" i="91"/>
  <c r="AG2707" i="91"/>
  <c r="AH2707" i="91"/>
  <c r="AC2708" i="91"/>
  <c r="AD2708" i="91"/>
  <c r="AE2708" i="91"/>
  <c r="AF2708" i="91"/>
  <c r="AG2708" i="91"/>
  <c r="AH2708" i="91"/>
  <c r="AC2709" i="91"/>
  <c r="AD2709" i="91"/>
  <c r="AE2709" i="91"/>
  <c r="AF2709" i="91"/>
  <c r="AG2709" i="91"/>
  <c r="AH2709" i="91"/>
  <c r="AC2710" i="91"/>
  <c r="AD2710" i="91"/>
  <c r="AE2710" i="91"/>
  <c r="AF2710" i="91"/>
  <c r="AG2710" i="91"/>
  <c r="AH2710" i="91"/>
  <c r="AC2711" i="91"/>
  <c r="AD2711" i="91"/>
  <c r="AE2711" i="91"/>
  <c r="AF2711" i="91"/>
  <c r="AG2711" i="91"/>
  <c r="AH2711" i="91"/>
  <c r="AC2712" i="91"/>
  <c r="AD2712" i="91"/>
  <c r="AE2712" i="91"/>
  <c r="AF2712" i="91"/>
  <c r="AG2712" i="91"/>
  <c r="AH2712" i="91"/>
  <c r="AC2713" i="91"/>
  <c r="AD2713" i="91"/>
  <c r="AE2713" i="91"/>
  <c r="AF2713" i="91"/>
  <c r="AG2713" i="91"/>
  <c r="AH2713" i="91"/>
  <c r="AC2714" i="91"/>
  <c r="AD2714" i="91"/>
  <c r="AE2714" i="91"/>
  <c r="AF2714" i="91"/>
  <c r="AG2714" i="91"/>
  <c r="AH2714" i="91"/>
  <c r="AC2715" i="91"/>
  <c r="AD2715" i="91"/>
  <c r="AE2715" i="91"/>
  <c r="AF2715" i="91"/>
  <c r="AG2715" i="91"/>
  <c r="AH2715" i="91"/>
  <c r="AC2716" i="91"/>
  <c r="AD2716" i="91"/>
  <c r="AE2716" i="91"/>
  <c r="AF2716" i="91"/>
  <c r="AG2716" i="91"/>
  <c r="AH2716" i="91"/>
  <c r="AC2717" i="91"/>
  <c r="AD2717" i="91"/>
  <c r="AE2717" i="91"/>
  <c r="AF2717" i="91"/>
  <c r="AG2717" i="91"/>
  <c r="AH2717" i="91"/>
  <c r="AC2718" i="91"/>
  <c r="AD2718" i="91"/>
  <c r="AE2718" i="91"/>
  <c r="AF2718" i="91"/>
  <c r="AG2718" i="91"/>
  <c r="AH2718" i="91"/>
  <c r="AC2719" i="91"/>
  <c r="AD2719" i="91"/>
  <c r="AE2719" i="91"/>
  <c r="AF2719" i="91"/>
  <c r="AG2719" i="91"/>
  <c r="AH2719" i="91"/>
  <c r="AC2720" i="91"/>
  <c r="AD2720" i="91"/>
  <c r="AE2720" i="91"/>
  <c r="AF2720" i="91"/>
  <c r="AG2720" i="91"/>
  <c r="AH2720" i="91"/>
  <c r="AC2721" i="91"/>
  <c r="AD2721" i="91"/>
  <c r="AE2721" i="91"/>
  <c r="AF2721" i="91"/>
  <c r="AG2721" i="91"/>
  <c r="AH2721" i="91"/>
  <c r="AC2722" i="91"/>
  <c r="AD2722" i="91"/>
  <c r="AE2722" i="91"/>
  <c r="AF2722" i="91"/>
  <c r="AG2722" i="91"/>
  <c r="AH2722" i="91"/>
  <c r="AC2723" i="91"/>
  <c r="AD2723" i="91"/>
  <c r="AE2723" i="91"/>
  <c r="AF2723" i="91"/>
  <c r="AG2723" i="91"/>
  <c r="AH2723" i="91"/>
  <c r="AC2724" i="91"/>
  <c r="AD2724" i="91"/>
  <c r="AE2724" i="91"/>
  <c r="AF2724" i="91"/>
  <c r="AG2724" i="91"/>
  <c r="AH2724" i="91"/>
  <c r="AC2725" i="91"/>
  <c r="AD2725" i="91"/>
  <c r="AE2725" i="91"/>
  <c r="AF2725" i="91"/>
  <c r="AG2725" i="91"/>
  <c r="AH2725" i="91"/>
  <c r="AC2726" i="91"/>
  <c r="AD2726" i="91"/>
  <c r="AE2726" i="91"/>
  <c r="AF2726" i="91"/>
  <c r="AG2726" i="91"/>
  <c r="AH2726" i="91"/>
  <c r="AC2727" i="91"/>
  <c r="AD2727" i="91"/>
  <c r="AE2727" i="91"/>
  <c r="AF2727" i="91"/>
  <c r="AG2727" i="91"/>
  <c r="AH2727" i="91"/>
  <c r="AC2728" i="91"/>
  <c r="AD2728" i="91"/>
  <c r="AE2728" i="91"/>
  <c r="AF2728" i="91"/>
  <c r="AG2728" i="91"/>
  <c r="AH2728" i="91"/>
  <c r="AC2729" i="91"/>
  <c r="AD2729" i="91"/>
  <c r="AE2729" i="91"/>
  <c r="AF2729" i="91"/>
  <c r="AG2729" i="91"/>
  <c r="AH2729" i="91"/>
  <c r="AC2730" i="91"/>
  <c r="AD2730" i="91"/>
  <c r="AE2730" i="91"/>
  <c r="AF2730" i="91"/>
  <c r="AG2730" i="91"/>
  <c r="AH2730" i="91"/>
  <c r="AC2731" i="91"/>
  <c r="AD2731" i="91"/>
  <c r="AE2731" i="91"/>
  <c r="AF2731" i="91"/>
  <c r="AG2731" i="91"/>
  <c r="AH2731" i="91"/>
  <c r="AC2732" i="91"/>
  <c r="AD2732" i="91"/>
  <c r="AE2732" i="91"/>
  <c r="AF2732" i="91"/>
  <c r="AG2732" i="91"/>
  <c r="AH2732" i="91"/>
  <c r="AC2733" i="91"/>
  <c r="AD2733" i="91"/>
  <c r="AE2733" i="91"/>
  <c r="AF2733" i="91"/>
  <c r="AG2733" i="91"/>
  <c r="AH2733" i="91"/>
  <c r="AC2734" i="91"/>
  <c r="AD2734" i="91"/>
  <c r="AE2734" i="91"/>
  <c r="AF2734" i="91"/>
  <c r="AG2734" i="91"/>
  <c r="AH2734" i="91"/>
  <c r="AC2735" i="91"/>
  <c r="AD2735" i="91"/>
  <c r="AE2735" i="91"/>
  <c r="AF2735" i="91"/>
  <c r="AG2735" i="91"/>
  <c r="AH2735" i="91"/>
  <c r="AC2736" i="91"/>
  <c r="AD2736" i="91"/>
  <c r="AE2736" i="91"/>
  <c r="AF2736" i="91"/>
  <c r="AG2736" i="91"/>
  <c r="AH2736" i="91"/>
  <c r="AC2737" i="91"/>
  <c r="AD2737" i="91"/>
  <c r="AE2737" i="91"/>
  <c r="AF2737" i="91"/>
  <c r="AG2737" i="91"/>
  <c r="AH2737" i="91"/>
  <c r="AC2738" i="91"/>
  <c r="AD2738" i="91"/>
  <c r="AE2738" i="91"/>
  <c r="AF2738" i="91"/>
  <c r="AG2738" i="91"/>
  <c r="AH2738" i="91"/>
  <c r="AC2739" i="91"/>
  <c r="AD2739" i="91"/>
  <c r="AE2739" i="91"/>
  <c r="AF2739" i="91"/>
  <c r="AG2739" i="91"/>
  <c r="AH2739" i="91"/>
  <c r="AC2740" i="91"/>
  <c r="AD2740" i="91"/>
  <c r="AE2740" i="91"/>
  <c r="AF2740" i="91"/>
  <c r="AG2740" i="91"/>
  <c r="AH2740" i="91"/>
  <c r="AC2741" i="91"/>
  <c r="AD2741" i="91"/>
  <c r="AE2741" i="91"/>
  <c r="AF2741" i="91"/>
  <c r="AG2741" i="91"/>
  <c r="AH2741" i="91"/>
  <c r="AC2742" i="91"/>
  <c r="AD2742" i="91"/>
  <c r="AE2742" i="91"/>
  <c r="AF2742" i="91"/>
  <c r="AG2742" i="91"/>
  <c r="AH2742" i="91"/>
  <c r="AC2743" i="91"/>
  <c r="AD2743" i="91"/>
  <c r="AE2743" i="91"/>
  <c r="AF2743" i="91"/>
  <c r="AG2743" i="91"/>
  <c r="AH2743" i="91"/>
  <c r="AC2744" i="91"/>
  <c r="AD2744" i="91"/>
  <c r="AE2744" i="91"/>
  <c r="AF2744" i="91"/>
  <c r="AG2744" i="91"/>
  <c r="AH2744" i="91"/>
  <c r="AC2745" i="91"/>
  <c r="AD2745" i="91"/>
  <c r="AE2745" i="91"/>
  <c r="AF2745" i="91"/>
  <c r="AG2745" i="91"/>
  <c r="AH2745" i="91"/>
  <c r="AC2746" i="91"/>
  <c r="AD2746" i="91"/>
  <c r="AE2746" i="91"/>
  <c r="AF2746" i="91"/>
  <c r="AG2746" i="91"/>
  <c r="AH2746" i="91"/>
  <c r="AC2747" i="91"/>
  <c r="AD2747" i="91"/>
  <c r="AE2747" i="91"/>
  <c r="AF2747" i="91"/>
  <c r="AG2747" i="91"/>
  <c r="AH2747" i="91"/>
  <c r="AC2748" i="91"/>
  <c r="AD2748" i="91"/>
  <c r="AE2748" i="91"/>
  <c r="AF2748" i="91"/>
  <c r="AG2748" i="91"/>
  <c r="AH2748" i="91"/>
  <c r="AC2749" i="91"/>
  <c r="AD2749" i="91"/>
  <c r="AE2749" i="91"/>
  <c r="AF2749" i="91"/>
  <c r="AG2749" i="91"/>
  <c r="AH2749" i="91"/>
  <c r="AC2750" i="91"/>
  <c r="AD2750" i="91"/>
  <c r="AE2750" i="91"/>
  <c r="AF2750" i="91"/>
  <c r="AG2750" i="91"/>
  <c r="AH2750" i="91"/>
  <c r="AC2751" i="91"/>
  <c r="AD2751" i="91"/>
  <c r="AE2751" i="91"/>
  <c r="AF2751" i="91"/>
  <c r="AG2751" i="91"/>
  <c r="AH2751" i="91"/>
  <c r="AC2752" i="91"/>
  <c r="AD2752" i="91"/>
  <c r="AE2752" i="91"/>
  <c r="AF2752" i="91"/>
  <c r="AG2752" i="91"/>
  <c r="AH2752" i="91"/>
  <c r="AC2753" i="91"/>
  <c r="AD2753" i="91"/>
  <c r="AE2753" i="91"/>
  <c r="AF2753" i="91"/>
  <c r="AG2753" i="91"/>
  <c r="AH2753" i="91"/>
  <c r="AC2754" i="91"/>
  <c r="AD2754" i="91"/>
  <c r="AE2754" i="91"/>
  <c r="AF2754" i="91"/>
  <c r="AG2754" i="91"/>
  <c r="AH2754" i="91"/>
  <c r="AC2755" i="91"/>
  <c r="AD2755" i="91"/>
  <c r="AE2755" i="91"/>
  <c r="AF2755" i="91"/>
  <c r="AG2755" i="91"/>
  <c r="AH2755" i="91"/>
  <c r="AC2756" i="91"/>
  <c r="AD2756" i="91"/>
  <c r="AE2756" i="91"/>
  <c r="AF2756" i="91"/>
  <c r="AG2756" i="91"/>
  <c r="AH2756" i="91"/>
  <c r="AC2757" i="91"/>
  <c r="AD2757" i="91"/>
  <c r="AE2757" i="91"/>
  <c r="AF2757" i="91"/>
  <c r="AG2757" i="91"/>
  <c r="AH2757" i="91"/>
  <c r="AC2758" i="91"/>
  <c r="AD2758" i="91"/>
  <c r="AE2758" i="91"/>
  <c r="AF2758" i="91"/>
  <c r="AG2758" i="91"/>
  <c r="AH2758" i="91"/>
  <c r="AC2759" i="91"/>
  <c r="AD2759" i="91"/>
  <c r="AE2759" i="91"/>
  <c r="AF2759" i="91"/>
  <c r="AG2759" i="91"/>
  <c r="AH2759" i="91"/>
  <c r="AC2760" i="91"/>
  <c r="AD2760" i="91"/>
  <c r="AE2760" i="91"/>
  <c r="AF2760" i="91"/>
  <c r="AG2760" i="91"/>
  <c r="AH2760" i="91"/>
  <c r="AC2761" i="91"/>
  <c r="AD2761" i="91"/>
  <c r="AE2761" i="91"/>
  <c r="AF2761" i="91"/>
  <c r="AG2761" i="91"/>
  <c r="AH2761" i="91"/>
  <c r="AC2762" i="91"/>
  <c r="AD2762" i="91"/>
  <c r="AE2762" i="91"/>
  <c r="AF2762" i="91"/>
  <c r="AG2762" i="91"/>
  <c r="AH2762" i="91"/>
  <c r="AC2763" i="91"/>
  <c r="AD2763" i="91"/>
  <c r="AE2763" i="91"/>
  <c r="AF2763" i="91"/>
  <c r="AG2763" i="91"/>
  <c r="AH2763" i="91"/>
  <c r="AC2764" i="91"/>
  <c r="AD2764" i="91"/>
  <c r="AE2764" i="91"/>
  <c r="AF2764" i="91"/>
  <c r="AG2764" i="91"/>
  <c r="AH2764" i="91"/>
  <c r="AC2765" i="91"/>
  <c r="AD2765" i="91"/>
  <c r="AE2765" i="91"/>
  <c r="AF2765" i="91"/>
  <c r="AG2765" i="91"/>
  <c r="AH2765" i="91"/>
  <c r="AC2766" i="91"/>
  <c r="AD2766" i="91"/>
  <c r="AE2766" i="91"/>
  <c r="AF2766" i="91"/>
  <c r="AG2766" i="91"/>
  <c r="AH2766" i="91"/>
  <c r="AC2767" i="91"/>
  <c r="AD2767" i="91"/>
  <c r="AE2767" i="91"/>
  <c r="AF2767" i="91"/>
  <c r="AG2767" i="91"/>
  <c r="AH2767" i="91"/>
  <c r="AC2768" i="91"/>
  <c r="AD2768" i="91"/>
  <c r="AE2768" i="91"/>
  <c r="AF2768" i="91"/>
  <c r="AG2768" i="91"/>
  <c r="AH2768" i="91"/>
  <c r="AC2769" i="91"/>
  <c r="AD2769" i="91"/>
  <c r="AE2769" i="91"/>
  <c r="AF2769" i="91"/>
  <c r="AG2769" i="91"/>
  <c r="AH2769" i="91"/>
  <c r="AC2770" i="91"/>
  <c r="AD2770" i="91"/>
  <c r="AE2770" i="91"/>
  <c r="AF2770" i="91"/>
  <c r="AG2770" i="91"/>
  <c r="AH2770" i="91"/>
  <c r="AC2771" i="91"/>
  <c r="AD2771" i="91"/>
  <c r="AE2771" i="91"/>
  <c r="AF2771" i="91"/>
  <c r="AG2771" i="91"/>
  <c r="AH2771" i="91"/>
  <c r="AC2772" i="91"/>
  <c r="AD2772" i="91"/>
  <c r="AE2772" i="91"/>
  <c r="AF2772" i="91"/>
  <c r="AG2772" i="91"/>
  <c r="AH2772" i="91"/>
  <c r="AC2773" i="91"/>
  <c r="AD2773" i="91"/>
  <c r="AE2773" i="91"/>
  <c r="AF2773" i="91"/>
  <c r="AG2773" i="91"/>
  <c r="AH2773" i="91"/>
  <c r="AC2774" i="91"/>
  <c r="AD2774" i="91"/>
  <c r="AE2774" i="91"/>
  <c r="AF2774" i="91"/>
  <c r="AG2774" i="91"/>
  <c r="AH2774" i="91"/>
  <c r="AC2775" i="91"/>
  <c r="AD2775" i="91"/>
  <c r="AE2775" i="91"/>
  <c r="AF2775" i="91"/>
  <c r="AG2775" i="91"/>
  <c r="AH2775" i="91"/>
  <c r="AC2776" i="91"/>
  <c r="AD2776" i="91"/>
  <c r="AE2776" i="91"/>
  <c r="AF2776" i="91"/>
  <c r="AG2776" i="91"/>
  <c r="AH2776" i="91"/>
  <c r="AC2777" i="91"/>
  <c r="AD2777" i="91"/>
  <c r="AE2777" i="91"/>
  <c r="AF2777" i="91"/>
  <c r="AG2777" i="91"/>
  <c r="AH2777" i="91"/>
  <c r="AC2778" i="91"/>
  <c r="AD2778" i="91"/>
  <c r="AE2778" i="91"/>
  <c r="AF2778" i="91"/>
  <c r="AG2778" i="91"/>
  <c r="AH2778" i="91"/>
  <c r="AC2779" i="91"/>
  <c r="AD2779" i="91"/>
  <c r="AE2779" i="91"/>
  <c r="AF2779" i="91"/>
  <c r="AG2779" i="91"/>
  <c r="AH2779" i="91"/>
  <c r="AC2780" i="91"/>
  <c r="AD2780" i="91"/>
  <c r="AE2780" i="91"/>
  <c r="AF2780" i="91"/>
  <c r="AG2780" i="91"/>
  <c r="AH2780" i="91"/>
  <c r="AC2781" i="91"/>
  <c r="AD2781" i="91"/>
  <c r="AE2781" i="91"/>
  <c r="AF2781" i="91"/>
  <c r="AG2781" i="91"/>
  <c r="AH2781" i="91"/>
  <c r="AC2782" i="91"/>
  <c r="AD2782" i="91"/>
  <c r="AE2782" i="91"/>
  <c r="AF2782" i="91"/>
  <c r="AG2782" i="91"/>
  <c r="AH2782" i="91"/>
  <c r="AC2783" i="91"/>
  <c r="AD2783" i="91"/>
  <c r="AE2783" i="91"/>
  <c r="AF2783" i="91"/>
  <c r="AG2783" i="91"/>
  <c r="AH2783" i="91"/>
  <c r="AC2784" i="91"/>
  <c r="AD2784" i="91"/>
  <c r="AE2784" i="91"/>
  <c r="AF2784" i="91"/>
  <c r="AG2784" i="91"/>
  <c r="AH2784" i="91"/>
  <c r="AC2785" i="91"/>
  <c r="AD2785" i="91"/>
  <c r="AE2785" i="91"/>
  <c r="AF2785" i="91"/>
  <c r="AG2785" i="91"/>
  <c r="AH2785" i="91"/>
  <c r="AC2786" i="91"/>
  <c r="AD2786" i="91"/>
  <c r="AE2786" i="91"/>
  <c r="AF2786" i="91"/>
  <c r="AG2786" i="91"/>
  <c r="AH2786" i="91"/>
  <c r="AC2787" i="91"/>
  <c r="AD2787" i="91"/>
  <c r="AE2787" i="91"/>
  <c r="AF2787" i="91"/>
  <c r="AG2787" i="91"/>
  <c r="AH2787" i="91"/>
  <c r="AC2788" i="91"/>
  <c r="AD2788" i="91"/>
  <c r="AE2788" i="91"/>
  <c r="AF2788" i="91"/>
  <c r="AG2788" i="91"/>
  <c r="AH2788" i="91"/>
  <c r="AC2789" i="91"/>
  <c r="AD2789" i="91"/>
  <c r="AE2789" i="91"/>
  <c r="AF2789" i="91"/>
  <c r="AG2789" i="91"/>
  <c r="AH2789" i="91"/>
  <c r="AC2790" i="91"/>
  <c r="AD2790" i="91"/>
  <c r="AE2790" i="91"/>
  <c r="AF2790" i="91"/>
  <c r="AG2790" i="91"/>
  <c r="AH2790" i="91"/>
  <c r="AC2791" i="91"/>
  <c r="AD2791" i="91"/>
  <c r="AE2791" i="91"/>
  <c r="AF2791" i="91"/>
  <c r="AG2791" i="91"/>
  <c r="AH2791" i="91"/>
  <c r="AC2792" i="91"/>
  <c r="AD2792" i="91"/>
  <c r="AE2792" i="91"/>
  <c r="AF2792" i="91"/>
  <c r="AG2792" i="91"/>
  <c r="AH2792" i="91"/>
  <c r="AC2793" i="91"/>
  <c r="AD2793" i="91"/>
  <c r="AE2793" i="91"/>
  <c r="AF2793" i="91"/>
  <c r="AG2793" i="91"/>
  <c r="AH2793" i="91"/>
  <c r="AC2794" i="91"/>
  <c r="AD2794" i="91"/>
  <c r="AE2794" i="91"/>
  <c r="AF2794" i="91"/>
  <c r="AG2794" i="91"/>
  <c r="AH2794" i="91"/>
  <c r="AC2795" i="91"/>
  <c r="AD2795" i="91"/>
  <c r="AE2795" i="91"/>
  <c r="AF2795" i="91"/>
  <c r="AG2795" i="91"/>
  <c r="AH2795" i="91"/>
  <c r="AC2796" i="91"/>
  <c r="AD2796" i="91"/>
  <c r="AE2796" i="91"/>
  <c r="AF2796" i="91"/>
  <c r="AG2796" i="91"/>
  <c r="AH2796" i="91"/>
  <c r="AC2797" i="91"/>
  <c r="AD2797" i="91"/>
  <c r="AE2797" i="91"/>
  <c r="AF2797" i="91"/>
  <c r="AG2797" i="91"/>
  <c r="AH2797" i="91"/>
  <c r="AC2798" i="91"/>
  <c r="AD2798" i="91"/>
  <c r="AE2798" i="91"/>
  <c r="AF2798" i="91"/>
  <c r="AG2798" i="91"/>
  <c r="AH2798" i="91"/>
  <c r="AC2799" i="91"/>
  <c r="AD2799" i="91"/>
  <c r="AE2799" i="91"/>
  <c r="AF2799" i="91"/>
  <c r="AG2799" i="91"/>
  <c r="AH2799" i="91"/>
  <c r="AC2800" i="91"/>
  <c r="AD2800" i="91"/>
  <c r="AE2800" i="91"/>
  <c r="AF2800" i="91"/>
  <c r="AG2800" i="91"/>
  <c r="AH2800" i="91"/>
  <c r="AC2801" i="91"/>
  <c r="AD2801" i="91"/>
  <c r="AE2801" i="91"/>
  <c r="AF2801" i="91"/>
  <c r="AG2801" i="91"/>
  <c r="AH2801" i="91"/>
  <c r="AC2802" i="91"/>
  <c r="AD2802" i="91"/>
  <c r="AE2802" i="91"/>
  <c r="AF2802" i="91"/>
  <c r="AG2802" i="91"/>
  <c r="AH2802" i="91"/>
  <c r="AC2803" i="91"/>
  <c r="AD2803" i="91"/>
  <c r="AE2803" i="91"/>
  <c r="AF2803" i="91"/>
  <c r="AG2803" i="91"/>
  <c r="AH2803" i="91"/>
  <c r="AC2804" i="91"/>
  <c r="AD2804" i="91"/>
  <c r="AE2804" i="91"/>
  <c r="AF2804" i="91"/>
  <c r="AG2804" i="91"/>
  <c r="AH2804" i="91"/>
  <c r="AC2805" i="91"/>
  <c r="AD2805" i="91"/>
  <c r="AE2805" i="91"/>
  <c r="AF2805" i="91"/>
  <c r="AG2805" i="91"/>
  <c r="AH2805" i="91"/>
  <c r="AC2806" i="91"/>
  <c r="AD2806" i="91"/>
  <c r="AE2806" i="91"/>
  <c r="AF2806" i="91"/>
  <c r="AG2806" i="91"/>
  <c r="AH2806" i="91"/>
  <c r="AC2807" i="91"/>
  <c r="AD2807" i="91"/>
  <c r="AE2807" i="91"/>
  <c r="AF2807" i="91"/>
  <c r="AG2807" i="91"/>
  <c r="AH2807" i="91"/>
  <c r="AC2808" i="91"/>
  <c r="AD2808" i="91"/>
  <c r="AE2808" i="91"/>
  <c r="AF2808" i="91"/>
  <c r="AG2808" i="91"/>
  <c r="AH2808" i="91"/>
  <c r="AC2809" i="91"/>
  <c r="AD2809" i="91"/>
  <c r="AE2809" i="91"/>
  <c r="AF2809" i="91"/>
  <c r="AG2809" i="91"/>
  <c r="AH2809" i="91"/>
  <c r="AC2810" i="91"/>
  <c r="AD2810" i="91"/>
  <c r="AE2810" i="91"/>
  <c r="AF2810" i="91"/>
  <c r="AG2810" i="91"/>
  <c r="AH2810" i="91"/>
  <c r="AC2811" i="91"/>
  <c r="AD2811" i="91"/>
  <c r="AE2811" i="91"/>
  <c r="AF2811" i="91"/>
  <c r="AG2811" i="91"/>
  <c r="AH2811" i="91"/>
  <c r="AC2812" i="91"/>
  <c r="AD2812" i="91"/>
  <c r="AE2812" i="91"/>
  <c r="AF2812" i="91"/>
  <c r="AG2812" i="91"/>
  <c r="AH2812" i="91"/>
  <c r="AC2813" i="91"/>
  <c r="AD2813" i="91"/>
  <c r="AE2813" i="91"/>
  <c r="AF2813" i="91"/>
  <c r="AG2813" i="91"/>
  <c r="AH2813" i="91"/>
  <c r="AC2814" i="91"/>
  <c r="AD2814" i="91"/>
  <c r="AE2814" i="91"/>
  <c r="AF2814" i="91"/>
  <c r="AG2814" i="91"/>
  <c r="AH2814" i="91"/>
  <c r="AC2815" i="91"/>
  <c r="AD2815" i="91"/>
  <c r="AE2815" i="91"/>
  <c r="AF2815" i="91"/>
  <c r="AG2815" i="91"/>
  <c r="AH2815" i="91"/>
  <c r="AC2816" i="91"/>
  <c r="AD2816" i="91"/>
  <c r="AE2816" i="91"/>
  <c r="AF2816" i="91"/>
  <c r="AG2816" i="91"/>
  <c r="AH2816" i="91"/>
  <c r="AC2817" i="91"/>
  <c r="AD2817" i="91"/>
  <c r="AE2817" i="91"/>
  <c r="AF2817" i="91"/>
  <c r="AG2817" i="91"/>
  <c r="AH2817" i="91"/>
  <c r="AC2818" i="91"/>
  <c r="AD2818" i="91"/>
  <c r="AE2818" i="91"/>
  <c r="AF2818" i="91"/>
  <c r="AG2818" i="91"/>
  <c r="AH2818" i="91"/>
  <c r="AC2819" i="91"/>
  <c r="AD2819" i="91"/>
  <c r="AE2819" i="91"/>
  <c r="AF2819" i="91"/>
  <c r="AG2819" i="91"/>
  <c r="AH2819" i="91"/>
  <c r="AC2820" i="91"/>
  <c r="AD2820" i="91"/>
  <c r="AE2820" i="91"/>
  <c r="AF2820" i="91"/>
  <c r="AG2820" i="91"/>
  <c r="AH2820" i="91"/>
  <c r="AC2821" i="91"/>
  <c r="AD2821" i="91"/>
  <c r="AE2821" i="91"/>
  <c r="AF2821" i="91"/>
  <c r="AG2821" i="91"/>
  <c r="AH2821" i="91"/>
  <c r="AC2822" i="91"/>
  <c r="AD2822" i="91"/>
  <c r="AE2822" i="91"/>
  <c r="AF2822" i="91"/>
  <c r="AG2822" i="91"/>
  <c r="AH2822" i="91"/>
  <c r="AC2823" i="91"/>
  <c r="AD2823" i="91"/>
  <c r="AE2823" i="91"/>
  <c r="AF2823" i="91"/>
  <c r="AG2823" i="91"/>
  <c r="AH2823" i="91"/>
  <c r="AC2824" i="91"/>
  <c r="AD2824" i="91"/>
  <c r="AE2824" i="91"/>
  <c r="AF2824" i="91"/>
  <c r="AG2824" i="91"/>
  <c r="AH2824" i="91"/>
  <c r="AC2825" i="91"/>
  <c r="AD2825" i="91"/>
  <c r="AE2825" i="91"/>
  <c r="AF2825" i="91"/>
  <c r="AG2825" i="91"/>
  <c r="AH2825" i="91"/>
  <c r="AC2826" i="91"/>
  <c r="AD2826" i="91"/>
  <c r="AE2826" i="91"/>
  <c r="AF2826" i="91"/>
  <c r="AG2826" i="91"/>
  <c r="AH2826" i="91"/>
  <c r="AC2827" i="91"/>
  <c r="AD2827" i="91"/>
  <c r="AE2827" i="91"/>
  <c r="AF2827" i="91"/>
  <c r="AG2827" i="91"/>
  <c r="AH2827" i="91"/>
  <c r="AC2828" i="91"/>
  <c r="AD2828" i="91"/>
  <c r="AE2828" i="91"/>
  <c r="AF2828" i="91"/>
  <c r="AG2828" i="91"/>
  <c r="AH2828" i="91"/>
  <c r="AC2829" i="91"/>
  <c r="AD2829" i="91"/>
  <c r="AE2829" i="91"/>
  <c r="AF2829" i="91"/>
  <c r="AG2829" i="91"/>
  <c r="AH2829" i="91"/>
  <c r="AC2830" i="91"/>
  <c r="AD2830" i="91"/>
  <c r="AE2830" i="91"/>
  <c r="AF2830" i="91"/>
  <c r="AG2830" i="91"/>
  <c r="AH2830" i="91"/>
  <c r="AC2831" i="91"/>
  <c r="AD2831" i="91"/>
  <c r="AE2831" i="91"/>
  <c r="AF2831" i="91"/>
  <c r="AG2831" i="91"/>
  <c r="AH2831" i="91"/>
  <c r="AC2832" i="91"/>
  <c r="AD2832" i="91"/>
  <c r="AE2832" i="91"/>
  <c r="AF2832" i="91"/>
  <c r="AG2832" i="91"/>
  <c r="AH2832" i="91"/>
  <c r="AC2833" i="91"/>
  <c r="AD2833" i="91"/>
  <c r="AE2833" i="91"/>
  <c r="AF2833" i="91"/>
  <c r="AG2833" i="91"/>
  <c r="AH2833" i="91"/>
  <c r="AC2834" i="91"/>
  <c r="AD2834" i="91"/>
  <c r="AE2834" i="91"/>
  <c r="AF2834" i="91"/>
  <c r="AG2834" i="91"/>
  <c r="AH2834" i="91"/>
  <c r="AC2835" i="91"/>
  <c r="AD2835" i="91"/>
  <c r="AE2835" i="91"/>
  <c r="AF2835" i="91"/>
  <c r="AG2835" i="91"/>
  <c r="AH2835" i="91"/>
  <c r="AC2836" i="91"/>
  <c r="AD2836" i="91"/>
  <c r="AE2836" i="91"/>
  <c r="AF2836" i="91"/>
  <c r="AG2836" i="91"/>
  <c r="AH2836" i="91"/>
  <c r="AC2837" i="91"/>
  <c r="AD2837" i="91"/>
  <c r="AE2837" i="91"/>
  <c r="AF2837" i="91"/>
  <c r="AG2837" i="91"/>
  <c r="AH2837" i="91"/>
  <c r="AC2838" i="91"/>
  <c r="AD2838" i="91"/>
  <c r="AE2838" i="91"/>
  <c r="AF2838" i="91"/>
  <c r="AG2838" i="91"/>
  <c r="AH2838" i="91"/>
  <c r="AC2839" i="91"/>
  <c r="AD2839" i="91"/>
  <c r="AE2839" i="91"/>
  <c r="AF2839" i="91"/>
  <c r="AG2839" i="91"/>
  <c r="AH2839" i="91"/>
  <c r="AC2840" i="91"/>
  <c r="AD2840" i="91"/>
  <c r="AE2840" i="91"/>
  <c r="AF2840" i="91"/>
  <c r="AG2840" i="91"/>
  <c r="AH2840" i="91"/>
  <c r="AC2841" i="91"/>
  <c r="AD2841" i="91"/>
  <c r="AE2841" i="91"/>
  <c r="AF2841" i="91"/>
  <c r="AG2841" i="91"/>
  <c r="AH2841" i="91"/>
  <c r="AC2842" i="91"/>
  <c r="AD2842" i="91"/>
  <c r="AE2842" i="91"/>
  <c r="AF2842" i="91"/>
  <c r="AG2842" i="91"/>
  <c r="AH2842" i="91"/>
  <c r="AC2843" i="91"/>
  <c r="AD2843" i="91"/>
  <c r="AE2843" i="91"/>
  <c r="AF2843" i="91"/>
  <c r="AG2843" i="91"/>
  <c r="AH2843" i="91"/>
  <c r="AC2844" i="91"/>
  <c r="AD2844" i="91"/>
  <c r="AE2844" i="91"/>
  <c r="AF2844" i="91"/>
  <c r="AG2844" i="91"/>
  <c r="AH2844" i="91"/>
  <c r="AC2845" i="91"/>
  <c r="AD2845" i="91"/>
  <c r="AE2845" i="91"/>
  <c r="AF2845" i="91"/>
  <c r="AG2845" i="91"/>
  <c r="AH2845" i="91"/>
  <c r="AC2846" i="91"/>
  <c r="AD2846" i="91"/>
  <c r="AE2846" i="91"/>
  <c r="AF2846" i="91"/>
  <c r="AG2846" i="91"/>
  <c r="AH2846" i="91"/>
  <c r="AC2847" i="91"/>
  <c r="AD2847" i="91"/>
  <c r="AE2847" i="91"/>
  <c r="AF2847" i="91"/>
  <c r="AG2847" i="91"/>
  <c r="AH2847" i="91"/>
  <c r="AC2848" i="91"/>
  <c r="AD2848" i="91"/>
  <c r="AE2848" i="91"/>
  <c r="AF2848" i="91"/>
  <c r="AG2848" i="91"/>
  <c r="AH2848" i="91"/>
  <c r="AC2849" i="91"/>
  <c r="AD2849" i="91"/>
  <c r="AE2849" i="91"/>
  <c r="AF2849" i="91"/>
  <c r="AG2849" i="91"/>
  <c r="AH2849" i="91"/>
  <c r="AC2850" i="91"/>
  <c r="AD2850" i="91"/>
  <c r="AE2850" i="91"/>
  <c r="AF2850" i="91"/>
  <c r="AG2850" i="91"/>
  <c r="AH2850" i="91"/>
  <c r="AC2851" i="91"/>
  <c r="AD2851" i="91"/>
  <c r="AE2851" i="91"/>
  <c r="AF2851" i="91"/>
  <c r="AG2851" i="91"/>
  <c r="AH2851" i="91"/>
  <c r="AC2852" i="91"/>
  <c r="AD2852" i="91"/>
  <c r="AE2852" i="91"/>
  <c r="AF2852" i="91"/>
  <c r="AG2852" i="91"/>
  <c r="AH2852" i="91"/>
  <c r="AC2853" i="91"/>
  <c r="AD2853" i="91"/>
  <c r="AE2853" i="91"/>
  <c r="AF2853" i="91"/>
  <c r="AG2853" i="91"/>
  <c r="AH2853" i="91"/>
  <c r="AC2854" i="91"/>
  <c r="AD2854" i="91"/>
  <c r="AE2854" i="91"/>
  <c r="AF2854" i="91"/>
  <c r="AG2854" i="91"/>
  <c r="AH2854" i="91"/>
  <c r="AC2855" i="91"/>
  <c r="AD2855" i="91"/>
  <c r="AE2855" i="91"/>
  <c r="AF2855" i="91"/>
  <c r="AG2855" i="91"/>
  <c r="AH2855" i="91"/>
  <c r="AC2856" i="91"/>
  <c r="AD2856" i="91"/>
  <c r="AE2856" i="91"/>
  <c r="AF2856" i="91"/>
  <c r="AG2856" i="91"/>
  <c r="AH2856" i="91"/>
  <c r="AC2857" i="91"/>
  <c r="AD2857" i="91"/>
  <c r="AE2857" i="91"/>
  <c r="AF2857" i="91"/>
  <c r="AG2857" i="91"/>
  <c r="AH2857" i="91"/>
  <c r="AC2858" i="91"/>
  <c r="AD2858" i="91"/>
  <c r="AE2858" i="91"/>
  <c r="AF2858" i="91"/>
  <c r="AG2858" i="91"/>
  <c r="AH2858" i="91"/>
  <c r="AC2859" i="91"/>
  <c r="AD2859" i="91"/>
  <c r="AE2859" i="91"/>
  <c r="AF2859" i="91"/>
  <c r="AG2859" i="91"/>
  <c r="AH2859" i="91"/>
  <c r="AC2860" i="91"/>
  <c r="AD2860" i="91"/>
  <c r="AE2860" i="91"/>
  <c r="AF2860" i="91"/>
  <c r="AG2860" i="91"/>
  <c r="AH2860" i="91"/>
  <c r="AC2861" i="91"/>
  <c r="AD2861" i="91"/>
  <c r="AE2861" i="91"/>
  <c r="AF2861" i="91"/>
  <c r="AG2861" i="91"/>
  <c r="AH2861" i="91"/>
  <c r="AC2862" i="91"/>
  <c r="AD2862" i="91"/>
  <c r="AE2862" i="91"/>
  <c r="AF2862" i="91"/>
  <c r="AG2862" i="91"/>
  <c r="AH2862" i="91"/>
  <c r="AC2863" i="91"/>
  <c r="AD2863" i="91"/>
  <c r="AE2863" i="91"/>
  <c r="AF2863" i="91"/>
  <c r="AG2863" i="91"/>
  <c r="AH2863" i="91"/>
  <c r="AC2864" i="91"/>
  <c r="AD2864" i="91"/>
  <c r="AE2864" i="91"/>
  <c r="AF2864" i="91"/>
  <c r="AG2864" i="91"/>
  <c r="AH2864" i="91"/>
  <c r="AC2865" i="91"/>
  <c r="AD2865" i="91"/>
  <c r="AE2865" i="91"/>
  <c r="AF2865" i="91"/>
  <c r="AG2865" i="91"/>
  <c r="AH2865" i="91"/>
  <c r="AC2866" i="91"/>
  <c r="AD2866" i="91"/>
  <c r="AE2866" i="91"/>
  <c r="AF2866" i="91"/>
  <c r="AG2866" i="91"/>
  <c r="AH2866" i="91"/>
  <c r="AC2867" i="91"/>
  <c r="AD2867" i="91"/>
  <c r="AE2867" i="91"/>
  <c r="AF2867" i="91"/>
  <c r="AG2867" i="91"/>
  <c r="AH2867" i="91"/>
  <c r="AC2868" i="91"/>
  <c r="AD2868" i="91"/>
  <c r="AE2868" i="91"/>
  <c r="AF2868" i="91"/>
  <c r="AG2868" i="91"/>
  <c r="AH2868" i="91"/>
  <c r="AC2869" i="91"/>
  <c r="AD2869" i="91"/>
  <c r="AE2869" i="91"/>
  <c r="AF2869" i="91"/>
  <c r="AG2869" i="91"/>
  <c r="AH2869" i="91"/>
  <c r="AC2870" i="91"/>
  <c r="AD2870" i="91"/>
  <c r="AE2870" i="91"/>
  <c r="AF2870" i="91"/>
  <c r="AG2870" i="91"/>
  <c r="AH2870" i="91"/>
  <c r="AC2871" i="91"/>
  <c r="AD2871" i="91"/>
  <c r="AE2871" i="91"/>
  <c r="AF2871" i="91"/>
  <c r="AG2871" i="91"/>
  <c r="AH2871" i="91"/>
  <c r="AC2872" i="91"/>
  <c r="AD2872" i="91"/>
  <c r="AE2872" i="91"/>
  <c r="AF2872" i="91"/>
  <c r="AG2872" i="91"/>
  <c r="AH2872" i="91"/>
  <c r="AC2873" i="91"/>
  <c r="AD2873" i="91"/>
  <c r="AE2873" i="91"/>
  <c r="AF2873" i="91"/>
  <c r="AG2873" i="91"/>
  <c r="AH2873" i="91"/>
  <c r="AC2874" i="91"/>
  <c r="AD2874" i="91"/>
  <c r="AE2874" i="91"/>
  <c r="AF2874" i="91"/>
  <c r="AG2874" i="91"/>
  <c r="AH2874" i="91"/>
  <c r="AC2875" i="91"/>
  <c r="AD2875" i="91"/>
  <c r="AE2875" i="91"/>
  <c r="AF2875" i="91"/>
  <c r="AG2875" i="91"/>
  <c r="AH2875" i="91"/>
  <c r="AC2876" i="91"/>
  <c r="AD2876" i="91"/>
  <c r="AE2876" i="91"/>
  <c r="AF2876" i="91"/>
  <c r="AG2876" i="91"/>
  <c r="AH2876" i="91"/>
  <c r="AC2877" i="91"/>
  <c r="AD2877" i="91"/>
  <c r="AE2877" i="91"/>
  <c r="AF2877" i="91"/>
  <c r="AG2877" i="91"/>
  <c r="AH2877" i="91"/>
  <c r="AC2878" i="91"/>
  <c r="AD2878" i="91"/>
  <c r="AE2878" i="91"/>
  <c r="AF2878" i="91"/>
  <c r="AG2878" i="91"/>
  <c r="AH2878" i="91"/>
  <c r="AC2879" i="91"/>
  <c r="AD2879" i="91"/>
  <c r="AE2879" i="91"/>
  <c r="AF2879" i="91"/>
  <c r="AG2879" i="91"/>
  <c r="AH2879" i="91"/>
  <c r="AC2880" i="91"/>
  <c r="AD2880" i="91"/>
  <c r="AE2880" i="91"/>
  <c r="AF2880" i="91"/>
  <c r="AG2880" i="91"/>
  <c r="AH2880" i="91"/>
  <c r="AC2881" i="91"/>
  <c r="AD2881" i="91"/>
  <c r="AE2881" i="91"/>
  <c r="AF2881" i="91"/>
  <c r="AG2881" i="91"/>
  <c r="AH2881" i="91"/>
  <c r="AC2882" i="91"/>
  <c r="AD2882" i="91"/>
  <c r="AE2882" i="91"/>
  <c r="AF2882" i="91"/>
  <c r="AG2882" i="91"/>
  <c r="AH2882" i="91"/>
  <c r="AC2883" i="91"/>
  <c r="AD2883" i="91"/>
  <c r="AE2883" i="91"/>
  <c r="AF2883" i="91"/>
  <c r="AG2883" i="91"/>
  <c r="AH2883" i="91"/>
  <c r="AC2884" i="91"/>
  <c r="AD2884" i="91"/>
  <c r="AE2884" i="91"/>
  <c r="AF2884" i="91"/>
  <c r="AG2884" i="91"/>
  <c r="AH2884" i="91"/>
  <c r="AC2885" i="91"/>
  <c r="AD2885" i="91"/>
  <c r="AE2885" i="91"/>
  <c r="AF2885" i="91"/>
  <c r="AG2885" i="91"/>
  <c r="AH2885" i="91"/>
  <c r="AC2886" i="91"/>
  <c r="AD2886" i="91"/>
  <c r="AE2886" i="91"/>
  <c r="AF2886" i="91"/>
  <c r="AG2886" i="91"/>
  <c r="AH2886" i="91"/>
  <c r="AC2887" i="91"/>
  <c r="AD2887" i="91"/>
  <c r="AE2887" i="91"/>
  <c r="AF2887" i="91"/>
  <c r="AG2887" i="91"/>
  <c r="AH2887" i="91"/>
  <c r="AC2888" i="91"/>
  <c r="AD2888" i="91"/>
  <c r="AE2888" i="91"/>
  <c r="AF2888" i="91"/>
  <c r="AG2888" i="91"/>
  <c r="AH2888" i="91"/>
  <c r="AC2889" i="91"/>
  <c r="AD2889" i="91"/>
  <c r="AE2889" i="91"/>
  <c r="AF2889" i="91"/>
  <c r="AG2889" i="91"/>
  <c r="AH2889" i="91"/>
  <c r="AC2890" i="91"/>
  <c r="AD2890" i="91"/>
  <c r="AE2890" i="91"/>
  <c r="AF2890" i="91"/>
  <c r="AG2890" i="91"/>
  <c r="AH2890" i="91"/>
  <c r="AC2891" i="91"/>
  <c r="AD2891" i="91"/>
  <c r="AE2891" i="91"/>
  <c r="AF2891" i="91"/>
  <c r="AG2891" i="91"/>
  <c r="AH2891" i="91"/>
  <c r="AC2892" i="91"/>
  <c r="AD2892" i="91"/>
  <c r="AE2892" i="91"/>
  <c r="AF2892" i="91"/>
  <c r="AG2892" i="91"/>
  <c r="AH2892" i="91"/>
  <c r="AC2893" i="91"/>
  <c r="AD2893" i="91"/>
  <c r="AE2893" i="91"/>
  <c r="AF2893" i="91"/>
  <c r="AG2893" i="91"/>
  <c r="AH2893" i="91"/>
  <c r="AC2894" i="91"/>
  <c r="AD2894" i="91"/>
  <c r="AE2894" i="91"/>
  <c r="AF2894" i="91"/>
  <c r="AG2894" i="91"/>
  <c r="AH2894" i="91"/>
  <c r="AC2895" i="91"/>
  <c r="AD2895" i="91"/>
  <c r="AE2895" i="91"/>
  <c r="AF2895" i="91"/>
  <c r="AG2895" i="91"/>
  <c r="AH2895" i="91"/>
  <c r="AC2896" i="91"/>
  <c r="AD2896" i="91"/>
  <c r="AE2896" i="91"/>
  <c r="AF2896" i="91"/>
  <c r="AG2896" i="91"/>
  <c r="AH2896" i="91"/>
  <c r="AC2897" i="91"/>
  <c r="AD2897" i="91"/>
  <c r="AE2897" i="91"/>
  <c r="AF2897" i="91"/>
  <c r="AG2897" i="91"/>
  <c r="AH2897" i="91"/>
  <c r="AC2898" i="91"/>
  <c r="AD2898" i="91"/>
  <c r="AE2898" i="91"/>
  <c r="AF2898" i="91"/>
  <c r="AG2898" i="91"/>
  <c r="AH2898" i="91"/>
  <c r="AC2899" i="91"/>
  <c r="AD2899" i="91"/>
  <c r="AE2899" i="91"/>
  <c r="AF2899" i="91"/>
  <c r="AG2899" i="91"/>
  <c r="AH2899" i="91"/>
  <c r="AC2900" i="91"/>
  <c r="AD2900" i="91"/>
  <c r="AE2900" i="91"/>
  <c r="AF2900" i="91"/>
  <c r="AG2900" i="91"/>
  <c r="AH2900" i="91"/>
  <c r="AC2901" i="91"/>
  <c r="AD2901" i="91"/>
  <c r="AE2901" i="91"/>
  <c r="AF2901" i="91"/>
  <c r="AG2901" i="91"/>
  <c r="AH2901" i="91"/>
  <c r="AC2902" i="91"/>
  <c r="AD2902" i="91"/>
  <c r="AE2902" i="91"/>
  <c r="AF2902" i="91"/>
  <c r="AG2902" i="91"/>
  <c r="AH2902" i="91"/>
  <c r="AC2903" i="91"/>
  <c r="AD2903" i="91"/>
  <c r="AE2903" i="91"/>
  <c r="AF2903" i="91"/>
  <c r="AG2903" i="91"/>
  <c r="AH2903" i="91"/>
  <c r="AC2904" i="91"/>
  <c r="AD2904" i="91"/>
  <c r="AE2904" i="91"/>
  <c r="AF2904" i="91"/>
  <c r="AG2904" i="91"/>
  <c r="AH2904" i="91"/>
  <c r="AC2905" i="91"/>
  <c r="AD2905" i="91"/>
  <c r="AE2905" i="91"/>
  <c r="AF2905" i="91"/>
  <c r="AG2905" i="91"/>
  <c r="AH2905" i="91"/>
  <c r="AC2906" i="91"/>
  <c r="AD2906" i="91"/>
  <c r="AE2906" i="91"/>
  <c r="AF2906" i="91"/>
  <c r="AG2906" i="91"/>
  <c r="AH2906" i="91"/>
  <c r="AC2907" i="91"/>
  <c r="AD2907" i="91"/>
  <c r="AE2907" i="91"/>
  <c r="AF2907" i="91"/>
  <c r="AG2907" i="91"/>
  <c r="AH2907" i="91"/>
  <c r="AC2908" i="91"/>
  <c r="AD2908" i="91"/>
  <c r="AE2908" i="91"/>
  <c r="AF2908" i="91"/>
  <c r="AG2908" i="91"/>
  <c r="AH2908" i="91"/>
  <c r="AC2909" i="91"/>
  <c r="AD2909" i="91"/>
  <c r="AE2909" i="91"/>
  <c r="AF2909" i="91"/>
  <c r="AG2909" i="91"/>
  <c r="AH2909" i="91"/>
  <c r="AC2910" i="91"/>
  <c r="AD2910" i="91"/>
  <c r="AE2910" i="91"/>
  <c r="AF2910" i="91"/>
  <c r="AG2910" i="91"/>
  <c r="AH2910" i="91"/>
  <c r="AC2911" i="91"/>
  <c r="AD2911" i="91"/>
  <c r="AE2911" i="91"/>
  <c r="AF2911" i="91"/>
  <c r="AG2911" i="91"/>
  <c r="AH2911" i="91"/>
  <c r="AC2912" i="91"/>
  <c r="AD2912" i="91"/>
  <c r="AE2912" i="91"/>
  <c r="AF2912" i="91"/>
  <c r="AG2912" i="91"/>
  <c r="AH2912" i="91"/>
  <c r="AC2913" i="91"/>
  <c r="AD2913" i="91"/>
  <c r="AE2913" i="91"/>
  <c r="AF2913" i="91"/>
  <c r="AG2913" i="91"/>
  <c r="AH2913" i="91"/>
  <c r="AC2914" i="91"/>
  <c r="AD2914" i="91"/>
  <c r="AE2914" i="91"/>
  <c r="AF2914" i="91"/>
  <c r="AG2914" i="91"/>
  <c r="AH2914" i="91"/>
  <c r="AC2915" i="91"/>
  <c r="AD2915" i="91"/>
  <c r="AE2915" i="91"/>
  <c r="AF2915" i="91"/>
  <c r="AG2915" i="91"/>
  <c r="AH2915" i="91"/>
  <c r="AC2916" i="91"/>
  <c r="AD2916" i="91"/>
  <c r="AE2916" i="91"/>
  <c r="AF2916" i="91"/>
  <c r="AG2916" i="91"/>
  <c r="AH2916" i="91"/>
  <c r="AC2917" i="91"/>
  <c r="AD2917" i="91"/>
  <c r="AE2917" i="91"/>
  <c r="AF2917" i="91"/>
  <c r="AG2917" i="91"/>
  <c r="AH2917" i="91"/>
  <c r="AC2918" i="91"/>
  <c r="AD2918" i="91"/>
  <c r="AE2918" i="91"/>
  <c r="AF2918" i="91"/>
  <c r="AG2918" i="91"/>
  <c r="AH2918" i="91"/>
  <c r="AC2919" i="91"/>
  <c r="AD2919" i="91"/>
  <c r="AE2919" i="91"/>
  <c r="AF2919" i="91"/>
  <c r="AG2919" i="91"/>
  <c r="AH2919" i="91"/>
  <c r="AC2920" i="91"/>
  <c r="AD2920" i="91"/>
  <c r="AE2920" i="91"/>
  <c r="AF2920" i="91"/>
  <c r="AG2920" i="91"/>
  <c r="AH2920" i="91"/>
  <c r="AC2921" i="91"/>
  <c r="AD2921" i="91"/>
  <c r="AE2921" i="91"/>
  <c r="AF2921" i="91"/>
  <c r="AG2921" i="91"/>
  <c r="AH2921" i="91"/>
  <c r="AC2922" i="91"/>
  <c r="AD2922" i="91"/>
  <c r="AE2922" i="91"/>
  <c r="AF2922" i="91"/>
  <c r="AG2922" i="91"/>
  <c r="AH2922" i="91"/>
  <c r="AC2923" i="91"/>
  <c r="AD2923" i="91"/>
  <c r="AE2923" i="91"/>
  <c r="AF2923" i="91"/>
  <c r="AG2923" i="91"/>
  <c r="AH2923" i="91"/>
  <c r="AC2924" i="91"/>
  <c r="AD2924" i="91"/>
  <c r="AE2924" i="91"/>
  <c r="AF2924" i="91"/>
  <c r="AG2924" i="91"/>
  <c r="AH2924" i="91"/>
  <c r="AC2925" i="91"/>
  <c r="AD2925" i="91"/>
  <c r="AE2925" i="91"/>
  <c r="AF2925" i="91"/>
  <c r="AG2925" i="91"/>
  <c r="AH2925" i="91"/>
  <c r="AC2926" i="91"/>
  <c r="AD2926" i="91"/>
  <c r="AE2926" i="91"/>
  <c r="AF2926" i="91"/>
  <c r="AG2926" i="91"/>
  <c r="AH2926" i="91"/>
  <c r="AC2927" i="91"/>
  <c r="AD2927" i="91"/>
  <c r="AE2927" i="91"/>
  <c r="AF2927" i="91"/>
  <c r="AG2927" i="91"/>
  <c r="AH2927" i="91"/>
  <c r="AC2928" i="91"/>
  <c r="AD2928" i="91"/>
  <c r="AE2928" i="91"/>
  <c r="AF2928" i="91"/>
  <c r="AG2928" i="91"/>
  <c r="AH2928" i="91"/>
  <c r="AC2929" i="91"/>
  <c r="AD2929" i="91"/>
  <c r="AE2929" i="91"/>
  <c r="AF2929" i="91"/>
  <c r="AG2929" i="91"/>
  <c r="AH2929" i="91"/>
  <c r="AC2930" i="91"/>
  <c r="AD2930" i="91"/>
  <c r="AE2930" i="91"/>
  <c r="AF2930" i="91"/>
  <c r="AG2930" i="91"/>
  <c r="AH2930" i="91"/>
  <c r="AC2931" i="91"/>
  <c r="AD2931" i="91"/>
  <c r="AE2931" i="91"/>
  <c r="AF2931" i="91"/>
  <c r="AG2931" i="91"/>
  <c r="AH2931" i="91"/>
  <c r="AC2932" i="91"/>
  <c r="AD2932" i="91"/>
  <c r="AE2932" i="91"/>
  <c r="AF2932" i="91"/>
  <c r="AG2932" i="91"/>
  <c r="AH2932" i="91"/>
  <c r="AC2933" i="91"/>
  <c r="AD2933" i="91"/>
  <c r="AE2933" i="91"/>
  <c r="AF2933" i="91"/>
  <c r="AG2933" i="91"/>
  <c r="AH2933" i="91"/>
  <c r="AC2934" i="91"/>
  <c r="AD2934" i="91"/>
  <c r="AE2934" i="91"/>
  <c r="AF2934" i="91"/>
  <c r="AG2934" i="91"/>
  <c r="AH2934" i="91"/>
  <c r="AC2935" i="91"/>
  <c r="AD2935" i="91"/>
  <c r="AE2935" i="91"/>
  <c r="AF2935" i="91"/>
  <c r="AG2935" i="91"/>
  <c r="AH2935" i="91"/>
  <c r="AC2936" i="91"/>
  <c r="AD2936" i="91"/>
  <c r="AE2936" i="91"/>
  <c r="AF2936" i="91"/>
  <c r="AG2936" i="91"/>
  <c r="AH2936" i="91"/>
  <c r="AC2937" i="91"/>
  <c r="AD2937" i="91"/>
  <c r="AE2937" i="91"/>
  <c r="AF2937" i="91"/>
  <c r="AG2937" i="91"/>
  <c r="AH2937" i="91"/>
  <c r="AC2938" i="91"/>
  <c r="AD2938" i="91"/>
  <c r="AE2938" i="91"/>
  <c r="AF2938" i="91"/>
  <c r="AG2938" i="91"/>
  <c r="AH2938" i="91"/>
  <c r="AC2939" i="91"/>
  <c r="AD2939" i="91"/>
  <c r="AE2939" i="91"/>
  <c r="AF2939" i="91"/>
  <c r="AG2939" i="91"/>
  <c r="AH2939" i="91"/>
  <c r="AC2940" i="91"/>
  <c r="AD2940" i="91"/>
  <c r="AE2940" i="91"/>
  <c r="AF2940" i="91"/>
  <c r="AG2940" i="91"/>
  <c r="AH2940" i="91"/>
  <c r="AC2941" i="91"/>
  <c r="AD2941" i="91"/>
  <c r="AE2941" i="91"/>
  <c r="AF2941" i="91"/>
  <c r="AG2941" i="91"/>
  <c r="AH2941" i="91"/>
  <c r="AC2942" i="91"/>
  <c r="AD2942" i="91"/>
  <c r="AE2942" i="91"/>
  <c r="AF2942" i="91"/>
  <c r="AG2942" i="91"/>
  <c r="AH2942" i="91"/>
  <c r="AC2943" i="91"/>
  <c r="AD2943" i="91"/>
  <c r="AE2943" i="91"/>
  <c r="AF2943" i="91"/>
  <c r="AG2943" i="91"/>
  <c r="AH2943" i="91"/>
  <c r="AC2944" i="91"/>
  <c r="AD2944" i="91"/>
  <c r="AE2944" i="91"/>
  <c r="AF2944" i="91"/>
  <c r="AG2944" i="91"/>
  <c r="AH2944" i="91"/>
  <c r="AC2945" i="91"/>
  <c r="AD2945" i="91"/>
  <c r="AE2945" i="91"/>
  <c r="AF2945" i="91"/>
  <c r="AG2945" i="91"/>
  <c r="AH2945" i="91"/>
  <c r="AC2946" i="91"/>
  <c r="AD2946" i="91"/>
  <c r="AE2946" i="91"/>
  <c r="AF2946" i="91"/>
  <c r="AG2946" i="91"/>
  <c r="AH2946" i="91"/>
  <c r="AC2947" i="91"/>
  <c r="AD2947" i="91"/>
  <c r="AE2947" i="91"/>
  <c r="AF2947" i="91"/>
  <c r="AG2947" i="91"/>
  <c r="AH2947" i="91"/>
  <c r="AC2948" i="91"/>
  <c r="AD2948" i="91"/>
  <c r="AE2948" i="91"/>
  <c r="AF2948" i="91"/>
  <c r="AG2948" i="91"/>
  <c r="AH2948" i="91"/>
  <c r="AC2949" i="91"/>
  <c r="AD2949" i="91"/>
  <c r="AE2949" i="91"/>
  <c r="AF2949" i="91"/>
  <c r="AG2949" i="91"/>
  <c r="AH2949" i="91"/>
  <c r="AC2950" i="91"/>
  <c r="AD2950" i="91"/>
  <c r="AE2950" i="91"/>
  <c r="AF2950" i="91"/>
  <c r="AG2950" i="91"/>
  <c r="AH2950" i="91"/>
  <c r="AC2951" i="91"/>
  <c r="AD2951" i="91"/>
  <c r="AE2951" i="91"/>
  <c r="AF2951" i="91"/>
  <c r="AG2951" i="91"/>
  <c r="AH2951" i="91"/>
  <c r="AC2952" i="91"/>
  <c r="AD2952" i="91"/>
  <c r="AE2952" i="91"/>
  <c r="AF2952" i="91"/>
  <c r="AG2952" i="91"/>
  <c r="AH2952" i="91"/>
  <c r="AC2953" i="91"/>
  <c r="AD2953" i="91"/>
  <c r="AE2953" i="91"/>
  <c r="AF2953" i="91"/>
  <c r="AG2953" i="91"/>
  <c r="AH2953" i="91"/>
  <c r="AC2954" i="91"/>
  <c r="AD2954" i="91"/>
  <c r="AE2954" i="91"/>
  <c r="AF2954" i="91"/>
  <c r="AG2954" i="91"/>
  <c r="AH2954" i="91"/>
  <c r="AC2955" i="91"/>
  <c r="AD2955" i="91"/>
  <c r="AE2955" i="91"/>
  <c r="AF2955" i="91"/>
  <c r="AG2955" i="91"/>
  <c r="AH2955" i="91"/>
  <c r="AC2956" i="91"/>
  <c r="AD2956" i="91"/>
  <c r="AE2956" i="91"/>
  <c r="AF2956" i="91"/>
  <c r="AG2956" i="91"/>
  <c r="AH2956" i="91"/>
  <c r="AC2957" i="91"/>
  <c r="AD2957" i="91"/>
  <c r="AE2957" i="91"/>
  <c r="AF2957" i="91"/>
  <c r="AG2957" i="91"/>
  <c r="AH2957" i="91"/>
  <c r="AC2958" i="91"/>
  <c r="AD2958" i="91"/>
  <c r="AE2958" i="91"/>
  <c r="AF2958" i="91"/>
  <c r="AG2958" i="91"/>
  <c r="AH2958" i="91"/>
  <c r="AC2959" i="91"/>
  <c r="AD2959" i="91"/>
  <c r="AE2959" i="91"/>
  <c r="AF2959" i="91"/>
  <c r="AG2959" i="91"/>
  <c r="AH2959" i="91"/>
  <c r="AC2960" i="91"/>
  <c r="AD2960" i="91"/>
  <c r="AE2960" i="91"/>
  <c r="AF2960" i="91"/>
  <c r="AG2960" i="91"/>
  <c r="AH2960" i="91"/>
  <c r="AC2961" i="91"/>
  <c r="AD2961" i="91"/>
  <c r="AE2961" i="91"/>
  <c r="AF2961" i="91"/>
  <c r="AG2961" i="91"/>
  <c r="AH2961" i="91"/>
  <c r="AC2962" i="91"/>
  <c r="AD2962" i="91"/>
  <c r="AE2962" i="91"/>
  <c r="AF2962" i="91"/>
  <c r="AG2962" i="91"/>
  <c r="AH2962" i="91"/>
  <c r="AC2963" i="91"/>
  <c r="AD2963" i="91"/>
  <c r="AE2963" i="91"/>
  <c r="AF2963" i="91"/>
  <c r="AG2963" i="91"/>
  <c r="AH2963" i="91"/>
  <c r="AC2964" i="91"/>
  <c r="AD2964" i="91"/>
  <c r="AE2964" i="91"/>
  <c r="AF2964" i="91"/>
  <c r="AG2964" i="91"/>
  <c r="AH2964" i="91"/>
  <c r="AC2965" i="91"/>
  <c r="AD2965" i="91"/>
  <c r="AE2965" i="91"/>
  <c r="AF2965" i="91"/>
  <c r="AG2965" i="91"/>
  <c r="AH2965" i="91"/>
  <c r="AC2966" i="91"/>
  <c r="AD2966" i="91"/>
  <c r="AE2966" i="91"/>
  <c r="AF2966" i="91"/>
  <c r="AG2966" i="91"/>
  <c r="AH2966" i="91"/>
  <c r="AC2967" i="91"/>
  <c r="AD2967" i="91"/>
  <c r="AE2967" i="91"/>
  <c r="AF2967" i="91"/>
  <c r="AG2967" i="91"/>
  <c r="AH2967" i="91"/>
  <c r="AC2968" i="91"/>
  <c r="AD2968" i="91"/>
  <c r="AE2968" i="91"/>
  <c r="AF2968" i="91"/>
  <c r="AG2968" i="91"/>
  <c r="AH2968" i="91"/>
  <c r="AC2969" i="91"/>
  <c r="AD2969" i="91"/>
  <c r="AE2969" i="91"/>
  <c r="AF2969" i="91"/>
  <c r="AG2969" i="91"/>
  <c r="AH2969" i="91"/>
  <c r="AC2970" i="91"/>
  <c r="AD2970" i="91"/>
  <c r="AE2970" i="91"/>
  <c r="AF2970" i="91"/>
  <c r="AG2970" i="91"/>
  <c r="AH2970" i="91"/>
  <c r="AC2971" i="91"/>
  <c r="AD2971" i="91"/>
  <c r="AE2971" i="91"/>
  <c r="AF2971" i="91"/>
  <c r="AG2971" i="91"/>
  <c r="AH2971" i="91"/>
  <c r="AC2972" i="91"/>
  <c r="AD2972" i="91"/>
  <c r="AE2972" i="91"/>
  <c r="AF2972" i="91"/>
  <c r="AG2972" i="91"/>
  <c r="AH2972" i="91"/>
  <c r="AC2973" i="91"/>
  <c r="AD2973" i="91"/>
  <c r="AE2973" i="91"/>
  <c r="AF2973" i="91"/>
  <c r="AG2973" i="91"/>
  <c r="AH2973" i="91"/>
  <c r="AC2974" i="91"/>
  <c r="AD2974" i="91"/>
  <c r="AE2974" i="91"/>
  <c r="AF2974" i="91"/>
  <c r="AG2974" i="91"/>
  <c r="AH2974" i="91"/>
  <c r="AC2975" i="91"/>
  <c r="AD2975" i="91"/>
  <c r="AE2975" i="91"/>
  <c r="AF2975" i="91"/>
  <c r="AG2975" i="91"/>
  <c r="AH2975" i="91"/>
  <c r="AC2976" i="91"/>
  <c r="AD2976" i="91"/>
  <c r="AE2976" i="91"/>
  <c r="AF2976" i="91"/>
  <c r="AG2976" i="91"/>
  <c r="AH2976" i="91"/>
  <c r="AC2977" i="91"/>
  <c r="AD2977" i="91"/>
  <c r="AE2977" i="91"/>
  <c r="AF2977" i="91"/>
  <c r="AG2977" i="91"/>
  <c r="AH2977" i="91"/>
  <c r="AC2978" i="91"/>
  <c r="AD2978" i="91"/>
  <c r="AE2978" i="91"/>
  <c r="AF2978" i="91"/>
  <c r="AG2978" i="91"/>
  <c r="AH2978" i="91"/>
  <c r="AC2979" i="91"/>
  <c r="AD2979" i="91"/>
  <c r="AE2979" i="91"/>
  <c r="AF2979" i="91"/>
  <c r="AG2979" i="91"/>
  <c r="AH2979" i="91"/>
  <c r="AC2980" i="91"/>
  <c r="AD2980" i="91"/>
  <c r="AE2980" i="91"/>
  <c r="AF2980" i="91"/>
  <c r="AG2980" i="91"/>
  <c r="AH2980" i="91"/>
  <c r="AC2981" i="91"/>
  <c r="AD2981" i="91"/>
  <c r="AE2981" i="91"/>
  <c r="AF2981" i="91"/>
  <c r="AG2981" i="91"/>
  <c r="AH2981" i="91"/>
  <c r="AC2982" i="91"/>
  <c r="AD2982" i="91"/>
  <c r="AE2982" i="91"/>
  <c r="AF2982" i="91"/>
  <c r="AG2982" i="91"/>
  <c r="AH2982" i="91"/>
  <c r="AC2983" i="91"/>
  <c r="AD2983" i="91"/>
  <c r="AE2983" i="91"/>
  <c r="AF2983" i="91"/>
  <c r="AG2983" i="91"/>
  <c r="AH2983" i="91"/>
  <c r="AC2984" i="91"/>
  <c r="AD2984" i="91"/>
  <c r="AE2984" i="91"/>
  <c r="AF2984" i="91"/>
  <c r="AG2984" i="91"/>
  <c r="AH2984" i="91"/>
  <c r="AC2985" i="91"/>
  <c r="AD2985" i="91"/>
  <c r="AE2985" i="91"/>
  <c r="AF2985" i="91"/>
  <c r="AG2985" i="91"/>
  <c r="AH2985" i="91"/>
  <c r="AC2986" i="91"/>
  <c r="AD2986" i="91"/>
  <c r="AE2986" i="91"/>
  <c r="AF2986" i="91"/>
  <c r="AG2986" i="91"/>
  <c r="AH2986" i="91"/>
  <c r="AC2987" i="91"/>
  <c r="AD2987" i="91"/>
  <c r="AE2987" i="91"/>
  <c r="AF2987" i="91"/>
  <c r="AG2987" i="91"/>
  <c r="AH2987" i="91"/>
  <c r="AC2988" i="91"/>
  <c r="AD2988" i="91"/>
  <c r="AE2988" i="91"/>
  <c r="AF2988" i="91"/>
  <c r="AG2988" i="91"/>
  <c r="AH2988" i="91"/>
  <c r="AC2989" i="91"/>
  <c r="AD2989" i="91"/>
  <c r="AE2989" i="91"/>
  <c r="AF2989" i="91"/>
  <c r="AG2989" i="91"/>
  <c r="AH2989" i="91"/>
  <c r="AC2990" i="91"/>
  <c r="AD2990" i="91"/>
  <c r="AE2990" i="91"/>
  <c r="AF2990" i="91"/>
  <c r="AG2990" i="91"/>
  <c r="AH2990" i="91"/>
  <c r="AC2991" i="91"/>
  <c r="AD2991" i="91"/>
  <c r="AE2991" i="91"/>
  <c r="AF2991" i="91"/>
  <c r="AG2991" i="91"/>
  <c r="AH2991" i="91"/>
  <c r="AC2992" i="91"/>
  <c r="AD2992" i="91"/>
  <c r="AE2992" i="91"/>
  <c r="AF2992" i="91"/>
  <c r="AG2992" i="91"/>
  <c r="AH2992" i="91"/>
  <c r="AC2993" i="91"/>
  <c r="AD2993" i="91"/>
  <c r="AE2993" i="91"/>
  <c r="AF2993" i="91"/>
  <c r="AG2993" i="91"/>
  <c r="AH2993" i="91"/>
  <c r="AC2994" i="91"/>
  <c r="AD2994" i="91"/>
  <c r="AE2994" i="91"/>
  <c r="AF2994" i="91"/>
  <c r="AG2994" i="91"/>
  <c r="AH2994" i="91"/>
  <c r="AC2995" i="91"/>
  <c r="AD2995" i="91"/>
  <c r="AE2995" i="91"/>
  <c r="AF2995" i="91"/>
  <c r="AG2995" i="91"/>
  <c r="AH2995" i="91"/>
  <c r="AC2996" i="91"/>
  <c r="AD2996" i="91"/>
  <c r="AE2996" i="91"/>
  <c r="AF2996" i="91"/>
  <c r="AG2996" i="91"/>
  <c r="AH2996" i="91"/>
  <c r="AC2997" i="91"/>
  <c r="AD2997" i="91"/>
  <c r="AE2997" i="91"/>
  <c r="AF2997" i="91"/>
  <c r="AG2997" i="91"/>
  <c r="AH2997" i="91"/>
  <c r="AC2998" i="91"/>
  <c r="AD2998" i="91"/>
  <c r="AE2998" i="91"/>
  <c r="AF2998" i="91"/>
  <c r="AG2998" i="91"/>
  <c r="AH2998" i="91"/>
  <c r="AC2999" i="91"/>
  <c r="AD2999" i="91"/>
  <c r="AE2999" i="91"/>
  <c r="AF2999" i="91"/>
  <c r="AG2999" i="91"/>
  <c r="AH2999" i="91"/>
  <c r="AC3000" i="91"/>
  <c r="AD3000" i="91"/>
  <c r="AE3000" i="91"/>
  <c r="AF3000" i="91"/>
  <c r="AG3000" i="91"/>
  <c r="AH3000" i="91"/>
  <c r="AC3001" i="91"/>
  <c r="AD3001" i="91"/>
  <c r="AE3001" i="91"/>
  <c r="AF3001" i="91"/>
  <c r="AG3001" i="91"/>
  <c r="AH3001" i="91"/>
  <c r="AC3002" i="91"/>
  <c r="AD3002" i="91"/>
  <c r="AE3002" i="91"/>
  <c r="AF3002" i="91"/>
  <c r="AG3002" i="91"/>
  <c r="AH3002" i="91"/>
  <c r="AC3003" i="91"/>
  <c r="AD3003" i="91"/>
  <c r="AE3003" i="91"/>
  <c r="AF3003" i="91"/>
  <c r="AG3003" i="91"/>
  <c r="AH3003" i="91"/>
  <c r="AC3004" i="91"/>
  <c r="AD3004" i="91"/>
  <c r="AE3004" i="91"/>
  <c r="AF3004" i="91"/>
  <c r="AG3004" i="91"/>
  <c r="AH3004" i="91"/>
  <c r="AC3005" i="91"/>
  <c r="AD3005" i="91"/>
  <c r="AE3005" i="91"/>
  <c r="AF3005" i="91"/>
  <c r="AG3005" i="91"/>
  <c r="AH3005" i="91"/>
  <c r="AC3006" i="91"/>
  <c r="AD3006" i="91"/>
  <c r="AE3006" i="91"/>
  <c r="AF3006" i="91"/>
  <c r="AG3006" i="91"/>
  <c r="AH3006" i="91"/>
  <c r="AC3007" i="91"/>
  <c r="AD3007" i="91"/>
  <c r="AE3007" i="91"/>
  <c r="AF3007" i="91"/>
  <c r="AG3007" i="91"/>
  <c r="AH3007" i="91"/>
  <c r="AC3008" i="91"/>
  <c r="AD3008" i="91"/>
  <c r="AE3008" i="91"/>
  <c r="AF3008" i="91"/>
  <c r="AG3008" i="91"/>
  <c r="AH3008" i="91"/>
  <c r="AC3009" i="91"/>
  <c r="AD3009" i="91"/>
  <c r="AE3009" i="91"/>
  <c r="AF3009" i="91"/>
  <c r="AG3009" i="91"/>
  <c r="AH3009" i="91"/>
  <c r="AC3010" i="91"/>
  <c r="AD3010" i="91"/>
  <c r="AE3010" i="91"/>
  <c r="AF3010" i="91"/>
  <c r="AG3010" i="91"/>
  <c r="AH3010" i="91"/>
  <c r="AC3011" i="91"/>
  <c r="AD3011" i="91"/>
  <c r="AE3011" i="91"/>
  <c r="AF3011" i="91"/>
  <c r="AG3011" i="91"/>
  <c r="AH3011" i="91"/>
  <c r="AC3012" i="91"/>
  <c r="AD3012" i="91"/>
  <c r="AE3012" i="91"/>
  <c r="AF3012" i="91"/>
  <c r="AG3012" i="91"/>
  <c r="AH3012" i="91"/>
  <c r="AC3013" i="91"/>
  <c r="AD3013" i="91"/>
  <c r="AE3013" i="91"/>
  <c r="AF3013" i="91"/>
  <c r="AG3013" i="91"/>
  <c r="AH3013" i="91"/>
  <c r="AC3014" i="91"/>
  <c r="AD3014" i="91"/>
  <c r="AE3014" i="91"/>
  <c r="AF3014" i="91"/>
  <c r="AG3014" i="91"/>
  <c r="AH3014" i="91"/>
  <c r="AC3015" i="91"/>
  <c r="AD3015" i="91"/>
  <c r="AE3015" i="91"/>
  <c r="AF3015" i="91"/>
  <c r="AG3015" i="91"/>
  <c r="AH3015" i="91"/>
  <c r="AC3016" i="91"/>
  <c r="AD3016" i="91"/>
  <c r="AE3016" i="91"/>
  <c r="AF3016" i="91"/>
  <c r="AG3016" i="91"/>
  <c r="AH3016" i="91"/>
  <c r="AC3017" i="91"/>
  <c r="AD3017" i="91"/>
  <c r="AE3017" i="91"/>
  <c r="AF3017" i="91"/>
  <c r="AG3017" i="91"/>
  <c r="AH3017" i="91"/>
  <c r="AC3018" i="91"/>
  <c r="AD3018" i="91"/>
  <c r="AE3018" i="91"/>
  <c r="AF3018" i="91"/>
  <c r="AG3018" i="91"/>
  <c r="AH3018" i="91"/>
  <c r="AC3019" i="91"/>
  <c r="AD3019" i="91"/>
  <c r="AE3019" i="91"/>
  <c r="AF3019" i="91"/>
  <c r="AG3019" i="91"/>
  <c r="AH3019" i="91"/>
  <c r="AC3020" i="91"/>
  <c r="AD3020" i="91"/>
  <c r="AE3020" i="91"/>
  <c r="AF3020" i="91"/>
  <c r="AG3020" i="91"/>
  <c r="AH3020" i="91"/>
  <c r="AC3021" i="91"/>
  <c r="AD3021" i="91"/>
  <c r="AE3021" i="91"/>
  <c r="AF3021" i="91"/>
  <c r="AG3021" i="91"/>
  <c r="AH3021" i="91"/>
  <c r="AC3022" i="91"/>
  <c r="AD3022" i="91"/>
  <c r="AE3022" i="91"/>
  <c r="AF3022" i="91"/>
  <c r="AG3022" i="91"/>
  <c r="AH3022" i="91"/>
  <c r="AC3023" i="91"/>
  <c r="AD3023" i="91"/>
  <c r="AE3023" i="91"/>
  <c r="AF3023" i="91"/>
  <c r="AG3023" i="91"/>
  <c r="AH3023" i="91"/>
  <c r="AC3024" i="91"/>
  <c r="AD3024" i="91"/>
  <c r="AE3024" i="91"/>
  <c r="AF3024" i="91"/>
  <c r="AG3024" i="91"/>
  <c r="AH3024" i="91"/>
  <c r="AC3025" i="91"/>
  <c r="AD3025" i="91"/>
  <c r="AE3025" i="91"/>
  <c r="AF3025" i="91"/>
  <c r="AG3025" i="91"/>
  <c r="AH3025" i="91"/>
  <c r="AC3026" i="91"/>
  <c r="AD3026" i="91"/>
  <c r="AE3026" i="91"/>
  <c r="AF3026" i="91"/>
  <c r="AG3026" i="91"/>
  <c r="AH3026" i="91"/>
  <c r="AC3027" i="91"/>
  <c r="AD3027" i="91"/>
  <c r="AE3027" i="91"/>
  <c r="AF3027" i="91"/>
  <c r="AG3027" i="91"/>
  <c r="AH3027" i="91"/>
  <c r="AC3028" i="91"/>
  <c r="AD3028" i="91"/>
  <c r="AE3028" i="91"/>
  <c r="AF3028" i="91"/>
  <c r="AG3028" i="91"/>
  <c r="AH3028" i="91"/>
  <c r="AC3029" i="91"/>
  <c r="AD3029" i="91"/>
  <c r="AE3029" i="91"/>
  <c r="AF3029" i="91"/>
  <c r="AG3029" i="91"/>
  <c r="AH3029" i="91"/>
  <c r="AC3030" i="91"/>
  <c r="AD3030" i="91"/>
  <c r="AE3030" i="91"/>
  <c r="AF3030" i="91"/>
  <c r="AG3030" i="91"/>
  <c r="AH3030" i="91"/>
  <c r="AC3031" i="91"/>
  <c r="AD3031" i="91"/>
  <c r="AE3031" i="91"/>
  <c r="AF3031" i="91"/>
  <c r="AG3031" i="91"/>
  <c r="AH3031" i="91"/>
  <c r="AC3032" i="91"/>
  <c r="AD3032" i="91"/>
  <c r="AE3032" i="91"/>
  <c r="AF3032" i="91"/>
  <c r="AG3032" i="91"/>
  <c r="AH3032" i="91"/>
  <c r="AC3033" i="91"/>
  <c r="AD3033" i="91"/>
  <c r="AE3033" i="91"/>
  <c r="AF3033" i="91"/>
  <c r="AG3033" i="91"/>
  <c r="AH3033" i="91"/>
  <c r="AC3034" i="91"/>
  <c r="AD3034" i="91"/>
  <c r="AE3034" i="91"/>
  <c r="AF3034" i="91"/>
  <c r="AG3034" i="91"/>
  <c r="AH3034" i="91"/>
  <c r="AC3035" i="91"/>
  <c r="AD3035" i="91"/>
  <c r="AE3035" i="91"/>
  <c r="AF3035" i="91"/>
  <c r="AG3035" i="91"/>
  <c r="AH3035" i="91"/>
  <c r="AC3036" i="91"/>
  <c r="AD3036" i="91"/>
  <c r="AE3036" i="91"/>
  <c r="AF3036" i="91"/>
  <c r="AG3036" i="91"/>
  <c r="AH3036" i="91"/>
  <c r="AC3037" i="91"/>
  <c r="AD3037" i="91"/>
  <c r="AE3037" i="91"/>
  <c r="AF3037" i="91"/>
  <c r="AG3037" i="91"/>
  <c r="AH3037" i="91"/>
  <c r="AC3038" i="91"/>
  <c r="AD3038" i="91"/>
  <c r="AE3038" i="91"/>
  <c r="AF3038" i="91"/>
  <c r="AG3038" i="91"/>
  <c r="AH3038" i="91"/>
  <c r="AC3039" i="91"/>
  <c r="AD3039" i="91"/>
  <c r="AE3039" i="91"/>
  <c r="AF3039" i="91"/>
  <c r="AG3039" i="91"/>
  <c r="AH3039" i="91"/>
  <c r="AC3040" i="91"/>
  <c r="AD3040" i="91"/>
  <c r="AE3040" i="91"/>
  <c r="AF3040" i="91"/>
  <c r="AG3040" i="91"/>
  <c r="AH3040" i="91"/>
  <c r="AC3041" i="91"/>
  <c r="AD3041" i="91"/>
  <c r="AE3041" i="91"/>
  <c r="AF3041" i="91"/>
  <c r="AG3041" i="91"/>
  <c r="AH3041" i="91"/>
  <c r="AC3042" i="91"/>
  <c r="AD3042" i="91"/>
  <c r="AE3042" i="91"/>
  <c r="AF3042" i="91"/>
  <c r="AG3042" i="91"/>
  <c r="AH3042" i="91"/>
  <c r="AC3043" i="91"/>
  <c r="AD3043" i="91"/>
  <c r="AE3043" i="91"/>
  <c r="AF3043" i="91"/>
  <c r="AG3043" i="91"/>
  <c r="AH3043" i="91"/>
  <c r="AC3044" i="91"/>
  <c r="AD3044" i="91"/>
  <c r="AE3044" i="91"/>
  <c r="AF3044" i="91"/>
  <c r="AG3044" i="91"/>
  <c r="AH3044" i="91"/>
  <c r="AC3045" i="91"/>
  <c r="AD3045" i="91"/>
  <c r="AE3045" i="91"/>
  <c r="AF3045" i="91"/>
  <c r="AG3045" i="91"/>
  <c r="AH3045" i="91"/>
  <c r="AC3046" i="91"/>
  <c r="AD3046" i="91"/>
  <c r="AE3046" i="91"/>
  <c r="AF3046" i="91"/>
  <c r="AG3046" i="91"/>
  <c r="AH3046" i="91"/>
  <c r="AC3047" i="91"/>
  <c r="AD3047" i="91"/>
  <c r="AE3047" i="91"/>
  <c r="AF3047" i="91"/>
  <c r="AG3047" i="91"/>
  <c r="AH3047" i="91"/>
  <c r="AC3048" i="91"/>
  <c r="AD3048" i="91"/>
  <c r="AE3048" i="91"/>
  <c r="AF3048" i="91"/>
  <c r="AG3048" i="91"/>
  <c r="AH3048" i="91"/>
  <c r="AC3049" i="91"/>
  <c r="AD3049" i="91"/>
  <c r="AE3049" i="91"/>
  <c r="AF3049" i="91"/>
  <c r="AG3049" i="91"/>
  <c r="AH3049" i="91"/>
  <c r="AC3050" i="91"/>
  <c r="AD3050" i="91"/>
  <c r="AE3050" i="91"/>
  <c r="AF3050" i="91"/>
  <c r="AG3050" i="91"/>
  <c r="AH3050" i="91"/>
  <c r="AC3051" i="91"/>
  <c r="AD3051" i="91"/>
  <c r="AE3051" i="91"/>
  <c r="AF3051" i="91"/>
  <c r="AG3051" i="91"/>
  <c r="AH3051" i="91"/>
  <c r="AC3052" i="91"/>
  <c r="AD3052" i="91"/>
  <c r="AE3052" i="91"/>
  <c r="AF3052" i="91"/>
  <c r="AG3052" i="91"/>
  <c r="AH3052" i="91"/>
  <c r="AC3053" i="91"/>
  <c r="AD3053" i="91"/>
  <c r="AE3053" i="91"/>
  <c r="AF3053" i="91"/>
  <c r="AG3053" i="91"/>
  <c r="AH3053" i="91"/>
  <c r="AC3054" i="91"/>
  <c r="AD3054" i="91"/>
  <c r="AE3054" i="91"/>
  <c r="AF3054" i="91"/>
  <c r="AG3054" i="91"/>
  <c r="AH3054" i="91"/>
  <c r="AC3055" i="91"/>
  <c r="AD3055" i="91"/>
  <c r="AE3055" i="91"/>
  <c r="AF3055" i="91"/>
  <c r="AG3055" i="91"/>
  <c r="AH3055" i="91"/>
  <c r="AC3056" i="91"/>
  <c r="AD3056" i="91"/>
  <c r="AE3056" i="91"/>
  <c r="AF3056" i="91"/>
  <c r="AG3056" i="91"/>
  <c r="AH3056" i="91"/>
  <c r="AC3057" i="91"/>
  <c r="AD3057" i="91"/>
  <c r="AE3057" i="91"/>
  <c r="AF3057" i="91"/>
  <c r="AG3057" i="91"/>
  <c r="AH3057" i="91"/>
  <c r="AC3058" i="91"/>
  <c r="AD3058" i="91"/>
  <c r="AE3058" i="91"/>
  <c r="AF3058" i="91"/>
  <c r="AG3058" i="91"/>
  <c r="AH3058" i="91"/>
  <c r="AC3059" i="91"/>
  <c r="AD3059" i="91"/>
  <c r="AE3059" i="91"/>
  <c r="AF3059" i="91"/>
  <c r="AG3059" i="91"/>
  <c r="AH3059" i="91"/>
  <c r="AC3060" i="91"/>
  <c r="AD3060" i="91"/>
  <c r="AE3060" i="91"/>
  <c r="AF3060" i="91"/>
  <c r="AG3060" i="91"/>
  <c r="AH3060" i="91"/>
  <c r="AC3061" i="91"/>
  <c r="AD3061" i="91"/>
  <c r="AE3061" i="91"/>
  <c r="AF3061" i="91"/>
  <c r="AG3061" i="91"/>
  <c r="AH3061" i="91"/>
  <c r="AC3062" i="91"/>
  <c r="AD3062" i="91"/>
  <c r="AE3062" i="91"/>
  <c r="AF3062" i="91"/>
  <c r="AG3062" i="91"/>
  <c r="AH3062" i="91"/>
  <c r="AC3063" i="91"/>
  <c r="AD3063" i="91"/>
  <c r="AE3063" i="91"/>
  <c r="AF3063" i="91"/>
  <c r="AG3063" i="91"/>
  <c r="AH3063" i="91"/>
  <c r="AC3064" i="91"/>
  <c r="AD3064" i="91"/>
  <c r="AE3064" i="91"/>
  <c r="AF3064" i="91"/>
  <c r="AG3064" i="91"/>
  <c r="AH3064" i="91"/>
  <c r="AC3065" i="91"/>
  <c r="AD3065" i="91"/>
  <c r="AE3065" i="91"/>
  <c r="AF3065" i="91"/>
  <c r="AG3065" i="91"/>
  <c r="AH3065" i="91"/>
  <c r="AC3066" i="91"/>
  <c r="AD3066" i="91"/>
  <c r="AE3066" i="91"/>
  <c r="AF3066" i="91"/>
  <c r="AG3066" i="91"/>
  <c r="AH3066" i="91"/>
  <c r="AC3067" i="91"/>
  <c r="AD3067" i="91"/>
  <c r="AE3067" i="91"/>
  <c r="AF3067" i="91"/>
  <c r="AG3067" i="91"/>
  <c r="AH3067" i="91"/>
  <c r="AC3068" i="91"/>
  <c r="AD3068" i="91"/>
  <c r="AE3068" i="91"/>
  <c r="AF3068" i="91"/>
  <c r="AG3068" i="91"/>
  <c r="AH3068" i="91"/>
  <c r="AC3069" i="91"/>
  <c r="AD3069" i="91"/>
  <c r="AE3069" i="91"/>
  <c r="AF3069" i="91"/>
  <c r="AG3069" i="91"/>
  <c r="AH3069" i="91"/>
  <c r="AC3070" i="91"/>
  <c r="AD3070" i="91"/>
  <c r="AE3070" i="91"/>
  <c r="AF3070" i="91"/>
  <c r="AG3070" i="91"/>
  <c r="AH3070" i="91"/>
  <c r="AC3071" i="91"/>
  <c r="AD3071" i="91"/>
  <c r="AE3071" i="91"/>
  <c r="AF3071" i="91"/>
  <c r="AG3071" i="91"/>
  <c r="AH3071" i="91"/>
  <c r="AC3072" i="91"/>
  <c r="AD3072" i="91"/>
  <c r="AE3072" i="91"/>
  <c r="AF3072" i="91"/>
  <c r="AG3072" i="91"/>
  <c r="AH3072" i="91"/>
  <c r="AC3073" i="91"/>
  <c r="AD3073" i="91"/>
  <c r="AE3073" i="91"/>
  <c r="AF3073" i="91"/>
  <c r="AG3073" i="91"/>
  <c r="AH3073" i="91"/>
  <c r="AC3074" i="91"/>
  <c r="AD3074" i="91"/>
  <c r="AE3074" i="91"/>
  <c r="AF3074" i="91"/>
  <c r="AG3074" i="91"/>
  <c r="AH3074" i="91"/>
  <c r="AC3075" i="91"/>
  <c r="AD3075" i="91"/>
  <c r="AE3075" i="91"/>
  <c r="AF3075" i="91"/>
  <c r="AG3075" i="91"/>
  <c r="AH3075" i="91"/>
  <c r="AC3076" i="91"/>
  <c r="AD3076" i="91"/>
  <c r="AE3076" i="91"/>
  <c r="AF3076" i="91"/>
  <c r="AG3076" i="91"/>
  <c r="AH3076" i="91"/>
  <c r="AC3077" i="91"/>
  <c r="AD3077" i="91"/>
  <c r="AE3077" i="91"/>
  <c r="AF3077" i="91"/>
  <c r="AG3077" i="91"/>
  <c r="AH3077" i="91"/>
  <c r="AC3078" i="91"/>
  <c r="AD3078" i="91"/>
  <c r="AE3078" i="91"/>
  <c r="AF3078" i="91"/>
  <c r="AG3078" i="91"/>
  <c r="AH3078" i="91"/>
  <c r="AC3079" i="91"/>
  <c r="AD3079" i="91"/>
  <c r="AE3079" i="91"/>
  <c r="AF3079" i="91"/>
  <c r="AG3079" i="91"/>
  <c r="AH3079" i="91"/>
  <c r="AC3080" i="91"/>
  <c r="AD3080" i="91"/>
  <c r="AE3080" i="91"/>
  <c r="AF3080" i="91"/>
  <c r="AG3080" i="91"/>
  <c r="AH3080" i="91"/>
  <c r="AC3081" i="91"/>
  <c r="AD3081" i="91"/>
  <c r="AE3081" i="91"/>
  <c r="AF3081" i="91"/>
  <c r="AG3081" i="91"/>
  <c r="AH3081" i="91"/>
  <c r="AC3082" i="91"/>
  <c r="AD3082" i="91"/>
  <c r="AE3082" i="91"/>
  <c r="AF3082" i="91"/>
  <c r="AG3082" i="91"/>
  <c r="AH3082" i="91"/>
  <c r="AC3083" i="91"/>
  <c r="AD3083" i="91"/>
  <c r="AE3083" i="91"/>
  <c r="AF3083" i="91"/>
  <c r="AG3083" i="91"/>
  <c r="AH3083" i="91"/>
  <c r="AC3084" i="91"/>
  <c r="AD3084" i="91"/>
  <c r="AE3084" i="91"/>
  <c r="AF3084" i="91"/>
  <c r="AG3084" i="91"/>
  <c r="AH3084" i="91"/>
  <c r="AC3085" i="91"/>
  <c r="AD3085" i="91"/>
  <c r="AE3085" i="91"/>
  <c r="AF3085" i="91"/>
  <c r="AG3085" i="91"/>
  <c r="AH3085" i="91"/>
  <c r="AC3086" i="91"/>
  <c r="AD3086" i="91"/>
  <c r="AE3086" i="91"/>
  <c r="AF3086" i="91"/>
  <c r="AG3086" i="91"/>
  <c r="AH3086" i="91"/>
  <c r="AC3087" i="91"/>
  <c r="AD3087" i="91"/>
  <c r="AE3087" i="91"/>
  <c r="AF3087" i="91"/>
  <c r="AG3087" i="91"/>
  <c r="AH3087" i="91"/>
  <c r="AC3088" i="91"/>
  <c r="AD3088" i="91"/>
  <c r="AE3088" i="91"/>
  <c r="AF3088" i="91"/>
  <c r="AG3088" i="91"/>
  <c r="AH3088" i="91"/>
  <c r="AC3089" i="91"/>
  <c r="AD3089" i="91"/>
  <c r="AE3089" i="91"/>
  <c r="AF3089" i="91"/>
  <c r="AG3089" i="91"/>
  <c r="AH3089" i="91"/>
  <c r="AC3090" i="91"/>
  <c r="AD3090" i="91"/>
  <c r="AE3090" i="91"/>
  <c r="AF3090" i="91"/>
  <c r="AG3090" i="91"/>
  <c r="AH3090" i="91"/>
  <c r="AC3091" i="91"/>
  <c r="AD3091" i="91"/>
  <c r="AE3091" i="91"/>
  <c r="AF3091" i="91"/>
  <c r="AG3091" i="91"/>
  <c r="AH3091" i="91"/>
  <c r="AC3092" i="91"/>
  <c r="AD3092" i="91"/>
  <c r="AE3092" i="91"/>
  <c r="AF3092" i="91"/>
  <c r="AG3092" i="91"/>
  <c r="AH3092" i="91"/>
  <c r="AC3093" i="91"/>
  <c r="AD3093" i="91"/>
  <c r="AE3093" i="91"/>
  <c r="AF3093" i="91"/>
  <c r="AG3093" i="91"/>
  <c r="AH3093" i="91"/>
  <c r="AC3094" i="91"/>
  <c r="AD3094" i="91"/>
  <c r="AE3094" i="91"/>
  <c r="AF3094" i="91"/>
  <c r="AG3094" i="91"/>
  <c r="AH3094" i="91"/>
  <c r="AC3095" i="91"/>
  <c r="AD3095" i="91"/>
  <c r="AE3095" i="91"/>
  <c r="AF3095" i="91"/>
  <c r="AG3095" i="91"/>
  <c r="AH3095" i="91"/>
  <c r="AC3096" i="91"/>
  <c r="AD3096" i="91"/>
  <c r="AE3096" i="91"/>
  <c r="AF3096" i="91"/>
  <c r="AG3096" i="91"/>
  <c r="AH3096" i="91"/>
  <c r="AC3097" i="91"/>
  <c r="AD3097" i="91"/>
  <c r="AE3097" i="91"/>
  <c r="AF3097" i="91"/>
  <c r="AG3097" i="91"/>
  <c r="AH3097" i="91"/>
  <c r="AC3098" i="91"/>
  <c r="AD3098" i="91"/>
  <c r="AE3098" i="91"/>
  <c r="AF3098" i="91"/>
  <c r="AG3098" i="91"/>
  <c r="AH3098" i="91"/>
  <c r="AC3099" i="91"/>
  <c r="AD3099" i="91"/>
  <c r="AE3099" i="91"/>
  <c r="AF3099" i="91"/>
  <c r="AG3099" i="91"/>
  <c r="AH3099" i="91"/>
  <c r="AC3100" i="91"/>
  <c r="AD3100" i="91"/>
  <c r="AE3100" i="91"/>
  <c r="AF3100" i="91"/>
  <c r="AG3100" i="91"/>
  <c r="AH3100" i="91"/>
  <c r="AC3101" i="91"/>
  <c r="AD3101" i="91"/>
  <c r="AE3101" i="91"/>
  <c r="AF3101" i="91"/>
  <c r="AG3101" i="91"/>
  <c r="AH3101" i="91"/>
  <c r="AC3102" i="91"/>
  <c r="AD3102" i="91"/>
  <c r="AE3102" i="91"/>
  <c r="AF3102" i="91"/>
  <c r="AG3102" i="91"/>
  <c r="AH3102" i="91"/>
  <c r="AC3103" i="91"/>
  <c r="AD3103" i="91"/>
  <c r="AE3103" i="91"/>
  <c r="AF3103" i="91"/>
  <c r="AG3103" i="91"/>
  <c r="AH3103" i="91"/>
  <c r="AC3104" i="91"/>
  <c r="AD3104" i="91"/>
  <c r="AE3104" i="91"/>
  <c r="AF3104" i="91"/>
  <c r="AG3104" i="91"/>
  <c r="AH3104" i="91"/>
  <c r="AC3105" i="91"/>
  <c r="AD3105" i="91"/>
  <c r="AE3105" i="91"/>
  <c r="AF3105" i="91"/>
  <c r="AG3105" i="91"/>
  <c r="AH3105" i="91"/>
  <c r="AC3106" i="91"/>
  <c r="AD3106" i="91"/>
  <c r="AE3106" i="91"/>
  <c r="AF3106" i="91"/>
  <c r="AG3106" i="91"/>
  <c r="AH3106" i="91"/>
  <c r="AC3107" i="91"/>
  <c r="AD3107" i="91"/>
  <c r="AE3107" i="91"/>
  <c r="AF3107" i="91"/>
  <c r="AG3107" i="91"/>
  <c r="AH3107" i="91"/>
  <c r="AC3108" i="91"/>
  <c r="AD3108" i="91"/>
  <c r="AE3108" i="91"/>
  <c r="AF3108" i="91"/>
  <c r="AG3108" i="91"/>
  <c r="AH3108" i="91"/>
  <c r="AC3109" i="91"/>
  <c r="AD3109" i="91"/>
  <c r="AE3109" i="91"/>
  <c r="AF3109" i="91"/>
  <c r="AG3109" i="91"/>
  <c r="AH3109" i="91"/>
  <c r="AC3110" i="91"/>
  <c r="AD3110" i="91"/>
  <c r="AE3110" i="91"/>
  <c r="AF3110" i="91"/>
  <c r="AG3110" i="91"/>
  <c r="AH3110" i="91"/>
  <c r="AC3111" i="91"/>
  <c r="AD3111" i="91"/>
  <c r="AE3111" i="91"/>
  <c r="AF3111" i="91"/>
  <c r="AG3111" i="91"/>
  <c r="AH3111" i="91"/>
  <c r="AC3112" i="91"/>
  <c r="AD3112" i="91"/>
  <c r="AE3112" i="91"/>
  <c r="AF3112" i="91"/>
  <c r="AG3112" i="91"/>
  <c r="AH3112" i="91"/>
  <c r="AC3113" i="91"/>
  <c r="AD3113" i="91"/>
  <c r="AE3113" i="91"/>
  <c r="AF3113" i="91"/>
  <c r="AG3113" i="91"/>
  <c r="AH3113" i="91"/>
  <c r="AC3114" i="91"/>
  <c r="AD3114" i="91"/>
  <c r="AE3114" i="91"/>
  <c r="AF3114" i="91"/>
  <c r="AG3114" i="91"/>
  <c r="AH3114" i="91"/>
  <c r="AC3115" i="91"/>
  <c r="AD3115" i="91"/>
  <c r="AE3115" i="91"/>
  <c r="AF3115" i="91"/>
  <c r="AG3115" i="91"/>
  <c r="AH3115" i="91"/>
  <c r="AC3116" i="91"/>
  <c r="AD3116" i="91"/>
  <c r="AE3116" i="91"/>
  <c r="AF3116" i="91"/>
  <c r="AG3116" i="91"/>
  <c r="AH3116" i="91"/>
  <c r="AC3117" i="91"/>
  <c r="AD3117" i="91"/>
  <c r="AE3117" i="91"/>
  <c r="AF3117" i="91"/>
  <c r="AG3117" i="91"/>
  <c r="AH3117" i="91"/>
  <c r="AC3118" i="91"/>
  <c r="AD3118" i="91"/>
  <c r="AE3118" i="91"/>
  <c r="AF3118" i="91"/>
  <c r="AG3118" i="91"/>
  <c r="AH3118" i="91"/>
  <c r="AC3119" i="91"/>
  <c r="AD3119" i="91"/>
  <c r="AE3119" i="91"/>
  <c r="AF3119" i="91"/>
  <c r="AG3119" i="91"/>
  <c r="AH3119" i="91"/>
  <c r="AC3120" i="91"/>
  <c r="AD3120" i="91"/>
  <c r="AE3120" i="91"/>
  <c r="AF3120" i="91"/>
  <c r="AG3120" i="91"/>
  <c r="AH3120" i="91"/>
  <c r="AC3121" i="91"/>
  <c r="AD3121" i="91"/>
  <c r="AE3121" i="91"/>
  <c r="AF3121" i="91"/>
  <c r="AG3121" i="91"/>
  <c r="AH3121" i="91"/>
  <c r="AC3122" i="91"/>
  <c r="AD3122" i="91"/>
  <c r="AE3122" i="91"/>
  <c r="AF3122" i="91"/>
  <c r="AG3122" i="91"/>
  <c r="AH3122" i="91"/>
  <c r="AC3123" i="91"/>
  <c r="AD3123" i="91"/>
  <c r="AE3123" i="91"/>
  <c r="AF3123" i="91"/>
  <c r="AG3123" i="91"/>
  <c r="AH3123" i="91"/>
  <c r="AC3124" i="91"/>
  <c r="AD3124" i="91"/>
  <c r="AE3124" i="91"/>
  <c r="AF3124" i="91"/>
  <c r="AG3124" i="91"/>
  <c r="AH3124" i="91"/>
  <c r="AC3125" i="91"/>
  <c r="AD3125" i="91"/>
  <c r="AE3125" i="91"/>
  <c r="AF3125" i="91"/>
  <c r="AG3125" i="91"/>
  <c r="AH3125" i="91"/>
  <c r="AC3126" i="91"/>
  <c r="AD3126" i="91"/>
  <c r="AE3126" i="91"/>
  <c r="AF3126" i="91"/>
  <c r="AG3126" i="91"/>
  <c r="AH3126" i="91"/>
  <c r="AC3127" i="91"/>
  <c r="AD3127" i="91"/>
  <c r="AE3127" i="91"/>
  <c r="AF3127" i="91"/>
  <c r="AG3127" i="91"/>
  <c r="AH3127" i="91"/>
  <c r="AC3128" i="91"/>
  <c r="AD3128" i="91"/>
  <c r="AE3128" i="91"/>
  <c r="AF3128" i="91"/>
  <c r="AG3128" i="91"/>
  <c r="AH3128" i="91"/>
  <c r="AC3129" i="91"/>
  <c r="AD3129" i="91"/>
  <c r="AE3129" i="91"/>
  <c r="AF3129" i="91"/>
  <c r="AG3129" i="91"/>
  <c r="AH3129" i="91"/>
  <c r="AC3130" i="91"/>
  <c r="AD3130" i="91"/>
  <c r="AE3130" i="91"/>
  <c r="AF3130" i="91"/>
  <c r="AG3130" i="91"/>
  <c r="AH3130" i="91"/>
  <c r="AC3131" i="91"/>
  <c r="AD3131" i="91"/>
  <c r="AE3131" i="91"/>
  <c r="AF3131" i="91"/>
  <c r="AG3131" i="91"/>
  <c r="AH3131" i="91"/>
  <c r="AC3132" i="91"/>
  <c r="AD3132" i="91"/>
  <c r="AE3132" i="91"/>
  <c r="AF3132" i="91"/>
  <c r="AG3132" i="91"/>
  <c r="AH3132" i="91"/>
  <c r="AC3133" i="91"/>
  <c r="AD3133" i="91"/>
  <c r="AE3133" i="91"/>
  <c r="AF3133" i="91"/>
  <c r="AG3133" i="91"/>
  <c r="AH3133" i="91"/>
  <c r="AC3134" i="91"/>
  <c r="AD3134" i="91"/>
  <c r="AE3134" i="91"/>
  <c r="AF3134" i="91"/>
  <c r="AG3134" i="91"/>
  <c r="AH3134" i="91"/>
  <c r="AC3135" i="91"/>
  <c r="AD3135" i="91"/>
  <c r="AE3135" i="91"/>
  <c r="AF3135" i="91"/>
  <c r="AG3135" i="91"/>
  <c r="AH3135" i="91"/>
  <c r="AC3136" i="91"/>
  <c r="AD3136" i="91"/>
  <c r="AE3136" i="91"/>
  <c r="AF3136" i="91"/>
  <c r="AG3136" i="91"/>
  <c r="AH3136" i="91"/>
  <c r="AC3137" i="91"/>
  <c r="AD3137" i="91"/>
  <c r="AE3137" i="91"/>
  <c r="AF3137" i="91"/>
  <c r="AG3137" i="91"/>
  <c r="AH3137" i="91"/>
  <c r="AC3138" i="91"/>
  <c r="AD3138" i="91"/>
  <c r="AE3138" i="91"/>
  <c r="AF3138" i="91"/>
  <c r="AG3138" i="91"/>
  <c r="AH3138" i="91"/>
  <c r="AC3139" i="91"/>
  <c r="AD3139" i="91"/>
  <c r="AE3139" i="91"/>
  <c r="AF3139" i="91"/>
  <c r="AG3139" i="91"/>
  <c r="AH3139" i="91"/>
  <c r="AC3140" i="91"/>
  <c r="AD3140" i="91"/>
  <c r="AE3140" i="91"/>
  <c r="AF3140" i="91"/>
  <c r="AG3140" i="91"/>
  <c r="AH3140" i="91"/>
  <c r="AC3141" i="91"/>
  <c r="AD3141" i="91"/>
  <c r="AE3141" i="91"/>
  <c r="AF3141" i="91"/>
  <c r="AG3141" i="91"/>
  <c r="AH3141" i="91"/>
  <c r="AC3142" i="91"/>
  <c r="AD3142" i="91"/>
  <c r="AE3142" i="91"/>
  <c r="AF3142" i="91"/>
  <c r="AG3142" i="91"/>
  <c r="AH3142" i="91"/>
  <c r="AC3143" i="91"/>
  <c r="AD3143" i="91"/>
  <c r="AE3143" i="91"/>
  <c r="AF3143" i="91"/>
  <c r="AG3143" i="91"/>
  <c r="AH3143" i="91"/>
  <c r="AC3144" i="91"/>
  <c r="AD3144" i="91"/>
  <c r="AE3144" i="91"/>
  <c r="AF3144" i="91"/>
  <c r="AG3144" i="91"/>
  <c r="AH3144" i="91"/>
  <c r="AC3145" i="91"/>
  <c r="AD3145" i="91"/>
  <c r="AE3145" i="91"/>
  <c r="AF3145" i="91"/>
  <c r="AG3145" i="91"/>
  <c r="AH3145" i="91"/>
  <c r="AC3146" i="91"/>
  <c r="AD3146" i="91"/>
  <c r="AE3146" i="91"/>
  <c r="AF3146" i="91"/>
  <c r="AG3146" i="91"/>
  <c r="AH3146" i="91"/>
  <c r="AC3147" i="91"/>
  <c r="AD3147" i="91"/>
  <c r="AE3147" i="91"/>
  <c r="AF3147" i="91"/>
  <c r="AG3147" i="91"/>
  <c r="AH3147" i="91"/>
  <c r="AC3148" i="91"/>
  <c r="AD3148" i="91"/>
  <c r="AE3148" i="91"/>
  <c r="AF3148" i="91"/>
  <c r="AG3148" i="91"/>
  <c r="AH3148" i="91"/>
  <c r="AC3149" i="91"/>
  <c r="AD3149" i="91"/>
  <c r="AE3149" i="91"/>
  <c r="AF3149" i="91"/>
  <c r="AG3149" i="91"/>
  <c r="AH3149" i="91"/>
  <c r="AC3150" i="91"/>
  <c r="AD3150" i="91"/>
  <c r="AE3150" i="91"/>
  <c r="AF3150" i="91"/>
  <c r="AG3150" i="91"/>
  <c r="AH3150" i="91"/>
  <c r="AC3151" i="91"/>
  <c r="AD3151" i="91"/>
  <c r="AE3151" i="91"/>
  <c r="AF3151" i="91"/>
  <c r="AG3151" i="91"/>
  <c r="AH3151" i="91"/>
  <c r="AC3152" i="91"/>
  <c r="AD3152" i="91"/>
  <c r="AE3152" i="91"/>
  <c r="AF3152" i="91"/>
  <c r="AG3152" i="91"/>
  <c r="AH3152" i="91"/>
  <c r="AC3153" i="91"/>
  <c r="AD3153" i="91"/>
  <c r="AE3153" i="91"/>
  <c r="AF3153" i="91"/>
  <c r="AG3153" i="91"/>
  <c r="AH3153" i="91"/>
  <c r="AC3154" i="91"/>
  <c r="AD3154" i="91"/>
  <c r="AE3154" i="91"/>
  <c r="AF3154" i="91"/>
  <c r="AG3154" i="91"/>
  <c r="AH3154" i="91"/>
  <c r="AC3155" i="91"/>
  <c r="AD3155" i="91"/>
  <c r="AE3155" i="91"/>
  <c r="AF3155" i="91"/>
  <c r="AG3155" i="91"/>
  <c r="AH3155" i="91"/>
  <c r="AC3156" i="91"/>
  <c r="AD3156" i="91"/>
  <c r="AE3156" i="91"/>
  <c r="AF3156" i="91"/>
  <c r="AG3156" i="91"/>
  <c r="AH3156" i="91"/>
  <c r="AC3157" i="91"/>
  <c r="AD3157" i="91"/>
  <c r="AE3157" i="91"/>
  <c r="AF3157" i="91"/>
  <c r="AG3157" i="91"/>
  <c r="AH3157" i="91"/>
  <c r="AC3158" i="91"/>
  <c r="AD3158" i="91"/>
  <c r="AE3158" i="91"/>
  <c r="AF3158" i="91"/>
  <c r="AG3158" i="91"/>
  <c r="AH3158" i="91"/>
  <c r="AC3159" i="91"/>
  <c r="AD3159" i="91"/>
  <c r="AE3159" i="91"/>
  <c r="AF3159" i="91"/>
  <c r="AG3159" i="91"/>
  <c r="AH3159" i="91"/>
  <c r="AC3160" i="91"/>
  <c r="AD3160" i="91"/>
  <c r="AE3160" i="91"/>
  <c r="AF3160" i="91"/>
  <c r="AG3160" i="91"/>
  <c r="AH3160" i="91"/>
  <c r="AC3161" i="91"/>
  <c r="AD3161" i="91"/>
  <c r="AE3161" i="91"/>
  <c r="AF3161" i="91"/>
  <c r="AG3161" i="91"/>
  <c r="AH3161" i="91"/>
  <c r="AC3162" i="91"/>
  <c r="AD3162" i="91"/>
  <c r="AE3162" i="91"/>
  <c r="AF3162" i="91"/>
  <c r="AG3162" i="91"/>
  <c r="AH3162" i="91"/>
  <c r="AC3163" i="91"/>
  <c r="AD3163" i="91"/>
  <c r="AE3163" i="91"/>
  <c r="AF3163" i="91"/>
  <c r="AG3163" i="91"/>
  <c r="AH3163" i="91"/>
  <c r="AC3164" i="91"/>
  <c r="AD3164" i="91"/>
  <c r="AE3164" i="91"/>
  <c r="AF3164" i="91"/>
  <c r="AG3164" i="91"/>
  <c r="AH3164" i="91"/>
  <c r="AC3165" i="91"/>
  <c r="AD3165" i="91"/>
  <c r="AE3165" i="91"/>
  <c r="AF3165" i="91"/>
  <c r="AG3165" i="91"/>
  <c r="AH3165" i="91"/>
  <c r="AC3166" i="91"/>
  <c r="AD3166" i="91"/>
  <c r="AE3166" i="91"/>
  <c r="AF3166" i="91"/>
  <c r="AG3166" i="91"/>
  <c r="AH3166" i="91"/>
  <c r="AC3167" i="91"/>
  <c r="AD3167" i="91"/>
  <c r="AE3167" i="91"/>
  <c r="AF3167" i="91"/>
  <c r="AG3167" i="91"/>
  <c r="AH3167" i="91"/>
  <c r="AC3168" i="91"/>
  <c r="AD3168" i="91"/>
  <c r="AE3168" i="91"/>
  <c r="AF3168" i="91"/>
  <c r="AG3168" i="91"/>
  <c r="AH3168" i="91"/>
  <c r="AC3169" i="91"/>
  <c r="AD3169" i="91"/>
  <c r="AE3169" i="91"/>
  <c r="AF3169" i="91"/>
  <c r="AG3169" i="91"/>
  <c r="AH3169" i="91"/>
  <c r="AC3170" i="91"/>
  <c r="AD3170" i="91"/>
  <c r="AE3170" i="91"/>
  <c r="AF3170" i="91"/>
  <c r="AG3170" i="91"/>
  <c r="AH3170" i="91"/>
  <c r="AC3171" i="91"/>
  <c r="AD3171" i="91"/>
  <c r="AE3171" i="91"/>
  <c r="AF3171" i="91"/>
  <c r="AG3171" i="91"/>
  <c r="AH3171" i="91"/>
  <c r="AC3172" i="91"/>
  <c r="AD3172" i="91"/>
  <c r="AE3172" i="91"/>
  <c r="AF3172" i="91"/>
  <c r="AG3172" i="91"/>
  <c r="AH3172" i="91"/>
  <c r="AC3173" i="91"/>
  <c r="AD3173" i="91"/>
  <c r="AE3173" i="91"/>
  <c r="AF3173" i="91"/>
  <c r="AG3173" i="91"/>
  <c r="AH3173" i="91"/>
  <c r="AC3174" i="91"/>
  <c r="AD3174" i="91"/>
  <c r="AE3174" i="91"/>
  <c r="AF3174" i="91"/>
  <c r="AG3174" i="91"/>
  <c r="AH3174" i="91"/>
  <c r="AC3175" i="91"/>
  <c r="AD3175" i="91"/>
  <c r="AE3175" i="91"/>
  <c r="AF3175" i="91"/>
  <c r="AG3175" i="91"/>
  <c r="AH3175" i="91"/>
  <c r="AC3176" i="91"/>
  <c r="AD3176" i="91"/>
  <c r="AE3176" i="91"/>
  <c r="AF3176" i="91"/>
  <c r="AG3176" i="91"/>
  <c r="AH3176" i="91"/>
  <c r="AC3177" i="91"/>
  <c r="AD3177" i="91"/>
  <c r="AE3177" i="91"/>
  <c r="AF3177" i="91"/>
  <c r="AG3177" i="91"/>
  <c r="AH3177" i="91"/>
  <c r="AC3178" i="91"/>
  <c r="AD3178" i="91"/>
  <c r="AE3178" i="91"/>
  <c r="AF3178" i="91"/>
  <c r="AG3178" i="91"/>
  <c r="AH3178" i="91"/>
  <c r="AC3179" i="91"/>
  <c r="AD3179" i="91"/>
  <c r="AE3179" i="91"/>
  <c r="AF3179" i="91"/>
  <c r="AG3179" i="91"/>
  <c r="AH3179" i="91"/>
  <c r="AC3180" i="91"/>
  <c r="AD3180" i="91"/>
  <c r="AE3180" i="91"/>
  <c r="AF3180" i="91"/>
  <c r="AG3180" i="91"/>
  <c r="AH3180" i="91"/>
  <c r="AC3181" i="91"/>
  <c r="AD3181" i="91"/>
  <c r="AE3181" i="91"/>
  <c r="AF3181" i="91"/>
  <c r="AG3181" i="91"/>
  <c r="AH3181" i="91"/>
  <c r="AC3182" i="91"/>
  <c r="AD3182" i="91"/>
  <c r="AE3182" i="91"/>
  <c r="AF3182" i="91"/>
  <c r="AG3182" i="91"/>
  <c r="AH3182" i="91"/>
  <c r="AC3183" i="91"/>
  <c r="AD3183" i="91"/>
  <c r="AE3183" i="91"/>
  <c r="AF3183" i="91"/>
  <c r="AG3183" i="91"/>
  <c r="AH3183" i="91"/>
  <c r="AC3184" i="91"/>
  <c r="AD3184" i="91"/>
  <c r="AE3184" i="91"/>
  <c r="AF3184" i="91"/>
  <c r="AG3184" i="91"/>
  <c r="AH3184" i="91"/>
  <c r="AC3185" i="91"/>
  <c r="AD3185" i="91"/>
  <c r="AE3185" i="91"/>
  <c r="AF3185" i="91"/>
  <c r="AG3185" i="91"/>
  <c r="AH3185" i="91"/>
  <c r="AC3186" i="91"/>
  <c r="AD3186" i="91"/>
  <c r="AE3186" i="91"/>
  <c r="AF3186" i="91"/>
  <c r="AG3186" i="91"/>
  <c r="AH3186" i="91"/>
  <c r="AC3187" i="91"/>
  <c r="AD3187" i="91"/>
  <c r="AE3187" i="91"/>
  <c r="AF3187" i="91"/>
  <c r="AG3187" i="91"/>
  <c r="AH3187" i="91"/>
  <c r="AC3188" i="91"/>
  <c r="AD3188" i="91"/>
  <c r="AE3188" i="91"/>
  <c r="AF3188" i="91"/>
  <c r="AG3188" i="91"/>
  <c r="AH3188" i="91"/>
  <c r="AC3189" i="91"/>
  <c r="AD3189" i="91"/>
  <c r="AE3189" i="91"/>
  <c r="AF3189" i="91"/>
  <c r="AG3189" i="91"/>
  <c r="AH3189" i="91"/>
  <c r="AC3190" i="91"/>
  <c r="AD3190" i="91"/>
  <c r="AE3190" i="91"/>
  <c r="AF3190" i="91"/>
  <c r="AG3190" i="91"/>
  <c r="AH3190" i="91"/>
  <c r="AC3191" i="91"/>
  <c r="AD3191" i="91"/>
  <c r="AE3191" i="91"/>
  <c r="AF3191" i="91"/>
  <c r="AG3191" i="91"/>
  <c r="AH3191" i="91"/>
  <c r="AC3192" i="91"/>
  <c r="AD3192" i="91"/>
  <c r="AE3192" i="91"/>
  <c r="AF3192" i="91"/>
  <c r="AG3192" i="91"/>
  <c r="AH3192" i="91"/>
  <c r="AC3193" i="91"/>
  <c r="AD3193" i="91"/>
  <c r="AE3193" i="91"/>
  <c r="AF3193" i="91"/>
  <c r="AG3193" i="91"/>
  <c r="AH3193" i="91"/>
  <c r="AC3194" i="91"/>
  <c r="AD3194" i="91"/>
  <c r="AE3194" i="91"/>
  <c r="AF3194" i="91"/>
  <c r="AG3194" i="91"/>
  <c r="AH3194" i="91"/>
  <c r="AC3195" i="91"/>
  <c r="AD3195" i="91"/>
  <c r="AE3195" i="91"/>
  <c r="AF3195" i="91"/>
  <c r="AG3195" i="91"/>
  <c r="AH3195" i="91"/>
  <c r="AC3196" i="91"/>
  <c r="AD3196" i="91"/>
  <c r="AE3196" i="91"/>
  <c r="AF3196" i="91"/>
  <c r="AG3196" i="91"/>
  <c r="AH3196" i="91"/>
  <c r="AC3197" i="91"/>
  <c r="AD3197" i="91"/>
  <c r="AE3197" i="91"/>
  <c r="AF3197" i="91"/>
  <c r="AG3197" i="91"/>
  <c r="AH3197" i="91"/>
  <c r="AC3198" i="91"/>
  <c r="AD3198" i="91"/>
  <c r="AE3198" i="91"/>
  <c r="AF3198" i="91"/>
  <c r="AG3198" i="91"/>
  <c r="AH3198" i="91"/>
  <c r="AC3199" i="91"/>
  <c r="AD3199" i="91"/>
  <c r="AE3199" i="91"/>
  <c r="AF3199" i="91"/>
  <c r="AG3199" i="91"/>
  <c r="AH3199" i="91"/>
  <c r="AC3200" i="91"/>
  <c r="AD3200" i="91"/>
  <c r="AE3200" i="91"/>
  <c r="AF3200" i="91"/>
  <c r="AG3200" i="91"/>
  <c r="AH3200" i="91"/>
  <c r="AC3201" i="91"/>
  <c r="AD3201" i="91"/>
  <c r="AE3201" i="91"/>
  <c r="AF3201" i="91"/>
  <c r="AG3201" i="91"/>
  <c r="AH3201" i="91"/>
  <c r="AC3202" i="91"/>
  <c r="AD3202" i="91"/>
  <c r="AE3202" i="91"/>
  <c r="AF3202" i="91"/>
  <c r="AG3202" i="91"/>
  <c r="AH3202" i="91"/>
  <c r="AC3203" i="91"/>
  <c r="AD3203" i="91"/>
  <c r="AE3203" i="91"/>
  <c r="AF3203" i="91"/>
  <c r="AG3203" i="91"/>
  <c r="AH3203" i="91"/>
  <c r="AC3204" i="91"/>
  <c r="AD3204" i="91"/>
  <c r="AE3204" i="91"/>
  <c r="AF3204" i="91"/>
  <c r="AG3204" i="91"/>
  <c r="AH3204" i="91"/>
  <c r="AC3205" i="91"/>
  <c r="AD3205" i="91"/>
  <c r="AE3205" i="91"/>
  <c r="AF3205" i="91"/>
  <c r="AG3205" i="91"/>
  <c r="AH3205" i="91"/>
  <c r="AC3206" i="91"/>
  <c r="AD3206" i="91"/>
  <c r="AE3206" i="91"/>
  <c r="AF3206" i="91"/>
  <c r="AG3206" i="91"/>
  <c r="AH3206" i="91"/>
  <c r="AC3207" i="91"/>
  <c r="AD3207" i="91"/>
  <c r="AE3207" i="91"/>
  <c r="AF3207" i="91"/>
  <c r="AG3207" i="91"/>
  <c r="AH3207" i="91"/>
  <c r="AC3208" i="91"/>
  <c r="AD3208" i="91"/>
  <c r="AE3208" i="91"/>
  <c r="AF3208" i="91"/>
  <c r="AG3208" i="91"/>
  <c r="AH3208" i="91"/>
  <c r="AC3209" i="91"/>
  <c r="AD3209" i="91"/>
  <c r="AE3209" i="91"/>
  <c r="AF3209" i="91"/>
  <c r="AG3209" i="91"/>
  <c r="AH3209" i="91"/>
  <c r="AC3210" i="91"/>
  <c r="AD3210" i="91"/>
  <c r="AE3210" i="91"/>
  <c r="AF3210" i="91"/>
  <c r="AG3210" i="91"/>
  <c r="AH3210" i="91"/>
  <c r="AC3211" i="91"/>
  <c r="AD3211" i="91"/>
  <c r="AE3211" i="91"/>
  <c r="AF3211" i="91"/>
  <c r="AG3211" i="91"/>
  <c r="AH3211" i="91"/>
  <c r="AC3212" i="91"/>
  <c r="AD3212" i="91"/>
  <c r="AE3212" i="91"/>
  <c r="AF3212" i="91"/>
  <c r="AG3212" i="91"/>
  <c r="AH3212" i="91"/>
  <c r="AC3213" i="91"/>
  <c r="AD3213" i="91"/>
  <c r="AE3213" i="91"/>
  <c r="AF3213" i="91"/>
  <c r="AG3213" i="91"/>
  <c r="AH3213" i="91"/>
  <c r="AC3214" i="91"/>
  <c r="AD3214" i="91"/>
  <c r="AE3214" i="91"/>
  <c r="AF3214" i="91"/>
  <c r="AG3214" i="91"/>
  <c r="AH3214" i="91"/>
  <c r="AC3215" i="91"/>
  <c r="AD3215" i="91"/>
  <c r="AE3215" i="91"/>
  <c r="AF3215" i="91"/>
  <c r="AG3215" i="91"/>
  <c r="AH3215" i="91"/>
  <c r="AC3216" i="91"/>
  <c r="AD3216" i="91"/>
  <c r="AE3216" i="91"/>
  <c r="AF3216" i="91"/>
  <c r="AG3216" i="91"/>
  <c r="AH3216" i="91"/>
  <c r="AC3217" i="91"/>
  <c r="AD3217" i="91"/>
  <c r="AE3217" i="91"/>
  <c r="AF3217" i="91"/>
  <c r="AG3217" i="91"/>
  <c r="AH3217" i="91"/>
  <c r="AC3218" i="91"/>
  <c r="AD3218" i="91"/>
  <c r="AE3218" i="91"/>
  <c r="AF3218" i="91"/>
  <c r="AG3218" i="91"/>
  <c r="AH3218" i="91"/>
  <c r="AC3219" i="91"/>
  <c r="AD3219" i="91"/>
  <c r="AE3219" i="91"/>
  <c r="AF3219" i="91"/>
  <c r="AG3219" i="91"/>
  <c r="AH3219" i="91"/>
  <c r="AC3220" i="91"/>
  <c r="AD3220" i="91"/>
  <c r="AE3220" i="91"/>
  <c r="AF3220" i="91"/>
  <c r="AG3220" i="91"/>
  <c r="AH3220" i="91"/>
  <c r="AC3221" i="91"/>
  <c r="AD3221" i="91"/>
  <c r="AE3221" i="91"/>
  <c r="AF3221" i="91"/>
  <c r="AG3221" i="91"/>
  <c r="AH3221" i="91"/>
  <c r="AC3222" i="91"/>
  <c r="AD3222" i="91"/>
  <c r="AE3222" i="91"/>
  <c r="AF3222" i="91"/>
  <c r="AG3222" i="91"/>
  <c r="AH3222" i="91"/>
  <c r="AC3223" i="91"/>
  <c r="AD3223" i="91"/>
  <c r="AE3223" i="91"/>
  <c r="AF3223" i="91"/>
  <c r="AG3223" i="91"/>
  <c r="AH3223" i="91"/>
  <c r="AC3224" i="91"/>
  <c r="AD3224" i="91"/>
  <c r="AE3224" i="91"/>
  <c r="AF3224" i="91"/>
  <c r="AG3224" i="91"/>
  <c r="AH3224" i="91"/>
  <c r="AC3225" i="91"/>
  <c r="AD3225" i="91"/>
  <c r="AE3225" i="91"/>
  <c r="AF3225" i="91"/>
  <c r="AG3225" i="91"/>
  <c r="AH3225" i="91"/>
  <c r="AC3226" i="91"/>
  <c r="AD3226" i="91"/>
  <c r="AE3226" i="91"/>
  <c r="AF3226" i="91"/>
  <c r="AG3226" i="91"/>
  <c r="AH3226" i="91"/>
  <c r="AC3227" i="91"/>
  <c r="AD3227" i="91"/>
  <c r="AE3227" i="91"/>
  <c r="AF3227" i="91"/>
  <c r="AG3227" i="91"/>
  <c r="AH3227" i="91"/>
  <c r="AC3228" i="91"/>
  <c r="AD3228" i="91"/>
  <c r="AE3228" i="91"/>
  <c r="AF3228" i="91"/>
  <c r="AG3228" i="91"/>
  <c r="AH3228" i="91"/>
  <c r="AC3229" i="91"/>
  <c r="AD3229" i="91"/>
  <c r="AE3229" i="91"/>
  <c r="AF3229" i="91"/>
  <c r="AG3229" i="91"/>
  <c r="AH3229" i="91"/>
  <c r="AC3230" i="91"/>
  <c r="AD3230" i="91"/>
  <c r="AE3230" i="91"/>
  <c r="AF3230" i="91"/>
  <c r="AG3230" i="91"/>
  <c r="AH3230" i="91"/>
  <c r="AC3231" i="91"/>
  <c r="AD3231" i="91"/>
  <c r="AE3231" i="91"/>
  <c r="AF3231" i="91"/>
  <c r="AG3231" i="91"/>
  <c r="AH3231" i="91"/>
  <c r="AC3232" i="91"/>
  <c r="AD3232" i="91"/>
  <c r="AE3232" i="91"/>
  <c r="AF3232" i="91"/>
  <c r="AG3232" i="91"/>
  <c r="AH3232" i="91"/>
  <c r="AC3233" i="91"/>
  <c r="AD3233" i="91"/>
  <c r="AE3233" i="91"/>
  <c r="AF3233" i="91"/>
  <c r="AG3233" i="91"/>
  <c r="AH3233" i="91"/>
  <c r="AC3234" i="91"/>
  <c r="AD3234" i="91"/>
  <c r="AE3234" i="91"/>
  <c r="AF3234" i="91"/>
  <c r="AG3234" i="91"/>
  <c r="AH3234" i="91"/>
  <c r="AC3235" i="91"/>
  <c r="AD3235" i="91"/>
  <c r="AE3235" i="91"/>
  <c r="AF3235" i="91"/>
  <c r="AG3235" i="91"/>
  <c r="AH3235" i="91"/>
  <c r="AC3236" i="91"/>
  <c r="AD3236" i="91"/>
  <c r="AE3236" i="91"/>
  <c r="AF3236" i="91"/>
  <c r="AG3236" i="91"/>
  <c r="AH3236" i="91"/>
  <c r="AC3237" i="91"/>
  <c r="AD3237" i="91"/>
  <c r="AE3237" i="91"/>
  <c r="AF3237" i="91"/>
  <c r="AG3237" i="91"/>
  <c r="AH3237" i="91"/>
  <c r="AC3238" i="91"/>
  <c r="AD3238" i="91"/>
  <c r="AE3238" i="91"/>
  <c r="AF3238" i="91"/>
  <c r="AG3238" i="91"/>
  <c r="AH3238" i="91"/>
  <c r="AC3239" i="91"/>
  <c r="AD3239" i="91"/>
  <c r="AE3239" i="91"/>
  <c r="AF3239" i="91"/>
  <c r="AG3239" i="91"/>
  <c r="AH3239" i="91"/>
  <c r="AC3240" i="91"/>
  <c r="AD3240" i="91"/>
  <c r="AE3240" i="91"/>
  <c r="AF3240" i="91"/>
  <c r="AG3240" i="91"/>
  <c r="AH3240" i="91"/>
  <c r="AC3241" i="91"/>
  <c r="AD3241" i="91"/>
  <c r="AE3241" i="91"/>
  <c r="AF3241" i="91"/>
  <c r="AG3241" i="91"/>
  <c r="AH3241" i="91"/>
  <c r="AC3242" i="91"/>
  <c r="AD3242" i="91"/>
  <c r="AE3242" i="91"/>
  <c r="AF3242" i="91"/>
  <c r="AG3242" i="91"/>
  <c r="AH3242" i="91"/>
  <c r="AC3243" i="91"/>
  <c r="AD3243" i="91"/>
  <c r="AE3243" i="91"/>
  <c r="AF3243" i="91"/>
  <c r="AG3243" i="91"/>
  <c r="AH3243" i="91"/>
  <c r="AC3244" i="91"/>
  <c r="AD3244" i="91"/>
  <c r="AE3244" i="91"/>
  <c r="AF3244" i="91"/>
  <c r="AG3244" i="91"/>
  <c r="AH3244" i="91"/>
  <c r="AC3245" i="91"/>
  <c r="AD3245" i="91"/>
  <c r="AE3245" i="91"/>
  <c r="AF3245" i="91"/>
  <c r="AG3245" i="91"/>
  <c r="AH3245" i="91"/>
  <c r="AC3246" i="91"/>
  <c r="AD3246" i="91"/>
  <c r="AE3246" i="91"/>
  <c r="AF3246" i="91"/>
  <c r="AG3246" i="91"/>
  <c r="AH3246" i="91"/>
  <c r="AC3247" i="91"/>
  <c r="AD3247" i="91"/>
  <c r="AE3247" i="91"/>
  <c r="AF3247" i="91"/>
  <c r="AG3247" i="91"/>
  <c r="AH3247" i="91"/>
  <c r="AC3248" i="91"/>
  <c r="AD3248" i="91"/>
  <c r="AE3248" i="91"/>
  <c r="AF3248" i="91"/>
  <c r="AG3248" i="91"/>
  <c r="AH3248" i="91"/>
  <c r="AC3249" i="91"/>
  <c r="AD3249" i="91"/>
  <c r="AE3249" i="91"/>
  <c r="AF3249" i="91"/>
  <c r="AG3249" i="91"/>
  <c r="AH3249" i="91"/>
  <c r="AC3250" i="91"/>
  <c r="AD3250" i="91"/>
  <c r="AE3250" i="91"/>
  <c r="AF3250" i="91"/>
  <c r="AG3250" i="91"/>
  <c r="AH3250" i="91"/>
  <c r="AC3251" i="91"/>
  <c r="AD3251" i="91"/>
  <c r="AE3251" i="91"/>
  <c r="AF3251" i="91"/>
  <c r="AG3251" i="91"/>
  <c r="AH3251" i="91"/>
  <c r="AC3252" i="91"/>
  <c r="AD3252" i="91"/>
  <c r="AE3252" i="91"/>
  <c r="AF3252" i="91"/>
  <c r="AG3252" i="91"/>
  <c r="AH3252" i="91"/>
  <c r="AC3253" i="91"/>
  <c r="AD3253" i="91"/>
  <c r="AE3253" i="91"/>
  <c r="AF3253" i="91"/>
  <c r="AG3253" i="91"/>
  <c r="AH3253" i="91"/>
  <c r="AC3254" i="91"/>
  <c r="AD3254" i="91"/>
  <c r="AE3254" i="91"/>
  <c r="AF3254" i="91"/>
  <c r="AG3254" i="91"/>
  <c r="AH3254" i="91"/>
  <c r="AC3255" i="91"/>
  <c r="AD3255" i="91"/>
  <c r="AE3255" i="91"/>
  <c r="AF3255" i="91"/>
  <c r="AG3255" i="91"/>
  <c r="AH3255" i="91"/>
  <c r="AC3256" i="91"/>
  <c r="AD3256" i="91"/>
  <c r="AE3256" i="91"/>
  <c r="AF3256" i="91"/>
  <c r="AG3256" i="91"/>
  <c r="AH3256" i="91"/>
  <c r="AC3257" i="91"/>
  <c r="AD3257" i="91"/>
  <c r="AE3257" i="91"/>
  <c r="AF3257" i="91"/>
  <c r="AG3257" i="91"/>
  <c r="AH3257" i="91"/>
  <c r="AC3258" i="91"/>
  <c r="AD3258" i="91"/>
  <c r="AE3258" i="91"/>
  <c r="AF3258" i="91"/>
  <c r="AG3258" i="91"/>
  <c r="AH3258" i="91"/>
  <c r="AC3259" i="91"/>
  <c r="AD3259" i="91"/>
  <c r="AE3259" i="91"/>
  <c r="AF3259" i="91"/>
  <c r="AG3259" i="91"/>
  <c r="AH3259" i="91"/>
  <c r="AC3260" i="91"/>
  <c r="AD3260" i="91"/>
  <c r="AE3260" i="91"/>
  <c r="AF3260" i="91"/>
  <c r="AG3260" i="91"/>
  <c r="AH3260" i="91"/>
  <c r="AC3261" i="91"/>
  <c r="AD3261" i="91"/>
  <c r="AE3261" i="91"/>
  <c r="AF3261" i="91"/>
  <c r="AG3261" i="91"/>
  <c r="AH3261" i="91"/>
  <c r="AC3262" i="91"/>
  <c r="AD3262" i="91"/>
  <c r="AE3262" i="91"/>
  <c r="AF3262" i="91"/>
  <c r="AG3262" i="91"/>
  <c r="AH3262" i="91"/>
  <c r="AC3263" i="91"/>
  <c r="AD3263" i="91"/>
  <c r="AE3263" i="91"/>
  <c r="AF3263" i="91"/>
  <c r="AG3263" i="91"/>
  <c r="AH3263" i="91"/>
  <c r="AC3264" i="91"/>
  <c r="AD3264" i="91"/>
  <c r="AE3264" i="91"/>
  <c r="AF3264" i="91"/>
  <c r="AG3264" i="91"/>
  <c r="AH3264" i="91"/>
  <c r="AC3265" i="91"/>
  <c r="AD3265" i="91"/>
  <c r="AE3265" i="91"/>
  <c r="AF3265" i="91"/>
  <c r="AG3265" i="91"/>
  <c r="AH3265" i="91"/>
  <c r="AC3266" i="91"/>
  <c r="AD3266" i="91"/>
  <c r="AE3266" i="91"/>
  <c r="AF3266" i="91"/>
  <c r="AG3266" i="91"/>
  <c r="AH3266" i="91"/>
  <c r="AC3267" i="91"/>
  <c r="AD3267" i="91"/>
  <c r="AE3267" i="91"/>
  <c r="AF3267" i="91"/>
  <c r="AG3267" i="91"/>
  <c r="AH3267" i="91"/>
  <c r="AC3268" i="91"/>
  <c r="AD3268" i="91"/>
  <c r="AE3268" i="91"/>
  <c r="AF3268" i="91"/>
  <c r="AG3268" i="91"/>
  <c r="AH3268" i="91"/>
  <c r="AC3269" i="91"/>
  <c r="AD3269" i="91"/>
  <c r="AE3269" i="91"/>
  <c r="AF3269" i="91"/>
  <c r="AG3269" i="91"/>
  <c r="AH3269" i="91"/>
  <c r="AC3270" i="91"/>
  <c r="AD3270" i="91"/>
  <c r="AE3270" i="91"/>
  <c r="AF3270" i="91"/>
  <c r="AG3270" i="91"/>
  <c r="AH3270" i="91"/>
  <c r="AC3271" i="91"/>
  <c r="AD3271" i="91"/>
  <c r="AE3271" i="91"/>
  <c r="AF3271" i="91"/>
  <c r="AG3271" i="91"/>
  <c r="AH3271" i="91"/>
  <c r="AC3272" i="91"/>
  <c r="AD3272" i="91"/>
  <c r="AE3272" i="91"/>
  <c r="AF3272" i="91"/>
  <c r="AG3272" i="91"/>
  <c r="AH3272" i="91"/>
  <c r="AC3273" i="91"/>
  <c r="AD3273" i="91"/>
  <c r="AE3273" i="91"/>
  <c r="AF3273" i="91"/>
  <c r="AG3273" i="91"/>
  <c r="AH3273" i="91"/>
  <c r="AC3274" i="91"/>
  <c r="AD3274" i="91"/>
  <c r="AE3274" i="91"/>
  <c r="AF3274" i="91"/>
  <c r="AG3274" i="91"/>
  <c r="AH3274" i="91"/>
  <c r="AC3275" i="91"/>
  <c r="AD3275" i="91"/>
  <c r="AE3275" i="91"/>
  <c r="AF3275" i="91"/>
  <c r="AG3275" i="91"/>
  <c r="AH3275" i="91"/>
  <c r="AC3276" i="91"/>
  <c r="AD3276" i="91"/>
  <c r="AE3276" i="91"/>
  <c r="AF3276" i="91"/>
  <c r="AG3276" i="91"/>
  <c r="AH3276" i="91"/>
  <c r="AC3277" i="91"/>
  <c r="AD3277" i="91"/>
  <c r="AE3277" i="91"/>
  <c r="AF3277" i="91"/>
  <c r="AG3277" i="91"/>
  <c r="AH3277" i="91"/>
  <c r="AC3278" i="91"/>
  <c r="AD3278" i="91"/>
  <c r="AE3278" i="91"/>
  <c r="AF3278" i="91"/>
  <c r="AG3278" i="91"/>
  <c r="AH3278" i="91"/>
  <c r="AC3279" i="91"/>
  <c r="AD3279" i="91"/>
  <c r="AE3279" i="91"/>
  <c r="AF3279" i="91"/>
  <c r="AG3279" i="91"/>
  <c r="AH3279" i="91"/>
  <c r="AC3280" i="91"/>
  <c r="AD3280" i="91"/>
  <c r="AE3280" i="91"/>
  <c r="AF3280" i="91"/>
  <c r="AG3280" i="91"/>
  <c r="AH3280" i="91"/>
  <c r="AC3281" i="91"/>
  <c r="AD3281" i="91"/>
  <c r="AE3281" i="91"/>
  <c r="AF3281" i="91"/>
  <c r="AG3281" i="91"/>
  <c r="AH3281" i="91"/>
  <c r="AC3282" i="91"/>
  <c r="AD3282" i="91"/>
  <c r="AE3282" i="91"/>
  <c r="AF3282" i="91"/>
  <c r="AG3282" i="91"/>
  <c r="AH3282" i="91"/>
  <c r="AC3283" i="91"/>
  <c r="AD3283" i="91"/>
  <c r="AE3283" i="91"/>
  <c r="AF3283" i="91"/>
  <c r="AG3283" i="91"/>
  <c r="AH3283" i="91"/>
  <c r="AC3284" i="91"/>
  <c r="AD3284" i="91"/>
  <c r="AE3284" i="91"/>
  <c r="AF3284" i="91"/>
  <c r="AG3284" i="91"/>
  <c r="AH3284" i="91"/>
  <c r="AC3285" i="91"/>
  <c r="AD3285" i="91"/>
  <c r="AE3285" i="91"/>
  <c r="AF3285" i="91"/>
  <c r="AG3285" i="91"/>
  <c r="AH3285" i="91"/>
  <c r="AC3286" i="91"/>
  <c r="AD3286" i="91"/>
  <c r="AE3286" i="91"/>
  <c r="AF3286" i="91"/>
  <c r="AG3286" i="91"/>
  <c r="AH3286" i="91"/>
  <c r="AC3287" i="91"/>
  <c r="AD3287" i="91"/>
  <c r="AE3287" i="91"/>
  <c r="AF3287" i="91"/>
  <c r="AG3287" i="91"/>
  <c r="AH3287" i="91"/>
  <c r="AC3288" i="91"/>
  <c r="AD3288" i="91"/>
  <c r="AE3288" i="91"/>
  <c r="AF3288" i="91"/>
  <c r="AG3288" i="91"/>
  <c r="AH3288" i="91"/>
  <c r="AC3289" i="91"/>
  <c r="AD3289" i="91"/>
  <c r="AE3289" i="91"/>
  <c r="AF3289" i="91"/>
  <c r="AG3289" i="91"/>
  <c r="AH3289" i="91"/>
  <c r="AC3290" i="91"/>
  <c r="AD3290" i="91"/>
  <c r="AE3290" i="91"/>
  <c r="AF3290" i="91"/>
  <c r="AG3290" i="91"/>
  <c r="AH3290" i="91"/>
  <c r="AC3291" i="91"/>
  <c r="AD3291" i="91"/>
  <c r="AE3291" i="91"/>
  <c r="AF3291" i="91"/>
  <c r="AG3291" i="91"/>
  <c r="AH3291" i="91"/>
  <c r="AC3292" i="91"/>
  <c r="AD3292" i="91"/>
  <c r="AE3292" i="91"/>
  <c r="AF3292" i="91"/>
  <c r="AG3292" i="91"/>
  <c r="AH3292" i="91"/>
  <c r="AC3293" i="91"/>
  <c r="AD3293" i="91"/>
  <c r="AE3293" i="91"/>
  <c r="AF3293" i="91"/>
  <c r="AG3293" i="91"/>
  <c r="AH3293" i="91"/>
  <c r="AC3294" i="91"/>
  <c r="AD3294" i="91"/>
  <c r="AE3294" i="91"/>
  <c r="AF3294" i="91"/>
  <c r="AG3294" i="91"/>
  <c r="AH3294" i="91"/>
  <c r="AC3295" i="91"/>
  <c r="AD3295" i="91"/>
  <c r="AE3295" i="91"/>
  <c r="AF3295" i="91"/>
  <c r="AG3295" i="91"/>
  <c r="AH3295" i="91"/>
  <c r="AC3296" i="91"/>
  <c r="AD3296" i="91"/>
  <c r="AE3296" i="91"/>
  <c r="AF3296" i="91"/>
  <c r="AG3296" i="91"/>
  <c r="AH3296" i="91"/>
  <c r="AC3297" i="91"/>
  <c r="AD3297" i="91"/>
  <c r="AE3297" i="91"/>
  <c r="AF3297" i="91"/>
  <c r="AG3297" i="91"/>
  <c r="AH3297" i="91"/>
  <c r="AC3298" i="91"/>
  <c r="AD3298" i="91"/>
  <c r="AE3298" i="91"/>
  <c r="AF3298" i="91"/>
  <c r="AG3298" i="91"/>
  <c r="AH3298" i="91"/>
  <c r="AC3299" i="91"/>
  <c r="AD3299" i="91"/>
  <c r="AE3299" i="91"/>
  <c r="AF3299" i="91"/>
  <c r="AG3299" i="91"/>
  <c r="AH3299" i="91"/>
  <c r="AC3300" i="91"/>
  <c r="AD3300" i="91"/>
  <c r="AE3300" i="91"/>
  <c r="AF3300" i="91"/>
  <c r="AG3300" i="91"/>
  <c r="AH3300" i="91"/>
  <c r="AC3301" i="91"/>
  <c r="AD3301" i="91"/>
  <c r="AE3301" i="91"/>
  <c r="AF3301" i="91"/>
  <c r="AG3301" i="91"/>
  <c r="AH3301" i="91"/>
  <c r="AC3302" i="91"/>
  <c r="AD3302" i="91"/>
  <c r="AE3302" i="91"/>
  <c r="AF3302" i="91"/>
  <c r="AG3302" i="91"/>
  <c r="AH3302" i="91"/>
  <c r="AC3303" i="91"/>
  <c r="AD3303" i="91"/>
  <c r="AE3303" i="91"/>
  <c r="AF3303" i="91"/>
  <c r="AG3303" i="91"/>
  <c r="AH3303" i="91"/>
  <c r="AC3304" i="91"/>
  <c r="AD3304" i="91"/>
  <c r="AE3304" i="91"/>
  <c r="AF3304" i="91"/>
  <c r="AG3304" i="91"/>
  <c r="AH3304" i="91"/>
  <c r="AC3305" i="91"/>
  <c r="AD3305" i="91"/>
  <c r="AE3305" i="91"/>
  <c r="AF3305" i="91"/>
  <c r="AG3305" i="91"/>
  <c r="AH3305" i="91"/>
  <c r="AC3306" i="91"/>
  <c r="AD3306" i="91"/>
  <c r="AE3306" i="91"/>
  <c r="AF3306" i="91"/>
  <c r="AG3306" i="91"/>
  <c r="AH3306" i="91"/>
  <c r="AC3307" i="91"/>
  <c r="AD3307" i="91"/>
  <c r="AE3307" i="91"/>
  <c r="AF3307" i="91"/>
  <c r="AG3307" i="91"/>
  <c r="AH3307" i="91"/>
  <c r="AC3308" i="91"/>
  <c r="AD3308" i="91"/>
  <c r="AE3308" i="91"/>
  <c r="AF3308" i="91"/>
  <c r="AG3308" i="91"/>
  <c r="AH3308" i="91"/>
  <c r="AC3309" i="91"/>
  <c r="AD3309" i="91"/>
  <c r="AE3309" i="91"/>
  <c r="AF3309" i="91"/>
  <c r="AG3309" i="91"/>
  <c r="AH3309" i="91"/>
  <c r="AC3310" i="91"/>
  <c r="AD3310" i="91"/>
  <c r="AE3310" i="91"/>
  <c r="AF3310" i="91"/>
  <c r="AG3310" i="91"/>
  <c r="AH3310" i="91"/>
  <c r="AC3311" i="91"/>
  <c r="AD3311" i="91"/>
  <c r="AE3311" i="91"/>
  <c r="AF3311" i="91"/>
  <c r="AG3311" i="91"/>
  <c r="AH3311" i="91"/>
  <c r="AC3312" i="91"/>
  <c r="AD3312" i="91"/>
  <c r="AE3312" i="91"/>
  <c r="AF3312" i="91"/>
  <c r="AG3312" i="91"/>
  <c r="AH3312" i="91"/>
  <c r="AC3313" i="91"/>
  <c r="AD3313" i="91"/>
  <c r="AE3313" i="91"/>
  <c r="AF3313" i="91"/>
  <c r="AG3313" i="91"/>
  <c r="AH3313" i="91"/>
  <c r="AC3314" i="91"/>
  <c r="AD3314" i="91"/>
  <c r="AE3314" i="91"/>
  <c r="AF3314" i="91"/>
  <c r="AG3314" i="91"/>
  <c r="AH3314" i="91"/>
  <c r="AC3315" i="91"/>
  <c r="AD3315" i="91"/>
  <c r="AE3315" i="91"/>
  <c r="AF3315" i="91"/>
  <c r="AG3315" i="91"/>
  <c r="AH3315" i="91"/>
  <c r="AC3316" i="91"/>
  <c r="AD3316" i="91"/>
  <c r="AE3316" i="91"/>
  <c r="AF3316" i="91"/>
  <c r="AG3316" i="91"/>
  <c r="AH3316" i="91"/>
  <c r="AC3317" i="91"/>
  <c r="AD3317" i="91"/>
  <c r="AE3317" i="91"/>
  <c r="AF3317" i="91"/>
  <c r="AG3317" i="91"/>
  <c r="AH3317" i="91"/>
  <c r="AC3318" i="91"/>
  <c r="AD3318" i="91"/>
  <c r="AE3318" i="91"/>
  <c r="AF3318" i="91"/>
  <c r="AG3318" i="91"/>
  <c r="AH3318" i="91"/>
  <c r="AC3319" i="91"/>
  <c r="AD3319" i="91"/>
  <c r="AE3319" i="91"/>
  <c r="AF3319" i="91"/>
  <c r="AG3319" i="91"/>
  <c r="AH3319" i="91"/>
  <c r="AC3320" i="91"/>
  <c r="AD3320" i="91"/>
  <c r="AE3320" i="91"/>
  <c r="AF3320" i="91"/>
  <c r="AG3320" i="91"/>
  <c r="AH3320" i="91"/>
  <c r="AC3321" i="91"/>
  <c r="AD3321" i="91"/>
  <c r="AE3321" i="91"/>
  <c r="AF3321" i="91"/>
  <c r="AG3321" i="91"/>
  <c r="AH3321" i="91"/>
  <c r="AC3322" i="91"/>
  <c r="AD3322" i="91"/>
  <c r="AE3322" i="91"/>
  <c r="AF3322" i="91"/>
  <c r="AG3322" i="91"/>
  <c r="AH3322" i="91"/>
  <c r="AC3323" i="91"/>
  <c r="AD3323" i="91"/>
  <c r="AE3323" i="91"/>
  <c r="AF3323" i="91"/>
  <c r="AG3323" i="91"/>
  <c r="AH3323" i="91"/>
  <c r="AC3324" i="91"/>
  <c r="AD3324" i="91"/>
  <c r="AE3324" i="91"/>
  <c r="AF3324" i="91"/>
  <c r="AG3324" i="91"/>
  <c r="AH3324" i="91"/>
  <c r="AC3325" i="91"/>
  <c r="AD3325" i="91"/>
  <c r="AE3325" i="91"/>
  <c r="AF3325" i="91"/>
  <c r="AG3325" i="91"/>
  <c r="AH3325" i="91"/>
  <c r="AC3326" i="91"/>
  <c r="AD3326" i="91"/>
  <c r="AE3326" i="91"/>
  <c r="AF3326" i="91"/>
  <c r="AG3326" i="91"/>
  <c r="AH3326" i="91"/>
  <c r="AC3327" i="91"/>
  <c r="AD3327" i="91"/>
  <c r="AE3327" i="91"/>
  <c r="AF3327" i="91"/>
  <c r="AG3327" i="91"/>
  <c r="AH3327" i="91"/>
  <c r="AC3328" i="91"/>
  <c r="AD3328" i="91"/>
  <c r="AE3328" i="91"/>
  <c r="AF3328" i="91"/>
  <c r="AG3328" i="91"/>
  <c r="AH3328" i="91"/>
  <c r="AC3329" i="91"/>
  <c r="AD3329" i="91"/>
  <c r="AE3329" i="91"/>
  <c r="AF3329" i="91"/>
  <c r="AG3329" i="91"/>
  <c r="AH3329" i="91"/>
  <c r="AC3330" i="91"/>
  <c r="AD3330" i="91"/>
  <c r="AE3330" i="91"/>
  <c r="AF3330" i="91"/>
  <c r="AG3330" i="91"/>
  <c r="AH3330" i="91"/>
  <c r="AC3331" i="91"/>
  <c r="AD3331" i="91"/>
  <c r="AE3331" i="91"/>
  <c r="AF3331" i="91"/>
  <c r="AG3331" i="91"/>
  <c r="AH3331" i="91"/>
  <c r="AC3332" i="91"/>
  <c r="AD3332" i="91"/>
  <c r="AE3332" i="91"/>
  <c r="AF3332" i="91"/>
  <c r="AG3332" i="91"/>
  <c r="AH3332" i="91"/>
  <c r="AC3333" i="91"/>
  <c r="AD3333" i="91"/>
  <c r="AE3333" i="91"/>
  <c r="AF3333" i="91"/>
  <c r="AG3333" i="91"/>
  <c r="AH3333" i="91"/>
  <c r="AC3334" i="91"/>
  <c r="AD3334" i="91"/>
  <c r="AE3334" i="91"/>
  <c r="AF3334" i="91"/>
  <c r="AG3334" i="91"/>
  <c r="AH3334" i="91"/>
  <c r="AC3335" i="91"/>
  <c r="AD3335" i="91"/>
  <c r="AE3335" i="91"/>
  <c r="AF3335" i="91"/>
  <c r="AG3335" i="91"/>
  <c r="AH3335" i="91"/>
  <c r="AC3336" i="91"/>
  <c r="AD3336" i="91"/>
  <c r="AE3336" i="91"/>
  <c r="AF3336" i="91"/>
  <c r="AG3336" i="91"/>
  <c r="AH3336" i="91"/>
  <c r="AC3337" i="91"/>
  <c r="AD3337" i="91"/>
  <c r="AE3337" i="91"/>
  <c r="AF3337" i="91"/>
  <c r="AG3337" i="91"/>
  <c r="AH3337" i="91"/>
  <c r="AC3338" i="91"/>
  <c r="AD3338" i="91"/>
  <c r="AE3338" i="91"/>
  <c r="AF3338" i="91"/>
  <c r="AG3338" i="91"/>
  <c r="AH3338" i="91"/>
  <c r="AC3339" i="91"/>
  <c r="AD3339" i="91"/>
  <c r="AE3339" i="91"/>
  <c r="AF3339" i="91"/>
  <c r="AG3339" i="91"/>
  <c r="AH3339" i="91"/>
  <c r="AC3340" i="91"/>
  <c r="AD3340" i="91"/>
  <c r="AE3340" i="91"/>
  <c r="AF3340" i="91"/>
  <c r="AG3340" i="91"/>
  <c r="AH3340" i="91"/>
  <c r="AC3341" i="91"/>
  <c r="AD3341" i="91"/>
  <c r="AE3341" i="91"/>
  <c r="AF3341" i="91"/>
  <c r="AG3341" i="91"/>
  <c r="AH3341" i="91"/>
  <c r="AC3342" i="91"/>
  <c r="AD3342" i="91"/>
  <c r="AE3342" i="91"/>
  <c r="AF3342" i="91"/>
  <c r="AG3342" i="91"/>
  <c r="AH3342" i="91"/>
  <c r="AC3343" i="91"/>
  <c r="AD3343" i="91"/>
  <c r="AE3343" i="91"/>
  <c r="AF3343" i="91"/>
  <c r="AG3343" i="91"/>
  <c r="AH3343" i="91"/>
  <c r="AC3344" i="91"/>
  <c r="AD3344" i="91"/>
  <c r="AE3344" i="91"/>
  <c r="AF3344" i="91"/>
  <c r="AG3344" i="91"/>
  <c r="AH3344" i="91"/>
  <c r="AC3345" i="91"/>
  <c r="AD3345" i="91"/>
  <c r="AE3345" i="91"/>
  <c r="AF3345" i="91"/>
  <c r="AG3345" i="91"/>
  <c r="AH3345" i="91"/>
  <c r="AC3346" i="91"/>
  <c r="AD3346" i="91"/>
  <c r="AE3346" i="91"/>
  <c r="AF3346" i="91"/>
  <c r="AG3346" i="91"/>
  <c r="AH3346" i="91"/>
  <c r="AC3347" i="91"/>
  <c r="AD3347" i="91"/>
  <c r="AE3347" i="91"/>
  <c r="AF3347" i="91"/>
  <c r="AG3347" i="91"/>
  <c r="AH3347" i="91"/>
  <c r="AC3348" i="91"/>
  <c r="AD3348" i="91"/>
  <c r="AE3348" i="91"/>
  <c r="AF3348" i="91"/>
  <c r="AG3348" i="91"/>
  <c r="AH3348" i="91"/>
  <c r="AC3349" i="91"/>
  <c r="AD3349" i="91"/>
  <c r="AE3349" i="91"/>
  <c r="AF3349" i="91"/>
  <c r="AG3349" i="91"/>
  <c r="AH3349" i="91"/>
  <c r="AC3350" i="91"/>
  <c r="AD3350" i="91"/>
  <c r="AE3350" i="91"/>
  <c r="AF3350" i="91"/>
  <c r="AG3350" i="91"/>
  <c r="AH3350" i="91"/>
  <c r="AC3351" i="91"/>
  <c r="AD3351" i="91"/>
  <c r="AE3351" i="91"/>
  <c r="AF3351" i="91"/>
  <c r="AG3351" i="91"/>
  <c r="AH3351" i="91"/>
  <c r="AC3352" i="91"/>
  <c r="AD3352" i="91"/>
  <c r="AE3352" i="91"/>
  <c r="AF3352" i="91"/>
  <c r="AG3352" i="91"/>
  <c r="AH3352" i="91"/>
  <c r="AC3353" i="91"/>
  <c r="AD3353" i="91"/>
  <c r="AE3353" i="91"/>
  <c r="AF3353" i="91"/>
  <c r="AG3353" i="91"/>
  <c r="AH3353" i="91"/>
  <c r="AC3354" i="91"/>
  <c r="AD3354" i="91"/>
  <c r="AE3354" i="91"/>
  <c r="AF3354" i="91"/>
  <c r="AG3354" i="91"/>
  <c r="AH3354" i="91"/>
  <c r="AC3355" i="91"/>
  <c r="AD3355" i="91"/>
  <c r="AE3355" i="91"/>
  <c r="AF3355" i="91"/>
  <c r="AG3355" i="91"/>
  <c r="AH3355" i="91"/>
  <c r="AC3356" i="91"/>
  <c r="AD3356" i="91"/>
  <c r="AE3356" i="91"/>
  <c r="AF3356" i="91"/>
  <c r="AG3356" i="91"/>
  <c r="AH3356" i="91"/>
  <c r="AC3357" i="91"/>
  <c r="AD3357" i="91"/>
  <c r="AE3357" i="91"/>
  <c r="AF3357" i="91"/>
  <c r="AG3357" i="91"/>
  <c r="AH3357" i="91"/>
  <c r="AC3358" i="91"/>
  <c r="AD3358" i="91"/>
  <c r="AE3358" i="91"/>
  <c r="AF3358" i="91"/>
  <c r="AG3358" i="91"/>
  <c r="AH3358" i="91"/>
  <c r="AC3359" i="91"/>
  <c r="AD3359" i="91"/>
  <c r="AE3359" i="91"/>
  <c r="AF3359" i="91"/>
  <c r="AG3359" i="91"/>
  <c r="AH3359" i="91"/>
  <c r="AC3360" i="91"/>
  <c r="AD3360" i="91"/>
  <c r="AE3360" i="91"/>
  <c r="AF3360" i="91"/>
  <c r="AG3360" i="91"/>
  <c r="AH3360" i="91"/>
  <c r="AC3361" i="91"/>
  <c r="AD3361" i="91"/>
  <c r="AE3361" i="91"/>
  <c r="AF3361" i="91"/>
  <c r="AG3361" i="91"/>
  <c r="AH3361" i="91"/>
  <c r="AC3362" i="91"/>
  <c r="AD3362" i="91"/>
  <c r="AE3362" i="91"/>
  <c r="AF3362" i="91"/>
  <c r="AG3362" i="91"/>
  <c r="AH3362" i="91"/>
  <c r="AC3363" i="91"/>
  <c r="AD3363" i="91"/>
  <c r="AE3363" i="91"/>
  <c r="AF3363" i="91"/>
  <c r="AG3363" i="91"/>
  <c r="AH3363" i="91"/>
  <c r="AC3364" i="91"/>
  <c r="AD3364" i="91"/>
  <c r="AE3364" i="91"/>
  <c r="AF3364" i="91"/>
  <c r="AG3364" i="91"/>
  <c r="AH3364" i="91"/>
  <c r="AC3365" i="91"/>
  <c r="AD3365" i="91"/>
  <c r="AE3365" i="91"/>
  <c r="AF3365" i="91"/>
  <c r="AG3365" i="91"/>
  <c r="AH3365" i="91"/>
  <c r="AC3366" i="91"/>
  <c r="AD3366" i="91"/>
  <c r="AE3366" i="91"/>
  <c r="AF3366" i="91"/>
  <c r="AG3366" i="91"/>
  <c r="AH3366" i="91"/>
  <c r="AC3367" i="91"/>
  <c r="AD3367" i="91"/>
  <c r="AE3367" i="91"/>
  <c r="AF3367" i="91"/>
  <c r="AG3367" i="91"/>
  <c r="AH3367" i="91"/>
  <c r="AC3368" i="91"/>
  <c r="AD3368" i="91"/>
  <c r="AE3368" i="91"/>
  <c r="AF3368" i="91"/>
  <c r="AG3368" i="91"/>
  <c r="AH3368" i="91"/>
  <c r="AC3369" i="91"/>
  <c r="AD3369" i="91"/>
  <c r="AE3369" i="91"/>
  <c r="AF3369" i="91"/>
  <c r="AG3369" i="91"/>
  <c r="AH3369" i="91"/>
  <c r="AC3370" i="91"/>
  <c r="AD3370" i="91"/>
  <c r="AE3370" i="91"/>
  <c r="AF3370" i="91"/>
  <c r="AG3370" i="91"/>
  <c r="AH3370" i="91"/>
  <c r="AC3371" i="91"/>
  <c r="AD3371" i="91"/>
  <c r="AE3371" i="91"/>
  <c r="AF3371" i="91"/>
  <c r="AG3371" i="91"/>
  <c r="AH3371" i="91"/>
  <c r="AC3372" i="91"/>
  <c r="AD3372" i="91"/>
  <c r="AE3372" i="91"/>
  <c r="AF3372" i="91"/>
  <c r="AG3372" i="91"/>
  <c r="AH3372" i="91"/>
  <c r="AC3373" i="91"/>
  <c r="AD3373" i="91"/>
  <c r="AE3373" i="91"/>
  <c r="AF3373" i="91"/>
  <c r="AG3373" i="91"/>
  <c r="AH3373" i="91"/>
  <c r="AC3374" i="91"/>
  <c r="AD3374" i="91"/>
  <c r="AE3374" i="91"/>
  <c r="AF3374" i="91"/>
  <c r="AG3374" i="91"/>
  <c r="AH3374" i="91"/>
  <c r="AC3375" i="91"/>
  <c r="AD3375" i="91"/>
  <c r="AE3375" i="91"/>
  <c r="AF3375" i="91"/>
  <c r="AG3375" i="91"/>
  <c r="AH3375" i="91"/>
  <c r="AC3376" i="91"/>
  <c r="AD3376" i="91"/>
  <c r="AE3376" i="91"/>
  <c r="AF3376" i="91"/>
  <c r="AG3376" i="91"/>
  <c r="AH3376" i="91"/>
  <c r="AC3377" i="91"/>
  <c r="AD3377" i="91"/>
  <c r="AE3377" i="91"/>
  <c r="AF3377" i="91"/>
  <c r="AG3377" i="91"/>
  <c r="AH3377" i="91"/>
  <c r="AC3378" i="91"/>
  <c r="AD3378" i="91"/>
  <c r="AE3378" i="91"/>
  <c r="AF3378" i="91"/>
  <c r="AG3378" i="91"/>
  <c r="AH3378" i="91"/>
  <c r="AC3379" i="91"/>
  <c r="AD3379" i="91"/>
  <c r="AE3379" i="91"/>
  <c r="AF3379" i="91"/>
  <c r="AG3379" i="91"/>
  <c r="AH3379" i="91"/>
  <c r="AC3380" i="91"/>
  <c r="AD3380" i="91"/>
  <c r="AE3380" i="91"/>
  <c r="AF3380" i="91"/>
  <c r="AG3380" i="91"/>
  <c r="AH3380" i="91"/>
  <c r="AC3381" i="91"/>
  <c r="AD3381" i="91"/>
  <c r="AE3381" i="91"/>
  <c r="AF3381" i="91"/>
  <c r="AG3381" i="91"/>
  <c r="AH3381" i="91"/>
  <c r="AC3382" i="91"/>
  <c r="AD3382" i="91"/>
  <c r="AE3382" i="91"/>
  <c r="AF3382" i="91"/>
  <c r="AG3382" i="91"/>
  <c r="AH3382" i="91"/>
  <c r="AC3383" i="91"/>
  <c r="AD3383" i="91"/>
  <c r="AE3383" i="91"/>
  <c r="AF3383" i="91"/>
  <c r="AG3383" i="91"/>
  <c r="AH3383" i="91"/>
  <c r="AC3384" i="91"/>
  <c r="AD3384" i="91"/>
  <c r="AE3384" i="91"/>
  <c r="AF3384" i="91"/>
  <c r="AG3384" i="91"/>
  <c r="AH3384" i="91"/>
  <c r="AC3385" i="91"/>
  <c r="AD3385" i="91"/>
  <c r="AE3385" i="91"/>
  <c r="AF3385" i="91"/>
  <c r="AG3385" i="91"/>
  <c r="AH3385" i="91"/>
  <c r="AC3386" i="91"/>
  <c r="AD3386" i="91"/>
  <c r="AE3386" i="91"/>
  <c r="AF3386" i="91"/>
  <c r="AG3386" i="91"/>
  <c r="AH3386" i="91"/>
  <c r="AC3387" i="91"/>
  <c r="AD3387" i="91"/>
  <c r="AE3387" i="91"/>
  <c r="AF3387" i="91"/>
  <c r="AG3387" i="91"/>
  <c r="AH3387" i="91"/>
  <c r="AC3388" i="91"/>
  <c r="AD3388" i="91"/>
  <c r="AE3388" i="91"/>
  <c r="AF3388" i="91"/>
  <c r="AG3388" i="91"/>
  <c r="AH3388" i="91"/>
  <c r="AC3389" i="91"/>
  <c r="AD3389" i="91"/>
  <c r="AE3389" i="91"/>
  <c r="AF3389" i="91"/>
  <c r="AG3389" i="91"/>
  <c r="AH3389" i="91"/>
  <c r="AC3390" i="91"/>
  <c r="AD3390" i="91"/>
  <c r="AE3390" i="91"/>
  <c r="AF3390" i="91"/>
  <c r="AG3390" i="91"/>
  <c r="AH3390" i="91"/>
  <c r="AC3391" i="91"/>
  <c r="AD3391" i="91"/>
  <c r="AE3391" i="91"/>
  <c r="AF3391" i="91"/>
  <c r="AG3391" i="91"/>
  <c r="AH3391" i="91"/>
  <c r="AC3392" i="91"/>
  <c r="AD3392" i="91"/>
  <c r="AE3392" i="91"/>
  <c r="AF3392" i="91"/>
  <c r="AG3392" i="91"/>
  <c r="AH3392" i="91"/>
  <c r="AC3393" i="91"/>
  <c r="AD3393" i="91"/>
  <c r="AE3393" i="91"/>
  <c r="AF3393" i="91"/>
  <c r="AG3393" i="91"/>
  <c r="AH3393" i="91"/>
  <c r="AC3394" i="91"/>
  <c r="AD3394" i="91"/>
  <c r="AE3394" i="91"/>
  <c r="AF3394" i="91"/>
  <c r="AG3394" i="91"/>
  <c r="AH3394" i="91"/>
  <c r="AC3395" i="91"/>
  <c r="AD3395" i="91"/>
  <c r="AE3395" i="91"/>
  <c r="AF3395" i="91"/>
  <c r="AG3395" i="91"/>
  <c r="AH3395" i="91"/>
  <c r="AC3396" i="91"/>
  <c r="AD3396" i="91"/>
  <c r="AE3396" i="91"/>
  <c r="AF3396" i="91"/>
  <c r="AG3396" i="91"/>
  <c r="AH3396" i="91"/>
  <c r="AC3397" i="91"/>
  <c r="AD3397" i="91"/>
  <c r="AE3397" i="91"/>
  <c r="AF3397" i="91"/>
  <c r="AG3397" i="91"/>
  <c r="AH3397" i="91"/>
  <c r="AC3398" i="91"/>
  <c r="AD3398" i="91"/>
  <c r="AE3398" i="91"/>
  <c r="AF3398" i="91"/>
  <c r="AG3398" i="91"/>
  <c r="AH3398" i="91"/>
  <c r="AC3399" i="91"/>
  <c r="AD3399" i="91"/>
  <c r="AE3399" i="91"/>
  <c r="AF3399" i="91"/>
  <c r="AG3399" i="91"/>
  <c r="AH3399" i="91"/>
  <c r="AC3400" i="91"/>
  <c r="AD3400" i="91"/>
  <c r="AE3400" i="91"/>
  <c r="AF3400" i="91"/>
  <c r="AG3400" i="91"/>
  <c r="AH3400" i="91"/>
  <c r="AC3401" i="91"/>
  <c r="AD3401" i="91"/>
  <c r="AE3401" i="91"/>
  <c r="AF3401" i="91"/>
  <c r="AG3401" i="91"/>
  <c r="AH3401" i="91"/>
  <c r="AC3402" i="91"/>
  <c r="AD3402" i="91"/>
  <c r="AE3402" i="91"/>
  <c r="AF3402" i="91"/>
  <c r="AG3402" i="91"/>
  <c r="AH3402" i="91"/>
  <c r="AC3403" i="91"/>
  <c r="AD3403" i="91"/>
  <c r="AE3403" i="91"/>
  <c r="AF3403" i="91"/>
  <c r="AG3403" i="91"/>
  <c r="AH3403" i="91"/>
  <c r="AC3404" i="91"/>
  <c r="AD3404" i="91"/>
  <c r="AE3404" i="91"/>
  <c r="AF3404" i="91"/>
  <c r="AG3404" i="91"/>
  <c r="AH3404" i="91"/>
  <c r="AC3405" i="91"/>
  <c r="AD3405" i="91"/>
  <c r="AE3405" i="91"/>
  <c r="AF3405" i="91"/>
  <c r="AG3405" i="91"/>
  <c r="AH3405" i="91"/>
  <c r="AC3406" i="91"/>
  <c r="AD3406" i="91"/>
  <c r="AE3406" i="91"/>
  <c r="AF3406" i="91"/>
  <c r="AG3406" i="91"/>
  <c r="AH3406" i="91"/>
  <c r="AC3407" i="91"/>
  <c r="AD3407" i="91"/>
  <c r="AE3407" i="91"/>
  <c r="AF3407" i="91"/>
  <c r="AG3407" i="91"/>
  <c r="AH3407" i="91"/>
  <c r="AC3408" i="91"/>
  <c r="AD3408" i="91"/>
  <c r="AE3408" i="91"/>
  <c r="AF3408" i="91"/>
  <c r="AG3408" i="91"/>
  <c r="AH3408" i="91"/>
  <c r="AC3409" i="91"/>
  <c r="AD3409" i="91"/>
  <c r="AE3409" i="91"/>
  <c r="AF3409" i="91"/>
  <c r="AG3409" i="91"/>
  <c r="AH3409" i="91"/>
  <c r="AC3410" i="91"/>
  <c r="AD3410" i="91"/>
  <c r="AE3410" i="91"/>
  <c r="AF3410" i="91"/>
  <c r="AG3410" i="91"/>
  <c r="AH3410" i="91"/>
  <c r="AC3411" i="91"/>
  <c r="AD3411" i="91"/>
  <c r="AE3411" i="91"/>
  <c r="AF3411" i="91"/>
  <c r="AG3411" i="91"/>
  <c r="AH3411" i="91"/>
  <c r="AC3412" i="91"/>
  <c r="AD3412" i="91"/>
  <c r="AE3412" i="91"/>
  <c r="AF3412" i="91"/>
  <c r="AG3412" i="91"/>
  <c r="AH3412" i="91"/>
  <c r="AC3413" i="91"/>
  <c r="AD3413" i="91"/>
  <c r="AE3413" i="91"/>
  <c r="AF3413" i="91"/>
  <c r="AG3413" i="91"/>
  <c r="AH3413" i="91"/>
  <c r="AC3414" i="91"/>
  <c r="AD3414" i="91"/>
  <c r="AE3414" i="91"/>
  <c r="AF3414" i="91"/>
  <c r="AG3414" i="91"/>
  <c r="AH3414" i="91"/>
  <c r="AC3415" i="91"/>
  <c r="AD3415" i="91"/>
  <c r="AE3415" i="91"/>
  <c r="AF3415" i="91"/>
  <c r="AG3415" i="91"/>
  <c r="AH3415" i="91"/>
  <c r="AC3416" i="91"/>
  <c r="AD3416" i="91"/>
  <c r="AE3416" i="91"/>
  <c r="AF3416" i="91"/>
  <c r="AG3416" i="91"/>
  <c r="AH3416" i="91"/>
  <c r="AC3417" i="91"/>
  <c r="AD3417" i="91"/>
  <c r="AE3417" i="91"/>
  <c r="AF3417" i="91"/>
  <c r="AG3417" i="91"/>
  <c r="AH3417" i="91"/>
  <c r="AC3418" i="91"/>
  <c r="AD3418" i="91"/>
  <c r="AE3418" i="91"/>
  <c r="AF3418" i="91"/>
  <c r="AG3418" i="91"/>
  <c r="AH3418" i="91"/>
  <c r="AC3419" i="91"/>
  <c r="AD3419" i="91"/>
  <c r="AE3419" i="91"/>
  <c r="AF3419" i="91"/>
  <c r="AG3419" i="91"/>
  <c r="AH3419" i="91"/>
  <c r="AC3420" i="91"/>
  <c r="AD3420" i="91"/>
  <c r="AE3420" i="91"/>
  <c r="AF3420" i="91"/>
  <c r="AG3420" i="91"/>
  <c r="AH3420" i="91"/>
  <c r="AC3421" i="91"/>
  <c r="AD3421" i="91"/>
  <c r="AE3421" i="91"/>
  <c r="AF3421" i="91"/>
  <c r="AG3421" i="91"/>
  <c r="AH3421" i="91"/>
  <c r="AC3422" i="91"/>
  <c r="AD3422" i="91"/>
  <c r="AE3422" i="91"/>
  <c r="AF3422" i="91"/>
  <c r="AG3422" i="91"/>
  <c r="AH3422" i="91"/>
  <c r="AC3423" i="91"/>
  <c r="AD3423" i="91"/>
  <c r="AE3423" i="91"/>
  <c r="AF3423" i="91"/>
  <c r="AG3423" i="91"/>
  <c r="AH3423" i="91"/>
  <c r="AC3424" i="91"/>
  <c r="AD3424" i="91"/>
  <c r="AE3424" i="91"/>
  <c r="AF3424" i="91"/>
  <c r="AG3424" i="91"/>
  <c r="AH3424" i="91"/>
  <c r="AC3425" i="91"/>
  <c r="AD3425" i="91"/>
  <c r="AE3425" i="91"/>
  <c r="AF3425" i="91"/>
  <c r="AG3425" i="91"/>
  <c r="AH3425" i="91"/>
  <c r="AC3426" i="91"/>
  <c r="AD3426" i="91"/>
  <c r="AE3426" i="91"/>
  <c r="AF3426" i="91"/>
  <c r="AG3426" i="91"/>
  <c r="AH3426" i="91"/>
  <c r="AC3427" i="91"/>
  <c r="AD3427" i="91"/>
  <c r="AE3427" i="91"/>
  <c r="AF3427" i="91"/>
  <c r="AG3427" i="91"/>
  <c r="AH3427" i="91"/>
  <c r="AC3428" i="91"/>
  <c r="AD3428" i="91"/>
  <c r="AE3428" i="91"/>
  <c r="AF3428" i="91"/>
  <c r="AG3428" i="91"/>
  <c r="AH3428" i="91"/>
  <c r="AC3429" i="91"/>
  <c r="AD3429" i="91"/>
  <c r="AE3429" i="91"/>
  <c r="AF3429" i="91"/>
  <c r="AG3429" i="91"/>
  <c r="AH3429" i="91"/>
  <c r="AC3430" i="91"/>
  <c r="AD3430" i="91"/>
  <c r="AE3430" i="91"/>
  <c r="AF3430" i="91"/>
  <c r="AG3430" i="91"/>
  <c r="AH3430" i="91"/>
  <c r="AC3431" i="91"/>
  <c r="AD3431" i="91"/>
  <c r="AE3431" i="91"/>
  <c r="AF3431" i="91"/>
  <c r="AG3431" i="91"/>
  <c r="AH3431" i="91"/>
  <c r="AC3432" i="91"/>
  <c r="AD3432" i="91"/>
  <c r="AE3432" i="91"/>
  <c r="AF3432" i="91"/>
  <c r="AG3432" i="91"/>
  <c r="AH3432" i="91"/>
  <c r="AC3433" i="91"/>
  <c r="AD3433" i="91"/>
  <c r="AE3433" i="91"/>
  <c r="AF3433" i="91"/>
  <c r="AG3433" i="91"/>
  <c r="AH3433" i="91"/>
  <c r="AC3434" i="91"/>
  <c r="AD3434" i="91"/>
  <c r="AE3434" i="91"/>
  <c r="AF3434" i="91"/>
  <c r="AG3434" i="91"/>
  <c r="AH3434" i="91"/>
  <c r="AC3435" i="91"/>
  <c r="AD3435" i="91"/>
  <c r="AE3435" i="91"/>
  <c r="AF3435" i="91"/>
  <c r="AG3435" i="91"/>
  <c r="AH3435" i="91"/>
  <c r="AC3436" i="91"/>
  <c r="AD3436" i="91"/>
  <c r="AE3436" i="91"/>
  <c r="AF3436" i="91"/>
  <c r="AG3436" i="91"/>
  <c r="AH3436" i="91"/>
  <c r="AC3437" i="91"/>
  <c r="AD3437" i="91"/>
  <c r="AE3437" i="91"/>
  <c r="AF3437" i="91"/>
  <c r="AG3437" i="91"/>
  <c r="AH3437" i="91"/>
  <c r="AC3438" i="91"/>
  <c r="AD3438" i="91"/>
  <c r="AE3438" i="91"/>
  <c r="AF3438" i="91"/>
  <c r="AG3438" i="91"/>
  <c r="AH3438" i="91"/>
  <c r="AC3439" i="91"/>
  <c r="AD3439" i="91"/>
  <c r="AE3439" i="91"/>
  <c r="AF3439" i="91"/>
  <c r="AG3439" i="91"/>
  <c r="AH3439" i="91"/>
  <c r="AC3440" i="91"/>
  <c r="AD3440" i="91"/>
  <c r="AE3440" i="91"/>
  <c r="AF3440" i="91"/>
  <c r="AG3440" i="91"/>
  <c r="AH3440" i="91"/>
  <c r="AC3441" i="91"/>
  <c r="AD3441" i="91"/>
  <c r="AE3441" i="91"/>
  <c r="AF3441" i="91"/>
  <c r="AG3441" i="91"/>
  <c r="AH3441" i="91"/>
  <c r="AC3442" i="91"/>
  <c r="AD3442" i="91"/>
  <c r="AE3442" i="91"/>
  <c r="AF3442" i="91"/>
  <c r="AG3442" i="91"/>
  <c r="AH3442" i="91"/>
  <c r="AC3443" i="91"/>
  <c r="AD3443" i="91"/>
  <c r="AE3443" i="91"/>
  <c r="AF3443" i="91"/>
  <c r="AG3443" i="91"/>
  <c r="AH3443" i="91"/>
  <c r="AC3444" i="91"/>
  <c r="AD3444" i="91"/>
  <c r="AE3444" i="91"/>
  <c r="AF3444" i="91"/>
  <c r="AG3444" i="91"/>
  <c r="AH3444" i="91"/>
  <c r="AC3445" i="91"/>
  <c r="AD3445" i="91"/>
  <c r="AE3445" i="91"/>
  <c r="AF3445" i="91"/>
  <c r="AG3445" i="91"/>
  <c r="AH3445" i="91"/>
  <c r="AC3446" i="91"/>
  <c r="AD3446" i="91"/>
  <c r="AE3446" i="91"/>
  <c r="AF3446" i="91"/>
  <c r="AG3446" i="91"/>
  <c r="AH3446" i="91"/>
  <c r="AC3447" i="91"/>
  <c r="AD3447" i="91"/>
  <c r="AE3447" i="91"/>
  <c r="AF3447" i="91"/>
  <c r="AG3447" i="91"/>
  <c r="AH3447" i="91"/>
  <c r="AC3448" i="91"/>
  <c r="AD3448" i="91"/>
  <c r="AE3448" i="91"/>
  <c r="AF3448" i="91"/>
  <c r="AG3448" i="91"/>
  <c r="AH3448" i="91"/>
  <c r="AC3449" i="91"/>
  <c r="AD3449" i="91"/>
  <c r="AE3449" i="91"/>
  <c r="AF3449" i="91"/>
  <c r="AG3449" i="91"/>
  <c r="AH3449" i="91"/>
  <c r="AC3450" i="91"/>
  <c r="AD3450" i="91"/>
  <c r="AE3450" i="91"/>
  <c r="AF3450" i="91"/>
  <c r="AG3450" i="91"/>
  <c r="AH3450" i="91"/>
  <c r="AC3451" i="91"/>
  <c r="AD3451" i="91"/>
  <c r="AE3451" i="91"/>
  <c r="AF3451" i="91"/>
  <c r="AG3451" i="91"/>
  <c r="AH3451" i="91"/>
  <c r="AC3452" i="91"/>
  <c r="AD3452" i="91"/>
  <c r="AE3452" i="91"/>
  <c r="AF3452" i="91"/>
  <c r="AG3452" i="91"/>
  <c r="AH3452" i="91"/>
  <c r="AC3453" i="91"/>
  <c r="AD3453" i="91"/>
  <c r="AE3453" i="91"/>
  <c r="AF3453" i="91"/>
  <c r="AG3453" i="91"/>
  <c r="AH3453" i="91"/>
  <c r="AC3454" i="91"/>
  <c r="AD3454" i="91"/>
  <c r="AE3454" i="91"/>
  <c r="AF3454" i="91"/>
  <c r="AG3454" i="91"/>
  <c r="AH3454" i="91"/>
  <c r="AC3455" i="91"/>
  <c r="AD3455" i="91"/>
  <c r="AE3455" i="91"/>
  <c r="AF3455" i="91"/>
  <c r="AG3455" i="91"/>
  <c r="AH3455" i="91"/>
  <c r="AC3456" i="91"/>
  <c r="AD3456" i="91"/>
  <c r="AE3456" i="91"/>
  <c r="AF3456" i="91"/>
  <c r="AG3456" i="91"/>
  <c r="AH3456" i="91"/>
  <c r="AC3457" i="91"/>
  <c r="AD3457" i="91"/>
  <c r="AE3457" i="91"/>
  <c r="AF3457" i="91"/>
  <c r="AG3457" i="91"/>
  <c r="AH3457" i="91"/>
  <c r="AC3458" i="91"/>
  <c r="AD3458" i="91"/>
  <c r="AE3458" i="91"/>
  <c r="AF3458" i="91"/>
  <c r="AG3458" i="91"/>
  <c r="AH3458" i="91"/>
  <c r="AC3459" i="91"/>
  <c r="AD3459" i="91"/>
  <c r="AE3459" i="91"/>
  <c r="AF3459" i="91"/>
  <c r="AG3459" i="91"/>
  <c r="AH3459" i="91"/>
  <c r="AC3460" i="91"/>
  <c r="AD3460" i="91"/>
  <c r="AE3460" i="91"/>
  <c r="AF3460" i="91"/>
  <c r="AG3460" i="91"/>
  <c r="AH3460" i="91"/>
  <c r="AC3461" i="91"/>
  <c r="AD3461" i="91"/>
  <c r="AE3461" i="91"/>
  <c r="AF3461" i="91"/>
  <c r="AG3461" i="91"/>
  <c r="AH3461" i="91"/>
  <c r="AC3462" i="91"/>
  <c r="AD3462" i="91"/>
  <c r="AE3462" i="91"/>
  <c r="AF3462" i="91"/>
  <c r="AG3462" i="91"/>
  <c r="AH3462" i="91"/>
  <c r="AC3463" i="91"/>
  <c r="AD3463" i="91"/>
  <c r="AE3463" i="91"/>
  <c r="AF3463" i="91"/>
  <c r="AG3463" i="91"/>
  <c r="AH3463" i="91"/>
  <c r="AC3464" i="91"/>
  <c r="AD3464" i="91"/>
  <c r="AE3464" i="91"/>
  <c r="AF3464" i="91"/>
  <c r="AG3464" i="91"/>
  <c r="AH3464" i="91"/>
  <c r="AC3465" i="91"/>
  <c r="AD3465" i="91"/>
  <c r="AE3465" i="91"/>
  <c r="AF3465" i="91"/>
  <c r="AG3465" i="91"/>
  <c r="AH3465" i="91"/>
  <c r="AC3467" i="91"/>
  <c r="AD3467" i="91"/>
  <c r="AE3467" i="91"/>
  <c r="AF3467" i="91"/>
  <c r="AG3467" i="91"/>
  <c r="AH3467" i="91"/>
  <c r="AC3468" i="91"/>
  <c r="AD3468" i="91"/>
  <c r="AE3468" i="91"/>
  <c r="AF3468" i="91"/>
  <c r="AG3468" i="91"/>
  <c r="AH3468" i="91"/>
  <c r="AC3469" i="91"/>
  <c r="AD3469" i="91"/>
  <c r="AE3469" i="91"/>
  <c r="AF3469" i="91"/>
  <c r="AG3469" i="91"/>
  <c r="AH3469" i="91"/>
  <c r="AC3470" i="91"/>
  <c r="AD3470" i="91"/>
  <c r="AE3470" i="91"/>
  <c r="AF3470" i="91"/>
  <c r="AG3470" i="91"/>
  <c r="AH3470" i="91"/>
  <c r="AC3471" i="91"/>
  <c r="AD3471" i="91"/>
  <c r="AE3471" i="91"/>
  <c r="AF3471" i="91"/>
  <c r="AG3471" i="91"/>
  <c r="AH3471" i="91"/>
  <c r="AC3472" i="91"/>
  <c r="AD3472" i="91"/>
  <c r="AE3472" i="91"/>
  <c r="AF3472" i="91"/>
  <c r="AG3472" i="91"/>
  <c r="AH3472" i="91"/>
  <c r="AC3473" i="91"/>
  <c r="AD3473" i="91"/>
  <c r="AE3473" i="91"/>
  <c r="AF3473" i="91"/>
  <c r="AG3473" i="91"/>
  <c r="AH3473" i="91"/>
  <c r="AC3474" i="91"/>
  <c r="AD3474" i="91"/>
  <c r="AE3474" i="91"/>
  <c r="AF3474" i="91"/>
  <c r="AG3474" i="91"/>
  <c r="AH3474" i="91"/>
  <c r="AC3475" i="91"/>
  <c r="AD3475" i="91"/>
  <c r="AE3475" i="91"/>
  <c r="AF3475" i="91"/>
  <c r="AG3475" i="91"/>
  <c r="AH3475" i="91"/>
  <c r="AC3476" i="91"/>
  <c r="AD3476" i="91"/>
  <c r="AE3476" i="91"/>
  <c r="AF3476" i="91"/>
  <c r="AG3476" i="91"/>
  <c r="AH3476" i="91"/>
  <c r="AC3477" i="91"/>
  <c r="AD3477" i="91"/>
  <c r="AE3477" i="91"/>
  <c r="AF3477" i="91"/>
  <c r="AG3477" i="91"/>
  <c r="AH3477" i="91"/>
  <c r="AC3478" i="91"/>
  <c r="AD3478" i="91"/>
  <c r="AE3478" i="91"/>
  <c r="AF3478" i="91"/>
  <c r="AG3478" i="91"/>
  <c r="AH3478" i="91"/>
  <c r="AC3479" i="91"/>
  <c r="AD3479" i="91"/>
  <c r="AE3479" i="91"/>
  <c r="AF3479" i="91"/>
  <c r="AG3479" i="91"/>
  <c r="AH3479" i="91"/>
  <c r="AC3480" i="91"/>
  <c r="AD3480" i="91"/>
  <c r="AE3480" i="91"/>
  <c r="AF3480" i="91"/>
  <c r="AG3480" i="91"/>
  <c r="AH3480" i="91"/>
  <c r="AC3481" i="91"/>
  <c r="AD3481" i="91"/>
  <c r="AE3481" i="91"/>
  <c r="AF3481" i="91"/>
  <c r="AG3481" i="91"/>
  <c r="AH3481" i="91"/>
  <c r="AC3482" i="91"/>
  <c r="AD3482" i="91"/>
  <c r="AE3482" i="91"/>
  <c r="AF3482" i="91"/>
  <c r="AG3482" i="91"/>
  <c r="AH3482" i="91"/>
  <c r="AC3483" i="91"/>
  <c r="AD3483" i="91"/>
  <c r="AE3483" i="91"/>
  <c r="AF3483" i="91"/>
  <c r="AG3483" i="91"/>
  <c r="AH3483" i="91"/>
  <c r="AC3484" i="91"/>
  <c r="AD3484" i="91"/>
  <c r="AE3484" i="91"/>
  <c r="AF3484" i="91"/>
  <c r="AG3484" i="91"/>
  <c r="AH3484" i="91"/>
  <c r="AC3485" i="91"/>
  <c r="AD3485" i="91"/>
  <c r="AE3485" i="91"/>
  <c r="AF3485" i="91"/>
  <c r="AG3485" i="91"/>
  <c r="AH3485" i="91"/>
  <c r="AC3486" i="91"/>
  <c r="AD3486" i="91"/>
  <c r="AE3486" i="91"/>
  <c r="AF3486" i="91"/>
  <c r="AG3486" i="91"/>
  <c r="AH3486" i="91"/>
  <c r="AC3487" i="91"/>
  <c r="AD3487" i="91"/>
  <c r="AE3487" i="91"/>
  <c r="AF3487" i="91"/>
  <c r="AG3487" i="91"/>
  <c r="AH3487" i="91"/>
  <c r="AC3488" i="91"/>
  <c r="AD3488" i="91"/>
  <c r="AE3488" i="91"/>
  <c r="AF3488" i="91"/>
  <c r="AG3488" i="91"/>
  <c r="AH3488" i="91"/>
  <c r="AC3489" i="91"/>
  <c r="AD3489" i="91"/>
  <c r="AE3489" i="91"/>
  <c r="AF3489" i="91"/>
  <c r="AG3489" i="91"/>
  <c r="AH3489" i="91"/>
  <c r="AC3490" i="91"/>
  <c r="AD3490" i="91"/>
  <c r="AE3490" i="91"/>
  <c r="AF3490" i="91"/>
  <c r="AG3490" i="91"/>
  <c r="AH3490" i="91"/>
  <c r="AC3491" i="91"/>
  <c r="AD3491" i="91"/>
  <c r="AE3491" i="91"/>
  <c r="AF3491" i="91"/>
  <c r="AG3491" i="91"/>
  <c r="AH3491" i="91"/>
  <c r="AC3492" i="91"/>
  <c r="AD3492" i="91"/>
  <c r="AE3492" i="91"/>
  <c r="AF3492" i="91"/>
  <c r="AG3492" i="91"/>
  <c r="AH3492" i="91"/>
  <c r="AC3493" i="91"/>
  <c r="AD3493" i="91"/>
  <c r="AE3493" i="91"/>
  <c r="AF3493" i="91"/>
  <c r="AG3493" i="91"/>
  <c r="AH3493" i="91"/>
  <c r="AC3494" i="91"/>
  <c r="AD3494" i="91"/>
  <c r="AE3494" i="91"/>
  <c r="AF3494" i="91"/>
  <c r="AG3494" i="91"/>
  <c r="AH3494" i="91"/>
  <c r="AC3495" i="91"/>
  <c r="AD3495" i="91"/>
  <c r="AE3495" i="91"/>
  <c r="AF3495" i="91"/>
  <c r="AG3495" i="91"/>
  <c r="AH3495" i="91"/>
  <c r="AC3496" i="91"/>
  <c r="AD3496" i="91"/>
  <c r="AE3496" i="91"/>
  <c r="AF3496" i="91"/>
  <c r="AG3496" i="91"/>
  <c r="AH3496" i="91"/>
  <c r="AC3497" i="91"/>
  <c r="AD3497" i="91"/>
  <c r="AE3497" i="91"/>
  <c r="AF3497" i="91"/>
  <c r="AG3497" i="91"/>
  <c r="AH3497" i="91"/>
  <c r="AC3498" i="91"/>
  <c r="AD3498" i="91"/>
  <c r="AE3498" i="91"/>
  <c r="AF3498" i="91"/>
  <c r="AG3498" i="91"/>
  <c r="AH3498" i="91"/>
  <c r="AC3499" i="91"/>
  <c r="AD3499" i="91"/>
  <c r="AE3499" i="91"/>
  <c r="AF3499" i="91"/>
  <c r="AG3499" i="91"/>
  <c r="AH3499" i="91"/>
  <c r="AC3500" i="91"/>
  <c r="AD3500" i="91"/>
  <c r="AE3500" i="91"/>
  <c r="AF3500" i="91"/>
  <c r="AG3500" i="91"/>
  <c r="AH3500" i="91"/>
  <c r="AC3501" i="91"/>
  <c r="AD3501" i="91"/>
  <c r="AE3501" i="91"/>
  <c r="AF3501" i="91"/>
  <c r="AG3501" i="91"/>
  <c r="AH3501" i="91"/>
  <c r="AC3502" i="91"/>
  <c r="AD3502" i="91"/>
  <c r="AE3502" i="91"/>
  <c r="AF3502" i="91"/>
  <c r="AG3502" i="91"/>
  <c r="AH3502" i="91"/>
  <c r="AC3503" i="91"/>
  <c r="AD3503" i="91"/>
  <c r="AE3503" i="91"/>
  <c r="AF3503" i="91"/>
  <c r="AG3503" i="91"/>
  <c r="AH3503" i="91"/>
  <c r="AC3504" i="91"/>
  <c r="AD3504" i="91"/>
  <c r="AE3504" i="91"/>
  <c r="AF3504" i="91"/>
  <c r="AG3504" i="91"/>
  <c r="AH3504" i="91"/>
  <c r="AC3505" i="91"/>
  <c r="AD3505" i="91"/>
  <c r="AE3505" i="91"/>
  <c r="AF3505" i="91"/>
  <c r="AG3505" i="91"/>
  <c r="AH3505" i="91"/>
  <c r="AC3506" i="91"/>
  <c r="AD3506" i="91"/>
  <c r="AE3506" i="91"/>
  <c r="AF3506" i="91"/>
  <c r="AG3506" i="91"/>
  <c r="AH3506" i="91"/>
  <c r="AC3507" i="91"/>
  <c r="AD3507" i="91"/>
  <c r="AE3507" i="91"/>
  <c r="AF3507" i="91"/>
  <c r="AG3507" i="91"/>
  <c r="AH3507" i="91"/>
  <c r="AC3508" i="91"/>
  <c r="AD3508" i="91"/>
  <c r="AE3508" i="91"/>
  <c r="AF3508" i="91"/>
  <c r="AG3508" i="91"/>
  <c r="AH3508" i="91"/>
  <c r="AC3509" i="91"/>
  <c r="AD3509" i="91"/>
  <c r="AE3509" i="91"/>
  <c r="AF3509" i="91"/>
  <c r="AG3509" i="91"/>
  <c r="AH3509" i="91"/>
  <c r="AC3510" i="91"/>
  <c r="AD3510" i="91"/>
  <c r="AE3510" i="91"/>
  <c r="AF3510" i="91"/>
  <c r="AG3510" i="91"/>
  <c r="AH3510" i="91"/>
  <c r="AC3511" i="91"/>
  <c r="AD3511" i="91"/>
  <c r="AE3511" i="91"/>
  <c r="AF3511" i="91"/>
  <c r="AG3511" i="91"/>
  <c r="AH3511" i="91"/>
  <c r="AC3512" i="91"/>
  <c r="AD3512" i="91"/>
  <c r="AE3512" i="91"/>
  <c r="AF3512" i="91"/>
  <c r="AG3512" i="91"/>
  <c r="AH3512" i="91"/>
  <c r="AC3513" i="91"/>
  <c r="AD3513" i="91"/>
  <c r="AE3513" i="91"/>
  <c r="AF3513" i="91"/>
  <c r="AG3513" i="91"/>
  <c r="AH3513" i="91"/>
  <c r="AC3514" i="91"/>
  <c r="AD3514" i="91"/>
  <c r="AE3514" i="91"/>
  <c r="AF3514" i="91"/>
  <c r="AG3514" i="91"/>
  <c r="AH3514" i="91"/>
  <c r="AC3515" i="91"/>
  <c r="AD3515" i="91"/>
  <c r="AE3515" i="91"/>
  <c r="AF3515" i="91"/>
  <c r="AG3515" i="91"/>
  <c r="AH3515" i="91"/>
  <c r="AC3516" i="91"/>
  <c r="AD3516" i="91"/>
  <c r="AE3516" i="91"/>
  <c r="AF3516" i="91"/>
  <c r="AG3516" i="91"/>
  <c r="AH3516" i="91"/>
  <c r="AC3517" i="91"/>
  <c r="AD3517" i="91"/>
  <c r="AE3517" i="91"/>
  <c r="AF3517" i="91"/>
  <c r="AG3517" i="91"/>
  <c r="AH3517" i="91"/>
  <c r="AC3518" i="91"/>
  <c r="AD3518" i="91"/>
  <c r="AE3518" i="91"/>
  <c r="AF3518" i="91"/>
  <c r="AG3518" i="91"/>
  <c r="AH3518" i="91"/>
  <c r="AC3519" i="91"/>
  <c r="AD3519" i="91"/>
  <c r="AE3519" i="91"/>
  <c r="AF3519" i="91"/>
  <c r="AG3519" i="91"/>
  <c r="AH3519" i="91"/>
  <c r="AC3520" i="91"/>
  <c r="AD3520" i="91"/>
  <c r="AE3520" i="91"/>
  <c r="AF3520" i="91"/>
  <c r="AG3520" i="91"/>
  <c r="AH3520" i="91"/>
  <c r="AC3521" i="91"/>
  <c r="AD3521" i="91"/>
  <c r="AE3521" i="91"/>
  <c r="AF3521" i="91"/>
  <c r="AG3521" i="91"/>
  <c r="AH3521" i="91"/>
  <c r="AC3522" i="91"/>
  <c r="AD3522" i="91"/>
  <c r="AE3522" i="91"/>
  <c r="AF3522" i="91"/>
  <c r="AG3522" i="91"/>
  <c r="AH3522" i="91"/>
  <c r="AC3523" i="91"/>
  <c r="AD3523" i="91"/>
  <c r="AE3523" i="91"/>
  <c r="AF3523" i="91"/>
  <c r="AG3523" i="91"/>
  <c r="AH3523" i="91"/>
  <c r="AC3524" i="91"/>
  <c r="AD3524" i="91"/>
  <c r="AE3524" i="91"/>
  <c r="AF3524" i="91"/>
  <c r="AG3524" i="91"/>
  <c r="AH3524" i="91"/>
  <c r="AC3525" i="91"/>
  <c r="AD3525" i="91"/>
  <c r="AE3525" i="91"/>
  <c r="AF3525" i="91"/>
  <c r="AG3525" i="91"/>
  <c r="AH3525" i="91"/>
  <c r="AC3526" i="91"/>
  <c r="AD3526" i="91"/>
  <c r="AE3526" i="91"/>
  <c r="AF3526" i="91"/>
  <c r="AG3526" i="91"/>
  <c r="AH3526" i="91"/>
  <c r="AC3527" i="91"/>
  <c r="AD3527" i="91"/>
  <c r="AE3527" i="91"/>
  <c r="AF3527" i="91"/>
  <c r="AG3527" i="91"/>
  <c r="AH3527" i="91"/>
  <c r="AC3528" i="91"/>
  <c r="AD3528" i="91"/>
  <c r="AE3528" i="91"/>
  <c r="AF3528" i="91"/>
  <c r="AG3528" i="91"/>
  <c r="AH3528" i="91"/>
  <c r="AC3529" i="91"/>
  <c r="AD3529" i="91"/>
  <c r="AE3529" i="91"/>
  <c r="AF3529" i="91"/>
  <c r="AG3529" i="91"/>
  <c r="AH3529" i="91"/>
  <c r="AC3530" i="91"/>
  <c r="AD3530" i="91"/>
  <c r="AE3530" i="91"/>
  <c r="AF3530" i="91"/>
  <c r="AG3530" i="91"/>
  <c r="AH3530" i="91"/>
  <c r="AC3531" i="91"/>
  <c r="AD3531" i="91"/>
  <c r="AE3531" i="91"/>
  <c r="AF3531" i="91"/>
  <c r="AG3531" i="91"/>
  <c r="AH3531" i="91"/>
  <c r="AC3532" i="91"/>
  <c r="AD3532" i="91"/>
  <c r="AE3532" i="91"/>
  <c r="AF3532" i="91"/>
  <c r="AG3532" i="91"/>
  <c r="AH3532" i="91"/>
  <c r="AC3533" i="91"/>
  <c r="AD3533" i="91"/>
  <c r="AE3533" i="91"/>
  <c r="AF3533" i="91"/>
  <c r="AG3533" i="91"/>
  <c r="AH3533" i="91"/>
  <c r="AC3534" i="91"/>
  <c r="AD3534" i="91"/>
  <c r="AE3534" i="91"/>
  <c r="AF3534" i="91"/>
  <c r="AG3534" i="91"/>
  <c r="AH3534" i="91"/>
  <c r="AC3535" i="91"/>
  <c r="AD3535" i="91"/>
  <c r="AE3535" i="91"/>
  <c r="AF3535" i="91"/>
  <c r="AG3535" i="91"/>
  <c r="AH3535" i="91"/>
  <c r="AC3536" i="91"/>
  <c r="AD3536" i="91"/>
  <c r="AE3536" i="91"/>
  <c r="AF3536" i="91"/>
  <c r="AG3536" i="91"/>
  <c r="AH3536" i="91"/>
  <c r="AC3537" i="91"/>
  <c r="AD3537" i="91"/>
  <c r="AE3537" i="91"/>
  <c r="AF3537" i="91"/>
  <c r="AG3537" i="91"/>
  <c r="AH3537" i="91"/>
  <c r="AC3538" i="91"/>
  <c r="AD3538" i="91"/>
  <c r="AE3538" i="91"/>
  <c r="AF3538" i="91"/>
  <c r="AG3538" i="91"/>
  <c r="AH3538" i="91"/>
  <c r="AC3539" i="91"/>
  <c r="AD3539" i="91"/>
  <c r="AE3539" i="91"/>
  <c r="AF3539" i="91"/>
  <c r="AG3539" i="91"/>
  <c r="AH3539" i="91"/>
  <c r="AC3540" i="91"/>
  <c r="AD3540" i="91"/>
  <c r="AE3540" i="91"/>
  <c r="AF3540" i="91"/>
  <c r="AG3540" i="91"/>
  <c r="AH3540" i="91"/>
  <c r="AC3541" i="91"/>
  <c r="AD3541" i="91"/>
  <c r="AE3541" i="91"/>
  <c r="AF3541" i="91"/>
  <c r="AG3541" i="91"/>
  <c r="AH3541" i="91"/>
  <c r="AC3542" i="91"/>
  <c r="AD3542" i="91"/>
  <c r="AE3542" i="91"/>
  <c r="AF3542" i="91"/>
  <c r="AG3542" i="91"/>
  <c r="AH3542" i="91"/>
  <c r="AC3543" i="91"/>
  <c r="AD3543" i="91"/>
  <c r="AE3543" i="91"/>
  <c r="AF3543" i="91"/>
  <c r="AG3543" i="91"/>
  <c r="AH3543" i="91"/>
  <c r="AC3544" i="91"/>
  <c r="AD3544" i="91"/>
  <c r="AE3544" i="91"/>
  <c r="AF3544" i="91"/>
  <c r="AG3544" i="91"/>
  <c r="AH3544" i="91"/>
  <c r="AC3545" i="91"/>
  <c r="AD3545" i="91"/>
  <c r="AE3545" i="91"/>
  <c r="AF3545" i="91"/>
  <c r="AG3545" i="91"/>
  <c r="AH3545" i="91"/>
  <c r="AC3546" i="91"/>
  <c r="AD3546" i="91"/>
  <c r="AE3546" i="91"/>
  <c r="AF3546" i="91"/>
  <c r="AG3546" i="91"/>
  <c r="AH3546" i="91"/>
  <c r="AC3547" i="91"/>
  <c r="AD3547" i="91"/>
  <c r="AE3547" i="91"/>
  <c r="AF3547" i="91"/>
  <c r="AG3547" i="91"/>
  <c r="AH3547" i="91"/>
  <c r="AC3548" i="91"/>
  <c r="AD3548" i="91"/>
  <c r="AE3548" i="91"/>
  <c r="AF3548" i="91"/>
  <c r="AG3548" i="91"/>
  <c r="AH3548" i="91"/>
  <c r="AC3549" i="91"/>
  <c r="AD3549" i="91"/>
  <c r="AE3549" i="91"/>
  <c r="AF3549" i="91"/>
  <c r="AG3549" i="91"/>
  <c r="AH3549" i="91"/>
  <c r="AC3550" i="91"/>
  <c r="AD3550" i="91"/>
  <c r="AE3550" i="91"/>
  <c r="AF3550" i="91"/>
  <c r="AG3550" i="91"/>
  <c r="AH3550" i="91"/>
  <c r="AC3551" i="91"/>
  <c r="AD3551" i="91"/>
  <c r="AE3551" i="91"/>
  <c r="AF3551" i="91"/>
  <c r="AG3551" i="91"/>
  <c r="AH3551" i="91"/>
  <c r="AC3552" i="91"/>
  <c r="AD3552" i="91"/>
  <c r="AE3552" i="91"/>
  <c r="AF3552" i="91"/>
  <c r="AG3552" i="91"/>
  <c r="AH3552" i="91"/>
  <c r="AC3553" i="91"/>
  <c r="AD3553" i="91"/>
  <c r="AE3553" i="91"/>
  <c r="AF3553" i="91"/>
  <c r="AG3553" i="91"/>
  <c r="AH3553" i="91"/>
  <c r="AC3554" i="91"/>
  <c r="AD3554" i="91"/>
  <c r="AE3554" i="91"/>
  <c r="AF3554" i="91"/>
  <c r="AG3554" i="91"/>
  <c r="AH3554" i="91"/>
  <c r="AC3555" i="91"/>
  <c r="AD3555" i="91"/>
  <c r="AE3555" i="91"/>
  <c r="AF3555" i="91"/>
  <c r="AG3555" i="91"/>
  <c r="AH3555" i="91"/>
  <c r="AC3556" i="91"/>
  <c r="AD3556" i="91"/>
  <c r="AE3556" i="91"/>
  <c r="AF3556" i="91"/>
  <c r="AG3556" i="91"/>
  <c r="AH3556" i="91"/>
  <c r="AC3557" i="91"/>
  <c r="AD3557" i="91"/>
  <c r="AE3557" i="91"/>
  <c r="AF3557" i="91"/>
  <c r="AG3557" i="91"/>
  <c r="AH3557" i="91"/>
  <c r="AC3558" i="91"/>
  <c r="AD3558" i="91"/>
  <c r="AE3558" i="91"/>
  <c r="AF3558" i="91"/>
  <c r="AG3558" i="91"/>
  <c r="AH3558" i="91"/>
  <c r="AC3559" i="91"/>
  <c r="AD3559" i="91"/>
  <c r="AE3559" i="91"/>
  <c r="AF3559" i="91"/>
  <c r="AG3559" i="91"/>
  <c r="AH3559" i="91"/>
  <c r="AC3560" i="91"/>
  <c r="AD3560" i="91"/>
  <c r="AE3560" i="91"/>
  <c r="AF3560" i="91"/>
  <c r="AG3560" i="91"/>
  <c r="AH3560" i="91"/>
  <c r="AC3561" i="91"/>
  <c r="AD3561" i="91"/>
  <c r="AE3561" i="91"/>
  <c r="AF3561" i="91"/>
  <c r="AG3561" i="91"/>
  <c r="AH3561" i="91"/>
  <c r="AC3562" i="91"/>
  <c r="AD3562" i="91"/>
  <c r="AE3562" i="91"/>
  <c r="AF3562" i="91"/>
  <c r="AG3562" i="91"/>
  <c r="AH3562" i="91"/>
  <c r="AC3563" i="91"/>
  <c r="AD3563" i="91"/>
  <c r="AE3563" i="91"/>
  <c r="AF3563" i="91"/>
  <c r="AG3563" i="91"/>
  <c r="AH3563" i="91"/>
  <c r="AC3564" i="91"/>
  <c r="AD3564" i="91"/>
  <c r="AE3564" i="91"/>
  <c r="AF3564" i="91"/>
  <c r="AG3564" i="91"/>
  <c r="AH3564" i="91"/>
  <c r="AC3565" i="91"/>
  <c r="AD3565" i="91"/>
  <c r="AE3565" i="91"/>
  <c r="AF3565" i="91"/>
  <c r="AG3565" i="91"/>
  <c r="AH3565" i="91"/>
  <c r="AC3566" i="91"/>
  <c r="AD3566" i="91"/>
  <c r="AE3566" i="91"/>
  <c r="AF3566" i="91"/>
  <c r="AG3566" i="91"/>
  <c r="AH3566" i="91"/>
  <c r="AC3567" i="91"/>
  <c r="AD3567" i="91"/>
  <c r="AE3567" i="91"/>
  <c r="AF3567" i="91"/>
  <c r="AG3567" i="91"/>
  <c r="AH3567" i="91"/>
  <c r="AC3568" i="91"/>
  <c r="AD3568" i="91"/>
  <c r="AE3568" i="91"/>
  <c r="AF3568" i="91"/>
  <c r="AG3568" i="91"/>
  <c r="AH3568" i="91"/>
  <c r="AC3569" i="91"/>
  <c r="AD3569" i="91"/>
  <c r="AE3569" i="91"/>
  <c r="AF3569" i="91"/>
  <c r="AG3569" i="91"/>
  <c r="AH3569" i="91"/>
  <c r="AC3570" i="91"/>
  <c r="AD3570" i="91"/>
  <c r="AE3570" i="91"/>
  <c r="AF3570" i="91"/>
  <c r="AG3570" i="91"/>
  <c r="AH3570" i="91"/>
  <c r="AC3571" i="91"/>
  <c r="AD3571" i="91"/>
  <c r="AE3571" i="91"/>
  <c r="AF3571" i="91"/>
  <c r="AG3571" i="91"/>
  <c r="AH3571" i="91"/>
  <c r="AC3572" i="91"/>
  <c r="AD3572" i="91"/>
  <c r="AE3572" i="91"/>
  <c r="AF3572" i="91"/>
  <c r="AG3572" i="91"/>
  <c r="AH3572" i="91"/>
  <c r="AC3573" i="91"/>
  <c r="AD3573" i="91"/>
  <c r="AE3573" i="91"/>
  <c r="AF3573" i="91"/>
  <c r="AG3573" i="91"/>
  <c r="AH3573" i="91"/>
  <c r="AC3574" i="91"/>
  <c r="AD3574" i="91"/>
  <c r="AE3574" i="91"/>
  <c r="AF3574" i="91"/>
  <c r="AG3574" i="91"/>
  <c r="AH3574" i="91"/>
  <c r="AC3575" i="91"/>
  <c r="AD3575" i="91"/>
  <c r="AE3575" i="91"/>
  <c r="AF3575" i="91"/>
  <c r="AG3575" i="91"/>
  <c r="AH3575" i="91"/>
  <c r="AC3576" i="91"/>
  <c r="AD3576" i="91"/>
  <c r="AE3576" i="91"/>
  <c r="AF3576" i="91"/>
  <c r="AG3576" i="91"/>
  <c r="AH3576" i="91"/>
  <c r="AC3577" i="91"/>
  <c r="AD3577" i="91"/>
  <c r="AE3577" i="91"/>
  <c r="AF3577" i="91"/>
  <c r="AG3577" i="91"/>
  <c r="AH3577" i="91"/>
  <c r="AC3578" i="91"/>
  <c r="AD3578" i="91"/>
  <c r="AE3578" i="91"/>
  <c r="AF3578" i="91"/>
  <c r="AG3578" i="91"/>
  <c r="AH3578" i="91"/>
  <c r="AC3579" i="91"/>
  <c r="AD3579" i="91"/>
  <c r="AE3579" i="91"/>
  <c r="AF3579" i="91"/>
  <c r="AG3579" i="91"/>
  <c r="AH3579" i="91"/>
  <c r="AC3580" i="91"/>
  <c r="AD3580" i="91"/>
  <c r="AE3580" i="91"/>
  <c r="AF3580" i="91"/>
  <c r="AG3580" i="91"/>
  <c r="AH3580" i="91"/>
  <c r="AC3581" i="91"/>
  <c r="AD3581" i="91"/>
  <c r="AE3581" i="91"/>
  <c r="AF3581" i="91"/>
  <c r="AG3581" i="91"/>
  <c r="AH3581" i="91"/>
  <c r="AC3582" i="91"/>
  <c r="AD3582" i="91"/>
  <c r="AE3582" i="91"/>
  <c r="AF3582" i="91"/>
  <c r="AG3582" i="91"/>
  <c r="AH3582" i="91"/>
  <c r="AC3583" i="91"/>
  <c r="AD3583" i="91"/>
  <c r="AE3583" i="91"/>
  <c r="AF3583" i="91"/>
  <c r="AG3583" i="91"/>
  <c r="AH3583" i="91"/>
  <c r="AC3584" i="91"/>
  <c r="AD3584" i="91"/>
  <c r="AE3584" i="91"/>
  <c r="AF3584" i="91"/>
  <c r="AG3584" i="91"/>
  <c r="AH3584" i="91"/>
  <c r="AC3585" i="91"/>
  <c r="AD3585" i="91"/>
  <c r="AE3585" i="91"/>
  <c r="AF3585" i="91"/>
  <c r="AG3585" i="91"/>
  <c r="AH3585" i="91"/>
  <c r="AC3586" i="91"/>
  <c r="AD3586" i="91"/>
  <c r="AE3586" i="91"/>
  <c r="AF3586" i="91"/>
  <c r="AG3586" i="91"/>
  <c r="AH3586" i="91"/>
  <c r="AC3587" i="91"/>
  <c r="AD3587" i="91"/>
  <c r="AE3587" i="91"/>
  <c r="AF3587" i="91"/>
  <c r="AG3587" i="91"/>
  <c r="AH3587" i="91"/>
  <c r="AC3588" i="91"/>
  <c r="AD3588" i="91"/>
  <c r="AE3588" i="91"/>
  <c r="AF3588" i="91"/>
  <c r="AG3588" i="91"/>
  <c r="AH3588" i="91"/>
  <c r="AC3589" i="91"/>
  <c r="AD3589" i="91"/>
  <c r="AE3589" i="91"/>
  <c r="AF3589" i="91"/>
  <c r="AG3589" i="91"/>
  <c r="AH3589" i="91"/>
  <c r="AC3590" i="91"/>
  <c r="AD3590" i="91"/>
  <c r="AE3590" i="91"/>
  <c r="AF3590" i="91"/>
  <c r="AG3590" i="91"/>
  <c r="AH3590" i="91"/>
  <c r="AC3591" i="91"/>
  <c r="AD3591" i="91"/>
  <c r="AE3591" i="91"/>
  <c r="AF3591" i="91"/>
  <c r="AG3591" i="91"/>
  <c r="AH3591" i="91"/>
  <c r="AC3592" i="91"/>
  <c r="AD3592" i="91"/>
  <c r="AE3592" i="91"/>
  <c r="AF3592" i="91"/>
  <c r="AG3592" i="91"/>
  <c r="AH3592" i="91"/>
  <c r="AC3593" i="91"/>
  <c r="AD3593" i="91"/>
  <c r="AE3593" i="91"/>
  <c r="AF3593" i="91"/>
  <c r="AG3593" i="91"/>
  <c r="AH3593" i="91"/>
  <c r="AC3594" i="91"/>
  <c r="AD3594" i="91"/>
  <c r="AE3594" i="91"/>
  <c r="AF3594" i="91"/>
  <c r="AG3594" i="91"/>
  <c r="AH3594" i="91"/>
  <c r="AC3595" i="91"/>
  <c r="AD3595" i="91"/>
  <c r="AE3595" i="91"/>
  <c r="AF3595" i="91"/>
  <c r="AG3595" i="91"/>
  <c r="AH3595" i="91"/>
  <c r="AC3596" i="91"/>
  <c r="AD3596" i="91"/>
  <c r="AE3596" i="91"/>
  <c r="AF3596" i="91"/>
  <c r="AG3596" i="91"/>
  <c r="AH3596" i="91"/>
  <c r="AC3597" i="91"/>
  <c r="AD3597" i="91"/>
  <c r="AE3597" i="91"/>
  <c r="AF3597" i="91"/>
  <c r="AG3597" i="91"/>
  <c r="AH3597" i="91"/>
  <c r="AC3598" i="91"/>
  <c r="AD3598" i="91"/>
  <c r="AE3598" i="91"/>
  <c r="AF3598" i="91"/>
  <c r="AG3598" i="91"/>
  <c r="AH3598" i="91"/>
  <c r="AC3599" i="91"/>
  <c r="AD3599" i="91"/>
  <c r="AE3599" i="91"/>
  <c r="AF3599" i="91"/>
  <c r="AG3599" i="91"/>
  <c r="AH3599" i="91"/>
  <c r="AC3600" i="91"/>
  <c r="AD3600" i="91"/>
  <c r="AE3600" i="91"/>
  <c r="AF3600" i="91"/>
  <c r="AG3600" i="91"/>
  <c r="AH3600" i="91"/>
  <c r="AC3601" i="91"/>
  <c r="AD3601" i="91"/>
  <c r="AE3601" i="91"/>
  <c r="AF3601" i="91"/>
  <c r="AG3601" i="91"/>
  <c r="AH3601" i="91"/>
  <c r="AC3602" i="91"/>
  <c r="AD3602" i="91"/>
  <c r="AE3602" i="91"/>
  <c r="AF3602" i="91"/>
  <c r="AG3602" i="91"/>
  <c r="AH3602" i="91"/>
  <c r="AC3603" i="91"/>
  <c r="AD3603" i="91"/>
  <c r="AE3603" i="91"/>
  <c r="AF3603" i="91"/>
  <c r="AG3603" i="91"/>
  <c r="AH3603" i="91"/>
  <c r="AC3604" i="91"/>
  <c r="AD3604" i="91"/>
  <c r="AE3604" i="91"/>
  <c r="AF3604" i="91"/>
  <c r="AG3604" i="91"/>
  <c r="AH3604" i="91"/>
  <c r="AC3605" i="91"/>
  <c r="AD3605" i="91"/>
  <c r="AE3605" i="91"/>
  <c r="AF3605" i="91"/>
  <c r="AG3605" i="91"/>
  <c r="AH3605" i="91"/>
  <c r="AC3606" i="91"/>
  <c r="AD3606" i="91"/>
  <c r="AE3606" i="91"/>
  <c r="AF3606" i="91"/>
  <c r="AG3606" i="91"/>
  <c r="AH3606" i="91"/>
  <c r="AC3607" i="91"/>
  <c r="AD3607" i="91"/>
  <c r="AE3607" i="91"/>
  <c r="AF3607" i="91"/>
  <c r="AG3607" i="91"/>
  <c r="AH3607" i="91"/>
  <c r="AC3608" i="91"/>
  <c r="AD3608" i="91"/>
  <c r="AE3608" i="91"/>
  <c r="AF3608" i="91"/>
  <c r="AG3608" i="91"/>
  <c r="AH3608" i="91"/>
  <c r="AC3609" i="91"/>
  <c r="AD3609" i="91"/>
  <c r="AE3609" i="91"/>
  <c r="AF3609" i="91"/>
  <c r="AG3609" i="91"/>
  <c r="AH3609" i="91"/>
  <c r="AC3610" i="91"/>
  <c r="AD3610" i="91"/>
  <c r="AE3610" i="91"/>
  <c r="AF3610" i="91"/>
  <c r="AG3610" i="91"/>
  <c r="AH3610" i="91"/>
  <c r="AC3611" i="91"/>
  <c r="AD3611" i="91"/>
  <c r="AE3611" i="91"/>
  <c r="AF3611" i="91"/>
  <c r="AG3611" i="91"/>
  <c r="AH3611" i="91"/>
  <c r="AC3612" i="91"/>
  <c r="AD3612" i="91"/>
  <c r="AE3612" i="91"/>
  <c r="AF3612" i="91"/>
  <c r="AG3612" i="91"/>
  <c r="AH3612" i="91"/>
  <c r="AC3613" i="91"/>
  <c r="AD3613" i="91"/>
  <c r="AE3613" i="91"/>
  <c r="AF3613" i="91"/>
  <c r="AG3613" i="91"/>
  <c r="AH3613" i="91"/>
  <c r="AC3614" i="91"/>
  <c r="AD3614" i="91"/>
  <c r="AE3614" i="91"/>
  <c r="AF3614" i="91"/>
  <c r="AG3614" i="91"/>
  <c r="AH3614" i="91"/>
  <c r="AC3615" i="91"/>
  <c r="AD3615" i="91"/>
  <c r="AE3615" i="91"/>
  <c r="AF3615" i="91"/>
  <c r="AG3615" i="91"/>
  <c r="AH3615" i="91"/>
  <c r="AC3616" i="91"/>
  <c r="AD3616" i="91"/>
  <c r="AE3616" i="91"/>
  <c r="AF3616" i="91"/>
  <c r="AG3616" i="91"/>
  <c r="AH3616" i="91"/>
  <c r="AC3617" i="91"/>
  <c r="AD3617" i="91"/>
  <c r="AE3617" i="91"/>
  <c r="AF3617" i="91"/>
  <c r="AG3617" i="91"/>
  <c r="AH3617" i="91"/>
  <c r="AC3618" i="91"/>
  <c r="AD3618" i="91"/>
  <c r="AE3618" i="91"/>
  <c r="AF3618" i="91"/>
  <c r="AG3618" i="91"/>
  <c r="AH3618" i="91"/>
  <c r="AC3619" i="91"/>
  <c r="AD3619" i="91"/>
  <c r="AE3619" i="91"/>
  <c r="AF3619" i="91"/>
  <c r="AG3619" i="91"/>
  <c r="AH3619" i="91"/>
  <c r="AC3620" i="91"/>
  <c r="AD3620" i="91"/>
  <c r="AE3620" i="91"/>
  <c r="AF3620" i="91"/>
  <c r="AG3620" i="91"/>
  <c r="AH3620" i="91"/>
  <c r="AC3621" i="91"/>
  <c r="AD3621" i="91"/>
  <c r="AE3621" i="91"/>
  <c r="AF3621" i="91"/>
  <c r="AG3621" i="91"/>
  <c r="AH3621" i="91"/>
  <c r="AC3622" i="91"/>
  <c r="AD3622" i="91"/>
  <c r="AE3622" i="91"/>
  <c r="AF3622" i="91"/>
  <c r="AG3622" i="91"/>
  <c r="AH3622" i="91"/>
  <c r="AC3623" i="91"/>
  <c r="AD3623" i="91"/>
  <c r="AE3623" i="91"/>
  <c r="AF3623" i="91"/>
  <c r="AG3623" i="91"/>
  <c r="AH3623" i="91"/>
  <c r="AC3624" i="91"/>
  <c r="AD3624" i="91"/>
  <c r="AE3624" i="91"/>
  <c r="AF3624" i="91"/>
  <c r="AG3624" i="91"/>
  <c r="AH3624" i="91"/>
  <c r="AC3625" i="91"/>
  <c r="AD3625" i="91"/>
  <c r="AE3625" i="91"/>
  <c r="AF3625" i="91"/>
  <c r="AG3625" i="91"/>
  <c r="AH3625" i="91"/>
  <c r="AC3626" i="91"/>
  <c r="AD3626" i="91"/>
  <c r="AE3626" i="91"/>
  <c r="AF3626" i="91"/>
  <c r="AG3626" i="91"/>
  <c r="AH3626" i="91"/>
  <c r="AC3627" i="91"/>
  <c r="AD3627" i="91"/>
  <c r="AE3627" i="91"/>
  <c r="AF3627" i="91"/>
  <c r="AG3627" i="91"/>
  <c r="AH3627" i="91"/>
  <c r="AC3628" i="91"/>
  <c r="AD3628" i="91"/>
  <c r="AE3628" i="91"/>
  <c r="AF3628" i="91"/>
  <c r="AG3628" i="91"/>
  <c r="AH3628" i="91"/>
  <c r="AC3629" i="91"/>
  <c r="AD3629" i="91"/>
  <c r="AE3629" i="91"/>
  <c r="AF3629" i="91"/>
  <c r="AG3629" i="91"/>
  <c r="AH3629" i="91"/>
  <c r="AC3630" i="91"/>
  <c r="AD3630" i="91"/>
  <c r="AE3630" i="91"/>
  <c r="AF3630" i="91"/>
  <c r="AG3630" i="91"/>
  <c r="AH3630" i="91"/>
  <c r="AC3631" i="91"/>
  <c r="AD3631" i="91"/>
  <c r="AE3631" i="91"/>
  <c r="AF3631" i="91"/>
  <c r="AG3631" i="91"/>
  <c r="AH3631" i="91"/>
  <c r="AC3632" i="91"/>
  <c r="AD3632" i="91"/>
  <c r="AE3632" i="91"/>
  <c r="AF3632" i="91"/>
  <c r="AG3632" i="91"/>
  <c r="AH3632" i="91"/>
  <c r="AC3633" i="91"/>
  <c r="AD3633" i="91"/>
  <c r="AE3633" i="91"/>
  <c r="AF3633" i="91"/>
  <c r="AG3633" i="91"/>
  <c r="AH3633" i="91"/>
  <c r="AC3634" i="91"/>
  <c r="AD3634" i="91"/>
  <c r="AE3634" i="91"/>
  <c r="AF3634" i="91"/>
  <c r="AG3634" i="91"/>
  <c r="AH3634" i="91"/>
  <c r="AC3635" i="91"/>
  <c r="AD3635" i="91"/>
  <c r="AE3635" i="91"/>
  <c r="AF3635" i="91"/>
  <c r="AG3635" i="91"/>
  <c r="AH3635" i="91"/>
  <c r="AC3636" i="91"/>
  <c r="AD3636" i="91"/>
  <c r="AE3636" i="91"/>
  <c r="AF3636" i="91"/>
  <c r="AG3636" i="91"/>
  <c r="AH3636" i="91"/>
  <c r="AC3637" i="91"/>
  <c r="AD3637" i="91"/>
  <c r="AE3637" i="91"/>
  <c r="AF3637" i="91"/>
  <c r="AG3637" i="91"/>
  <c r="AH3637" i="91"/>
  <c r="AC3638" i="91"/>
  <c r="AD3638" i="91"/>
  <c r="AE3638" i="91"/>
  <c r="AF3638" i="91"/>
  <c r="AG3638" i="91"/>
  <c r="AH3638" i="91"/>
  <c r="AC3639" i="91"/>
  <c r="AD3639" i="91"/>
  <c r="AE3639" i="91"/>
  <c r="AF3639" i="91"/>
  <c r="AG3639" i="91"/>
  <c r="AH3639" i="91"/>
  <c r="AC3640" i="91"/>
  <c r="AD3640" i="91"/>
  <c r="AE3640" i="91"/>
  <c r="AF3640" i="91"/>
  <c r="AG3640" i="91"/>
  <c r="AH3640" i="91"/>
  <c r="AC3641" i="91"/>
  <c r="AD3641" i="91"/>
  <c r="AE3641" i="91"/>
  <c r="AF3641" i="91"/>
  <c r="AG3641" i="91"/>
  <c r="AH3641" i="91"/>
  <c r="AC3642" i="91"/>
  <c r="AD3642" i="91"/>
  <c r="AE3642" i="91"/>
  <c r="AF3642" i="91"/>
  <c r="AG3642" i="91"/>
  <c r="AH3642" i="91"/>
  <c r="AC3643" i="91"/>
  <c r="AD3643" i="91"/>
  <c r="AE3643" i="91"/>
  <c r="AF3643" i="91"/>
  <c r="AG3643" i="91"/>
  <c r="AH3643" i="91"/>
  <c r="AC3644" i="91"/>
  <c r="AD3644" i="91"/>
  <c r="AE3644" i="91"/>
  <c r="AF3644" i="91"/>
  <c r="AG3644" i="91"/>
  <c r="AH3644" i="91"/>
  <c r="AC3645" i="91"/>
  <c r="AD3645" i="91"/>
  <c r="AE3645" i="91"/>
  <c r="AF3645" i="91"/>
  <c r="AG3645" i="91"/>
  <c r="AH3645" i="91"/>
  <c r="AC3646" i="91"/>
  <c r="AD3646" i="91"/>
  <c r="AE3646" i="91"/>
  <c r="AF3646" i="91"/>
  <c r="AG3646" i="91"/>
  <c r="AH3646" i="91"/>
  <c r="AC3647" i="91"/>
  <c r="AD3647" i="91"/>
  <c r="AE3647" i="91"/>
  <c r="AF3647" i="91"/>
  <c r="AG3647" i="91"/>
  <c r="AH3647" i="91"/>
  <c r="AC3648" i="91"/>
  <c r="AD3648" i="91"/>
  <c r="AE3648" i="91"/>
  <c r="AF3648" i="91"/>
  <c r="AG3648" i="91"/>
  <c r="AH3648" i="91"/>
  <c r="AC3649" i="91"/>
  <c r="AD3649" i="91"/>
  <c r="AE3649" i="91"/>
  <c r="AF3649" i="91"/>
  <c r="AG3649" i="91"/>
  <c r="AH3649" i="91"/>
  <c r="AC3650" i="91"/>
  <c r="AD3650" i="91"/>
  <c r="AE3650" i="91"/>
  <c r="AF3650" i="91"/>
  <c r="AG3650" i="91"/>
  <c r="AH3650" i="91"/>
  <c r="AC3651" i="91"/>
  <c r="AD3651" i="91"/>
  <c r="AE3651" i="91"/>
  <c r="AF3651" i="91"/>
  <c r="AG3651" i="91"/>
  <c r="AH3651" i="91"/>
  <c r="AC3652" i="91"/>
  <c r="AD3652" i="91"/>
  <c r="AE3652" i="91"/>
  <c r="AF3652" i="91"/>
  <c r="AG3652" i="91"/>
  <c r="AH3652" i="91"/>
  <c r="AC3653" i="91"/>
  <c r="AD3653" i="91"/>
  <c r="AE3653" i="91"/>
  <c r="AF3653" i="91"/>
  <c r="AG3653" i="91"/>
  <c r="AH3653" i="91"/>
  <c r="AC3654" i="91"/>
  <c r="AD3654" i="91"/>
  <c r="AE3654" i="91"/>
  <c r="AF3654" i="91"/>
  <c r="AG3654" i="91"/>
  <c r="AH3654" i="91"/>
  <c r="AC3655" i="91"/>
  <c r="AD3655" i="91"/>
  <c r="AE3655" i="91"/>
  <c r="AF3655" i="91"/>
  <c r="AG3655" i="91"/>
  <c r="AH3655" i="91"/>
  <c r="AC3656" i="91"/>
  <c r="AD3656" i="91"/>
  <c r="AE3656" i="91"/>
  <c r="AF3656" i="91"/>
  <c r="AG3656" i="91"/>
  <c r="AH3656" i="91"/>
  <c r="AC3657" i="91"/>
  <c r="AD3657" i="91"/>
  <c r="AE3657" i="91"/>
  <c r="AF3657" i="91"/>
  <c r="AG3657" i="91"/>
  <c r="AH3657" i="91"/>
  <c r="AC3658" i="91"/>
  <c r="AD3658" i="91"/>
  <c r="AE3658" i="91"/>
  <c r="AF3658" i="91"/>
  <c r="AG3658" i="91"/>
  <c r="AH3658" i="91"/>
  <c r="AC3659" i="91"/>
  <c r="AD3659" i="91"/>
  <c r="AE3659" i="91"/>
  <c r="AF3659" i="91"/>
  <c r="AG3659" i="91"/>
  <c r="AH3659" i="91"/>
  <c r="AC3660" i="91"/>
  <c r="AD3660" i="91"/>
  <c r="AE3660" i="91"/>
  <c r="AF3660" i="91"/>
  <c r="AG3660" i="91"/>
  <c r="AH3660" i="91"/>
  <c r="AC3661" i="91"/>
  <c r="AD3661" i="91"/>
  <c r="AE3661" i="91"/>
  <c r="AF3661" i="91"/>
  <c r="AG3661" i="91"/>
  <c r="AH3661" i="91"/>
  <c r="AC3662" i="91"/>
  <c r="AD3662" i="91"/>
  <c r="AE3662" i="91"/>
  <c r="AF3662" i="91"/>
  <c r="AG3662" i="91"/>
  <c r="AH3662" i="91"/>
  <c r="AC3663" i="91"/>
  <c r="AD3663" i="91"/>
  <c r="AE3663" i="91"/>
  <c r="AF3663" i="91"/>
  <c r="AG3663" i="91"/>
  <c r="AH3663" i="91"/>
  <c r="AC3664" i="91"/>
  <c r="AD3664" i="91"/>
  <c r="AE3664" i="91"/>
  <c r="AF3664" i="91"/>
  <c r="AG3664" i="91"/>
  <c r="AH3664" i="91"/>
  <c r="AC3665" i="91"/>
  <c r="AD3665" i="91"/>
  <c r="AE3665" i="91"/>
  <c r="AF3665" i="91"/>
  <c r="AG3665" i="91"/>
  <c r="AH3665" i="91"/>
  <c r="AC3666" i="91"/>
  <c r="AD3666" i="91"/>
  <c r="AE3666" i="91"/>
  <c r="AF3666" i="91"/>
  <c r="AG3666" i="91"/>
  <c r="AH3666" i="91"/>
  <c r="AC3667" i="91"/>
  <c r="AD3667" i="91"/>
  <c r="AE3667" i="91"/>
  <c r="AF3667" i="91"/>
  <c r="AG3667" i="91"/>
  <c r="AH3667" i="91"/>
  <c r="AC3668" i="91"/>
  <c r="AD3668" i="91"/>
  <c r="AE3668" i="91"/>
  <c r="AF3668" i="91"/>
  <c r="AG3668" i="91"/>
  <c r="AH3668" i="91"/>
  <c r="AC3669" i="91"/>
  <c r="AD3669" i="91"/>
  <c r="AE3669" i="91"/>
  <c r="AF3669" i="91"/>
  <c r="AG3669" i="91"/>
  <c r="AH3669" i="91"/>
  <c r="AC3670" i="91"/>
  <c r="AD3670" i="91"/>
  <c r="AE3670" i="91"/>
  <c r="AF3670" i="91"/>
  <c r="AG3670" i="91"/>
  <c r="AH3670" i="91"/>
  <c r="AC3671" i="91"/>
  <c r="AD3671" i="91"/>
  <c r="AE3671" i="91"/>
  <c r="AF3671" i="91"/>
  <c r="AG3671" i="91"/>
  <c r="AH3671" i="91"/>
  <c r="AC3672" i="91"/>
  <c r="AD3672" i="91"/>
  <c r="AE3672" i="91"/>
  <c r="AF3672" i="91"/>
  <c r="AG3672" i="91"/>
  <c r="AH3672" i="91"/>
  <c r="AC3673" i="91"/>
  <c r="AD3673" i="91"/>
  <c r="AE3673" i="91"/>
  <c r="AF3673" i="91"/>
  <c r="AG3673" i="91"/>
  <c r="AH3673" i="91"/>
  <c r="AC3674" i="91"/>
  <c r="AD3674" i="91"/>
  <c r="AE3674" i="91"/>
  <c r="AF3674" i="91"/>
  <c r="AG3674" i="91"/>
  <c r="AH3674" i="91"/>
  <c r="AC3675" i="91"/>
  <c r="AD3675" i="91"/>
  <c r="AE3675" i="91"/>
  <c r="AF3675" i="91"/>
  <c r="AG3675" i="91"/>
  <c r="AH3675" i="91"/>
  <c r="AC3676" i="91"/>
  <c r="AD3676" i="91"/>
  <c r="AE3676" i="91"/>
  <c r="AF3676" i="91"/>
  <c r="AG3676" i="91"/>
  <c r="AH3676" i="91"/>
  <c r="AC3677" i="91"/>
  <c r="AD3677" i="91"/>
  <c r="AE3677" i="91"/>
  <c r="AF3677" i="91"/>
  <c r="AG3677" i="91"/>
  <c r="AH3677" i="91"/>
  <c r="AC3678" i="91"/>
  <c r="AD3678" i="91"/>
  <c r="AE3678" i="91"/>
  <c r="AF3678" i="91"/>
  <c r="AG3678" i="91"/>
  <c r="AH3678" i="91"/>
  <c r="AC3679" i="91"/>
  <c r="AD3679" i="91"/>
  <c r="AE3679" i="91"/>
  <c r="AF3679" i="91"/>
  <c r="AG3679" i="91"/>
  <c r="AH3679" i="91"/>
  <c r="AC3680" i="91"/>
  <c r="AD3680" i="91"/>
  <c r="AE3680" i="91"/>
  <c r="AF3680" i="91"/>
  <c r="AG3680" i="91"/>
  <c r="AH3680" i="91"/>
  <c r="AC3681" i="91"/>
  <c r="AD3681" i="91"/>
  <c r="AE3681" i="91"/>
  <c r="AF3681" i="91"/>
  <c r="AG3681" i="91"/>
  <c r="AH3681" i="91"/>
  <c r="AC3682" i="91"/>
  <c r="AD3682" i="91"/>
  <c r="AE3682" i="91"/>
  <c r="AF3682" i="91"/>
  <c r="AG3682" i="91"/>
  <c r="AH3682" i="91"/>
  <c r="AC3683" i="91"/>
  <c r="AD3683" i="91"/>
  <c r="AE3683" i="91"/>
  <c r="AF3683" i="91"/>
  <c r="AG3683" i="91"/>
  <c r="AH3683" i="91"/>
  <c r="AC3684" i="91"/>
  <c r="AD3684" i="91"/>
  <c r="AE3684" i="91"/>
  <c r="AF3684" i="91"/>
  <c r="AG3684" i="91"/>
  <c r="AH3684" i="91"/>
  <c r="AC3685" i="91"/>
  <c r="AD3685" i="91"/>
  <c r="AE3685" i="91"/>
  <c r="AF3685" i="91"/>
  <c r="AG3685" i="91"/>
  <c r="AH3685" i="91"/>
  <c r="AC3686" i="91"/>
  <c r="AD3686" i="91"/>
  <c r="AE3686" i="91"/>
  <c r="AF3686" i="91"/>
  <c r="AG3686" i="91"/>
  <c r="AH3686" i="91"/>
  <c r="AC3687" i="91"/>
  <c r="AD3687" i="91"/>
  <c r="AE3687" i="91"/>
  <c r="AF3687" i="91"/>
  <c r="AG3687" i="91"/>
  <c r="AH3687" i="91"/>
  <c r="AC3688" i="91"/>
  <c r="AD3688" i="91"/>
  <c r="AE3688" i="91"/>
  <c r="AF3688" i="91"/>
  <c r="AG3688" i="91"/>
  <c r="AH3688" i="91"/>
  <c r="AC3689" i="91"/>
  <c r="AD3689" i="91"/>
  <c r="AE3689" i="91"/>
  <c r="AF3689" i="91"/>
  <c r="AG3689" i="91"/>
  <c r="AH3689" i="91"/>
  <c r="AC3690" i="91"/>
  <c r="AD3690" i="91"/>
  <c r="AE3690" i="91"/>
  <c r="AF3690" i="91"/>
  <c r="AG3690" i="91"/>
  <c r="AH3690" i="91"/>
  <c r="AC3691" i="91"/>
  <c r="AD3691" i="91"/>
  <c r="AE3691" i="91"/>
  <c r="AF3691" i="91"/>
  <c r="AG3691" i="91"/>
  <c r="AH3691" i="91"/>
  <c r="AC3692" i="91"/>
  <c r="AD3692" i="91"/>
  <c r="AE3692" i="91"/>
  <c r="AF3692" i="91"/>
  <c r="AG3692" i="91"/>
  <c r="AH3692" i="91"/>
  <c r="AC3693" i="91"/>
  <c r="AD3693" i="91"/>
  <c r="AE3693" i="91"/>
  <c r="AF3693" i="91"/>
  <c r="AG3693" i="91"/>
  <c r="AH3693" i="91"/>
  <c r="AC3694" i="91"/>
  <c r="AD3694" i="91"/>
  <c r="AE3694" i="91"/>
  <c r="AF3694" i="91"/>
  <c r="AG3694" i="91"/>
  <c r="AH3694" i="91"/>
  <c r="AC3695" i="91"/>
  <c r="AD3695" i="91"/>
  <c r="AE3695" i="91"/>
  <c r="AF3695" i="91"/>
  <c r="AG3695" i="91"/>
  <c r="AH3695" i="91"/>
  <c r="AC3696" i="91"/>
  <c r="AD3696" i="91"/>
  <c r="AE3696" i="91"/>
  <c r="AF3696" i="91"/>
  <c r="AG3696" i="91"/>
  <c r="AH3696" i="91"/>
  <c r="AC3697" i="91"/>
  <c r="AD3697" i="91"/>
  <c r="AE3697" i="91"/>
  <c r="AF3697" i="91"/>
  <c r="AG3697" i="91"/>
  <c r="AH3697" i="91"/>
  <c r="AC3698" i="91"/>
  <c r="AD3698" i="91"/>
  <c r="AE3698" i="91"/>
  <c r="AF3698" i="91"/>
  <c r="AG3698" i="91"/>
  <c r="AH3698" i="91"/>
  <c r="AC3699" i="91"/>
  <c r="AD3699" i="91"/>
  <c r="AE3699" i="91"/>
  <c r="AF3699" i="91"/>
  <c r="AG3699" i="91"/>
  <c r="AH3699" i="91"/>
  <c r="AC3700" i="91"/>
  <c r="AD3700" i="91"/>
  <c r="AE3700" i="91"/>
  <c r="AF3700" i="91"/>
  <c r="AG3700" i="91"/>
  <c r="AH3700" i="91"/>
  <c r="AC3701" i="91"/>
  <c r="AD3701" i="91"/>
  <c r="AE3701" i="91"/>
  <c r="AF3701" i="91"/>
  <c r="AG3701" i="91"/>
  <c r="AH3701" i="91"/>
  <c r="AC3702" i="91"/>
  <c r="AD3702" i="91"/>
  <c r="AE3702" i="91"/>
  <c r="AF3702" i="91"/>
  <c r="AG3702" i="91"/>
  <c r="AH3702" i="91"/>
  <c r="AC3703" i="91"/>
  <c r="AD3703" i="91"/>
  <c r="AE3703" i="91"/>
  <c r="AF3703" i="91"/>
  <c r="AG3703" i="91"/>
  <c r="AH3703" i="91"/>
  <c r="AC3704" i="91"/>
  <c r="AD3704" i="91"/>
  <c r="AE3704" i="91"/>
  <c r="AF3704" i="91"/>
  <c r="AG3704" i="91"/>
  <c r="AH3704" i="91"/>
  <c r="AC3705" i="91"/>
  <c r="AD3705" i="91"/>
  <c r="AE3705" i="91"/>
  <c r="AF3705" i="91"/>
  <c r="AG3705" i="91"/>
  <c r="AH3705" i="91"/>
  <c r="AC3706" i="91"/>
  <c r="AD3706" i="91"/>
  <c r="AE3706" i="91"/>
  <c r="AF3706" i="91"/>
  <c r="AG3706" i="91"/>
  <c r="AH3706" i="91"/>
  <c r="AC3707" i="91"/>
  <c r="AD3707" i="91"/>
  <c r="AE3707" i="91"/>
  <c r="AF3707" i="91"/>
  <c r="AG3707" i="91"/>
  <c r="AH3707" i="91"/>
  <c r="AC3708" i="91"/>
  <c r="AD3708" i="91"/>
  <c r="AE3708" i="91"/>
  <c r="AF3708" i="91"/>
  <c r="AG3708" i="91"/>
  <c r="AH3708" i="91"/>
  <c r="AC3709" i="91"/>
  <c r="AD3709" i="91"/>
  <c r="AE3709" i="91"/>
  <c r="AF3709" i="91"/>
  <c r="AG3709" i="91"/>
  <c r="AH3709" i="91"/>
  <c r="AC3710" i="91"/>
  <c r="AD3710" i="91"/>
  <c r="AE3710" i="91"/>
  <c r="AF3710" i="91"/>
  <c r="AG3710" i="91"/>
  <c r="AH3710" i="91"/>
  <c r="AC3711" i="91"/>
  <c r="AD3711" i="91"/>
  <c r="AE3711" i="91"/>
  <c r="AF3711" i="91"/>
  <c r="AG3711" i="91"/>
  <c r="AH3711" i="91"/>
  <c r="AC3712" i="91"/>
  <c r="AD3712" i="91"/>
  <c r="AE3712" i="91"/>
  <c r="AF3712" i="91"/>
  <c r="AG3712" i="91"/>
  <c r="AH3712" i="91"/>
  <c r="AC3713" i="91"/>
  <c r="AD3713" i="91"/>
  <c r="AE3713" i="91"/>
  <c r="AF3713" i="91"/>
  <c r="AG3713" i="91"/>
  <c r="AH3713" i="91"/>
  <c r="AC3714" i="91"/>
  <c r="AD3714" i="91"/>
  <c r="AE3714" i="91"/>
  <c r="AF3714" i="91"/>
  <c r="AG3714" i="91"/>
  <c r="AH3714" i="91"/>
  <c r="AC3715" i="91"/>
  <c r="AD3715" i="91"/>
  <c r="AE3715" i="91"/>
  <c r="AF3715" i="91"/>
  <c r="AG3715" i="91"/>
  <c r="AH3715" i="91"/>
  <c r="AC3716" i="91"/>
  <c r="AD3716" i="91"/>
  <c r="AE3716" i="91"/>
  <c r="AF3716" i="91"/>
  <c r="AG3716" i="91"/>
  <c r="AH3716" i="91"/>
  <c r="AC3717" i="91"/>
  <c r="AD3717" i="91"/>
  <c r="AE3717" i="91"/>
  <c r="AF3717" i="91"/>
  <c r="AG3717" i="91"/>
  <c r="AH3717" i="91"/>
  <c r="AC3718" i="91"/>
  <c r="AD3718" i="91"/>
  <c r="AE3718" i="91"/>
  <c r="AF3718" i="91"/>
  <c r="AG3718" i="91"/>
  <c r="AH3718" i="91"/>
  <c r="AC3719" i="91"/>
  <c r="AD3719" i="91"/>
  <c r="AE3719" i="91"/>
  <c r="AF3719" i="91"/>
  <c r="AG3719" i="91"/>
  <c r="AH3719" i="91"/>
  <c r="AC3720" i="91"/>
  <c r="AD3720" i="91"/>
  <c r="AE3720" i="91"/>
  <c r="AF3720" i="91"/>
  <c r="AG3720" i="91"/>
  <c r="AH3720" i="91"/>
  <c r="AC3721" i="91"/>
  <c r="AD3721" i="91"/>
  <c r="AE3721" i="91"/>
  <c r="AF3721" i="91"/>
  <c r="AG3721" i="91"/>
  <c r="AH3721" i="91"/>
  <c r="AC3722" i="91"/>
  <c r="AD3722" i="91"/>
  <c r="AE3722" i="91"/>
  <c r="AF3722" i="91"/>
  <c r="AG3722" i="91"/>
  <c r="AH3722" i="91"/>
  <c r="AC3723" i="91"/>
  <c r="AD3723" i="91"/>
  <c r="AE3723" i="91"/>
  <c r="AF3723" i="91"/>
  <c r="AG3723" i="91"/>
  <c r="AH3723" i="91"/>
  <c r="AC3724" i="91"/>
  <c r="AD3724" i="91"/>
  <c r="AE3724" i="91"/>
  <c r="AF3724" i="91"/>
  <c r="AG3724" i="91"/>
  <c r="AH3724" i="91"/>
  <c r="AC3725" i="91"/>
  <c r="AD3725" i="91"/>
  <c r="AE3725" i="91"/>
  <c r="AF3725" i="91"/>
  <c r="AG3725" i="91"/>
  <c r="AH3725" i="91"/>
  <c r="AC3726" i="91"/>
  <c r="AD3726" i="91"/>
  <c r="AE3726" i="91"/>
  <c r="AF3726" i="91"/>
  <c r="AG3726" i="91"/>
  <c r="AH3726" i="91"/>
  <c r="AC3727" i="91"/>
  <c r="AD3727" i="91"/>
  <c r="AE3727" i="91"/>
  <c r="AF3727" i="91"/>
  <c r="AG3727" i="91"/>
  <c r="AH3727" i="91"/>
  <c r="AC3728" i="91"/>
  <c r="AD3728" i="91"/>
  <c r="AE3728" i="91"/>
  <c r="AF3728" i="91"/>
  <c r="AG3728" i="91"/>
  <c r="AH3728" i="91"/>
  <c r="AC3729" i="91"/>
  <c r="AD3729" i="91"/>
  <c r="AE3729" i="91"/>
  <c r="AF3729" i="91"/>
  <c r="AG3729" i="91"/>
  <c r="AH3729" i="91"/>
  <c r="AC3730" i="91"/>
  <c r="AD3730" i="91"/>
  <c r="AE3730" i="91"/>
  <c r="AF3730" i="91"/>
  <c r="AG3730" i="91"/>
  <c r="AH3730" i="91"/>
  <c r="AC3731" i="91"/>
  <c r="AD3731" i="91"/>
  <c r="AE3731" i="91"/>
  <c r="AF3731" i="91"/>
  <c r="AG3731" i="91"/>
  <c r="AH3731" i="91"/>
  <c r="AC3732" i="91"/>
  <c r="AD3732" i="91"/>
  <c r="AE3732" i="91"/>
  <c r="AF3732" i="91"/>
  <c r="AG3732" i="91"/>
  <c r="AH3732" i="91"/>
  <c r="AC3733" i="91"/>
  <c r="AD3733" i="91"/>
  <c r="AE3733" i="91"/>
  <c r="AF3733" i="91"/>
  <c r="AG3733" i="91"/>
  <c r="AH3733" i="91"/>
  <c r="AC3734" i="91"/>
  <c r="AD3734" i="91"/>
  <c r="AE3734" i="91"/>
  <c r="AF3734" i="91"/>
  <c r="AG3734" i="91"/>
  <c r="AH3734" i="91"/>
  <c r="AC3735" i="91"/>
  <c r="AD3735" i="91"/>
  <c r="AE3735" i="91"/>
  <c r="AF3735" i="91"/>
  <c r="AG3735" i="91"/>
  <c r="AH3735" i="91"/>
  <c r="AC3736" i="91"/>
  <c r="AD3736" i="91"/>
  <c r="AE3736" i="91"/>
  <c r="AF3736" i="91"/>
  <c r="AG3736" i="91"/>
  <c r="AH3736" i="91"/>
  <c r="AC3737" i="91"/>
  <c r="AD3737" i="91"/>
  <c r="AE3737" i="91"/>
  <c r="AF3737" i="91"/>
  <c r="AG3737" i="91"/>
  <c r="AH3737" i="91"/>
  <c r="AC3738" i="91"/>
  <c r="AD3738" i="91"/>
  <c r="AE3738" i="91"/>
  <c r="AF3738" i="91"/>
  <c r="AG3738" i="91"/>
  <c r="AH3738" i="91"/>
  <c r="AC3739" i="91"/>
  <c r="AD3739" i="91"/>
  <c r="AE3739" i="91"/>
  <c r="AF3739" i="91"/>
  <c r="AG3739" i="91"/>
  <c r="AH3739" i="91"/>
  <c r="AC3740" i="91"/>
  <c r="AD3740" i="91"/>
  <c r="AE3740" i="91"/>
  <c r="AF3740" i="91"/>
  <c r="AG3740" i="91"/>
  <c r="AH3740" i="91"/>
  <c r="AC3741" i="91"/>
  <c r="AD3741" i="91"/>
  <c r="AE3741" i="91"/>
  <c r="AF3741" i="91"/>
  <c r="AG3741" i="91"/>
  <c r="AH3741" i="91"/>
  <c r="AC3742" i="91"/>
  <c r="AD3742" i="91"/>
  <c r="AE3742" i="91"/>
  <c r="AF3742" i="91"/>
  <c r="AG3742" i="91"/>
  <c r="AH3742" i="91"/>
  <c r="AC3743" i="91"/>
  <c r="AD3743" i="91"/>
  <c r="AE3743" i="91"/>
  <c r="AF3743" i="91"/>
  <c r="AG3743" i="91"/>
  <c r="AH3743" i="91"/>
  <c r="AC3744" i="91"/>
  <c r="AD3744" i="91"/>
  <c r="AE3744" i="91"/>
  <c r="AF3744" i="91"/>
  <c r="AG3744" i="91"/>
  <c r="AH3744" i="91"/>
  <c r="AC3745" i="91"/>
  <c r="AD3745" i="91"/>
  <c r="AE3745" i="91"/>
  <c r="AF3745" i="91"/>
  <c r="AG3745" i="91"/>
  <c r="AH3745" i="91"/>
  <c r="AC3746" i="91"/>
  <c r="AD3746" i="91"/>
  <c r="AE3746" i="91"/>
  <c r="AF3746" i="91"/>
  <c r="AG3746" i="91"/>
  <c r="AH3746" i="91"/>
  <c r="AC3747" i="91"/>
  <c r="AD3747" i="91"/>
  <c r="AE3747" i="91"/>
  <c r="AF3747" i="91"/>
  <c r="AG3747" i="91"/>
  <c r="AH3747" i="91"/>
  <c r="AC3748" i="91"/>
  <c r="AD3748" i="91"/>
  <c r="AE3748" i="91"/>
  <c r="AF3748" i="91"/>
  <c r="AG3748" i="91"/>
  <c r="AH3748" i="91"/>
  <c r="AC3749" i="91"/>
  <c r="AD3749" i="91"/>
  <c r="AE3749" i="91"/>
  <c r="AF3749" i="91"/>
  <c r="AG3749" i="91"/>
  <c r="AH3749" i="91"/>
  <c r="AC3750" i="91"/>
  <c r="AD3750" i="91"/>
  <c r="AE3750" i="91"/>
  <c r="AF3750" i="91"/>
  <c r="AG3750" i="91"/>
  <c r="AH3750" i="91"/>
  <c r="AC3751" i="91"/>
  <c r="AD3751" i="91"/>
  <c r="AE3751" i="91"/>
  <c r="AF3751" i="91"/>
  <c r="AG3751" i="91"/>
  <c r="AH3751" i="91"/>
  <c r="AC3752" i="91"/>
  <c r="AD3752" i="91"/>
  <c r="AE3752" i="91"/>
  <c r="AF3752" i="91"/>
  <c r="AG3752" i="91"/>
  <c r="AH3752" i="91"/>
  <c r="AC3753" i="91"/>
  <c r="AD3753" i="91"/>
  <c r="AE3753" i="91"/>
  <c r="AF3753" i="91"/>
  <c r="AG3753" i="91"/>
  <c r="AH3753" i="91"/>
  <c r="AC3754" i="91"/>
  <c r="AD3754" i="91"/>
  <c r="AE3754" i="91"/>
  <c r="AF3754" i="91"/>
  <c r="AG3754" i="91"/>
  <c r="AH3754" i="91"/>
  <c r="AC3755" i="91"/>
  <c r="AD3755" i="91"/>
  <c r="AE3755" i="91"/>
  <c r="AF3755" i="91"/>
  <c r="AG3755" i="91"/>
  <c r="AH3755" i="91"/>
  <c r="AC3756" i="91"/>
  <c r="AD3756" i="91"/>
  <c r="AE3756" i="91"/>
  <c r="AF3756" i="91"/>
  <c r="AG3756" i="91"/>
  <c r="AH3756" i="91"/>
  <c r="AC3757" i="91"/>
  <c r="AD3757" i="91"/>
  <c r="AE3757" i="91"/>
  <c r="AF3757" i="91"/>
  <c r="AG3757" i="91"/>
  <c r="AH3757" i="91"/>
  <c r="AC3758" i="91"/>
  <c r="AD3758" i="91"/>
  <c r="AE3758" i="91"/>
  <c r="AF3758" i="91"/>
  <c r="AG3758" i="91"/>
  <c r="AH3758" i="91"/>
  <c r="AC3759" i="91"/>
  <c r="AD3759" i="91"/>
  <c r="AE3759" i="91"/>
  <c r="AF3759" i="91"/>
  <c r="AG3759" i="91"/>
  <c r="AH3759" i="91"/>
  <c r="AC3760" i="91"/>
  <c r="AD3760" i="91"/>
  <c r="AE3760" i="91"/>
  <c r="AF3760" i="91"/>
  <c r="AG3760" i="91"/>
  <c r="AH3760" i="91"/>
  <c r="AC3761" i="91"/>
  <c r="AD3761" i="91"/>
  <c r="AE3761" i="91"/>
  <c r="AF3761" i="91"/>
  <c r="AG3761" i="91"/>
  <c r="AH3761" i="91"/>
  <c r="AC3762" i="91"/>
  <c r="AD3762" i="91"/>
  <c r="AE3762" i="91"/>
  <c r="AF3762" i="91"/>
  <c r="AG3762" i="91"/>
  <c r="AH3762" i="91"/>
  <c r="AC3763" i="91"/>
  <c r="AD3763" i="91"/>
  <c r="AE3763" i="91"/>
  <c r="AF3763" i="91"/>
  <c r="AG3763" i="91"/>
  <c r="AH3763" i="91"/>
  <c r="AC3764" i="91"/>
  <c r="AD3764" i="91"/>
  <c r="AE3764" i="91"/>
  <c r="AF3764" i="91"/>
  <c r="AG3764" i="91"/>
  <c r="AH3764" i="91"/>
  <c r="AC3765" i="91"/>
  <c r="AD3765" i="91"/>
  <c r="AE3765" i="91"/>
  <c r="AF3765" i="91"/>
  <c r="AG3765" i="91"/>
  <c r="AH3765" i="91"/>
  <c r="AC3766" i="91"/>
  <c r="AD3766" i="91"/>
  <c r="AE3766" i="91"/>
  <c r="AF3766" i="91"/>
  <c r="AG3766" i="91"/>
  <c r="AH3766" i="91"/>
  <c r="AC3767" i="91"/>
  <c r="AD3767" i="91"/>
  <c r="AE3767" i="91"/>
  <c r="AF3767" i="91"/>
  <c r="AG3767" i="91"/>
  <c r="AH3767" i="91"/>
  <c r="AC3768" i="91"/>
  <c r="AD3768" i="91"/>
  <c r="AE3768" i="91"/>
  <c r="AF3768" i="91"/>
  <c r="AG3768" i="91"/>
  <c r="AH3768" i="91"/>
  <c r="AC3769" i="91"/>
  <c r="AD3769" i="91"/>
  <c r="AE3769" i="91"/>
  <c r="AF3769" i="91"/>
  <c r="AG3769" i="91"/>
  <c r="AH3769" i="91"/>
  <c r="AC3770" i="91"/>
  <c r="AD3770" i="91"/>
  <c r="AE3770" i="91"/>
  <c r="AF3770" i="91"/>
  <c r="AG3770" i="91"/>
  <c r="AH3770" i="91"/>
  <c r="AC3771" i="91"/>
  <c r="AD3771" i="91"/>
  <c r="AE3771" i="91"/>
  <c r="AF3771" i="91"/>
  <c r="AG3771" i="91"/>
  <c r="AH3771" i="91"/>
  <c r="AC3772" i="91"/>
  <c r="AD3772" i="91"/>
  <c r="AE3772" i="91"/>
  <c r="AF3772" i="91"/>
  <c r="AG3772" i="91"/>
  <c r="AH3772" i="91"/>
  <c r="AC3773" i="91"/>
  <c r="AD3773" i="91"/>
  <c r="AE3773" i="91"/>
  <c r="AF3773" i="91"/>
  <c r="AG3773" i="91"/>
  <c r="AH3773" i="91"/>
  <c r="AC3774" i="91"/>
  <c r="AD3774" i="91"/>
  <c r="AE3774" i="91"/>
  <c r="AF3774" i="91"/>
  <c r="AG3774" i="91"/>
  <c r="AH3774" i="91"/>
  <c r="AC3775" i="91"/>
  <c r="AD3775" i="91"/>
  <c r="AE3775" i="91"/>
  <c r="AF3775" i="91"/>
  <c r="AG3775" i="91"/>
  <c r="AH3775" i="91"/>
  <c r="AC3776" i="91"/>
  <c r="AD3776" i="91"/>
  <c r="AE3776" i="91"/>
  <c r="AF3776" i="91"/>
  <c r="AG3776" i="91"/>
  <c r="AH3776" i="91"/>
  <c r="AC3777" i="91"/>
  <c r="AD3777" i="91"/>
  <c r="AE3777" i="91"/>
  <c r="AF3777" i="91"/>
  <c r="AG3777" i="91"/>
  <c r="AH3777" i="91"/>
  <c r="AC3778" i="91"/>
  <c r="AD3778" i="91"/>
  <c r="AE3778" i="91"/>
  <c r="AF3778" i="91"/>
  <c r="AG3778" i="91"/>
  <c r="AH3778" i="91"/>
  <c r="AC3779" i="91"/>
  <c r="AD3779" i="91"/>
  <c r="AE3779" i="91"/>
  <c r="AF3779" i="91"/>
  <c r="AG3779" i="91"/>
  <c r="AH3779" i="91"/>
  <c r="AC3780" i="91"/>
  <c r="AD3780" i="91"/>
  <c r="AE3780" i="91"/>
  <c r="AF3780" i="91"/>
  <c r="AG3780" i="91"/>
  <c r="AH3780" i="91"/>
  <c r="AC3781" i="91"/>
  <c r="AD3781" i="91"/>
  <c r="AE3781" i="91"/>
  <c r="AF3781" i="91"/>
  <c r="AG3781" i="91"/>
  <c r="AH3781" i="91"/>
  <c r="AC3782" i="91"/>
  <c r="AD3782" i="91"/>
  <c r="AE3782" i="91"/>
  <c r="AF3782" i="91"/>
  <c r="AG3782" i="91"/>
  <c r="AH3782" i="91"/>
  <c r="AC3783" i="91"/>
  <c r="AD3783" i="91"/>
  <c r="AE3783" i="91"/>
  <c r="AF3783" i="91"/>
  <c r="AG3783" i="91"/>
  <c r="AH3783" i="91"/>
  <c r="AC3784" i="91"/>
  <c r="AD3784" i="91"/>
  <c r="AE3784" i="91"/>
  <c r="AF3784" i="91"/>
  <c r="AG3784" i="91"/>
  <c r="AH3784" i="91"/>
  <c r="AC3785" i="91"/>
  <c r="AD3785" i="91"/>
  <c r="AE3785" i="91"/>
  <c r="AF3785" i="91"/>
  <c r="AG3785" i="91"/>
  <c r="AH3785" i="91"/>
  <c r="AC3786" i="91"/>
  <c r="AD3786" i="91"/>
  <c r="AE3786" i="91"/>
  <c r="AF3786" i="91"/>
  <c r="AG3786" i="91"/>
  <c r="AH3786" i="91"/>
  <c r="AC3787" i="91"/>
  <c r="AD3787" i="91"/>
  <c r="AE3787" i="91"/>
  <c r="AF3787" i="91"/>
  <c r="AG3787" i="91"/>
  <c r="AH3787" i="91"/>
  <c r="AC3788" i="91"/>
  <c r="AD3788" i="91"/>
  <c r="AE3788" i="91"/>
  <c r="AF3788" i="91"/>
  <c r="AG3788" i="91"/>
  <c r="AH3788" i="91"/>
  <c r="AC3789" i="91"/>
  <c r="AD3789" i="91"/>
  <c r="AE3789" i="91"/>
  <c r="AF3789" i="91"/>
  <c r="AG3789" i="91"/>
  <c r="AH3789" i="91"/>
  <c r="AC3790" i="91"/>
  <c r="AD3790" i="91"/>
  <c r="AE3790" i="91"/>
  <c r="AF3790" i="91"/>
  <c r="AG3790" i="91"/>
  <c r="AH3790" i="91"/>
  <c r="AC3791" i="91"/>
  <c r="AD3791" i="91"/>
  <c r="AE3791" i="91"/>
  <c r="AF3791" i="91"/>
  <c r="AG3791" i="91"/>
  <c r="AH3791" i="91"/>
  <c r="AC3792" i="91"/>
  <c r="AD3792" i="91"/>
  <c r="AE3792" i="91"/>
  <c r="AF3792" i="91"/>
  <c r="AG3792" i="91"/>
  <c r="AH3792" i="91"/>
  <c r="AC3793" i="91"/>
  <c r="AD3793" i="91"/>
  <c r="AE3793" i="91"/>
  <c r="AF3793" i="91"/>
  <c r="AG3793" i="91"/>
  <c r="AH3793" i="91"/>
  <c r="AC3794" i="91"/>
  <c r="AD3794" i="91"/>
  <c r="AE3794" i="91"/>
  <c r="AF3794" i="91"/>
  <c r="AG3794" i="91"/>
  <c r="AH3794" i="91"/>
  <c r="AC3795" i="91"/>
  <c r="AD3795" i="91"/>
  <c r="AE3795" i="91"/>
  <c r="AF3795" i="91"/>
  <c r="AG3795" i="91"/>
  <c r="AH3795" i="91"/>
  <c r="AC3796" i="91"/>
  <c r="AD3796" i="91"/>
  <c r="AE3796" i="91"/>
  <c r="AF3796" i="91"/>
  <c r="AG3796" i="91"/>
  <c r="AH3796" i="91"/>
  <c r="AC3797" i="91"/>
  <c r="AD3797" i="91"/>
  <c r="AE3797" i="91"/>
  <c r="AF3797" i="91"/>
  <c r="AG3797" i="91"/>
  <c r="AH3797" i="91"/>
  <c r="AC3798" i="91"/>
  <c r="AD3798" i="91"/>
  <c r="AE3798" i="91"/>
  <c r="AF3798" i="91"/>
  <c r="AG3798" i="91"/>
  <c r="AH3798" i="91"/>
  <c r="AC3799" i="91"/>
  <c r="AD3799" i="91"/>
  <c r="AE3799" i="91"/>
  <c r="AF3799" i="91"/>
  <c r="AG3799" i="91"/>
  <c r="AH3799" i="91"/>
  <c r="AC3800" i="91"/>
  <c r="AD3800" i="91"/>
  <c r="AE3800" i="91"/>
  <c r="AF3800" i="91"/>
  <c r="AG3800" i="91"/>
  <c r="AH3800" i="91"/>
  <c r="AC3801" i="91"/>
  <c r="AD3801" i="91"/>
  <c r="AE3801" i="91"/>
  <c r="AF3801" i="91"/>
  <c r="AG3801" i="91"/>
  <c r="AH3801" i="91"/>
  <c r="AC3802" i="91"/>
  <c r="AD3802" i="91"/>
  <c r="AE3802" i="91"/>
  <c r="AF3802" i="91"/>
  <c r="AG3802" i="91"/>
  <c r="AH3802" i="91"/>
  <c r="AC3803" i="91"/>
  <c r="AD3803" i="91"/>
  <c r="AE3803" i="91"/>
  <c r="AF3803" i="91"/>
  <c r="AG3803" i="91"/>
  <c r="AH3803" i="91"/>
  <c r="AC3804" i="91"/>
  <c r="AD3804" i="91"/>
  <c r="AE3804" i="91"/>
  <c r="AF3804" i="91"/>
  <c r="AG3804" i="91"/>
  <c r="AH3804" i="91"/>
  <c r="AC3805" i="91"/>
  <c r="AD3805" i="91"/>
  <c r="AE3805" i="91"/>
  <c r="AF3805" i="91"/>
  <c r="AG3805" i="91"/>
  <c r="AH3805" i="91"/>
  <c r="AC3806" i="91"/>
  <c r="AD3806" i="91"/>
  <c r="AE3806" i="91"/>
  <c r="AF3806" i="91"/>
  <c r="AG3806" i="91"/>
  <c r="AH3806" i="91"/>
  <c r="AC3807" i="91"/>
  <c r="AD3807" i="91"/>
  <c r="AE3807" i="91"/>
  <c r="AF3807" i="91"/>
  <c r="AG3807" i="91"/>
  <c r="AH3807" i="91"/>
  <c r="AC3808" i="91"/>
  <c r="AD3808" i="91"/>
  <c r="AE3808" i="91"/>
  <c r="AF3808" i="91"/>
  <c r="AG3808" i="91"/>
  <c r="AH3808" i="91"/>
  <c r="AC3809" i="91"/>
  <c r="AD3809" i="91"/>
  <c r="AE3809" i="91"/>
  <c r="AF3809" i="91"/>
  <c r="AG3809" i="91"/>
  <c r="AH3809" i="91"/>
  <c r="AC3810" i="91"/>
  <c r="AD3810" i="91"/>
  <c r="AE3810" i="91"/>
  <c r="AF3810" i="91"/>
  <c r="AG3810" i="91"/>
  <c r="AH3810" i="91"/>
  <c r="AC3811" i="91"/>
  <c r="AD3811" i="91"/>
  <c r="AE3811" i="91"/>
  <c r="AF3811" i="91"/>
  <c r="AG3811" i="91"/>
  <c r="AH3811" i="91"/>
  <c r="AC3812" i="91"/>
  <c r="AD3812" i="91"/>
  <c r="AE3812" i="91"/>
  <c r="AF3812" i="91"/>
  <c r="AG3812" i="91"/>
  <c r="AH3812" i="91"/>
  <c r="AC3813" i="91"/>
  <c r="AD3813" i="91"/>
  <c r="AE3813" i="91"/>
  <c r="AF3813" i="91"/>
  <c r="AG3813" i="91"/>
  <c r="AH3813" i="91"/>
  <c r="AC3814" i="91"/>
  <c r="AD3814" i="91"/>
  <c r="AE3814" i="91"/>
  <c r="AF3814" i="91"/>
  <c r="AG3814" i="91"/>
  <c r="AH3814" i="91"/>
  <c r="AC3815" i="91"/>
  <c r="AD3815" i="91"/>
  <c r="AE3815" i="91"/>
  <c r="AF3815" i="91"/>
  <c r="AG3815" i="91"/>
  <c r="AH3815" i="91"/>
  <c r="AC3816" i="91"/>
  <c r="AD3816" i="91"/>
  <c r="AE3816" i="91"/>
  <c r="AF3816" i="91"/>
  <c r="AG3816" i="91"/>
  <c r="AH3816" i="91"/>
  <c r="AC3817" i="91"/>
  <c r="AD3817" i="91"/>
  <c r="AE3817" i="91"/>
  <c r="AF3817" i="91"/>
  <c r="AG3817" i="91"/>
  <c r="AH3817" i="91"/>
  <c r="AC3818" i="91"/>
  <c r="AD3818" i="91"/>
  <c r="AE3818" i="91"/>
  <c r="AF3818" i="91"/>
  <c r="AG3818" i="91"/>
  <c r="AH3818" i="91"/>
  <c r="AC3819" i="91"/>
  <c r="AD3819" i="91"/>
  <c r="AE3819" i="91"/>
  <c r="AF3819" i="91"/>
  <c r="AG3819" i="91"/>
  <c r="AH3819" i="91"/>
  <c r="AC3820" i="91"/>
  <c r="AD3820" i="91"/>
  <c r="AE3820" i="91"/>
  <c r="AF3820" i="91"/>
  <c r="AG3820" i="91"/>
  <c r="AH3820" i="91"/>
  <c r="AC3821" i="91"/>
  <c r="AD3821" i="91"/>
  <c r="AE3821" i="91"/>
  <c r="AF3821" i="91"/>
  <c r="AG3821" i="91"/>
  <c r="AH3821" i="91"/>
  <c r="AC3822" i="91"/>
  <c r="AD3822" i="91"/>
  <c r="AE3822" i="91"/>
  <c r="AF3822" i="91"/>
  <c r="AG3822" i="91"/>
  <c r="AH3822" i="91"/>
  <c r="AC3823" i="91"/>
  <c r="AD3823" i="91"/>
  <c r="AE3823" i="91"/>
  <c r="AF3823" i="91"/>
  <c r="AG3823" i="91"/>
  <c r="AH3823" i="91"/>
  <c r="AC3824" i="91"/>
  <c r="AD3824" i="91"/>
  <c r="AE3824" i="91"/>
  <c r="AF3824" i="91"/>
  <c r="AG3824" i="91"/>
  <c r="AH3824" i="91"/>
  <c r="AC3825" i="91"/>
  <c r="AD3825" i="91"/>
  <c r="AE3825" i="91"/>
  <c r="AF3825" i="91"/>
  <c r="AG3825" i="91"/>
  <c r="AH3825" i="91"/>
  <c r="AC3826" i="91"/>
  <c r="AD3826" i="91"/>
  <c r="AE3826" i="91"/>
  <c r="AF3826" i="91"/>
  <c r="AG3826" i="91"/>
  <c r="AH3826" i="91"/>
  <c r="AC3827" i="91"/>
  <c r="AD3827" i="91"/>
  <c r="AE3827" i="91"/>
  <c r="AF3827" i="91"/>
  <c r="AG3827" i="91"/>
  <c r="AH3827" i="91"/>
  <c r="AC3828" i="91"/>
  <c r="AD3828" i="91"/>
  <c r="AE3828" i="91"/>
  <c r="AF3828" i="91"/>
  <c r="AG3828" i="91"/>
  <c r="AH3828" i="91"/>
  <c r="AC3829" i="91"/>
  <c r="AD3829" i="91"/>
  <c r="AE3829" i="91"/>
  <c r="AF3829" i="91"/>
  <c r="AG3829" i="91"/>
  <c r="AH3829" i="91"/>
  <c r="AC3830" i="91"/>
  <c r="AD3830" i="91"/>
  <c r="AE3830" i="91"/>
  <c r="AF3830" i="91"/>
  <c r="AG3830" i="91"/>
  <c r="AH3830" i="91"/>
  <c r="AC3831" i="91"/>
  <c r="AD3831" i="91"/>
  <c r="AE3831" i="91"/>
  <c r="AF3831" i="91"/>
  <c r="AG3831" i="91"/>
  <c r="AH3831" i="91"/>
  <c r="AC3832" i="91"/>
  <c r="AD3832" i="91"/>
  <c r="AE3832" i="91"/>
  <c r="AF3832" i="91"/>
  <c r="AG3832" i="91"/>
  <c r="AH3832" i="91"/>
  <c r="AC3833" i="91"/>
  <c r="AD3833" i="91"/>
  <c r="AE3833" i="91"/>
  <c r="AF3833" i="91"/>
  <c r="AG3833" i="91"/>
  <c r="AH3833" i="91"/>
  <c r="AC3834" i="91"/>
  <c r="AD3834" i="91"/>
  <c r="AE3834" i="91"/>
  <c r="AF3834" i="91"/>
  <c r="AG3834" i="91"/>
  <c r="AH3834" i="91"/>
  <c r="AC3835" i="91"/>
  <c r="AD3835" i="91"/>
  <c r="AE3835" i="91"/>
  <c r="AF3835" i="91"/>
  <c r="AG3835" i="91"/>
  <c r="AH3835" i="91"/>
  <c r="AC3836" i="91"/>
  <c r="AD3836" i="91"/>
  <c r="AE3836" i="91"/>
  <c r="AF3836" i="91"/>
  <c r="AG3836" i="91"/>
  <c r="AH3836" i="91"/>
  <c r="AC3837" i="91"/>
  <c r="AD3837" i="91"/>
  <c r="AE3837" i="91"/>
  <c r="AF3837" i="91"/>
  <c r="AG3837" i="91"/>
  <c r="AH3837" i="91"/>
  <c r="AC3838" i="91"/>
  <c r="AD3838" i="91"/>
  <c r="AE3838" i="91"/>
  <c r="AF3838" i="91"/>
  <c r="AG3838" i="91"/>
  <c r="AH3838" i="91"/>
  <c r="AC3839" i="91"/>
  <c r="AD3839" i="91"/>
  <c r="AE3839" i="91"/>
  <c r="AF3839" i="91"/>
  <c r="AG3839" i="91"/>
  <c r="AH3839" i="91"/>
  <c r="AC3840" i="91"/>
  <c r="AD3840" i="91"/>
  <c r="AE3840" i="91"/>
  <c r="AF3840" i="91"/>
  <c r="AG3840" i="91"/>
  <c r="AH3840" i="91"/>
  <c r="AC3841" i="91"/>
  <c r="AD3841" i="91"/>
  <c r="AE3841" i="91"/>
  <c r="AF3841" i="91"/>
  <c r="AG3841" i="91"/>
  <c r="AH3841" i="91"/>
  <c r="AC3842" i="91"/>
  <c r="AD3842" i="91"/>
  <c r="AE3842" i="91"/>
  <c r="AF3842" i="91"/>
  <c r="AG3842" i="91"/>
  <c r="AH3842" i="91"/>
  <c r="AC3843" i="91"/>
  <c r="AD3843" i="91"/>
  <c r="AE3843" i="91"/>
  <c r="AF3843" i="91"/>
  <c r="AG3843" i="91"/>
  <c r="AH3843" i="91"/>
  <c r="AC3844" i="91"/>
  <c r="AD3844" i="91"/>
  <c r="AE3844" i="91"/>
  <c r="AF3844" i="91"/>
  <c r="AG3844" i="91"/>
  <c r="AH3844" i="91"/>
  <c r="AC3845" i="91"/>
  <c r="AD3845" i="91"/>
  <c r="AE3845" i="91"/>
  <c r="AF3845" i="91"/>
  <c r="AG3845" i="91"/>
  <c r="AH3845" i="91"/>
  <c r="AC3846" i="91"/>
  <c r="AD3846" i="91"/>
  <c r="AE3846" i="91"/>
  <c r="AF3846" i="91"/>
  <c r="AG3846" i="91"/>
  <c r="AH3846" i="91"/>
  <c r="AC3847" i="91"/>
  <c r="AD3847" i="91"/>
  <c r="AE3847" i="91"/>
  <c r="AF3847" i="91"/>
  <c r="AG3847" i="91"/>
  <c r="AH3847" i="91"/>
  <c r="AC3848" i="91"/>
  <c r="AD3848" i="91"/>
  <c r="AE3848" i="91"/>
  <c r="AF3848" i="91"/>
  <c r="AG3848" i="91"/>
  <c r="AH3848" i="91"/>
  <c r="AC3849" i="91"/>
  <c r="AD3849" i="91"/>
  <c r="AE3849" i="91"/>
  <c r="AF3849" i="91"/>
  <c r="AG3849" i="91"/>
  <c r="AH3849" i="91"/>
  <c r="AC3850" i="91"/>
  <c r="AD3850" i="91"/>
  <c r="AE3850" i="91"/>
  <c r="AF3850" i="91"/>
  <c r="AG3850" i="91"/>
  <c r="AH3850" i="91"/>
  <c r="AC3851" i="91"/>
  <c r="AD3851" i="91"/>
  <c r="AE3851" i="91"/>
  <c r="AF3851" i="91"/>
  <c r="AG3851" i="91"/>
  <c r="AH3851" i="91"/>
  <c r="AC3852" i="91"/>
  <c r="AD3852" i="91"/>
  <c r="AE3852" i="91"/>
  <c r="AF3852" i="91"/>
  <c r="AG3852" i="91"/>
  <c r="AH3852" i="91"/>
  <c r="AC3853" i="91"/>
  <c r="AD3853" i="91"/>
  <c r="AE3853" i="91"/>
  <c r="AF3853" i="91"/>
  <c r="AG3853" i="91"/>
  <c r="AH3853" i="91"/>
  <c r="AC3854" i="91"/>
  <c r="AD3854" i="91"/>
  <c r="AE3854" i="91"/>
  <c r="AF3854" i="91"/>
  <c r="AG3854" i="91"/>
  <c r="AH3854" i="91"/>
  <c r="AC3855" i="91"/>
  <c r="AD3855" i="91"/>
  <c r="AE3855" i="91"/>
  <c r="AF3855" i="91"/>
  <c r="AG3855" i="91"/>
  <c r="AH3855" i="91"/>
  <c r="AC3856" i="91"/>
  <c r="AD3856" i="91"/>
  <c r="AE3856" i="91"/>
  <c r="AF3856" i="91"/>
  <c r="AG3856" i="91"/>
  <c r="AH3856" i="91"/>
  <c r="AC3857" i="91"/>
  <c r="AD3857" i="91"/>
  <c r="AE3857" i="91"/>
  <c r="AF3857" i="91"/>
  <c r="AG3857" i="91"/>
  <c r="AH3857" i="91"/>
  <c r="AC3858" i="91"/>
  <c r="AD3858" i="91"/>
  <c r="AE3858" i="91"/>
  <c r="AF3858" i="91"/>
  <c r="AG3858" i="91"/>
  <c r="AH3858" i="91"/>
  <c r="AC3859" i="91"/>
  <c r="AD3859" i="91"/>
  <c r="AE3859" i="91"/>
  <c r="AF3859" i="91"/>
  <c r="AG3859" i="91"/>
  <c r="AH3859" i="91"/>
  <c r="AC3860" i="91"/>
  <c r="AD3860" i="91"/>
  <c r="AE3860" i="91"/>
  <c r="AF3860" i="91"/>
  <c r="AG3860" i="91"/>
  <c r="AH3860" i="91"/>
  <c r="AC3861" i="91"/>
  <c r="AD3861" i="91"/>
  <c r="AE3861" i="91"/>
  <c r="AF3861" i="91"/>
  <c r="AG3861" i="91"/>
  <c r="AH3861" i="91"/>
  <c r="AC3862" i="91"/>
  <c r="AD3862" i="91"/>
  <c r="AE3862" i="91"/>
  <c r="AF3862" i="91"/>
  <c r="AG3862" i="91"/>
  <c r="AH3862" i="91"/>
  <c r="AC3863" i="91"/>
  <c r="AD3863" i="91"/>
  <c r="AE3863" i="91"/>
  <c r="AF3863" i="91"/>
  <c r="AG3863" i="91"/>
  <c r="AH3863" i="91"/>
  <c r="AC3864" i="91"/>
  <c r="AD3864" i="91"/>
  <c r="AE3864" i="91"/>
  <c r="AF3864" i="91"/>
  <c r="AG3864" i="91"/>
  <c r="AH3864" i="91"/>
  <c r="AC3865" i="91"/>
  <c r="AD3865" i="91"/>
  <c r="AE3865" i="91"/>
  <c r="AF3865" i="91"/>
  <c r="AG3865" i="91"/>
  <c r="AH3865" i="91"/>
  <c r="AC3866" i="91"/>
  <c r="AD3866" i="91"/>
  <c r="AE3866" i="91"/>
  <c r="AF3866" i="91"/>
  <c r="AG3866" i="91"/>
  <c r="AH3866" i="91"/>
  <c r="AC3867" i="91"/>
  <c r="AD3867" i="91"/>
  <c r="AE3867" i="91"/>
  <c r="AF3867" i="91"/>
  <c r="AG3867" i="91"/>
  <c r="AH3867" i="91"/>
  <c r="AC3868" i="91"/>
  <c r="AD3868" i="91"/>
  <c r="AE3868" i="91"/>
  <c r="AF3868" i="91"/>
  <c r="AG3868" i="91"/>
  <c r="AH3868" i="91"/>
  <c r="AC3869" i="91"/>
  <c r="AD3869" i="91"/>
  <c r="AE3869" i="91"/>
  <c r="AF3869" i="91"/>
  <c r="AG3869" i="91"/>
  <c r="AH3869" i="91"/>
  <c r="AC3870" i="91"/>
  <c r="AD3870" i="91"/>
  <c r="AE3870" i="91"/>
  <c r="AF3870" i="91"/>
  <c r="AG3870" i="91"/>
  <c r="AH3870" i="91"/>
  <c r="AC3871" i="91"/>
  <c r="AD3871" i="91"/>
  <c r="AE3871" i="91"/>
  <c r="AF3871" i="91"/>
  <c r="AG3871" i="91"/>
  <c r="AH3871" i="91"/>
  <c r="AC3872" i="91"/>
  <c r="AD3872" i="91"/>
  <c r="AE3872" i="91"/>
  <c r="AF3872" i="91"/>
  <c r="AG3872" i="91"/>
  <c r="AH3872" i="91"/>
  <c r="AC3873" i="91"/>
  <c r="AD3873" i="91"/>
  <c r="AE3873" i="91"/>
  <c r="AF3873" i="91"/>
  <c r="AG3873" i="91"/>
  <c r="AH3873" i="91"/>
  <c r="AC3874" i="91"/>
  <c r="AD3874" i="91"/>
  <c r="AE3874" i="91"/>
  <c r="AF3874" i="91"/>
  <c r="AG3874" i="91"/>
  <c r="AH3874" i="91"/>
  <c r="AC3875" i="91"/>
  <c r="AD3875" i="91"/>
  <c r="AE3875" i="91"/>
  <c r="AF3875" i="91"/>
  <c r="AG3875" i="91"/>
  <c r="AH3875" i="91"/>
  <c r="AC3876" i="91"/>
  <c r="AD3876" i="91"/>
  <c r="AE3876" i="91"/>
  <c r="AF3876" i="91"/>
  <c r="AG3876" i="91"/>
  <c r="AH3876" i="91"/>
  <c r="AC3877" i="91"/>
  <c r="AD3877" i="91"/>
  <c r="AE3877" i="91"/>
  <c r="AF3877" i="91"/>
  <c r="AG3877" i="91"/>
  <c r="AH3877" i="91"/>
  <c r="AC3878" i="91"/>
  <c r="AD3878" i="91"/>
  <c r="AE3878" i="91"/>
  <c r="AF3878" i="91"/>
  <c r="AG3878" i="91"/>
  <c r="AH3878" i="91"/>
  <c r="AC3879" i="91"/>
  <c r="AD3879" i="91"/>
  <c r="AE3879" i="91"/>
  <c r="AF3879" i="91"/>
  <c r="AG3879" i="91"/>
  <c r="AH3879" i="91"/>
  <c r="AC3880" i="91"/>
  <c r="AD3880" i="91"/>
  <c r="AE3880" i="91"/>
  <c r="AF3880" i="91"/>
  <c r="AG3880" i="91"/>
  <c r="AH3880" i="91"/>
  <c r="AC3881" i="91"/>
  <c r="AD3881" i="91"/>
  <c r="AE3881" i="91"/>
  <c r="AF3881" i="91"/>
  <c r="AG3881" i="91"/>
  <c r="AH3881" i="91"/>
  <c r="AC3882" i="91"/>
  <c r="AD3882" i="91"/>
  <c r="AE3882" i="91"/>
  <c r="AF3882" i="91"/>
  <c r="AG3882" i="91"/>
  <c r="AH3882" i="91"/>
  <c r="AC3883" i="91"/>
  <c r="AD3883" i="91"/>
  <c r="AE3883" i="91"/>
  <c r="AF3883" i="91"/>
  <c r="AG3883" i="91"/>
  <c r="AH3883" i="91"/>
  <c r="AC3884" i="91"/>
  <c r="AD3884" i="91"/>
  <c r="AE3884" i="91"/>
  <c r="AF3884" i="91"/>
  <c r="AG3884" i="91"/>
  <c r="AH3884" i="91"/>
  <c r="AC3885" i="91"/>
  <c r="AD3885" i="91"/>
  <c r="AE3885" i="91"/>
  <c r="AF3885" i="91"/>
  <c r="AG3885" i="91"/>
  <c r="AH3885" i="91"/>
  <c r="AC3886" i="91"/>
  <c r="AD3886" i="91"/>
  <c r="AE3886" i="91"/>
  <c r="AF3886" i="91"/>
  <c r="AG3886" i="91"/>
  <c r="AH3886" i="91"/>
  <c r="AC3887" i="91"/>
  <c r="AD3887" i="91"/>
  <c r="AE3887" i="91"/>
  <c r="AF3887" i="91"/>
  <c r="AG3887" i="91"/>
  <c r="AH3887" i="91"/>
  <c r="AC3888" i="91"/>
  <c r="AD3888" i="91"/>
  <c r="AE3888" i="91"/>
  <c r="AF3888" i="91"/>
  <c r="AG3888" i="91"/>
  <c r="AH3888" i="91"/>
  <c r="AC3889" i="91"/>
  <c r="AD3889" i="91"/>
  <c r="AE3889" i="91"/>
  <c r="AF3889" i="91"/>
  <c r="AG3889" i="91"/>
  <c r="AH3889" i="91"/>
  <c r="AC3890" i="91"/>
  <c r="AD3890" i="91"/>
  <c r="AE3890" i="91"/>
  <c r="AF3890" i="91"/>
  <c r="AG3890" i="91"/>
  <c r="AH3890" i="91"/>
  <c r="AC3891" i="91"/>
  <c r="AD3891" i="91"/>
  <c r="AE3891" i="91"/>
  <c r="AF3891" i="91"/>
  <c r="AG3891" i="91"/>
  <c r="AH3891" i="91"/>
  <c r="AC3892" i="91"/>
  <c r="AD3892" i="91"/>
  <c r="AE3892" i="91"/>
  <c r="AF3892" i="91"/>
  <c r="AG3892" i="91"/>
  <c r="AH3892" i="91"/>
  <c r="AC3893" i="91"/>
  <c r="AD3893" i="91"/>
  <c r="AE3893" i="91"/>
  <c r="AF3893" i="91"/>
  <c r="AG3893" i="91"/>
  <c r="AH3893" i="91"/>
  <c r="AC3894" i="91"/>
  <c r="AD3894" i="91"/>
  <c r="AE3894" i="91"/>
  <c r="AF3894" i="91"/>
  <c r="AG3894" i="91"/>
  <c r="AH3894" i="91"/>
  <c r="AC3895" i="91"/>
  <c r="AD3895" i="91"/>
  <c r="AE3895" i="91"/>
  <c r="AF3895" i="91"/>
  <c r="AG3895" i="91"/>
  <c r="AH3895" i="91"/>
  <c r="AC3896" i="91"/>
  <c r="AD3896" i="91"/>
  <c r="AE3896" i="91"/>
  <c r="AF3896" i="91"/>
  <c r="AG3896" i="91"/>
  <c r="AH3896" i="91"/>
  <c r="AC3897" i="91"/>
  <c r="AD3897" i="91"/>
  <c r="AE3897" i="91"/>
  <c r="AF3897" i="91"/>
  <c r="AG3897" i="91"/>
  <c r="AH3897" i="91"/>
  <c r="AC3898" i="91"/>
  <c r="AD3898" i="91"/>
  <c r="AE3898" i="91"/>
  <c r="AF3898" i="91"/>
  <c r="AG3898" i="91"/>
  <c r="AH3898" i="91"/>
  <c r="AC3899" i="91"/>
  <c r="AD3899" i="91"/>
  <c r="AE3899" i="91"/>
  <c r="AF3899" i="91"/>
  <c r="AG3899" i="91"/>
  <c r="AH3899" i="91"/>
  <c r="AC3900" i="91"/>
  <c r="AD3900" i="91"/>
  <c r="AE3900" i="91"/>
  <c r="AF3900" i="91"/>
  <c r="AG3900" i="91"/>
  <c r="AH3900" i="91"/>
  <c r="AC3901" i="91"/>
  <c r="AD3901" i="91"/>
  <c r="AE3901" i="91"/>
  <c r="AF3901" i="91"/>
  <c r="AG3901" i="91"/>
  <c r="AH3901" i="91"/>
  <c r="AC3902" i="91"/>
  <c r="AD3902" i="91"/>
  <c r="AE3902" i="91"/>
  <c r="AF3902" i="91"/>
  <c r="AG3902" i="91"/>
  <c r="AH3902" i="91"/>
  <c r="AC3903" i="91"/>
  <c r="AD3903" i="91"/>
  <c r="AE3903" i="91"/>
  <c r="AF3903" i="91"/>
  <c r="AG3903" i="91"/>
  <c r="AH3903" i="91"/>
  <c r="AC3904" i="91"/>
  <c r="AD3904" i="91"/>
  <c r="AE3904" i="91"/>
  <c r="AF3904" i="91"/>
  <c r="AG3904" i="91"/>
  <c r="AH3904" i="91"/>
  <c r="AC3905" i="91"/>
  <c r="AD3905" i="91"/>
  <c r="AE3905" i="91"/>
  <c r="AF3905" i="91"/>
  <c r="AG3905" i="91"/>
  <c r="AH3905" i="91"/>
  <c r="AC3906" i="91"/>
  <c r="AD3906" i="91"/>
  <c r="AE3906" i="91"/>
  <c r="AF3906" i="91"/>
  <c r="AG3906" i="91"/>
  <c r="AH3906" i="91"/>
  <c r="AC3907" i="91"/>
  <c r="AD3907" i="91"/>
  <c r="AE3907" i="91"/>
  <c r="AF3907" i="91"/>
  <c r="AG3907" i="91"/>
  <c r="AH3907" i="91"/>
  <c r="AC3908" i="91"/>
  <c r="AD3908" i="91"/>
  <c r="AE3908" i="91"/>
  <c r="AF3908" i="91"/>
  <c r="AG3908" i="91"/>
  <c r="AH3908" i="91"/>
  <c r="AC3909" i="91"/>
  <c r="AD3909" i="91"/>
  <c r="AE3909" i="91"/>
  <c r="AF3909" i="91"/>
  <c r="AG3909" i="91"/>
  <c r="AH3909" i="91"/>
  <c r="AC3910" i="91"/>
  <c r="AD3910" i="91"/>
  <c r="AE3910" i="91"/>
  <c r="AF3910" i="91"/>
  <c r="AG3910" i="91"/>
  <c r="AH3910" i="91"/>
  <c r="AC3911" i="91"/>
  <c r="AD3911" i="91"/>
  <c r="AE3911" i="91"/>
  <c r="AF3911" i="91"/>
  <c r="AG3911" i="91"/>
  <c r="AH3911" i="91"/>
  <c r="AC3912" i="91"/>
  <c r="AD3912" i="91"/>
  <c r="AE3912" i="91"/>
  <c r="AF3912" i="91"/>
  <c r="AG3912" i="91"/>
  <c r="AH3912" i="91"/>
  <c r="AC3913" i="91"/>
  <c r="AD3913" i="91"/>
  <c r="AE3913" i="91"/>
  <c r="AF3913" i="91"/>
  <c r="AG3913" i="91"/>
  <c r="AH3913" i="91"/>
  <c r="AC3914" i="91"/>
  <c r="AD3914" i="91"/>
  <c r="AE3914" i="91"/>
  <c r="AF3914" i="91"/>
  <c r="AG3914" i="91"/>
  <c r="AH3914" i="91"/>
  <c r="AC3915" i="91"/>
  <c r="AD3915" i="91"/>
  <c r="AE3915" i="91"/>
  <c r="AF3915" i="91"/>
  <c r="AG3915" i="91"/>
  <c r="AH3915" i="91"/>
  <c r="AC3916" i="91"/>
  <c r="AD3916" i="91"/>
  <c r="AE3916" i="91"/>
  <c r="AF3916" i="91"/>
  <c r="AG3916" i="91"/>
  <c r="AH3916" i="91"/>
  <c r="AC3917" i="91"/>
  <c r="AD3917" i="91"/>
  <c r="AE3917" i="91"/>
  <c r="AF3917" i="91"/>
  <c r="AG3917" i="91"/>
  <c r="AH3917" i="91"/>
  <c r="AC3918" i="91"/>
  <c r="AD3918" i="91"/>
  <c r="AE3918" i="91"/>
  <c r="AF3918" i="91"/>
  <c r="AG3918" i="91"/>
  <c r="AH3918" i="91"/>
  <c r="AC3919" i="91"/>
  <c r="AD3919" i="91"/>
  <c r="AE3919" i="91"/>
  <c r="AF3919" i="91"/>
  <c r="AG3919" i="91"/>
  <c r="AH3919" i="91"/>
  <c r="AC3920" i="91"/>
  <c r="AD3920" i="91"/>
  <c r="AE3920" i="91"/>
  <c r="AF3920" i="91"/>
  <c r="AG3920" i="91"/>
  <c r="AH3920" i="91"/>
  <c r="AC3921" i="91"/>
  <c r="AD3921" i="91"/>
  <c r="AE3921" i="91"/>
  <c r="AF3921" i="91"/>
  <c r="AG3921" i="91"/>
  <c r="AH3921" i="91"/>
  <c r="AC3922" i="91"/>
  <c r="AD3922" i="91"/>
  <c r="AE3922" i="91"/>
  <c r="AF3922" i="91"/>
  <c r="AG3922" i="91"/>
  <c r="AH3922" i="91"/>
  <c r="AC3923" i="91"/>
  <c r="AD3923" i="91"/>
  <c r="AE3923" i="91"/>
  <c r="AF3923" i="91"/>
  <c r="AG3923" i="91"/>
  <c r="AH3923" i="91"/>
  <c r="AC3924" i="91"/>
  <c r="AD3924" i="91"/>
  <c r="AE3924" i="91"/>
  <c r="AF3924" i="91"/>
  <c r="AG3924" i="91"/>
  <c r="AH3924" i="91"/>
  <c r="AC3925" i="91"/>
  <c r="AD3925" i="91"/>
  <c r="AE3925" i="91"/>
  <c r="AF3925" i="91"/>
  <c r="AG3925" i="91"/>
  <c r="AH3925" i="91"/>
  <c r="AC3926" i="91"/>
  <c r="AD3926" i="91"/>
  <c r="AE3926" i="91"/>
  <c r="AF3926" i="91"/>
  <c r="AG3926" i="91"/>
  <c r="AH3926" i="91"/>
  <c r="AC3927" i="91"/>
  <c r="AD3927" i="91"/>
  <c r="AE3927" i="91"/>
  <c r="AF3927" i="91"/>
  <c r="AG3927" i="91"/>
  <c r="AH3927" i="91"/>
  <c r="AC3928" i="91"/>
  <c r="AD3928" i="91"/>
  <c r="AE3928" i="91"/>
  <c r="AF3928" i="91"/>
  <c r="AG3928" i="91"/>
  <c r="AH3928" i="91"/>
  <c r="AC3929" i="91"/>
  <c r="AD3929" i="91"/>
  <c r="AE3929" i="91"/>
  <c r="AF3929" i="91"/>
  <c r="AG3929" i="91"/>
  <c r="AH3929" i="91"/>
  <c r="AC3930" i="91"/>
  <c r="AD3930" i="91"/>
  <c r="AE3930" i="91"/>
  <c r="AF3930" i="91"/>
  <c r="AG3930" i="91"/>
  <c r="AH3930" i="91"/>
  <c r="AC3931" i="91"/>
  <c r="AD3931" i="91"/>
  <c r="AE3931" i="91"/>
  <c r="AF3931" i="91"/>
  <c r="AG3931" i="91"/>
  <c r="AH3931" i="91"/>
  <c r="AC3932" i="91"/>
  <c r="AD3932" i="91"/>
  <c r="AE3932" i="91"/>
  <c r="AF3932" i="91"/>
  <c r="AG3932" i="91"/>
  <c r="AH3932" i="91"/>
  <c r="AC3933" i="91"/>
  <c r="AD3933" i="91"/>
  <c r="AE3933" i="91"/>
  <c r="AF3933" i="91"/>
  <c r="AG3933" i="91"/>
  <c r="AH3933" i="91"/>
  <c r="AC3934" i="91"/>
  <c r="AD3934" i="91"/>
  <c r="AE3934" i="91"/>
  <c r="AF3934" i="91"/>
  <c r="AG3934" i="91"/>
  <c r="AH3934" i="91"/>
  <c r="AC3935" i="91"/>
  <c r="AD3935" i="91"/>
  <c r="AE3935" i="91"/>
  <c r="AF3935" i="91"/>
  <c r="AG3935" i="91"/>
  <c r="AH3935" i="91"/>
  <c r="AC3936" i="91"/>
  <c r="AD3936" i="91"/>
  <c r="AE3936" i="91"/>
  <c r="AF3936" i="91"/>
  <c r="AG3936" i="91"/>
  <c r="AH3936" i="91"/>
  <c r="AC3937" i="91"/>
  <c r="AD3937" i="91"/>
  <c r="AE3937" i="91"/>
  <c r="AF3937" i="91"/>
  <c r="AG3937" i="91"/>
  <c r="AH3937" i="91"/>
  <c r="AC3938" i="91"/>
  <c r="AD3938" i="91"/>
  <c r="AE3938" i="91"/>
  <c r="AF3938" i="91"/>
  <c r="AG3938" i="91"/>
  <c r="AH3938" i="91"/>
  <c r="AC3939" i="91"/>
  <c r="AD3939" i="91"/>
  <c r="AE3939" i="91"/>
  <c r="AF3939" i="91"/>
  <c r="AG3939" i="91"/>
  <c r="AH3939" i="91"/>
  <c r="AC3940" i="91"/>
  <c r="AD3940" i="91"/>
  <c r="AE3940" i="91"/>
  <c r="AF3940" i="91"/>
  <c r="AG3940" i="91"/>
  <c r="AH3940" i="91"/>
  <c r="AC3941" i="91"/>
  <c r="AD3941" i="91"/>
  <c r="AE3941" i="91"/>
  <c r="AF3941" i="91"/>
  <c r="AG3941" i="91"/>
  <c r="AH3941" i="91"/>
  <c r="AC3942" i="91"/>
  <c r="AD3942" i="91"/>
  <c r="AE3942" i="91"/>
  <c r="AF3942" i="91"/>
  <c r="AG3942" i="91"/>
  <c r="AH3942" i="91"/>
  <c r="AC3943" i="91"/>
  <c r="AD3943" i="91"/>
  <c r="AE3943" i="91"/>
  <c r="AF3943" i="91"/>
  <c r="AG3943" i="91"/>
  <c r="AH3943" i="91"/>
  <c r="AC3944" i="91"/>
  <c r="AD3944" i="91"/>
  <c r="AE3944" i="91"/>
  <c r="AF3944" i="91"/>
  <c r="AG3944" i="91"/>
  <c r="AH3944" i="91"/>
  <c r="AC3945" i="91"/>
  <c r="AD3945" i="91"/>
  <c r="AE3945" i="91"/>
  <c r="AF3945" i="91"/>
  <c r="AG3945" i="91"/>
  <c r="AH3945" i="91"/>
  <c r="AC3946" i="91"/>
  <c r="AD3946" i="91"/>
  <c r="AE3946" i="91"/>
  <c r="AF3946" i="91"/>
  <c r="AG3946" i="91"/>
  <c r="AH3946" i="91"/>
  <c r="AC3947" i="91"/>
  <c r="AD3947" i="91"/>
  <c r="AE3947" i="91"/>
  <c r="AF3947" i="91"/>
  <c r="AG3947" i="91"/>
  <c r="AH3947" i="91"/>
  <c r="AC3948" i="91"/>
  <c r="AD3948" i="91"/>
  <c r="AE3948" i="91"/>
  <c r="AF3948" i="91"/>
  <c r="AG3948" i="91"/>
  <c r="AH3948" i="91"/>
  <c r="AC3949" i="91"/>
  <c r="AD3949" i="91"/>
  <c r="AE3949" i="91"/>
  <c r="AF3949" i="91"/>
  <c r="AG3949" i="91"/>
  <c r="AH3949" i="91"/>
  <c r="AC3950" i="91"/>
  <c r="AD3950" i="91"/>
  <c r="AE3950" i="91"/>
  <c r="AF3950" i="91"/>
  <c r="AG3950" i="91"/>
  <c r="AH3950" i="91"/>
  <c r="AC3951" i="91"/>
  <c r="AD3951" i="91"/>
  <c r="AE3951" i="91"/>
  <c r="AF3951" i="91"/>
  <c r="AG3951" i="91"/>
  <c r="AH3951" i="91"/>
  <c r="AC3952" i="91"/>
  <c r="AD3952" i="91"/>
  <c r="AE3952" i="91"/>
  <c r="AF3952" i="91"/>
  <c r="AG3952" i="91"/>
  <c r="AH3952" i="91"/>
  <c r="AC3953" i="91"/>
  <c r="AD3953" i="91"/>
  <c r="AE3953" i="91"/>
  <c r="AF3953" i="91"/>
  <c r="AG3953" i="91"/>
  <c r="AH3953" i="91"/>
  <c r="AC3954" i="91"/>
  <c r="AD3954" i="91"/>
  <c r="AE3954" i="91"/>
  <c r="AF3954" i="91"/>
  <c r="AG3954" i="91"/>
  <c r="AH3954" i="91"/>
  <c r="AC3955" i="91"/>
  <c r="AD3955" i="91"/>
  <c r="AE3955" i="91"/>
  <c r="AF3955" i="91"/>
  <c r="AG3955" i="91"/>
  <c r="AH3955" i="91"/>
  <c r="AC3956" i="91"/>
  <c r="AD3956" i="91"/>
  <c r="AE3956" i="91"/>
  <c r="AF3956" i="91"/>
  <c r="AG3956" i="91"/>
  <c r="AH3956" i="91"/>
  <c r="AC3957" i="91"/>
  <c r="AD3957" i="91"/>
  <c r="AE3957" i="91"/>
  <c r="AF3957" i="91"/>
  <c r="AG3957" i="91"/>
  <c r="AH3957" i="91"/>
  <c r="AC3958" i="91"/>
  <c r="AD3958" i="91"/>
  <c r="AE3958" i="91"/>
  <c r="AF3958" i="91"/>
  <c r="AG3958" i="91"/>
  <c r="AH3958" i="91"/>
  <c r="AC3959" i="91"/>
  <c r="AD3959" i="91"/>
  <c r="AE3959" i="91"/>
  <c r="AF3959" i="91"/>
  <c r="AG3959" i="91"/>
  <c r="AH3959" i="91"/>
  <c r="AC3960" i="91"/>
  <c r="AD3960" i="91"/>
  <c r="AE3960" i="91"/>
  <c r="AF3960" i="91"/>
  <c r="AG3960" i="91"/>
  <c r="AH3960" i="91"/>
  <c r="AC3961" i="91"/>
  <c r="AD3961" i="91"/>
  <c r="AE3961" i="91"/>
  <c r="AF3961" i="91"/>
  <c r="AG3961" i="91"/>
  <c r="AH3961" i="91"/>
  <c r="AC3962" i="91"/>
  <c r="AD3962" i="91"/>
  <c r="AE3962" i="91"/>
  <c r="AF3962" i="91"/>
  <c r="AG3962" i="91"/>
  <c r="AH3962" i="91"/>
  <c r="AC3963" i="91"/>
  <c r="AD3963" i="91"/>
  <c r="AE3963" i="91"/>
  <c r="AF3963" i="91"/>
  <c r="AG3963" i="91"/>
  <c r="AH3963" i="91"/>
  <c r="AC3964" i="91"/>
  <c r="AD3964" i="91"/>
  <c r="AE3964" i="91"/>
  <c r="AF3964" i="91"/>
  <c r="AG3964" i="91"/>
  <c r="AH3964" i="91"/>
  <c r="AC3965" i="91"/>
  <c r="AD3965" i="91"/>
  <c r="AE3965" i="91"/>
  <c r="AF3965" i="91"/>
  <c r="AG3965" i="91"/>
  <c r="AH3965" i="91"/>
  <c r="AC3966" i="91"/>
  <c r="AD3966" i="91"/>
  <c r="AE3966" i="91"/>
  <c r="AF3966" i="91"/>
  <c r="AG3966" i="91"/>
  <c r="AH3966" i="91"/>
  <c r="AC3967" i="91"/>
  <c r="AD3967" i="91"/>
  <c r="AE3967" i="91"/>
  <c r="AF3967" i="91"/>
  <c r="AG3967" i="91"/>
  <c r="AH3967" i="91"/>
  <c r="AC3968" i="91"/>
  <c r="AD3968" i="91"/>
  <c r="AE3968" i="91"/>
  <c r="AF3968" i="91"/>
  <c r="AG3968" i="91"/>
  <c r="AH3968" i="91"/>
  <c r="AC3969" i="91"/>
  <c r="AD3969" i="91"/>
  <c r="AE3969" i="91"/>
  <c r="AF3969" i="91"/>
  <c r="AG3969" i="91"/>
  <c r="AH3969" i="91"/>
  <c r="AC3970" i="91"/>
  <c r="AD3970" i="91"/>
  <c r="AE3970" i="91"/>
  <c r="AF3970" i="91"/>
  <c r="AG3970" i="91"/>
  <c r="AH3970" i="91"/>
  <c r="AC3971" i="91"/>
  <c r="AD3971" i="91"/>
  <c r="AE3971" i="91"/>
  <c r="AF3971" i="91"/>
  <c r="AG3971" i="91"/>
  <c r="AH3971" i="91"/>
  <c r="AC3972" i="91"/>
  <c r="AD3972" i="91"/>
  <c r="AE3972" i="91"/>
  <c r="AF3972" i="91"/>
  <c r="AG3972" i="91"/>
  <c r="AH3972" i="91"/>
  <c r="AC3973" i="91"/>
  <c r="AD3973" i="91"/>
  <c r="AE3973" i="91"/>
  <c r="AF3973" i="91"/>
  <c r="AG3973" i="91"/>
  <c r="AH3973" i="91"/>
  <c r="AC3974" i="91"/>
  <c r="AD3974" i="91"/>
  <c r="AE3974" i="91"/>
  <c r="AF3974" i="91"/>
  <c r="AG3974" i="91"/>
  <c r="AH3974" i="91"/>
  <c r="AC3975" i="91"/>
  <c r="AD3975" i="91"/>
  <c r="AE3975" i="91"/>
  <c r="AF3975" i="91"/>
  <c r="AG3975" i="91"/>
  <c r="AH3975" i="91"/>
  <c r="AC3976" i="91"/>
  <c r="AD3976" i="91"/>
  <c r="AE3976" i="91"/>
  <c r="AF3976" i="91"/>
  <c r="AG3976" i="91"/>
  <c r="AH3976" i="91"/>
  <c r="AC3977" i="91"/>
  <c r="AD3977" i="91"/>
  <c r="AE3977" i="91"/>
  <c r="AF3977" i="91"/>
  <c r="AG3977" i="91"/>
  <c r="AH3977" i="91"/>
  <c r="AC3978" i="91"/>
  <c r="AD3978" i="91"/>
  <c r="AE3978" i="91"/>
  <c r="AF3978" i="91"/>
  <c r="AG3978" i="91"/>
  <c r="AH3978" i="91"/>
  <c r="AC3979" i="91"/>
  <c r="AD3979" i="91"/>
  <c r="AE3979" i="91"/>
  <c r="AF3979" i="91"/>
  <c r="AG3979" i="91"/>
  <c r="AH3979" i="91"/>
  <c r="AC3980" i="91"/>
  <c r="AD3980" i="91"/>
  <c r="AE3980" i="91"/>
  <c r="AF3980" i="91"/>
  <c r="AG3980" i="91"/>
  <c r="AH3980" i="91"/>
  <c r="AC3981" i="91"/>
  <c r="AD3981" i="91"/>
  <c r="AE3981" i="91"/>
  <c r="AF3981" i="91"/>
  <c r="AG3981" i="91"/>
  <c r="AH3981" i="91"/>
  <c r="AC3982" i="91"/>
  <c r="AD3982" i="91"/>
  <c r="AE3982" i="91"/>
  <c r="AF3982" i="91"/>
  <c r="AG3982" i="91"/>
  <c r="AH3982" i="91"/>
  <c r="AC3983" i="91"/>
  <c r="AD3983" i="91"/>
  <c r="AE3983" i="91"/>
  <c r="AF3983" i="91"/>
  <c r="AG3983" i="91"/>
  <c r="AH3983" i="91"/>
  <c r="AC3984" i="91"/>
  <c r="AD3984" i="91"/>
  <c r="AE3984" i="91"/>
  <c r="AF3984" i="91"/>
  <c r="AG3984" i="91"/>
  <c r="AH3984" i="91"/>
  <c r="AC3985" i="91"/>
  <c r="AD3985" i="91"/>
  <c r="AE3985" i="91"/>
  <c r="AF3985" i="91"/>
  <c r="AG3985" i="91"/>
  <c r="AH3985" i="91"/>
  <c r="AC3986" i="91"/>
  <c r="AD3986" i="91"/>
  <c r="AE3986" i="91"/>
  <c r="AF3986" i="91"/>
  <c r="AG3986" i="91"/>
  <c r="AH3986" i="91"/>
  <c r="AC3987" i="91"/>
  <c r="AD3987" i="91"/>
  <c r="AE3987" i="91"/>
  <c r="AF3987" i="91"/>
  <c r="AG3987" i="91"/>
  <c r="AH3987" i="91"/>
  <c r="AC3988" i="91"/>
  <c r="AD3988" i="91"/>
  <c r="AE3988" i="91"/>
  <c r="AF3988" i="91"/>
  <c r="AG3988" i="91"/>
  <c r="AH3988" i="91"/>
  <c r="AC3989" i="91"/>
  <c r="AD3989" i="91"/>
  <c r="AE3989" i="91"/>
  <c r="AF3989" i="91"/>
  <c r="AG3989" i="91"/>
  <c r="AH3989" i="91"/>
  <c r="D35" i="87" l="1"/>
  <c r="D34" i="87"/>
  <c r="D33" i="87"/>
  <c r="D32" i="87"/>
  <c r="D31" i="87"/>
  <c r="D30" i="87"/>
  <c r="D29" i="87"/>
  <c r="D28" i="87"/>
  <c r="D27" i="87"/>
  <c r="D26" i="87"/>
  <c r="D25" i="87"/>
  <c r="D24" i="87"/>
  <c r="D23" i="87"/>
  <c r="D22" i="87"/>
  <c r="D21" i="87"/>
  <c r="D20" i="87"/>
  <c r="D19" i="87"/>
  <c r="D18" i="87"/>
  <c r="D17" i="87"/>
  <c r="D16" i="87"/>
  <c r="D15" i="87"/>
  <c r="D14" i="87"/>
  <c r="D13" i="87"/>
  <c r="D12" i="87"/>
  <c r="D11" i="87"/>
  <c r="D10" i="87"/>
  <c r="D9" i="87"/>
  <c r="D8" i="87"/>
  <c r="D7" i="87"/>
  <c r="AC3" i="91" l="1"/>
  <c r="AD3" i="91"/>
  <c r="AF3" i="91"/>
  <c r="AG3" i="91"/>
  <c r="AH3" i="91"/>
  <c r="K12" i="67" l="1"/>
  <c r="L12" i="67"/>
  <c r="I12" i="67"/>
  <c r="H12" i="67"/>
  <c r="F12" i="67"/>
  <c r="E12" i="67"/>
  <c r="J15" i="67"/>
  <c r="G15" i="67"/>
  <c r="D15" i="67"/>
  <c r="J14" i="67"/>
  <c r="G14" i="67"/>
  <c r="D14" i="67"/>
  <c r="J13" i="67"/>
  <c r="G13" i="67"/>
  <c r="D13" i="67"/>
  <c r="L16" i="67"/>
  <c r="K16" i="67"/>
  <c r="I16" i="67"/>
  <c r="H16" i="67"/>
  <c r="F16" i="67"/>
  <c r="E16" i="67"/>
  <c r="J18" i="67"/>
  <c r="G18" i="67"/>
  <c r="D18" i="67"/>
  <c r="J25" i="67"/>
  <c r="G25" i="67"/>
  <c r="D25" i="67"/>
  <c r="D21" i="67"/>
  <c r="G21" i="67"/>
  <c r="J21" i="67"/>
  <c r="D22" i="67"/>
  <c r="G22" i="67"/>
  <c r="J22" i="67"/>
  <c r="D10" i="67"/>
  <c r="G10" i="67"/>
  <c r="J10" i="67"/>
  <c r="D11" i="67"/>
  <c r="G11" i="67"/>
  <c r="J11" i="67"/>
  <c r="F5" i="67" l="1"/>
  <c r="K5" i="67"/>
  <c r="I5" i="67"/>
  <c r="G12" i="67"/>
  <c r="D12" i="67"/>
  <c r="G16" i="67"/>
  <c r="J12" i="67"/>
  <c r="L5" i="67"/>
  <c r="J16" i="67"/>
  <c r="E5" i="67"/>
  <c r="H5" i="67"/>
  <c r="H13" i="58"/>
  <c r="K28" i="67" l="1"/>
  <c r="J6" i="58"/>
  <c r="I6" i="58"/>
  <c r="H11" i="58"/>
  <c r="H12" i="58"/>
  <c r="H10" i="58"/>
  <c r="H9" i="58"/>
  <c r="H8" i="58"/>
  <c r="H7" i="58"/>
  <c r="H6" i="58" l="1"/>
  <c r="J26" i="67" l="1"/>
  <c r="J24" i="67"/>
  <c r="J23" i="67"/>
  <c r="J20" i="67"/>
  <c r="J19" i="67"/>
  <c r="J17" i="67"/>
  <c r="J9" i="67"/>
  <c r="J8" i="67"/>
  <c r="J7" i="67"/>
  <c r="J6" i="67"/>
  <c r="J5" i="67" l="1"/>
  <c r="V18" i="92" l="1"/>
  <c r="S18" i="92"/>
  <c r="P18" i="92"/>
  <c r="M18" i="92"/>
  <c r="J18" i="92"/>
  <c r="G18" i="92"/>
  <c r="F18" i="92"/>
  <c r="E18" i="92"/>
  <c r="D18" i="92" l="1"/>
  <c r="E19" i="78"/>
  <c r="F15" i="77"/>
  <c r="E29" i="77"/>
  <c r="W19" i="61"/>
  <c r="X19" i="61"/>
  <c r="U19" i="61"/>
  <c r="T19" i="61"/>
  <c r="R19" i="61"/>
  <c r="Q19" i="61"/>
  <c r="O19" i="61"/>
  <c r="N19" i="61"/>
  <c r="L19" i="61"/>
  <c r="K19" i="61"/>
  <c r="I19" i="61"/>
  <c r="H19" i="61"/>
  <c r="G20" i="61" l="1"/>
  <c r="D19" i="78"/>
  <c r="E12" i="92" l="1"/>
  <c r="F12" i="92"/>
  <c r="G12" i="92"/>
  <c r="J12" i="92"/>
  <c r="M12" i="92"/>
  <c r="P12" i="92"/>
  <c r="S12" i="92"/>
  <c r="V12" i="92"/>
  <c r="D12" i="92" l="1"/>
  <c r="K35" i="87" l="1"/>
  <c r="H35" i="87"/>
  <c r="E35" i="87"/>
  <c r="K34" i="87"/>
  <c r="H34" i="87"/>
  <c r="E34" i="87"/>
  <c r="K33" i="87"/>
  <c r="H33" i="87"/>
  <c r="E33" i="87"/>
  <c r="K32" i="87"/>
  <c r="H32" i="87"/>
  <c r="E32" i="87"/>
  <c r="K31" i="87"/>
  <c r="H31" i="87"/>
  <c r="E31" i="87"/>
  <c r="K30" i="87"/>
  <c r="H30" i="87"/>
  <c r="E30" i="87"/>
  <c r="K29" i="87"/>
  <c r="H29" i="87"/>
  <c r="E29" i="87"/>
  <c r="K28" i="87"/>
  <c r="H28" i="87"/>
  <c r="E28" i="87"/>
  <c r="K27" i="87"/>
  <c r="H27" i="87"/>
  <c r="E27" i="87"/>
  <c r="K26" i="87"/>
  <c r="H26" i="87"/>
  <c r="E26" i="87"/>
  <c r="K25" i="87"/>
  <c r="H25" i="87"/>
  <c r="E25" i="87"/>
  <c r="K24" i="87"/>
  <c r="H24" i="87"/>
  <c r="E24" i="87"/>
  <c r="K23" i="87"/>
  <c r="H23" i="87"/>
  <c r="E23" i="87"/>
  <c r="K22" i="87"/>
  <c r="H22" i="87"/>
  <c r="E22" i="87"/>
  <c r="K21" i="87"/>
  <c r="H21" i="87"/>
  <c r="E21" i="87"/>
  <c r="K20" i="87"/>
  <c r="H20" i="87"/>
  <c r="E20" i="87"/>
  <c r="K19" i="87"/>
  <c r="H19" i="87"/>
  <c r="E19" i="87"/>
  <c r="K18" i="87"/>
  <c r="H18" i="87"/>
  <c r="E18" i="87"/>
  <c r="K17" i="87"/>
  <c r="H17" i="87"/>
  <c r="E17" i="87"/>
  <c r="K16" i="87"/>
  <c r="H16" i="87"/>
  <c r="E16" i="87"/>
  <c r="K15" i="87"/>
  <c r="H15" i="87"/>
  <c r="E15" i="87"/>
  <c r="K14" i="87"/>
  <c r="H14" i="87"/>
  <c r="E14" i="87"/>
  <c r="K13" i="87"/>
  <c r="H13" i="87"/>
  <c r="E13" i="87"/>
  <c r="K12" i="87"/>
  <c r="H12" i="87"/>
  <c r="E12" i="87"/>
  <c r="K11" i="87"/>
  <c r="H11" i="87"/>
  <c r="E11" i="87"/>
  <c r="K10" i="87"/>
  <c r="H10" i="87"/>
  <c r="E10" i="87"/>
  <c r="K9" i="87"/>
  <c r="H9" i="87"/>
  <c r="E9" i="87"/>
  <c r="K8" i="87"/>
  <c r="H8" i="87"/>
  <c r="E8" i="87"/>
  <c r="K7" i="87"/>
  <c r="H7" i="87"/>
  <c r="E7" i="87"/>
  <c r="M6" i="87"/>
  <c r="L6" i="87"/>
  <c r="J6" i="87"/>
  <c r="I6" i="87"/>
  <c r="G6" i="87"/>
  <c r="F6" i="87"/>
  <c r="V17" i="61"/>
  <c r="S17" i="61"/>
  <c r="P17" i="61"/>
  <c r="M17" i="61"/>
  <c r="J17" i="61"/>
  <c r="G17" i="61"/>
  <c r="F17" i="61"/>
  <c r="E17" i="61"/>
  <c r="D17" i="61" l="1"/>
  <c r="E6" i="87"/>
  <c r="N12" i="87"/>
  <c r="H6" i="87"/>
  <c r="K6" i="87"/>
  <c r="F5" i="77" l="1"/>
  <c r="F43" i="77"/>
  <c r="G15" i="77"/>
  <c r="F32" i="77"/>
  <c r="G5" i="78" l="1"/>
  <c r="H5" i="78"/>
  <c r="I5" i="78"/>
  <c r="J5" i="78"/>
  <c r="K5" i="78"/>
  <c r="L5" i="78"/>
  <c r="M5" i="78"/>
  <c r="F22" i="78"/>
  <c r="F5" i="78"/>
  <c r="G16" i="61" l="1"/>
  <c r="M16" i="61" l="1"/>
  <c r="P16" i="61"/>
  <c r="S16" i="61"/>
  <c r="V16" i="61"/>
  <c r="J16" i="61"/>
  <c r="E16" i="61"/>
  <c r="F16" i="61"/>
  <c r="D16" i="61" l="1"/>
  <c r="F20" i="58" l="1"/>
  <c r="F5" i="58" s="1"/>
  <c r="E25" i="58" l="1"/>
  <c r="E24" i="58"/>
  <c r="E23" i="58"/>
  <c r="E22" i="58"/>
  <c r="E21" i="58"/>
  <c r="G20" i="58"/>
  <c r="E20" i="58" s="1"/>
  <c r="I24" i="58" s="1"/>
  <c r="E19" i="58"/>
  <c r="D19" i="58" s="1"/>
  <c r="C31" i="58" s="1"/>
  <c r="E18" i="58"/>
  <c r="L18" i="58" s="1"/>
  <c r="E17" i="58"/>
  <c r="L17" i="58" s="1"/>
  <c r="E16" i="58"/>
  <c r="I23" i="58" s="1"/>
  <c r="E14" i="58"/>
  <c r="I21" i="58" s="1"/>
  <c r="E13" i="58"/>
  <c r="E12" i="58"/>
  <c r="L12" i="58" s="1"/>
  <c r="E11" i="58"/>
  <c r="E10" i="58"/>
  <c r="L10" i="58" s="1"/>
  <c r="E9" i="58"/>
  <c r="L9" i="58" s="1"/>
  <c r="E8" i="58"/>
  <c r="L8" i="58" s="1"/>
  <c r="E7" i="58"/>
  <c r="L7" i="58" s="1"/>
  <c r="K6" i="58"/>
  <c r="K5" i="58" s="1"/>
  <c r="G6" i="58"/>
  <c r="D6" i="87" s="1"/>
  <c r="N6" i="87" s="1"/>
  <c r="L13" i="58" l="1"/>
  <c r="L14" i="58"/>
  <c r="D20" i="58"/>
  <c r="C32" i="58" s="1"/>
  <c r="D16" i="58"/>
  <c r="C29" i="58" s="1"/>
  <c r="G5" i="58"/>
  <c r="L11" i="58"/>
  <c r="L19" i="58"/>
  <c r="D17" i="58"/>
  <c r="E6" i="58"/>
  <c r="E5" i="58" s="1"/>
  <c r="D13" i="58"/>
  <c r="C26" i="58" s="1"/>
  <c r="L16" i="58"/>
  <c r="D14" i="58"/>
  <c r="C27" i="58" s="1"/>
  <c r="D18" i="58"/>
  <c r="C30" i="58" l="1"/>
  <c r="E18" i="78" l="1"/>
  <c r="E20" i="78"/>
  <c r="E17" i="78"/>
  <c r="E30" i="77"/>
  <c r="E31" i="77"/>
  <c r="D20" i="78" l="1"/>
  <c r="G13" i="83" l="1"/>
  <c r="D8" i="86" l="1"/>
  <c r="E8" i="86" s="1"/>
  <c r="D9" i="86"/>
  <c r="E9" i="86" s="1"/>
  <c r="D10" i="86"/>
  <c r="E10" i="86" s="1"/>
  <c r="D11" i="86"/>
  <c r="E11" i="86" s="1"/>
  <c r="D12" i="86"/>
  <c r="E12" i="86" s="1"/>
  <c r="D13" i="86"/>
  <c r="E13" i="86" s="1"/>
  <c r="D14" i="86"/>
  <c r="E14" i="86" s="1"/>
  <c r="D15" i="86"/>
  <c r="E15" i="86" s="1"/>
  <c r="D16" i="86"/>
  <c r="E16" i="86" s="1"/>
  <c r="D17" i="86"/>
  <c r="E17" i="86" s="1"/>
  <c r="D18" i="86"/>
  <c r="E18" i="86" s="1"/>
  <c r="D19" i="86"/>
  <c r="E19" i="86" s="1"/>
  <c r="D20" i="86"/>
  <c r="E20" i="86" s="1"/>
  <c r="D21" i="86"/>
  <c r="E21" i="86" s="1"/>
  <c r="D22" i="86"/>
  <c r="E22" i="86" s="1"/>
  <c r="D23" i="86"/>
  <c r="E23" i="86" s="1"/>
  <c r="D24" i="86"/>
  <c r="E24" i="86" s="1"/>
  <c r="D25" i="86"/>
  <c r="E25" i="86" s="1"/>
  <c r="D26" i="86"/>
  <c r="E26" i="86" s="1"/>
  <c r="D27" i="86"/>
  <c r="E27" i="86" s="1"/>
  <c r="D28" i="86"/>
  <c r="E28" i="86" s="1"/>
  <c r="D29" i="86"/>
  <c r="E29" i="86" s="1"/>
  <c r="D30" i="86"/>
  <c r="E30" i="86" s="1"/>
  <c r="E57" i="77" l="1"/>
  <c r="D57" i="77" s="1"/>
  <c r="C64" i="77" s="1"/>
  <c r="E56" i="77" l="1"/>
  <c r="E55" i="77"/>
  <c r="E54" i="77"/>
  <c r="E53" i="77"/>
  <c r="E52" i="77"/>
  <c r="E51" i="77"/>
  <c r="E50" i="77"/>
  <c r="E49" i="77"/>
  <c r="E48" i="77"/>
  <c r="E47" i="77"/>
  <c r="E46" i="77"/>
  <c r="E45" i="77"/>
  <c r="E44" i="77"/>
  <c r="E42" i="77"/>
  <c r="E41" i="77"/>
  <c r="E40" i="77"/>
  <c r="E39" i="77"/>
  <c r="E38" i="77"/>
  <c r="E37" i="77"/>
  <c r="E36" i="77"/>
  <c r="E35" i="77"/>
  <c r="E34" i="77"/>
  <c r="E33" i="77"/>
  <c r="E28" i="77"/>
  <c r="D18" i="78" s="1"/>
  <c r="E27" i="77"/>
  <c r="D17" i="78" s="1"/>
  <c r="E26" i="77"/>
  <c r="E25" i="77"/>
  <c r="E24" i="77"/>
  <c r="E23" i="77"/>
  <c r="E22" i="77"/>
  <c r="E21" i="77"/>
  <c r="E20" i="77"/>
  <c r="E19" i="77"/>
  <c r="E18" i="77"/>
  <c r="E17" i="77"/>
  <c r="E16" i="77"/>
  <c r="E14" i="77"/>
  <c r="E13" i="77"/>
  <c r="E12" i="77"/>
  <c r="E11" i="77"/>
  <c r="E9" i="77"/>
  <c r="E8" i="77"/>
  <c r="E7" i="77"/>
  <c r="F32" i="86"/>
  <c r="D32" i="86"/>
  <c r="E32" i="86" s="1"/>
  <c r="F30" i="86"/>
  <c r="F29" i="86"/>
  <c r="F28" i="86"/>
  <c r="F27" i="86"/>
  <c r="F26" i="86"/>
  <c r="F25" i="86"/>
  <c r="F24" i="86"/>
  <c r="F23" i="86"/>
  <c r="F22" i="86"/>
  <c r="F21" i="86"/>
  <c r="F20" i="86"/>
  <c r="F19" i="86"/>
  <c r="F18" i="86"/>
  <c r="F17" i="86"/>
  <c r="F16" i="86"/>
  <c r="F15" i="86"/>
  <c r="F14" i="86"/>
  <c r="F13" i="86"/>
  <c r="F12" i="86"/>
  <c r="F11" i="86"/>
  <c r="F10" i="86"/>
  <c r="F9" i="86"/>
  <c r="F8" i="86"/>
  <c r="F7" i="86"/>
  <c r="D7" i="86"/>
  <c r="E7" i="86" s="1"/>
  <c r="H16" i="86" s="1"/>
  <c r="F6" i="86"/>
  <c r="D6" i="86"/>
  <c r="G5" i="86"/>
  <c r="H13" i="86" l="1"/>
  <c r="H9" i="86"/>
  <c r="D12" i="90" l="1"/>
  <c r="D11" i="90"/>
  <c r="D10" i="90"/>
  <c r="D9" i="90"/>
  <c r="D8" i="90"/>
  <c r="D7" i="90"/>
  <c r="V20" i="92" l="1"/>
  <c r="S20" i="92"/>
  <c r="P20" i="92"/>
  <c r="M20" i="92"/>
  <c r="J20" i="92"/>
  <c r="G20" i="92"/>
  <c r="F20" i="92"/>
  <c r="E20" i="92"/>
  <c r="V19" i="92"/>
  <c r="S19" i="92"/>
  <c r="P19" i="92"/>
  <c r="M19" i="92"/>
  <c r="J19" i="92"/>
  <c r="G19" i="92"/>
  <c r="F19" i="92"/>
  <c r="E19" i="92"/>
  <c r="V17" i="92"/>
  <c r="S17" i="92"/>
  <c r="P17" i="92"/>
  <c r="M17" i="92"/>
  <c r="J17" i="92"/>
  <c r="G17" i="92"/>
  <c r="F17" i="92"/>
  <c r="E17" i="92"/>
  <c r="V16" i="92"/>
  <c r="S16" i="92"/>
  <c r="P16" i="92"/>
  <c r="M16" i="92"/>
  <c r="J16" i="92"/>
  <c r="G16" i="92"/>
  <c r="F16" i="92"/>
  <c r="E16" i="92"/>
  <c r="V15" i="92"/>
  <c r="S15" i="92"/>
  <c r="P15" i="92"/>
  <c r="M15" i="92"/>
  <c r="J15" i="92"/>
  <c r="G15" i="92"/>
  <c r="F15" i="92"/>
  <c r="E15" i="92"/>
  <c r="V14" i="92"/>
  <c r="S14" i="92"/>
  <c r="P14" i="92"/>
  <c r="M14" i="92"/>
  <c r="J14" i="92"/>
  <c r="G14" i="92"/>
  <c r="F14" i="92"/>
  <c r="E14" i="92"/>
  <c r="V13" i="92"/>
  <c r="S13" i="92"/>
  <c r="P13" i="92"/>
  <c r="M13" i="92"/>
  <c r="J13" i="92"/>
  <c r="G13" i="92"/>
  <c r="F13" i="92"/>
  <c r="E13" i="92"/>
  <c r="V11" i="92"/>
  <c r="S11" i="92"/>
  <c r="P11" i="92"/>
  <c r="M11" i="92"/>
  <c r="J11" i="92"/>
  <c r="G11" i="92"/>
  <c r="F11" i="92"/>
  <c r="E11" i="92"/>
  <c r="V10" i="92"/>
  <c r="S10" i="92"/>
  <c r="P10" i="92"/>
  <c r="M10" i="92"/>
  <c r="J10" i="92"/>
  <c r="G10" i="92"/>
  <c r="F10" i="92"/>
  <c r="E10" i="92"/>
  <c r="V9" i="92"/>
  <c r="S9" i="92"/>
  <c r="P9" i="92"/>
  <c r="M9" i="92"/>
  <c r="J9" i="92"/>
  <c r="G9" i="92"/>
  <c r="F9" i="92"/>
  <c r="E9" i="92"/>
  <c r="V8" i="92"/>
  <c r="S8" i="92"/>
  <c r="P8" i="92"/>
  <c r="M8" i="92"/>
  <c r="J8" i="92"/>
  <c r="G8" i="92"/>
  <c r="F8" i="92"/>
  <c r="E8" i="92"/>
  <c r="V7" i="92"/>
  <c r="S7" i="92"/>
  <c r="P7" i="92"/>
  <c r="M7" i="92"/>
  <c r="J7" i="92"/>
  <c r="G7" i="92"/>
  <c r="F7" i="92"/>
  <c r="E7" i="92"/>
  <c r="V6" i="92"/>
  <c r="S6" i="92"/>
  <c r="P6" i="92"/>
  <c r="M6" i="92"/>
  <c r="J6" i="92"/>
  <c r="G6" i="92"/>
  <c r="F6" i="92"/>
  <c r="E6" i="92"/>
  <c r="V5" i="92"/>
  <c r="S5" i="92"/>
  <c r="P5" i="92"/>
  <c r="M5" i="92"/>
  <c r="J5" i="92"/>
  <c r="G5" i="92"/>
  <c r="F5" i="92"/>
  <c r="E5" i="92"/>
  <c r="D13" i="92" l="1"/>
  <c r="D17" i="92"/>
  <c r="D14" i="92"/>
  <c r="D19" i="92"/>
  <c r="D5" i="92"/>
  <c r="D6" i="92"/>
  <c r="D15" i="92"/>
  <c r="D8" i="92"/>
  <c r="D9" i="92"/>
  <c r="D11" i="92"/>
  <c r="D10" i="92"/>
  <c r="D20" i="92"/>
  <c r="D7" i="92"/>
  <c r="D16" i="92"/>
  <c r="G6" i="90"/>
  <c r="E6" i="90"/>
  <c r="D7" i="83" l="1"/>
  <c r="F6" i="83" l="1"/>
  <c r="E23" i="83"/>
  <c r="E22" i="83"/>
  <c r="H5" i="86"/>
  <c r="D18" i="83"/>
  <c r="D17" i="83"/>
  <c r="D15" i="83"/>
  <c r="D13" i="83"/>
  <c r="D12" i="83" s="1"/>
  <c r="D10" i="83"/>
  <c r="D25" i="83"/>
  <c r="D14" i="83"/>
  <c r="D9" i="83"/>
  <c r="D11" i="83"/>
  <c r="D19" i="83"/>
  <c r="D8" i="12" l="1"/>
  <c r="F7" i="90" s="1"/>
  <c r="H21" i="92" s="1"/>
  <c r="E23" i="12" l="1"/>
  <c r="H12" i="90"/>
  <c r="X21" i="92" s="1"/>
  <c r="F10" i="90"/>
  <c r="Q21" i="92" s="1"/>
  <c r="H11" i="90"/>
  <c r="U21" i="92" s="1"/>
  <c r="F9" i="90"/>
  <c r="N21" i="92" s="1"/>
  <c r="H10" i="90"/>
  <c r="R21" i="92" s="1"/>
  <c r="F8" i="90"/>
  <c r="K21" i="92" s="1"/>
  <c r="H9" i="90"/>
  <c r="O21" i="92" s="1"/>
  <c r="H8" i="90"/>
  <c r="L21" i="92" s="1"/>
  <c r="H7" i="90"/>
  <c r="I21" i="92" s="1"/>
  <c r="F12" i="90"/>
  <c r="W21" i="92" s="1"/>
  <c r="F11" i="90"/>
  <c r="T21" i="92" s="1"/>
  <c r="E27" i="12"/>
  <c r="E26" i="12"/>
  <c r="E25" i="12"/>
  <c r="E24" i="12"/>
  <c r="G14" i="12"/>
  <c r="D13" i="12" s="1"/>
  <c r="D14" i="12" s="1"/>
  <c r="D16" i="12"/>
  <c r="D11" i="12"/>
  <c r="D15" i="12"/>
  <c r="D10" i="12"/>
  <c r="D20" i="12"/>
  <c r="D18" i="12"/>
  <c r="D7" i="12"/>
  <c r="F6" i="12" s="1"/>
  <c r="D19" i="12"/>
  <c r="D12" i="12"/>
  <c r="D29" i="12"/>
  <c r="G22" i="92" l="1"/>
  <c r="E7" i="61"/>
  <c r="V18" i="61"/>
  <c r="V15" i="61"/>
  <c r="V14" i="61"/>
  <c r="V13" i="61"/>
  <c r="V12" i="61"/>
  <c r="V11" i="61"/>
  <c r="V10" i="61"/>
  <c r="V9" i="61"/>
  <c r="V8" i="61"/>
  <c r="V7" i="61"/>
  <c r="V6" i="61"/>
  <c r="S18" i="61"/>
  <c r="S15" i="61"/>
  <c r="S14" i="61"/>
  <c r="S13" i="61"/>
  <c r="S12" i="61"/>
  <c r="S11" i="61"/>
  <c r="S10" i="61"/>
  <c r="S9" i="61"/>
  <c r="S8" i="61"/>
  <c r="S7" i="61"/>
  <c r="S6" i="61"/>
  <c r="P18" i="61"/>
  <c r="P15" i="61"/>
  <c r="P14" i="61"/>
  <c r="P13" i="61"/>
  <c r="P12" i="61"/>
  <c r="P11" i="61"/>
  <c r="P10" i="61"/>
  <c r="P9" i="61"/>
  <c r="P8" i="61"/>
  <c r="P7" i="61"/>
  <c r="P6" i="61"/>
  <c r="M18" i="61"/>
  <c r="M15" i="61"/>
  <c r="M14" i="61"/>
  <c r="M13" i="61"/>
  <c r="M12" i="61"/>
  <c r="M11" i="61"/>
  <c r="M10" i="61"/>
  <c r="M9" i="61"/>
  <c r="M8" i="61"/>
  <c r="M7" i="61"/>
  <c r="M6" i="61"/>
  <c r="J18" i="61"/>
  <c r="J15" i="61"/>
  <c r="J14" i="61"/>
  <c r="J13" i="61"/>
  <c r="J12" i="61"/>
  <c r="J11" i="61"/>
  <c r="J10" i="61"/>
  <c r="J9" i="61"/>
  <c r="J8" i="61"/>
  <c r="J7" i="61"/>
  <c r="J6" i="61"/>
  <c r="G7" i="61"/>
  <c r="G8" i="61"/>
  <c r="G9" i="61"/>
  <c r="G10" i="61"/>
  <c r="G11" i="61"/>
  <c r="G12" i="61"/>
  <c r="G13" i="61"/>
  <c r="G14" i="61"/>
  <c r="G15" i="61"/>
  <c r="G18" i="61"/>
  <c r="E13" i="90" l="1"/>
  <c r="G13" i="90"/>
  <c r="D6" i="90"/>
  <c r="E32" i="78"/>
  <c r="D32" i="78" s="1"/>
  <c r="E31" i="78"/>
  <c r="D31" i="78" s="1"/>
  <c r="E30" i="78"/>
  <c r="D30" i="78" s="1"/>
  <c r="E29" i="78"/>
  <c r="E28" i="78"/>
  <c r="D28" i="78" s="1"/>
  <c r="E27" i="78"/>
  <c r="D27" i="78" s="1"/>
  <c r="E26" i="78"/>
  <c r="D26" i="78" s="1"/>
  <c r="E25" i="78"/>
  <c r="D25" i="78" s="1"/>
  <c r="E24" i="78"/>
  <c r="D24" i="78" s="1"/>
  <c r="E23" i="78"/>
  <c r="D23" i="78" s="1"/>
  <c r="M22" i="78"/>
  <c r="L22" i="78"/>
  <c r="K22" i="78"/>
  <c r="J22" i="78"/>
  <c r="I22" i="78"/>
  <c r="H22" i="78"/>
  <c r="G22" i="78"/>
  <c r="E21" i="78"/>
  <c r="D21" i="78" s="1"/>
  <c r="E16" i="78"/>
  <c r="D16" i="78" s="1"/>
  <c r="E15" i="78"/>
  <c r="D15" i="78" s="1"/>
  <c r="E14" i="78"/>
  <c r="D14" i="78" s="1"/>
  <c r="E13" i="78"/>
  <c r="D13" i="78" s="1"/>
  <c r="E12" i="78"/>
  <c r="D12" i="78" s="1"/>
  <c r="E11" i="78"/>
  <c r="D11" i="78" s="1"/>
  <c r="E10" i="78"/>
  <c r="D10" i="78" s="1"/>
  <c r="E9" i="78"/>
  <c r="D9" i="78" s="1"/>
  <c r="E8" i="78"/>
  <c r="D8" i="78" s="1"/>
  <c r="E7" i="78"/>
  <c r="D7" i="78" s="1"/>
  <c r="E6" i="78"/>
  <c r="G43" i="77"/>
  <c r="E43" i="77" s="1"/>
  <c r="G10" i="77"/>
  <c r="F10" i="77"/>
  <c r="F4" i="77" s="1"/>
  <c r="E6" i="77"/>
  <c r="G5" i="77"/>
  <c r="G32" i="77"/>
  <c r="F9" i="76"/>
  <c r="F8" i="76"/>
  <c r="F7" i="76"/>
  <c r="F6" i="76"/>
  <c r="F5" i="76"/>
  <c r="H4" i="76"/>
  <c r="G4" i="76"/>
  <c r="C14" i="90" l="1"/>
  <c r="E9" i="76"/>
  <c r="D43" i="77"/>
  <c r="E33" i="78"/>
  <c r="F33" i="78" s="1"/>
  <c r="D29" i="78"/>
  <c r="D6" i="78"/>
  <c r="E32" i="77"/>
  <c r="D32" i="77" s="1"/>
  <c r="E10" i="77"/>
  <c r="D10" i="77" s="1"/>
  <c r="K4" i="78"/>
  <c r="M4" i="78"/>
  <c r="E15" i="77"/>
  <c r="D15" i="77" s="1"/>
  <c r="I4" i="78"/>
  <c r="H4" i="78"/>
  <c r="L4" i="78"/>
  <c r="G4" i="78"/>
  <c r="E22" i="78"/>
  <c r="F4" i="78"/>
  <c r="J4" i="78"/>
  <c r="F4" i="76"/>
  <c r="E5" i="78"/>
  <c r="G4" i="77"/>
  <c r="E5" i="77"/>
  <c r="E5" i="76" s="1"/>
  <c r="E7" i="76" l="1"/>
  <c r="E8" i="76"/>
  <c r="E6" i="76"/>
  <c r="D5" i="77"/>
  <c r="C61" i="77" s="1"/>
  <c r="E4" i="78"/>
  <c r="E4" i="77"/>
  <c r="D4" i="77" s="1"/>
  <c r="C60" i="77" s="1"/>
  <c r="G26" i="67"/>
  <c r="D26" i="67"/>
  <c r="G24" i="67"/>
  <c r="D24" i="67"/>
  <c r="G23" i="67"/>
  <c r="D23" i="67"/>
  <c r="G20" i="67"/>
  <c r="D20" i="67"/>
  <c r="G19" i="67"/>
  <c r="D19" i="67"/>
  <c r="G17" i="67"/>
  <c r="D17" i="67"/>
  <c r="F27" i="67"/>
  <c r="E27" i="67"/>
  <c r="G9" i="67"/>
  <c r="D9" i="67"/>
  <c r="G8" i="67"/>
  <c r="D8" i="67"/>
  <c r="G7" i="67"/>
  <c r="D7" i="67"/>
  <c r="G6" i="67"/>
  <c r="D6" i="67"/>
  <c r="C11" i="76" l="1"/>
  <c r="D28" i="67"/>
  <c r="D16" i="67"/>
  <c r="G5" i="67" l="1"/>
  <c r="C3" i="67" s="1"/>
  <c r="D30" i="67"/>
  <c r="D5" i="67"/>
  <c r="F18" i="61"/>
  <c r="E18" i="61"/>
  <c r="F15" i="61"/>
  <c r="E15" i="61"/>
  <c r="F14" i="61"/>
  <c r="E14" i="61"/>
  <c r="F13" i="61"/>
  <c r="E13" i="61"/>
  <c r="F12" i="61"/>
  <c r="E12" i="61"/>
  <c r="F11" i="61"/>
  <c r="E11" i="61"/>
  <c r="F10" i="61"/>
  <c r="E10" i="61"/>
  <c r="F9" i="61"/>
  <c r="E9" i="61"/>
  <c r="F8" i="61"/>
  <c r="E8" i="61"/>
  <c r="F7" i="61"/>
  <c r="D7" i="61" s="1"/>
  <c r="I8" i="76" l="1"/>
  <c r="D15" i="61"/>
  <c r="D11" i="61"/>
  <c r="D9" i="61"/>
  <c r="D8" i="61"/>
  <c r="D10" i="61"/>
  <c r="D12" i="61"/>
  <c r="D14" i="61"/>
  <c r="D13" i="61"/>
  <c r="D18" i="61"/>
  <c r="G6" i="61" l="1"/>
  <c r="F6" i="61"/>
  <c r="E6" i="61"/>
  <c r="D6" i="61" l="1"/>
</calcChain>
</file>

<file path=xl/sharedStrings.xml><?xml version="1.0" encoding="utf-8"?>
<sst xmlns="http://schemas.openxmlformats.org/spreadsheetml/2006/main" count="98963" uniqueCount="24833">
  <si>
    <t>Total</t>
  </si>
  <si>
    <t>Código Secuencial:</t>
  </si>
  <si>
    <t>01</t>
  </si>
  <si>
    <t>02</t>
  </si>
  <si>
    <t>03</t>
  </si>
  <si>
    <t>04</t>
  </si>
  <si>
    <t>05</t>
  </si>
  <si>
    <t>06</t>
  </si>
  <si>
    <t>07</t>
  </si>
  <si>
    <t>Dependencia:</t>
  </si>
  <si>
    <t>08</t>
  </si>
  <si>
    <t>09</t>
  </si>
  <si>
    <t>10</t>
  </si>
  <si>
    <t>Circuito Escolar:</t>
  </si>
  <si>
    <t>Institución:</t>
  </si>
  <si>
    <t>Dependencia</t>
  </si>
  <si>
    <t>11</t>
  </si>
  <si>
    <t>12</t>
  </si>
  <si>
    <t>13</t>
  </si>
  <si>
    <t>Francés</t>
  </si>
  <si>
    <t>Mu-
jeres</t>
  </si>
  <si>
    <t>Hom-
bres</t>
  </si>
  <si>
    <t>CODINS</t>
  </si>
  <si>
    <t>CODIGO</t>
  </si>
  <si>
    <t>NOMBRE</t>
  </si>
  <si>
    <t>REGION</t>
  </si>
  <si>
    <t>CIRES</t>
  </si>
  <si>
    <t>PR</t>
  </si>
  <si>
    <t>CAN</t>
  </si>
  <si>
    <t>DIS</t>
  </si>
  <si>
    <t>PROVINCIA</t>
  </si>
  <si>
    <t>CANTON</t>
  </si>
  <si>
    <t>DISTRITO</t>
  </si>
  <si>
    <t>POBLADO</t>
  </si>
  <si>
    <t>SECTOR</t>
  </si>
  <si>
    <t>DIRECTOR</t>
  </si>
  <si>
    <t>TELEFONO</t>
  </si>
  <si>
    <t>FAX</t>
  </si>
  <si>
    <t>CORREO</t>
  </si>
  <si>
    <t>EXACTA</t>
  </si>
  <si>
    <t>CREACION</t>
  </si>
  <si>
    <t>1</t>
  </si>
  <si>
    <t>SAN JOSE</t>
  </si>
  <si>
    <t>MORAZAN</t>
  </si>
  <si>
    <t>2</t>
  </si>
  <si>
    <t>01288</t>
  </si>
  <si>
    <t>00005</t>
  </si>
  <si>
    <t>00008</t>
  </si>
  <si>
    <t>REPUBLICA DE MEXICO</t>
  </si>
  <si>
    <t>SAN JOSE NORTE</t>
  </si>
  <si>
    <t>ARANJUEZ</t>
  </si>
  <si>
    <t>00214</t>
  </si>
  <si>
    <t>00007</t>
  </si>
  <si>
    <t>0603</t>
  </si>
  <si>
    <t>SECTOR SIETE</t>
  </si>
  <si>
    <t>DESAMPARADOS</t>
  </si>
  <si>
    <t>LOS GUIDO</t>
  </si>
  <si>
    <t>00928</t>
  </si>
  <si>
    <t>00343</t>
  </si>
  <si>
    <t>SAN MIGUEL</t>
  </si>
  <si>
    <t>00355</t>
  </si>
  <si>
    <t>0334</t>
  </si>
  <si>
    <t>00010</t>
  </si>
  <si>
    <t>0368</t>
  </si>
  <si>
    <t>LA PITAHAYA</t>
  </si>
  <si>
    <t>00093</t>
  </si>
  <si>
    <t>00012</t>
  </si>
  <si>
    <t>00209</t>
  </si>
  <si>
    <t>00424</t>
  </si>
  <si>
    <t>0389</t>
  </si>
  <si>
    <t>MARIA AUXILIADORA</t>
  </si>
  <si>
    <t>DON BOSCO</t>
  </si>
  <si>
    <t>3</t>
  </si>
  <si>
    <t>0395</t>
  </si>
  <si>
    <t>NIÑO JESUS DE PRAGA</t>
  </si>
  <si>
    <t>BARRIO CUBA</t>
  </si>
  <si>
    <t>SOFIA PORTILLO PLEITEZ</t>
  </si>
  <si>
    <t>CRISTO REY</t>
  </si>
  <si>
    <t>00019</t>
  </si>
  <si>
    <t>LOS ANGELES</t>
  </si>
  <si>
    <t>00020</t>
  </si>
  <si>
    <t>OMAR DENGO GUERRERO</t>
  </si>
  <si>
    <t>00022</t>
  </si>
  <si>
    <t>LA SOLEDAD</t>
  </si>
  <si>
    <t>02416</t>
  </si>
  <si>
    <t>00023</t>
  </si>
  <si>
    <t>0394</t>
  </si>
  <si>
    <t>NACIONES UNIDAS</t>
  </si>
  <si>
    <t>BARRIO LUJAN</t>
  </si>
  <si>
    <t>LA DOLOROSA</t>
  </si>
  <si>
    <t>00946</t>
  </si>
  <si>
    <t>ALAJUELA</t>
  </si>
  <si>
    <t>SAN RAMON</t>
  </si>
  <si>
    <t>ANGELES</t>
  </si>
  <si>
    <t>SAN JORGE</t>
  </si>
  <si>
    <t>7</t>
  </si>
  <si>
    <t>RIO BLANCO</t>
  </si>
  <si>
    <t>JUAN SANTAMARIA</t>
  </si>
  <si>
    <t>18</t>
  </si>
  <si>
    <t>CURRIDABAT</t>
  </si>
  <si>
    <t>LA AMISTAD</t>
  </si>
  <si>
    <t>00030</t>
  </si>
  <si>
    <t>0369</t>
  </si>
  <si>
    <t>ZAPOTE</t>
  </si>
  <si>
    <t>0436</t>
  </si>
  <si>
    <t>LOMAS AYARCO</t>
  </si>
  <si>
    <t>01808</t>
  </si>
  <si>
    <t>COSTADO NORTE DE LA IGLESIA CATOLICA</t>
  </si>
  <si>
    <t>0459</t>
  </si>
  <si>
    <t>LA LIA</t>
  </si>
  <si>
    <t>COSTADO ESTE DEL LICEO DE CURRIDABAT</t>
  </si>
  <si>
    <t>01395</t>
  </si>
  <si>
    <t>02314</t>
  </si>
  <si>
    <t>01132</t>
  </si>
  <si>
    <t>0415</t>
  </si>
  <si>
    <t>QUINCE DE AGOSTO</t>
  </si>
  <si>
    <t>TIRRASES</t>
  </si>
  <si>
    <t>00045</t>
  </si>
  <si>
    <t>0438</t>
  </si>
  <si>
    <t>GRANADILLA NORTE</t>
  </si>
  <si>
    <t>00266</t>
  </si>
  <si>
    <t>00345</t>
  </si>
  <si>
    <t>0441</t>
  </si>
  <si>
    <t>CENTRO AMERICA</t>
  </si>
  <si>
    <t>JOSE MATARRITA THOMPSON</t>
  </si>
  <si>
    <t>00049</t>
  </si>
  <si>
    <t>00265</t>
  </si>
  <si>
    <t>00041</t>
  </si>
  <si>
    <t>0462</t>
  </si>
  <si>
    <t>SANTA MARTA</t>
  </si>
  <si>
    <t>250 SUR DE LA PLAZOLETA MENDEZ</t>
  </si>
  <si>
    <t>00052</t>
  </si>
  <si>
    <t>00042</t>
  </si>
  <si>
    <t>0349</t>
  </si>
  <si>
    <t>JOSE ANGEL VIETO RANGEL</t>
  </si>
  <si>
    <t>SAN JOSECITO</t>
  </si>
  <si>
    <t>00043</t>
  </si>
  <si>
    <t>0457</t>
  </si>
  <si>
    <t>CIPRESES</t>
  </si>
  <si>
    <t>VIVIANA ALVAREZ GUTIERREZ</t>
  </si>
  <si>
    <t>01122</t>
  </si>
  <si>
    <t>2994</t>
  </si>
  <si>
    <t>ALTO LAGUNA</t>
  </si>
  <si>
    <t>6</t>
  </si>
  <si>
    <t>PUNTARENAS</t>
  </si>
  <si>
    <t>GOLFITO</t>
  </si>
  <si>
    <t>PUERTO JIMENEZ</t>
  </si>
  <si>
    <t>02607</t>
  </si>
  <si>
    <t>00046</t>
  </si>
  <si>
    <t>0332</t>
  </si>
  <si>
    <t>CORAZON DE JESUS</t>
  </si>
  <si>
    <t>01396</t>
  </si>
  <si>
    <t>00047</t>
  </si>
  <si>
    <t>4917</t>
  </si>
  <si>
    <t>COLIMA</t>
  </si>
  <si>
    <t>00070</t>
  </si>
  <si>
    <t>00342</t>
  </si>
  <si>
    <t>LA FUENTE</t>
  </si>
  <si>
    <t>02132</t>
  </si>
  <si>
    <t>0442</t>
  </si>
  <si>
    <t>OTTO HUBBE</t>
  </si>
  <si>
    <t>EL SOLAR</t>
  </si>
  <si>
    <t>01399</t>
  </si>
  <si>
    <t>00050</t>
  </si>
  <si>
    <t>0312</t>
  </si>
  <si>
    <t>SAN RAFAEL</t>
  </si>
  <si>
    <t>CINCO ESQUINAS</t>
  </si>
  <si>
    <t>00806</t>
  </si>
  <si>
    <t>0337</t>
  </si>
  <si>
    <t>ROSITTER CARBALLO</t>
  </si>
  <si>
    <t>00071</t>
  </si>
  <si>
    <t>00379</t>
  </si>
  <si>
    <t>0377</t>
  </si>
  <si>
    <t>ANTONIO JOSE DE SUCRE</t>
  </si>
  <si>
    <t>LA URUCA</t>
  </si>
  <si>
    <t>00073</t>
  </si>
  <si>
    <t>00805</t>
  </si>
  <si>
    <t>0319</t>
  </si>
  <si>
    <t>JESUS JIMENEZ ZAMORA</t>
  </si>
  <si>
    <t>SAN JUAN</t>
  </si>
  <si>
    <t>00068</t>
  </si>
  <si>
    <t>00276</t>
  </si>
  <si>
    <t>0318</t>
  </si>
  <si>
    <t>LA PEREGRINA</t>
  </si>
  <si>
    <t>00067</t>
  </si>
  <si>
    <t>0382</t>
  </si>
  <si>
    <t>ANSELMO LLORENTE</t>
  </si>
  <si>
    <t>LLORENTE</t>
  </si>
  <si>
    <t>00074</t>
  </si>
  <si>
    <t>00418</t>
  </si>
  <si>
    <t>0336</t>
  </si>
  <si>
    <t>LEON XIII</t>
  </si>
  <si>
    <t>CONTIGUO AL INA</t>
  </si>
  <si>
    <t>01397</t>
  </si>
  <si>
    <t>LA FLORIDA</t>
  </si>
  <si>
    <t>00807</t>
  </si>
  <si>
    <t>MIGUEL OBREGON LIZANO</t>
  </si>
  <si>
    <t>BETANIA</t>
  </si>
  <si>
    <t>LIMONCITO</t>
  </si>
  <si>
    <t>0398</t>
  </si>
  <si>
    <t>RAFAEL FRANCISCO OSEJO</t>
  </si>
  <si>
    <t>MATA REDONDA</t>
  </si>
  <si>
    <t>SABANA SUR</t>
  </si>
  <si>
    <t>00842</t>
  </si>
  <si>
    <t>3806</t>
  </si>
  <si>
    <t>LOS LEDEZMA</t>
  </si>
  <si>
    <t>UPALA</t>
  </si>
  <si>
    <t>02479</t>
  </si>
  <si>
    <t>01525</t>
  </si>
  <si>
    <t>LA PAZ</t>
  </si>
  <si>
    <t>15</t>
  </si>
  <si>
    <t>GUATUSO</t>
  </si>
  <si>
    <t>00065</t>
  </si>
  <si>
    <t>SARAPIQUI</t>
  </si>
  <si>
    <t>4</t>
  </si>
  <si>
    <t>HEREDIA</t>
  </si>
  <si>
    <t>3820</t>
  </si>
  <si>
    <t>PUEBLO NUEVO</t>
  </si>
  <si>
    <t>DARLING LOPEZ GONZALEZ</t>
  </si>
  <si>
    <t>PUEBLO NUEVO CENTRO</t>
  </si>
  <si>
    <t>02167</t>
  </si>
  <si>
    <t>01117</t>
  </si>
  <si>
    <t>FRENTE A LA PLAZA DE DEPORTES</t>
  </si>
  <si>
    <t>00069</t>
  </si>
  <si>
    <t>0328</t>
  </si>
  <si>
    <t>CIUDADELA DE PAVAS</t>
  </si>
  <si>
    <t>PAVAS</t>
  </si>
  <si>
    <t>CONTIGUO AL LICEO DE PAVAS</t>
  </si>
  <si>
    <t>01407</t>
  </si>
  <si>
    <t>1535</t>
  </si>
  <si>
    <t>LAS NUBES</t>
  </si>
  <si>
    <t>SAN CARLOS</t>
  </si>
  <si>
    <t>14</t>
  </si>
  <si>
    <t>LOS CHILES</t>
  </si>
  <si>
    <t>ELVIN JIMENEZ ARIAS</t>
  </si>
  <si>
    <t>03182</t>
  </si>
  <si>
    <t>00072</t>
  </si>
  <si>
    <t>0464</t>
  </si>
  <si>
    <t>VILLA ESPERANZA</t>
  </si>
  <si>
    <t>00095</t>
  </si>
  <si>
    <t>00275</t>
  </si>
  <si>
    <t>00075</t>
  </si>
  <si>
    <t>SANTA CRUZ</t>
  </si>
  <si>
    <t>5</t>
  </si>
  <si>
    <t>GUANACASTE</t>
  </si>
  <si>
    <t>00744</t>
  </si>
  <si>
    <t>00076</t>
  </si>
  <si>
    <t>1740</t>
  </si>
  <si>
    <t>CALLE NARANJO</t>
  </si>
  <si>
    <t>CARTAGO</t>
  </si>
  <si>
    <t>LA UNION</t>
  </si>
  <si>
    <t>CONCEPCION</t>
  </si>
  <si>
    <t>01006</t>
  </si>
  <si>
    <t>01101</t>
  </si>
  <si>
    <t>0340</t>
  </si>
  <si>
    <t>EL LLANO</t>
  </si>
  <si>
    <t>ALAJUELITA</t>
  </si>
  <si>
    <t>SAN ANTONIO</t>
  </si>
  <si>
    <t>MARGARITA GUTIERREZ ACEVEDO</t>
  </si>
  <si>
    <t>CONTIGUO A LA IGLESIA CATOLICA</t>
  </si>
  <si>
    <t>00107</t>
  </si>
  <si>
    <t>02265</t>
  </si>
  <si>
    <t>1537</t>
  </si>
  <si>
    <t>ULIMA</t>
  </si>
  <si>
    <t>FLORENCIA</t>
  </si>
  <si>
    <t>MAUREEN RUEDA MENDEZ</t>
  </si>
  <si>
    <t>03005</t>
  </si>
  <si>
    <t>1439</t>
  </si>
  <si>
    <t>BOCA DEL RIO SAN CARLOS</t>
  </si>
  <si>
    <t>BOCA RIO SAN CARLOS</t>
  </si>
  <si>
    <t>02851</t>
  </si>
  <si>
    <t>0472</t>
  </si>
  <si>
    <t>LOS PINOS</t>
  </si>
  <si>
    <t>SAN FELIPE</t>
  </si>
  <si>
    <t>LA AURORA</t>
  </si>
  <si>
    <t>00116</t>
  </si>
  <si>
    <t>00274</t>
  </si>
  <si>
    <t>POCOSOL</t>
  </si>
  <si>
    <t>SAN ISIDRO</t>
  </si>
  <si>
    <t>0311</t>
  </si>
  <si>
    <t>CARMEN LYRA</t>
  </si>
  <si>
    <t>CONCEPCION ARRIBA</t>
  </si>
  <si>
    <t>00104</t>
  </si>
  <si>
    <t>00370</t>
  </si>
  <si>
    <t>0329</t>
  </si>
  <si>
    <t>QUINCE DE SETIEMBRE</t>
  </si>
  <si>
    <t>HATILLO</t>
  </si>
  <si>
    <t>00105</t>
  </si>
  <si>
    <t>00286</t>
  </si>
  <si>
    <t>0379</t>
  </si>
  <si>
    <t>HATILLO 4</t>
  </si>
  <si>
    <t>FRENTE A LAS INSTALACIONES DEL ICE</t>
  </si>
  <si>
    <t>00109</t>
  </si>
  <si>
    <t>CONTIGUO A LA PLAZA DE DEPORTES</t>
  </si>
  <si>
    <t>0428</t>
  </si>
  <si>
    <t>150 SUR DE LA CARNICERIA SAN GERARDO</t>
  </si>
  <si>
    <t>00112</t>
  </si>
  <si>
    <t>00380</t>
  </si>
  <si>
    <t>HATILLO 8</t>
  </si>
  <si>
    <t>00464</t>
  </si>
  <si>
    <t>00535</t>
  </si>
  <si>
    <t>CONCEPCION ABAJO</t>
  </si>
  <si>
    <t>HATILLO CENTRO</t>
  </si>
  <si>
    <t>HATILLO 3</t>
  </si>
  <si>
    <t>00463</t>
  </si>
  <si>
    <t>00092</t>
  </si>
  <si>
    <t>0463</t>
  </si>
  <si>
    <t>HATILLO 2</t>
  </si>
  <si>
    <t>00114</t>
  </si>
  <si>
    <t>00948</t>
  </si>
  <si>
    <t>00094</t>
  </si>
  <si>
    <t>0595</t>
  </si>
  <si>
    <t>SOR MARIA ROMERO MENESES</t>
  </si>
  <si>
    <t>LAS LOMAS</t>
  </si>
  <si>
    <t>00133</t>
  </si>
  <si>
    <t>0506</t>
  </si>
  <si>
    <t>JOSE MARIA ZELEDON BRENES</t>
  </si>
  <si>
    <t>00125</t>
  </si>
  <si>
    <t>00096</t>
  </si>
  <si>
    <t>0480</t>
  </si>
  <si>
    <t>SAN RAFAEL ARRIBA</t>
  </si>
  <si>
    <t>00122</t>
  </si>
  <si>
    <t>00267</t>
  </si>
  <si>
    <t>0321</t>
  </si>
  <si>
    <t>CAROLINA DENT ALVARADO</t>
  </si>
  <si>
    <t>SAGRADA FAMILIA</t>
  </si>
  <si>
    <t>00124</t>
  </si>
  <si>
    <t>0514</t>
  </si>
  <si>
    <t>HIGUITO</t>
  </si>
  <si>
    <t>00126</t>
  </si>
  <si>
    <t>PASO ANCHO</t>
  </si>
  <si>
    <t>00100</t>
  </si>
  <si>
    <t>SAN JUAN DE DIOS</t>
  </si>
  <si>
    <t>00748</t>
  </si>
  <si>
    <t>0565</t>
  </si>
  <si>
    <t>REPUBLICA DE HONDURAS</t>
  </si>
  <si>
    <t>SAN RAFAEL ABAJO</t>
  </si>
  <si>
    <t>00273</t>
  </si>
  <si>
    <t>00103</t>
  </si>
  <si>
    <t>LOPEZ MATEOS</t>
  </si>
  <si>
    <t>MANUEL ORTUÑO BOUTIN</t>
  </si>
  <si>
    <t>00522</t>
  </si>
  <si>
    <t>PATASTE</t>
  </si>
  <si>
    <t>MONTERREY</t>
  </si>
  <si>
    <t>00106</t>
  </si>
  <si>
    <t>0354</t>
  </si>
  <si>
    <t>HONDURAS</t>
  </si>
  <si>
    <t>SANTA ANA</t>
  </si>
  <si>
    <t>POZOS</t>
  </si>
  <si>
    <t>01635</t>
  </si>
  <si>
    <t>0307</t>
  </si>
  <si>
    <t>ESCAZU</t>
  </si>
  <si>
    <t>00931</t>
  </si>
  <si>
    <t>00108</t>
  </si>
  <si>
    <t>0310</t>
  </si>
  <si>
    <t>BRASIL DE SANTA ANA</t>
  </si>
  <si>
    <t>BRASIL</t>
  </si>
  <si>
    <t>00845</t>
  </si>
  <si>
    <t>01293</t>
  </si>
  <si>
    <t>0324</t>
  </si>
  <si>
    <t>FRENTE A LA IGLESIA CATOLICA</t>
  </si>
  <si>
    <t>00150</t>
  </si>
  <si>
    <t>00110</t>
  </si>
  <si>
    <t>0375</t>
  </si>
  <si>
    <t>LA MINA</t>
  </si>
  <si>
    <t>00111</t>
  </si>
  <si>
    <t>PURISCAL</t>
  </si>
  <si>
    <t>MERCEDES SUR</t>
  </si>
  <si>
    <t>01582</t>
  </si>
  <si>
    <t>00113</t>
  </si>
  <si>
    <t>0306</t>
  </si>
  <si>
    <t>EL CARMEN</t>
  </si>
  <si>
    <t>00148</t>
  </si>
  <si>
    <t>00442</t>
  </si>
  <si>
    <t>0327</t>
  </si>
  <si>
    <t>RONALD VARGAS ZUMBADO</t>
  </si>
  <si>
    <t>00151</t>
  </si>
  <si>
    <t>00237</t>
  </si>
  <si>
    <t>0422</t>
  </si>
  <si>
    <t>SALITRAL</t>
  </si>
  <si>
    <t>COSTADO SUR DE LA IGLESIA CATOLICA</t>
  </si>
  <si>
    <t>00159</t>
  </si>
  <si>
    <t>01291</t>
  </si>
  <si>
    <t>0308</t>
  </si>
  <si>
    <t>BELLO HORIZONTE</t>
  </si>
  <si>
    <t>00149</t>
  </si>
  <si>
    <t>00814</t>
  </si>
  <si>
    <t>0405</t>
  </si>
  <si>
    <t>00157</t>
  </si>
  <si>
    <t>0378</t>
  </si>
  <si>
    <t>ISABEL LA CATOLICA</t>
  </si>
  <si>
    <t>1 KM OESTE DE LA CRUZ ROJA</t>
  </si>
  <si>
    <t>00154</t>
  </si>
  <si>
    <t>0403</t>
  </si>
  <si>
    <t>00156</t>
  </si>
  <si>
    <t>00381</t>
  </si>
  <si>
    <t>0406</t>
  </si>
  <si>
    <t>00158</t>
  </si>
  <si>
    <t>0350</t>
  </si>
  <si>
    <t>00153</t>
  </si>
  <si>
    <t>00549</t>
  </si>
  <si>
    <t>00123</t>
  </si>
  <si>
    <t>0400</t>
  </si>
  <si>
    <t>PIEDADES</t>
  </si>
  <si>
    <t>COSTADO SUR DEL TEMPLO CATOLICO</t>
  </si>
  <si>
    <t>00155</t>
  </si>
  <si>
    <t>0343</t>
  </si>
  <si>
    <t>00152</t>
  </si>
  <si>
    <t>01290</t>
  </si>
  <si>
    <t>00127</t>
  </si>
  <si>
    <t>0391</t>
  </si>
  <si>
    <t>MATINILLA</t>
  </si>
  <si>
    <t>02656</t>
  </si>
  <si>
    <t>00130</t>
  </si>
  <si>
    <t>0492</t>
  </si>
  <si>
    <t>CALLE FALLAS</t>
  </si>
  <si>
    <t>00168</t>
  </si>
  <si>
    <t>00131</t>
  </si>
  <si>
    <t>0547</t>
  </si>
  <si>
    <t>PATARRA</t>
  </si>
  <si>
    <t>QUEBRADA HONDA</t>
  </si>
  <si>
    <t>01178</t>
  </si>
  <si>
    <t>00132</t>
  </si>
  <si>
    <t>0509</t>
  </si>
  <si>
    <t>CIUDADELA FATIMA</t>
  </si>
  <si>
    <t>DAMAS</t>
  </si>
  <si>
    <t>FATIMA</t>
  </si>
  <si>
    <t>00169</t>
  </si>
  <si>
    <t>01520</t>
  </si>
  <si>
    <t>0597</t>
  </si>
  <si>
    <t>GRAVILIAS</t>
  </si>
  <si>
    <t>EL PORVENIR</t>
  </si>
  <si>
    <t>00176</t>
  </si>
  <si>
    <t>0590</t>
  </si>
  <si>
    <t>00174</t>
  </si>
  <si>
    <t>0543</t>
  </si>
  <si>
    <t>JUAN MONGE GUILLEN</t>
  </si>
  <si>
    <t>00171</t>
  </si>
  <si>
    <t>0531</t>
  </si>
  <si>
    <t>LAS GRAVILIAS</t>
  </si>
  <si>
    <t>00170</t>
  </si>
  <si>
    <t>0548</t>
  </si>
  <si>
    <t>FRANCISCO GAMBOA MORA</t>
  </si>
  <si>
    <t>RIO AZUL</t>
  </si>
  <si>
    <t>00172</t>
  </si>
  <si>
    <t>0556</t>
  </si>
  <si>
    <t>REPUBLICA DE PANAMA</t>
  </si>
  <si>
    <t>00173</t>
  </si>
  <si>
    <t>0594</t>
  </si>
  <si>
    <t>SAN JERONIMO</t>
  </si>
  <si>
    <t>00175</t>
  </si>
  <si>
    <t>0602</t>
  </si>
  <si>
    <t>0497</t>
  </si>
  <si>
    <t>SAN CRISTOBAL</t>
  </si>
  <si>
    <t>00988</t>
  </si>
  <si>
    <t>01896</t>
  </si>
  <si>
    <t>0507</t>
  </si>
  <si>
    <t>EL MANZANO</t>
  </si>
  <si>
    <t>JOHANNA ULLOA VARGAS</t>
  </si>
  <si>
    <t>01567</t>
  </si>
  <si>
    <t>01984</t>
  </si>
  <si>
    <t>ROSARIO</t>
  </si>
  <si>
    <t>0525</t>
  </si>
  <si>
    <t>CECILIA ORLICH FIGUERES</t>
  </si>
  <si>
    <t>LA LUCHA</t>
  </si>
  <si>
    <t>00180</t>
  </si>
  <si>
    <t>00356</t>
  </si>
  <si>
    <t>00147</t>
  </si>
  <si>
    <t>CONTIGUO AL TEMPLO CATOLICO</t>
  </si>
  <si>
    <t>0535</t>
  </si>
  <si>
    <t>CORRALILLO</t>
  </si>
  <si>
    <t>VIELA CRISTINA BONILLA GARRO</t>
  </si>
  <si>
    <t>00181</t>
  </si>
  <si>
    <t>01779</t>
  </si>
  <si>
    <t>0592</t>
  </si>
  <si>
    <t>FRAILES</t>
  </si>
  <si>
    <t>LA VIOLETA</t>
  </si>
  <si>
    <t>FRENTE AL TEMPLO CATOLICO</t>
  </si>
  <si>
    <t>02198</t>
  </si>
  <si>
    <t>0552</t>
  </si>
  <si>
    <t>LA FILA</t>
  </si>
  <si>
    <t>00188</t>
  </si>
  <si>
    <t>0598</t>
  </si>
  <si>
    <t>LLANO BONITO</t>
  </si>
  <si>
    <t>COSTADO OESTE DE LA PLAZA DE DEPORTES</t>
  </si>
  <si>
    <t>03054</t>
  </si>
  <si>
    <t>0578</t>
  </si>
  <si>
    <t>PAQUITA FERRER DE FIGUERES</t>
  </si>
  <si>
    <t>SAN JUAN NORTE</t>
  </si>
  <si>
    <t>COSTADO NORTE DEL TEMPLO CATOLICO</t>
  </si>
  <si>
    <t>00987</t>
  </si>
  <si>
    <t>0599</t>
  </si>
  <si>
    <t>JOSE NAVARRO ARAYA</t>
  </si>
  <si>
    <t>EL ALUMBRE</t>
  </si>
  <si>
    <t>01268</t>
  </si>
  <si>
    <t>01985</t>
  </si>
  <si>
    <t>0491</t>
  </si>
  <si>
    <t>MARTIN MORA ROJAS</t>
  </si>
  <si>
    <t>BUSTAMANTE</t>
  </si>
  <si>
    <t>00177</t>
  </si>
  <si>
    <t>01339</t>
  </si>
  <si>
    <t>0510</t>
  </si>
  <si>
    <t>CECILIO PIEDRA GUTIERREZ</t>
  </si>
  <si>
    <t>JENNY AGUILAR CORRALES</t>
  </si>
  <si>
    <t>00178</t>
  </si>
  <si>
    <t>0571</t>
  </si>
  <si>
    <t>DR. MARIANO FIGUERES FORGES</t>
  </si>
  <si>
    <t>SANTA ELENA</t>
  </si>
  <si>
    <t>01895</t>
  </si>
  <si>
    <t>0516</t>
  </si>
  <si>
    <t>AGUSTIN SEGURA</t>
  </si>
  <si>
    <t>JERICO</t>
  </si>
  <si>
    <t>RONALD HERNANDEZ HERNANDEZ</t>
  </si>
  <si>
    <t>00179</t>
  </si>
  <si>
    <t>0529</t>
  </si>
  <si>
    <t>LA TRINIDAD</t>
  </si>
  <si>
    <t>01505</t>
  </si>
  <si>
    <t>0551</t>
  </si>
  <si>
    <t>EL ROSARIO</t>
  </si>
  <si>
    <t>100 MTS SUR DEL TEMPLO CATOLICO</t>
  </si>
  <si>
    <t>01568</t>
  </si>
  <si>
    <t>00160</t>
  </si>
  <si>
    <t>0557</t>
  </si>
  <si>
    <t>MIXTA SAN CRISTOBAL SUR</t>
  </si>
  <si>
    <t>SAN CRISTOBAL SUR</t>
  </si>
  <si>
    <t>ANA RITA SEGURA CHACON</t>
  </si>
  <si>
    <t>01952</t>
  </si>
  <si>
    <t>0579</t>
  </si>
  <si>
    <t>JUSTO MARIA PADILLA CASTRO</t>
  </si>
  <si>
    <t>SAN JUAN SUR</t>
  </si>
  <si>
    <t>00182</t>
  </si>
  <si>
    <t>00244</t>
  </si>
  <si>
    <t>ASERRI</t>
  </si>
  <si>
    <t>0478</t>
  </si>
  <si>
    <t>SAUREZ</t>
  </si>
  <si>
    <t>SALITRILLOS</t>
  </si>
  <si>
    <t>LOURDES</t>
  </si>
  <si>
    <t>COSTADO NORTE DE LA PLAZA DE DEPORTES</t>
  </si>
  <si>
    <t>01989</t>
  </si>
  <si>
    <t>0484</t>
  </si>
  <si>
    <t>ILDEFONSO CAMACHO PORTUGUEZ</t>
  </si>
  <si>
    <t>LA LEGUA</t>
  </si>
  <si>
    <t>01265</t>
  </si>
  <si>
    <t>01667</t>
  </si>
  <si>
    <t>0503</t>
  </si>
  <si>
    <t>TRANQUERILLAS</t>
  </si>
  <si>
    <t>SAN GABRIEL</t>
  </si>
  <si>
    <t>02408</t>
  </si>
  <si>
    <t>EL TIGRE</t>
  </si>
  <si>
    <t>TARBACA</t>
  </si>
  <si>
    <t>SAN FRANCISCO</t>
  </si>
  <si>
    <t>00167</t>
  </si>
  <si>
    <t>0513</t>
  </si>
  <si>
    <t>EDWIN PORRAS ULLOA</t>
  </si>
  <si>
    <t>ADITA PANIAGUA PANIAGUA</t>
  </si>
  <si>
    <t>01103</t>
  </si>
  <si>
    <t>01330</t>
  </si>
  <si>
    <t>0518</t>
  </si>
  <si>
    <t>VUELTA DE JORCO</t>
  </si>
  <si>
    <t>02407</t>
  </si>
  <si>
    <t>01332</t>
  </si>
  <si>
    <t>01868</t>
  </si>
  <si>
    <t>LIMONAL</t>
  </si>
  <si>
    <t>0536</t>
  </si>
  <si>
    <t>FLORIA ZELEDON TREJOS</t>
  </si>
  <si>
    <t>MONTE REDONDO</t>
  </si>
  <si>
    <t>02199</t>
  </si>
  <si>
    <t>01824</t>
  </si>
  <si>
    <t>01668</t>
  </si>
  <si>
    <t>01825</t>
  </si>
  <si>
    <t>0546</t>
  </si>
  <si>
    <t>PRAGA</t>
  </si>
  <si>
    <t>00849</t>
  </si>
  <si>
    <t>02245</t>
  </si>
  <si>
    <t>0524</t>
  </si>
  <si>
    <t>LA JOYA</t>
  </si>
  <si>
    <t>02771</t>
  </si>
  <si>
    <t>0502</t>
  </si>
  <si>
    <t>SANTA TERESITA</t>
  </si>
  <si>
    <t>00185</t>
  </si>
  <si>
    <t>00311</t>
  </si>
  <si>
    <t>0540</t>
  </si>
  <si>
    <t>PARRITA</t>
  </si>
  <si>
    <t>0550</t>
  </si>
  <si>
    <t>LAS MERCEDES</t>
  </si>
  <si>
    <t>00187</t>
  </si>
  <si>
    <t>01129</t>
  </si>
  <si>
    <t>0545</t>
  </si>
  <si>
    <t>ANDRES CORRALES MORA</t>
  </si>
  <si>
    <t>POAS</t>
  </si>
  <si>
    <t>00186</t>
  </si>
  <si>
    <t>00749</t>
  </si>
  <si>
    <t>0501</t>
  </si>
  <si>
    <t>MANUEL HIDALGO MORA</t>
  </si>
  <si>
    <t>00184</t>
  </si>
  <si>
    <t>00357</t>
  </si>
  <si>
    <t>00183</t>
  </si>
  <si>
    <t>0485</t>
  </si>
  <si>
    <t>BAJO DE CEDRAL</t>
  </si>
  <si>
    <t>01566</t>
  </si>
  <si>
    <t>0495</t>
  </si>
  <si>
    <t>LA LAGUNA</t>
  </si>
  <si>
    <t>02729</t>
  </si>
  <si>
    <t>0544</t>
  </si>
  <si>
    <t>MARIA GARCIA ARAYA</t>
  </si>
  <si>
    <t>LOS MANGOS</t>
  </si>
  <si>
    <t>01506</t>
  </si>
  <si>
    <t>0570</t>
  </si>
  <si>
    <t>BAJOS DE PRAGA</t>
  </si>
  <si>
    <t>01556</t>
  </si>
  <si>
    <t>0558</t>
  </si>
  <si>
    <t>GABRIEL BRENES ROBLES</t>
  </si>
  <si>
    <t>COSTADO ESTE DEL TEMPLO CATOLICO</t>
  </si>
  <si>
    <t>00190</t>
  </si>
  <si>
    <t>00378</t>
  </si>
  <si>
    <t>00189</t>
  </si>
  <si>
    <t>0583</t>
  </si>
  <si>
    <t>ALEJANDRO RODRIGUEZ RODRIGUEZ</t>
  </si>
  <si>
    <t>00296</t>
  </si>
  <si>
    <t>4930</t>
  </si>
  <si>
    <t>0408</t>
  </si>
  <si>
    <t>JOSE FABIO GARNIER UGALDE</t>
  </si>
  <si>
    <t>RANCHO REDONDO</t>
  </si>
  <si>
    <t>02195</t>
  </si>
  <si>
    <t>01898</t>
  </si>
  <si>
    <t>0302</t>
  </si>
  <si>
    <t>MADRE DEL DIVINO PASTOR</t>
  </si>
  <si>
    <t>GUADALUPE</t>
  </si>
  <si>
    <t>EL ALTO</t>
  </si>
  <si>
    <t>CENTRO EL ALTO</t>
  </si>
  <si>
    <t>00207</t>
  </si>
  <si>
    <t>0346</t>
  </si>
  <si>
    <t>CLAUDIO CORTES CASTRO</t>
  </si>
  <si>
    <t>00199</t>
  </si>
  <si>
    <t>0366</t>
  </si>
  <si>
    <t>JUAN FLORES UMAÑA</t>
  </si>
  <si>
    <t>00210</t>
  </si>
  <si>
    <t>0444</t>
  </si>
  <si>
    <t>FILOMENA BLANCO DE QUIROS</t>
  </si>
  <si>
    <t>VISTA DEL MAR</t>
  </si>
  <si>
    <t>150 OESTE DE LA IGLESIA CATOLICA</t>
  </si>
  <si>
    <t>00216</t>
  </si>
  <si>
    <t>00220</t>
  </si>
  <si>
    <t>00202</t>
  </si>
  <si>
    <t>LA MORA</t>
  </si>
  <si>
    <t>0345</t>
  </si>
  <si>
    <t>CALLE BLANCOS</t>
  </si>
  <si>
    <t>00208</t>
  </si>
  <si>
    <t>00204</t>
  </si>
  <si>
    <t>SANTIAGO</t>
  </si>
  <si>
    <t>01499</t>
  </si>
  <si>
    <t>0390</t>
  </si>
  <si>
    <t>MATA DE PLATANO</t>
  </si>
  <si>
    <t>00441</t>
  </si>
  <si>
    <t>0383</t>
  </si>
  <si>
    <t>400 ESTE DEL CRUCE IPIS CORONADO</t>
  </si>
  <si>
    <t>00536</t>
  </si>
  <si>
    <t>PURRAL</t>
  </si>
  <si>
    <t>EL PILAR</t>
  </si>
  <si>
    <t>PILAR JIMENEZ</t>
  </si>
  <si>
    <t>1295</t>
  </si>
  <si>
    <t>ALTO CASTRO</t>
  </si>
  <si>
    <t>SARCHI SUR</t>
  </si>
  <si>
    <t>01294</t>
  </si>
  <si>
    <t>01107</t>
  </si>
  <si>
    <t>00213</t>
  </si>
  <si>
    <t>0313</t>
  </si>
  <si>
    <t>PATIO DE AGUA</t>
  </si>
  <si>
    <t>SILVIA ARROYO VARGAS</t>
  </si>
  <si>
    <t>01134</t>
  </si>
  <si>
    <t>01676</t>
  </si>
  <si>
    <t>0322</t>
  </si>
  <si>
    <t>PIO XII</t>
  </si>
  <si>
    <t>CASCAJAL</t>
  </si>
  <si>
    <t>03169</t>
  </si>
  <si>
    <t>00215</t>
  </si>
  <si>
    <t>0348</t>
  </si>
  <si>
    <t>LOS SITIOS</t>
  </si>
  <si>
    <t>MORAVIA</t>
  </si>
  <si>
    <t>DULCE NOMBRE</t>
  </si>
  <si>
    <t>00371</t>
  </si>
  <si>
    <t>00217</t>
  </si>
  <si>
    <t>0376</t>
  </si>
  <si>
    <t>00233</t>
  </si>
  <si>
    <t>00949</t>
  </si>
  <si>
    <t>0381</t>
  </si>
  <si>
    <t>01677</t>
  </si>
  <si>
    <t>0433</t>
  </si>
  <si>
    <t>SAN PEDRO</t>
  </si>
  <si>
    <t>00238</t>
  </si>
  <si>
    <t>1147</t>
  </si>
  <si>
    <t>ALTOS DE CAJON</t>
  </si>
  <si>
    <t>GRECIA</t>
  </si>
  <si>
    <t>BOLIVAR</t>
  </si>
  <si>
    <t>CAJON ARRIBA</t>
  </si>
  <si>
    <t>02202</t>
  </si>
  <si>
    <t>01038</t>
  </si>
  <si>
    <t>0374</t>
  </si>
  <si>
    <t>LA ISLA</t>
  </si>
  <si>
    <t>SAN VICENTE</t>
  </si>
  <si>
    <t>00537</t>
  </si>
  <si>
    <t>0429</t>
  </si>
  <si>
    <t>0434</t>
  </si>
  <si>
    <t>00239</t>
  </si>
  <si>
    <t>00951</t>
  </si>
  <si>
    <t>0301</t>
  </si>
  <si>
    <t>MARIA INMACULADA</t>
  </si>
  <si>
    <t>SAN BLAS</t>
  </si>
  <si>
    <t>00230</t>
  </si>
  <si>
    <t>0380</t>
  </si>
  <si>
    <t>ESTADO DE ISRAEL</t>
  </si>
  <si>
    <t>A UN COSTADO DE LA IGLESIA CATOLICA</t>
  </si>
  <si>
    <t>00234</t>
  </si>
  <si>
    <t>00231</t>
  </si>
  <si>
    <t>0425</t>
  </si>
  <si>
    <t>00236</t>
  </si>
  <si>
    <t>00235</t>
  </si>
  <si>
    <t>0475</t>
  </si>
  <si>
    <t>AGUA BLANCA</t>
  </si>
  <si>
    <t>PALMICHAL</t>
  </si>
  <si>
    <t>LUIS EDUARDO PADILLA MORA</t>
  </si>
  <si>
    <t>00305</t>
  </si>
  <si>
    <t>00750</t>
  </si>
  <si>
    <t>0481</t>
  </si>
  <si>
    <t>TOMAS DE ACOSTA</t>
  </si>
  <si>
    <t>ADOLFO MESEN LOPEZ</t>
  </si>
  <si>
    <t>01108</t>
  </si>
  <si>
    <t>0498</t>
  </si>
  <si>
    <t>JUAN CALDERON VALVERDE</t>
  </si>
  <si>
    <t>CHIRRACA</t>
  </si>
  <si>
    <t>01279</t>
  </si>
  <si>
    <t>00761</t>
  </si>
  <si>
    <t>0500</t>
  </si>
  <si>
    <t>LAGUNILLAS</t>
  </si>
  <si>
    <t>GUAITIL</t>
  </si>
  <si>
    <t>RONALD RODRIGUEZ ALVAREZ</t>
  </si>
  <si>
    <t>02653</t>
  </si>
  <si>
    <t>00760</t>
  </si>
  <si>
    <t>0512</t>
  </si>
  <si>
    <t>00759</t>
  </si>
  <si>
    <t>00240</t>
  </si>
  <si>
    <t>0539</t>
  </si>
  <si>
    <t>BRAULIO CASTRO CHACON</t>
  </si>
  <si>
    <t>OCOCA</t>
  </si>
  <si>
    <t>01109</t>
  </si>
  <si>
    <t>00757</t>
  </si>
  <si>
    <t>00241</t>
  </si>
  <si>
    <t>0564</t>
  </si>
  <si>
    <t>SAN LUIS</t>
  </si>
  <si>
    <t>SAN IGNACIO</t>
  </si>
  <si>
    <t>00242</t>
  </si>
  <si>
    <t>01334</t>
  </si>
  <si>
    <t>0580</t>
  </si>
  <si>
    <t>TOLEDO</t>
  </si>
  <si>
    <t>XENIA ROJAS CASTRO</t>
  </si>
  <si>
    <t>02899</t>
  </si>
  <si>
    <t>00755</t>
  </si>
  <si>
    <t>00243</t>
  </si>
  <si>
    <t>0582</t>
  </si>
  <si>
    <t>FERNANDO DE ARAGON</t>
  </si>
  <si>
    <t>TURRUJAL</t>
  </si>
  <si>
    <t>01941</t>
  </si>
  <si>
    <t>0589</t>
  </si>
  <si>
    <t>TABLAZO</t>
  </si>
  <si>
    <t>00754</t>
  </si>
  <si>
    <t>0591</t>
  </si>
  <si>
    <t>LA ESPERANZA</t>
  </si>
  <si>
    <t>01283</t>
  </si>
  <si>
    <t>00753</t>
  </si>
  <si>
    <t>0522</t>
  </si>
  <si>
    <t>LA CRUZ</t>
  </si>
  <si>
    <t>02730</t>
  </si>
  <si>
    <t>00758</t>
  </si>
  <si>
    <t>CARAGRAL</t>
  </si>
  <si>
    <t>00762</t>
  </si>
  <si>
    <t>COYOLAR</t>
  </si>
  <si>
    <t>0559</t>
  </si>
  <si>
    <t>CRISTOBAL COLON</t>
  </si>
  <si>
    <t>00763</t>
  </si>
  <si>
    <t>0596</t>
  </si>
  <si>
    <t>LUIS AGUILAR</t>
  </si>
  <si>
    <t>BAJO LOS CALVO</t>
  </si>
  <si>
    <t>02898</t>
  </si>
  <si>
    <t>00752</t>
  </si>
  <si>
    <t>0493</t>
  </si>
  <si>
    <t>CANGREJAL</t>
  </si>
  <si>
    <t>FREDIK MORA SOLIS</t>
  </si>
  <si>
    <t>02374</t>
  </si>
  <si>
    <t>01338</t>
  </si>
  <si>
    <t>00770</t>
  </si>
  <si>
    <t>0530</t>
  </si>
  <si>
    <t>JESUS ROJAS CRUZ</t>
  </si>
  <si>
    <t>SABANILLAS</t>
  </si>
  <si>
    <t>CARLOS ARCE FALLAS</t>
  </si>
  <si>
    <t>01969</t>
  </si>
  <si>
    <t>00592</t>
  </si>
  <si>
    <t>00768</t>
  </si>
  <si>
    <t>0549</t>
  </si>
  <si>
    <t>LINDA VISTA</t>
  </si>
  <si>
    <t>01563</t>
  </si>
  <si>
    <t>00767</t>
  </si>
  <si>
    <t>00259</t>
  </si>
  <si>
    <t>00260</t>
  </si>
  <si>
    <t>1284</t>
  </si>
  <si>
    <t>LA PALMITA</t>
  </si>
  <si>
    <t>NARANJO</t>
  </si>
  <si>
    <t>01309</t>
  </si>
  <si>
    <t>00971</t>
  </si>
  <si>
    <t>00261</t>
  </si>
  <si>
    <t>0554</t>
  </si>
  <si>
    <t>01284</t>
  </si>
  <si>
    <t>00595</t>
  </si>
  <si>
    <t>00262</t>
  </si>
  <si>
    <t>01827</t>
  </si>
  <si>
    <t>00263</t>
  </si>
  <si>
    <t>LAS VEGAS</t>
  </si>
  <si>
    <t>03197</t>
  </si>
  <si>
    <t>00264</t>
  </si>
  <si>
    <t>LA ESCUADRA</t>
  </si>
  <si>
    <t>LA PALMA</t>
  </si>
  <si>
    <t>00269</t>
  </si>
  <si>
    <t>01253</t>
  </si>
  <si>
    <t>00270</t>
  </si>
  <si>
    <t>00271</t>
  </si>
  <si>
    <t>0576</t>
  </si>
  <si>
    <t>TERUEL</t>
  </si>
  <si>
    <t>02323</t>
  </si>
  <si>
    <t>00766</t>
  </si>
  <si>
    <t>00272</t>
  </si>
  <si>
    <t>0553</t>
  </si>
  <si>
    <t>MATIAS CAMACHO CASTRO</t>
  </si>
  <si>
    <t>SABANAS</t>
  </si>
  <si>
    <t>OSCAR MORA FALLAS</t>
  </si>
  <si>
    <t>01912</t>
  </si>
  <si>
    <t>00594</t>
  </si>
  <si>
    <t>03029</t>
  </si>
  <si>
    <t>01826</t>
  </si>
  <si>
    <t>00769</t>
  </si>
  <si>
    <t>00279</t>
  </si>
  <si>
    <t>0461</t>
  </si>
  <si>
    <t>01130</t>
  </si>
  <si>
    <t>00280</t>
  </si>
  <si>
    <t>0396</t>
  </si>
  <si>
    <t>VARGAS ARAYA</t>
  </si>
  <si>
    <t>00281</t>
  </si>
  <si>
    <t>00282</t>
  </si>
  <si>
    <t>0460</t>
  </si>
  <si>
    <t>BARRIO PINTO</t>
  </si>
  <si>
    <t>01168</t>
  </si>
  <si>
    <t>00283</t>
  </si>
  <si>
    <t>0309</t>
  </si>
  <si>
    <t>MERCEDES</t>
  </si>
  <si>
    <t>00465</t>
  </si>
  <si>
    <t>00284</t>
  </si>
  <si>
    <t>0314</t>
  </si>
  <si>
    <t>MONTERREY VARGAS ARAYA</t>
  </si>
  <si>
    <t>00411</t>
  </si>
  <si>
    <t>00285</t>
  </si>
  <si>
    <t>0421</t>
  </si>
  <si>
    <t>JOSE FIGUERES FERRER</t>
  </si>
  <si>
    <t>SABANILLA</t>
  </si>
  <si>
    <t>FRENTE AL BANCO NACIONAL</t>
  </si>
  <si>
    <t>0432</t>
  </si>
  <si>
    <t>ROOSEVELT</t>
  </si>
  <si>
    <t>00811</t>
  </si>
  <si>
    <t>00289</t>
  </si>
  <si>
    <t>DIAGONAL A LA IGLESIA CATOLICA</t>
  </si>
  <si>
    <t>00817</t>
  </si>
  <si>
    <t>00291</t>
  </si>
  <si>
    <t>0455</t>
  </si>
  <si>
    <t>CEDROS</t>
  </si>
  <si>
    <t>00422</t>
  </si>
  <si>
    <t>00292</t>
  </si>
  <si>
    <t>0614</t>
  </si>
  <si>
    <t>JUNQUILLO ARRIBA</t>
  </si>
  <si>
    <t>COSTADO OESTE DE LA ERMITA CATOLICA</t>
  </si>
  <si>
    <t>01121</t>
  </si>
  <si>
    <t>00293</t>
  </si>
  <si>
    <t>0615</t>
  </si>
  <si>
    <t>BELLA VISTA</t>
  </si>
  <si>
    <t>00993</t>
  </si>
  <si>
    <t>00294</t>
  </si>
  <si>
    <t>0622</t>
  </si>
  <si>
    <t>CAÑALES ARRIBA</t>
  </si>
  <si>
    <t>00994</t>
  </si>
  <si>
    <t>00295</t>
  </si>
  <si>
    <t>0673</t>
  </si>
  <si>
    <t>MERCEDES NORTE</t>
  </si>
  <si>
    <t>00475</t>
  </si>
  <si>
    <t>0691</t>
  </si>
  <si>
    <t>SALAZAR</t>
  </si>
  <si>
    <t>02129</t>
  </si>
  <si>
    <t>00297</t>
  </si>
  <si>
    <t>0702</t>
  </si>
  <si>
    <t>ROSARIO SALAZAR MARIN</t>
  </si>
  <si>
    <t>ANA ISABEL CHACON BARBOZA</t>
  </si>
  <si>
    <t>02748</t>
  </si>
  <si>
    <t>00720</t>
  </si>
  <si>
    <t>00298</t>
  </si>
  <si>
    <t>0621</t>
  </si>
  <si>
    <t>JUNQUILLO ABAJO</t>
  </si>
  <si>
    <t>00299</t>
  </si>
  <si>
    <t>0706</t>
  </si>
  <si>
    <t>RAMON BEDOYA MONGE</t>
  </si>
  <si>
    <t>00300</t>
  </si>
  <si>
    <t>0705</t>
  </si>
  <si>
    <t>DARIO FLORES HERNANDEZ</t>
  </si>
  <si>
    <t>00301</t>
  </si>
  <si>
    <t>LIBERIA</t>
  </si>
  <si>
    <t>00303</t>
  </si>
  <si>
    <t>00997</t>
  </si>
  <si>
    <t>0623</t>
  </si>
  <si>
    <t>CANDELARITA</t>
  </si>
  <si>
    <t>01353</t>
  </si>
  <si>
    <t>00995</t>
  </si>
  <si>
    <t>00306</t>
  </si>
  <si>
    <t>0626</t>
  </si>
  <si>
    <t>CERBATANA</t>
  </si>
  <si>
    <t>00889</t>
  </si>
  <si>
    <t>00395</t>
  </si>
  <si>
    <t>0674</t>
  </si>
  <si>
    <t>02269</t>
  </si>
  <si>
    <t>01041</t>
  </si>
  <si>
    <t>00308</t>
  </si>
  <si>
    <t>00802</t>
  </si>
  <si>
    <t>00309</t>
  </si>
  <si>
    <t>00310</t>
  </si>
  <si>
    <t>LLANO GRANDE</t>
  </si>
  <si>
    <t>00312</t>
  </si>
  <si>
    <t>BOCANA</t>
  </si>
  <si>
    <t>01051</t>
  </si>
  <si>
    <t>00314</t>
  </si>
  <si>
    <t>0658</t>
  </si>
  <si>
    <t>BAJO DE LA LEGUA</t>
  </si>
  <si>
    <t>03134</t>
  </si>
  <si>
    <t>01050</t>
  </si>
  <si>
    <t>0660</t>
  </si>
  <si>
    <t>02131</t>
  </si>
  <si>
    <t>01049</t>
  </si>
  <si>
    <t>00317</t>
  </si>
  <si>
    <t>16</t>
  </si>
  <si>
    <t>00318</t>
  </si>
  <si>
    <t>01048</t>
  </si>
  <si>
    <t>00319</t>
  </si>
  <si>
    <t>00320</t>
  </si>
  <si>
    <t>0704</t>
  </si>
  <si>
    <t>01053</t>
  </si>
  <si>
    <t>00322</t>
  </si>
  <si>
    <t>SAN MARTIN</t>
  </si>
  <si>
    <t>CHIRES</t>
  </si>
  <si>
    <t>01054</t>
  </si>
  <si>
    <t>GUARUMAL</t>
  </si>
  <si>
    <t>00542</t>
  </si>
  <si>
    <t>0669</t>
  </si>
  <si>
    <t>RAFAEL SOLORZANO SABORIO</t>
  </si>
  <si>
    <t>01356</t>
  </si>
  <si>
    <t>00543</t>
  </si>
  <si>
    <t>00325</t>
  </si>
  <si>
    <t>0712</t>
  </si>
  <si>
    <t>VISTA DE MAR</t>
  </si>
  <si>
    <t>COSTADO OESTE PLAZA DE DEPORTES</t>
  </si>
  <si>
    <t>02134</t>
  </si>
  <si>
    <t>00326</t>
  </si>
  <si>
    <t>0714</t>
  </si>
  <si>
    <t>ZAPATON</t>
  </si>
  <si>
    <t>00721</t>
  </si>
  <si>
    <t>00509</t>
  </si>
  <si>
    <t>00327</t>
  </si>
  <si>
    <t>LUIS CHINCHILLA CHINCHILLA</t>
  </si>
  <si>
    <t>DIAGONAL A LA PLAZA DE DEPORTES</t>
  </si>
  <si>
    <t>00328</t>
  </si>
  <si>
    <t>LA ANGOSTURA</t>
  </si>
  <si>
    <t>00732</t>
  </si>
  <si>
    <t>00329</t>
  </si>
  <si>
    <t>00330</t>
  </si>
  <si>
    <t>01059</t>
  </si>
  <si>
    <t>00332</t>
  </si>
  <si>
    <t>ARENAL</t>
  </si>
  <si>
    <t>01058</t>
  </si>
  <si>
    <t>00333</t>
  </si>
  <si>
    <t>00541</t>
  </si>
  <si>
    <t>00334</t>
  </si>
  <si>
    <t>3338</t>
  </si>
  <si>
    <t>02116</t>
  </si>
  <si>
    <t>00335</t>
  </si>
  <si>
    <t>DETRAS DEL TEMPLO CATOLICO</t>
  </si>
  <si>
    <t>00336</t>
  </si>
  <si>
    <t>00337</t>
  </si>
  <si>
    <t>LA GLORIA</t>
  </si>
  <si>
    <t>00339</t>
  </si>
  <si>
    <t>00340</t>
  </si>
  <si>
    <t>01057</t>
  </si>
  <si>
    <t>00341</t>
  </si>
  <si>
    <t>0613</t>
  </si>
  <si>
    <t>ROBERTO LOPEZ VARELA</t>
  </si>
  <si>
    <t>BARBACOAS</t>
  </si>
  <si>
    <t>ASDRUBAL ALVARADO SANCHEZ</t>
  </si>
  <si>
    <t>00874</t>
  </si>
  <si>
    <t>00591</t>
  </si>
  <si>
    <t>0624</t>
  </si>
  <si>
    <t>JUAN LUIS GARCIA GONZALEZ</t>
  </si>
  <si>
    <t>CARIT</t>
  </si>
  <si>
    <t>00890</t>
  </si>
  <si>
    <t>00455</t>
  </si>
  <si>
    <t>0638</t>
  </si>
  <si>
    <t>GRIFO ALTO</t>
  </si>
  <si>
    <t>01360</t>
  </si>
  <si>
    <t>00894</t>
  </si>
  <si>
    <t>00344</t>
  </si>
  <si>
    <t>01220</t>
  </si>
  <si>
    <t>0645</t>
  </si>
  <si>
    <t>ELOY MORUA CARRILLO</t>
  </si>
  <si>
    <t>SAN ANTONIO ABAJO</t>
  </si>
  <si>
    <t>00440</t>
  </si>
  <si>
    <t>00346</t>
  </si>
  <si>
    <t>0667</t>
  </si>
  <si>
    <t>PICAGRES</t>
  </si>
  <si>
    <t>00724</t>
  </si>
  <si>
    <t>00347</t>
  </si>
  <si>
    <t>0681</t>
  </si>
  <si>
    <t>NAZARIO VALVERDE JIMENEZ</t>
  </si>
  <si>
    <t>PIEDADES CENTRO</t>
  </si>
  <si>
    <t>00891</t>
  </si>
  <si>
    <t>00539</t>
  </si>
  <si>
    <t>00348</t>
  </si>
  <si>
    <t>0680</t>
  </si>
  <si>
    <t>LUIS MONGE MADRIGAL</t>
  </si>
  <si>
    <t>ALEJANDRO VARGAS VARGAS</t>
  </si>
  <si>
    <t>DIAGONAL A LA PULPERIA CENTRO AMIGOS</t>
  </si>
  <si>
    <t>03133</t>
  </si>
  <si>
    <t>01083</t>
  </si>
  <si>
    <t>00349</t>
  </si>
  <si>
    <t>0635</t>
  </si>
  <si>
    <t>CORTEZAL</t>
  </si>
  <si>
    <t>01359</t>
  </si>
  <si>
    <t>01061</t>
  </si>
  <si>
    <t>00350</t>
  </si>
  <si>
    <t>EL PORO</t>
  </si>
  <si>
    <t>01583</t>
  </si>
  <si>
    <t>PIEDRAS NEGRAS</t>
  </si>
  <si>
    <t>00352</t>
  </si>
  <si>
    <t>0696</t>
  </si>
  <si>
    <t>MIXTA DE SAN JUAN</t>
  </si>
  <si>
    <t>00396</t>
  </si>
  <si>
    <t>00353</t>
  </si>
  <si>
    <t>00354</t>
  </si>
  <si>
    <t>0683</t>
  </si>
  <si>
    <t>ESTEBAN LORENZO DELCORO</t>
  </si>
  <si>
    <t>01679</t>
  </si>
  <si>
    <t>01584</t>
  </si>
  <si>
    <t>01042</t>
  </si>
  <si>
    <t>0618</t>
  </si>
  <si>
    <t>BRASIL DE MORA</t>
  </si>
  <si>
    <t>COLON</t>
  </si>
  <si>
    <t>01810</t>
  </si>
  <si>
    <t>00358</t>
  </si>
  <si>
    <t>0619</t>
  </si>
  <si>
    <t>BAJO CERDAS</t>
  </si>
  <si>
    <t>00788</t>
  </si>
  <si>
    <t>01084</t>
  </si>
  <si>
    <t>00359</t>
  </si>
  <si>
    <t>0634</t>
  </si>
  <si>
    <t>CORRALAR</t>
  </si>
  <si>
    <t>TABARCIA</t>
  </si>
  <si>
    <t>COSTADO SUR DE LA PLAZA DE DEPORTES</t>
  </si>
  <si>
    <t>02310</t>
  </si>
  <si>
    <t>00360</t>
  </si>
  <si>
    <t>0688</t>
  </si>
  <si>
    <t>NINFA CABEZAS GONZALEZ</t>
  </si>
  <si>
    <t>00892</t>
  </si>
  <si>
    <t>00361</t>
  </si>
  <si>
    <t>0572</t>
  </si>
  <si>
    <t>SEVILLA</t>
  </si>
  <si>
    <t>ALEXIS VARGAS CALDERON</t>
  </si>
  <si>
    <t>02900</t>
  </si>
  <si>
    <t>00756</t>
  </si>
  <si>
    <t>00362</t>
  </si>
  <si>
    <t>0652</t>
  </si>
  <si>
    <t>SANTIAGO ALPIZAR JIMENEZ</t>
  </si>
  <si>
    <t>JARIS</t>
  </si>
  <si>
    <t>00727</t>
  </si>
  <si>
    <t>0709</t>
  </si>
  <si>
    <t>LISIMACO CHAVARRIA PALMA</t>
  </si>
  <si>
    <t>00364</t>
  </si>
  <si>
    <t>0664</t>
  </si>
  <si>
    <t>SAN BOSCO DE MORA</t>
  </si>
  <si>
    <t>SAN BOSCO</t>
  </si>
  <si>
    <t>00725</t>
  </si>
  <si>
    <t>00365</t>
  </si>
  <si>
    <t>0682</t>
  </si>
  <si>
    <t>PIEDRA BLANCA</t>
  </si>
  <si>
    <t>02137</t>
  </si>
  <si>
    <t>01085</t>
  </si>
  <si>
    <t>00366</t>
  </si>
  <si>
    <t>0651</t>
  </si>
  <si>
    <t>JACINTO MORA GOMEZ</t>
  </si>
  <si>
    <t>GUAYABO</t>
  </si>
  <si>
    <t>00728</t>
  </si>
  <si>
    <t>00367</t>
  </si>
  <si>
    <t>0656</t>
  </si>
  <si>
    <t>ADELA RODRIGUEZ VENEGAS</t>
  </si>
  <si>
    <t>00893</t>
  </si>
  <si>
    <t>00368</t>
  </si>
  <si>
    <t>0677</t>
  </si>
  <si>
    <t>MORADO</t>
  </si>
  <si>
    <t>00677</t>
  </si>
  <si>
    <t>00369</t>
  </si>
  <si>
    <t>0711</t>
  </si>
  <si>
    <t>SAN PABLO DE PALMICHAL</t>
  </si>
  <si>
    <t>SAN PABLO</t>
  </si>
  <si>
    <t>00746</t>
  </si>
  <si>
    <t>0678</t>
  </si>
  <si>
    <t>00510</t>
  </si>
  <si>
    <t>ROGELIO FERNANDEZ GÜELL</t>
  </si>
  <si>
    <t>00372</t>
  </si>
  <si>
    <t>0609</t>
  </si>
  <si>
    <t>LOS ALTOS</t>
  </si>
  <si>
    <t>LOS ALTOS SAN RAFAEL</t>
  </si>
  <si>
    <t>02422</t>
  </si>
  <si>
    <t>00373</t>
  </si>
  <si>
    <t>0610</t>
  </si>
  <si>
    <t>BAJO LOAIZA</t>
  </si>
  <si>
    <t>02136</t>
  </si>
  <si>
    <t>00734</t>
  </si>
  <si>
    <t>00374</t>
  </si>
  <si>
    <t>00723</t>
  </si>
  <si>
    <t>00375</t>
  </si>
  <si>
    <t>0690</t>
  </si>
  <si>
    <t>EL RODEO</t>
  </si>
  <si>
    <t>02309</t>
  </si>
  <si>
    <t>00719</t>
  </si>
  <si>
    <t>00377</t>
  </si>
  <si>
    <t>0616</t>
  </si>
  <si>
    <t>COLONIA SAN FRANCISCO</t>
  </si>
  <si>
    <t>02881</t>
  </si>
  <si>
    <t>0698</t>
  </si>
  <si>
    <t>01564</t>
  </si>
  <si>
    <t>00456</t>
  </si>
  <si>
    <t>0699</t>
  </si>
  <si>
    <t>00996</t>
  </si>
  <si>
    <t>01076</t>
  </si>
  <si>
    <t>01068</t>
  </si>
  <si>
    <t>00382</t>
  </si>
  <si>
    <t>00384</t>
  </si>
  <si>
    <t>00385</t>
  </si>
  <si>
    <t>01070</t>
  </si>
  <si>
    <t>00388</t>
  </si>
  <si>
    <t>0630</t>
  </si>
  <si>
    <t>COLONIA PASO AGRES</t>
  </si>
  <si>
    <t>JOHNNY CALVO PRADO</t>
  </si>
  <si>
    <t>02313</t>
  </si>
  <si>
    <t>01125</t>
  </si>
  <si>
    <t>00390</t>
  </si>
  <si>
    <t>01065</t>
  </si>
  <si>
    <t>00391</t>
  </si>
  <si>
    <t>01071</t>
  </si>
  <si>
    <t>00392</t>
  </si>
  <si>
    <t>01062</t>
  </si>
  <si>
    <t>00393</t>
  </si>
  <si>
    <t>00394</t>
  </si>
  <si>
    <t>0666</t>
  </si>
  <si>
    <t>LAS DELICIAS</t>
  </si>
  <si>
    <t>DELICIAS</t>
  </si>
  <si>
    <t>02312</t>
  </si>
  <si>
    <t>01045</t>
  </si>
  <si>
    <t>0636</t>
  </si>
  <si>
    <t>JOSE SALAZAR ZUÑIGA</t>
  </si>
  <si>
    <t>BIJAGUAL</t>
  </si>
  <si>
    <t>FRENTE AL SALON COMUNAL</t>
  </si>
  <si>
    <t>01073</t>
  </si>
  <si>
    <t>00397</t>
  </si>
  <si>
    <t>01072</t>
  </si>
  <si>
    <t>00398</t>
  </si>
  <si>
    <t>01074</t>
  </si>
  <si>
    <t>00399</t>
  </si>
  <si>
    <t>0694</t>
  </si>
  <si>
    <t>02141</t>
  </si>
  <si>
    <t>01069</t>
  </si>
  <si>
    <t>00400</t>
  </si>
  <si>
    <t>00401</t>
  </si>
  <si>
    <t>00998</t>
  </si>
  <si>
    <t>00402</t>
  </si>
  <si>
    <t>00403</t>
  </si>
  <si>
    <t>01066</t>
  </si>
  <si>
    <t>00404</t>
  </si>
  <si>
    <t>0717</t>
  </si>
  <si>
    <t>02659</t>
  </si>
  <si>
    <t>01064</t>
  </si>
  <si>
    <t>00405</t>
  </si>
  <si>
    <t>0787</t>
  </si>
  <si>
    <t>PEREZ ZELEDON</t>
  </si>
  <si>
    <t>19</t>
  </si>
  <si>
    <t>01269</t>
  </si>
  <si>
    <t>00406</t>
  </si>
  <si>
    <t>0859</t>
  </si>
  <si>
    <t>00407</t>
  </si>
  <si>
    <t>0909</t>
  </si>
  <si>
    <t>MIRAVALLES</t>
  </si>
  <si>
    <t>HANNIA PEREIRA QUIROS</t>
  </si>
  <si>
    <t>01777</t>
  </si>
  <si>
    <t>01336</t>
  </si>
  <si>
    <t>00408</t>
  </si>
  <si>
    <t>0940</t>
  </si>
  <si>
    <t>QUEBRADAS</t>
  </si>
  <si>
    <t>DENIA BARRANTES MORA</t>
  </si>
  <si>
    <t>02033</t>
  </si>
  <si>
    <t>00409</t>
  </si>
  <si>
    <t>0953</t>
  </si>
  <si>
    <t>RODRIGO FACIO BRENES</t>
  </si>
  <si>
    <t>LA BONITA</t>
  </si>
  <si>
    <t>01036</t>
  </si>
  <si>
    <t>01471</t>
  </si>
  <si>
    <t>00410</t>
  </si>
  <si>
    <t>0984</t>
  </si>
  <si>
    <t>SAN RAFAEL NORTE</t>
  </si>
  <si>
    <t>03205</t>
  </si>
  <si>
    <t>0912</t>
  </si>
  <si>
    <t>00910</t>
  </si>
  <si>
    <t>00412</t>
  </si>
  <si>
    <t>0801</t>
  </si>
  <si>
    <t>00413</t>
  </si>
  <si>
    <t>0802</t>
  </si>
  <si>
    <t>00414</t>
  </si>
  <si>
    <t>1006</t>
  </si>
  <si>
    <t>00415</t>
  </si>
  <si>
    <t>0805</t>
  </si>
  <si>
    <t>EL INVU</t>
  </si>
  <si>
    <t>00908</t>
  </si>
  <si>
    <t>00416</t>
  </si>
  <si>
    <t>1028</t>
  </si>
  <si>
    <t>12 DE MARZO DE 1948</t>
  </si>
  <si>
    <t>00417</t>
  </si>
  <si>
    <t>0864</t>
  </si>
  <si>
    <t>LA ESE</t>
  </si>
  <si>
    <t>02735</t>
  </si>
  <si>
    <t>02300</t>
  </si>
  <si>
    <t>1010</t>
  </si>
  <si>
    <t>SANTA ROSA</t>
  </si>
  <si>
    <t>RIO NUEVO</t>
  </si>
  <si>
    <t>01619</t>
  </si>
  <si>
    <t>00419</t>
  </si>
  <si>
    <t>1020</t>
  </si>
  <si>
    <t>VILLA NUEVA</t>
  </si>
  <si>
    <t>01417</t>
  </si>
  <si>
    <t>00420</t>
  </si>
  <si>
    <t>0931</t>
  </si>
  <si>
    <t>MIXTA PEDREGOSO</t>
  </si>
  <si>
    <t>PEDREGOSO</t>
  </si>
  <si>
    <t>01126</t>
  </si>
  <si>
    <t>01272</t>
  </si>
  <si>
    <t>0988</t>
  </si>
  <si>
    <t>00423</t>
  </si>
  <si>
    <t>1005</t>
  </si>
  <si>
    <t>SAVEGRE</t>
  </si>
  <si>
    <t>02977</t>
  </si>
  <si>
    <t>0793</t>
  </si>
  <si>
    <t>CALLE MORA</t>
  </si>
  <si>
    <t>01617</t>
  </si>
  <si>
    <t>00425</t>
  </si>
  <si>
    <t>0985</t>
  </si>
  <si>
    <t>01414</t>
  </si>
  <si>
    <t>00426</t>
  </si>
  <si>
    <t>1004</t>
  </si>
  <si>
    <t>02902</t>
  </si>
  <si>
    <t>00427</t>
  </si>
  <si>
    <t>BARU</t>
  </si>
  <si>
    <t>SAN MARCOS</t>
  </si>
  <si>
    <t>100 MTS NORTE IGLESIA CATOLICA</t>
  </si>
  <si>
    <t>00428</t>
  </si>
  <si>
    <t>00429</t>
  </si>
  <si>
    <t>00430</t>
  </si>
  <si>
    <t>0813</t>
  </si>
  <si>
    <t>QUEBRADA DE VUELTAS</t>
  </si>
  <si>
    <t>ARIZONA</t>
  </si>
  <si>
    <t>01633</t>
  </si>
  <si>
    <t>00431</t>
  </si>
  <si>
    <t>ZARAGOZA</t>
  </si>
  <si>
    <t>00432</t>
  </si>
  <si>
    <t>0830</t>
  </si>
  <si>
    <t>02830</t>
  </si>
  <si>
    <t>01451</t>
  </si>
  <si>
    <t>00433</t>
  </si>
  <si>
    <t>00434</t>
  </si>
  <si>
    <t>00435</t>
  </si>
  <si>
    <t>0963</t>
  </si>
  <si>
    <t>SAN CAYETANO</t>
  </si>
  <si>
    <t>300 MTS OESTE DEL TEMPLO CATOLICO</t>
  </si>
  <si>
    <t>03250</t>
  </si>
  <si>
    <t>00436</t>
  </si>
  <si>
    <t>0880</t>
  </si>
  <si>
    <t>01450</t>
  </si>
  <si>
    <t>00437</t>
  </si>
  <si>
    <t>0900</t>
  </si>
  <si>
    <t>VICTOR JULIO MONTES PORRAS</t>
  </si>
  <si>
    <t>CONTIGUO AL SALON COMUNAL</t>
  </si>
  <si>
    <t>02903</t>
  </si>
  <si>
    <t>00438</t>
  </si>
  <si>
    <t>RIVAS</t>
  </si>
  <si>
    <t>SIBERIA</t>
  </si>
  <si>
    <t>0992</t>
  </si>
  <si>
    <t>SANTA EDUVIGES</t>
  </si>
  <si>
    <t>02976</t>
  </si>
  <si>
    <t>00443</t>
  </si>
  <si>
    <t>CALIFORNIA</t>
  </si>
  <si>
    <t>00444</t>
  </si>
  <si>
    <t>00667</t>
  </si>
  <si>
    <t>0862</t>
  </si>
  <si>
    <t>01422</t>
  </si>
  <si>
    <t>00668</t>
  </si>
  <si>
    <t>0863</t>
  </si>
  <si>
    <t>LA CENIZA</t>
  </si>
  <si>
    <t>01423</t>
  </si>
  <si>
    <t>00669</t>
  </si>
  <si>
    <t>0928</t>
  </si>
  <si>
    <t>PAVONES</t>
  </si>
  <si>
    <t>DIAGONAL A LA FUERZA PUBLICA</t>
  </si>
  <si>
    <t>0791</t>
  </si>
  <si>
    <t>DANIEL FLORES</t>
  </si>
  <si>
    <t>00666</t>
  </si>
  <si>
    <t>0887</t>
  </si>
  <si>
    <t>COCORI</t>
  </si>
  <si>
    <t>EGIDIO GRANADOS FONSECA</t>
  </si>
  <si>
    <t>1019</t>
  </si>
  <si>
    <t>VILLA LIGIA</t>
  </si>
  <si>
    <t>SOFIA SIBAJA QUIROS</t>
  </si>
  <si>
    <t>00676</t>
  </si>
  <si>
    <t>0920</t>
  </si>
  <si>
    <t>LAS LAGUNAS</t>
  </si>
  <si>
    <t>CARMEN NAVARRO FALLAS</t>
  </si>
  <si>
    <t>01721</t>
  </si>
  <si>
    <t>00452</t>
  </si>
  <si>
    <t>1025</t>
  </si>
  <si>
    <t>01724</t>
  </si>
  <si>
    <t>00678</t>
  </si>
  <si>
    <t>00453</t>
  </si>
  <si>
    <t>LAS ESPERANZAS</t>
  </si>
  <si>
    <t>00670</t>
  </si>
  <si>
    <t>0888</t>
  </si>
  <si>
    <t>LAS JUNTAS DE PACUAR</t>
  </si>
  <si>
    <t>JUNTAS DE PACUAR</t>
  </si>
  <si>
    <t>00961</t>
  </si>
  <si>
    <t>00671</t>
  </si>
  <si>
    <t>0921</t>
  </si>
  <si>
    <t>ROSARIO DE PACUAR</t>
  </si>
  <si>
    <t>FRENTE A IGLESIA CATOLICA</t>
  </si>
  <si>
    <t>0722</t>
  </si>
  <si>
    <t>LABORATORIO</t>
  </si>
  <si>
    <t>00457</t>
  </si>
  <si>
    <t>EL CEIBO</t>
  </si>
  <si>
    <t>00458</t>
  </si>
  <si>
    <t>00459</t>
  </si>
  <si>
    <t>0919</t>
  </si>
  <si>
    <t>OJO DE AGUA</t>
  </si>
  <si>
    <t>02051</t>
  </si>
  <si>
    <t>00672</t>
  </si>
  <si>
    <t>00460</t>
  </si>
  <si>
    <t>00461</t>
  </si>
  <si>
    <t>0994</t>
  </si>
  <si>
    <t>EL PEJE</t>
  </si>
  <si>
    <t>02452</t>
  </si>
  <si>
    <t>00675</t>
  </si>
  <si>
    <t>00462</t>
  </si>
  <si>
    <t>LA RIBERA</t>
  </si>
  <si>
    <t>0875</t>
  </si>
  <si>
    <t>0895</t>
  </si>
  <si>
    <t>LA UVITA</t>
  </si>
  <si>
    <t>02974</t>
  </si>
  <si>
    <t>01434</t>
  </si>
  <si>
    <t>0933</t>
  </si>
  <si>
    <t>PACUARITO</t>
  </si>
  <si>
    <t>02225</t>
  </si>
  <si>
    <t>02301</t>
  </si>
  <si>
    <t>00466</t>
  </si>
  <si>
    <t>0972</t>
  </si>
  <si>
    <t>PLATANILLO</t>
  </si>
  <si>
    <t>01425</t>
  </si>
  <si>
    <t>00681</t>
  </si>
  <si>
    <t>00467</t>
  </si>
  <si>
    <t>0990</t>
  </si>
  <si>
    <t>SAN SALVADOR</t>
  </si>
  <si>
    <t>02833</t>
  </si>
  <si>
    <t>00682</t>
  </si>
  <si>
    <t>00468</t>
  </si>
  <si>
    <t>1059</t>
  </si>
  <si>
    <t>TINAMASTE</t>
  </si>
  <si>
    <t>01621</t>
  </si>
  <si>
    <t>00684</t>
  </si>
  <si>
    <t>00469</t>
  </si>
  <si>
    <t>1077</t>
  </si>
  <si>
    <t>01527</t>
  </si>
  <si>
    <t>01470</t>
  </si>
  <si>
    <t>00470</t>
  </si>
  <si>
    <t>00679</t>
  </si>
  <si>
    <t>00472</t>
  </si>
  <si>
    <t>1262</t>
  </si>
  <si>
    <t>CALLE VARELA</t>
  </si>
  <si>
    <t>01286</t>
  </si>
  <si>
    <t>02208</t>
  </si>
  <si>
    <t>00476</t>
  </si>
  <si>
    <t>0831</t>
  </si>
  <si>
    <t>DOMINICAL</t>
  </si>
  <si>
    <t>02400</t>
  </si>
  <si>
    <t>00680</t>
  </si>
  <si>
    <t>00477</t>
  </si>
  <si>
    <t>AGUIRRE</t>
  </si>
  <si>
    <t>00478</t>
  </si>
  <si>
    <t>00479</t>
  </si>
  <si>
    <t>LA GUARIA</t>
  </si>
  <si>
    <t>00481</t>
  </si>
  <si>
    <t>0848</t>
  </si>
  <si>
    <t>EL ROBLE</t>
  </si>
  <si>
    <t>02251</t>
  </si>
  <si>
    <t>00482</t>
  </si>
  <si>
    <t>00483</t>
  </si>
  <si>
    <t>00484</t>
  </si>
  <si>
    <t>00485</t>
  </si>
  <si>
    <t>00486</t>
  </si>
  <si>
    <t>SAN LORENZO</t>
  </si>
  <si>
    <t>00487</t>
  </si>
  <si>
    <t>00488</t>
  </si>
  <si>
    <t>00489</t>
  </si>
  <si>
    <t>VILLA BONITA</t>
  </si>
  <si>
    <t>00490</t>
  </si>
  <si>
    <t>1024</t>
  </si>
  <si>
    <t>DOMINICALITO</t>
  </si>
  <si>
    <t>02397</t>
  </si>
  <si>
    <t>00683</t>
  </si>
  <si>
    <t>00491</t>
  </si>
  <si>
    <t>00492</t>
  </si>
  <si>
    <t>TIERRAS MORENAS</t>
  </si>
  <si>
    <t>00493</t>
  </si>
  <si>
    <t>00494</t>
  </si>
  <si>
    <t>0725</t>
  </si>
  <si>
    <t>BERNOR MATAMOROS PICADO</t>
  </si>
  <si>
    <t>0733</t>
  </si>
  <si>
    <t>00496</t>
  </si>
  <si>
    <t>00497</t>
  </si>
  <si>
    <t>0807</t>
  </si>
  <si>
    <t>CHIMIROL</t>
  </si>
  <si>
    <t>01906</t>
  </si>
  <si>
    <t>00498</t>
  </si>
  <si>
    <t>0823</t>
  </si>
  <si>
    <t>DANIEL FLORES ZAVALETA</t>
  </si>
  <si>
    <t>00911</t>
  </si>
  <si>
    <t>00499</t>
  </si>
  <si>
    <t>0844</t>
  </si>
  <si>
    <t>FERNANDO VALVERDE VEGA</t>
  </si>
  <si>
    <t>GENERAL VIEJO</t>
  </si>
  <si>
    <t>01438</t>
  </si>
  <si>
    <t>00687</t>
  </si>
  <si>
    <t>00500</t>
  </si>
  <si>
    <t>0858</t>
  </si>
  <si>
    <t>HERRADURA</t>
  </si>
  <si>
    <t>CONTIGUO AL CENTRO DE SALUD</t>
  </si>
  <si>
    <t>02456</t>
  </si>
  <si>
    <t>01780</t>
  </si>
  <si>
    <t>00501</t>
  </si>
  <si>
    <t>0870</t>
  </si>
  <si>
    <t>LA HERMOSA</t>
  </si>
  <si>
    <t>01127</t>
  </si>
  <si>
    <t>01452</t>
  </si>
  <si>
    <t>00502</t>
  </si>
  <si>
    <t>0872</t>
  </si>
  <si>
    <t>LA LINDA</t>
  </si>
  <si>
    <t>01622</t>
  </si>
  <si>
    <t>00503</t>
  </si>
  <si>
    <t>0878</t>
  </si>
  <si>
    <t>LA REPUNTA</t>
  </si>
  <si>
    <t>00686</t>
  </si>
  <si>
    <t>00504</t>
  </si>
  <si>
    <t>0922</t>
  </si>
  <si>
    <t>PALMARES</t>
  </si>
  <si>
    <t>00505</t>
  </si>
  <si>
    <t>0901</t>
  </si>
  <si>
    <t>0929</t>
  </si>
  <si>
    <t>PEÑAS BLANCAS</t>
  </si>
  <si>
    <t>0936</t>
  </si>
  <si>
    <t>01003</t>
  </si>
  <si>
    <t>00508</t>
  </si>
  <si>
    <t>0995</t>
  </si>
  <si>
    <t>01904</t>
  </si>
  <si>
    <t>01454</t>
  </si>
  <si>
    <t>0877</t>
  </si>
  <si>
    <t>LA PIEDRA</t>
  </si>
  <si>
    <t>02457</t>
  </si>
  <si>
    <t>02074</t>
  </si>
  <si>
    <t>0908</t>
  </si>
  <si>
    <t>MIRAFLORES</t>
  </si>
  <si>
    <t>02050</t>
  </si>
  <si>
    <t>00511</t>
  </si>
  <si>
    <t>0966</t>
  </si>
  <si>
    <t>SAN GERARDO</t>
  </si>
  <si>
    <t>COSTADO ESTE DE LA PLAZA DE DEPORTES</t>
  </si>
  <si>
    <t>02454</t>
  </si>
  <si>
    <t>01948</t>
  </si>
  <si>
    <t>00512</t>
  </si>
  <si>
    <t>0947</t>
  </si>
  <si>
    <t>JUAN VALVERDE MORA</t>
  </si>
  <si>
    <t>01778</t>
  </si>
  <si>
    <t>00514</t>
  </si>
  <si>
    <t>0783</t>
  </si>
  <si>
    <t>BUENA VISTA</t>
  </si>
  <si>
    <t>02455</t>
  </si>
  <si>
    <t>00515</t>
  </si>
  <si>
    <t>0788</t>
  </si>
  <si>
    <t>02834</t>
  </si>
  <si>
    <t>00516</t>
  </si>
  <si>
    <t>00517</t>
  </si>
  <si>
    <t>PALMITAL</t>
  </si>
  <si>
    <t>02305</t>
  </si>
  <si>
    <t>00518</t>
  </si>
  <si>
    <t>02439</t>
  </si>
  <si>
    <t>00519</t>
  </si>
  <si>
    <t>02220</t>
  </si>
  <si>
    <t>00520</t>
  </si>
  <si>
    <t>00521</t>
  </si>
  <si>
    <t>0728</t>
  </si>
  <si>
    <t>LA COLONIA</t>
  </si>
  <si>
    <t>02387</t>
  </si>
  <si>
    <t>00688</t>
  </si>
  <si>
    <t>0803</t>
  </si>
  <si>
    <t>LUIS DIEGO CASTILLO JIMENEZ</t>
  </si>
  <si>
    <t>01439</t>
  </si>
  <si>
    <t>00689</t>
  </si>
  <si>
    <t>00523</t>
  </si>
  <si>
    <t>0825</t>
  </si>
  <si>
    <t>ALEXANDER DELGADO DELGADO</t>
  </si>
  <si>
    <t>01440</t>
  </si>
  <si>
    <t>00690</t>
  </si>
  <si>
    <t>00524</t>
  </si>
  <si>
    <t>0826</t>
  </si>
  <si>
    <t>02059</t>
  </si>
  <si>
    <t>00525</t>
  </si>
  <si>
    <t>0827</t>
  </si>
  <si>
    <t>SANTA TERESA</t>
  </si>
  <si>
    <t>SANTA TERESA CENTRO</t>
  </si>
  <si>
    <t>01441</t>
  </si>
  <si>
    <t>02035</t>
  </si>
  <si>
    <t>0838</t>
  </si>
  <si>
    <t>00552</t>
  </si>
  <si>
    <t>0867</t>
  </si>
  <si>
    <t>LA FORTUNA</t>
  </si>
  <si>
    <t>01623</t>
  </si>
  <si>
    <t>02433</t>
  </si>
  <si>
    <t>0873</t>
  </si>
  <si>
    <t>00793</t>
  </si>
  <si>
    <t>0882</t>
  </si>
  <si>
    <t>WALTER SOLANO ROJAS</t>
  </si>
  <si>
    <t>01442</t>
  </si>
  <si>
    <t>00691</t>
  </si>
  <si>
    <t>00530</t>
  </si>
  <si>
    <t>0885</t>
  </si>
  <si>
    <t>LAGUNA</t>
  </si>
  <si>
    <t>TAMBOR</t>
  </si>
  <si>
    <t>01625</t>
  </si>
  <si>
    <t>02344</t>
  </si>
  <si>
    <t>00531</t>
  </si>
  <si>
    <t>0911</t>
  </si>
  <si>
    <t>MONTECARLO</t>
  </si>
  <si>
    <t>02459</t>
  </si>
  <si>
    <t>1003</t>
  </si>
  <si>
    <t>01624</t>
  </si>
  <si>
    <t>00533</t>
  </si>
  <si>
    <t>1008</t>
  </si>
  <si>
    <t>VIRGILIO SOLANO DELGADO</t>
  </si>
  <si>
    <t>01905</t>
  </si>
  <si>
    <t>00534</t>
  </si>
  <si>
    <t>0964</t>
  </si>
  <si>
    <t>01929</t>
  </si>
  <si>
    <t>1046</t>
  </si>
  <si>
    <t>ANA CORDERO CHINCHILLA</t>
  </si>
  <si>
    <t>01447</t>
  </si>
  <si>
    <t>0981</t>
  </si>
  <si>
    <t>SAN PEDRITO</t>
  </si>
  <si>
    <t>01444</t>
  </si>
  <si>
    <t>01781</t>
  </si>
  <si>
    <t>0998</t>
  </si>
  <si>
    <t>01446</t>
  </si>
  <si>
    <t>00538</t>
  </si>
  <si>
    <t>0927</t>
  </si>
  <si>
    <t>02836</t>
  </si>
  <si>
    <t>0968</t>
  </si>
  <si>
    <t>01443</t>
  </si>
  <si>
    <t>00540</t>
  </si>
  <si>
    <t>0982</t>
  </si>
  <si>
    <t>01445</t>
  </si>
  <si>
    <t>0744</t>
  </si>
  <si>
    <t>02058</t>
  </si>
  <si>
    <t>0840</t>
  </si>
  <si>
    <t>EL CEDRAL</t>
  </si>
  <si>
    <t>02732</t>
  </si>
  <si>
    <t>0884</t>
  </si>
  <si>
    <t>01908</t>
  </si>
  <si>
    <t>0889</t>
  </si>
  <si>
    <t>2.5 KM AL SUROESTE DEL RESTAURANTE HAWAI</t>
  </si>
  <si>
    <t>01907</t>
  </si>
  <si>
    <t>02307</t>
  </si>
  <si>
    <t>SANTA CECILIA</t>
  </si>
  <si>
    <t>02306</t>
  </si>
  <si>
    <t>0987</t>
  </si>
  <si>
    <t>LAS BRISAS</t>
  </si>
  <si>
    <t>02636</t>
  </si>
  <si>
    <t>02521</t>
  </si>
  <si>
    <t>00548</t>
  </si>
  <si>
    <t>1037</t>
  </si>
  <si>
    <t>ZAPOTAL</t>
  </si>
  <si>
    <t>02733</t>
  </si>
  <si>
    <t>1039</t>
  </si>
  <si>
    <t>02975</t>
  </si>
  <si>
    <t>00550</t>
  </si>
  <si>
    <t>SANTO DOMINGO</t>
  </si>
  <si>
    <t>02438</t>
  </si>
  <si>
    <t>00551</t>
  </si>
  <si>
    <t>PLATANARES</t>
  </si>
  <si>
    <t>02036</t>
  </si>
  <si>
    <t>0782</t>
  </si>
  <si>
    <t>BOLIVIA</t>
  </si>
  <si>
    <t>01942</t>
  </si>
  <si>
    <t>00554</t>
  </si>
  <si>
    <t>0811</t>
  </si>
  <si>
    <t>01776</t>
  </si>
  <si>
    <t>01704</t>
  </si>
  <si>
    <t>0849</t>
  </si>
  <si>
    <t>EL SOCORRO</t>
  </si>
  <si>
    <t>ADRIANA PEREZ JIMENEZ</t>
  </si>
  <si>
    <t>01974</t>
  </si>
  <si>
    <t>0903</t>
  </si>
  <si>
    <t>LOS REYES</t>
  </si>
  <si>
    <t>01775</t>
  </si>
  <si>
    <t>00695</t>
  </si>
  <si>
    <t>0910</t>
  </si>
  <si>
    <t>MOLLEJONES</t>
  </si>
  <si>
    <t>01449</t>
  </si>
  <si>
    <t>00694</t>
  </si>
  <si>
    <t>0914</t>
  </si>
  <si>
    <t>00560</t>
  </si>
  <si>
    <t>0945</t>
  </si>
  <si>
    <t>CRISTO REY DE PLATANARES</t>
  </si>
  <si>
    <t>02762</t>
  </si>
  <si>
    <t>01705</t>
  </si>
  <si>
    <t>00561</t>
  </si>
  <si>
    <t>00562</t>
  </si>
  <si>
    <t>0743</t>
  </si>
  <si>
    <t>ORATORIO</t>
  </si>
  <si>
    <t>01910</t>
  </si>
  <si>
    <t>02434</t>
  </si>
  <si>
    <t>00563</t>
  </si>
  <si>
    <t>0962</t>
  </si>
  <si>
    <t>01975</t>
  </si>
  <si>
    <t>00696</t>
  </si>
  <si>
    <t>00564</t>
  </si>
  <si>
    <t>LA SUIZA</t>
  </si>
  <si>
    <t>00565</t>
  </si>
  <si>
    <t>0980</t>
  </si>
  <si>
    <t>EDISON VALVERDE ROJAS</t>
  </si>
  <si>
    <t>01209</t>
  </si>
  <si>
    <t>00697</t>
  </si>
  <si>
    <t>00566</t>
  </si>
  <si>
    <t>00567</t>
  </si>
  <si>
    <t>0961</t>
  </si>
  <si>
    <t>SAN JUAN BOSCO</t>
  </si>
  <si>
    <t>02226</t>
  </si>
  <si>
    <t>01875</t>
  </si>
  <si>
    <t>00568</t>
  </si>
  <si>
    <t>1009</t>
  </si>
  <si>
    <t>0886</t>
  </si>
  <si>
    <t>LAS BONITAS</t>
  </si>
  <si>
    <t>03021</t>
  </si>
  <si>
    <t>02037</t>
  </si>
  <si>
    <t>00573</t>
  </si>
  <si>
    <t>BUENOS AIRES</t>
  </si>
  <si>
    <t>00574</t>
  </si>
  <si>
    <t>LOS NARANJOS</t>
  </si>
  <si>
    <t>00575</t>
  </si>
  <si>
    <t>0771</t>
  </si>
  <si>
    <t>BARRIO NUEVO</t>
  </si>
  <si>
    <t>PEJIBAYE</t>
  </si>
  <si>
    <t>02760</t>
  </si>
  <si>
    <t>01847</t>
  </si>
  <si>
    <t>00576</t>
  </si>
  <si>
    <t>00577</t>
  </si>
  <si>
    <t>0809</t>
  </si>
  <si>
    <t>02979</t>
  </si>
  <si>
    <t>00578</t>
  </si>
  <si>
    <t>00579</t>
  </si>
  <si>
    <t>0890</t>
  </si>
  <si>
    <t>LAS MESAS</t>
  </si>
  <si>
    <t>01849</t>
  </si>
  <si>
    <t>00580</t>
  </si>
  <si>
    <t>00581</t>
  </si>
  <si>
    <t>0976</t>
  </si>
  <si>
    <t>01914</t>
  </si>
  <si>
    <t>00582</t>
  </si>
  <si>
    <t>00583</t>
  </si>
  <si>
    <t>0997</t>
  </si>
  <si>
    <t>01915</t>
  </si>
  <si>
    <t>00584</t>
  </si>
  <si>
    <t>00585</t>
  </si>
  <si>
    <t>1026</t>
  </si>
  <si>
    <t>EL ZAPOTE</t>
  </si>
  <si>
    <t>RAMIRO AGUILAR QUIROS</t>
  </si>
  <si>
    <t>01913</t>
  </si>
  <si>
    <t>00586</t>
  </si>
  <si>
    <t>VILLA HERMOSA</t>
  </si>
  <si>
    <t>VERACRUZ</t>
  </si>
  <si>
    <t>0956</t>
  </si>
  <si>
    <t>01528</t>
  </si>
  <si>
    <t>MOCTEZUMA</t>
  </si>
  <si>
    <t>00593</t>
  </si>
  <si>
    <t>1015</t>
  </si>
  <si>
    <t>VALLE DE LA CRUZ</t>
  </si>
  <si>
    <t>PEJIBAYE CENTRO</t>
  </si>
  <si>
    <t>0834</t>
  </si>
  <si>
    <t>ROIRAN MORA VEGA</t>
  </si>
  <si>
    <t>01626</t>
  </si>
  <si>
    <t>00596</t>
  </si>
  <si>
    <t>0977</t>
  </si>
  <si>
    <t>02837</t>
  </si>
  <si>
    <t>00597</t>
  </si>
  <si>
    <t>1047</t>
  </si>
  <si>
    <t>ALEXIS RAMIREZ BADILLA</t>
  </si>
  <si>
    <t>02061</t>
  </si>
  <si>
    <t>00598</t>
  </si>
  <si>
    <t>00599</t>
  </si>
  <si>
    <t>00600</t>
  </si>
  <si>
    <t>0762</t>
  </si>
  <si>
    <t>HOLANDA</t>
  </si>
  <si>
    <t>00601</t>
  </si>
  <si>
    <t>0781</t>
  </si>
  <si>
    <t>BOLAS</t>
  </si>
  <si>
    <t>02064</t>
  </si>
  <si>
    <t>02325</t>
  </si>
  <si>
    <t>00602</t>
  </si>
  <si>
    <t>0843</t>
  </si>
  <si>
    <t>02065</t>
  </si>
  <si>
    <t>00603</t>
  </si>
  <si>
    <t>0876</t>
  </si>
  <si>
    <t>LA PIÑERA</t>
  </si>
  <si>
    <t>00914</t>
  </si>
  <si>
    <t>00604</t>
  </si>
  <si>
    <t>00605</t>
  </si>
  <si>
    <t>00606</t>
  </si>
  <si>
    <t>1013</t>
  </si>
  <si>
    <t>7 KM NORTE DE BUENOS AIRES</t>
  </si>
  <si>
    <t>02057</t>
  </si>
  <si>
    <t>00607</t>
  </si>
  <si>
    <t>0925</t>
  </si>
  <si>
    <t>02828</t>
  </si>
  <si>
    <t>02526</t>
  </si>
  <si>
    <t>1040</t>
  </si>
  <si>
    <t>EL PUENTE</t>
  </si>
  <si>
    <t>02403</t>
  </si>
  <si>
    <t>0993</t>
  </si>
  <si>
    <t>LAS JUNTAS</t>
  </si>
  <si>
    <t>POTRERO GRANDE</t>
  </si>
  <si>
    <t>00613</t>
  </si>
  <si>
    <t>0950</t>
  </si>
  <si>
    <t>02838</t>
  </si>
  <si>
    <t>00614</t>
  </si>
  <si>
    <t>0755</t>
  </si>
  <si>
    <t>SALITRE</t>
  </si>
  <si>
    <t>02063</t>
  </si>
  <si>
    <t>02493</t>
  </si>
  <si>
    <t>00615</t>
  </si>
  <si>
    <t>00616</t>
  </si>
  <si>
    <t>00617</t>
  </si>
  <si>
    <t>00618</t>
  </si>
  <si>
    <t>00619</t>
  </si>
  <si>
    <t>00620</t>
  </si>
  <si>
    <t>1051</t>
  </si>
  <si>
    <t>02055</t>
  </si>
  <si>
    <t>00621</t>
  </si>
  <si>
    <t>ZARCERO</t>
  </si>
  <si>
    <t>01510</t>
  </si>
  <si>
    <t>00622</t>
  </si>
  <si>
    <t>00623</t>
  </si>
  <si>
    <t>0860</t>
  </si>
  <si>
    <t>02067</t>
  </si>
  <si>
    <t>00624</t>
  </si>
  <si>
    <t>1035</t>
  </si>
  <si>
    <t>02056</t>
  </si>
  <si>
    <t>00915</t>
  </si>
  <si>
    <t>00625</t>
  </si>
  <si>
    <t>0954</t>
  </si>
  <si>
    <t>BUENOS AIRES CENTRO</t>
  </si>
  <si>
    <t>00626</t>
  </si>
  <si>
    <t>00627</t>
  </si>
  <si>
    <t>0817</t>
  </si>
  <si>
    <t>CORDONCILLO</t>
  </si>
  <si>
    <t>02739</t>
  </si>
  <si>
    <t>00628</t>
  </si>
  <si>
    <t>0846</t>
  </si>
  <si>
    <t>01627</t>
  </si>
  <si>
    <t>00629</t>
  </si>
  <si>
    <t>GUADALAJARA</t>
  </si>
  <si>
    <t>00630</t>
  </si>
  <si>
    <t>0785</t>
  </si>
  <si>
    <t>CAÑAS</t>
  </si>
  <si>
    <t>03144</t>
  </si>
  <si>
    <t>0999</t>
  </si>
  <si>
    <t>1022</t>
  </si>
  <si>
    <t>0983</t>
  </si>
  <si>
    <t>02465</t>
  </si>
  <si>
    <t>00636</t>
  </si>
  <si>
    <t>0731</t>
  </si>
  <si>
    <t>SONADOR</t>
  </si>
  <si>
    <t>LONGO MAI</t>
  </si>
  <si>
    <t>02738</t>
  </si>
  <si>
    <t>00916</t>
  </si>
  <si>
    <t>00637</t>
  </si>
  <si>
    <t>0850</t>
  </si>
  <si>
    <t>02381</t>
  </si>
  <si>
    <t>00918</t>
  </si>
  <si>
    <t>00638</t>
  </si>
  <si>
    <t>00639</t>
  </si>
  <si>
    <t>00640</t>
  </si>
  <si>
    <t>0814</t>
  </si>
  <si>
    <t>CONVENTO</t>
  </si>
  <si>
    <t>FLOR ENID MORA BOLAÑOS</t>
  </si>
  <si>
    <t>02377</t>
  </si>
  <si>
    <t>00917</t>
  </si>
  <si>
    <t>00641</t>
  </si>
  <si>
    <t>1001</t>
  </si>
  <si>
    <t>02756</t>
  </si>
  <si>
    <t>00642</t>
  </si>
  <si>
    <t>COSTADO OESTE DEL SALON COMUNAL</t>
  </si>
  <si>
    <t>00643</t>
  </si>
  <si>
    <t>1038</t>
  </si>
  <si>
    <t>UTRAPEZ</t>
  </si>
  <si>
    <t>02740</t>
  </si>
  <si>
    <t>00919</t>
  </si>
  <si>
    <t>00644</t>
  </si>
  <si>
    <t>ALTAMIRA</t>
  </si>
  <si>
    <t>00645</t>
  </si>
  <si>
    <t>0754</t>
  </si>
  <si>
    <t>LA SHAMBA</t>
  </si>
  <si>
    <t>BORUCA</t>
  </si>
  <si>
    <t>01900</t>
  </si>
  <si>
    <t>01876</t>
  </si>
  <si>
    <t>00646</t>
  </si>
  <si>
    <t>00647</t>
  </si>
  <si>
    <t>0943</t>
  </si>
  <si>
    <t>100 METROS ESTE DE LA PULPERIA</t>
  </si>
  <si>
    <t>02054</t>
  </si>
  <si>
    <t>01476</t>
  </si>
  <si>
    <t>00648</t>
  </si>
  <si>
    <t>0959</t>
  </si>
  <si>
    <t>sanantonio0959@gmail.com</t>
  </si>
  <si>
    <t>02053</t>
  </si>
  <si>
    <t>01955</t>
  </si>
  <si>
    <t>0796</t>
  </si>
  <si>
    <t>01629</t>
  </si>
  <si>
    <t>01784</t>
  </si>
  <si>
    <t>00650</t>
  </si>
  <si>
    <t>1011</t>
  </si>
  <si>
    <t>FRENTE PLAZA DE DEPORTES</t>
  </si>
  <si>
    <t>01630</t>
  </si>
  <si>
    <t>01954</t>
  </si>
  <si>
    <t>00651</t>
  </si>
  <si>
    <t>0808</t>
  </si>
  <si>
    <t>01916</t>
  </si>
  <si>
    <t>02322</t>
  </si>
  <si>
    <t>00652</t>
  </si>
  <si>
    <t>0833</t>
  </si>
  <si>
    <t>01039</t>
  </si>
  <si>
    <t>01276</t>
  </si>
  <si>
    <t>00653</t>
  </si>
  <si>
    <t>00654</t>
  </si>
  <si>
    <t>0806</t>
  </si>
  <si>
    <t>03007</t>
  </si>
  <si>
    <t>01706</t>
  </si>
  <si>
    <t>00655</t>
  </si>
  <si>
    <t>0821</t>
  </si>
  <si>
    <t>01455</t>
  </si>
  <si>
    <t>00656</t>
  </si>
  <si>
    <t>02321</t>
  </si>
  <si>
    <t>00657</t>
  </si>
  <si>
    <t>EL CACIQUE</t>
  </si>
  <si>
    <t>00659</t>
  </si>
  <si>
    <t>EL PROGRESO</t>
  </si>
  <si>
    <t>00660</t>
  </si>
  <si>
    <t>02186</t>
  </si>
  <si>
    <t>00661</t>
  </si>
  <si>
    <t>0816</t>
  </si>
  <si>
    <t>EL VERGEL</t>
  </si>
  <si>
    <t>VERGEL</t>
  </si>
  <si>
    <t>02839</t>
  </si>
  <si>
    <t>00923</t>
  </si>
  <si>
    <t>00662</t>
  </si>
  <si>
    <t>00663</t>
  </si>
  <si>
    <t>00665</t>
  </si>
  <si>
    <t>01278</t>
  </si>
  <si>
    <t>1054</t>
  </si>
  <si>
    <t>QUEBRADA BONITA</t>
  </si>
  <si>
    <t>FRENTE A LA PLAZA DE FUTBOL</t>
  </si>
  <si>
    <t>02417</t>
  </si>
  <si>
    <t>01475</t>
  </si>
  <si>
    <t>0815</t>
  </si>
  <si>
    <t>COLORADO</t>
  </si>
  <si>
    <t>BIOLLEY</t>
  </si>
  <si>
    <t>02378</t>
  </si>
  <si>
    <t>01155</t>
  </si>
  <si>
    <t>1060</t>
  </si>
  <si>
    <t>LA PUNA</t>
  </si>
  <si>
    <t>02468</t>
  </si>
  <si>
    <t>0894</t>
  </si>
  <si>
    <t>LAS VUELTAS</t>
  </si>
  <si>
    <t>00693</t>
  </si>
  <si>
    <t>0935</t>
  </si>
  <si>
    <t>01631</t>
  </si>
  <si>
    <t>1036</t>
  </si>
  <si>
    <t>01976</t>
  </si>
  <si>
    <t>01157</t>
  </si>
  <si>
    <t>0942</t>
  </si>
  <si>
    <t>01456</t>
  </si>
  <si>
    <t>1000</t>
  </si>
  <si>
    <t>JUAN RAFAEL MORA PORRAS</t>
  </si>
  <si>
    <t>MAURICIO CASTILLO SIBAJA</t>
  </si>
  <si>
    <t>01632</t>
  </si>
  <si>
    <t>00924</t>
  </si>
  <si>
    <t>0804</t>
  </si>
  <si>
    <t>01785</t>
  </si>
  <si>
    <t>01786</t>
  </si>
  <si>
    <t>02237</t>
  </si>
  <si>
    <t>0835</t>
  </si>
  <si>
    <t>02227</t>
  </si>
  <si>
    <t>0847</t>
  </si>
  <si>
    <t>BRAZO DE ORO</t>
  </si>
  <si>
    <t>02970</t>
  </si>
  <si>
    <t>01787</t>
  </si>
  <si>
    <t>00692</t>
  </si>
  <si>
    <t>3089</t>
  </si>
  <si>
    <t>IRIGUI</t>
  </si>
  <si>
    <t>PAVON</t>
  </si>
  <si>
    <t>03225</t>
  </si>
  <si>
    <t>1032</t>
  </si>
  <si>
    <t>CAPRI</t>
  </si>
  <si>
    <t>02741</t>
  </si>
  <si>
    <t>01789</t>
  </si>
  <si>
    <t>1034</t>
  </si>
  <si>
    <t>02469</t>
  </si>
  <si>
    <t>00698</t>
  </si>
  <si>
    <t>00699</t>
  </si>
  <si>
    <t>PALMIRA</t>
  </si>
  <si>
    <t>1078</t>
  </si>
  <si>
    <t>DIDIER VILLANUEVA AGÜERO</t>
  </si>
  <si>
    <t>02386</t>
  </si>
  <si>
    <t>00702</t>
  </si>
  <si>
    <t>0812</t>
  </si>
  <si>
    <t>PILAS</t>
  </si>
  <si>
    <t>00703</t>
  </si>
  <si>
    <t>0905</t>
  </si>
  <si>
    <t>COLINAS</t>
  </si>
  <si>
    <t>02743</t>
  </si>
  <si>
    <t>00704</t>
  </si>
  <si>
    <t>00705</t>
  </si>
  <si>
    <t>0906</t>
  </si>
  <si>
    <t>03238</t>
  </si>
  <si>
    <t>00925</t>
  </si>
  <si>
    <t>00706</t>
  </si>
  <si>
    <t>CEDRAL</t>
  </si>
  <si>
    <t>02123</t>
  </si>
  <si>
    <t>00707</t>
  </si>
  <si>
    <t>00708</t>
  </si>
  <si>
    <t>02496</t>
  </si>
  <si>
    <t>00709</t>
  </si>
  <si>
    <t>0857</t>
  </si>
  <si>
    <t>GUAGARAL</t>
  </si>
  <si>
    <t>CONTIGUO A LA PLAZA DE FUTBOL</t>
  </si>
  <si>
    <t>02745</t>
  </si>
  <si>
    <t>02181</t>
  </si>
  <si>
    <t>00710</t>
  </si>
  <si>
    <t>02498</t>
  </si>
  <si>
    <t>00711</t>
  </si>
  <si>
    <t>02180</t>
  </si>
  <si>
    <t>00712</t>
  </si>
  <si>
    <t>FILADELFIA</t>
  </si>
  <si>
    <t>00713</t>
  </si>
  <si>
    <t>00714</t>
  </si>
  <si>
    <t>LA VIRGEN</t>
  </si>
  <si>
    <t>00715</t>
  </si>
  <si>
    <t>00717</t>
  </si>
  <si>
    <t>02418</t>
  </si>
  <si>
    <t>1105</t>
  </si>
  <si>
    <t>01158</t>
  </si>
  <si>
    <t>1154</t>
  </si>
  <si>
    <t>JOSE MANUEL HERRERA SALAS</t>
  </si>
  <si>
    <t>CARRIZAL</t>
  </si>
  <si>
    <t>00876</t>
  </si>
  <si>
    <t>01590</t>
  </si>
  <si>
    <t>1232</t>
  </si>
  <si>
    <t>01159</t>
  </si>
  <si>
    <t>01571</t>
  </si>
  <si>
    <t>1114</t>
  </si>
  <si>
    <t>LEON CORTES CASTRO</t>
  </si>
  <si>
    <t>1110</t>
  </si>
  <si>
    <t>CANOAS</t>
  </si>
  <si>
    <t>1104</t>
  </si>
  <si>
    <t>BERNARDO SOTO ALFARO</t>
  </si>
  <si>
    <t>LISETTE ESQUIVEL LOPEZ</t>
  </si>
  <si>
    <t>00955</t>
  </si>
  <si>
    <t>1112</t>
  </si>
  <si>
    <t>ASCENSION ESQUIVEL IBARRA</t>
  </si>
  <si>
    <t>PLAZA ACOSTA</t>
  </si>
  <si>
    <t>FLORY CECILIA LEON RODRIGUEZ</t>
  </si>
  <si>
    <t>CALLE 5, AVENIDA 5</t>
  </si>
  <si>
    <t>1083</t>
  </si>
  <si>
    <t>AEROPUERTO</t>
  </si>
  <si>
    <t>RIO SEGUNDO</t>
  </si>
  <si>
    <t>300 MTS OESTE DEL PARQUE EL AGRICULTOR</t>
  </si>
  <si>
    <t>00733</t>
  </si>
  <si>
    <t>1192</t>
  </si>
  <si>
    <t>DAVID GONZALEZ ALFARO</t>
  </si>
  <si>
    <t>1235</t>
  </si>
  <si>
    <t>INVU LAS CAÑAS</t>
  </si>
  <si>
    <t>INVU LAS CAÑAS #3</t>
  </si>
  <si>
    <t>00735</t>
  </si>
  <si>
    <t>1099</t>
  </si>
  <si>
    <t>LA CALIFORNIA</t>
  </si>
  <si>
    <t>01160</t>
  </si>
  <si>
    <t>00736</t>
  </si>
  <si>
    <t>00737</t>
  </si>
  <si>
    <t>1143</t>
  </si>
  <si>
    <t>1177</t>
  </si>
  <si>
    <t>01040</t>
  </si>
  <si>
    <t>00739</t>
  </si>
  <si>
    <t>1085</t>
  </si>
  <si>
    <t>MIGUEL HIDALGO BASTOS</t>
  </si>
  <si>
    <t>VILLA HELIA</t>
  </si>
  <si>
    <t>01255</t>
  </si>
  <si>
    <t>1241</t>
  </si>
  <si>
    <t>UNION DE ROSALES</t>
  </si>
  <si>
    <t>ROSALES</t>
  </si>
  <si>
    <t>RITA IRENE VEGA ALPIZAR</t>
  </si>
  <si>
    <t>00741</t>
  </si>
  <si>
    <t>1097</t>
  </si>
  <si>
    <t>NICOLAS CHACON VARGAS</t>
  </si>
  <si>
    <t>JOSE EFRAIN QUIROS MOYA</t>
  </si>
  <si>
    <t>01472</t>
  </si>
  <si>
    <t>00742</t>
  </si>
  <si>
    <t>1132</t>
  </si>
  <si>
    <t>MARIO AGÜERO GONZALEZ</t>
  </si>
  <si>
    <t>CERRILLAL</t>
  </si>
  <si>
    <t>VANESSA MENESES VILLALOBOS</t>
  </si>
  <si>
    <t>01474</t>
  </si>
  <si>
    <t>00743</t>
  </si>
  <si>
    <t>1133</t>
  </si>
  <si>
    <t>EL CERRO</t>
  </si>
  <si>
    <t>01473</t>
  </si>
  <si>
    <t>1141</t>
  </si>
  <si>
    <t>SILVIA MONTERO ZAMORA</t>
  </si>
  <si>
    <t>00745</t>
  </si>
  <si>
    <t>1171</t>
  </si>
  <si>
    <t>ENRIQUE RIBA MORELLA</t>
  </si>
  <si>
    <t>00956</t>
  </si>
  <si>
    <t>1193</t>
  </si>
  <si>
    <t>ERMIDA BLANCO GONZALEZ</t>
  </si>
  <si>
    <t>1194</t>
  </si>
  <si>
    <t>TIMOLEON MORERA SOTO</t>
  </si>
  <si>
    <t>00798</t>
  </si>
  <si>
    <t>1135</t>
  </si>
  <si>
    <t>CARBONAL</t>
  </si>
  <si>
    <t>01163</t>
  </si>
  <si>
    <t>1156</t>
  </si>
  <si>
    <t>ITIQUIS</t>
  </si>
  <si>
    <t>2 KM NORTE DE LA CORTE DE JUSTICIA</t>
  </si>
  <si>
    <t>1225</t>
  </si>
  <si>
    <t>LUIS SIBAJA GARCIA</t>
  </si>
  <si>
    <t>TACACORI</t>
  </si>
  <si>
    <t>1088</t>
  </si>
  <si>
    <t>MARYCEL ARTAVIA ALVAREZ</t>
  </si>
  <si>
    <t>01464</t>
  </si>
  <si>
    <t>1199</t>
  </si>
  <si>
    <t>ALBERTO ECHANDI MONTERO</t>
  </si>
  <si>
    <t>1197</t>
  </si>
  <si>
    <t>1144</t>
  </si>
  <si>
    <t>EL COCO</t>
  </si>
  <si>
    <t>FRENTE A PLAZA DE DEPORTES</t>
  </si>
  <si>
    <t>1163</t>
  </si>
  <si>
    <t>01164</t>
  </si>
  <si>
    <t>1180</t>
  </si>
  <si>
    <t>ONCE DE ABRIL</t>
  </si>
  <si>
    <t>NUESTRO AMO</t>
  </si>
  <si>
    <t>1159</t>
  </si>
  <si>
    <t>JESUS OCAÑA ROJAS</t>
  </si>
  <si>
    <t>EL COYOL</t>
  </si>
  <si>
    <t>1124</t>
  </si>
  <si>
    <t>MARIA VARGAS RODRIGUEZ</t>
  </si>
  <si>
    <t>CIRUELAS</t>
  </si>
  <si>
    <t>ROXANA QUESADA VARGAS</t>
  </si>
  <si>
    <t>1148</t>
  </si>
  <si>
    <t>1167</t>
  </si>
  <si>
    <t>GABRIELA MISTRAL</t>
  </si>
  <si>
    <t>LA GUACIMA</t>
  </si>
  <si>
    <t>RODOLFO LEANDRO JIMENEZ</t>
  </si>
  <si>
    <t>1237</t>
  </si>
  <si>
    <t>WILLIAM BADILLA MURILLO</t>
  </si>
  <si>
    <t>1198</t>
  </si>
  <si>
    <t>NORMY JIMENEZ CASTRO</t>
  </si>
  <si>
    <t>1107</t>
  </si>
  <si>
    <t>PACTO DEL JOCOTE</t>
  </si>
  <si>
    <t>GEOVANNY GUERRERO AVILA</t>
  </si>
  <si>
    <t>1212</t>
  </si>
  <si>
    <t>ENRIQUE PINTO FERNANDEZ</t>
  </si>
  <si>
    <t>1221</t>
  </si>
  <si>
    <t>JULIA FERNANDEZ RODRIGUEZ</t>
  </si>
  <si>
    <t>1178</t>
  </si>
  <si>
    <t>MAURILIO SOTO ALFARO</t>
  </si>
  <si>
    <t>MONTECILLOS</t>
  </si>
  <si>
    <t>1092</t>
  </si>
  <si>
    <t>JOSE MIGUEL ZUMBADO SOTO</t>
  </si>
  <si>
    <t>CARRILLOS</t>
  </si>
  <si>
    <t>CATALINA HERRERA MURILLO</t>
  </si>
  <si>
    <t>1115</t>
  </si>
  <si>
    <t>RINCON DE CACAO</t>
  </si>
  <si>
    <t>00771</t>
  </si>
  <si>
    <t>1117</t>
  </si>
  <si>
    <t>CATALUÑA</t>
  </si>
  <si>
    <t>DANIEL FCO VARGAS SALAS</t>
  </si>
  <si>
    <t>00863</t>
  </si>
  <si>
    <t>01465</t>
  </si>
  <si>
    <t>00772</t>
  </si>
  <si>
    <t>1118</t>
  </si>
  <si>
    <t>TURRUCARES</t>
  </si>
  <si>
    <t>CEBADILLA</t>
  </si>
  <si>
    <t>01166</t>
  </si>
  <si>
    <t>00773</t>
  </si>
  <si>
    <t>1120</t>
  </si>
  <si>
    <t>LUZ MARINA MEZA COLLADO</t>
  </si>
  <si>
    <t>50 MTS OESTE DEL SALON COMUNAL</t>
  </si>
  <si>
    <t>01500</t>
  </si>
  <si>
    <t>00774</t>
  </si>
  <si>
    <t>1164</t>
  </si>
  <si>
    <t>JULIA FERNANDEZ DE CORTES</t>
  </si>
  <si>
    <t>GARITA</t>
  </si>
  <si>
    <t>00775</t>
  </si>
  <si>
    <t>1185</t>
  </si>
  <si>
    <t>01167</t>
  </si>
  <si>
    <t>00776</t>
  </si>
  <si>
    <t>1226</t>
  </si>
  <si>
    <t>SILVESTRE ROJAS MURILLO</t>
  </si>
  <si>
    <t>00777</t>
  </si>
  <si>
    <t>1229</t>
  </si>
  <si>
    <t>TUETAL NORTE</t>
  </si>
  <si>
    <t>00778</t>
  </si>
  <si>
    <t>1113</t>
  </si>
  <si>
    <t>CARRILLOS BAJO</t>
  </si>
  <si>
    <t>400 OESTE DE LA TABERNA PAVO REAL</t>
  </si>
  <si>
    <t>00779</t>
  </si>
  <si>
    <t>1230</t>
  </si>
  <si>
    <t>00780</t>
  </si>
  <si>
    <t>1142</t>
  </si>
  <si>
    <t>EL CACAO</t>
  </si>
  <si>
    <t>00781</t>
  </si>
  <si>
    <t>1227</t>
  </si>
  <si>
    <t>00782</t>
  </si>
  <si>
    <t>1182</t>
  </si>
  <si>
    <t>EDUARDO PINTO HERNANDEZ</t>
  </si>
  <si>
    <t>PRENDAS</t>
  </si>
  <si>
    <t>00783</t>
  </si>
  <si>
    <t>1130</t>
  </si>
  <si>
    <t>SANTA RITA</t>
  </si>
  <si>
    <t>00784</t>
  </si>
  <si>
    <t>1189</t>
  </si>
  <si>
    <t>RICARDO FERNANDEZ GUARDIA</t>
  </si>
  <si>
    <t>LA GARITA</t>
  </si>
  <si>
    <t>00785</t>
  </si>
  <si>
    <t>1160</t>
  </si>
  <si>
    <t>1094</t>
  </si>
  <si>
    <t>ALTOS DE PERALTA</t>
  </si>
  <si>
    <t>01654</t>
  </si>
  <si>
    <t>1111</t>
  </si>
  <si>
    <t>SAN ROQUE</t>
  </si>
  <si>
    <t>00789</t>
  </si>
  <si>
    <t>1165</t>
  </si>
  <si>
    <t>FRANCISCO ALFARO ROJAS</t>
  </si>
  <si>
    <t>LA ARENA</t>
  </si>
  <si>
    <t>00804</t>
  </si>
  <si>
    <t>00790</t>
  </si>
  <si>
    <t>1184</t>
  </si>
  <si>
    <t>PUENTE DE PIEDRA</t>
  </si>
  <si>
    <t>COSTADO NORTE DE LA PLAZA DE FUTBALL</t>
  </si>
  <si>
    <t>00963</t>
  </si>
  <si>
    <t>00791</t>
  </si>
  <si>
    <t>1146</t>
  </si>
  <si>
    <t>JULIO PEÑA MORUA</t>
  </si>
  <si>
    <t>EL MESON</t>
  </si>
  <si>
    <t>MARCELA CESPEDES GONZALEZ</t>
  </si>
  <si>
    <t>00792</t>
  </si>
  <si>
    <t>1169</t>
  </si>
  <si>
    <t>RAMON HERRERO VITORIA</t>
  </si>
  <si>
    <t>LA ARGENTINA</t>
  </si>
  <si>
    <t>01591</t>
  </si>
  <si>
    <t>1214</t>
  </si>
  <si>
    <t>OTTO KOPPER STEFFENS</t>
  </si>
  <si>
    <t>00794</t>
  </si>
  <si>
    <t>1190</t>
  </si>
  <si>
    <t>JUAN ARRIETA MIRANDA</t>
  </si>
  <si>
    <t>RINCON DE ARIAS</t>
  </si>
  <si>
    <t>00795</t>
  </si>
  <si>
    <t>1238</t>
  </si>
  <si>
    <t>01477</t>
  </si>
  <si>
    <t>1084</t>
  </si>
  <si>
    <t>ALFREDO GOMEZ ZAMORA</t>
  </si>
  <si>
    <t>BARRIO LATINO</t>
  </si>
  <si>
    <t>1209</t>
  </si>
  <si>
    <t>SAN MIGUEL ABAJO</t>
  </si>
  <si>
    <t>01256</t>
  </si>
  <si>
    <t>1215</t>
  </si>
  <si>
    <t>CAMEJO</t>
  </si>
  <si>
    <t>01259</t>
  </si>
  <si>
    <t>1082</t>
  </si>
  <si>
    <t>00800</t>
  </si>
  <si>
    <t>1191</t>
  </si>
  <si>
    <t>RINCON DE SALAS</t>
  </si>
  <si>
    <t>01466</t>
  </si>
  <si>
    <t>1213</t>
  </si>
  <si>
    <t>ALICE MOYA RODRIGUEZ</t>
  </si>
  <si>
    <t>1152</t>
  </si>
  <si>
    <t>EULOGIA RUIZ RUIZ</t>
  </si>
  <si>
    <t>00803</t>
  </si>
  <si>
    <t>1208</t>
  </si>
  <si>
    <t>SAN MIGUEL ARRIBA</t>
  </si>
  <si>
    <t>02203</t>
  </si>
  <si>
    <t>01257</t>
  </si>
  <si>
    <t>1081</t>
  </si>
  <si>
    <t>GUATUSA</t>
  </si>
  <si>
    <t>00960</t>
  </si>
  <si>
    <t>1211</t>
  </si>
  <si>
    <t>LUIS RODRIGUEZ SALAS</t>
  </si>
  <si>
    <t>1223</t>
  </si>
  <si>
    <t>SANTA GERTRUDIS SUR</t>
  </si>
  <si>
    <t>01424</t>
  </si>
  <si>
    <t>00808</t>
  </si>
  <si>
    <t>1109</t>
  </si>
  <si>
    <t>CARLOS MARIA RODRIGUEZ</t>
  </si>
  <si>
    <t>CALLE RODRIGUEZ</t>
  </si>
  <si>
    <t>00867</t>
  </si>
  <si>
    <t>00810</t>
  </si>
  <si>
    <t>1131</t>
  </si>
  <si>
    <t>I.M.A.S.</t>
  </si>
  <si>
    <t>IMAS</t>
  </si>
  <si>
    <t>LETICIA CARRANZA VARGAS</t>
  </si>
  <si>
    <t>01170</t>
  </si>
  <si>
    <t>1222</t>
  </si>
  <si>
    <t>URBANO OVIEDO ALFARO</t>
  </si>
  <si>
    <t>CALLE SAN JOSE</t>
  </si>
  <si>
    <t>1137</t>
  </si>
  <si>
    <t>POASITO</t>
  </si>
  <si>
    <t>A UN COSTADO DE LA PLAZA DE DEPORTES</t>
  </si>
  <si>
    <t>01044</t>
  </si>
  <si>
    <t>00813</t>
  </si>
  <si>
    <t>1196</t>
  </si>
  <si>
    <t>SABANA REDONDA</t>
  </si>
  <si>
    <t>01481</t>
  </si>
  <si>
    <t>1204</t>
  </si>
  <si>
    <t>1205</t>
  </si>
  <si>
    <t>01482</t>
  </si>
  <si>
    <t>1224</t>
  </si>
  <si>
    <t>00860</t>
  </si>
  <si>
    <t>00818</t>
  </si>
  <si>
    <t>1149</t>
  </si>
  <si>
    <t>ANA ISABEL HIDALGO ALFARO</t>
  </si>
  <si>
    <t>00819</t>
  </si>
  <si>
    <t>1106</t>
  </si>
  <si>
    <t>EL CEDRO</t>
  </si>
  <si>
    <t>50 MTS NORTE DE LA PLAZA DE DEPORTES</t>
  </si>
  <si>
    <t>02106</t>
  </si>
  <si>
    <t>00820</t>
  </si>
  <si>
    <t>1121</t>
  </si>
  <si>
    <t>CHILAMATE</t>
  </si>
  <si>
    <t>00837</t>
  </si>
  <si>
    <t>1134</t>
  </si>
  <si>
    <t>FRAIJANES</t>
  </si>
  <si>
    <t>01480</t>
  </si>
  <si>
    <t>00822</t>
  </si>
  <si>
    <t>3697</t>
  </si>
  <si>
    <t>GARABITO</t>
  </si>
  <si>
    <t>TARCOLES</t>
  </si>
  <si>
    <t>25 MTS SURESTE DEL EBAIS</t>
  </si>
  <si>
    <t>01926</t>
  </si>
  <si>
    <t>00823</t>
  </si>
  <si>
    <t>3727</t>
  </si>
  <si>
    <t>01308</t>
  </si>
  <si>
    <t>00824</t>
  </si>
  <si>
    <t>1103</t>
  </si>
  <si>
    <t>BARTOLOME ANDROVETTO GARELLO</t>
  </si>
  <si>
    <t>SAN MATEO</t>
  </si>
  <si>
    <t>DESMONTE</t>
  </si>
  <si>
    <t>02858</t>
  </si>
  <si>
    <t>01589</t>
  </si>
  <si>
    <t>1128</t>
  </si>
  <si>
    <t>ARTURO QUIROS CARRANZA</t>
  </si>
  <si>
    <t>00958</t>
  </si>
  <si>
    <t>00826</t>
  </si>
  <si>
    <t>1129</t>
  </si>
  <si>
    <t>ROBERTO CASTRO VARGAS</t>
  </si>
  <si>
    <t>CUATRO ESQUINAS</t>
  </si>
  <si>
    <t>01484</t>
  </si>
  <si>
    <t>02527</t>
  </si>
  <si>
    <t>3723</t>
  </si>
  <si>
    <t>HACIENDA JACO</t>
  </si>
  <si>
    <t>JACO</t>
  </si>
  <si>
    <t>02701</t>
  </si>
  <si>
    <t>1122</t>
  </si>
  <si>
    <t>LA CEIBA</t>
  </si>
  <si>
    <t>00912</t>
  </si>
  <si>
    <t>1155</t>
  </si>
  <si>
    <t>HACIENDA VIEJA</t>
  </si>
  <si>
    <t>00962</t>
  </si>
  <si>
    <t>3737</t>
  </si>
  <si>
    <t>01146</t>
  </si>
  <si>
    <t>3739</t>
  </si>
  <si>
    <t>CENTRAL DE JACO</t>
  </si>
  <si>
    <t>00832</t>
  </si>
  <si>
    <t>1158</t>
  </si>
  <si>
    <t>ROGELIO SOTELA BONILLA</t>
  </si>
  <si>
    <t>JESUS MARIA</t>
  </si>
  <si>
    <t>01173</t>
  </si>
  <si>
    <t>1170</t>
  </si>
  <si>
    <t>LABRADOR</t>
  </si>
  <si>
    <t>01483</t>
  </si>
  <si>
    <t>00834</t>
  </si>
  <si>
    <t>1181</t>
  </si>
  <si>
    <t>PARCELAS DEL I.T.C.O.</t>
  </si>
  <si>
    <t>COSTADO ESTE DE LA IGLESIA CATOLICA</t>
  </si>
  <si>
    <t>02102</t>
  </si>
  <si>
    <t>00835</t>
  </si>
  <si>
    <t>3763</t>
  </si>
  <si>
    <t>QUEBRADA AMARILLA</t>
  </si>
  <si>
    <t>02504</t>
  </si>
  <si>
    <t>00836</t>
  </si>
  <si>
    <t>1201</t>
  </si>
  <si>
    <t>02661</t>
  </si>
  <si>
    <t>1186</t>
  </si>
  <si>
    <t>RAMADAS</t>
  </si>
  <si>
    <t>01588</t>
  </si>
  <si>
    <t>00838</t>
  </si>
  <si>
    <t>00839</t>
  </si>
  <si>
    <t>1228</t>
  </si>
  <si>
    <t>TOBIAS GUZMAN BRENES</t>
  </si>
  <si>
    <t>LA LIBERTAD</t>
  </si>
  <si>
    <t>00843</t>
  </si>
  <si>
    <t>00844</t>
  </si>
  <si>
    <t>00847</t>
  </si>
  <si>
    <t>3764</t>
  </si>
  <si>
    <t>QUEBRADA GANADO</t>
  </si>
  <si>
    <t>01093</t>
  </si>
  <si>
    <t>1175</t>
  </si>
  <si>
    <t>RAMONA SOSA MORENO</t>
  </si>
  <si>
    <t>MASTATE</t>
  </si>
  <si>
    <t>1086</t>
  </si>
  <si>
    <t>LA TRINIDAD NUEVA</t>
  </si>
  <si>
    <t>02859</t>
  </si>
  <si>
    <t>1093</t>
  </si>
  <si>
    <t>ALTOS DE NARANJO</t>
  </si>
  <si>
    <t>ATENAS</t>
  </si>
  <si>
    <t>01486</t>
  </si>
  <si>
    <t>1126</t>
  </si>
  <si>
    <t>THOMAS JEFFERSON</t>
  </si>
  <si>
    <t>01120</t>
  </si>
  <si>
    <t>1150</t>
  </si>
  <si>
    <t>TOMAS SANDOVAL</t>
  </si>
  <si>
    <t>ESCOBAL</t>
  </si>
  <si>
    <t>00899</t>
  </si>
  <si>
    <t>02072</t>
  </si>
  <si>
    <t>1151</t>
  </si>
  <si>
    <t>ESTANQUILLOS</t>
  </si>
  <si>
    <t>JESUS</t>
  </si>
  <si>
    <t>01487</t>
  </si>
  <si>
    <t>1157</t>
  </si>
  <si>
    <t>JESUS DE ATENAS</t>
  </si>
  <si>
    <t>01708</t>
  </si>
  <si>
    <t>1172</t>
  </si>
  <si>
    <t>01171</t>
  </si>
  <si>
    <t>1176</t>
  </si>
  <si>
    <t>01489</t>
  </si>
  <si>
    <t>01585</t>
  </si>
  <si>
    <t>1179</t>
  </si>
  <si>
    <t>01574</t>
  </si>
  <si>
    <t>00861</t>
  </si>
  <si>
    <t>1195</t>
  </si>
  <si>
    <t>SABANA LARGA</t>
  </si>
  <si>
    <t>01490</t>
  </si>
  <si>
    <t>00862</t>
  </si>
  <si>
    <t>1200</t>
  </si>
  <si>
    <t>01491</t>
  </si>
  <si>
    <t>1202</t>
  </si>
  <si>
    <t>1203</t>
  </si>
  <si>
    <t>SAN JOSE SUR</t>
  </si>
  <si>
    <t>01492</t>
  </si>
  <si>
    <t>1136</t>
  </si>
  <si>
    <t>02268</t>
  </si>
  <si>
    <t>1231</t>
  </si>
  <si>
    <t>NUEVA DE LOS ALTOS</t>
  </si>
  <si>
    <t>01493</t>
  </si>
  <si>
    <t>00868</t>
  </si>
  <si>
    <t>1089</t>
  </si>
  <si>
    <t>ALTO LOPEZ</t>
  </si>
  <si>
    <t>01534</t>
  </si>
  <si>
    <t>00869</t>
  </si>
  <si>
    <t>1216</t>
  </si>
  <si>
    <t>SANTA EULALIA</t>
  </si>
  <si>
    <t>01172</t>
  </si>
  <si>
    <t>00871</t>
  </si>
  <si>
    <t>1119</t>
  </si>
  <si>
    <t>CENTRAL DE ATENAS</t>
  </si>
  <si>
    <t>300 SUR DE LA IGLESIA CATOLICA</t>
  </si>
  <si>
    <t>GUACIMO</t>
  </si>
  <si>
    <t>1166</t>
  </si>
  <si>
    <t>LA BALSA</t>
  </si>
  <si>
    <t>BALSA</t>
  </si>
  <si>
    <t>01488</t>
  </si>
  <si>
    <t>1292</t>
  </si>
  <si>
    <t>01608</t>
  </si>
  <si>
    <t>02210</t>
  </si>
  <si>
    <t>1320</t>
  </si>
  <si>
    <t>LLANO BRENES</t>
  </si>
  <si>
    <t>01607</t>
  </si>
  <si>
    <t>02207</t>
  </si>
  <si>
    <t>00877</t>
  </si>
  <si>
    <t>1327</t>
  </si>
  <si>
    <t>MACARIO VALVERDE MADRIGAL</t>
  </si>
  <si>
    <t>CALLE ZAMORA</t>
  </si>
  <si>
    <t>00878</t>
  </si>
  <si>
    <t>1369</t>
  </si>
  <si>
    <t>00879</t>
  </si>
  <si>
    <t>LA SABANA</t>
  </si>
  <si>
    <t>00880</t>
  </si>
  <si>
    <t>1335</t>
  </si>
  <si>
    <t>00999</t>
  </si>
  <si>
    <t>00881</t>
  </si>
  <si>
    <t>00882</t>
  </si>
  <si>
    <t>1355</t>
  </si>
  <si>
    <t>MIXTA SAN RAFAEL</t>
  </si>
  <si>
    <t>COSTADO SUR DE LA ERMITA</t>
  </si>
  <si>
    <t>01287</t>
  </si>
  <si>
    <t>00969</t>
  </si>
  <si>
    <t>1247</t>
  </si>
  <si>
    <t>100 ESTE Y 100 NORTE DE PERIMERCADOS</t>
  </si>
  <si>
    <t>1333</t>
  </si>
  <si>
    <t>XENIA ROJAS CAMPOS</t>
  </si>
  <si>
    <t>02507</t>
  </si>
  <si>
    <t>00885</t>
  </si>
  <si>
    <t>1352</t>
  </si>
  <si>
    <t>01097</t>
  </si>
  <si>
    <t>1357</t>
  </si>
  <si>
    <t>01735</t>
  </si>
  <si>
    <t>00887</t>
  </si>
  <si>
    <t>00888</t>
  </si>
  <si>
    <t>1371</t>
  </si>
  <si>
    <t>MANUEL BARBOZA CASCANTE</t>
  </si>
  <si>
    <t>1253</t>
  </si>
  <si>
    <t>01139</t>
  </si>
  <si>
    <t>1280</t>
  </si>
  <si>
    <t>VALLE AZUL</t>
  </si>
  <si>
    <t>01361</t>
  </si>
  <si>
    <t>01917</t>
  </si>
  <si>
    <t>FRENTE A LA PLAZA</t>
  </si>
  <si>
    <t>LOS LAGOS</t>
  </si>
  <si>
    <t>00895</t>
  </si>
  <si>
    <t>1291</t>
  </si>
  <si>
    <t>01736</t>
  </si>
  <si>
    <t>00896</t>
  </si>
  <si>
    <t>00897</t>
  </si>
  <si>
    <t>1312</t>
  </si>
  <si>
    <t>BAJO LA PAZ</t>
  </si>
  <si>
    <t>02662</t>
  </si>
  <si>
    <t>00898</t>
  </si>
  <si>
    <t>1318</t>
  </si>
  <si>
    <t>VOLIO</t>
  </si>
  <si>
    <t>03092</t>
  </si>
  <si>
    <t>1331</t>
  </si>
  <si>
    <t>MERCEDES QUESADA QUESADA</t>
  </si>
  <si>
    <t>1323</t>
  </si>
  <si>
    <t>LOS CRIQUES</t>
  </si>
  <si>
    <t>02945</t>
  </si>
  <si>
    <t>1343</t>
  </si>
  <si>
    <t>01138</t>
  </si>
  <si>
    <t>01306</t>
  </si>
  <si>
    <t>00902</t>
  </si>
  <si>
    <t>1338</t>
  </si>
  <si>
    <t>02869</t>
  </si>
  <si>
    <t>00903</t>
  </si>
  <si>
    <t>00904</t>
  </si>
  <si>
    <t>1252</t>
  </si>
  <si>
    <t>CONTIGUO AL PUESTO DE LA GUARDIA RURAL</t>
  </si>
  <si>
    <t>03161</t>
  </si>
  <si>
    <t>00905</t>
  </si>
  <si>
    <t>1265</t>
  </si>
  <si>
    <t>02870</t>
  </si>
  <si>
    <t>00906</t>
  </si>
  <si>
    <t>1283</t>
  </si>
  <si>
    <t>01289</t>
  </si>
  <si>
    <t>00907</t>
  </si>
  <si>
    <t>1308</t>
  </si>
  <si>
    <t>1330</t>
  </si>
  <si>
    <t>MANUEL QUESADA BASTOS</t>
  </si>
  <si>
    <t>CHAPARRAL</t>
  </si>
  <si>
    <t>1337</t>
  </si>
  <si>
    <t>NAUTILIO ACOSTA PIEPPER</t>
  </si>
  <si>
    <t>01292</t>
  </si>
  <si>
    <t>1366</t>
  </si>
  <si>
    <t>COOPEZAMORA</t>
  </si>
  <si>
    <t>03093</t>
  </si>
  <si>
    <t>02508</t>
  </si>
  <si>
    <t>1427</t>
  </si>
  <si>
    <t>02235</t>
  </si>
  <si>
    <t>1244</t>
  </si>
  <si>
    <t>GERARDO BADILLA MORA</t>
  </si>
  <si>
    <t>BARRANCA</t>
  </si>
  <si>
    <t>1268</t>
  </si>
  <si>
    <t>YADIRA GAMBOA ALFARO</t>
  </si>
  <si>
    <t>02319</t>
  </si>
  <si>
    <t>1287</t>
  </si>
  <si>
    <t>ERMELINDA MORA CARVAJAL</t>
  </si>
  <si>
    <t>CATARATAS</t>
  </si>
  <si>
    <t>02664</t>
  </si>
  <si>
    <t>1309</t>
  </si>
  <si>
    <t>PIEDADES SUR</t>
  </si>
  <si>
    <t>02948</t>
  </si>
  <si>
    <t>01091</t>
  </si>
  <si>
    <t>1334</t>
  </si>
  <si>
    <t>01087</t>
  </si>
  <si>
    <t>1361</t>
  </si>
  <si>
    <t>01610</t>
  </si>
  <si>
    <t>01737</t>
  </si>
  <si>
    <t>01503</t>
  </si>
  <si>
    <t>01688</t>
  </si>
  <si>
    <t>1274</t>
  </si>
  <si>
    <t>DR. CARLOS LUIS VALVERDE VEGA</t>
  </si>
  <si>
    <t>02320</t>
  </si>
  <si>
    <t>01502</t>
  </si>
  <si>
    <t>1344</t>
  </si>
  <si>
    <t>QUEBRADILLAS</t>
  </si>
  <si>
    <t>01082</t>
  </si>
  <si>
    <t>1306</t>
  </si>
  <si>
    <t>LA CONSTANCIA</t>
  </si>
  <si>
    <t>EL EMPALME</t>
  </si>
  <si>
    <t>02445</t>
  </si>
  <si>
    <t>1311</t>
  </si>
  <si>
    <t>02663</t>
  </si>
  <si>
    <t>01092</t>
  </si>
  <si>
    <t>00929</t>
  </si>
  <si>
    <t>1353</t>
  </si>
  <si>
    <t>CARLOS ALVARADO LEDEZMA</t>
  </si>
  <si>
    <t>01090</t>
  </si>
  <si>
    <t>1264</t>
  </si>
  <si>
    <t>02124</t>
  </si>
  <si>
    <t>1310</t>
  </si>
  <si>
    <t>SARCHI NORTE</t>
  </si>
  <si>
    <t>LA LUISA</t>
  </si>
  <si>
    <t>01295</t>
  </si>
  <si>
    <t>01740</t>
  </si>
  <si>
    <t>1342</t>
  </si>
  <si>
    <t>PETERS</t>
  </si>
  <si>
    <t>00934</t>
  </si>
  <si>
    <t>1206</t>
  </si>
  <si>
    <t>SAN JUAN DE GRECIA</t>
  </si>
  <si>
    <t>00957</t>
  </si>
  <si>
    <t>1360</t>
  </si>
  <si>
    <t>EULOGIO SALAZAR LARA</t>
  </si>
  <si>
    <t>1207</t>
  </si>
  <si>
    <t>01296</t>
  </si>
  <si>
    <t>01656</t>
  </si>
  <si>
    <t>CENTRO</t>
  </si>
  <si>
    <t>00938</t>
  </si>
  <si>
    <t>1362</t>
  </si>
  <si>
    <t>IGNACIO ARAYA SIBAJA</t>
  </si>
  <si>
    <t>01140</t>
  </si>
  <si>
    <t>00939</t>
  </si>
  <si>
    <t>1233</t>
  </si>
  <si>
    <t>EL CAJON</t>
  </si>
  <si>
    <t>CRISTHIAN PICADO HIDALGO</t>
  </si>
  <si>
    <t>01611</t>
  </si>
  <si>
    <t>00940</t>
  </si>
  <si>
    <t>1173</t>
  </si>
  <si>
    <t>1354</t>
  </si>
  <si>
    <t>00942</t>
  </si>
  <si>
    <t>1367</t>
  </si>
  <si>
    <t>CALLE SAN MIGUEL</t>
  </si>
  <si>
    <t>01687</t>
  </si>
  <si>
    <t>TORO AMARILLO</t>
  </si>
  <si>
    <t>1372</t>
  </si>
  <si>
    <t>01879</t>
  </si>
  <si>
    <t>01738</t>
  </si>
  <si>
    <t>00945</t>
  </si>
  <si>
    <t>1272</t>
  </si>
  <si>
    <t>01612</t>
  </si>
  <si>
    <t>1301</t>
  </si>
  <si>
    <t>01012</t>
  </si>
  <si>
    <t>00947</t>
  </si>
  <si>
    <t>1307</t>
  </si>
  <si>
    <t>LA CUEVA</t>
  </si>
  <si>
    <t>SAN ANTONIO LA CUEVA</t>
  </si>
  <si>
    <t>01990</t>
  </si>
  <si>
    <t>1326</t>
  </si>
  <si>
    <t>01301</t>
  </si>
  <si>
    <t>1302</t>
  </si>
  <si>
    <t>CANDELARIA</t>
  </si>
  <si>
    <t>00950</t>
  </si>
  <si>
    <t>1341</t>
  </si>
  <si>
    <t>PALMITOS</t>
  </si>
  <si>
    <t>1348</t>
  </si>
  <si>
    <t>00952</t>
  </si>
  <si>
    <t>1356</t>
  </si>
  <si>
    <t>01303</t>
  </si>
  <si>
    <t>00953</t>
  </si>
  <si>
    <t>1363</t>
  </si>
  <si>
    <t>01033</t>
  </si>
  <si>
    <t>00954</t>
  </si>
  <si>
    <t>1245</t>
  </si>
  <si>
    <t>1347</t>
  </si>
  <si>
    <t>SAN JUANILLO</t>
  </si>
  <si>
    <t>1358</t>
  </si>
  <si>
    <t>SANTIAGO CRESPO CALVO</t>
  </si>
  <si>
    <t>1319</t>
  </si>
  <si>
    <t>01880</t>
  </si>
  <si>
    <t>1325</t>
  </si>
  <si>
    <t>LOS ROBLES</t>
  </si>
  <si>
    <t>1332</t>
  </si>
  <si>
    <t>MIGUEL CARBALLO CORRALES</t>
  </si>
  <si>
    <t>01302</t>
  </si>
  <si>
    <t>1256</t>
  </si>
  <si>
    <t>LA COCALECA</t>
  </si>
  <si>
    <t>01304</t>
  </si>
  <si>
    <t>01001</t>
  </si>
  <si>
    <t>1364</t>
  </si>
  <si>
    <t>SANTA MARGARITA</t>
  </si>
  <si>
    <t>01751</t>
  </si>
  <si>
    <t>02336</t>
  </si>
  <si>
    <t>00964</t>
  </si>
  <si>
    <t>1370</t>
  </si>
  <si>
    <t>SAN FRANCISCO, PILAS</t>
  </si>
  <si>
    <t>01613</t>
  </si>
  <si>
    <t>00965</t>
  </si>
  <si>
    <t>1285</t>
  </si>
  <si>
    <t>01098</t>
  </si>
  <si>
    <t>00966</t>
  </si>
  <si>
    <t>1271</t>
  </si>
  <si>
    <t>01010</t>
  </si>
  <si>
    <t>00967</t>
  </si>
  <si>
    <t>1315</t>
  </si>
  <si>
    <t>SAN MIGUEL OESTE</t>
  </si>
  <si>
    <t>01305</t>
  </si>
  <si>
    <t>01689</t>
  </si>
  <si>
    <t>1345</t>
  </si>
  <si>
    <t>01007</t>
  </si>
  <si>
    <t>1270</t>
  </si>
  <si>
    <t>CALLE VARGAS</t>
  </si>
  <si>
    <t>00970</t>
  </si>
  <si>
    <t>1299</t>
  </si>
  <si>
    <t>1324</t>
  </si>
  <si>
    <t>01881</t>
  </si>
  <si>
    <t>01918</t>
  </si>
  <si>
    <t>1303</t>
  </si>
  <si>
    <t>ESQUIPULAS</t>
  </si>
  <si>
    <t>01002</t>
  </si>
  <si>
    <t>00973</t>
  </si>
  <si>
    <t>1349</t>
  </si>
  <si>
    <t>DR. RICARDO MORENO CAÑAS</t>
  </si>
  <si>
    <t>01009</t>
  </si>
  <si>
    <t>00974</t>
  </si>
  <si>
    <t>1351</t>
  </si>
  <si>
    <t>PABLO ALVARADO VARGAS</t>
  </si>
  <si>
    <t>01008</t>
  </si>
  <si>
    <t>00975</t>
  </si>
  <si>
    <t>1365</t>
  </si>
  <si>
    <t>00976</t>
  </si>
  <si>
    <t>1288</t>
  </si>
  <si>
    <t>LA GRANJA</t>
  </si>
  <si>
    <t>00977</t>
  </si>
  <si>
    <t>1296</t>
  </si>
  <si>
    <t>00978</t>
  </si>
  <si>
    <t>00979</t>
  </si>
  <si>
    <t>1260</t>
  </si>
  <si>
    <t>01614</t>
  </si>
  <si>
    <t>00980</t>
  </si>
  <si>
    <t>1248</t>
  </si>
  <si>
    <t>BAJO TAPEZCO</t>
  </si>
  <si>
    <t>01307</t>
  </si>
  <si>
    <t>01507</t>
  </si>
  <si>
    <t>1255</t>
  </si>
  <si>
    <t>ARNULFO ARIAS MADRID</t>
  </si>
  <si>
    <t>TAPEZCO</t>
  </si>
  <si>
    <t>00982</t>
  </si>
  <si>
    <t>1290</t>
  </si>
  <si>
    <t>FREDDY GAMBOA ARAYA</t>
  </si>
  <si>
    <t>01310</t>
  </si>
  <si>
    <t>00983</t>
  </si>
  <si>
    <t>1294</t>
  </si>
  <si>
    <t>EIDA VARGAS CARRANZA</t>
  </si>
  <si>
    <t>01311</t>
  </si>
  <si>
    <t>00984</t>
  </si>
  <si>
    <t>1305</t>
  </si>
  <si>
    <t>LA BRISA</t>
  </si>
  <si>
    <t>01100</t>
  </si>
  <si>
    <t>00985</t>
  </si>
  <si>
    <t>1314</t>
  </si>
  <si>
    <t>LA PICADA</t>
  </si>
  <si>
    <t>01142</t>
  </si>
  <si>
    <t>01512</t>
  </si>
  <si>
    <t>00986</t>
  </si>
  <si>
    <t>1322</t>
  </si>
  <si>
    <t>01099</t>
  </si>
  <si>
    <t>01144</t>
  </si>
  <si>
    <t>1340</t>
  </si>
  <si>
    <t>SALUSTIO CAMACHO MUÑOZ</t>
  </si>
  <si>
    <t>01143</t>
  </si>
  <si>
    <t>1339</t>
  </si>
  <si>
    <t>OTILIO ULATE BLANCO</t>
  </si>
  <si>
    <t>1263</t>
  </si>
  <si>
    <t>01616</t>
  </si>
  <si>
    <t>00990</t>
  </si>
  <si>
    <t>00991</t>
  </si>
  <si>
    <t>1300</t>
  </si>
  <si>
    <t>SAN JUAN DE LAJAS</t>
  </si>
  <si>
    <t>02944</t>
  </si>
  <si>
    <t>01742</t>
  </si>
  <si>
    <t>00992</t>
  </si>
  <si>
    <t>1368</t>
  </si>
  <si>
    <t>01615</t>
  </si>
  <si>
    <t>01514</t>
  </si>
  <si>
    <t>1398</t>
  </si>
  <si>
    <t>VENECIA</t>
  </si>
  <si>
    <t>LOS NEGRITOS</t>
  </si>
  <si>
    <t>01685</t>
  </si>
  <si>
    <t>1445</t>
  </si>
  <si>
    <t>02091</t>
  </si>
  <si>
    <t>1467</t>
  </si>
  <si>
    <t>CARIBLANCO</t>
  </si>
  <si>
    <t>01548</t>
  </si>
  <si>
    <t>1563</t>
  </si>
  <si>
    <t>1582</t>
  </si>
  <si>
    <t>JUAN FELIX ESTRADA</t>
  </si>
  <si>
    <t>MARSELLA</t>
  </si>
  <si>
    <t>1 KM AL SUR DE LA ENTRADA A MARSELLA</t>
  </si>
  <si>
    <t>01370</t>
  </si>
  <si>
    <t>1613</t>
  </si>
  <si>
    <t>RIO CUARTO</t>
  </si>
  <si>
    <t>01549</t>
  </si>
  <si>
    <t>1615</t>
  </si>
  <si>
    <t>PUEBLO VIEJO</t>
  </si>
  <si>
    <t>01550</t>
  </si>
  <si>
    <t>02113</t>
  </si>
  <si>
    <t>1617</t>
  </si>
  <si>
    <t>LUIS DEMETRIO TINOCO</t>
  </si>
  <si>
    <t>CONTIGUO A LA SUCURSAL DEL BANCO NACIONAL</t>
  </si>
  <si>
    <t>UJARRAS</t>
  </si>
  <si>
    <t>01005</t>
  </si>
  <si>
    <t>1682</t>
  </si>
  <si>
    <t>01686</t>
  </si>
  <si>
    <t>1671</t>
  </si>
  <si>
    <t>JOSE MARIA VARGAS ARIAS</t>
  </si>
  <si>
    <t>EMILCE MORA PORTUGUEZ</t>
  </si>
  <si>
    <t>1429</t>
  </si>
  <si>
    <t>MARIA ELENA GAMBOA ZUÑIGA</t>
  </si>
  <si>
    <t>02112</t>
  </si>
  <si>
    <t>1656</t>
  </si>
  <si>
    <t>1488</t>
  </si>
  <si>
    <t>COLONIA TORO AMARILLO</t>
  </si>
  <si>
    <t>02713</t>
  </si>
  <si>
    <t>01011</t>
  </si>
  <si>
    <t>1546</t>
  </si>
  <si>
    <t>LA FLOR</t>
  </si>
  <si>
    <t>03186</t>
  </si>
  <si>
    <t>01014</t>
  </si>
  <si>
    <t>1518</t>
  </si>
  <si>
    <t>MARITZA GONZALEZ ALVAREZ</t>
  </si>
  <si>
    <t>01945</t>
  </si>
  <si>
    <t>01015</t>
  </si>
  <si>
    <t>1385</t>
  </si>
  <si>
    <t>PENJAMO</t>
  </si>
  <si>
    <t>02094</t>
  </si>
  <si>
    <t>01016</t>
  </si>
  <si>
    <t>1507</t>
  </si>
  <si>
    <t>CUESTILLAS</t>
  </si>
  <si>
    <t>01017</t>
  </si>
  <si>
    <t>1522</t>
  </si>
  <si>
    <t>PEJE VIEJO</t>
  </si>
  <si>
    <t>02196</t>
  </si>
  <si>
    <t>01018</t>
  </si>
  <si>
    <t>1523</t>
  </si>
  <si>
    <t>01019</t>
  </si>
  <si>
    <t>1541</t>
  </si>
  <si>
    <t>JUAN MANSO ESTEVEZ</t>
  </si>
  <si>
    <t>MUELLE</t>
  </si>
  <si>
    <t>01205</t>
  </si>
  <si>
    <t>01020</t>
  </si>
  <si>
    <t>1542</t>
  </si>
  <si>
    <t>QUEBRADA AZUL</t>
  </si>
  <si>
    <t>200 NORTE DEL INGENIO QUEBRADA AZUL</t>
  </si>
  <si>
    <t>01690</t>
  </si>
  <si>
    <t>01021</t>
  </si>
  <si>
    <t>1635</t>
  </si>
  <si>
    <t>01746</t>
  </si>
  <si>
    <t>01022</t>
  </si>
  <si>
    <t>1650</t>
  </si>
  <si>
    <t>REPUBLICA DE ITALIA</t>
  </si>
  <si>
    <t>SANTA CLARA</t>
  </si>
  <si>
    <t>02122</t>
  </si>
  <si>
    <t>1555</t>
  </si>
  <si>
    <t>LA TIGRA</t>
  </si>
  <si>
    <t>LIGIA CORDERO PEREZ</t>
  </si>
  <si>
    <t>DIAGONAL A LA IGLESIA CATOLICA DE LA TIGRA</t>
  </si>
  <si>
    <t>01373</t>
  </si>
  <si>
    <t>01024</t>
  </si>
  <si>
    <t>1654</t>
  </si>
  <si>
    <t>02096</t>
  </si>
  <si>
    <t>01025</t>
  </si>
  <si>
    <t>1601</t>
  </si>
  <si>
    <t>PLATANAR</t>
  </si>
  <si>
    <t>CONTIGUO AL EBAIS</t>
  </si>
  <si>
    <t>01522</t>
  </si>
  <si>
    <t>02121</t>
  </si>
  <si>
    <t>01026</t>
  </si>
  <si>
    <t>1632</t>
  </si>
  <si>
    <t>JUANITA NAVARRO CASTRO</t>
  </si>
  <si>
    <t>01745</t>
  </si>
  <si>
    <t>01027</t>
  </si>
  <si>
    <t>1544</t>
  </si>
  <si>
    <t>02847</t>
  </si>
  <si>
    <t>01028</t>
  </si>
  <si>
    <t>1565</t>
  </si>
  <si>
    <t>LA VEGA</t>
  </si>
  <si>
    <t>01029</t>
  </si>
  <si>
    <t>1618</t>
  </si>
  <si>
    <t>01386</t>
  </si>
  <si>
    <t>01030</t>
  </si>
  <si>
    <t>1695</t>
  </si>
  <si>
    <t>FRENTE AL REDONDEL DE TOROS</t>
  </si>
  <si>
    <t>01693</t>
  </si>
  <si>
    <t>01031</t>
  </si>
  <si>
    <t>1468</t>
  </si>
  <si>
    <t>CARLOS MAROTO QUIROS</t>
  </si>
  <si>
    <t>01032</t>
  </si>
  <si>
    <t>1520</t>
  </si>
  <si>
    <t>EL MOLINO</t>
  </si>
  <si>
    <t>02715</t>
  </si>
  <si>
    <t>01034</t>
  </si>
  <si>
    <t>1530</t>
  </si>
  <si>
    <t>LA VIEJA</t>
  </si>
  <si>
    <t>JUNTO A LA PLAZA DE DEPORTES</t>
  </si>
  <si>
    <t>02852</t>
  </si>
  <si>
    <t>01035</t>
  </si>
  <si>
    <t>1608</t>
  </si>
  <si>
    <t>PUENTE CASA</t>
  </si>
  <si>
    <t>02492</t>
  </si>
  <si>
    <t>1627</t>
  </si>
  <si>
    <t>01692</t>
  </si>
  <si>
    <t>1657</t>
  </si>
  <si>
    <t>01950</t>
  </si>
  <si>
    <t>02194</t>
  </si>
  <si>
    <t>1676</t>
  </si>
  <si>
    <t>LA ALTURA</t>
  </si>
  <si>
    <t>02080</t>
  </si>
  <si>
    <t>1421</t>
  </si>
  <si>
    <t>QUESADA</t>
  </si>
  <si>
    <t>1444</t>
  </si>
  <si>
    <t>BUENAVISTA</t>
  </si>
  <si>
    <t>02849</t>
  </si>
  <si>
    <t>1496</t>
  </si>
  <si>
    <t>COSTADO SUR DEL EBAIS DE CONCEPCION</t>
  </si>
  <si>
    <t>01088</t>
  </si>
  <si>
    <t>1512</t>
  </si>
  <si>
    <t>02717</t>
  </si>
  <si>
    <t>1513</t>
  </si>
  <si>
    <t>1533</t>
  </si>
  <si>
    <t>SUCRE</t>
  </si>
  <si>
    <t>1568</t>
  </si>
  <si>
    <t>01089</t>
  </si>
  <si>
    <t>1630</t>
  </si>
  <si>
    <t>01557</t>
  </si>
  <si>
    <t>1636</t>
  </si>
  <si>
    <t>02012</t>
  </si>
  <si>
    <t>1396</t>
  </si>
  <si>
    <t>02853</t>
  </si>
  <si>
    <t>1712</t>
  </si>
  <si>
    <t>LA TESALIA</t>
  </si>
  <si>
    <t>TESALIA</t>
  </si>
  <si>
    <t>02848</t>
  </si>
  <si>
    <t>02564</t>
  </si>
  <si>
    <t>01052</t>
  </si>
  <si>
    <t>1606</t>
  </si>
  <si>
    <t>PORVENIR</t>
  </si>
  <si>
    <t>01351</t>
  </si>
  <si>
    <t>1505</t>
  </si>
  <si>
    <t>CIUDAD QUESADA</t>
  </si>
  <si>
    <t>CONTIGUO A LA DIRECCION REGIONAL</t>
  </si>
  <si>
    <t>1639</t>
  </si>
  <si>
    <t>01055</t>
  </si>
  <si>
    <t>1540</t>
  </si>
  <si>
    <t>JUAN CHAVES ROJAS</t>
  </si>
  <si>
    <t>01056</t>
  </si>
  <si>
    <t>1715</t>
  </si>
  <si>
    <t>02850</t>
  </si>
  <si>
    <t>1539</t>
  </si>
  <si>
    <t>1648</t>
  </si>
  <si>
    <t>02995</t>
  </si>
  <si>
    <t>01060</t>
  </si>
  <si>
    <t>1378</t>
  </si>
  <si>
    <t>MONTECRISTO</t>
  </si>
  <si>
    <t>AGUAS ZARCAS</t>
  </si>
  <si>
    <t>2.5 KM SUR DEL COLEGIO DE AGUAS ZARCAS</t>
  </si>
  <si>
    <t>02100</t>
  </si>
  <si>
    <t>02533</t>
  </si>
  <si>
    <t>1472</t>
  </si>
  <si>
    <t>CERRO CORTES</t>
  </si>
  <si>
    <t>1510</t>
  </si>
  <si>
    <t>PITALITO SUR</t>
  </si>
  <si>
    <t>PITALITO</t>
  </si>
  <si>
    <t>02098</t>
  </si>
  <si>
    <t>01063</t>
  </si>
  <si>
    <t>1552</t>
  </si>
  <si>
    <t>LA PALMERA</t>
  </si>
  <si>
    <t>PALMERA</t>
  </si>
  <si>
    <t>01354</t>
  </si>
  <si>
    <t>01378</t>
  </si>
  <si>
    <t>1501</t>
  </si>
  <si>
    <t>MARITZA ALVAREZ GAMBOA</t>
  </si>
  <si>
    <t>03286</t>
  </si>
  <si>
    <t>1532</t>
  </si>
  <si>
    <t>ARISTIDES ROMAIN</t>
  </si>
  <si>
    <t>03264</t>
  </si>
  <si>
    <t>1579</t>
  </si>
  <si>
    <t>01453</t>
  </si>
  <si>
    <t>1604</t>
  </si>
  <si>
    <t>03259</t>
  </si>
  <si>
    <t>1628</t>
  </si>
  <si>
    <t>01357</t>
  </si>
  <si>
    <t>01820</t>
  </si>
  <si>
    <t>VASCONIA</t>
  </si>
  <si>
    <t>1665</t>
  </si>
  <si>
    <t>01362</t>
  </si>
  <si>
    <t>01377</t>
  </si>
  <si>
    <t>1388</t>
  </si>
  <si>
    <t>MARIO SALAZAR MORA</t>
  </si>
  <si>
    <t>1379</t>
  </si>
  <si>
    <t>ABELARDO ROJAS QUESADA</t>
  </si>
  <si>
    <t>LA MARINA</t>
  </si>
  <si>
    <t>02994</t>
  </si>
  <si>
    <t>01376</t>
  </si>
  <si>
    <t>1391</t>
  </si>
  <si>
    <t>LAS PARCELAS</t>
  </si>
  <si>
    <t>1397</t>
  </si>
  <si>
    <t>ANA JANCY ACUÑA MURILLO</t>
  </si>
  <si>
    <t>01077</t>
  </si>
  <si>
    <t>1566</t>
  </si>
  <si>
    <t>JOSE RODRIGUEZ MARTINEZ</t>
  </si>
  <si>
    <t>01078</t>
  </si>
  <si>
    <t>1581</t>
  </si>
  <si>
    <t>LOS LLANOS</t>
  </si>
  <si>
    <t>01355</t>
  </si>
  <si>
    <t>01819</t>
  </si>
  <si>
    <t>01079</t>
  </si>
  <si>
    <t>1607</t>
  </si>
  <si>
    <t>02099</t>
  </si>
  <si>
    <t>01080</t>
  </si>
  <si>
    <t>1652</t>
  </si>
  <si>
    <t>SANTA FE</t>
  </si>
  <si>
    <t>01358</t>
  </si>
  <si>
    <t>01081</t>
  </si>
  <si>
    <t>1709</t>
  </si>
  <si>
    <t>1405</t>
  </si>
  <si>
    <t>PITAL</t>
  </si>
  <si>
    <t>01524</t>
  </si>
  <si>
    <t>1419</t>
  </si>
  <si>
    <t>02349</t>
  </si>
  <si>
    <t>1432</t>
  </si>
  <si>
    <t>EL JARDIN</t>
  </si>
  <si>
    <t>LA TRINCHERA</t>
  </si>
  <si>
    <t>01702</t>
  </si>
  <si>
    <t>1484</t>
  </si>
  <si>
    <t>EL ENCANTO</t>
  </si>
  <si>
    <t>SADY SOLORZANO SALAZAR</t>
  </si>
  <si>
    <t>02076</t>
  </si>
  <si>
    <t>1527</t>
  </si>
  <si>
    <t>EL SAINO</t>
  </si>
  <si>
    <t>01368</t>
  </si>
  <si>
    <t>1528</t>
  </si>
  <si>
    <t>1554</t>
  </si>
  <si>
    <t>LA TABLA</t>
  </si>
  <si>
    <t>1558</t>
  </si>
  <si>
    <t>BOCA TAPADA</t>
  </si>
  <si>
    <t>03002</t>
  </si>
  <si>
    <t>1658</t>
  </si>
  <si>
    <t>02092</t>
  </si>
  <si>
    <t>1660</t>
  </si>
  <si>
    <t>ROSA QUIROS ROJAS</t>
  </si>
  <si>
    <t>02093</t>
  </si>
  <si>
    <t>1662</t>
  </si>
  <si>
    <t>SANTA ISABEL</t>
  </si>
  <si>
    <t>MARIO CAMBRONERO BADILLA</t>
  </si>
  <si>
    <t>01817</t>
  </si>
  <si>
    <t>01094</t>
  </si>
  <si>
    <t>QUEBRADA GRANDE</t>
  </si>
  <si>
    <t>01095</t>
  </si>
  <si>
    <t>1672</t>
  </si>
  <si>
    <t>COSTADO OESTE DE LA PLAZA</t>
  </si>
  <si>
    <t>01822</t>
  </si>
  <si>
    <t>01096</t>
  </si>
  <si>
    <t>1612</t>
  </si>
  <si>
    <t>ESTERITO</t>
  </si>
  <si>
    <t>01398</t>
  </si>
  <si>
    <t>1521</t>
  </si>
  <si>
    <t>EL PALMAR</t>
  </si>
  <si>
    <t>02494</t>
  </si>
  <si>
    <t>2608</t>
  </si>
  <si>
    <t>MONSEÑOR MORERA VEGA</t>
  </si>
  <si>
    <t>TILARAN</t>
  </si>
  <si>
    <t>02684</t>
  </si>
  <si>
    <t>1600</t>
  </si>
  <si>
    <t>GONZALO MONGE BERMUDEZ</t>
  </si>
  <si>
    <t>CONTIGUO AL COLEGIO DE PITAL</t>
  </si>
  <si>
    <t>LA PRADERA</t>
  </si>
  <si>
    <t>1551</t>
  </si>
  <si>
    <t>DENIS CAMPOS BARRANTES</t>
  </si>
  <si>
    <t>02075</t>
  </si>
  <si>
    <t>1663</t>
  </si>
  <si>
    <t>1688</t>
  </si>
  <si>
    <t>PUERTO ESCONDIDO</t>
  </si>
  <si>
    <t>01372</t>
  </si>
  <si>
    <t>1406</t>
  </si>
  <si>
    <t>FORTUNA</t>
  </si>
  <si>
    <t>1526</t>
  </si>
  <si>
    <t>EL TANQUE</t>
  </si>
  <si>
    <t>MILAGRO VALVERDE ZUÑIGA</t>
  </si>
  <si>
    <t>01711</t>
  </si>
  <si>
    <t>1376</t>
  </si>
  <si>
    <t>LA PERLA</t>
  </si>
  <si>
    <t>01744</t>
  </si>
  <si>
    <t>1489</t>
  </si>
  <si>
    <t>02077</t>
  </si>
  <si>
    <t>1492</t>
  </si>
  <si>
    <t>02331</t>
  </si>
  <si>
    <t>01113</t>
  </si>
  <si>
    <t>1497</t>
  </si>
  <si>
    <t>SONAFLUCA</t>
  </si>
  <si>
    <t>01558</t>
  </si>
  <si>
    <t>01114</t>
  </si>
  <si>
    <t>1490</t>
  </si>
  <si>
    <t>COSTADO OESTE DE LA IGLESIA CATOLICA</t>
  </si>
  <si>
    <t>01979</t>
  </si>
  <si>
    <t>1545</t>
  </si>
  <si>
    <t>CHACHAGUA</t>
  </si>
  <si>
    <t>DIAGONAL AL TEMPLO CATOLICO</t>
  </si>
  <si>
    <t>1616</t>
  </si>
  <si>
    <t>EL BOSQUE</t>
  </si>
  <si>
    <t>02854</t>
  </si>
  <si>
    <t>01118</t>
  </si>
  <si>
    <t>1631</t>
  </si>
  <si>
    <t>HERNAN KOSCHNY CASCANTE</t>
  </si>
  <si>
    <t>MAGALY VARGAS BONILLA</t>
  </si>
  <si>
    <t>01119</t>
  </si>
  <si>
    <t>1634</t>
  </si>
  <si>
    <t>01717</t>
  </si>
  <si>
    <t>1675</t>
  </si>
  <si>
    <t>TRES ESQUINAS</t>
  </si>
  <si>
    <t>02354</t>
  </si>
  <si>
    <t>1689</t>
  </si>
  <si>
    <t>02356</t>
  </si>
  <si>
    <t>1661</t>
  </si>
  <si>
    <t>02079</t>
  </si>
  <si>
    <t>01123</t>
  </si>
  <si>
    <t>01124</t>
  </si>
  <si>
    <t>1548</t>
  </si>
  <si>
    <t>1593</t>
  </si>
  <si>
    <t>FINCA ZETA TRECE</t>
  </si>
  <si>
    <t>ZETA TRECE</t>
  </si>
  <si>
    <t>JUAN CARLOS MORA SALAS</t>
  </si>
  <si>
    <t>LA ORQUIDEA</t>
  </si>
  <si>
    <t>01131</t>
  </si>
  <si>
    <t>1626</t>
  </si>
  <si>
    <t>02078</t>
  </si>
  <si>
    <t>01135</t>
  </si>
  <si>
    <t>1698</t>
  </si>
  <si>
    <t>01743</t>
  </si>
  <si>
    <t>02536</t>
  </si>
  <si>
    <t>01136</t>
  </si>
  <si>
    <t>1377</t>
  </si>
  <si>
    <t>EL CASTILLO</t>
  </si>
  <si>
    <t>02718</t>
  </si>
  <si>
    <t>01137</t>
  </si>
  <si>
    <t>1438</t>
  </si>
  <si>
    <t>JUAN RAFAEL CHACON CASTRO</t>
  </si>
  <si>
    <t>BOCA DE ARENAL</t>
  </si>
  <si>
    <t>1704</t>
  </si>
  <si>
    <t>SAN DIEGO</t>
  </si>
  <si>
    <t>03146</t>
  </si>
  <si>
    <t>1718</t>
  </si>
  <si>
    <t>TERRON COLORADO</t>
  </si>
  <si>
    <t>01718</t>
  </si>
  <si>
    <t>1517</t>
  </si>
  <si>
    <t>02357</t>
  </si>
  <si>
    <t>02339</t>
  </si>
  <si>
    <t>1694</t>
  </si>
  <si>
    <t>03114</t>
  </si>
  <si>
    <t>1700</t>
  </si>
  <si>
    <t>SAN JOAQUIN</t>
  </si>
  <si>
    <t>01400</t>
  </si>
  <si>
    <t>1459</t>
  </si>
  <si>
    <t>01559</t>
  </si>
  <si>
    <t>01145</t>
  </si>
  <si>
    <t>01147</t>
  </si>
  <si>
    <t>COCOBOLO</t>
  </si>
  <si>
    <t>01148</t>
  </si>
  <si>
    <t>1487</t>
  </si>
  <si>
    <t>LOS ALMENDROS</t>
  </si>
  <si>
    <t>02785</t>
  </si>
  <si>
    <t>02234</t>
  </si>
  <si>
    <t>01149</t>
  </si>
  <si>
    <t>1499</t>
  </si>
  <si>
    <t>GERMAN ROJAS ARAYA</t>
  </si>
  <si>
    <t>03148</t>
  </si>
  <si>
    <t>01150</t>
  </si>
  <si>
    <t>SAN ANDRES</t>
  </si>
  <si>
    <t>01152</t>
  </si>
  <si>
    <t>02231</t>
  </si>
  <si>
    <t>01154</t>
  </si>
  <si>
    <t>1644</t>
  </si>
  <si>
    <t>SAN PEDRO DE CUTRIS</t>
  </si>
  <si>
    <t>15 KM AL NORTE DEL INGENIO DE CUTRIS</t>
  </si>
  <si>
    <t>02855</t>
  </si>
  <si>
    <t>02232</t>
  </si>
  <si>
    <t>1629</t>
  </si>
  <si>
    <t>02081</t>
  </si>
  <si>
    <t>3374</t>
  </si>
  <si>
    <t>PALACIOS</t>
  </si>
  <si>
    <t>MATINA</t>
  </si>
  <si>
    <t>15 MILLAS</t>
  </si>
  <si>
    <t>01966</t>
  </si>
  <si>
    <t>SAN FERNANDO</t>
  </si>
  <si>
    <t>1708</t>
  </si>
  <si>
    <t>COSTADO ESTE DE LA PLAZA DE FUTBOL</t>
  </si>
  <si>
    <t>03001</t>
  </si>
  <si>
    <t>1714</t>
  </si>
  <si>
    <t>KOOPER MUELLE</t>
  </si>
  <si>
    <t>03100</t>
  </si>
  <si>
    <t>1375</t>
  </si>
  <si>
    <t>01402</t>
  </si>
  <si>
    <t>1399</t>
  </si>
  <si>
    <t>COOPEVEGA</t>
  </si>
  <si>
    <t>01412</t>
  </si>
  <si>
    <t>01165</t>
  </si>
  <si>
    <t>1587</t>
  </si>
  <si>
    <t>03103</t>
  </si>
  <si>
    <t>1448</t>
  </si>
  <si>
    <t>ACAPULCO</t>
  </si>
  <si>
    <t>COSTADO NORTE DE LA PLAZA DE FUTBOL</t>
  </si>
  <si>
    <t>01523</t>
  </si>
  <si>
    <t>1722</t>
  </si>
  <si>
    <t>01403</t>
  </si>
  <si>
    <t>1503</t>
  </si>
  <si>
    <t>FRENTE A LA PULPERIA EL CRUCE</t>
  </si>
  <si>
    <t>02359</t>
  </si>
  <si>
    <t>01169</t>
  </si>
  <si>
    <t>1571</t>
  </si>
  <si>
    <t>1493</t>
  </si>
  <si>
    <t>EL CONCHO</t>
  </si>
  <si>
    <t>03183</t>
  </si>
  <si>
    <t>1560</t>
  </si>
  <si>
    <t>BANDERAS</t>
  </si>
  <si>
    <t>03000</t>
  </si>
  <si>
    <t>1723</t>
  </si>
  <si>
    <t>SANTA MARIA</t>
  </si>
  <si>
    <t>01404</t>
  </si>
  <si>
    <t>02244</t>
  </si>
  <si>
    <t>01174</t>
  </si>
  <si>
    <t>1664</t>
  </si>
  <si>
    <t>01175</t>
  </si>
  <si>
    <t>1387</t>
  </si>
  <si>
    <t>TRES Y TRES</t>
  </si>
  <si>
    <t>02082</t>
  </si>
  <si>
    <t>01176</t>
  </si>
  <si>
    <t>02534</t>
  </si>
  <si>
    <t>01177</t>
  </si>
  <si>
    <t>02535</t>
  </si>
  <si>
    <t>01179</t>
  </si>
  <si>
    <t>1594</t>
  </si>
  <si>
    <t>LLANO VERDE</t>
  </si>
  <si>
    <t>03157</t>
  </si>
  <si>
    <t>01180</t>
  </si>
  <si>
    <t>1434</t>
  </si>
  <si>
    <t>SAN VITO</t>
  </si>
  <si>
    <t>1463</t>
  </si>
  <si>
    <t>03101</t>
  </si>
  <si>
    <t>RANCHO QUEMADO</t>
  </si>
  <si>
    <t>PARAISO</t>
  </si>
  <si>
    <t>1485</t>
  </si>
  <si>
    <t>MAJAGUA</t>
  </si>
  <si>
    <t>02856</t>
  </si>
  <si>
    <t>02239</t>
  </si>
  <si>
    <t>LA ALDEA</t>
  </si>
  <si>
    <t>01192</t>
  </si>
  <si>
    <t>3413</t>
  </si>
  <si>
    <t>LOS LIRIOS</t>
  </si>
  <si>
    <t>01194</t>
  </si>
  <si>
    <t>1470</t>
  </si>
  <si>
    <t>EL PLOMO</t>
  </si>
  <si>
    <t>02786</t>
  </si>
  <si>
    <t>01196</t>
  </si>
  <si>
    <t>01197</t>
  </si>
  <si>
    <t>01198</t>
  </si>
  <si>
    <t>1573</t>
  </si>
  <si>
    <t>03115</t>
  </si>
  <si>
    <t>01199</t>
  </si>
  <si>
    <t>01200</t>
  </si>
  <si>
    <t>01201</t>
  </si>
  <si>
    <t>01202</t>
  </si>
  <si>
    <t>1452</t>
  </si>
  <si>
    <t>LEONIDAS SEQUEIRA DUARTE</t>
  </si>
  <si>
    <t>CAÑO NEGRO</t>
  </si>
  <si>
    <t>01719</t>
  </si>
  <si>
    <t>02464</t>
  </si>
  <si>
    <t>01203</t>
  </si>
  <si>
    <t>1506</t>
  </si>
  <si>
    <t>01411</t>
  </si>
  <si>
    <t>01672</t>
  </si>
  <si>
    <t>1561</t>
  </si>
  <si>
    <t>COQUITAL</t>
  </si>
  <si>
    <t>02719</t>
  </si>
  <si>
    <t>1590</t>
  </si>
  <si>
    <t>EL CRUCE</t>
  </si>
  <si>
    <t>02846</t>
  </si>
  <si>
    <t>01206</t>
  </si>
  <si>
    <t>1602</t>
  </si>
  <si>
    <t>01409</t>
  </si>
  <si>
    <t>01207</t>
  </si>
  <si>
    <t>1673</t>
  </si>
  <si>
    <t>01958</t>
  </si>
  <si>
    <t>1583</t>
  </si>
  <si>
    <t>MEDIO QUESO</t>
  </si>
  <si>
    <t>02495</t>
  </si>
  <si>
    <t>1610</t>
  </si>
  <si>
    <t>PUNTA CORTES</t>
  </si>
  <si>
    <t>03263</t>
  </si>
  <si>
    <t>1693</t>
  </si>
  <si>
    <t>EL PARQUE</t>
  </si>
  <si>
    <t>WILTON HURTADO ACUÑA</t>
  </si>
  <si>
    <t>02566</t>
  </si>
  <si>
    <t>01212</t>
  </si>
  <si>
    <t>EL RECREO</t>
  </si>
  <si>
    <t>01213</t>
  </si>
  <si>
    <t>1640</t>
  </si>
  <si>
    <t>LAS CUACAS</t>
  </si>
  <si>
    <t>14 KM OESTE DE LA ENTRADA DEL PARQUE</t>
  </si>
  <si>
    <t>02788</t>
  </si>
  <si>
    <t>01214</t>
  </si>
  <si>
    <t>01215</t>
  </si>
  <si>
    <t>01216</t>
  </si>
  <si>
    <t>LA PRIMAVERA</t>
  </si>
  <si>
    <t>1411</t>
  </si>
  <si>
    <t>HERNANDEZ</t>
  </si>
  <si>
    <t>03260</t>
  </si>
  <si>
    <t>1425</t>
  </si>
  <si>
    <t>LA ESPAÑOLITA</t>
  </si>
  <si>
    <t>02998</t>
  </si>
  <si>
    <t>1578</t>
  </si>
  <si>
    <t>RICARDO VARGAS MURILLO</t>
  </si>
  <si>
    <t>FRENTE A CALLE 0 AVENIDA 7</t>
  </si>
  <si>
    <t>1519</t>
  </si>
  <si>
    <t>EL JOBO</t>
  </si>
  <si>
    <t>BERLIN</t>
  </si>
  <si>
    <t>01408</t>
  </si>
  <si>
    <t>01232</t>
  </si>
  <si>
    <t>01233</t>
  </si>
  <si>
    <t>1559</t>
  </si>
  <si>
    <t>EL PAVON</t>
  </si>
  <si>
    <t>01670</t>
  </si>
  <si>
    <t>01234</t>
  </si>
  <si>
    <t>1580</t>
  </si>
  <si>
    <t>LOS CORRALES</t>
  </si>
  <si>
    <t>03262</t>
  </si>
  <si>
    <t>01235</t>
  </si>
  <si>
    <t>1683</t>
  </si>
  <si>
    <t>02084</t>
  </si>
  <si>
    <t>01236</t>
  </si>
  <si>
    <t>02024</t>
  </si>
  <si>
    <t>01237</t>
  </si>
  <si>
    <t>01238</t>
  </si>
  <si>
    <t>1589</t>
  </si>
  <si>
    <t>MONTEALEGRE</t>
  </si>
  <si>
    <t>BETZABE REYES FLORES</t>
  </si>
  <si>
    <t>02083</t>
  </si>
  <si>
    <t>01239</t>
  </si>
  <si>
    <t>01240</t>
  </si>
  <si>
    <t>01241</t>
  </si>
  <si>
    <t>01244</t>
  </si>
  <si>
    <t>1678</t>
  </si>
  <si>
    <t>FRENTE AL EBAIS</t>
  </si>
  <si>
    <t>01535</t>
  </si>
  <si>
    <t>01675</t>
  </si>
  <si>
    <t>01245</t>
  </si>
  <si>
    <t>01673</t>
  </si>
  <si>
    <t>01246</t>
  </si>
  <si>
    <t>SANTA LUCIA</t>
  </si>
  <si>
    <t>01247</t>
  </si>
  <si>
    <t>1502</t>
  </si>
  <si>
    <t>EL COBANO</t>
  </si>
  <si>
    <t>COBANO</t>
  </si>
  <si>
    <t>DANILO PEREZ FAJARDO</t>
  </si>
  <si>
    <t>03102</t>
  </si>
  <si>
    <t>01248</t>
  </si>
  <si>
    <t>01249</t>
  </si>
  <si>
    <t>01250</t>
  </si>
  <si>
    <t>CONTIGUO A LA IGLESIA</t>
  </si>
  <si>
    <t>01251</t>
  </si>
  <si>
    <t>01254</t>
  </si>
  <si>
    <t>CHIMURRIA</t>
  </si>
  <si>
    <t>1550</t>
  </si>
  <si>
    <t>CENTRO SAN ANTONIO</t>
  </si>
  <si>
    <t>01671</t>
  </si>
  <si>
    <t>3801</t>
  </si>
  <si>
    <t>EL VALLE</t>
  </si>
  <si>
    <t>01829</t>
  </si>
  <si>
    <t>3802</t>
  </si>
  <si>
    <t>TUJANKIR</t>
  </si>
  <si>
    <t>01831</t>
  </si>
  <si>
    <t>01262</t>
  </si>
  <si>
    <t>3841</t>
  </si>
  <si>
    <t>LA KATIRA</t>
  </si>
  <si>
    <t>1543</t>
  </si>
  <si>
    <t>LA CABANGA</t>
  </si>
  <si>
    <t>01347</t>
  </si>
  <si>
    <t>01264</t>
  </si>
  <si>
    <t>1574</t>
  </si>
  <si>
    <t>RIO CELESTE</t>
  </si>
  <si>
    <t>02087</t>
  </si>
  <si>
    <t>02168</t>
  </si>
  <si>
    <t>01266</t>
  </si>
  <si>
    <t>1525</t>
  </si>
  <si>
    <t>EL SILENCIO</t>
  </si>
  <si>
    <t>02086</t>
  </si>
  <si>
    <t>01267</t>
  </si>
  <si>
    <t>3853</t>
  </si>
  <si>
    <t>GUAYABITO</t>
  </si>
  <si>
    <t>02866</t>
  </si>
  <si>
    <t>3915</t>
  </si>
  <si>
    <t>THIALES</t>
  </si>
  <si>
    <t>MARBELLI ALFARO ESQUIVEL</t>
  </si>
  <si>
    <t>02176</t>
  </si>
  <si>
    <t>01932</t>
  </si>
  <si>
    <t>01274</t>
  </si>
  <si>
    <t>3428</t>
  </si>
  <si>
    <t>03289</t>
  </si>
  <si>
    <t>01275</t>
  </si>
  <si>
    <t>01277</t>
  </si>
  <si>
    <t>02561</t>
  </si>
  <si>
    <t>3634</t>
  </si>
  <si>
    <t>FINCA FORMOSA</t>
  </si>
  <si>
    <t>GUAPILES</t>
  </si>
  <si>
    <t>CARIARI</t>
  </si>
  <si>
    <t>FORMOSA</t>
  </si>
  <si>
    <t>01280</t>
  </si>
  <si>
    <t>1591</t>
  </si>
  <si>
    <t>PALENQUE MARGARITA</t>
  </si>
  <si>
    <t>01348</t>
  </si>
  <si>
    <t>02487</t>
  </si>
  <si>
    <t>01281</t>
  </si>
  <si>
    <t>1659</t>
  </si>
  <si>
    <t>01282</t>
  </si>
  <si>
    <t>1433</t>
  </si>
  <si>
    <t>03288</t>
  </si>
  <si>
    <t>3824</t>
  </si>
  <si>
    <t>LLANO BONITO #1</t>
  </si>
  <si>
    <t>01833</t>
  </si>
  <si>
    <t>01285</t>
  </si>
  <si>
    <t>3906</t>
  </si>
  <si>
    <t>02175</t>
  </si>
  <si>
    <t>1529</t>
  </si>
  <si>
    <t>ENTRE RIOS</t>
  </si>
  <si>
    <t>VENADO</t>
  </si>
  <si>
    <t>01561</t>
  </si>
  <si>
    <t>1667</t>
  </si>
  <si>
    <t>DOMINGO VARGAS AGUILAR</t>
  </si>
  <si>
    <t>PUERTO VIEJO</t>
  </si>
  <si>
    <t>3614</t>
  </si>
  <si>
    <t>CASAS VERDES</t>
  </si>
  <si>
    <t>01758</t>
  </si>
  <si>
    <t>02390</t>
  </si>
  <si>
    <t>1668</t>
  </si>
  <si>
    <t>PALENQUE TONJIBE</t>
  </si>
  <si>
    <t>TONJIBE</t>
  </si>
  <si>
    <t>02088</t>
  </si>
  <si>
    <t>01297</t>
  </si>
  <si>
    <t>01299</t>
  </si>
  <si>
    <t>01300</t>
  </si>
  <si>
    <t>1703</t>
  </si>
  <si>
    <t>TIMACAR</t>
  </si>
  <si>
    <t>02089</t>
  </si>
  <si>
    <t>SABALITO</t>
  </si>
  <si>
    <t>1623</t>
  </si>
  <si>
    <t>02999</t>
  </si>
  <si>
    <t>VIENTO FRESCO</t>
  </si>
  <si>
    <t>1586</t>
  </si>
  <si>
    <t>01560</t>
  </si>
  <si>
    <t>01312</t>
  </si>
  <si>
    <t>01313</t>
  </si>
  <si>
    <t>1798</t>
  </si>
  <si>
    <t>02327</t>
  </si>
  <si>
    <t>01314</t>
  </si>
  <si>
    <t>1802</t>
  </si>
  <si>
    <t>01315</t>
  </si>
  <si>
    <t>1870</t>
  </si>
  <si>
    <t>01537</t>
  </si>
  <si>
    <t>01316</t>
  </si>
  <si>
    <t>1877</t>
  </si>
  <si>
    <t>02645</t>
  </si>
  <si>
    <t>01317</t>
  </si>
  <si>
    <t>1888</t>
  </si>
  <si>
    <t>01791</t>
  </si>
  <si>
    <t>01318</t>
  </si>
  <si>
    <t>1881</t>
  </si>
  <si>
    <t>01319</t>
  </si>
  <si>
    <t>1882</t>
  </si>
  <si>
    <t>01320</t>
  </si>
  <si>
    <t>1757</t>
  </si>
  <si>
    <t>QUEBRADA SECA</t>
  </si>
  <si>
    <t>01538</t>
  </si>
  <si>
    <t>01321</t>
  </si>
  <si>
    <t>LA PASTORA</t>
  </si>
  <si>
    <t>01322</t>
  </si>
  <si>
    <t>01323</t>
  </si>
  <si>
    <t>01324</t>
  </si>
  <si>
    <t>01325</t>
  </si>
  <si>
    <t>01326</t>
  </si>
  <si>
    <t>1904</t>
  </si>
  <si>
    <t>SAN MARTIN DE SAN LORENZO</t>
  </si>
  <si>
    <t>03177</t>
  </si>
  <si>
    <t>01327</t>
  </si>
  <si>
    <t>01329</t>
  </si>
  <si>
    <t>01331</t>
  </si>
  <si>
    <t>01333</t>
  </si>
  <si>
    <t>1748</t>
  </si>
  <si>
    <t>01541</t>
  </si>
  <si>
    <t>01335</t>
  </si>
  <si>
    <t>1791</t>
  </si>
  <si>
    <t>20</t>
  </si>
  <si>
    <t>LEON CORTES</t>
  </si>
  <si>
    <t>02252</t>
  </si>
  <si>
    <t>1792</t>
  </si>
  <si>
    <t>PEDRO PEREZ ZELEDON</t>
  </si>
  <si>
    <t>17</t>
  </si>
  <si>
    <t>COPEY</t>
  </si>
  <si>
    <t>01536</t>
  </si>
  <si>
    <t>1863</t>
  </si>
  <si>
    <t>LAS DAMITAS</t>
  </si>
  <si>
    <t>02101</t>
  </si>
  <si>
    <t>1821</t>
  </si>
  <si>
    <t>01794</t>
  </si>
  <si>
    <t>1830</t>
  </si>
  <si>
    <t>MACHO GAFF</t>
  </si>
  <si>
    <t>01340</t>
  </si>
  <si>
    <t>01341</t>
  </si>
  <si>
    <t>1862</t>
  </si>
  <si>
    <t>02512</t>
  </si>
  <si>
    <t>01342</t>
  </si>
  <si>
    <t>1795</t>
  </si>
  <si>
    <t>JARDIN</t>
  </si>
  <si>
    <t>02514</t>
  </si>
  <si>
    <t>01343</t>
  </si>
  <si>
    <t>1820</t>
  </si>
  <si>
    <t>PROVIDENCIA</t>
  </si>
  <si>
    <t>02513</t>
  </si>
  <si>
    <t>1907</t>
  </si>
  <si>
    <t>REPUBLICA DE BOLIVIA</t>
  </si>
  <si>
    <t>COSTADO SUR DEL PARQUE</t>
  </si>
  <si>
    <t>01345</t>
  </si>
  <si>
    <t>1789</t>
  </si>
  <si>
    <t>EL CAÑON</t>
  </si>
  <si>
    <t>01540</t>
  </si>
  <si>
    <t>01346</t>
  </si>
  <si>
    <t>1812</t>
  </si>
  <si>
    <t>ALEJANDRO AGUILAR MACHADO</t>
  </si>
  <si>
    <t>LA CIMA</t>
  </si>
  <si>
    <t>01539</t>
  </si>
  <si>
    <t>1883</t>
  </si>
  <si>
    <t>02886</t>
  </si>
  <si>
    <t>1922</t>
  </si>
  <si>
    <t>LA LIDIA</t>
  </si>
  <si>
    <t>02316</t>
  </si>
  <si>
    <t>01349</t>
  </si>
  <si>
    <t>1766</t>
  </si>
  <si>
    <t>01543</t>
  </si>
  <si>
    <t>02470</t>
  </si>
  <si>
    <t>01350</t>
  </si>
  <si>
    <t>1811</t>
  </si>
  <si>
    <t>01796</t>
  </si>
  <si>
    <t>1823</t>
  </si>
  <si>
    <t>01352</t>
  </si>
  <si>
    <t>1868</t>
  </si>
  <si>
    <t>01795</t>
  </si>
  <si>
    <t>EL HIGUERON</t>
  </si>
  <si>
    <t>1889</t>
  </si>
  <si>
    <t>1923</t>
  </si>
  <si>
    <t>1895</t>
  </si>
  <si>
    <t>CAMILO GAMBOA VARGAS</t>
  </si>
  <si>
    <t>1887</t>
  </si>
  <si>
    <t>MANUEL CASTRO BLANCO</t>
  </si>
  <si>
    <t>COSTADO ESTE DEL EDIFICIO MUNICIPAL</t>
  </si>
  <si>
    <t>1785</t>
  </si>
  <si>
    <t>OJO DE AGUA, FRENTE A LA PLAZA DE DEPORTES</t>
  </si>
  <si>
    <t>03158</t>
  </si>
  <si>
    <t>01363</t>
  </si>
  <si>
    <t>1813</t>
  </si>
  <si>
    <t>LA CUESTA</t>
  </si>
  <si>
    <t>02581</t>
  </si>
  <si>
    <t>01364</t>
  </si>
  <si>
    <t>1897</t>
  </si>
  <si>
    <t>SANTA ROSA ABAJO</t>
  </si>
  <si>
    <t>03137</t>
  </si>
  <si>
    <t>01366</t>
  </si>
  <si>
    <t>1875</t>
  </si>
  <si>
    <t>1724</t>
  </si>
  <si>
    <t>WINSTON CHURCHILL SPENCER</t>
  </si>
  <si>
    <t>1859</t>
  </si>
  <si>
    <t>RAFAEL HERNANDEZ MADRIZ</t>
  </si>
  <si>
    <t>01371</t>
  </si>
  <si>
    <t>1725</t>
  </si>
  <si>
    <t>NUESTRA SEÑORA DE FATIMA</t>
  </si>
  <si>
    <t>1828</t>
  </si>
  <si>
    <t>1869</t>
  </si>
  <si>
    <t>1 KM NORTE DE LA BASILICA DE LOS ANGELES</t>
  </si>
  <si>
    <t>01374</t>
  </si>
  <si>
    <t>1839</t>
  </si>
  <si>
    <t>1790</t>
  </si>
  <si>
    <t>JULIAN VOLIO LLORENTE</t>
  </si>
  <si>
    <t>JESUS JIMENEZ</t>
  </si>
  <si>
    <t>01380</t>
  </si>
  <si>
    <t>1751</t>
  </si>
  <si>
    <t>SIXTO CORDERO MARTINEZ</t>
  </si>
  <si>
    <t>QUEBRADILLA</t>
  </si>
  <si>
    <t>BERMEJO</t>
  </si>
  <si>
    <t>02429</t>
  </si>
  <si>
    <t>01381</t>
  </si>
  <si>
    <t>1827</t>
  </si>
  <si>
    <t>SAN IGNACIO DE LOYOLA</t>
  </si>
  <si>
    <t>SAN NICOLAS</t>
  </si>
  <si>
    <t>LOYOLA</t>
  </si>
  <si>
    <t>01382</t>
  </si>
  <si>
    <t>1771</t>
  </si>
  <si>
    <t>01383</t>
  </si>
  <si>
    <t>1835</t>
  </si>
  <si>
    <t>CARLOS MONGE ALFARO</t>
  </si>
  <si>
    <t>ALTO DE OCHOMOGO</t>
  </si>
  <si>
    <t>CONTIGUO A PLAZA DE DEPORTES</t>
  </si>
  <si>
    <t>02019</t>
  </si>
  <si>
    <t>01384</t>
  </si>
  <si>
    <t>1778</t>
  </si>
  <si>
    <t>CORIS</t>
  </si>
  <si>
    <t>01385</t>
  </si>
  <si>
    <t>1858</t>
  </si>
  <si>
    <t>QUIRCOT</t>
  </si>
  <si>
    <t>FRENTE A SUPER NESSA</t>
  </si>
  <si>
    <t>AGUA CALIENTE</t>
  </si>
  <si>
    <t>01387</t>
  </si>
  <si>
    <t>01388</t>
  </si>
  <si>
    <t>1758</t>
  </si>
  <si>
    <t>PROCESO SOLANO RAMIREZ</t>
  </si>
  <si>
    <t>CABALLO BLANCO</t>
  </si>
  <si>
    <t>01981</t>
  </si>
  <si>
    <t>01389</t>
  </si>
  <si>
    <t>01390</t>
  </si>
  <si>
    <t>1829</t>
  </si>
  <si>
    <t>FILADELFO SALAS CESPEDES</t>
  </si>
  <si>
    <t>01391</t>
  </si>
  <si>
    <t>1855</t>
  </si>
  <si>
    <t>FRENTE A LA IGLESIA CATOLICA DE QUEBRADILLA</t>
  </si>
  <si>
    <t>1786</t>
  </si>
  <si>
    <t>FRENTE A LA PARROQUIA DE DULCE NOMBRE</t>
  </si>
  <si>
    <t>FRENTE A LA IGLESIA</t>
  </si>
  <si>
    <t>1865</t>
  </si>
  <si>
    <t>ANTONIO CAMACHO ORTEGA</t>
  </si>
  <si>
    <t>1833</t>
  </si>
  <si>
    <t>RUDECINDO VARGAS QUIROS</t>
  </si>
  <si>
    <t>NAVARRO</t>
  </si>
  <si>
    <t>02520</t>
  </si>
  <si>
    <t>1779</t>
  </si>
  <si>
    <t>1929</t>
  </si>
  <si>
    <t>1777</t>
  </si>
  <si>
    <t>COPALCHI</t>
  </si>
  <si>
    <t>01401</t>
  </si>
  <si>
    <t>1931</t>
  </si>
  <si>
    <t>ARTURO VOLIO JIMENEZ</t>
  </si>
  <si>
    <t>LA LIMA</t>
  </si>
  <si>
    <t>1831</t>
  </si>
  <si>
    <t>FELIX MATA VALLE</t>
  </si>
  <si>
    <t>LLANO DE LOS ANGELES</t>
  </si>
  <si>
    <t>1749</t>
  </si>
  <si>
    <t>LA LUCHITA</t>
  </si>
  <si>
    <t>02147</t>
  </si>
  <si>
    <t>1765</t>
  </si>
  <si>
    <t>01889</t>
  </si>
  <si>
    <t>1768</t>
  </si>
  <si>
    <t>GUAYABAL</t>
  </si>
  <si>
    <t>1781</t>
  </si>
  <si>
    <t>SAN CRISTOBAL NORTE</t>
  </si>
  <si>
    <t>01459</t>
  </si>
  <si>
    <t>1784</t>
  </si>
  <si>
    <t>TOBOSI</t>
  </si>
  <si>
    <t>SABANA GRANDE</t>
  </si>
  <si>
    <t>01461</t>
  </si>
  <si>
    <t>1814</t>
  </si>
  <si>
    <t>JUAN MANUEL MONGE CEDEÑO</t>
  </si>
  <si>
    <t>LA CANGREJA</t>
  </si>
  <si>
    <t>02148</t>
  </si>
  <si>
    <t>1842</t>
  </si>
  <si>
    <t>PALO VERDE</t>
  </si>
  <si>
    <t>DE LA IGLESIA CATOLICA 100 OESTE</t>
  </si>
  <si>
    <t>02789</t>
  </si>
  <si>
    <t>1840</t>
  </si>
  <si>
    <t>JOSEFA CALDERON NARANJO</t>
  </si>
  <si>
    <t>02341</t>
  </si>
  <si>
    <t>1893</t>
  </si>
  <si>
    <t>01415</t>
  </si>
  <si>
    <t>1908</t>
  </si>
  <si>
    <t>REPUBLICA DE BRASIL</t>
  </si>
  <si>
    <t>EL TABLON</t>
  </si>
  <si>
    <t>FRENTE A LA IGLESIA CATOLICA DE TABLON</t>
  </si>
  <si>
    <t>01416</t>
  </si>
  <si>
    <t>1916</t>
  </si>
  <si>
    <t>VARA DEL ROBLE</t>
  </si>
  <si>
    <t>02149</t>
  </si>
  <si>
    <t>1932</t>
  </si>
  <si>
    <t>JAPON</t>
  </si>
  <si>
    <t>EL HIGUITO</t>
  </si>
  <si>
    <t>01418</t>
  </si>
  <si>
    <t>01419</t>
  </si>
  <si>
    <t>1912</t>
  </si>
  <si>
    <t>JUAN RAMIREZ RAMIREZ</t>
  </si>
  <si>
    <t>01420</t>
  </si>
  <si>
    <t>ROXANA</t>
  </si>
  <si>
    <t>01421</t>
  </si>
  <si>
    <t>1793</t>
  </si>
  <si>
    <t>01462</t>
  </si>
  <si>
    <t>1816</t>
  </si>
  <si>
    <t>LA ESTRELLA</t>
  </si>
  <si>
    <t>02145</t>
  </si>
  <si>
    <t>1853</t>
  </si>
  <si>
    <t>MARIANO GUARDIA CARAZO</t>
  </si>
  <si>
    <t>1763</t>
  </si>
  <si>
    <t>LA ASUNCION</t>
  </si>
  <si>
    <t>EL TEJAR</t>
  </si>
  <si>
    <t>1926</t>
  </si>
  <si>
    <t>01426</t>
  </si>
  <si>
    <t>1876</t>
  </si>
  <si>
    <t>CARLOS LUIS VALVERDE VEGA</t>
  </si>
  <si>
    <t>01427</t>
  </si>
  <si>
    <t>1764</t>
  </si>
  <si>
    <t>ENCARNACION GAMBOA PIEDRA</t>
  </si>
  <si>
    <t>CAPELLADES</t>
  </si>
  <si>
    <t>CONTIGUO AL SALON PARROQUIAL</t>
  </si>
  <si>
    <t>01429</t>
  </si>
  <si>
    <t>1808</t>
  </si>
  <si>
    <t>ALBERTO GONZALEZ SOTO</t>
  </si>
  <si>
    <t>PACAYAS</t>
  </si>
  <si>
    <t>SILVIA GARITA MORA</t>
  </si>
  <si>
    <t>01430</t>
  </si>
  <si>
    <t>1825</t>
  </si>
  <si>
    <t>LLANO GRANDE - PACAYAS</t>
  </si>
  <si>
    <t>01521</t>
  </si>
  <si>
    <t>01431</t>
  </si>
  <si>
    <t>1848</t>
  </si>
  <si>
    <t>RAMON AGUILAR FERNANDEZ</t>
  </si>
  <si>
    <t>COT</t>
  </si>
  <si>
    <t>FRENTE A LA GUARDIA RURAL</t>
  </si>
  <si>
    <t>01747</t>
  </si>
  <si>
    <t>01432</t>
  </si>
  <si>
    <t>1851</t>
  </si>
  <si>
    <t>MANUEL AVILA CAMACHO</t>
  </si>
  <si>
    <t>POTRERO CERRADO</t>
  </si>
  <si>
    <t>01433</t>
  </si>
  <si>
    <t>1864</t>
  </si>
  <si>
    <t>01544</t>
  </si>
  <si>
    <t>1873</t>
  </si>
  <si>
    <t>FRENTE AL SUPER LAS BRISAS</t>
  </si>
  <si>
    <t>01861</t>
  </si>
  <si>
    <t>01435</t>
  </si>
  <si>
    <t>1879</t>
  </si>
  <si>
    <t>EMILIO ROBERT BROUCA</t>
  </si>
  <si>
    <t>FRENTE AL HOTEL IRAZU</t>
  </si>
  <si>
    <t>01863</t>
  </si>
  <si>
    <t>01436</t>
  </si>
  <si>
    <t>1886</t>
  </si>
  <si>
    <t>COSTADO NORTE DE LA IGLESIA</t>
  </si>
  <si>
    <t>01731</t>
  </si>
  <si>
    <t>01437</t>
  </si>
  <si>
    <t>1896</t>
  </si>
  <si>
    <t>JULIO SANCHO JIMENEZ</t>
  </si>
  <si>
    <t>1901</t>
  </si>
  <si>
    <t>01865</t>
  </si>
  <si>
    <t>1838</t>
  </si>
  <si>
    <t>1780</t>
  </si>
  <si>
    <t>1782</t>
  </si>
  <si>
    <t>1824</t>
  </si>
  <si>
    <t>1773</t>
  </si>
  <si>
    <t>1743</t>
  </si>
  <si>
    <t>PASTOR BARQUERO OBANDO</t>
  </si>
  <si>
    <t>1788</t>
  </si>
  <si>
    <t>01448</t>
  </si>
  <si>
    <t>1911</t>
  </si>
  <si>
    <t>MANUEL DE JESUS JIMENEZ</t>
  </si>
  <si>
    <t>TIERRA BLANCA</t>
  </si>
  <si>
    <t>COSTADO NOROESTE DEL PARQUE</t>
  </si>
  <si>
    <t>1898</t>
  </si>
  <si>
    <t>1906</t>
  </si>
  <si>
    <t>SAN RAFAEL DE IRAZU</t>
  </si>
  <si>
    <t>IVONNE SANABRIA MATA</t>
  </si>
  <si>
    <t>02666</t>
  </si>
  <si>
    <t>3599</t>
  </si>
  <si>
    <t>02892</t>
  </si>
  <si>
    <t>1826</t>
  </si>
  <si>
    <t>LOAIZA</t>
  </si>
  <si>
    <t>CACHI</t>
  </si>
  <si>
    <t>01542</t>
  </si>
  <si>
    <t>1860</t>
  </si>
  <si>
    <t>LA PUENTE</t>
  </si>
  <si>
    <t>01498</t>
  </si>
  <si>
    <t>1739</t>
  </si>
  <si>
    <t>RIO REGADO</t>
  </si>
  <si>
    <t>01494</t>
  </si>
  <si>
    <t>1806</t>
  </si>
  <si>
    <t>JOSE MARIA LORIA VEGA</t>
  </si>
  <si>
    <t>01545</t>
  </si>
  <si>
    <t>1818</t>
  </si>
  <si>
    <t>01496</t>
  </si>
  <si>
    <t>1729</t>
  </si>
  <si>
    <t>AJENJAL</t>
  </si>
  <si>
    <t>01469</t>
  </si>
  <si>
    <t>01460</t>
  </si>
  <si>
    <t>1800</t>
  </si>
  <si>
    <t>OTTO MORA PEREZ</t>
  </si>
  <si>
    <t>EL YAS</t>
  </si>
  <si>
    <t>01495</t>
  </si>
  <si>
    <t>1872</t>
  </si>
  <si>
    <t>RAUL GRANADOS GONZALEZ</t>
  </si>
  <si>
    <t>CALLE VOLIO</t>
  </si>
  <si>
    <t>ROXANA ALVARADO GOMEZ</t>
  </si>
  <si>
    <t>01872</t>
  </si>
  <si>
    <t>1914</t>
  </si>
  <si>
    <t>CLEMENTE AVENDAÑO SAENZ</t>
  </si>
  <si>
    <t>01546</t>
  </si>
  <si>
    <t>1915</t>
  </si>
  <si>
    <t>URASCA</t>
  </si>
  <si>
    <t>1930</t>
  </si>
  <si>
    <t>WILLIAM BRENES FONSECA</t>
  </si>
  <si>
    <t>1755</t>
  </si>
  <si>
    <t>VICENTE LACHNER SANDOVAL</t>
  </si>
  <si>
    <t>BIRRISITO</t>
  </si>
  <si>
    <t>1759</t>
  </si>
  <si>
    <t>FLORENCIO DEL CASTILLO</t>
  </si>
  <si>
    <t>01467</t>
  </si>
  <si>
    <t>1845</t>
  </si>
  <si>
    <t>JOSE LIENDO Y GOICOECHEA</t>
  </si>
  <si>
    <t>COSTADO SUR IGLESIA CATOLICA</t>
  </si>
  <si>
    <t>01468</t>
  </si>
  <si>
    <t>1797</t>
  </si>
  <si>
    <t>ALVARO ESQUIVEL BONILLA</t>
  </si>
  <si>
    <t>OROSI</t>
  </si>
  <si>
    <t>RIO MACHO</t>
  </si>
  <si>
    <t>FRENTE A LA PLANTA DEL ICE</t>
  </si>
  <si>
    <t>1846</t>
  </si>
  <si>
    <t>1899</t>
  </si>
  <si>
    <t>MIGUEL PICADO BARQUERO</t>
  </si>
  <si>
    <t>CARLOS BRENES SERRANO</t>
  </si>
  <si>
    <t>FRENTE A LA PLAZA DE DEPORTES DE LA COMUNIDAD</t>
  </si>
  <si>
    <t>1770</t>
  </si>
  <si>
    <t>LUIS CRUZ MEZA</t>
  </si>
  <si>
    <t>CERVANTES</t>
  </si>
  <si>
    <t>100 NORTE DE LA IGLESIA CATOLICA</t>
  </si>
  <si>
    <t>1836</t>
  </si>
  <si>
    <t>1843</t>
  </si>
  <si>
    <t>PALOMO</t>
  </si>
  <si>
    <t>1752</t>
  </si>
  <si>
    <t>RESCATE DE UJARRAS</t>
  </si>
  <si>
    <t>LLANOS SANTA LUCIA</t>
  </si>
  <si>
    <t>1730</t>
  </si>
  <si>
    <t>ALTO DE ARAYA</t>
  </si>
  <si>
    <t>ALTOS DE ARAYA</t>
  </si>
  <si>
    <t>01885</t>
  </si>
  <si>
    <t>1822</t>
  </si>
  <si>
    <t>MARIO PACHECO SAENZ</t>
  </si>
  <si>
    <t>02343</t>
  </si>
  <si>
    <t>01547</t>
  </si>
  <si>
    <t>01478</t>
  </si>
  <si>
    <t>1854</t>
  </si>
  <si>
    <t>PURISIL</t>
  </si>
  <si>
    <t>01497</t>
  </si>
  <si>
    <t>1726</t>
  </si>
  <si>
    <t>CALLE MESEN</t>
  </si>
  <si>
    <t>SHIRLEY MELENDEZ LOBO</t>
  </si>
  <si>
    <t>01641</t>
  </si>
  <si>
    <t>1894</t>
  </si>
  <si>
    <t>BARRIO EL CARMEN</t>
  </si>
  <si>
    <t>01646</t>
  </si>
  <si>
    <t>1900</t>
  </si>
  <si>
    <t>SANTIAGO DEL MONTE</t>
  </si>
  <si>
    <t>XINIA GUZMAN CONEJO</t>
  </si>
  <si>
    <t>01518</t>
  </si>
  <si>
    <t>1921</t>
  </si>
  <si>
    <t>QUEBRADA DEL FIERRO</t>
  </si>
  <si>
    <t>1767</t>
  </si>
  <si>
    <t>01485</t>
  </si>
  <si>
    <t>1880</t>
  </si>
  <si>
    <t>1891</t>
  </si>
  <si>
    <t>1783</t>
  </si>
  <si>
    <t>YERBABUENA</t>
  </si>
  <si>
    <t>1866</t>
  </si>
  <si>
    <t>RICARDO ANDRE STRAUSS</t>
  </si>
  <si>
    <t>SALITRILLO</t>
  </si>
  <si>
    <t>01644</t>
  </si>
  <si>
    <t>1890</t>
  </si>
  <si>
    <t>01642</t>
  </si>
  <si>
    <t>1787</t>
  </si>
  <si>
    <t>MOISES COTO FERNANDEZ</t>
  </si>
  <si>
    <t>1871</t>
  </si>
  <si>
    <t>1776</t>
  </si>
  <si>
    <t>FERNANDO TERAN VALLS</t>
  </si>
  <si>
    <t>TRES RIOS</t>
  </si>
  <si>
    <t>1981</t>
  </si>
  <si>
    <t>TURRIALBA</t>
  </si>
  <si>
    <t>TUCURRIQUE</t>
  </si>
  <si>
    <t>1982</t>
  </si>
  <si>
    <t>EL HUMO</t>
  </si>
  <si>
    <t>01890</t>
  </si>
  <si>
    <t>JUAN VIÑAS</t>
  </si>
  <si>
    <t>1985</t>
  </si>
  <si>
    <t>EL SITIO</t>
  </si>
  <si>
    <t>01551</t>
  </si>
  <si>
    <t>3613</t>
  </si>
  <si>
    <t>LONDRES</t>
  </si>
  <si>
    <t>02529</t>
  </si>
  <si>
    <t>2012</t>
  </si>
  <si>
    <t>2050</t>
  </si>
  <si>
    <t>EDUARDO PERALTA JIMENEZ</t>
  </si>
  <si>
    <t>DETRAS DE LA IGLESIA CATOLICA</t>
  </si>
  <si>
    <t>2023</t>
  </si>
  <si>
    <t>ORIENTE</t>
  </si>
  <si>
    <t>02754</t>
  </si>
  <si>
    <t>2053</t>
  </si>
  <si>
    <t>LA VICTORIA</t>
  </si>
  <si>
    <t>1998</t>
  </si>
  <si>
    <t>CECILIO LINDO MORALES</t>
  </si>
  <si>
    <t>2030</t>
  </si>
  <si>
    <t>2034</t>
  </si>
  <si>
    <t>03173</t>
  </si>
  <si>
    <t>1953</t>
  </si>
  <si>
    <t>02426</t>
  </si>
  <si>
    <t>01509</t>
  </si>
  <si>
    <t>2001</t>
  </si>
  <si>
    <t>01953</t>
  </si>
  <si>
    <t>2018</t>
  </si>
  <si>
    <t>MANUEL JIMENEZ DE LA GUARDIA</t>
  </si>
  <si>
    <t>1973</t>
  </si>
  <si>
    <t>DOMINICA</t>
  </si>
  <si>
    <t>LA ISABEL</t>
  </si>
  <si>
    <t>1942</t>
  </si>
  <si>
    <t>AZUL</t>
  </si>
  <si>
    <t>1961</t>
  </si>
  <si>
    <t>FRANCISCO BONILLA WEPOL</t>
  </si>
  <si>
    <t>EVELYN ZAMORA HERRERA</t>
  </si>
  <si>
    <t>02941</t>
  </si>
  <si>
    <t>1935</t>
  </si>
  <si>
    <t>02108</t>
  </si>
  <si>
    <t>1983</t>
  </si>
  <si>
    <t>01519</t>
  </si>
  <si>
    <t>LA ESMERALDA</t>
  </si>
  <si>
    <t>02119</t>
  </si>
  <si>
    <t>2003</t>
  </si>
  <si>
    <t>LA MARGOT</t>
  </si>
  <si>
    <t>2022</t>
  </si>
  <si>
    <t>NUESTRA SEÑORA DE SION</t>
  </si>
  <si>
    <t>2021</t>
  </si>
  <si>
    <t>JUANA DENNIS VIVES</t>
  </si>
  <si>
    <t>NOCHE BUENA</t>
  </si>
  <si>
    <t>01891</t>
  </si>
  <si>
    <t>01526</t>
  </si>
  <si>
    <t>2040</t>
  </si>
  <si>
    <t>01755</t>
  </si>
  <si>
    <t>2014</t>
  </si>
  <si>
    <t>MARIANO CORTES CORTES</t>
  </si>
  <si>
    <t>esc.marianocortes@gmail.com</t>
  </si>
  <si>
    <t>1988</t>
  </si>
  <si>
    <t>2039</t>
  </si>
  <si>
    <t>RAFAEL FUENTES PIEDRA</t>
  </si>
  <si>
    <t>02667</t>
  </si>
  <si>
    <t>01531</t>
  </si>
  <si>
    <t>2009</t>
  </si>
  <si>
    <t>LAS AMERICAS</t>
  </si>
  <si>
    <t>01532</t>
  </si>
  <si>
    <t>LAS PAVAS</t>
  </si>
  <si>
    <t>1957</t>
  </si>
  <si>
    <t>CHITARIA</t>
  </si>
  <si>
    <t>LIDIA SANDOVAL MORA</t>
  </si>
  <si>
    <t>1972</t>
  </si>
  <si>
    <t>RAFAEL ARAYA SEGURA</t>
  </si>
  <si>
    <t>SITIO MATA</t>
  </si>
  <si>
    <t>1984</t>
  </si>
  <si>
    <t>1987</t>
  </si>
  <si>
    <t>ESLABON</t>
  </si>
  <si>
    <t>MARIBEL GONZALEZ VARGAS</t>
  </si>
  <si>
    <t>1949</t>
  </si>
  <si>
    <t>CANADA</t>
  </si>
  <si>
    <t>2006</t>
  </si>
  <si>
    <t>RODOLFO HERZOG MULLER</t>
  </si>
  <si>
    <t>2010</t>
  </si>
  <si>
    <t>LAS COLONIAS</t>
  </si>
  <si>
    <t>01892</t>
  </si>
  <si>
    <t>PACUARE</t>
  </si>
  <si>
    <t>PERALTA</t>
  </si>
  <si>
    <t>2024</t>
  </si>
  <si>
    <t>PACAYITAS</t>
  </si>
  <si>
    <t>2061</t>
  </si>
  <si>
    <t>01893</t>
  </si>
  <si>
    <t>1994</t>
  </si>
  <si>
    <t>JABILLOS</t>
  </si>
  <si>
    <t>2016</t>
  </si>
  <si>
    <t>2029</t>
  </si>
  <si>
    <t>BLAS SOLANO PEREZ</t>
  </si>
  <si>
    <t>LORENA MORA PEREZ</t>
  </si>
  <si>
    <t>2037</t>
  </si>
  <si>
    <t>IGNACIO FUENTES MOLINA</t>
  </si>
  <si>
    <t>02845</t>
  </si>
  <si>
    <t>1937</t>
  </si>
  <si>
    <t>AQUIARES</t>
  </si>
  <si>
    <t>1943</t>
  </si>
  <si>
    <t>CARLOS LUIS CASTRO ARCE</t>
  </si>
  <si>
    <t>EL SAUCE</t>
  </si>
  <si>
    <t>01552</t>
  </si>
  <si>
    <t>1959</t>
  </si>
  <si>
    <t>CIMARRON</t>
  </si>
  <si>
    <t>01553</t>
  </si>
  <si>
    <t>01554</t>
  </si>
  <si>
    <t>1971</t>
  </si>
  <si>
    <t>01570</t>
  </si>
  <si>
    <t>01555</t>
  </si>
  <si>
    <t>1975</t>
  </si>
  <si>
    <t>2027</t>
  </si>
  <si>
    <t>2036</t>
  </si>
  <si>
    <t>2047</t>
  </si>
  <si>
    <t>MANOLO A. BOGANTES BOLAÑOS</t>
  </si>
  <si>
    <t>2048</t>
  </si>
  <si>
    <t>2042</t>
  </si>
  <si>
    <t>ALCIDES CAMPOS SOLANO</t>
  </si>
  <si>
    <t>02939</t>
  </si>
  <si>
    <t>01565</t>
  </si>
  <si>
    <t>1940</t>
  </si>
  <si>
    <t>GLADYS CASASOLA ALFARO</t>
  </si>
  <si>
    <t>01572</t>
  </si>
  <si>
    <t>2049</t>
  </si>
  <si>
    <t>EL TORITO</t>
  </si>
  <si>
    <t>1960</t>
  </si>
  <si>
    <t>COLONIA DE GUAYABO</t>
  </si>
  <si>
    <t>ALEXANDER ASTORGA SOLIS</t>
  </si>
  <si>
    <t>02109</t>
  </si>
  <si>
    <t>2052</t>
  </si>
  <si>
    <t>VERBENA SUR</t>
  </si>
  <si>
    <t>01569</t>
  </si>
  <si>
    <t>2031</t>
  </si>
  <si>
    <t>2062</t>
  </si>
  <si>
    <t>01919</t>
  </si>
  <si>
    <t>01573</t>
  </si>
  <si>
    <t>2004</t>
  </si>
  <si>
    <t>2044</t>
  </si>
  <si>
    <t>escuelasantacruz@hotmail.es</t>
  </si>
  <si>
    <t>01575</t>
  </si>
  <si>
    <t>1939</t>
  </si>
  <si>
    <t>01577</t>
  </si>
  <si>
    <t>1990</t>
  </si>
  <si>
    <t>GRANO DE ORO</t>
  </si>
  <si>
    <t>02111</t>
  </si>
  <si>
    <t>01578</t>
  </si>
  <si>
    <t>1997</t>
  </si>
  <si>
    <t>JICOTEA</t>
  </si>
  <si>
    <t>TAYUTIC</t>
  </si>
  <si>
    <t>MARIANA NAJERA FUENTES</t>
  </si>
  <si>
    <t>01579</t>
  </si>
  <si>
    <t>2002</t>
  </si>
  <si>
    <t>TRES EQUIS</t>
  </si>
  <si>
    <t>01580</t>
  </si>
  <si>
    <t>01581</t>
  </si>
  <si>
    <t>2032</t>
  </si>
  <si>
    <t>1944</t>
  </si>
  <si>
    <t>JÄKUI</t>
  </si>
  <si>
    <t>03020</t>
  </si>
  <si>
    <t>TUIS</t>
  </si>
  <si>
    <t>01586</t>
  </si>
  <si>
    <t>01587</t>
  </si>
  <si>
    <t>1947</t>
  </si>
  <si>
    <t>SANTISIMA TRINIDAD</t>
  </si>
  <si>
    <t>02474</t>
  </si>
  <si>
    <t>01662</t>
  </si>
  <si>
    <t>1958</t>
  </si>
  <si>
    <t>CIEN MANZANAS</t>
  </si>
  <si>
    <t>01592</t>
  </si>
  <si>
    <t>2038</t>
  </si>
  <si>
    <t>03111</t>
  </si>
  <si>
    <t>01593</t>
  </si>
  <si>
    <t>01664</t>
  </si>
  <si>
    <t>01594</t>
  </si>
  <si>
    <t>1945</t>
  </si>
  <si>
    <t>03122</t>
  </si>
  <si>
    <t>2051</t>
  </si>
  <si>
    <t>01596</t>
  </si>
  <si>
    <t>01597</t>
  </si>
  <si>
    <t>2081</t>
  </si>
  <si>
    <t>300 NORTE DE LA IGLESIA CATOLICA</t>
  </si>
  <si>
    <t>01598</t>
  </si>
  <si>
    <t>COSTADO SUR DEL PALACIO DE LOS DEPORTES</t>
  </si>
  <si>
    <t>01599</t>
  </si>
  <si>
    <t>2156</t>
  </si>
  <si>
    <t>CALLE 2 AVENIDA CENTRAL Y PRIMERA</t>
  </si>
  <si>
    <t>02152</t>
  </si>
  <si>
    <t>01600</t>
  </si>
  <si>
    <t>2235</t>
  </si>
  <si>
    <t>BARRIO LOURDES</t>
  </si>
  <si>
    <t>01601</t>
  </si>
  <si>
    <t>2109</t>
  </si>
  <si>
    <t>BRAULIO MORALES CERVANTES</t>
  </si>
  <si>
    <t>01602</t>
  </si>
  <si>
    <t>01603</t>
  </si>
  <si>
    <t>2157</t>
  </si>
  <si>
    <t>LA PUEBLA</t>
  </si>
  <si>
    <t>01604</t>
  </si>
  <si>
    <t>2122</t>
  </si>
  <si>
    <t>01605</t>
  </si>
  <si>
    <t>2139</t>
  </si>
  <si>
    <t>LA GRAN SAMARIA</t>
  </si>
  <si>
    <t>01606</t>
  </si>
  <si>
    <t>2178</t>
  </si>
  <si>
    <t>I.M.A.S. DE ULLOA</t>
  </si>
  <si>
    <t>ULLOA</t>
  </si>
  <si>
    <t>2247</t>
  </si>
  <si>
    <t>BAJO DEL VIRILLA</t>
  </si>
  <si>
    <t>02909</t>
  </si>
  <si>
    <t>02328</t>
  </si>
  <si>
    <t>2226</t>
  </si>
  <si>
    <t>VILLALOBOS</t>
  </si>
  <si>
    <t>LAGUNILLA</t>
  </si>
  <si>
    <t>2147</t>
  </si>
  <si>
    <t>BARREAL</t>
  </si>
  <si>
    <t>2138</t>
  </si>
  <si>
    <t>ANA ELEIDA ARGUEDAS BEITA</t>
  </si>
  <si>
    <t>2174</t>
  </si>
  <si>
    <t>2248</t>
  </si>
  <si>
    <t>ROXANA LOBO CORDERO</t>
  </si>
  <si>
    <t>2129</t>
  </si>
  <si>
    <t>2135</t>
  </si>
  <si>
    <t>2197</t>
  </si>
  <si>
    <t>2063</t>
  </si>
  <si>
    <t>SANTA BARBARA</t>
  </si>
  <si>
    <t>01620</t>
  </si>
  <si>
    <t>2087</t>
  </si>
  <si>
    <t>CONTIGUO AL SUPER SAN JOSE</t>
  </si>
  <si>
    <t>2171</t>
  </si>
  <si>
    <t>LOS CARTAGOS</t>
  </si>
  <si>
    <t>01805</t>
  </si>
  <si>
    <t>2172</t>
  </si>
  <si>
    <t>1498</t>
  </si>
  <si>
    <t>VILLA MARIA</t>
  </si>
  <si>
    <t>2229</t>
  </si>
  <si>
    <t>RODOLFO PETERS SCHEIDER</t>
  </si>
  <si>
    <t>ZETILLAL</t>
  </si>
  <si>
    <t>01678</t>
  </si>
  <si>
    <t>2164</t>
  </si>
  <si>
    <t>LLORENTE DE FLORES</t>
  </si>
  <si>
    <t>2103</t>
  </si>
  <si>
    <t>2192</t>
  </si>
  <si>
    <t>2098</t>
  </si>
  <si>
    <t>BARRANTES</t>
  </si>
  <si>
    <t>2155</t>
  </si>
  <si>
    <t>2159</t>
  </si>
  <si>
    <t>FIDEL CHAVES MURILLO</t>
  </si>
  <si>
    <t>BELEN</t>
  </si>
  <si>
    <t>2084</t>
  </si>
  <si>
    <t>ASUNCION</t>
  </si>
  <si>
    <t>2152</t>
  </si>
  <si>
    <t>2223</t>
  </si>
  <si>
    <t>1605</t>
  </si>
  <si>
    <t>02996</t>
  </si>
  <si>
    <t>02567</t>
  </si>
  <si>
    <t>2214</t>
  </si>
  <si>
    <t>BARVA</t>
  </si>
  <si>
    <t>2131</t>
  </si>
  <si>
    <t>2068</t>
  </si>
  <si>
    <t>2146</t>
  </si>
  <si>
    <t>2112</t>
  </si>
  <si>
    <t>ENRIQUE STRACHAN</t>
  </si>
  <si>
    <t>2176</t>
  </si>
  <si>
    <t>2182</t>
  </si>
  <si>
    <t>PASO LLANO</t>
  </si>
  <si>
    <t>FLORIBEL TORRES ALFARO</t>
  </si>
  <si>
    <t>02750</t>
  </si>
  <si>
    <t>2202</t>
  </si>
  <si>
    <t>01647</t>
  </si>
  <si>
    <t>2217</t>
  </si>
  <si>
    <t>GINNETH HERNANDEZ DIAZ</t>
  </si>
  <si>
    <t>01648</t>
  </si>
  <si>
    <t>2208</t>
  </si>
  <si>
    <t>01649</t>
  </si>
  <si>
    <t>2067</t>
  </si>
  <si>
    <t>01650</t>
  </si>
  <si>
    <t>01651</t>
  </si>
  <si>
    <t>2169</t>
  </si>
  <si>
    <t>2224</t>
  </si>
  <si>
    <t>01655</t>
  </si>
  <si>
    <t>2175</t>
  </si>
  <si>
    <t>EL MONTECITO</t>
  </si>
  <si>
    <t>LAS CHORRERAS</t>
  </si>
  <si>
    <t>2162</t>
  </si>
  <si>
    <t>01657</t>
  </si>
  <si>
    <t>2249</t>
  </si>
  <si>
    <t>MIGUEL AGUILAR BONILLA</t>
  </si>
  <si>
    <t>01658</t>
  </si>
  <si>
    <t>2187</t>
  </si>
  <si>
    <t>PUENTE SALAS</t>
  </si>
  <si>
    <t>01659</t>
  </si>
  <si>
    <t>2096</t>
  </si>
  <si>
    <t>01660</t>
  </si>
  <si>
    <t>2205</t>
  </si>
  <si>
    <t>01814</t>
  </si>
  <si>
    <t>01661</t>
  </si>
  <si>
    <t>2130</t>
  </si>
  <si>
    <t>2110</t>
  </si>
  <si>
    <t>EL PALENQUE</t>
  </si>
  <si>
    <t>2094</t>
  </si>
  <si>
    <t>01665</t>
  </si>
  <si>
    <t>2105</t>
  </si>
  <si>
    <t>BARRIO EL SOCORRO</t>
  </si>
  <si>
    <t>2117</t>
  </si>
  <si>
    <t>CASTILLA</t>
  </si>
  <si>
    <t>FRANCINE CESPEDES RODRIGUEZ</t>
  </si>
  <si>
    <t>2128</t>
  </si>
  <si>
    <t>3692</t>
  </si>
  <si>
    <t>02379</t>
  </si>
  <si>
    <t>02528</t>
  </si>
  <si>
    <t>01669</t>
  </si>
  <si>
    <t>2173</t>
  </si>
  <si>
    <t>02401</t>
  </si>
  <si>
    <t>2219</t>
  </si>
  <si>
    <t>2203</t>
  </si>
  <si>
    <t>01674</t>
  </si>
  <si>
    <t>2206</t>
  </si>
  <si>
    <t>2100</t>
  </si>
  <si>
    <t>LA COOPERATIVA</t>
  </si>
  <si>
    <t>2133</t>
  </si>
  <si>
    <t>2204</t>
  </si>
  <si>
    <t>SAN LUIS GONZAGA</t>
  </si>
  <si>
    <t>2207</t>
  </si>
  <si>
    <t>01680</t>
  </si>
  <si>
    <t>0338</t>
  </si>
  <si>
    <t>PARACITO</t>
  </si>
  <si>
    <t>2144</t>
  </si>
  <si>
    <t>02375</t>
  </si>
  <si>
    <t>01682</t>
  </si>
  <si>
    <t>2190</t>
  </si>
  <si>
    <t>01683</t>
  </si>
  <si>
    <t>2218</t>
  </si>
  <si>
    <t>01684</t>
  </si>
  <si>
    <t>2220</t>
  </si>
  <si>
    <t>4981</t>
  </si>
  <si>
    <t>PATRICIA SOLANO SALAZAR</t>
  </si>
  <si>
    <t>2093</t>
  </si>
  <si>
    <t>2113</t>
  </si>
  <si>
    <t>ESTERO GRANDE</t>
  </si>
  <si>
    <t>TRES ROSALES</t>
  </si>
  <si>
    <t>02334</t>
  </si>
  <si>
    <t>2151</t>
  </si>
  <si>
    <t>KAY RICA</t>
  </si>
  <si>
    <t>BELISA SOTO ALFARO</t>
  </si>
  <si>
    <t>01691</t>
  </si>
  <si>
    <t>2181</t>
  </si>
  <si>
    <t>LAS PALMITAS</t>
  </si>
  <si>
    <t>2186</t>
  </si>
  <si>
    <t>01830</t>
  </si>
  <si>
    <t>01991</t>
  </si>
  <si>
    <t>01694</t>
  </si>
  <si>
    <t>2213</t>
  </si>
  <si>
    <t>COSTADO SUR DE LA PLAZA</t>
  </si>
  <si>
    <t>01695</t>
  </si>
  <si>
    <t>2246</t>
  </si>
  <si>
    <t>01752</t>
  </si>
  <si>
    <t>01696</t>
  </si>
  <si>
    <t>2183</t>
  </si>
  <si>
    <t>01698</t>
  </si>
  <si>
    <t>2137</t>
  </si>
  <si>
    <t>I.D.A. LA GATA</t>
  </si>
  <si>
    <t>LA GATA</t>
  </si>
  <si>
    <t>03037</t>
  </si>
  <si>
    <t>01699</t>
  </si>
  <si>
    <t>2234</t>
  </si>
  <si>
    <t>01701</t>
  </si>
  <si>
    <t>2148</t>
  </si>
  <si>
    <t>SANDRA VILLEGAS VILLEGAS</t>
  </si>
  <si>
    <t>40 KILOMETROS AL NORTE DE PUERTO VIEJO</t>
  </si>
  <si>
    <t>02676</t>
  </si>
  <si>
    <t>01703</t>
  </si>
  <si>
    <t>CONTIGUO A LA CANCHA DE FUTBOL</t>
  </si>
  <si>
    <t>1750</t>
  </si>
  <si>
    <t>CASAMATA</t>
  </si>
  <si>
    <t>2225</t>
  </si>
  <si>
    <t>VARA BLANCA</t>
  </si>
  <si>
    <t>FRENTE A LA DELEGACION POLICIAL</t>
  </si>
  <si>
    <t>01873</t>
  </si>
  <si>
    <t>2163</t>
  </si>
  <si>
    <t>02157</t>
  </si>
  <si>
    <t>2115</t>
  </si>
  <si>
    <t>I.D.A. LINDO SOL</t>
  </si>
  <si>
    <t>LAS MARIAS</t>
  </si>
  <si>
    <t>03073</t>
  </si>
  <si>
    <t>01709</t>
  </si>
  <si>
    <t>01710</t>
  </si>
  <si>
    <t>2227</t>
  </si>
  <si>
    <t>CLAUDIO LARA CAMPOS</t>
  </si>
  <si>
    <t>01713</t>
  </si>
  <si>
    <t>01714</t>
  </si>
  <si>
    <t>2193</t>
  </si>
  <si>
    <t>SAN RAFAEL DE VARA BLANCA</t>
  </si>
  <si>
    <t>02158</t>
  </si>
  <si>
    <t>1753</t>
  </si>
  <si>
    <t>MARICEL CORDERO FERNANDEZ</t>
  </si>
  <si>
    <t>2118</t>
  </si>
  <si>
    <t>CALIFORNIA TICO</t>
  </si>
  <si>
    <t>02646</t>
  </si>
  <si>
    <t>2180</t>
  </si>
  <si>
    <t>COSTADO ESTE DE LA PLAZA</t>
  </si>
  <si>
    <t>02261</t>
  </si>
  <si>
    <t>2064</t>
  </si>
  <si>
    <t>TICARI</t>
  </si>
  <si>
    <t>HORQUETAS</t>
  </si>
  <si>
    <t>01725</t>
  </si>
  <si>
    <t>2123</t>
  </si>
  <si>
    <t>01726</t>
  </si>
  <si>
    <t>01727</t>
  </si>
  <si>
    <t>2134</t>
  </si>
  <si>
    <t>LA RAMBLA</t>
  </si>
  <si>
    <t>2082</t>
  </si>
  <si>
    <t>COLONIA NAZARETH</t>
  </si>
  <si>
    <t>03038</t>
  </si>
  <si>
    <t>2158</t>
  </si>
  <si>
    <t>FINCA DOS</t>
  </si>
  <si>
    <t>2099</t>
  </si>
  <si>
    <t>LA OTOYA</t>
  </si>
  <si>
    <t>100 METROS SUR DE LA IGLESIA CATOLICA</t>
  </si>
  <si>
    <t>01732</t>
  </si>
  <si>
    <t>2231</t>
  </si>
  <si>
    <t>FINCA AGUA</t>
  </si>
  <si>
    <t>2119</t>
  </si>
  <si>
    <t>03078</t>
  </si>
  <si>
    <t>2238</t>
  </si>
  <si>
    <t>FINCA OCHO</t>
  </si>
  <si>
    <t>ROCIO PICADO AZOFEIFA</t>
  </si>
  <si>
    <t>2120</t>
  </si>
  <si>
    <t>FLAMINIA</t>
  </si>
  <si>
    <t>2240</t>
  </si>
  <si>
    <t>FINCA CHAVES</t>
  </si>
  <si>
    <t>100 METROS OESTE DE LA IGLESIA CATOLICA</t>
  </si>
  <si>
    <t>2143</t>
  </si>
  <si>
    <t>SAN BERNARDINO</t>
  </si>
  <si>
    <t>02505</t>
  </si>
  <si>
    <t>01993</t>
  </si>
  <si>
    <t>2111</t>
  </si>
  <si>
    <t>COSTADO OESTE DEL CENCINAI</t>
  </si>
  <si>
    <t>2126</t>
  </si>
  <si>
    <t>COLONIA VILLALOBOS</t>
  </si>
  <si>
    <t>01741</t>
  </si>
  <si>
    <t>2161</t>
  </si>
  <si>
    <t>I.D.A. HUETAR</t>
  </si>
  <si>
    <t>2160</t>
  </si>
  <si>
    <t>01878</t>
  </si>
  <si>
    <t>2233</t>
  </si>
  <si>
    <t>50 M N DEL SALON COMUNAL DE CUBUJUQUI</t>
  </si>
  <si>
    <t>02674</t>
  </si>
  <si>
    <t>01992</t>
  </si>
  <si>
    <t>2239</t>
  </si>
  <si>
    <t>FINCA DIEZ</t>
  </si>
  <si>
    <t>GREIVIN ALVAREZ JIMENEZ</t>
  </si>
  <si>
    <t>2236</t>
  </si>
  <si>
    <t>FINCA SEIS</t>
  </si>
  <si>
    <t>2142</t>
  </si>
  <si>
    <t>I.D.A. EL PALMAR</t>
  </si>
  <si>
    <t>03140</t>
  </si>
  <si>
    <t>2232</t>
  </si>
  <si>
    <t>FINCA UNO</t>
  </si>
  <si>
    <t>02160</t>
  </si>
  <si>
    <t>2245</t>
  </si>
  <si>
    <t>FINCA ONCE</t>
  </si>
  <si>
    <t>2237</t>
  </si>
  <si>
    <t>FINCA CUATRO</t>
  </si>
  <si>
    <t>2242</t>
  </si>
  <si>
    <t>FINCA TRES</t>
  </si>
  <si>
    <t>SONIA TREJOS MORALES</t>
  </si>
  <si>
    <t>2243</t>
  </si>
  <si>
    <t>FINCA CINCO</t>
  </si>
  <si>
    <t>3794</t>
  </si>
  <si>
    <t>PORFIRIO RUIZ NAVARRO</t>
  </si>
  <si>
    <t>AGUAS CLARAS</t>
  </si>
  <si>
    <t>EMEL GUTIERREZ CONTRERAS</t>
  </si>
  <si>
    <t>01753</t>
  </si>
  <si>
    <t>3826</t>
  </si>
  <si>
    <t>COLONIA BLANCA</t>
  </si>
  <si>
    <t>01934</t>
  </si>
  <si>
    <t>3836</t>
  </si>
  <si>
    <t>COLONIA LA LIBERTAD</t>
  </si>
  <si>
    <t>COLONIA LIBERTAD</t>
  </si>
  <si>
    <t>02166</t>
  </si>
  <si>
    <t>01836</t>
  </si>
  <si>
    <t>01756</t>
  </si>
  <si>
    <t>01839</t>
  </si>
  <si>
    <t>3847</t>
  </si>
  <si>
    <t>01837</t>
  </si>
  <si>
    <t>01759</t>
  </si>
  <si>
    <t>3846</t>
  </si>
  <si>
    <t>FRENTE A LA IGLESIA CATOLICA DE GUAYABAL</t>
  </si>
  <si>
    <t>01760</t>
  </si>
  <si>
    <t>3874</t>
  </si>
  <si>
    <t>LOS CARTAGOS SUR</t>
  </si>
  <si>
    <t>CARTAGO SUR</t>
  </si>
  <si>
    <t>02170</t>
  </si>
  <si>
    <t>01761</t>
  </si>
  <si>
    <t>3905</t>
  </si>
  <si>
    <t>01763</t>
  </si>
  <si>
    <t>3867</t>
  </si>
  <si>
    <t>02169</t>
  </si>
  <si>
    <t>3893</t>
  </si>
  <si>
    <t>RIO NEGRO</t>
  </si>
  <si>
    <t>01935</t>
  </si>
  <si>
    <t>02090</t>
  </si>
  <si>
    <t>3840</t>
  </si>
  <si>
    <t>CUATRO BOCAS</t>
  </si>
  <si>
    <t>3863</t>
  </si>
  <si>
    <t>LAS ARMENIAS</t>
  </si>
  <si>
    <t>02317</t>
  </si>
  <si>
    <t>01936</t>
  </si>
  <si>
    <t>2256</t>
  </si>
  <si>
    <t>02437</t>
  </si>
  <si>
    <t>2275</t>
  </si>
  <si>
    <t>COLONIA BOLAÑOS</t>
  </si>
  <si>
    <t>ROSA IRIS MATARRITA DIAZ</t>
  </si>
  <si>
    <t>01772</t>
  </si>
  <si>
    <t>2277</t>
  </si>
  <si>
    <t>01856</t>
  </si>
  <si>
    <t>3818</t>
  </si>
  <si>
    <t>BRASILIA</t>
  </si>
  <si>
    <t>DOS RIOS</t>
  </si>
  <si>
    <t>01774</t>
  </si>
  <si>
    <t>3831</t>
  </si>
  <si>
    <t>I.D.A. SAN LUIS</t>
  </si>
  <si>
    <t>SAN LUIS DE DOS RIOS DE UPALA</t>
  </si>
  <si>
    <t>02728</t>
  </si>
  <si>
    <t>3813</t>
  </si>
  <si>
    <t>BIRMANIA</t>
  </si>
  <si>
    <t>2264</t>
  </si>
  <si>
    <t>GIL TABLADA COREA</t>
  </si>
  <si>
    <t>02023</t>
  </si>
  <si>
    <t>2281</t>
  </si>
  <si>
    <t>02022</t>
  </si>
  <si>
    <t>3843</t>
  </si>
  <si>
    <t>2286</t>
  </si>
  <si>
    <t>2297</t>
  </si>
  <si>
    <t>01857</t>
  </si>
  <si>
    <t>02483</t>
  </si>
  <si>
    <t>01783</t>
  </si>
  <si>
    <t>2298</t>
  </si>
  <si>
    <t>2293</t>
  </si>
  <si>
    <t>SALVADOR VILLAR MUÑOZ</t>
  </si>
  <si>
    <t>01788</t>
  </si>
  <si>
    <t>3879</t>
  </si>
  <si>
    <t>LOS LAURELES</t>
  </si>
  <si>
    <t>DOUGLAS BALTODANO NAVAS</t>
  </si>
  <si>
    <t>01852</t>
  </si>
  <si>
    <t>3796</t>
  </si>
  <si>
    <t>LOS PALMARES</t>
  </si>
  <si>
    <t>JUVENAL CHAVEZ BRICEÑO</t>
  </si>
  <si>
    <t>2KM SUROESTE DEL PUENTE SOBRE EL RIO OROSI</t>
  </si>
  <si>
    <t>02864</t>
  </si>
  <si>
    <t>01790</t>
  </si>
  <si>
    <t>2315</t>
  </si>
  <si>
    <t>SAN DIMAS</t>
  </si>
  <si>
    <t>2254</t>
  </si>
  <si>
    <t>MAQUENCAL</t>
  </si>
  <si>
    <t>02861</t>
  </si>
  <si>
    <t>2327</t>
  </si>
  <si>
    <t>SONZAPOTE</t>
  </si>
  <si>
    <t>2278</t>
  </si>
  <si>
    <t>CUAJINIQUIL</t>
  </si>
  <si>
    <t>01797</t>
  </si>
  <si>
    <t>3814</t>
  </si>
  <si>
    <t>I.D.A. EL GAVILAN</t>
  </si>
  <si>
    <t>01798</t>
  </si>
  <si>
    <t>2300</t>
  </si>
  <si>
    <t>02021</t>
  </si>
  <si>
    <t>01799</t>
  </si>
  <si>
    <t>3815</t>
  </si>
  <si>
    <t>03028</t>
  </si>
  <si>
    <t>01844</t>
  </si>
  <si>
    <t>3883</t>
  </si>
  <si>
    <t>JUNTAS DEL CAOBA</t>
  </si>
  <si>
    <t>MARIA CRISTINA PEÑA VIALES</t>
  </si>
  <si>
    <t>02726</t>
  </si>
  <si>
    <t>3927</t>
  </si>
  <si>
    <t>LA AMERICA</t>
  </si>
  <si>
    <t>XINIA CORTES PARRALES</t>
  </si>
  <si>
    <t>01854</t>
  </si>
  <si>
    <t>01803</t>
  </si>
  <si>
    <t>2321</t>
  </si>
  <si>
    <t>01804</t>
  </si>
  <si>
    <t>ROSIBEL LOPEZ BLANDON</t>
  </si>
  <si>
    <t>02933</t>
  </si>
  <si>
    <t>3931</t>
  </si>
  <si>
    <t>PIEDRAS AZULES</t>
  </si>
  <si>
    <t>BIJAGUA</t>
  </si>
  <si>
    <t>02393</t>
  </si>
  <si>
    <t>02485</t>
  </si>
  <si>
    <t>3926</t>
  </si>
  <si>
    <t>01853</t>
  </si>
  <si>
    <t>01813</t>
  </si>
  <si>
    <t>2323</t>
  </si>
  <si>
    <t>2328</t>
  </si>
  <si>
    <t>01815</t>
  </si>
  <si>
    <t>2262</t>
  </si>
  <si>
    <t>03084</t>
  </si>
  <si>
    <t>01816</t>
  </si>
  <si>
    <t>2308</t>
  </si>
  <si>
    <t>MORACIA</t>
  </si>
  <si>
    <t>MARIO BRENES VILLALOBOS</t>
  </si>
  <si>
    <t>2274</t>
  </si>
  <si>
    <t>01818</t>
  </si>
  <si>
    <t>4989</t>
  </si>
  <si>
    <t>JULIA ACUÑA DE SOMARRIBAS</t>
  </si>
  <si>
    <t>EL SALTO</t>
  </si>
  <si>
    <t>01821</t>
  </si>
  <si>
    <t>2329</t>
  </si>
  <si>
    <t>BARRIO LA CRUZ</t>
  </si>
  <si>
    <t>2299</t>
  </si>
  <si>
    <t>2282</t>
  </si>
  <si>
    <t>GUARDIA</t>
  </si>
  <si>
    <t>CURUBANDE</t>
  </si>
  <si>
    <t>2259</t>
  </si>
  <si>
    <t>BARRIO GUADALUPE</t>
  </si>
  <si>
    <t>01828</t>
  </si>
  <si>
    <t>2301</t>
  </si>
  <si>
    <t>LAS LILAS</t>
  </si>
  <si>
    <t>CAÑAS DULCES</t>
  </si>
  <si>
    <t>ALBA ROSA SOTO CERDAS</t>
  </si>
  <si>
    <t>02332</t>
  </si>
  <si>
    <t>2280</t>
  </si>
  <si>
    <t>02935</t>
  </si>
  <si>
    <t>2288</t>
  </si>
  <si>
    <t>2263</t>
  </si>
  <si>
    <t>01859</t>
  </si>
  <si>
    <t>01834</t>
  </si>
  <si>
    <t>2292</t>
  </si>
  <si>
    <t>IRIGARAY</t>
  </si>
  <si>
    <t>01835</t>
  </si>
  <si>
    <t>2265</t>
  </si>
  <si>
    <t>2324</t>
  </si>
  <si>
    <t>EL TRIUNFO</t>
  </si>
  <si>
    <t>02677</t>
  </si>
  <si>
    <t>2330</t>
  </si>
  <si>
    <t>PELON DE LA BAJURA</t>
  </si>
  <si>
    <t>02350</t>
  </si>
  <si>
    <t>2251</t>
  </si>
  <si>
    <t>02017</t>
  </si>
  <si>
    <t>2291</t>
  </si>
  <si>
    <t>EL GUAYABO</t>
  </si>
  <si>
    <t>2296</t>
  </si>
  <si>
    <t>01841</t>
  </si>
  <si>
    <t>2089</t>
  </si>
  <si>
    <t>COYOL</t>
  </si>
  <si>
    <t>01842</t>
  </si>
  <si>
    <t>2306</t>
  </si>
  <si>
    <t>MONTENEGRO</t>
  </si>
  <si>
    <t>01843</t>
  </si>
  <si>
    <t>2257</t>
  </si>
  <si>
    <t>BAGACES CENTRO</t>
  </si>
  <si>
    <t>01845</t>
  </si>
  <si>
    <t>01846</t>
  </si>
  <si>
    <t>2088</t>
  </si>
  <si>
    <t>2268</t>
  </si>
  <si>
    <t>EL ARBOLITO</t>
  </si>
  <si>
    <t>02441</t>
  </si>
  <si>
    <t>2283</t>
  </si>
  <si>
    <t>PIJIJE</t>
  </si>
  <si>
    <t>01970</t>
  </si>
  <si>
    <t>2326</t>
  </si>
  <si>
    <t>02794</t>
  </si>
  <si>
    <t>2307</t>
  </si>
  <si>
    <t>02272</t>
  </si>
  <si>
    <t>2314</t>
  </si>
  <si>
    <t>SAN BERNARDO</t>
  </si>
  <si>
    <t>02018</t>
  </si>
  <si>
    <t>01858</t>
  </si>
  <si>
    <t>2408</t>
  </si>
  <si>
    <t>VIRGILIO CAAMAÑO ARAUZ</t>
  </si>
  <si>
    <t>NICOYA</t>
  </si>
  <si>
    <t>LAS CASITAS</t>
  </si>
  <si>
    <t>02011</t>
  </si>
  <si>
    <t>01862</t>
  </si>
  <si>
    <t>2424</t>
  </si>
  <si>
    <t>FRAY BARTOLOME DE LAS CASAS</t>
  </si>
  <si>
    <t>NAMBI</t>
  </si>
  <si>
    <t>2430</t>
  </si>
  <si>
    <t>ARTURO SOLANO MONGE</t>
  </si>
  <si>
    <t>RIO GRANDE</t>
  </si>
  <si>
    <t>01864</t>
  </si>
  <si>
    <t>2448</t>
  </si>
  <si>
    <t>QUIRIMAN</t>
  </si>
  <si>
    <t>02766</t>
  </si>
  <si>
    <t>01882</t>
  </si>
  <si>
    <t>2454</t>
  </si>
  <si>
    <t>20 DE MARZO DE 1856</t>
  </si>
  <si>
    <t>JENNY ALVAREZ ROSALES</t>
  </si>
  <si>
    <t>02013</t>
  </si>
  <si>
    <t>01866</t>
  </si>
  <si>
    <t>2462</t>
  </si>
  <si>
    <t>01867</t>
  </si>
  <si>
    <t>2492</t>
  </si>
  <si>
    <t>CACIQUE NICOA</t>
  </si>
  <si>
    <t>2410</t>
  </si>
  <si>
    <t>LEONIDAS BRICEÑO BALTODANO</t>
  </si>
  <si>
    <t>INVU</t>
  </si>
  <si>
    <t>01870</t>
  </si>
  <si>
    <t>2397</t>
  </si>
  <si>
    <t>JUAN DIAZ</t>
  </si>
  <si>
    <t>02596</t>
  </si>
  <si>
    <t>2352</t>
  </si>
  <si>
    <t>HENRY ROSALES ZUÑIGA</t>
  </si>
  <si>
    <t>2362</t>
  </si>
  <si>
    <t>CUPERTINO BRICEÑO BALTODANO</t>
  </si>
  <si>
    <t>CAIMITAL</t>
  </si>
  <si>
    <t>01877</t>
  </si>
  <si>
    <t>2393</t>
  </si>
  <si>
    <t>GAMALOTAL</t>
  </si>
  <si>
    <t>COSTADO NORTE DE LA PLAZA</t>
  </si>
  <si>
    <t>2405</t>
  </si>
  <si>
    <t>GUILLERMO MORALES PEREZ</t>
  </si>
  <si>
    <t>LA VIRGINIA</t>
  </si>
  <si>
    <t>2479</t>
  </si>
  <si>
    <t>VALEDOR MARTINEZ MARTINEZ</t>
  </si>
  <si>
    <t>CURIME</t>
  </si>
  <si>
    <t>01883</t>
  </si>
  <si>
    <t>NOSARA</t>
  </si>
  <si>
    <t>MIRAMAR</t>
  </si>
  <si>
    <t>2384</t>
  </si>
  <si>
    <t>2472</t>
  </si>
  <si>
    <t>03049</t>
  </si>
  <si>
    <t>2331</t>
  </si>
  <si>
    <t>ACOYAPA</t>
  </si>
  <si>
    <t>01897</t>
  </si>
  <si>
    <t>2371</t>
  </si>
  <si>
    <t>BLAS MONTES LEAL</t>
  </si>
  <si>
    <t>COPAL</t>
  </si>
  <si>
    <t>01899</t>
  </si>
  <si>
    <t>2411</t>
  </si>
  <si>
    <t>LUCAS BRICEÑO FONSECA</t>
  </si>
  <si>
    <t>02767</t>
  </si>
  <si>
    <t>01901</t>
  </si>
  <si>
    <t>POCHOTE</t>
  </si>
  <si>
    <t>2441</t>
  </si>
  <si>
    <t>CARLOS MILLER</t>
  </si>
  <si>
    <t>02276</t>
  </si>
  <si>
    <t>01903</t>
  </si>
  <si>
    <t>2480</t>
  </si>
  <si>
    <t>GIL GONZALEZ DAVILA</t>
  </si>
  <si>
    <t>LA VIGIA</t>
  </si>
  <si>
    <t>OVIDIO MARTINEZ PIÑAR</t>
  </si>
  <si>
    <t>02213</t>
  </si>
  <si>
    <t>2341</t>
  </si>
  <si>
    <t>ANTONIO MACEO Y GRAJALES</t>
  </si>
  <si>
    <t>LA MANSION</t>
  </si>
  <si>
    <t>FRENTE AL ASERRADERO LA MANSION</t>
  </si>
  <si>
    <t>2364</t>
  </si>
  <si>
    <t>SANTOS CARRILLO</t>
  </si>
  <si>
    <t>LOMA BONITA</t>
  </si>
  <si>
    <t>2482</t>
  </si>
  <si>
    <t>02277</t>
  </si>
  <si>
    <t>01909</t>
  </si>
  <si>
    <t>2417</t>
  </si>
  <si>
    <t>MATAMBUGUITO</t>
  </si>
  <si>
    <t>EDVIN GUEVARA ALEMAN</t>
  </si>
  <si>
    <t>02275</t>
  </si>
  <si>
    <t>01980</t>
  </si>
  <si>
    <t>2423</t>
  </si>
  <si>
    <t>RECAREDO BRICEÑO ARAUZ</t>
  </si>
  <si>
    <t>BARRA HONDA</t>
  </si>
  <si>
    <t>02128</t>
  </si>
  <si>
    <t>2344</t>
  </si>
  <si>
    <t>ULISES DELGADO AGUILERA</t>
  </si>
  <si>
    <t>2456</t>
  </si>
  <si>
    <t>LUIS DOBLES SEGREDA</t>
  </si>
  <si>
    <t>02015</t>
  </si>
  <si>
    <t>2374</t>
  </si>
  <si>
    <t>2422</t>
  </si>
  <si>
    <t>MANUEL CARDENAS CARDENAS</t>
  </si>
  <si>
    <t>2399</t>
  </si>
  <si>
    <t>25 DE JULIO</t>
  </si>
  <si>
    <t>FLORIDA</t>
  </si>
  <si>
    <t>CONTIGUO AL CEN</t>
  </si>
  <si>
    <t>01922</t>
  </si>
  <si>
    <t>01923</t>
  </si>
  <si>
    <t>01924</t>
  </si>
  <si>
    <t>2360</t>
  </si>
  <si>
    <t>CABALLITO</t>
  </si>
  <si>
    <t>02768</t>
  </si>
  <si>
    <t>01925</t>
  </si>
  <si>
    <t>01927</t>
  </si>
  <si>
    <t>01930</t>
  </si>
  <si>
    <t>2477</t>
  </si>
  <si>
    <t>TALOLINGA</t>
  </si>
  <si>
    <t>03025</t>
  </si>
  <si>
    <t>01933</t>
  </si>
  <si>
    <t>2369</t>
  </si>
  <si>
    <t>CERRILLOS</t>
  </si>
  <si>
    <t>HOJANCHA</t>
  </si>
  <si>
    <t>4995</t>
  </si>
  <si>
    <t>JOSE MARTIN CARRILLO CASTRILLO</t>
  </si>
  <si>
    <t>HUACAS</t>
  </si>
  <si>
    <t>02548</t>
  </si>
  <si>
    <t>4996</t>
  </si>
  <si>
    <t>MONTE ROMO</t>
  </si>
  <si>
    <t>2390</t>
  </si>
  <si>
    <t>JUAN ESTRADA RAVAGO</t>
  </si>
  <si>
    <t>PUERTO CARRILLO</t>
  </si>
  <si>
    <t>ESTRADA RAVAGO</t>
  </si>
  <si>
    <t>CONTIGUO A LA PLAZA</t>
  </si>
  <si>
    <t>02280</t>
  </si>
  <si>
    <t>2416</t>
  </si>
  <si>
    <t>26 DE FEBRERO DE 1886</t>
  </si>
  <si>
    <t>MATAMBU</t>
  </si>
  <si>
    <t>01938</t>
  </si>
  <si>
    <t>2431</t>
  </si>
  <si>
    <t>PILANGOSTA</t>
  </si>
  <si>
    <t>XINIA MENDEZ CRUZ</t>
  </si>
  <si>
    <t>2427</t>
  </si>
  <si>
    <t>VICTORIANO MENA MENA</t>
  </si>
  <si>
    <t>LAJAS</t>
  </si>
  <si>
    <t>LA MARAVILLA</t>
  </si>
  <si>
    <t>2080</t>
  </si>
  <si>
    <t>MALINCHE</t>
  </si>
  <si>
    <t>FINCA MALINCHE</t>
  </si>
  <si>
    <t>4997</t>
  </si>
  <si>
    <t>02211</t>
  </si>
  <si>
    <t>NANDAYURE</t>
  </si>
  <si>
    <t>2347</t>
  </si>
  <si>
    <t>BARCO QUEBRADO</t>
  </si>
  <si>
    <t>SAMARA</t>
  </si>
  <si>
    <t>01987</t>
  </si>
  <si>
    <t>01956</t>
  </si>
  <si>
    <t>2090</t>
  </si>
  <si>
    <t>JAVILLOS</t>
  </si>
  <si>
    <t>NANCY MEJIAS CHAVES</t>
  </si>
  <si>
    <t>01959</t>
  </si>
  <si>
    <t>2392</t>
  </si>
  <si>
    <t>GARZA</t>
  </si>
  <si>
    <t>02282</t>
  </si>
  <si>
    <t>01960</t>
  </si>
  <si>
    <t>2491</t>
  </si>
  <si>
    <t>01962</t>
  </si>
  <si>
    <t>2478</t>
  </si>
  <si>
    <t>TERCIOPELO</t>
  </si>
  <si>
    <t>MAYRA MORA BONILLA</t>
  </si>
  <si>
    <t>03095</t>
  </si>
  <si>
    <t>01963</t>
  </si>
  <si>
    <t>2338</t>
  </si>
  <si>
    <t>CHINAMPAS</t>
  </si>
  <si>
    <t>BEATRIZ DIAZ GUEVARA</t>
  </si>
  <si>
    <t>6 KM AL ESTE DE TERCIOPELO</t>
  </si>
  <si>
    <t>03080</t>
  </si>
  <si>
    <t>01964</t>
  </si>
  <si>
    <t>2487</t>
  </si>
  <si>
    <t>01965</t>
  </si>
  <si>
    <t>01967</t>
  </si>
  <si>
    <t>2383</t>
  </si>
  <si>
    <t>EDITH OBREGON SEQUEIRA</t>
  </si>
  <si>
    <t>01968</t>
  </si>
  <si>
    <t>2455</t>
  </si>
  <si>
    <t>LOURDES ACOSTA RODRIGUEZ</t>
  </si>
  <si>
    <t>2358</t>
  </si>
  <si>
    <t>SERAPIO LOPEZ FAJARDO</t>
  </si>
  <si>
    <t>BOCAS DE NOSARA</t>
  </si>
  <si>
    <t>2079</t>
  </si>
  <si>
    <t>NOGAL</t>
  </si>
  <si>
    <t>2366</t>
  </si>
  <si>
    <t>LA ESPERANZA DE GARZA</t>
  </si>
  <si>
    <t>2361</t>
  </si>
  <si>
    <t>CACAO</t>
  </si>
  <si>
    <t>01977</t>
  </si>
  <si>
    <t>2434</t>
  </si>
  <si>
    <t>BILLO ZELEDON</t>
  </si>
  <si>
    <t>PILAS DE CANJEL</t>
  </si>
  <si>
    <t>01978</t>
  </si>
  <si>
    <t>2465</t>
  </si>
  <si>
    <t>2473</t>
  </si>
  <si>
    <t>GUILLERMO ALVARADO HERNANDEZ</t>
  </si>
  <si>
    <t>2368</t>
  </si>
  <si>
    <t>WARNER MATARRITA ESPINOZA</t>
  </si>
  <si>
    <t>2380</t>
  </si>
  <si>
    <t>ALEXANDER ELIZONDO SALAZAR</t>
  </si>
  <si>
    <t>03272</t>
  </si>
  <si>
    <t>01982</t>
  </si>
  <si>
    <t>2385</t>
  </si>
  <si>
    <t>MARITZA LOPEZ JIMENEZ</t>
  </si>
  <si>
    <t>03203</t>
  </si>
  <si>
    <t>2443</t>
  </si>
  <si>
    <t>PUERTO THIEL</t>
  </si>
  <si>
    <t>02599</t>
  </si>
  <si>
    <t>01988</t>
  </si>
  <si>
    <t>2466</t>
  </si>
  <si>
    <t>02284</t>
  </si>
  <si>
    <t>2429</t>
  </si>
  <si>
    <t>02283</t>
  </si>
  <si>
    <t>02451</t>
  </si>
  <si>
    <t>2401</t>
  </si>
  <si>
    <t>LA JAVILLA</t>
  </si>
  <si>
    <t>BEJUCO</t>
  </si>
  <si>
    <t>02951</t>
  </si>
  <si>
    <t>2412</t>
  </si>
  <si>
    <t>02298</t>
  </si>
  <si>
    <t>01996</t>
  </si>
  <si>
    <t>2396</t>
  </si>
  <si>
    <t>02952</t>
  </si>
  <si>
    <t>01999</t>
  </si>
  <si>
    <t>02000</t>
  </si>
  <si>
    <t>2433</t>
  </si>
  <si>
    <t>PILAS DE BEJUCO</t>
  </si>
  <si>
    <t>02560</t>
  </si>
  <si>
    <t>02002</t>
  </si>
  <si>
    <t>02003</t>
  </si>
  <si>
    <t>02004</t>
  </si>
  <si>
    <t>02005</t>
  </si>
  <si>
    <t>LEPANTO</t>
  </si>
  <si>
    <t>02450</t>
  </si>
  <si>
    <t>02007</t>
  </si>
  <si>
    <t>2439</t>
  </si>
  <si>
    <t>03026</t>
  </si>
  <si>
    <t>02008</t>
  </si>
  <si>
    <t>02009</t>
  </si>
  <si>
    <t>02010</t>
  </si>
  <si>
    <t>2457</t>
  </si>
  <si>
    <t>COYOTE</t>
  </si>
  <si>
    <t>2509</t>
  </si>
  <si>
    <t>02559</t>
  </si>
  <si>
    <t>2510</t>
  </si>
  <si>
    <t>ARADO</t>
  </si>
  <si>
    <t>2514</t>
  </si>
  <si>
    <t>FRANCISCO CHAVES CHAVES</t>
  </si>
  <si>
    <t>BERNABELA</t>
  </si>
  <si>
    <t>2544</t>
  </si>
  <si>
    <t>DIRIA</t>
  </si>
  <si>
    <t>2555</t>
  </si>
  <si>
    <t>PUERTO RICO</t>
  </si>
  <si>
    <t>2578</t>
  </si>
  <si>
    <t>2586</t>
  </si>
  <si>
    <t>TALOLINGUITA</t>
  </si>
  <si>
    <t>2590</t>
  </si>
  <si>
    <t>SILENY MORALES MOLINA</t>
  </si>
  <si>
    <t>2593</t>
  </si>
  <si>
    <t>02156</t>
  </si>
  <si>
    <t>2580</t>
  </si>
  <si>
    <t>02425</t>
  </si>
  <si>
    <t>02029</t>
  </si>
  <si>
    <t>2567</t>
  </si>
  <si>
    <t>TENORIO</t>
  </si>
  <si>
    <t>DIAGONAL AL ASILO DE ANCIANOS</t>
  </si>
  <si>
    <t>02030</t>
  </si>
  <si>
    <t>02031</t>
  </si>
  <si>
    <t>02032</t>
  </si>
  <si>
    <t>2520</t>
  </si>
  <si>
    <t>02389</t>
  </si>
  <si>
    <t>2534</t>
  </si>
  <si>
    <t>02034</t>
  </si>
  <si>
    <t>MONTE VERDE</t>
  </si>
  <si>
    <t>2528</t>
  </si>
  <si>
    <t>02038</t>
  </si>
  <si>
    <t>02040</t>
  </si>
  <si>
    <t>02041</t>
  </si>
  <si>
    <t>2588</t>
  </si>
  <si>
    <t>27 DE ABRIL</t>
  </si>
  <si>
    <t>02042</t>
  </si>
  <si>
    <t>2589</t>
  </si>
  <si>
    <t>LOS PARGOS</t>
  </si>
  <si>
    <t>03124</t>
  </si>
  <si>
    <t>02043</t>
  </si>
  <si>
    <t>2086</t>
  </si>
  <si>
    <t>02044</t>
  </si>
  <si>
    <t>2592</t>
  </si>
  <si>
    <t>EL TRAPICHE</t>
  </si>
  <si>
    <t>03258</t>
  </si>
  <si>
    <t>3708</t>
  </si>
  <si>
    <t>INVU LA GUARIA</t>
  </si>
  <si>
    <t>2575</t>
  </si>
  <si>
    <t>02568</t>
  </si>
  <si>
    <t>TAMARINDO</t>
  </si>
  <si>
    <t>2714</t>
  </si>
  <si>
    <t>EL CHAGÜITE</t>
  </si>
  <si>
    <t>MARIA DEL MAR PANIAGUA ARAYA</t>
  </si>
  <si>
    <t>2516</t>
  </si>
  <si>
    <t>BRASILITO</t>
  </si>
  <si>
    <t>NIDIA GUADAMUZ GUADAMUZ</t>
  </si>
  <si>
    <t>2524</t>
  </si>
  <si>
    <t>TEMPATE</t>
  </si>
  <si>
    <t>2530</t>
  </si>
  <si>
    <t>PORTEGOLPE</t>
  </si>
  <si>
    <t>2535</t>
  </si>
  <si>
    <t>2538</t>
  </si>
  <si>
    <t>VILLARREAL</t>
  </si>
  <si>
    <t>2508</t>
  </si>
  <si>
    <t>COYOLITO</t>
  </si>
  <si>
    <t>COSTADO SUR PLAZA DE DEPORTES</t>
  </si>
  <si>
    <t>2531</t>
  </si>
  <si>
    <t>PUERTO POTRERO</t>
  </si>
  <si>
    <t>2548</t>
  </si>
  <si>
    <t>03257</t>
  </si>
  <si>
    <t>02060</t>
  </si>
  <si>
    <t>2566</t>
  </si>
  <si>
    <t>MATAPALO</t>
  </si>
  <si>
    <t>2511</t>
  </si>
  <si>
    <t>CARTAGENA</t>
  </si>
  <si>
    <t>02062</t>
  </si>
  <si>
    <t>2539</t>
  </si>
  <si>
    <t>2549</t>
  </si>
  <si>
    <t>RICARDO ANGULO VALLEJOS</t>
  </si>
  <si>
    <t>CONTIGUO AL ABASTECEDOR MARIA ELENA</t>
  </si>
  <si>
    <t>2577</t>
  </si>
  <si>
    <t>ISABEL MATARRITA RUIZ</t>
  </si>
  <si>
    <t>2559</t>
  </si>
  <si>
    <t>LORENA</t>
  </si>
  <si>
    <t>02385</t>
  </si>
  <si>
    <t>2565</t>
  </si>
  <si>
    <t>MARBELLA</t>
  </si>
  <si>
    <t>02214</t>
  </si>
  <si>
    <t>2570</t>
  </si>
  <si>
    <t>OSTIONAL</t>
  </si>
  <si>
    <t>ALEMANIA</t>
  </si>
  <si>
    <t>02070</t>
  </si>
  <si>
    <t>02458</t>
  </si>
  <si>
    <t>ARANCIBIA</t>
  </si>
  <si>
    <t>02254</t>
  </si>
  <si>
    <t>2579</t>
  </si>
  <si>
    <t>02678</t>
  </si>
  <si>
    <t>2587</t>
  </si>
  <si>
    <t>LEIDY CASTELLON RODRIGUEZ</t>
  </si>
  <si>
    <t>03255</t>
  </si>
  <si>
    <t>2498</t>
  </si>
  <si>
    <t>ARTOLA</t>
  </si>
  <si>
    <t>SARDINAL</t>
  </si>
  <si>
    <t>2515</t>
  </si>
  <si>
    <t>BOLSON</t>
  </si>
  <si>
    <t>2519</t>
  </si>
  <si>
    <t>CORRALILLOS</t>
  </si>
  <si>
    <t>02085</t>
  </si>
  <si>
    <t>2574</t>
  </si>
  <si>
    <t>2527</t>
  </si>
  <si>
    <t>2581</t>
  </si>
  <si>
    <t>WALTER MARCHENA BRAN</t>
  </si>
  <si>
    <t>2552</t>
  </si>
  <si>
    <t>03151</t>
  </si>
  <si>
    <t>2564</t>
  </si>
  <si>
    <t>LOS PLANES</t>
  </si>
  <si>
    <t>FAUSI GUADAMUZ ANGULO</t>
  </si>
  <si>
    <t>02562</t>
  </si>
  <si>
    <t>2572</t>
  </si>
  <si>
    <t>PASO TEMPISQUE</t>
  </si>
  <si>
    <t>GLENY ROXANA MOLINA CHAVARRIA</t>
  </si>
  <si>
    <t>2556</t>
  </si>
  <si>
    <t>2591</t>
  </si>
  <si>
    <t>02930</t>
  </si>
  <si>
    <t>2507</t>
  </si>
  <si>
    <t>COMUNIDAD</t>
  </si>
  <si>
    <t>02095</t>
  </si>
  <si>
    <t>2512</t>
  </si>
  <si>
    <t>2526</t>
  </si>
  <si>
    <t>ORTEGA</t>
  </si>
  <si>
    <t>COSTADO OESTE DEL REDONDEL</t>
  </si>
  <si>
    <t>2573</t>
  </si>
  <si>
    <t>2583</t>
  </si>
  <si>
    <t>100 MTS ESTE DE LA IGLESIA CATOLICA</t>
  </si>
  <si>
    <t>2582</t>
  </si>
  <si>
    <t>02563</t>
  </si>
  <si>
    <t>2506</t>
  </si>
  <si>
    <t>CASTILLA DE ORO</t>
  </si>
  <si>
    <t>03164</t>
  </si>
  <si>
    <t>2563</t>
  </si>
  <si>
    <t>LOS JOCOTES</t>
  </si>
  <si>
    <t>1.5 KM NORTE DEL CTP DE CARRILLO</t>
  </si>
  <si>
    <t>2571</t>
  </si>
  <si>
    <t>PALESTINA</t>
  </si>
  <si>
    <t>300 MTS NORTE DEL BAR EL BOSQUE</t>
  </si>
  <si>
    <t>02679</t>
  </si>
  <si>
    <t>2505</t>
  </si>
  <si>
    <t>CACIQUE</t>
  </si>
  <si>
    <t>03039</t>
  </si>
  <si>
    <t>3828</t>
  </si>
  <si>
    <t>CANALETE</t>
  </si>
  <si>
    <t>3834</t>
  </si>
  <si>
    <t>3844</t>
  </si>
  <si>
    <t>3845</t>
  </si>
  <si>
    <t>EL CARMEN # 1</t>
  </si>
  <si>
    <t>3848</t>
  </si>
  <si>
    <t>3850</t>
  </si>
  <si>
    <t>3852</t>
  </si>
  <si>
    <t>EL FOSFORO</t>
  </si>
  <si>
    <t>3904</t>
  </si>
  <si>
    <t>02165</t>
  </si>
  <si>
    <t>02114</t>
  </si>
  <si>
    <t>3917</t>
  </si>
  <si>
    <t>LLANO AZUL</t>
  </si>
  <si>
    <t>02639</t>
  </si>
  <si>
    <t>02115</t>
  </si>
  <si>
    <t>3866</t>
  </si>
  <si>
    <t>LAS MILPAS</t>
  </si>
  <si>
    <t>02478</t>
  </si>
  <si>
    <t>3908</t>
  </si>
  <si>
    <t>TEODORO PICADO MICHALSKY</t>
  </si>
  <si>
    <t>02117</t>
  </si>
  <si>
    <t>3873</t>
  </si>
  <si>
    <t>NAZARETH</t>
  </si>
  <si>
    <t>02164</t>
  </si>
  <si>
    <t>02118</t>
  </si>
  <si>
    <t>3892</t>
  </si>
  <si>
    <t>3875</t>
  </si>
  <si>
    <t>3832</t>
  </si>
  <si>
    <t>02171</t>
  </si>
  <si>
    <t>3861</t>
  </si>
  <si>
    <t>LA VERBENA</t>
  </si>
  <si>
    <t>02163</t>
  </si>
  <si>
    <t>3918</t>
  </si>
  <si>
    <t>SILVIA OLIVAS ORTIZ</t>
  </si>
  <si>
    <t>SAN FERNANDO CENTRO</t>
  </si>
  <si>
    <t>3922</t>
  </si>
  <si>
    <t>3829</t>
  </si>
  <si>
    <t>EL DELIRIO</t>
  </si>
  <si>
    <t>MINOR RODRIGUEZ CASTILLO</t>
  </si>
  <si>
    <t>3910</t>
  </si>
  <si>
    <t>3855</t>
  </si>
  <si>
    <t>JESUS DE POPOYOAPA</t>
  </si>
  <si>
    <t>POPOYOAPA</t>
  </si>
  <si>
    <t>3911</t>
  </si>
  <si>
    <t>3864</t>
  </si>
  <si>
    <t>3872</t>
  </si>
  <si>
    <t>MORENO CAÑAS</t>
  </si>
  <si>
    <t>3924</t>
  </si>
  <si>
    <t>LA UNION DE SAN JOSE DE UPALA</t>
  </si>
  <si>
    <t>3882</t>
  </si>
  <si>
    <t>QUEBRADON</t>
  </si>
  <si>
    <t>3896</t>
  </si>
  <si>
    <t>PARCELAS DE PARIS</t>
  </si>
  <si>
    <t>JOMUSA</t>
  </si>
  <si>
    <t>3900</t>
  </si>
  <si>
    <t>3851</t>
  </si>
  <si>
    <t>02144</t>
  </si>
  <si>
    <t>3868</t>
  </si>
  <si>
    <t>MEXICO</t>
  </si>
  <si>
    <t>JOSE INES LOPEZ OBREGON</t>
  </si>
  <si>
    <t>3895</t>
  </si>
  <si>
    <t>3862</t>
  </si>
  <si>
    <t>3876</t>
  </si>
  <si>
    <t>3899</t>
  </si>
  <si>
    <t>3835</t>
  </si>
  <si>
    <t>COLONIA PUNTARENAS</t>
  </si>
  <si>
    <t>3865</t>
  </si>
  <si>
    <t>LAS FLORES</t>
  </si>
  <si>
    <t>02480</t>
  </si>
  <si>
    <t>02154</t>
  </si>
  <si>
    <t>3869</t>
  </si>
  <si>
    <t>CUATRO CRUCES</t>
  </si>
  <si>
    <t>02642</t>
  </si>
  <si>
    <t>5048</t>
  </si>
  <si>
    <t>RIO NARANJO</t>
  </si>
  <si>
    <t>FRENTE A LA IGLESIA BIBLICA</t>
  </si>
  <si>
    <t>3919</t>
  </si>
  <si>
    <t>A UN COSTADO DE LA IGLESIA EVANGELICA</t>
  </si>
  <si>
    <t>3921</t>
  </si>
  <si>
    <t>CONTIGUO A LA IGLESIA CATOLICA DE SAN GABRIEL</t>
  </si>
  <si>
    <t>02725</t>
  </si>
  <si>
    <t>02159</t>
  </si>
  <si>
    <t>3902</t>
  </si>
  <si>
    <t>02161</t>
  </si>
  <si>
    <t>3812</t>
  </si>
  <si>
    <t>3849</t>
  </si>
  <si>
    <t>02640</t>
  </si>
  <si>
    <t>3894</t>
  </si>
  <si>
    <t>2618</t>
  </si>
  <si>
    <t>02190</t>
  </si>
  <si>
    <t>2676</t>
  </si>
  <si>
    <t>JAVILLA</t>
  </si>
  <si>
    <t>02681</t>
  </si>
  <si>
    <t>2623</t>
  </si>
  <si>
    <t>COROBICI</t>
  </si>
  <si>
    <t>DIAGONAL AL SALON COMUNAL</t>
  </si>
  <si>
    <t>2638</t>
  </si>
  <si>
    <t>JERONIMO FERNANDEZ ROJAS</t>
  </si>
  <si>
    <t>EL HOTEL</t>
  </si>
  <si>
    <t>02177</t>
  </si>
  <si>
    <t>2645</t>
  </si>
  <si>
    <t>HACIENDA TABOGA</t>
  </si>
  <si>
    <t>BEBEDERO</t>
  </si>
  <si>
    <t>02822</t>
  </si>
  <si>
    <t>02178</t>
  </si>
  <si>
    <t>2663</t>
  </si>
  <si>
    <t>02179</t>
  </si>
  <si>
    <t>5004</t>
  </si>
  <si>
    <t>02531</t>
  </si>
  <si>
    <t>2682</t>
  </si>
  <si>
    <t>2604</t>
  </si>
  <si>
    <t>ANTONIO OBANDO ESPINOZA</t>
  </si>
  <si>
    <t>2606</t>
  </si>
  <si>
    <t>02185</t>
  </si>
  <si>
    <t>POROZAL</t>
  </si>
  <si>
    <t>2665</t>
  </si>
  <si>
    <t>02824</t>
  </si>
  <si>
    <t>02187</t>
  </si>
  <si>
    <t>02188</t>
  </si>
  <si>
    <t>02189</t>
  </si>
  <si>
    <t>2731</t>
  </si>
  <si>
    <t>SAN JUAN CHIQUITO</t>
  </si>
  <si>
    <t>ESPARZA</t>
  </si>
  <si>
    <t>SAN JUAN GRANDE</t>
  </si>
  <si>
    <t>DIAGONAL IGLESIA CATOLICA</t>
  </si>
  <si>
    <t>02694</t>
  </si>
  <si>
    <t>0323</t>
  </si>
  <si>
    <t>BARRIO LAMPARAS</t>
  </si>
  <si>
    <t>LAMPARAS</t>
  </si>
  <si>
    <t>02192</t>
  </si>
  <si>
    <t>1100</t>
  </si>
  <si>
    <t>2647</t>
  </si>
  <si>
    <t>HIGUERON</t>
  </si>
  <si>
    <t>03247</t>
  </si>
  <si>
    <t>2687</t>
  </si>
  <si>
    <t>02928</t>
  </si>
  <si>
    <t>2688</t>
  </si>
  <si>
    <t>NUEVA GUATEMALA</t>
  </si>
  <si>
    <t>CENTRO NUEVA GUATEMALA</t>
  </si>
  <si>
    <t>02216</t>
  </si>
  <si>
    <t>2696</t>
  </si>
  <si>
    <t>ZULMA MENDEZ LEZAMA</t>
  </si>
  <si>
    <t>02826</t>
  </si>
  <si>
    <t>2595</t>
  </si>
  <si>
    <t>COSTADO OESTE DEL EBAIS</t>
  </si>
  <si>
    <t>2666</t>
  </si>
  <si>
    <t>POZO AZUL</t>
  </si>
  <si>
    <t>2667</t>
  </si>
  <si>
    <t>2612</t>
  </si>
  <si>
    <t>02782</t>
  </si>
  <si>
    <t>2677</t>
  </si>
  <si>
    <t>SAN BUENAVENTURA</t>
  </si>
  <si>
    <t>02204</t>
  </si>
  <si>
    <t>2640</t>
  </si>
  <si>
    <t>COSTADO OESTE DE LA PLAZA DE FUTBOL</t>
  </si>
  <si>
    <t>2658</t>
  </si>
  <si>
    <t>100 METROS NORTE DE LA BOMBA TOTAL</t>
  </si>
  <si>
    <t>2620</t>
  </si>
  <si>
    <t>2650</t>
  </si>
  <si>
    <t>JOAQUIN ARROYO</t>
  </si>
  <si>
    <t>02209</t>
  </si>
  <si>
    <t>2680</t>
  </si>
  <si>
    <t>02392</t>
  </si>
  <si>
    <t>2685</t>
  </si>
  <si>
    <t>2655</t>
  </si>
  <si>
    <t>DELIA OVIEDO DE ACUÑA</t>
  </si>
  <si>
    <t>FRENTE A LA CASA CURAL</t>
  </si>
  <si>
    <t>0353</t>
  </si>
  <si>
    <t>TEJARCILLOS</t>
  </si>
  <si>
    <t>150 METROS OESTE DEL EBAIS</t>
  </si>
  <si>
    <t>50 METROS SUR DEL TEMPLO CATOLICO</t>
  </si>
  <si>
    <t>2695</t>
  </si>
  <si>
    <t>CAÑITAS</t>
  </si>
  <si>
    <t>03175</t>
  </si>
  <si>
    <t>TRES AMIGOS</t>
  </si>
  <si>
    <t>2656</t>
  </si>
  <si>
    <t>02394</t>
  </si>
  <si>
    <t>EL DOS</t>
  </si>
  <si>
    <t>2615</t>
  </si>
  <si>
    <t>2671</t>
  </si>
  <si>
    <t>RIO PIEDRAS</t>
  </si>
  <si>
    <t>2639</t>
  </si>
  <si>
    <t>ROSITA CHAVEZ DE CABEZAS</t>
  </si>
  <si>
    <t>LIBANO</t>
  </si>
  <si>
    <t>2659</t>
  </si>
  <si>
    <t>02236</t>
  </si>
  <si>
    <t>2668</t>
  </si>
  <si>
    <t>2631</t>
  </si>
  <si>
    <t>HEYDER ANGULO OBANDO</t>
  </si>
  <si>
    <t>CENTRO SAN LUIS</t>
  </si>
  <si>
    <t>2672</t>
  </si>
  <si>
    <t>2683</t>
  </si>
  <si>
    <t>JUNTO AL TEMPLO CATOLICO</t>
  </si>
  <si>
    <t>2690</t>
  </si>
  <si>
    <t>JAIME GUTIERREZ BRAUN</t>
  </si>
  <si>
    <t>2693</t>
  </si>
  <si>
    <t>TRONADORA</t>
  </si>
  <si>
    <t>2599</t>
  </si>
  <si>
    <t>2605</t>
  </si>
  <si>
    <t>2662</t>
  </si>
  <si>
    <t>MATA DE CAÑA</t>
  </si>
  <si>
    <t>03284</t>
  </si>
  <si>
    <t>02249</t>
  </si>
  <si>
    <t>2670</t>
  </si>
  <si>
    <t>02472</t>
  </si>
  <si>
    <t>2674</t>
  </si>
  <si>
    <t>3 KM NOROESTE DE COOCAFE</t>
  </si>
  <si>
    <t>03061</t>
  </si>
  <si>
    <t>02253</t>
  </si>
  <si>
    <t>2641</t>
  </si>
  <si>
    <t>2691</t>
  </si>
  <si>
    <t>250 METROS ESTE DEL BANCO DE COSTA RICA</t>
  </si>
  <si>
    <t>2636</t>
  </si>
  <si>
    <t>02263</t>
  </si>
  <si>
    <t>02264</t>
  </si>
  <si>
    <t>2611</t>
  </si>
  <si>
    <t>LOS TORNOS</t>
  </si>
  <si>
    <t>EL AGUACATE</t>
  </si>
  <si>
    <t>02266</t>
  </si>
  <si>
    <t>02267</t>
  </si>
  <si>
    <t>2732</t>
  </si>
  <si>
    <t>2735</t>
  </si>
  <si>
    <t>RIO BARRANCA</t>
  </si>
  <si>
    <t>2826</t>
  </si>
  <si>
    <t>BARRIO SAN LUIS</t>
  </si>
  <si>
    <t>CHACARITA</t>
  </si>
  <si>
    <t>2744</t>
  </si>
  <si>
    <t>CIUDADELA KENNEDY</t>
  </si>
  <si>
    <t>LUCIA GONZALEZ BARRANTES</t>
  </si>
  <si>
    <t>02271</t>
  </si>
  <si>
    <t>2834</t>
  </si>
  <si>
    <t>FLORA GUEVARA BARAHONA</t>
  </si>
  <si>
    <t>2792</t>
  </si>
  <si>
    <t>2715</t>
  </si>
  <si>
    <t>AUGUSTO COLOMBARI CHICOLI</t>
  </si>
  <si>
    <t>2883</t>
  </si>
  <si>
    <t>VEINTE DE NOVIEMBRE</t>
  </si>
  <si>
    <t>2842</t>
  </si>
  <si>
    <t>COCAL</t>
  </si>
  <si>
    <t>03167</t>
  </si>
  <si>
    <t>02279</t>
  </si>
  <si>
    <t>2836</t>
  </si>
  <si>
    <t>MORA Y CAÑAS</t>
  </si>
  <si>
    <t>2805</t>
  </si>
  <si>
    <t>2870</t>
  </si>
  <si>
    <t>02285</t>
  </si>
  <si>
    <t>2712</t>
  </si>
  <si>
    <t>PITAHAYA</t>
  </si>
  <si>
    <t>02364</t>
  </si>
  <si>
    <t>02286</t>
  </si>
  <si>
    <t>2720</t>
  </si>
  <si>
    <t>BAJO CALIENTE</t>
  </si>
  <si>
    <t>02765</t>
  </si>
  <si>
    <t>02287</t>
  </si>
  <si>
    <t>02288</t>
  </si>
  <si>
    <t>2778</t>
  </si>
  <si>
    <t>03141</t>
  </si>
  <si>
    <t>02289</t>
  </si>
  <si>
    <t>2759</t>
  </si>
  <si>
    <t>CHAPERNAL</t>
  </si>
  <si>
    <t>HACIENDA CHAPERNAL</t>
  </si>
  <si>
    <t>02763</t>
  </si>
  <si>
    <t>02290</t>
  </si>
  <si>
    <t>2844</t>
  </si>
  <si>
    <t>02292</t>
  </si>
  <si>
    <t>02293</t>
  </si>
  <si>
    <t>02294</t>
  </si>
  <si>
    <t>2784</t>
  </si>
  <si>
    <t>JORGE BORBON CASTRO</t>
  </si>
  <si>
    <t>02295</t>
  </si>
  <si>
    <t>2848</t>
  </si>
  <si>
    <t>ANA LUZ RAMIREZ RAMIREZ</t>
  </si>
  <si>
    <t>02367</t>
  </si>
  <si>
    <t>2700</t>
  </si>
  <si>
    <t>ABANGARITOS</t>
  </si>
  <si>
    <t>MANZANILLO</t>
  </si>
  <si>
    <t>02565</t>
  </si>
  <si>
    <t>2725</t>
  </si>
  <si>
    <t>FRENTE AL EBAIS,BOCANA</t>
  </si>
  <si>
    <t>CHOMES</t>
  </si>
  <si>
    <t>2743</t>
  </si>
  <si>
    <t>MONTERO Y PALITO</t>
  </si>
  <si>
    <t>02686</t>
  </si>
  <si>
    <t>02303</t>
  </si>
  <si>
    <t>2727</t>
  </si>
  <si>
    <t>BRISAS DEL GOLFO</t>
  </si>
  <si>
    <t>COSTA DE PAJAROS</t>
  </si>
  <si>
    <t>2807</t>
  </si>
  <si>
    <t>JUDAS</t>
  </si>
  <si>
    <t>2831</t>
  </si>
  <si>
    <t>2839</t>
  </si>
  <si>
    <t>MORALES</t>
  </si>
  <si>
    <t>MORALES DE CHOMES</t>
  </si>
  <si>
    <t>02380</t>
  </si>
  <si>
    <t>2761</t>
  </si>
  <si>
    <t>2824</t>
  </si>
  <si>
    <t>LAGARTOS</t>
  </si>
  <si>
    <t>LAGARTO SUR</t>
  </si>
  <si>
    <t>2750</t>
  </si>
  <si>
    <t>EL MALINCHE</t>
  </si>
  <si>
    <t>DE LA PLAZA DE FUTBOL 100M NORTE</t>
  </si>
  <si>
    <t>02685</t>
  </si>
  <si>
    <t>2763</t>
  </si>
  <si>
    <t>2769</t>
  </si>
  <si>
    <t>JARQUIN</t>
  </si>
  <si>
    <t>02688</t>
  </si>
  <si>
    <t>2760</t>
  </si>
  <si>
    <t>ISLA DE CHIRA</t>
  </si>
  <si>
    <t>02419</t>
  </si>
  <si>
    <t>02315</t>
  </si>
  <si>
    <t>2752</t>
  </si>
  <si>
    <t>CABO BLANCO</t>
  </si>
  <si>
    <t>2803</t>
  </si>
  <si>
    <t>ISLA DE VENADO</t>
  </si>
  <si>
    <t>2762</t>
  </si>
  <si>
    <t>COROZAL</t>
  </si>
  <si>
    <t>2776</t>
  </si>
  <si>
    <t>MONTAÑA GRANDE</t>
  </si>
  <si>
    <t>2781</t>
  </si>
  <si>
    <t>2754</t>
  </si>
  <si>
    <t>CAMARONAL</t>
  </si>
  <si>
    <t>2773</t>
  </si>
  <si>
    <t>2863</t>
  </si>
  <si>
    <t>02689</t>
  </si>
  <si>
    <t>2886</t>
  </si>
  <si>
    <t>ROSA BARQUERO AZOFEIFA</t>
  </si>
  <si>
    <t>EL GOLFO</t>
  </si>
  <si>
    <t>2851</t>
  </si>
  <si>
    <t>JICARAL</t>
  </si>
  <si>
    <t>2702</t>
  </si>
  <si>
    <t>2766</t>
  </si>
  <si>
    <t>02432</t>
  </si>
  <si>
    <t>02335</t>
  </si>
  <si>
    <t>1101</t>
  </si>
  <si>
    <t>CALLE LILES</t>
  </si>
  <si>
    <t>2853</t>
  </si>
  <si>
    <t>PAQUERA</t>
  </si>
  <si>
    <t>02522</t>
  </si>
  <si>
    <t>02348</t>
  </si>
  <si>
    <t>2808</t>
  </si>
  <si>
    <t>2703</t>
  </si>
  <si>
    <t>PLAYA BLANCA</t>
  </si>
  <si>
    <t>03168</t>
  </si>
  <si>
    <t>2706</t>
  </si>
  <si>
    <t>I.D.A. VALLE AZUL</t>
  </si>
  <si>
    <t>02420</t>
  </si>
  <si>
    <t>1108</t>
  </si>
  <si>
    <t>RINCON DE HERRERA</t>
  </si>
  <si>
    <t>2746</t>
  </si>
  <si>
    <t>02907</t>
  </si>
  <si>
    <t>02355</t>
  </si>
  <si>
    <t>2782</t>
  </si>
  <si>
    <t>2849</t>
  </si>
  <si>
    <t>2871</t>
  </si>
  <si>
    <t>02690</t>
  </si>
  <si>
    <t>2758</t>
  </si>
  <si>
    <t>RAFAEL ARGUEDAS HERRERA</t>
  </si>
  <si>
    <t>CERRO PLANO</t>
  </si>
  <si>
    <t>FRENTE AL HOTEL HELICONIA</t>
  </si>
  <si>
    <t>2847</t>
  </si>
  <si>
    <t>GUACIMAL</t>
  </si>
  <si>
    <t>LUDY ULLOA LORIA</t>
  </si>
  <si>
    <t>02369</t>
  </si>
  <si>
    <t>2866</t>
  </si>
  <si>
    <t>JOSE ANGEL RODRIGUEZ CAMPOS</t>
  </si>
  <si>
    <t>02368</t>
  </si>
  <si>
    <t>2771</t>
  </si>
  <si>
    <t>LINDORA</t>
  </si>
  <si>
    <t>2828</t>
  </si>
  <si>
    <t>ALTOS DE SAN LUIS</t>
  </si>
  <si>
    <t>02914</t>
  </si>
  <si>
    <t>0746</t>
  </si>
  <si>
    <t>JORGE GAMBOA ZUÑIGA</t>
  </si>
  <si>
    <t>02376</t>
  </si>
  <si>
    <t>2737</t>
  </si>
  <si>
    <t>2753</t>
  </si>
  <si>
    <t>CABUYA</t>
  </si>
  <si>
    <t>2704</t>
  </si>
  <si>
    <t>2705</t>
  </si>
  <si>
    <t>2768</t>
  </si>
  <si>
    <t>PANICA DOS</t>
  </si>
  <si>
    <t>02384</t>
  </si>
  <si>
    <t>2777</t>
  </si>
  <si>
    <t>02691</t>
  </si>
  <si>
    <t>LAS HUACAS</t>
  </si>
  <si>
    <t>02388</t>
  </si>
  <si>
    <t>2854</t>
  </si>
  <si>
    <t>2789</t>
  </si>
  <si>
    <t>02877</t>
  </si>
  <si>
    <t>2786</t>
  </si>
  <si>
    <t>CONTIGUO IGLESIA CATOLICA</t>
  </si>
  <si>
    <t>3020</t>
  </si>
  <si>
    <t>LA JULIETA</t>
  </si>
  <si>
    <t>ESPIRITU SANTO</t>
  </si>
  <si>
    <t>2770</t>
  </si>
  <si>
    <t>ROSARIO VASQUEZ MONGE</t>
  </si>
  <si>
    <t>JUANILAMA</t>
  </si>
  <si>
    <t>2832</t>
  </si>
  <si>
    <t>MARAÑONAL</t>
  </si>
  <si>
    <t>02402</t>
  </si>
  <si>
    <t>2790</t>
  </si>
  <si>
    <t>EL BARON</t>
  </si>
  <si>
    <t>2800</t>
  </si>
  <si>
    <t>2840</t>
  </si>
  <si>
    <t>NANCES</t>
  </si>
  <si>
    <t>2780</t>
  </si>
  <si>
    <t>SALINAS</t>
  </si>
  <si>
    <t>FRENTE A LA ESTACION DEL FERROCARRIL</t>
  </si>
  <si>
    <t>02876</t>
  </si>
  <si>
    <t>2795</t>
  </si>
  <si>
    <t>EL MOJON</t>
  </si>
  <si>
    <t>CONTIGUO AL TEMPLO CATOLICO EL MOJON</t>
  </si>
  <si>
    <t>2881</t>
  </si>
  <si>
    <t>MATA LIMON</t>
  </si>
  <si>
    <t>02545</t>
  </si>
  <si>
    <t>2755</t>
  </si>
  <si>
    <t>CAMBALACHE</t>
  </si>
  <si>
    <t>03219</t>
  </si>
  <si>
    <t>100M ESTE DE LA IGLESIA CATOLICA</t>
  </si>
  <si>
    <t>02413</t>
  </si>
  <si>
    <t>JUSTO ANTONIO FACIO</t>
  </si>
  <si>
    <t>MOJONCITO</t>
  </si>
  <si>
    <t>02546</t>
  </si>
  <si>
    <t>2875</t>
  </si>
  <si>
    <t>ANTONIO VALLERRIESTRA</t>
  </si>
  <si>
    <t>03091</t>
  </si>
  <si>
    <t>2756</t>
  </si>
  <si>
    <t>UNION</t>
  </si>
  <si>
    <t>2869</t>
  </si>
  <si>
    <t>02423</t>
  </si>
  <si>
    <t>2873</t>
  </si>
  <si>
    <t>02424</t>
  </si>
  <si>
    <t>2804</t>
  </si>
  <si>
    <t>02427</t>
  </si>
  <si>
    <t>02430</t>
  </si>
  <si>
    <t>3712</t>
  </si>
  <si>
    <t>CERROS</t>
  </si>
  <si>
    <t>3751</t>
  </si>
  <si>
    <t>MANUEL ANTONIO</t>
  </si>
  <si>
    <t>3752</t>
  </si>
  <si>
    <t>3754</t>
  </si>
  <si>
    <t>PAQUITA</t>
  </si>
  <si>
    <t>3773</t>
  </si>
  <si>
    <t>3774</t>
  </si>
  <si>
    <t>FINCA LLORONA</t>
  </si>
  <si>
    <t>02443</t>
  </si>
  <si>
    <t>3777</t>
  </si>
  <si>
    <t>RONCADOR</t>
  </si>
  <si>
    <t>3772</t>
  </si>
  <si>
    <t>MARIA LUISA DE CASTRO</t>
  </si>
  <si>
    <t>BOCA VIEJA</t>
  </si>
  <si>
    <t>NARANJITO</t>
  </si>
  <si>
    <t>02448</t>
  </si>
  <si>
    <t>3710</t>
  </si>
  <si>
    <t>CERRITOS</t>
  </si>
  <si>
    <t>02882</t>
  </si>
  <si>
    <t>3765</t>
  </si>
  <si>
    <t>REPUBLICA DE COREA</t>
  </si>
  <si>
    <t>RANCHO GRANDE</t>
  </si>
  <si>
    <t>3775</t>
  </si>
  <si>
    <t>FINCA MONA</t>
  </si>
  <si>
    <t>02697</t>
  </si>
  <si>
    <t>3724</t>
  </si>
  <si>
    <t>PORTALON</t>
  </si>
  <si>
    <t>JENNY ROMAN CECILIANO</t>
  </si>
  <si>
    <t>3725</t>
  </si>
  <si>
    <t>PORTON DE NARANJO</t>
  </si>
  <si>
    <t>3726</t>
  </si>
  <si>
    <t>3749</t>
  </si>
  <si>
    <t>3732</t>
  </si>
  <si>
    <t>03249</t>
  </si>
  <si>
    <t>3753</t>
  </si>
  <si>
    <t>JUAN BAUTISTA SANTAMARIA</t>
  </si>
  <si>
    <t>02696</t>
  </si>
  <si>
    <t>02467</t>
  </si>
  <si>
    <t>0761</t>
  </si>
  <si>
    <t>3781</t>
  </si>
  <si>
    <t>02476</t>
  </si>
  <si>
    <t>0786</t>
  </si>
  <si>
    <t>03086</t>
  </si>
  <si>
    <t>3699</t>
  </si>
  <si>
    <t>ALEXIS PEREZ AGUILAR</t>
  </si>
  <si>
    <t>02699</t>
  </si>
  <si>
    <t>02481</t>
  </si>
  <si>
    <t>3776</t>
  </si>
  <si>
    <t>FINCA POCARES</t>
  </si>
  <si>
    <t>POCARES</t>
  </si>
  <si>
    <t>IRENE ROMAN MENDEZ</t>
  </si>
  <si>
    <t>02883</t>
  </si>
  <si>
    <t>3780</t>
  </si>
  <si>
    <t>02500</t>
  </si>
  <si>
    <t>3755</t>
  </si>
  <si>
    <t>02484</t>
  </si>
  <si>
    <t>3706</t>
  </si>
  <si>
    <t>BIJAGUAL SUR</t>
  </si>
  <si>
    <t>3769</t>
  </si>
  <si>
    <t>02488</t>
  </si>
  <si>
    <t>PALO SECO</t>
  </si>
  <si>
    <t>EL BAMBU</t>
  </si>
  <si>
    <t>3740</t>
  </si>
  <si>
    <t>JUNTA DE CACAO</t>
  </si>
  <si>
    <t>PALO SECO VIEJO</t>
  </si>
  <si>
    <t>02499</t>
  </si>
  <si>
    <t>3733</t>
  </si>
  <si>
    <t>03204</t>
  </si>
  <si>
    <t>3735</t>
  </si>
  <si>
    <t>ESTERILLOS ANEXA</t>
  </si>
  <si>
    <t>ESTERILLOS</t>
  </si>
  <si>
    <t>02700</t>
  </si>
  <si>
    <t>3750</t>
  </si>
  <si>
    <t>02501</t>
  </si>
  <si>
    <t>3762</t>
  </si>
  <si>
    <t>PLAYON SUR</t>
  </si>
  <si>
    <t>2964</t>
  </si>
  <si>
    <t>LA CARBONERA</t>
  </si>
  <si>
    <t>CONTIGUO TEMPLO CATOLICO</t>
  </si>
  <si>
    <t>3758</t>
  </si>
  <si>
    <t>PLAYA PALMA</t>
  </si>
  <si>
    <t>LA BANDERA</t>
  </si>
  <si>
    <t>02511</t>
  </si>
  <si>
    <t>3761</t>
  </si>
  <si>
    <t>PLAYON SAN ISIDRO</t>
  </si>
  <si>
    <t>HUGO MADRIGAL JIMENEZ</t>
  </si>
  <si>
    <t>03104</t>
  </si>
  <si>
    <t>02515</t>
  </si>
  <si>
    <t>3743</t>
  </si>
  <si>
    <t>02517</t>
  </si>
  <si>
    <t>3114</t>
  </si>
  <si>
    <t>02518</t>
  </si>
  <si>
    <t>3021</t>
  </si>
  <si>
    <t>CORONADO</t>
  </si>
  <si>
    <t>3263</t>
  </si>
  <si>
    <t>NIEBOROWSKY</t>
  </si>
  <si>
    <t>2938</t>
  </si>
  <si>
    <t>VALLE DE EL DIQUIS</t>
  </si>
  <si>
    <t>3156</t>
  </si>
  <si>
    <t>3191</t>
  </si>
  <si>
    <t>02600</t>
  </si>
  <si>
    <t>02530</t>
  </si>
  <si>
    <t>3211</t>
  </si>
  <si>
    <t>SUSANA MORALES MORA</t>
  </si>
  <si>
    <t>02804</t>
  </si>
  <si>
    <t>3212</t>
  </si>
  <si>
    <t>TORTUGA</t>
  </si>
  <si>
    <t>OJOCHAL</t>
  </si>
  <si>
    <t>02532</t>
  </si>
  <si>
    <t>3553</t>
  </si>
  <si>
    <t>POCORA</t>
  </si>
  <si>
    <t>3019</t>
  </si>
  <si>
    <t>2988</t>
  </si>
  <si>
    <t>LA NAVIDAD</t>
  </si>
  <si>
    <t>PIEDRAS BLANCAS</t>
  </si>
  <si>
    <t>FINCA ALAJUELA</t>
  </si>
  <si>
    <t>3106</t>
  </si>
  <si>
    <t>LEONOR CHINCHILLA DE FIGUEROA</t>
  </si>
  <si>
    <t>RONY SEQUEIRA GALLO</t>
  </si>
  <si>
    <t>3117</t>
  </si>
  <si>
    <t>02537</t>
  </si>
  <si>
    <t>02538</t>
  </si>
  <si>
    <t>02539</t>
  </si>
  <si>
    <t>02540</t>
  </si>
  <si>
    <t>3218</t>
  </si>
  <si>
    <t>CENTRO VILLA COLON</t>
  </si>
  <si>
    <t>ALTO MONTERREY</t>
  </si>
  <si>
    <t>02542</t>
  </si>
  <si>
    <t>02543</t>
  </si>
  <si>
    <t>2986</t>
  </si>
  <si>
    <t>02601</t>
  </si>
  <si>
    <t>3200</t>
  </si>
  <si>
    <t>02554</t>
  </si>
  <si>
    <t>3202</t>
  </si>
  <si>
    <t>FINCA GUANACASTE</t>
  </si>
  <si>
    <t>3233</t>
  </si>
  <si>
    <t>FRENTE A LA INTERAMERICANA SUR</t>
  </si>
  <si>
    <t>02821</t>
  </si>
  <si>
    <t>02558</t>
  </si>
  <si>
    <t>3244</t>
  </si>
  <si>
    <t>02571</t>
  </si>
  <si>
    <t>3177</t>
  </si>
  <si>
    <t>FINCA NUEVE</t>
  </si>
  <si>
    <t>3171</t>
  </si>
  <si>
    <t>FINCA 2-4</t>
  </si>
  <si>
    <t>3052</t>
  </si>
  <si>
    <t>EDUARDO GARNIER UGALDE</t>
  </si>
  <si>
    <t>PALMAR NORTE</t>
  </si>
  <si>
    <t>02569</t>
  </si>
  <si>
    <t>3169</t>
  </si>
  <si>
    <t>FINCA SEIS-ONCE</t>
  </si>
  <si>
    <t>ALEXANDER AGUILAR ALVAREZ</t>
  </si>
  <si>
    <t>3173</t>
  </si>
  <si>
    <t>3170</t>
  </si>
  <si>
    <t>PALMAR SUR</t>
  </si>
  <si>
    <t>3196</t>
  </si>
  <si>
    <t>OLLA CERO</t>
  </si>
  <si>
    <t>SIERPE</t>
  </si>
  <si>
    <t>3046</t>
  </si>
  <si>
    <t>3157</t>
  </si>
  <si>
    <t>02604</t>
  </si>
  <si>
    <t>3617</t>
  </si>
  <si>
    <t>02586</t>
  </si>
  <si>
    <t>2992</t>
  </si>
  <si>
    <t>02590</t>
  </si>
  <si>
    <t>02591</t>
  </si>
  <si>
    <t>02592</t>
  </si>
  <si>
    <t>02593</t>
  </si>
  <si>
    <t>3049</t>
  </si>
  <si>
    <t>DRAKE</t>
  </si>
  <si>
    <t>AGUJITAS</t>
  </si>
  <si>
    <t>ITZEL ARIAS VEGA</t>
  </si>
  <si>
    <t>02603</t>
  </si>
  <si>
    <t>3552</t>
  </si>
  <si>
    <t>3042</t>
  </si>
  <si>
    <t>03113</t>
  </si>
  <si>
    <t>EL CAMPO</t>
  </si>
  <si>
    <t>1993</t>
  </si>
  <si>
    <t>JOKBATA</t>
  </si>
  <si>
    <t>3178</t>
  </si>
  <si>
    <t>3128</t>
  </si>
  <si>
    <t>02605</t>
  </si>
  <si>
    <t>02606</t>
  </si>
  <si>
    <t>3179</t>
  </si>
  <si>
    <t>3068</t>
  </si>
  <si>
    <t>02608</t>
  </si>
  <si>
    <t>3076</t>
  </si>
  <si>
    <t>02609</t>
  </si>
  <si>
    <t>3131</t>
  </si>
  <si>
    <t>PUNTA ZANCUDO</t>
  </si>
  <si>
    <t>2911</t>
  </si>
  <si>
    <t>PUEBLO CIVIL</t>
  </si>
  <si>
    <t>02611</t>
  </si>
  <si>
    <t>2013</t>
  </si>
  <si>
    <t>EL CAS</t>
  </si>
  <si>
    <t>3072</t>
  </si>
  <si>
    <t>02615</t>
  </si>
  <si>
    <t>3073</t>
  </si>
  <si>
    <t>02921</t>
  </si>
  <si>
    <t>02616</t>
  </si>
  <si>
    <t>3090</t>
  </si>
  <si>
    <t>LA MONA</t>
  </si>
  <si>
    <t>02620</t>
  </si>
  <si>
    <t>02622</t>
  </si>
  <si>
    <t>2951</t>
  </si>
  <si>
    <t>02623</t>
  </si>
  <si>
    <t>02624</t>
  </si>
  <si>
    <t>3007</t>
  </si>
  <si>
    <t>02625</t>
  </si>
  <si>
    <t>3014</t>
  </si>
  <si>
    <t>COMTE</t>
  </si>
  <si>
    <t>02626</t>
  </si>
  <si>
    <t>3070</t>
  </si>
  <si>
    <t>02627</t>
  </si>
  <si>
    <t>3105</t>
  </si>
  <si>
    <t>ALTO DE COMTE</t>
  </si>
  <si>
    <t>ALTO COMTE</t>
  </si>
  <si>
    <t>02807</t>
  </si>
  <si>
    <t>02628</t>
  </si>
  <si>
    <t>3126</t>
  </si>
  <si>
    <t>02629</t>
  </si>
  <si>
    <t>02630</t>
  </si>
  <si>
    <t>EL PILON</t>
  </si>
  <si>
    <t>1948</t>
  </si>
  <si>
    <t>02633</t>
  </si>
  <si>
    <t>2939</t>
  </si>
  <si>
    <t>LINDA MAR</t>
  </si>
  <si>
    <t>LANGOSTINO</t>
  </si>
  <si>
    <t>02634</t>
  </si>
  <si>
    <t>02635</t>
  </si>
  <si>
    <t>2949</t>
  </si>
  <si>
    <t>LAS GEMELAS</t>
  </si>
  <si>
    <t>2936</t>
  </si>
  <si>
    <t>COCAL AMARILLO</t>
  </si>
  <si>
    <t>3037</t>
  </si>
  <si>
    <t>PUNTA BANCO</t>
  </si>
  <si>
    <t>02641</t>
  </si>
  <si>
    <t>2972</t>
  </si>
  <si>
    <t>CAÑAZA</t>
  </si>
  <si>
    <t>3129</t>
  </si>
  <si>
    <t>02644</t>
  </si>
  <si>
    <t>3000</t>
  </si>
  <si>
    <t>LA INDEPENDENCIA</t>
  </si>
  <si>
    <t>3201</t>
  </si>
  <si>
    <t>SATURNINO CEDEÑO CEDEÑO</t>
  </si>
  <si>
    <t>3575</t>
  </si>
  <si>
    <t>PALERMO</t>
  </si>
  <si>
    <t>2895</t>
  </si>
  <si>
    <t>02809</t>
  </si>
  <si>
    <t>2961</t>
  </si>
  <si>
    <t>BOCA GALLARDO</t>
  </si>
  <si>
    <t>3004</t>
  </si>
  <si>
    <t>LA AMAPOLA</t>
  </si>
  <si>
    <t>02655</t>
  </si>
  <si>
    <t>3172</t>
  </si>
  <si>
    <t>2893</t>
  </si>
  <si>
    <t>VIQUILLA DOS</t>
  </si>
  <si>
    <t>2981</t>
  </si>
  <si>
    <t>3182</t>
  </si>
  <si>
    <t>2896</t>
  </si>
  <si>
    <t>BRUNCA</t>
  </si>
  <si>
    <t>BAMBEL</t>
  </si>
  <si>
    <t>3056</t>
  </si>
  <si>
    <t>VILLA BRICEÑO</t>
  </si>
  <si>
    <t>02668</t>
  </si>
  <si>
    <t>3079</t>
  </si>
  <si>
    <t>LA GAMBA</t>
  </si>
  <si>
    <t>02669</t>
  </si>
  <si>
    <t>3185</t>
  </si>
  <si>
    <t>COTO 54-55</t>
  </si>
  <si>
    <t>3190</t>
  </si>
  <si>
    <t>COTO 62-63</t>
  </si>
  <si>
    <t>02672</t>
  </si>
  <si>
    <t>3236</t>
  </si>
  <si>
    <t>03179</t>
  </si>
  <si>
    <t>02673</t>
  </si>
  <si>
    <t>3257</t>
  </si>
  <si>
    <t>3135</t>
  </si>
  <si>
    <t>02680</t>
  </si>
  <si>
    <t>02682</t>
  </si>
  <si>
    <t>02687</t>
  </si>
  <si>
    <t>2941</t>
  </si>
  <si>
    <t>BAJO DE REYES</t>
  </si>
  <si>
    <t>3061</t>
  </si>
  <si>
    <t>3062</t>
  </si>
  <si>
    <t>2950</t>
  </si>
  <si>
    <t>3063</t>
  </si>
  <si>
    <t>FILA PINAR</t>
  </si>
  <si>
    <t>02693</t>
  </si>
  <si>
    <t>2990</t>
  </si>
  <si>
    <t>3053</t>
  </si>
  <si>
    <t>EL DANTO</t>
  </si>
  <si>
    <t>2943</t>
  </si>
  <si>
    <t>SIETE COLINAS</t>
  </si>
  <si>
    <t>2963</t>
  </si>
  <si>
    <t>03063</t>
  </si>
  <si>
    <t>3006</t>
  </si>
  <si>
    <t>FRENTE AL CAMPO FERIAL</t>
  </si>
  <si>
    <t>02698</t>
  </si>
  <si>
    <t>3084</t>
  </si>
  <si>
    <t>3087</t>
  </si>
  <si>
    <t>3093</t>
  </si>
  <si>
    <t>ADELE CLARINI</t>
  </si>
  <si>
    <t>PIEDRA PINTADA</t>
  </si>
  <si>
    <t>3100</t>
  </si>
  <si>
    <t>02702</t>
  </si>
  <si>
    <t>3111</t>
  </si>
  <si>
    <t>02703</t>
  </si>
  <si>
    <t>3162</t>
  </si>
  <si>
    <t>02704</t>
  </si>
  <si>
    <t>02705</t>
  </si>
  <si>
    <t>3195</t>
  </si>
  <si>
    <t>SANTA CONSTANZA</t>
  </si>
  <si>
    <t>02706</t>
  </si>
  <si>
    <t>02707</t>
  </si>
  <si>
    <t>3041</t>
  </si>
  <si>
    <t>ADONAY ALFARO TORRES</t>
  </si>
  <si>
    <t>02708</t>
  </si>
  <si>
    <t>02709</t>
  </si>
  <si>
    <t>02710</t>
  </si>
  <si>
    <t>3241</t>
  </si>
  <si>
    <t>02711</t>
  </si>
  <si>
    <t>2929</t>
  </si>
  <si>
    <t>ALPHA</t>
  </si>
  <si>
    <t>3248</t>
  </si>
  <si>
    <t>02808</t>
  </si>
  <si>
    <t>2901</t>
  </si>
  <si>
    <t>JACQUELINE GRAJALES ALVARADO</t>
  </si>
  <si>
    <t>02716</t>
  </si>
  <si>
    <t>2915</t>
  </si>
  <si>
    <t>LA PALMIRA</t>
  </si>
  <si>
    <t>2970</t>
  </si>
  <si>
    <t>03110</t>
  </si>
  <si>
    <t>3164</t>
  </si>
  <si>
    <t>LUIS WACHONG LEE</t>
  </si>
  <si>
    <t>3166</t>
  </si>
  <si>
    <t>02720</t>
  </si>
  <si>
    <t>3026</t>
  </si>
  <si>
    <t>02813</t>
  </si>
  <si>
    <t>3204</t>
  </si>
  <si>
    <t>3096</t>
  </si>
  <si>
    <t>3113</t>
  </si>
  <si>
    <t>FILA TIGRE</t>
  </si>
  <si>
    <t>02913</t>
  </si>
  <si>
    <t>02724</t>
  </si>
  <si>
    <t>2995</t>
  </si>
  <si>
    <t>3085</t>
  </si>
  <si>
    <t>3101</t>
  </si>
  <si>
    <t>LAS MELLIZAS</t>
  </si>
  <si>
    <t>3210</t>
  </si>
  <si>
    <t>3252</t>
  </si>
  <si>
    <t>3065</t>
  </si>
  <si>
    <t>2918</t>
  </si>
  <si>
    <t>VALLE HERMOSO</t>
  </si>
  <si>
    <t>2931</t>
  </si>
  <si>
    <t>03150</t>
  </si>
  <si>
    <t>2957</t>
  </si>
  <si>
    <t>02736</t>
  </si>
  <si>
    <t>3187</t>
  </si>
  <si>
    <t>02737</t>
  </si>
  <si>
    <t>3198</t>
  </si>
  <si>
    <t>3237</t>
  </si>
  <si>
    <t>2892</t>
  </si>
  <si>
    <t>AGUA BUENA</t>
  </si>
  <si>
    <t>2948</t>
  </si>
  <si>
    <t>2969</t>
  </si>
  <si>
    <t>CAÑAS GORDAS</t>
  </si>
  <si>
    <t>02744</t>
  </si>
  <si>
    <t>2985</t>
  </si>
  <si>
    <t>CAMPO TRES</t>
  </si>
  <si>
    <t>3016</t>
  </si>
  <si>
    <t>3027</t>
  </si>
  <si>
    <t>3194</t>
  </si>
  <si>
    <t>3250</t>
  </si>
  <si>
    <t>LOS PILARES</t>
  </si>
  <si>
    <t>3067</t>
  </si>
  <si>
    <t>02751</t>
  </si>
  <si>
    <t>3109</t>
  </si>
  <si>
    <t>3159</t>
  </si>
  <si>
    <t>3051</t>
  </si>
  <si>
    <t>02815</t>
  </si>
  <si>
    <t>3083</t>
  </si>
  <si>
    <t>META PONTO</t>
  </si>
  <si>
    <t>3155</t>
  </si>
  <si>
    <t>HARLEY CORDERO CRUZ</t>
  </si>
  <si>
    <t>3209</t>
  </si>
  <si>
    <t>COPABUENA</t>
  </si>
  <si>
    <t>02757</t>
  </si>
  <si>
    <t>2891</t>
  </si>
  <si>
    <t>LA CHIVA</t>
  </si>
  <si>
    <t>02764</t>
  </si>
  <si>
    <t>2959</t>
  </si>
  <si>
    <t>BRUS MALIS</t>
  </si>
  <si>
    <t>3039</t>
  </si>
  <si>
    <t>JABILLO</t>
  </si>
  <si>
    <t>02769</t>
  </si>
  <si>
    <t>3095</t>
  </si>
  <si>
    <t>3154</t>
  </si>
  <si>
    <t>3160</t>
  </si>
  <si>
    <t>02920</t>
  </si>
  <si>
    <t>3224</t>
  </si>
  <si>
    <t>FERNANDO ALFARO VALVERDE</t>
  </si>
  <si>
    <t>03066</t>
  </si>
  <si>
    <t>3023</t>
  </si>
  <si>
    <t>VILLA PALACIOS</t>
  </si>
  <si>
    <t>02775</t>
  </si>
  <si>
    <t>3579</t>
  </si>
  <si>
    <t>CALLE UNO</t>
  </si>
  <si>
    <t>02776</t>
  </si>
  <si>
    <t>02777</t>
  </si>
  <si>
    <t>3175</t>
  </si>
  <si>
    <t>23 DE MAYO</t>
  </si>
  <si>
    <t>02778</t>
  </si>
  <si>
    <t>02779</t>
  </si>
  <si>
    <t>02781</t>
  </si>
  <si>
    <t>3081</t>
  </si>
  <si>
    <t>QUIABDO</t>
  </si>
  <si>
    <t>02816</t>
  </si>
  <si>
    <t>3214</t>
  </si>
  <si>
    <t>03180</t>
  </si>
  <si>
    <t>BRATSI</t>
  </si>
  <si>
    <t>02792</t>
  </si>
  <si>
    <t>2900</t>
  </si>
  <si>
    <t>3018</t>
  </si>
  <si>
    <t>EL LABRADOR</t>
  </si>
  <si>
    <t>LAUREL</t>
  </si>
  <si>
    <t>03281</t>
  </si>
  <si>
    <t>02796</t>
  </si>
  <si>
    <t>3181</t>
  </si>
  <si>
    <t>COTO 47</t>
  </si>
  <si>
    <t>02797</t>
  </si>
  <si>
    <t>3347</t>
  </si>
  <si>
    <t>CHINA KICHA</t>
  </si>
  <si>
    <t>03015</t>
  </si>
  <si>
    <t>02798</t>
  </si>
  <si>
    <t>3189</t>
  </si>
  <si>
    <t>COTO 42</t>
  </si>
  <si>
    <t>02799</t>
  </si>
  <si>
    <t>02800</t>
  </si>
  <si>
    <t>02801</t>
  </si>
  <si>
    <t>02802</t>
  </si>
  <si>
    <t>2973</t>
  </si>
  <si>
    <t>LA NUBIA</t>
  </si>
  <si>
    <t>STEVEN SOTO CAIROLI</t>
  </si>
  <si>
    <t>CARACOL</t>
  </si>
  <si>
    <t>02805</t>
  </si>
  <si>
    <t>3180</t>
  </si>
  <si>
    <t>COTO 45</t>
  </si>
  <si>
    <t>3188</t>
  </si>
  <si>
    <t>COTO 50-51</t>
  </si>
  <si>
    <t>2898</t>
  </si>
  <si>
    <t>CIUDAD NEILY</t>
  </si>
  <si>
    <t>3346</t>
  </si>
  <si>
    <t>SIBÖDI</t>
  </si>
  <si>
    <t>3078</t>
  </si>
  <si>
    <t>22 DE OCTUBRE</t>
  </si>
  <si>
    <t>3184</t>
  </si>
  <si>
    <t>COTO 52</t>
  </si>
  <si>
    <t>02812</t>
  </si>
  <si>
    <t>3199</t>
  </si>
  <si>
    <t>SANTIAGO DE CARACOL</t>
  </si>
  <si>
    <t>2927</t>
  </si>
  <si>
    <t>03024</t>
  </si>
  <si>
    <t>3047</t>
  </si>
  <si>
    <t>ABROJO MONTEZUMA</t>
  </si>
  <si>
    <t>3348</t>
  </si>
  <si>
    <t>MELERUK</t>
  </si>
  <si>
    <t>LA PERA</t>
  </si>
  <si>
    <t>03014</t>
  </si>
  <si>
    <t>02818</t>
  </si>
  <si>
    <t>3104</t>
  </si>
  <si>
    <t>3088</t>
  </si>
  <si>
    <t>LA MARIPOSA</t>
  </si>
  <si>
    <t>02820</t>
  </si>
  <si>
    <t>3229</t>
  </si>
  <si>
    <t>02919</t>
  </si>
  <si>
    <t>3077</t>
  </si>
  <si>
    <t>CONFRATERNIDAD</t>
  </si>
  <si>
    <t>3216</t>
  </si>
  <si>
    <t>LAS VEGAS DE ABROJO NORTE</t>
  </si>
  <si>
    <t>ABROJO NORTE</t>
  </si>
  <si>
    <t>3115</t>
  </si>
  <si>
    <t>PASO CANOAS</t>
  </si>
  <si>
    <t>2902</t>
  </si>
  <si>
    <t>02831</t>
  </si>
  <si>
    <t>3242</t>
  </si>
  <si>
    <t>02835</t>
  </si>
  <si>
    <t>3120</t>
  </si>
  <si>
    <t>DARIZARA</t>
  </si>
  <si>
    <t>PLAZA CANOAS</t>
  </si>
  <si>
    <t>3197</t>
  </si>
  <si>
    <t>2955</t>
  </si>
  <si>
    <t>GUAYACAN</t>
  </si>
  <si>
    <t>02840</t>
  </si>
  <si>
    <t>2993</t>
  </si>
  <si>
    <t>FINCA NARANJO</t>
  </si>
  <si>
    <t>02841</t>
  </si>
  <si>
    <t>3008</t>
  </si>
  <si>
    <t>3009</t>
  </si>
  <si>
    <t>FINCA CAUCHO</t>
  </si>
  <si>
    <t>3010</t>
  </si>
  <si>
    <t>FINCA CAIMITO</t>
  </si>
  <si>
    <t>CAIMITO</t>
  </si>
  <si>
    <t>02844</t>
  </si>
  <si>
    <t>3011</t>
  </si>
  <si>
    <t>FINCA TAMARINDO</t>
  </si>
  <si>
    <t>ELIZABETH BRIONES SEQUEIRA</t>
  </si>
  <si>
    <t>3012</t>
  </si>
  <si>
    <t>FINCA BAMBITO</t>
  </si>
  <si>
    <t>3028</t>
  </si>
  <si>
    <t>VEREH</t>
  </si>
  <si>
    <t>3044</t>
  </si>
  <si>
    <t>2976</t>
  </si>
  <si>
    <t>SURIK</t>
  </si>
  <si>
    <t>CONTROL</t>
  </si>
  <si>
    <t>3249</t>
  </si>
  <si>
    <t>CARACOL DE LA VACA</t>
  </si>
  <si>
    <t>3001</t>
  </si>
  <si>
    <t>2889</t>
  </si>
  <si>
    <t>LA BOTA</t>
  </si>
  <si>
    <t>3036</t>
  </si>
  <si>
    <t>3032</t>
  </si>
  <si>
    <t>3057</t>
  </si>
  <si>
    <t>02862</t>
  </si>
  <si>
    <t>3015</t>
  </si>
  <si>
    <t>BELLA LUZ</t>
  </si>
  <si>
    <t>02865</t>
  </si>
  <si>
    <t>3091</t>
  </si>
  <si>
    <t>3069</t>
  </si>
  <si>
    <t>JUAN LARA ALFARO</t>
  </si>
  <si>
    <t>02867</t>
  </si>
  <si>
    <t>3142</t>
  </si>
  <si>
    <t>FINCA MANGO</t>
  </si>
  <si>
    <t>CRISTINA TELLO ZAPATA</t>
  </si>
  <si>
    <t>02872</t>
  </si>
  <si>
    <t>3556</t>
  </si>
  <si>
    <t>BARRA DEL COLORADO SUR</t>
  </si>
  <si>
    <t>BARRA COLORADO SUR</t>
  </si>
  <si>
    <t>3472</t>
  </si>
  <si>
    <t>3306</t>
  </si>
  <si>
    <t>BARRA DE PARISMINA</t>
  </si>
  <si>
    <t>GUILLERMO VALVERDE ALVARADO</t>
  </si>
  <si>
    <t>02879</t>
  </si>
  <si>
    <t>3484</t>
  </si>
  <si>
    <t>VALLE LA AURORA</t>
  </si>
  <si>
    <t>03009</t>
  </si>
  <si>
    <t>3375</t>
  </si>
  <si>
    <t>LIVERPOOL</t>
  </si>
  <si>
    <t>0752</t>
  </si>
  <si>
    <t>03156</t>
  </si>
  <si>
    <t>3408</t>
  </si>
  <si>
    <t>VILLA DEL MAR # 1</t>
  </si>
  <si>
    <t>3465</t>
  </si>
  <si>
    <t>PORTETE</t>
  </si>
  <si>
    <t>SALVADOR MATARRITA MORA</t>
  </si>
  <si>
    <t>3466</t>
  </si>
  <si>
    <t>3486</t>
  </si>
  <si>
    <t>3411</t>
  </si>
  <si>
    <t>02893</t>
  </si>
  <si>
    <t>3469</t>
  </si>
  <si>
    <t>02894</t>
  </si>
  <si>
    <t>3554</t>
  </si>
  <si>
    <t>BARRA DEL COLORADO NORTE</t>
  </si>
  <si>
    <t>BARRA COLORADO NORTE</t>
  </si>
  <si>
    <t>02895</t>
  </si>
  <si>
    <t>3557</t>
  </si>
  <si>
    <t>BARRA DE TORTUGUERO</t>
  </si>
  <si>
    <t>3407</t>
  </si>
  <si>
    <t>LOS CORALES</t>
  </si>
  <si>
    <t>3414</t>
  </si>
  <si>
    <t>3454</t>
  </si>
  <si>
    <t>3320</t>
  </si>
  <si>
    <t>3380</t>
  </si>
  <si>
    <t>3406</t>
  </si>
  <si>
    <t>VILLA DEL MAR # 2</t>
  </si>
  <si>
    <t>VILLA DEL MAR 2</t>
  </si>
  <si>
    <t>YENORI BRYAN JENKINS</t>
  </si>
  <si>
    <t>02905</t>
  </si>
  <si>
    <t>02906</t>
  </si>
  <si>
    <t>3470</t>
  </si>
  <si>
    <t>3305</t>
  </si>
  <si>
    <t>BANANITO NORTE</t>
  </si>
  <si>
    <t>3307</t>
  </si>
  <si>
    <t>ATILIA MATA FRESES</t>
  </si>
  <si>
    <t>3458</t>
  </si>
  <si>
    <t>LA COLINA</t>
  </si>
  <si>
    <t>3357</t>
  </si>
  <si>
    <t>3345</t>
  </si>
  <si>
    <t>BARRIO LIMONCITO</t>
  </si>
  <si>
    <t>3423</t>
  </si>
  <si>
    <t>LA BOMBA</t>
  </si>
  <si>
    <t>02915</t>
  </si>
  <si>
    <t>3303</t>
  </si>
  <si>
    <t>BALVANERO VARGAS MOLINA</t>
  </si>
  <si>
    <t>3479</t>
  </si>
  <si>
    <t>3321</t>
  </si>
  <si>
    <t>BURRICO</t>
  </si>
  <si>
    <t>BANANITO SUR</t>
  </si>
  <si>
    <t>3308</t>
  </si>
  <si>
    <t>BEVERLY</t>
  </si>
  <si>
    <t>3383</t>
  </si>
  <si>
    <t>PENSHURT</t>
  </si>
  <si>
    <t>3443</t>
  </si>
  <si>
    <t>3480</t>
  </si>
  <si>
    <t>03251</t>
  </si>
  <si>
    <t>02922</t>
  </si>
  <si>
    <t>3353</t>
  </si>
  <si>
    <t>BONIFACIO</t>
  </si>
  <si>
    <t>3386</t>
  </si>
  <si>
    <t>SAN CLEMENTE</t>
  </si>
  <si>
    <t>3449</t>
  </si>
  <si>
    <t>CASTILLO NUEVO</t>
  </si>
  <si>
    <t>3517</t>
  </si>
  <si>
    <t>3351</t>
  </si>
  <si>
    <t>3335</t>
  </si>
  <si>
    <t>DURUY</t>
  </si>
  <si>
    <t>3361</t>
  </si>
  <si>
    <t>CALVERI</t>
  </si>
  <si>
    <t>3474</t>
  </si>
  <si>
    <t>3496</t>
  </si>
  <si>
    <t>VESTA</t>
  </si>
  <si>
    <t>3485</t>
  </si>
  <si>
    <t>CERERE</t>
  </si>
  <si>
    <t>3285</t>
  </si>
  <si>
    <t>ARMENIA</t>
  </si>
  <si>
    <t>3511</t>
  </si>
  <si>
    <t>BOCUARE</t>
  </si>
  <si>
    <t>03013</t>
  </si>
  <si>
    <t>3267</t>
  </si>
  <si>
    <t>3330</t>
  </si>
  <si>
    <t>3460</t>
  </si>
  <si>
    <t>PANDORA OESTE</t>
  </si>
  <si>
    <t>02953</t>
  </si>
  <si>
    <t>3323</t>
  </si>
  <si>
    <t>CIUDADELA FLORES</t>
  </si>
  <si>
    <t>3397</t>
  </si>
  <si>
    <t>02957</t>
  </si>
  <si>
    <t>3436</t>
  </si>
  <si>
    <t>3504</t>
  </si>
  <si>
    <t>EL COCAL</t>
  </si>
  <si>
    <t>02962</t>
  </si>
  <si>
    <t>3317</t>
  </si>
  <si>
    <t>SECTOR NORTE</t>
  </si>
  <si>
    <t>VIRGILIA BOX DAVIS</t>
  </si>
  <si>
    <t>02963</t>
  </si>
  <si>
    <t>3310</t>
  </si>
  <si>
    <t>3487</t>
  </si>
  <si>
    <t>3522</t>
  </si>
  <si>
    <t>IMPERIO</t>
  </si>
  <si>
    <t>IMPERIO DOS</t>
  </si>
  <si>
    <t>3415</t>
  </si>
  <si>
    <t>3492</t>
  </si>
  <si>
    <t>3453</t>
  </si>
  <si>
    <t>LAS PALMIRAS</t>
  </si>
  <si>
    <t>3365</t>
  </si>
  <si>
    <t>MONTEVERDE</t>
  </si>
  <si>
    <t>3382</t>
  </si>
  <si>
    <t>3318</t>
  </si>
  <si>
    <t>3344</t>
  </si>
  <si>
    <t>MARYLAND</t>
  </si>
  <si>
    <t>3355</t>
  </si>
  <si>
    <t>WALDECK</t>
  </si>
  <si>
    <t>3309</t>
  </si>
  <si>
    <t>3319</t>
  </si>
  <si>
    <t>INDIANA DOS</t>
  </si>
  <si>
    <t>3399</t>
  </si>
  <si>
    <t>NUEVA ESPERANZA</t>
  </si>
  <si>
    <t>3400</t>
  </si>
  <si>
    <t>NUEVA VIRGINIA</t>
  </si>
  <si>
    <t>MELANIA MATA OTOYA</t>
  </si>
  <si>
    <t>3478</t>
  </si>
  <si>
    <t>SAN ALBERTO</t>
  </si>
  <si>
    <t>02982</t>
  </si>
  <si>
    <t>3482</t>
  </si>
  <si>
    <t>LA PERLITA</t>
  </si>
  <si>
    <t>3507</t>
  </si>
  <si>
    <t>FAUSTO HERRERA CORDERO</t>
  </si>
  <si>
    <t>02984</t>
  </si>
  <si>
    <t>3520</t>
  </si>
  <si>
    <t>LA PERLA 1</t>
  </si>
  <si>
    <t>02985</t>
  </si>
  <si>
    <t>3515</t>
  </si>
  <si>
    <t>VEGAS DE MADRE DE DIOS</t>
  </si>
  <si>
    <t>BATAN</t>
  </si>
  <si>
    <t>ESPABEL</t>
  </si>
  <si>
    <t>3525</t>
  </si>
  <si>
    <t>FREEMAN</t>
  </si>
  <si>
    <t>3416</t>
  </si>
  <si>
    <t>INDIANA TRES</t>
  </si>
  <si>
    <t>02989</t>
  </si>
  <si>
    <t>3417</t>
  </si>
  <si>
    <t>02991</t>
  </si>
  <si>
    <t>3363</t>
  </si>
  <si>
    <t>3396</t>
  </si>
  <si>
    <t>3441</t>
  </si>
  <si>
    <t>MADRE DE DIOS</t>
  </si>
  <si>
    <t>3463</t>
  </si>
  <si>
    <t>3483</t>
  </si>
  <si>
    <t>ALEX FARGUHARSON BENNETT</t>
  </si>
  <si>
    <t>3342</t>
  </si>
  <si>
    <t>CIMARRONES</t>
  </si>
  <si>
    <t>3393</t>
  </si>
  <si>
    <t>SILVESTRE GRANT GRIFFITH</t>
  </si>
  <si>
    <t>EL CAIRO</t>
  </si>
  <si>
    <t>3448</t>
  </si>
  <si>
    <t>GERMANIA</t>
  </si>
  <si>
    <t>3471</t>
  </si>
  <si>
    <t>MILANO</t>
  </si>
  <si>
    <t>JAVIER CHAVES BUSTOS</t>
  </si>
  <si>
    <t>3418</t>
  </si>
  <si>
    <t>3427</t>
  </si>
  <si>
    <t>LA HEREDIANA</t>
  </si>
  <si>
    <t>HEREDIANA</t>
  </si>
  <si>
    <t>3412</t>
  </si>
  <si>
    <t>3425</t>
  </si>
  <si>
    <t>3481</t>
  </si>
  <si>
    <t>3502</t>
  </si>
  <si>
    <t>LA IBERIA</t>
  </si>
  <si>
    <t>03010</t>
  </si>
  <si>
    <t>CUATRO MILLAS</t>
  </si>
  <si>
    <t>3426</t>
  </si>
  <si>
    <t>LA FRANCIA</t>
  </si>
  <si>
    <t>03016</t>
  </si>
  <si>
    <t>03017</t>
  </si>
  <si>
    <t>03018</t>
  </si>
  <si>
    <t>3336</t>
  </si>
  <si>
    <t>KATSI</t>
  </si>
  <si>
    <t>03019</t>
  </si>
  <si>
    <t>3343</t>
  </si>
  <si>
    <t>SURETKA</t>
  </si>
  <si>
    <t>3489</t>
  </si>
  <si>
    <t>SEPECUE</t>
  </si>
  <si>
    <t>3490</t>
  </si>
  <si>
    <t>SHIROLES</t>
  </si>
  <si>
    <t>3497</t>
  </si>
  <si>
    <t>3275</t>
  </si>
  <si>
    <t>BERNARDO DRÜG INGERMAN</t>
  </si>
  <si>
    <t>AMUBRI</t>
  </si>
  <si>
    <t>3403</t>
  </si>
  <si>
    <t>3266</t>
  </si>
  <si>
    <t>03027</t>
  </si>
  <si>
    <t>3304</t>
  </si>
  <si>
    <t>3388</t>
  </si>
  <si>
    <t>03030</t>
  </si>
  <si>
    <t>3358</t>
  </si>
  <si>
    <t>COROMA</t>
  </si>
  <si>
    <t>03032</t>
  </si>
  <si>
    <t>3359</t>
  </si>
  <si>
    <t>3316</t>
  </si>
  <si>
    <t>SUIRI</t>
  </si>
  <si>
    <t>3341</t>
  </si>
  <si>
    <t>CHASE</t>
  </si>
  <si>
    <t>03035</t>
  </si>
  <si>
    <t>03036</t>
  </si>
  <si>
    <t>3459</t>
  </si>
  <si>
    <t>3500</t>
  </si>
  <si>
    <t>YORKIN</t>
  </si>
  <si>
    <t>3283</t>
  </si>
  <si>
    <t>GANDOCA</t>
  </si>
  <si>
    <t>SIXAOLA</t>
  </si>
  <si>
    <t>3288</t>
  </si>
  <si>
    <t>CATARINA</t>
  </si>
  <si>
    <t>JORGE MATARRITA THOMPSON</t>
  </si>
  <si>
    <t>03041</t>
  </si>
  <si>
    <t>CAHUITA</t>
  </si>
  <si>
    <t>03042</t>
  </si>
  <si>
    <t>3314</t>
  </si>
  <si>
    <t>3392</t>
  </si>
  <si>
    <t>COCLES</t>
  </si>
  <si>
    <t>LORETA JACKSON TAYLOR</t>
  </si>
  <si>
    <t>3373</t>
  </si>
  <si>
    <t>HONE CREEK</t>
  </si>
  <si>
    <t>FRANCISCA WEST GRANT</t>
  </si>
  <si>
    <t>03045</t>
  </si>
  <si>
    <t>3442</t>
  </si>
  <si>
    <t>3455</t>
  </si>
  <si>
    <t>OLIVIA</t>
  </si>
  <si>
    <t>3324</t>
  </si>
  <si>
    <t>3364</t>
  </si>
  <si>
    <t>DAYTONIA</t>
  </si>
  <si>
    <t>03050</t>
  </si>
  <si>
    <t>3404</t>
  </si>
  <si>
    <t>FINCA COSTA RICA</t>
  </si>
  <si>
    <t>03118</t>
  </si>
  <si>
    <t>3384</t>
  </si>
  <si>
    <t>3461</t>
  </si>
  <si>
    <t>3432</t>
  </si>
  <si>
    <t>FINCA MARGARITA</t>
  </si>
  <si>
    <t>MARGARITA</t>
  </si>
  <si>
    <t>03058</t>
  </si>
  <si>
    <t>3268</t>
  </si>
  <si>
    <t>DAVAO</t>
  </si>
  <si>
    <t>03059</t>
  </si>
  <si>
    <t>3272</t>
  </si>
  <si>
    <t>LAS BRISAS DE ZENT</t>
  </si>
  <si>
    <t>3312</t>
  </si>
  <si>
    <t>LINEA B</t>
  </si>
  <si>
    <t>FLOR MENDIETA ESPINOZA</t>
  </si>
  <si>
    <t>3315</t>
  </si>
  <si>
    <t>BOSTON</t>
  </si>
  <si>
    <t>3356</t>
  </si>
  <si>
    <t>CORINA</t>
  </si>
  <si>
    <t>3360</t>
  </si>
  <si>
    <t>CUBA CREEK</t>
  </si>
  <si>
    <t>03064</t>
  </si>
  <si>
    <t>3370</t>
  </si>
  <si>
    <t>BRISTOL</t>
  </si>
  <si>
    <t>03065</t>
  </si>
  <si>
    <t>3376</t>
  </si>
  <si>
    <t>3387</t>
  </si>
  <si>
    <t>03067</t>
  </si>
  <si>
    <t>3389</t>
  </si>
  <si>
    <t>ZENT</t>
  </si>
  <si>
    <t>RUDDY CRAWFORD MCDONALD</t>
  </si>
  <si>
    <t>3390</t>
  </si>
  <si>
    <t>BARBILLA</t>
  </si>
  <si>
    <t>3402</t>
  </si>
  <si>
    <t>ESTRADA</t>
  </si>
  <si>
    <t>03071</t>
  </si>
  <si>
    <t>3405</t>
  </si>
  <si>
    <t>3437</t>
  </si>
  <si>
    <t>LARGA DISTANCIA</t>
  </si>
  <si>
    <t>3495</t>
  </si>
  <si>
    <t>03074</t>
  </si>
  <si>
    <t>3488</t>
  </si>
  <si>
    <t>03075</t>
  </si>
  <si>
    <t>3508</t>
  </si>
  <si>
    <t>03208</t>
  </si>
  <si>
    <t>3505</t>
  </si>
  <si>
    <t>VEINTIOCHO MILLAS</t>
  </si>
  <si>
    <t>28 MILLAS</t>
  </si>
  <si>
    <t>03077</t>
  </si>
  <si>
    <t>3509</t>
  </si>
  <si>
    <t>LOMAS DEL TORO</t>
  </si>
  <si>
    <t>3519</t>
  </si>
  <si>
    <t>3379</t>
  </si>
  <si>
    <t>3367</t>
  </si>
  <si>
    <t>3429</t>
  </si>
  <si>
    <t>LA MARGARITA</t>
  </si>
  <si>
    <t>24 MILLAS</t>
  </si>
  <si>
    <t>03083</t>
  </si>
  <si>
    <t>3477</t>
  </si>
  <si>
    <t>SAHARA</t>
  </si>
  <si>
    <t>3503</t>
  </si>
  <si>
    <t>03085</t>
  </si>
  <si>
    <t>3506</t>
  </si>
  <si>
    <t>3527</t>
  </si>
  <si>
    <t>3541</t>
  </si>
  <si>
    <t>ANITA GRANDE</t>
  </si>
  <si>
    <t>3555</t>
  </si>
  <si>
    <t>03089</t>
  </si>
  <si>
    <t>3612</t>
  </si>
  <si>
    <t>03090</t>
  </si>
  <si>
    <t>3630</t>
  </si>
  <si>
    <t>3643</t>
  </si>
  <si>
    <t>3662</t>
  </si>
  <si>
    <t>3669</t>
  </si>
  <si>
    <t>03094</t>
  </si>
  <si>
    <t>3687</t>
  </si>
  <si>
    <t>EL PRADO</t>
  </si>
  <si>
    <t>ENRIQUE GONZALEZ JIMENEZ</t>
  </si>
  <si>
    <t>3619</t>
  </si>
  <si>
    <t>3636</t>
  </si>
  <si>
    <t>LOS DIAMANTES</t>
  </si>
  <si>
    <t>3663</t>
  </si>
  <si>
    <t>3395</t>
  </si>
  <si>
    <t>BOCA COHEN</t>
  </si>
  <si>
    <t>3660</t>
  </si>
  <si>
    <t>3668</t>
  </si>
  <si>
    <t>SUERRE</t>
  </si>
  <si>
    <t>VENILDA ANCHIA CASTILLO</t>
  </si>
  <si>
    <t>3550</t>
  </si>
  <si>
    <t>3560</t>
  </si>
  <si>
    <t>LA TERESA</t>
  </si>
  <si>
    <t>3585</t>
  </si>
  <si>
    <t>03105</t>
  </si>
  <si>
    <t>03106</t>
  </si>
  <si>
    <t>3593</t>
  </si>
  <si>
    <t>03108</t>
  </si>
  <si>
    <t>3597</t>
  </si>
  <si>
    <t>03109</t>
  </si>
  <si>
    <t>3615</t>
  </si>
  <si>
    <t>EL BALASTRE</t>
  </si>
  <si>
    <t>3632</t>
  </si>
  <si>
    <t>3639</t>
  </si>
  <si>
    <t>SECTOR NUEVE</t>
  </si>
  <si>
    <t>3686</t>
  </si>
  <si>
    <t>3666</t>
  </si>
  <si>
    <t>3681</t>
  </si>
  <si>
    <t>3683</t>
  </si>
  <si>
    <t>BANAMOLA</t>
  </si>
  <si>
    <t>PERDIZ</t>
  </si>
  <si>
    <t>3644</t>
  </si>
  <si>
    <t>3678</t>
  </si>
  <si>
    <t>LA SUERTE</t>
  </si>
  <si>
    <t>03119</t>
  </si>
  <si>
    <t>3690</t>
  </si>
  <si>
    <t>3682</t>
  </si>
  <si>
    <t>3628</t>
  </si>
  <si>
    <t>LA RITA</t>
  </si>
  <si>
    <t>03123</t>
  </si>
  <si>
    <t>3535</t>
  </si>
  <si>
    <t>TARIRE</t>
  </si>
  <si>
    <t>03125</t>
  </si>
  <si>
    <t>3675</t>
  </si>
  <si>
    <t>3576</t>
  </si>
  <si>
    <t>HUETAR</t>
  </si>
  <si>
    <t>BARRIO NAZARETH</t>
  </si>
  <si>
    <t>03127</t>
  </si>
  <si>
    <t>03129</t>
  </si>
  <si>
    <t>03130</t>
  </si>
  <si>
    <t>3568</t>
  </si>
  <si>
    <t>CAMPO DE ATERRIZAJE</t>
  </si>
  <si>
    <t>CAMPO ATERRIZAJE</t>
  </si>
  <si>
    <t>3581</t>
  </si>
  <si>
    <t>3583</t>
  </si>
  <si>
    <t>CAROLINA</t>
  </si>
  <si>
    <t>3584</t>
  </si>
  <si>
    <t>YAMILETH CUBILLO DELGADO</t>
  </si>
  <si>
    <t>03136</t>
  </si>
  <si>
    <t>3586</t>
  </si>
  <si>
    <t>3591</t>
  </si>
  <si>
    <t>03138</t>
  </si>
  <si>
    <t>3620</t>
  </si>
  <si>
    <t>3574</t>
  </si>
  <si>
    <t>CAMPO CINCO</t>
  </si>
  <si>
    <t>3631</t>
  </si>
  <si>
    <t>COSTADO N.DE LA DELEG.DIST.DE CUATRO ESQUINAS</t>
  </si>
  <si>
    <t>3679</t>
  </si>
  <si>
    <t>03142</t>
  </si>
  <si>
    <t>3658</t>
  </si>
  <si>
    <t>03143</t>
  </si>
  <si>
    <t>3684</t>
  </si>
  <si>
    <t>CAMPO DOS</t>
  </si>
  <si>
    <t>3688</t>
  </si>
  <si>
    <t>CAMPO CUATRO</t>
  </si>
  <si>
    <t>3635</t>
  </si>
  <si>
    <t>03147</t>
  </si>
  <si>
    <t>3543</t>
  </si>
  <si>
    <t>3573</t>
  </si>
  <si>
    <t>CAMPO KENNEDY</t>
  </si>
  <si>
    <t>3563</t>
  </si>
  <si>
    <t>03166</t>
  </si>
  <si>
    <t>3572</t>
  </si>
  <si>
    <t>03152</t>
  </si>
  <si>
    <t>3622</t>
  </si>
  <si>
    <t>VEGA</t>
  </si>
  <si>
    <t>03153</t>
  </si>
  <si>
    <t>3627</t>
  </si>
  <si>
    <t>03154</t>
  </si>
  <si>
    <t>3650</t>
  </si>
  <si>
    <t>CAMPO TRES ESTE</t>
  </si>
  <si>
    <t>LIGIA VILLEGAS ACOSTA</t>
  </si>
  <si>
    <t>3532</t>
  </si>
  <si>
    <t>3533</t>
  </si>
  <si>
    <t>POCORA SUR</t>
  </si>
  <si>
    <t>3580</t>
  </si>
  <si>
    <t>3598</t>
  </si>
  <si>
    <t>3618</t>
  </si>
  <si>
    <t>IROQUOIS</t>
  </si>
  <si>
    <t>03163</t>
  </si>
  <si>
    <t>3626</t>
  </si>
  <si>
    <t>3629</t>
  </si>
  <si>
    <t>LA SELVA</t>
  </si>
  <si>
    <t>3640</t>
  </si>
  <si>
    <t>3642</t>
  </si>
  <si>
    <t>PARISMINA</t>
  </si>
  <si>
    <t>3645</t>
  </si>
  <si>
    <t>3647</t>
  </si>
  <si>
    <t>VILLAFRANCA</t>
  </si>
  <si>
    <t>3648</t>
  </si>
  <si>
    <t>BALSAVILLE</t>
  </si>
  <si>
    <t>03170</t>
  </si>
  <si>
    <t>3665</t>
  </si>
  <si>
    <t>03171</t>
  </si>
  <si>
    <t>3691</t>
  </si>
  <si>
    <t>03172</t>
  </si>
  <si>
    <t>3638</t>
  </si>
  <si>
    <t>3661</t>
  </si>
  <si>
    <t>3677</t>
  </si>
  <si>
    <t>CARAMBOLA</t>
  </si>
  <si>
    <t>03178</t>
  </si>
  <si>
    <t>3548</t>
  </si>
  <si>
    <t>IRLANDA</t>
  </si>
  <si>
    <t>3421</t>
  </si>
  <si>
    <t>JABUY KEKOLDY</t>
  </si>
  <si>
    <t>03181</t>
  </si>
  <si>
    <t>3589</t>
  </si>
  <si>
    <t>LA GUAIRA</t>
  </si>
  <si>
    <t>3605</t>
  </si>
  <si>
    <t>3608</t>
  </si>
  <si>
    <t>03184</t>
  </si>
  <si>
    <t>3611</t>
  </si>
  <si>
    <t>EL HOGAR</t>
  </si>
  <si>
    <t>03185</t>
  </si>
  <si>
    <t>3671</t>
  </si>
  <si>
    <t>3528</t>
  </si>
  <si>
    <t>DEBASA</t>
  </si>
  <si>
    <t>3594</t>
  </si>
  <si>
    <t>3602</t>
  </si>
  <si>
    <t>3623</t>
  </si>
  <si>
    <t>3673</t>
  </si>
  <si>
    <t>EL LIMBO</t>
  </si>
  <si>
    <t>3689</t>
  </si>
  <si>
    <t>03192</t>
  </si>
  <si>
    <t>3659</t>
  </si>
  <si>
    <t>3656</t>
  </si>
  <si>
    <t>3606</t>
  </si>
  <si>
    <t>3464</t>
  </si>
  <si>
    <t>2356</t>
  </si>
  <si>
    <t>3561</t>
  </si>
  <si>
    <t>3577</t>
  </si>
  <si>
    <t>3590</t>
  </si>
  <si>
    <t>3655</t>
  </si>
  <si>
    <t>3667</t>
  </si>
  <si>
    <t>0317</t>
  </si>
  <si>
    <t>CARMEN ESTRADA CESPEDES</t>
  </si>
  <si>
    <t>300 ESTE 75 NORTE DE LA CLINICA CARLOS DURAN</t>
  </si>
  <si>
    <t>0458</t>
  </si>
  <si>
    <t>CUATRO REINAS</t>
  </si>
  <si>
    <t>1420</t>
  </si>
  <si>
    <t>CAIMITOS</t>
  </si>
  <si>
    <t>1389</t>
  </si>
  <si>
    <t>BARRIO LOS ANGELES</t>
  </si>
  <si>
    <t>1415</t>
  </si>
  <si>
    <t>1711</t>
  </si>
  <si>
    <t>LAS NIEVES</t>
  </si>
  <si>
    <t>1622</t>
  </si>
  <si>
    <t>MORAVIA VERDE</t>
  </si>
  <si>
    <t>3886</t>
  </si>
  <si>
    <t>03256</t>
  </si>
  <si>
    <t>3808</t>
  </si>
  <si>
    <t>EL PARAISO</t>
  </si>
  <si>
    <t>1070</t>
  </si>
  <si>
    <t>TIERRA PROMETIDA</t>
  </si>
  <si>
    <t>1062</t>
  </si>
  <si>
    <t>03261</t>
  </si>
  <si>
    <t>03265</t>
  </si>
  <si>
    <t>1760</t>
  </si>
  <si>
    <t>CACIQUE GUARCO</t>
  </si>
  <si>
    <t>SANTA GERTRUDIS</t>
  </si>
  <si>
    <t>1774</t>
  </si>
  <si>
    <t>03270</t>
  </si>
  <si>
    <t>LA RIVIERA</t>
  </si>
  <si>
    <t>1027</t>
  </si>
  <si>
    <t>LA ARENILLA</t>
  </si>
  <si>
    <t>3795</t>
  </si>
  <si>
    <t>LOS JAZMINES</t>
  </si>
  <si>
    <t>LAS PALMAS</t>
  </si>
  <si>
    <t>2952</t>
  </si>
  <si>
    <t>I.D.A. PORTO LLANO</t>
  </si>
  <si>
    <t>PORTO LLANO</t>
  </si>
  <si>
    <t>2194</t>
  </si>
  <si>
    <t>LA CHIRIPA</t>
  </si>
  <si>
    <t>1145</t>
  </si>
  <si>
    <t>1240</t>
  </si>
  <si>
    <t>RINCON CHIQUITO</t>
  </si>
  <si>
    <t>1239</t>
  </si>
  <si>
    <t>TUETAL SUR</t>
  </si>
  <si>
    <t>CONTIGUO AL EBAIS DE TUETAL SUR</t>
  </si>
  <si>
    <t>3322</t>
  </si>
  <si>
    <t>1727</t>
  </si>
  <si>
    <t>PIEDRA AZUL</t>
  </si>
  <si>
    <t>5053</t>
  </si>
  <si>
    <t>LABORATORIO TURRIALBA</t>
  </si>
  <si>
    <t>LA HACIENDITA</t>
  </si>
  <si>
    <t>VANESSA SALAZAR MADRIGAL</t>
  </si>
  <si>
    <t>3878</t>
  </si>
  <si>
    <t>3571</t>
  </si>
  <si>
    <t>EUGENIA MORERA FERNANDEZ</t>
  </si>
  <si>
    <t>3610</t>
  </si>
  <si>
    <t>BUENOS AIRES SUR</t>
  </si>
  <si>
    <t>3641</t>
  </si>
  <si>
    <t>LA VALENCIA</t>
  </si>
  <si>
    <t>3153</t>
  </si>
  <si>
    <t>3082</t>
  </si>
  <si>
    <t>FILA SAN RAFAEL</t>
  </si>
  <si>
    <t>3118</t>
  </si>
  <si>
    <t>EL ROBLE ARRIBA</t>
  </si>
  <si>
    <t>0526</t>
  </si>
  <si>
    <t>CHIROGRES</t>
  </si>
  <si>
    <t>1068</t>
  </si>
  <si>
    <t>3523</t>
  </si>
  <si>
    <t>LA CELIA</t>
  </si>
  <si>
    <t>CELIA</t>
  </si>
  <si>
    <t>0505</t>
  </si>
  <si>
    <t>NELSON QUESADA FALLAS</t>
  </si>
  <si>
    <t>0593</t>
  </si>
  <si>
    <t>DOS CERCAS</t>
  </si>
  <si>
    <t>2814</t>
  </si>
  <si>
    <t>PLAYA TORRES</t>
  </si>
  <si>
    <t>2212</t>
  </si>
  <si>
    <t>1524</t>
  </si>
  <si>
    <t>LOS ALPES</t>
  </si>
  <si>
    <t>1515</t>
  </si>
  <si>
    <t>SAN JOSE DE LA MONTAÑA</t>
  </si>
  <si>
    <t>1621</t>
  </si>
  <si>
    <t>0745</t>
  </si>
  <si>
    <t>0736</t>
  </si>
  <si>
    <t>BÖKÖ BATA</t>
  </si>
  <si>
    <t>3797</t>
  </si>
  <si>
    <t>3859</t>
  </si>
  <si>
    <t>1407</t>
  </si>
  <si>
    <t>1516</t>
  </si>
  <si>
    <t>RAFAEL HERNANDEZ UMAÑA</t>
  </si>
  <si>
    <t>0477</t>
  </si>
  <si>
    <t>0393</t>
  </si>
  <si>
    <t>CALLE EL ALTO</t>
  </si>
  <si>
    <t>2253</t>
  </si>
  <si>
    <t>2287</t>
  </si>
  <si>
    <t>2252</t>
  </si>
  <si>
    <t>TEMPATAL</t>
  </si>
  <si>
    <t>0333</t>
  </si>
  <si>
    <t>2723</t>
  </si>
  <si>
    <t>JUANITO MORA PORRAS</t>
  </si>
  <si>
    <t>JUANITO MORA</t>
  </si>
  <si>
    <t>2710</t>
  </si>
  <si>
    <t>3700</t>
  </si>
  <si>
    <t>LA INMACULADA</t>
  </si>
  <si>
    <t>3698</t>
  </si>
  <si>
    <t>GUAPINOL NORTE</t>
  </si>
  <si>
    <t>3029</t>
  </si>
  <si>
    <t>BARRIO ALEMANIA</t>
  </si>
  <si>
    <t>3476</t>
  </si>
  <si>
    <t>SABORIO</t>
  </si>
  <si>
    <t>3280</t>
  </si>
  <si>
    <t>3282</t>
  </si>
  <si>
    <t>LOUISIANA</t>
  </si>
  <si>
    <t>3385</t>
  </si>
  <si>
    <t>3467</t>
  </si>
  <si>
    <t>2335</t>
  </si>
  <si>
    <t>ANA LORENA GUTIERREZ GUEVARA</t>
  </si>
  <si>
    <t>3539</t>
  </si>
  <si>
    <t>I.D.A. LA TRINIDAD</t>
  </si>
  <si>
    <t>1733</t>
  </si>
  <si>
    <t>1933</t>
  </si>
  <si>
    <t>1732</t>
  </si>
  <si>
    <t>SAN JOSE OBRERO</t>
  </si>
  <si>
    <t>BOQUERON</t>
  </si>
  <si>
    <t>1728</t>
  </si>
  <si>
    <t>VILLAS DE AYARCO</t>
  </si>
  <si>
    <t>1242</t>
  </si>
  <si>
    <t>3798</t>
  </si>
  <si>
    <t>PORFIRIO CAMPOS MUÑOZ</t>
  </si>
  <si>
    <t>2074</t>
  </si>
  <si>
    <t>2073</t>
  </si>
  <si>
    <t>2945</t>
  </si>
  <si>
    <t>2241</t>
  </si>
  <si>
    <t>LA CONQUISTA</t>
  </si>
  <si>
    <t>2136</t>
  </si>
  <si>
    <t>NUEVO HORIZONTE</t>
  </si>
  <si>
    <t>FRENTE AL ABASTECEDOR EL PROGRESO</t>
  </si>
  <si>
    <t>1219</t>
  </si>
  <si>
    <t>1087</t>
  </si>
  <si>
    <t>RINCON DE SALAS SUR</t>
  </si>
  <si>
    <t>0360</t>
  </si>
  <si>
    <t>LOS CUADROS</t>
  </si>
  <si>
    <t>2211</t>
  </si>
  <si>
    <t>2260</t>
  </si>
  <si>
    <t>1250</t>
  </si>
  <si>
    <t>1251</t>
  </si>
  <si>
    <t>CATALINA PORRAS QUESADA</t>
  </si>
  <si>
    <t>0471</t>
  </si>
  <si>
    <t>JOSE MARIA ZELEDON</t>
  </si>
  <si>
    <t>0466</t>
  </si>
  <si>
    <t>FINCA SAN JUAN</t>
  </si>
  <si>
    <t>2497</t>
  </si>
  <si>
    <t>BARRIO LAJAS</t>
  </si>
  <si>
    <t>FRENTE AL TELEFONO PUBLICO</t>
  </si>
  <si>
    <t>2345</t>
  </si>
  <si>
    <t>COLONIA DEL VALLE</t>
  </si>
  <si>
    <t>3805</t>
  </si>
  <si>
    <t>VALLE VERDE</t>
  </si>
  <si>
    <t>JOSE ALONSO BUSTOS GARCIA</t>
  </si>
  <si>
    <t>1098</t>
  </si>
  <si>
    <t>ANA CATALINA MAFFIOLI CASTILLO</t>
  </si>
  <si>
    <t>1090</t>
  </si>
  <si>
    <t>1414</t>
  </si>
  <si>
    <t>COLONIA NARANJEÑA</t>
  </si>
  <si>
    <t>1409</t>
  </si>
  <si>
    <t>LA URRACA</t>
  </si>
  <si>
    <t>1402</t>
  </si>
  <si>
    <t>EL FUTURO</t>
  </si>
  <si>
    <t>PASO MARCOS</t>
  </si>
  <si>
    <t>3136</t>
  </si>
  <si>
    <t>5501</t>
  </si>
  <si>
    <t>0839</t>
  </si>
  <si>
    <t>EL QUEMADO</t>
  </si>
  <si>
    <t>0748</t>
  </si>
  <si>
    <t>RANDALL RIOS BEITA</t>
  </si>
  <si>
    <t>3278</t>
  </si>
  <si>
    <t>CEDAR CREEK</t>
  </si>
  <si>
    <t>3291</t>
  </si>
  <si>
    <t>3289</t>
  </si>
  <si>
    <t>LA AMELIA</t>
  </si>
  <si>
    <t>3290</t>
  </si>
  <si>
    <t>SIQUIRRITO</t>
  </si>
  <si>
    <t>CARMEN MORALES ARAYA</t>
  </si>
  <si>
    <t>3424</t>
  </si>
  <si>
    <t>DONDONIA 2</t>
  </si>
  <si>
    <t>3292</t>
  </si>
  <si>
    <t>1738</t>
  </si>
  <si>
    <t>1737</t>
  </si>
  <si>
    <t>GEINY MONESTEL BRENES</t>
  </si>
  <si>
    <t>1742</t>
  </si>
  <si>
    <t>SAN MARTIN DE SAN CARLOS</t>
  </si>
  <si>
    <t>3054</t>
  </si>
  <si>
    <t>2643</t>
  </si>
  <si>
    <t>3544</t>
  </si>
  <si>
    <t>LAS COLINAS</t>
  </si>
  <si>
    <t>2078</t>
  </si>
  <si>
    <t>2104</t>
  </si>
  <si>
    <t>GUACALILLO</t>
  </si>
  <si>
    <t>100 METROS NORTE DE LA IGLESIA CATOLICA</t>
  </si>
  <si>
    <t>2596</t>
  </si>
  <si>
    <t>100 METROS ESTE DE LA ERMITA CATOLICA</t>
  </si>
  <si>
    <t>2601</t>
  </si>
  <si>
    <t>2597</t>
  </si>
  <si>
    <t>RIO COROBICI</t>
  </si>
  <si>
    <t>3857</t>
  </si>
  <si>
    <t>0612</t>
  </si>
  <si>
    <t>2940</t>
  </si>
  <si>
    <t>RESIDENCIAL UREÑA</t>
  </si>
  <si>
    <t>BARRIO UREÑA</t>
  </si>
  <si>
    <t>2934</t>
  </si>
  <si>
    <t>LA CASONA</t>
  </si>
  <si>
    <t>2935</t>
  </si>
  <si>
    <t>TRIUNFO</t>
  </si>
  <si>
    <t>2719</t>
  </si>
  <si>
    <t>DIONEL MENDEZ SALAZAR</t>
  </si>
  <si>
    <t>2709</t>
  </si>
  <si>
    <t>GUARDIANES DE LA PIEDRA</t>
  </si>
  <si>
    <t>SALINAS DOS</t>
  </si>
  <si>
    <t>2718</t>
  </si>
  <si>
    <t>3701</t>
  </si>
  <si>
    <t>3702</t>
  </si>
  <si>
    <t>DAMITAS</t>
  </si>
  <si>
    <t>ASENTAMIENTO PIRRIS</t>
  </si>
  <si>
    <t>1917</t>
  </si>
  <si>
    <t>CALLE GIRALES</t>
  </si>
  <si>
    <t>GEOCONDA MORA QUIROS</t>
  </si>
  <si>
    <t>3838</t>
  </si>
  <si>
    <t>LOS TIJOS</t>
  </si>
  <si>
    <t>1417</t>
  </si>
  <si>
    <t>1408</t>
  </si>
  <si>
    <t>2603</t>
  </si>
  <si>
    <t>500 ESTE Y 75 NORTE DEL SALON COMUNAL</t>
  </si>
  <si>
    <t>2258</t>
  </si>
  <si>
    <t>2057</t>
  </si>
  <si>
    <t>2058</t>
  </si>
  <si>
    <t>GUAYABO ABAJO</t>
  </si>
  <si>
    <t>0356</t>
  </si>
  <si>
    <t>TIRIBI</t>
  </si>
  <si>
    <t>0476</t>
  </si>
  <si>
    <t>ETNA ARTAVIA SEGURA</t>
  </si>
  <si>
    <t>0741</t>
  </si>
  <si>
    <t>1731</t>
  </si>
  <si>
    <t>GUABATA</t>
  </si>
  <si>
    <t>1096</t>
  </si>
  <si>
    <t>LAGOS DEL COYOL</t>
  </si>
  <si>
    <t>HANNIA ANGULO GARCIA</t>
  </si>
  <si>
    <t>2 KM ESTE DE LA FIESTA DEL MAIZ</t>
  </si>
  <si>
    <t>1095</t>
  </si>
  <si>
    <t>CALLE EL ACHIOTE</t>
  </si>
  <si>
    <t>3352</t>
  </si>
  <si>
    <t>3294</t>
  </si>
  <si>
    <t>3295</t>
  </si>
  <si>
    <t>DUCHÄBLI</t>
  </si>
  <si>
    <t>KACHÄBLI</t>
  </si>
  <si>
    <t>3293</t>
  </si>
  <si>
    <t>3297</t>
  </si>
  <si>
    <t>3300</t>
  </si>
  <si>
    <t>2095</t>
  </si>
  <si>
    <t>BAJOS DE CHILAMATE</t>
  </si>
  <si>
    <t>RANCHO CHILAMATE</t>
  </si>
  <si>
    <t>2092</t>
  </si>
  <si>
    <t>5032</t>
  </si>
  <si>
    <t>PROYECTO PACUARE</t>
  </si>
  <si>
    <t>2091</t>
  </si>
  <si>
    <t>EL SEMILLERO</t>
  </si>
  <si>
    <t>SONIA JAEN JAEN</t>
  </si>
  <si>
    <t>1091</t>
  </si>
  <si>
    <t>ELIETH CHACON CAMPOS</t>
  </si>
  <si>
    <t>2108</t>
  </si>
  <si>
    <t>2726</t>
  </si>
  <si>
    <t>VILLA BRUSELAS</t>
  </si>
  <si>
    <t>0357</t>
  </si>
  <si>
    <t>BARRIO CORAZON DE JESUS</t>
  </si>
  <si>
    <t>3809</t>
  </si>
  <si>
    <t>4967</t>
  </si>
  <si>
    <t>DR. FERNANDO GUZMAN MATA</t>
  </si>
  <si>
    <t>1754</t>
  </si>
  <si>
    <t>3298</t>
  </si>
  <si>
    <t>3422</t>
  </si>
  <si>
    <t>NAMALDI</t>
  </si>
  <si>
    <t>3368</t>
  </si>
  <si>
    <t>26 MILLAS</t>
  </si>
  <si>
    <t>3649</t>
  </si>
  <si>
    <t>EL TAJO</t>
  </si>
  <si>
    <t>3604</t>
  </si>
  <si>
    <t>LA MANUDITA</t>
  </si>
  <si>
    <t>3719</t>
  </si>
  <si>
    <t>3600</t>
  </si>
  <si>
    <t>BARRIOS UNIDOS</t>
  </si>
  <si>
    <t>LOS SAUCES</t>
  </si>
  <si>
    <t>0767</t>
  </si>
  <si>
    <t>1956</t>
  </si>
  <si>
    <t>EL PILON DE AZUCAR</t>
  </si>
  <si>
    <t>1955</t>
  </si>
  <si>
    <t>1453</t>
  </si>
  <si>
    <t>2816</t>
  </si>
  <si>
    <t>2745</t>
  </si>
  <si>
    <t>0989</t>
  </si>
  <si>
    <t>FLORENCIA DE MATAZANOS</t>
  </si>
  <si>
    <t>MATAZANOS</t>
  </si>
  <si>
    <t>2651</t>
  </si>
  <si>
    <t>PIEDRA VERDE</t>
  </si>
  <si>
    <t>2289</t>
  </si>
  <si>
    <t>EL CONSUELO</t>
  </si>
  <si>
    <t>1995</t>
  </si>
  <si>
    <t>ASENTAMIENTO YAMA</t>
  </si>
  <si>
    <t>1952</t>
  </si>
  <si>
    <t>KABEBATA</t>
  </si>
  <si>
    <t>ALTO QUETZAL</t>
  </si>
  <si>
    <t>2045</t>
  </si>
  <si>
    <t>NIMARIÑAK</t>
  </si>
  <si>
    <t>1281</t>
  </si>
  <si>
    <t>LOS JARDINES</t>
  </si>
  <si>
    <t>3558</t>
  </si>
  <si>
    <t>3420</t>
  </si>
  <si>
    <t>ISLA COHEN</t>
  </si>
  <si>
    <t>3435</t>
  </si>
  <si>
    <t>LUIS MATARRITA THOMPSON</t>
  </si>
  <si>
    <t>3394</t>
  </si>
  <si>
    <t>GOLY</t>
  </si>
  <si>
    <t>DORNA VOSE MAY</t>
  </si>
  <si>
    <t>3276</t>
  </si>
  <si>
    <t>3856</t>
  </si>
  <si>
    <t>RONALD FALLAS VALVERDE</t>
  </si>
  <si>
    <t>1905</t>
  </si>
  <si>
    <t>2838</t>
  </si>
  <si>
    <t>ARTURO GARCIA GOLCHER</t>
  </si>
  <si>
    <t>PUNTA MORALES</t>
  </si>
  <si>
    <t>2815</t>
  </si>
  <si>
    <t>1837</t>
  </si>
  <si>
    <t>CALLE JUCO</t>
  </si>
  <si>
    <t>4947</t>
  </si>
  <si>
    <t>3498</t>
  </si>
  <si>
    <t>3718</t>
  </si>
  <si>
    <t>EL JICOTE</t>
  </si>
  <si>
    <t>3559</t>
  </si>
  <si>
    <t>CAMPO TRES OESTE</t>
  </si>
  <si>
    <t>3562</t>
  </si>
  <si>
    <t>LUIS XV</t>
  </si>
  <si>
    <t>CIUDADELA LUIS XV</t>
  </si>
  <si>
    <t>0474</t>
  </si>
  <si>
    <t>escuelaojodeagua@hotmail.com</t>
  </si>
  <si>
    <t>1856</t>
  </si>
  <si>
    <t>EL ALTO DE QUEBRADILLA</t>
  </si>
  <si>
    <t>MARISOL SOLANO MARTINEZ</t>
  </si>
  <si>
    <t>1383</t>
  </si>
  <si>
    <t>3837</t>
  </si>
  <si>
    <t>LOS INGENIEROS</t>
  </si>
  <si>
    <t>3839</t>
  </si>
  <si>
    <t>NAHUATL</t>
  </si>
  <si>
    <t>1127</t>
  </si>
  <si>
    <t>NUEVA SANTA RITA</t>
  </si>
  <si>
    <t>2740</t>
  </si>
  <si>
    <t>2185</t>
  </si>
  <si>
    <t>JULIO RODRIGUEZ BOGANTES</t>
  </si>
  <si>
    <t>1965</t>
  </si>
  <si>
    <t>TSIPIRI</t>
  </si>
  <si>
    <t>1966</t>
  </si>
  <si>
    <t>TSINICLARI</t>
  </si>
  <si>
    <t>2899</t>
  </si>
  <si>
    <t>CENIZO</t>
  </si>
  <si>
    <t>COLONIA ISIDREÑA</t>
  </si>
  <si>
    <t>3430</t>
  </si>
  <si>
    <t>RAMAL SIETE</t>
  </si>
  <si>
    <t>GUISELLE VILLALOBOS VEGA</t>
  </si>
  <si>
    <t>0730</t>
  </si>
  <si>
    <t>RENACER</t>
  </si>
  <si>
    <t>0723</t>
  </si>
  <si>
    <t>BAIDAMBU</t>
  </si>
  <si>
    <t>LOTE 169 A</t>
  </si>
  <si>
    <t>0605</t>
  </si>
  <si>
    <t>0780</t>
  </si>
  <si>
    <t>2513</t>
  </si>
  <si>
    <t>LA VILLITA</t>
  </si>
  <si>
    <t>2271</t>
  </si>
  <si>
    <t>2273</t>
  </si>
  <si>
    <t>BARRIO IRVIN</t>
  </si>
  <si>
    <t>2584</t>
  </si>
  <si>
    <t>OBANDITO</t>
  </si>
  <si>
    <t>2568</t>
  </si>
  <si>
    <t>ESTOCOLMO</t>
  </si>
  <si>
    <t>2625</t>
  </si>
  <si>
    <t>LA ALEGRIA</t>
  </si>
  <si>
    <t>1390</t>
  </si>
  <si>
    <t>CAÑO CASTILLA</t>
  </si>
  <si>
    <t>1125</t>
  </si>
  <si>
    <t>1404</t>
  </si>
  <si>
    <t>BONANZA</t>
  </si>
  <si>
    <t>0778</t>
  </si>
  <si>
    <t>NUEVA SANTA ANA</t>
  </si>
  <si>
    <t>1847</t>
  </si>
  <si>
    <t>EUGENIA MENDEZ CALVO</t>
  </si>
  <si>
    <t>0779</t>
  </si>
  <si>
    <t>2944</t>
  </si>
  <si>
    <t>0404</t>
  </si>
  <si>
    <t>LAGOS DE LINDORA</t>
  </si>
  <si>
    <t>2101</t>
  </si>
  <si>
    <t>2077</t>
  </si>
  <si>
    <t>2179</t>
  </si>
  <si>
    <t>3657</t>
  </si>
  <si>
    <t>LEESVILLE</t>
  </si>
  <si>
    <t>3595</t>
  </si>
  <si>
    <t>CASCADAS</t>
  </si>
  <si>
    <t>3621</t>
  </si>
  <si>
    <t>3534</t>
  </si>
  <si>
    <t>3538</t>
  </si>
  <si>
    <t>NUEVO AMANECER</t>
  </si>
  <si>
    <t>3536</t>
  </si>
  <si>
    <t>LOMAS</t>
  </si>
  <si>
    <t>3582</t>
  </si>
  <si>
    <t>LA CARLOTA</t>
  </si>
  <si>
    <t>3654</t>
  </si>
  <si>
    <t>5065</t>
  </si>
  <si>
    <t>PUNTA DE RIEL</t>
  </si>
  <si>
    <t>3279</t>
  </si>
  <si>
    <t>3286</t>
  </si>
  <si>
    <t>EL QUEBRADOR</t>
  </si>
  <si>
    <t>3299</t>
  </si>
  <si>
    <t>3269</t>
  </si>
  <si>
    <t>ALTO COHEN</t>
  </si>
  <si>
    <t>3909</t>
  </si>
  <si>
    <t>1603</t>
  </si>
  <si>
    <t>3609</t>
  </si>
  <si>
    <t>FRENTE IGLESIA CATOLICA</t>
  </si>
  <si>
    <t>3646</t>
  </si>
  <si>
    <t>2285</t>
  </si>
  <si>
    <t>1977</t>
  </si>
  <si>
    <t>SINOLI</t>
  </si>
  <si>
    <t>1979</t>
  </si>
  <si>
    <t>ÑARIÑAK</t>
  </si>
  <si>
    <t>2664</t>
  </si>
  <si>
    <t>2649</t>
  </si>
  <si>
    <t>CLAUDIA CABEZAS VARELA</t>
  </si>
  <si>
    <t>4948</t>
  </si>
  <si>
    <t>2793</t>
  </si>
  <si>
    <t>2184</t>
  </si>
  <si>
    <t>EL NARANJAL</t>
  </si>
  <si>
    <t>RODOLFO MANZANARES CLARK</t>
  </si>
  <si>
    <t>0305</t>
  </si>
  <si>
    <t>4978</t>
  </si>
  <si>
    <t>5026</t>
  </si>
  <si>
    <t>ALTOS DE GERMANIA</t>
  </si>
  <si>
    <t>5028</t>
  </si>
  <si>
    <t>5011</t>
  </si>
  <si>
    <t>MANUEL MORA VALVERDE</t>
  </si>
  <si>
    <t>5021</t>
  </si>
  <si>
    <t>SAND BOX</t>
  </si>
  <si>
    <t>5029</t>
  </si>
  <si>
    <t>5031</t>
  </si>
  <si>
    <t>SERINACH</t>
  </si>
  <si>
    <t>4986</t>
  </si>
  <si>
    <t>HARRY CASTRILLO DUARTE</t>
  </si>
  <si>
    <t>5017</t>
  </si>
  <si>
    <t>4942</t>
  </si>
  <si>
    <t>4943</t>
  </si>
  <si>
    <t>WALTER MONGE VALVERDE</t>
  </si>
  <si>
    <t>5311</t>
  </si>
  <si>
    <t>SHUKËBACHARI</t>
  </si>
  <si>
    <t>5307</t>
  </si>
  <si>
    <t>VILLA DAMARIS</t>
  </si>
  <si>
    <t>EL SEIS GRANO DE ORO</t>
  </si>
  <si>
    <t>4964</t>
  </si>
  <si>
    <t>4899</t>
  </si>
  <si>
    <t>JAMAICA</t>
  </si>
  <si>
    <t>4929</t>
  </si>
  <si>
    <t>ARUBA</t>
  </si>
  <si>
    <t>ITAIPU</t>
  </si>
  <si>
    <t>0490</t>
  </si>
  <si>
    <t>4941</t>
  </si>
  <si>
    <t>ANTILLAS NEERLANDESAS</t>
  </si>
  <si>
    <t>5358</t>
  </si>
  <si>
    <t>5324</t>
  </si>
  <si>
    <t>JOSE JOAQUIN MORA PORRAS</t>
  </si>
  <si>
    <t>5346</t>
  </si>
  <si>
    <t>5330</t>
  </si>
  <si>
    <t>BAJOS DEL TIGRE</t>
  </si>
  <si>
    <t>CARLOS ALFARO CESPEDES</t>
  </si>
  <si>
    <t>5331</t>
  </si>
  <si>
    <t>5348</t>
  </si>
  <si>
    <t>5885</t>
  </si>
  <si>
    <t>LA COSTANERA</t>
  </si>
  <si>
    <t>LOS SUEÑOS</t>
  </si>
  <si>
    <t>5327</t>
  </si>
  <si>
    <t>5329</t>
  </si>
  <si>
    <t>5328</t>
  </si>
  <si>
    <t>5314</t>
  </si>
  <si>
    <t>EL BARRO</t>
  </si>
  <si>
    <t>5319</t>
  </si>
  <si>
    <t>LA RIVERA</t>
  </si>
  <si>
    <t>5334</t>
  </si>
  <si>
    <t>LA CAJETA</t>
  </si>
  <si>
    <t>5449</t>
  </si>
  <si>
    <t>CALLE LA LUCHA</t>
  </si>
  <si>
    <t>5343</t>
  </si>
  <si>
    <t>PLAYA GRANDE</t>
  </si>
  <si>
    <t>CONTIGUO PULPERIA LA MARINA</t>
  </si>
  <si>
    <t>5342</t>
  </si>
  <si>
    <t>LOS FILTROS</t>
  </si>
  <si>
    <t>5320</t>
  </si>
  <si>
    <t>5691</t>
  </si>
  <si>
    <t>5554</t>
  </si>
  <si>
    <t>BAMBEL #1</t>
  </si>
  <si>
    <t>5526</t>
  </si>
  <si>
    <t>COOPEY</t>
  </si>
  <si>
    <t>COOPEY ARRIBA</t>
  </si>
  <si>
    <t>5528</t>
  </si>
  <si>
    <t>COCOTALES</t>
  </si>
  <si>
    <t>5562</t>
  </si>
  <si>
    <t>PORTICA</t>
  </si>
  <si>
    <t>ASOAGRIPORTICA</t>
  </si>
  <si>
    <t>5573</t>
  </si>
  <si>
    <t>5525</t>
  </si>
  <si>
    <t>5593</t>
  </si>
  <si>
    <t>ANTIGUAS INSTALACIONES DE LA U</t>
  </si>
  <si>
    <t>5552</t>
  </si>
  <si>
    <t>5553</t>
  </si>
  <si>
    <t>EL CHILE</t>
  </si>
  <si>
    <t>5561</t>
  </si>
  <si>
    <t>EL PELONCITO</t>
  </si>
  <si>
    <t>5566</t>
  </si>
  <si>
    <t>1567</t>
  </si>
  <si>
    <t>JICARITO</t>
  </si>
  <si>
    <t>5547</t>
  </si>
  <si>
    <t>5704</t>
  </si>
  <si>
    <t>GUAYABA YÄKÄ</t>
  </si>
  <si>
    <t>5654</t>
  </si>
  <si>
    <t>5652</t>
  </si>
  <si>
    <t>5723</t>
  </si>
  <si>
    <t>EL CONGO</t>
  </si>
  <si>
    <t>LUCRECIA MONTOYA FERNANDEZ</t>
  </si>
  <si>
    <t>5722</t>
  </si>
  <si>
    <t>5720</t>
  </si>
  <si>
    <t>5692</t>
  </si>
  <si>
    <t>5736</t>
  </si>
  <si>
    <t>EL ESTADIO</t>
  </si>
  <si>
    <t>ROSIBEL JIMENEZ VINDAS</t>
  </si>
  <si>
    <t>5745</t>
  </si>
  <si>
    <t>5647</t>
  </si>
  <si>
    <t>5701</t>
  </si>
  <si>
    <t>MELERUK II</t>
  </si>
  <si>
    <t>5644</t>
  </si>
  <si>
    <t>COMADRE</t>
  </si>
  <si>
    <t>5700</t>
  </si>
  <si>
    <t>5726</t>
  </si>
  <si>
    <t>5712</t>
  </si>
  <si>
    <t>ASENTAMIENTO CAMURO</t>
  </si>
  <si>
    <t>5649</t>
  </si>
  <si>
    <t>5890</t>
  </si>
  <si>
    <t>LA TRANQUILIDAD</t>
  </si>
  <si>
    <t>5879</t>
  </si>
  <si>
    <t>GUARIAL</t>
  </si>
  <si>
    <t>5878</t>
  </si>
  <si>
    <t>EL PORTAL</t>
  </si>
  <si>
    <t>5830</t>
  </si>
  <si>
    <t>5867</t>
  </si>
  <si>
    <t>5862</t>
  </si>
  <si>
    <t>5868</t>
  </si>
  <si>
    <t>SOTA DOS</t>
  </si>
  <si>
    <t>5804</t>
  </si>
  <si>
    <t>CHUMICO</t>
  </si>
  <si>
    <t>5805</t>
  </si>
  <si>
    <t>5866</t>
  </si>
  <si>
    <t>5800</t>
  </si>
  <si>
    <t>DIKËKLÄRIÑAK</t>
  </si>
  <si>
    <t>RAIZ DE HULE</t>
  </si>
  <si>
    <t>6357</t>
  </si>
  <si>
    <t>hcarmelitasdesj@hotmail.com</t>
  </si>
  <si>
    <t>5987</t>
  </si>
  <si>
    <t>LA ANGELINA</t>
  </si>
  <si>
    <t>6014</t>
  </si>
  <si>
    <t>CYNTHIA VEGA SOTO</t>
  </si>
  <si>
    <t>6002</t>
  </si>
  <si>
    <t>LAS LUISAS</t>
  </si>
  <si>
    <t>6099</t>
  </si>
  <si>
    <t>BLANCA NIEVES MOSQUERA ALVAREZ</t>
  </si>
  <si>
    <t>6114</t>
  </si>
  <si>
    <t>6102</t>
  </si>
  <si>
    <t>CALLE DAMAS</t>
  </si>
  <si>
    <t>6152</t>
  </si>
  <si>
    <t>CONVENTILLO</t>
  </si>
  <si>
    <t>KM 31 CARRETERA INTERAMERICANA SUR</t>
  </si>
  <si>
    <t>6218</t>
  </si>
  <si>
    <t>GAMONALES</t>
  </si>
  <si>
    <t>6272</t>
  </si>
  <si>
    <t>EL LLANITO</t>
  </si>
  <si>
    <t>6297</t>
  </si>
  <si>
    <t>SUSANA MOLINA QUESADA</t>
  </si>
  <si>
    <t>6368</t>
  </si>
  <si>
    <t>6404</t>
  </si>
  <si>
    <t>6392</t>
  </si>
  <si>
    <t>KUCHEY</t>
  </si>
  <si>
    <t>6393</t>
  </si>
  <si>
    <t>LA SIBERIA</t>
  </si>
  <si>
    <t>6331</t>
  </si>
  <si>
    <t>EL VIVERO</t>
  </si>
  <si>
    <t>LISBETH CHACON SOTO</t>
  </si>
  <si>
    <t>Barrio o Poblado:</t>
  </si>
  <si>
    <t>Dirección Exacta:</t>
  </si>
  <si>
    <t>Dirección Regional:</t>
  </si>
  <si>
    <t>Código Presupuestario:</t>
  </si>
  <si>
    <t>Italiano</t>
  </si>
  <si>
    <t>Educación Física</t>
  </si>
  <si>
    <t>Educación Musical</t>
  </si>
  <si>
    <t>Educación Religiosa</t>
  </si>
  <si>
    <t>Informática</t>
  </si>
  <si>
    <t>Hombres</t>
  </si>
  <si>
    <t>Mujeres</t>
  </si>
  <si>
    <t>Tipo de Cargo</t>
  </si>
  <si>
    <t>Director</t>
  </si>
  <si>
    <t>Asistente de Dirección</t>
  </si>
  <si>
    <t>Otros</t>
  </si>
  <si>
    <t>Docentes</t>
  </si>
  <si>
    <t>Inglés</t>
  </si>
  <si>
    <t>Administrativos y de Servicios</t>
  </si>
  <si>
    <t>01855</t>
  </si>
  <si>
    <t>02346</t>
  </si>
  <si>
    <t>EL CAPULIN</t>
  </si>
  <si>
    <t>RAFAEL YGLESIAS CASTRO</t>
  </si>
  <si>
    <t>BERMUDAS</t>
  </si>
  <si>
    <t>I.D.A. SARAPIQUI</t>
  </si>
  <si>
    <t>I.D.A. JERUSALEN</t>
  </si>
  <si>
    <t>BUENAVENTURA</t>
  </si>
  <si>
    <t>EL GALLO</t>
  </si>
  <si>
    <t>JABUY</t>
  </si>
  <si>
    <t>200 OESTE 200 NORTE DE LA IGLESIA CATOLICA</t>
  </si>
  <si>
    <t>100 MTS ESTE DEL SALON COMUNAL</t>
  </si>
  <si>
    <t>COSTADO NORTE PLAZA DEPORTES</t>
  </si>
  <si>
    <t>100 NORTE DEL TEMPLO CATOLICO</t>
  </si>
  <si>
    <t>FRENTE A LA ERMITA</t>
  </si>
  <si>
    <t>COSTADO NORTE DEL PARQUE</t>
  </si>
  <si>
    <t>escuelatuetalsur@gmail.com</t>
  </si>
  <si>
    <t>150 MTS SUR DE LA ERMITA CATOLICA</t>
  </si>
  <si>
    <t>EDWIN GODINEZ VASQUEZ</t>
  </si>
  <si>
    <t>CONTIGUO AL TEMPLO CATOLICO DE VILLA HERMOSA</t>
  </si>
  <si>
    <t>COSTADO SUR DE LA PLAZA DE FUTBOL</t>
  </si>
  <si>
    <t>GABRIELA ESTRADA QUIROS</t>
  </si>
  <si>
    <t>100 MTS NORTE DEL TEMPLO CATOLICO</t>
  </si>
  <si>
    <t>VICTORIA MARCHENA DIAZ</t>
  </si>
  <si>
    <t>PRISCILLA BRENES THAMES</t>
  </si>
  <si>
    <t>ELISA ARIAS JIMENEZ</t>
  </si>
  <si>
    <t>esc.bajo.cedral1485@gmail.com</t>
  </si>
  <si>
    <t>FINCA ALAMO</t>
  </si>
  <si>
    <t>KATTIA LORENA ORTIZ ANGULO</t>
  </si>
  <si>
    <t>ROSEMARIE MEDINA ALVARADO</t>
  </si>
  <si>
    <t>COSTADO ESTE DE LA PLAZA DEPORTES</t>
  </si>
  <si>
    <t>800 SUR DEL CTP DE PUNTARENAS</t>
  </si>
  <si>
    <t>COSTADO ESTE PLAZA DEPORTES</t>
  </si>
  <si>
    <t>escuelatsiniclari@hotmail.com</t>
  </si>
  <si>
    <t>JOSE A. VILLALOBOS SANCHEZ</t>
  </si>
  <si>
    <t>CESAR SALMERON LEIVA</t>
  </si>
  <si>
    <t>CONTIGUO A PLAZA DE DEPORTES DE SANTA CECILIA</t>
  </si>
  <si>
    <t>RIGOBERTO ESPINOZA MORALES</t>
  </si>
  <si>
    <t>PÚBLICA</t>
  </si>
  <si>
    <t>PRIVADA SUBVENCIONADA</t>
  </si>
  <si>
    <t>00061</t>
  </si>
  <si>
    <t>00062</t>
  </si>
  <si>
    <t>100 NORTE DE LA PLAZA DE DEPORTES</t>
  </si>
  <si>
    <t>600 SUR DE CONSTRUPLAZA</t>
  </si>
  <si>
    <t>00164</t>
  </si>
  <si>
    <t>JOSE TRINIDAD MORA VALVERDE</t>
  </si>
  <si>
    <t>escuelaceciliopiedra@gmail.com</t>
  </si>
  <si>
    <t>WILKER DIAZ CORRALES</t>
  </si>
  <si>
    <t>00193</t>
  </si>
  <si>
    <t>DE LA CLINICA DE ASERRI 300 NORTE Y 100 OESTE</t>
  </si>
  <si>
    <t>200 OESTE DE FEMSA</t>
  </si>
  <si>
    <t>150 ESTE 125 SUR DEL TEMPLO CATOLICO</t>
  </si>
  <si>
    <t>400 NORTE DEL MALL DON PANCHO</t>
  </si>
  <si>
    <t>100 SUR DE LA IGLESIA CATOLICA</t>
  </si>
  <si>
    <t>00246</t>
  </si>
  <si>
    <t>00253</t>
  </si>
  <si>
    <t>00255</t>
  </si>
  <si>
    <t>00258</t>
  </si>
  <si>
    <t>esc12marzo@gmail.com</t>
  </si>
  <si>
    <t>FRENTE A LA IGLESIA CATOLICA DE AGUA BLANCA</t>
  </si>
  <si>
    <t>00307</t>
  </si>
  <si>
    <t>VICTOR MANUEL CUBILLO VARGAS</t>
  </si>
  <si>
    <t>00316</t>
  </si>
  <si>
    <t>00324</t>
  </si>
  <si>
    <t>100 MTS ESTE DE LA CANCHA DE FUTBOL 5 NOE</t>
  </si>
  <si>
    <t>50 MTS ESTE DEL TEMPLO CATOLICO, CARBONAL</t>
  </si>
  <si>
    <t>YENDRY CESPEDES GONZALEZ</t>
  </si>
  <si>
    <t>200 MTS SUR DEL CLUB OLIMPICO ARGENTINO</t>
  </si>
  <si>
    <t>50 MTS ESTE DEL SUPER MINOR, MASTATE</t>
  </si>
  <si>
    <t>COSTADO OESTE DEL TEMPLO CATOLICO</t>
  </si>
  <si>
    <t>PROCOPIO GAMBOA VILLALOBOS</t>
  </si>
  <si>
    <t>GREGORIO CALDERON MONGUIO</t>
  </si>
  <si>
    <t>00449</t>
  </si>
  <si>
    <t>00454</t>
  </si>
  <si>
    <t>PRISCILLA BOGARIN VILLALOBOS</t>
  </si>
  <si>
    <t>00527</t>
  </si>
  <si>
    <t>00528</t>
  </si>
  <si>
    <t>00529</t>
  </si>
  <si>
    <t>00532</t>
  </si>
  <si>
    <t>FRENTE A CARRETERA NACIONAL</t>
  </si>
  <si>
    <t>00544</t>
  </si>
  <si>
    <t>00546</t>
  </si>
  <si>
    <t>00557</t>
  </si>
  <si>
    <t>00558</t>
  </si>
  <si>
    <t>00559</t>
  </si>
  <si>
    <t>00569</t>
  </si>
  <si>
    <t>ELSA NAIDA ARAYA RAMOS</t>
  </si>
  <si>
    <t>1220</t>
  </si>
  <si>
    <t>00587</t>
  </si>
  <si>
    <t>MIXTA DE SIQUIARES</t>
  </si>
  <si>
    <t>SIQUIARES</t>
  </si>
  <si>
    <t>JEISON CORDOBA BONILLA</t>
  </si>
  <si>
    <t>NOELIA LEON BRIZO</t>
  </si>
  <si>
    <t>00608</t>
  </si>
  <si>
    <t>00632</t>
  </si>
  <si>
    <t>00635</t>
  </si>
  <si>
    <t>250 NOROESTE DELEGACION POLICIA</t>
  </si>
  <si>
    <t>VICTOR MANUEL ALFARO ALFARO</t>
  </si>
  <si>
    <t>00649</t>
  </si>
  <si>
    <t>00701</t>
  </si>
  <si>
    <t>00726</t>
  </si>
  <si>
    <t>00740</t>
  </si>
  <si>
    <t>FRENTE AL CEMENTERIO DE SHIROLES</t>
  </si>
  <si>
    <t>00797</t>
  </si>
  <si>
    <t>escuelafranciscoalfarorojas@gmail.com</t>
  </si>
  <si>
    <t>FRENTE A LA PLAZA DE DEPORTES, SAN JUAN</t>
  </si>
  <si>
    <t>FRENTE A LA PLAZA DE DEPORTES DE SAN RAFAEL</t>
  </si>
  <si>
    <t>00821</t>
  </si>
  <si>
    <t>00827</t>
  </si>
  <si>
    <t>00830</t>
  </si>
  <si>
    <t>escuelaimasdeulloa1976@hotmail.com</t>
  </si>
  <si>
    <t>00833</t>
  </si>
  <si>
    <t>00848</t>
  </si>
  <si>
    <t>00851</t>
  </si>
  <si>
    <t>00853</t>
  </si>
  <si>
    <t>00856</t>
  </si>
  <si>
    <t>00858</t>
  </si>
  <si>
    <t>00859</t>
  </si>
  <si>
    <t>00866</t>
  </si>
  <si>
    <t>ENTRADA PRINCIPAL RESERVA FORESTAL DEL NIÑO</t>
  </si>
  <si>
    <t>00870</t>
  </si>
  <si>
    <t>00873</t>
  </si>
  <si>
    <t>00875</t>
  </si>
  <si>
    <t>DEL PLANTEL MUNICIPAL 400 NORESTE Y 100 OESTE</t>
  </si>
  <si>
    <t>DEL TEMPLO CATOLICO 200 NORTE</t>
  </si>
  <si>
    <t>00900</t>
  </si>
  <si>
    <t>00922</t>
  </si>
  <si>
    <t>00930</t>
  </si>
  <si>
    <t>00936</t>
  </si>
  <si>
    <t>00943</t>
  </si>
  <si>
    <t>00944</t>
  </si>
  <si>
    <t>escuelabernardosoto@hotmail.com</t>
  </si>
  <si>
    <t>URBANIZACION LA PRADERA</t>
  </si>
  <si>
    <t>00981</t>
  </si>
  <si>
    <t>FRENTE SALON COMUNAL</t>
  </si>
  <si>
    <t>MAYELA HERNANDEZ AGUERO</t>
  </si>
  <si>
    <t>01043</t>
  </si>
  <si>
    <t>01106</t>
  </si>
  <si>
    <t>01111</t>
  </si>
  <si>
    <t>01115</t>
  </si>
  <si>
    <t>MADAY ROJAS CALVO</t>
  </si>
  <si>
    <t>GUSTAVO VALVERDE ACUÑA</t>
  </si>
  <si>
    <t>01141</t>
  </si>
  <si>
    <t>esc.quebradadelfierro@gmail.com</t>
  </si>
  <si>
    <t>01162</t>
  </si>
  <si>
    <t>EL ACHIOTE</t>
  </si>
  <si>
    <t>01187</t>
  </si>
  <si>
    <t>CULTIVEZ</t>
  </si>
  <si>
    <t>01208</t>
  </si>
  <si>
    <t>COSTADO NORTE DEL SUPER GERALD EN SURETKA</t>
  </si>
  <si>
    <t>01227</t>
  </si>
  <si>
    <t>01228</t>
  </si>
  <si>
    <t>01261</t>
  </si>
  <si>
    <t>01263</t>
  </si>
  <si>
    <t>LUISA VILLAREAL MUÑOZ</t>
  </si>
  <si>
    <t>CONTIGUO A LA PLAZA DE DEPORTES, SAN ANTONIO</t>
  </si>
  <si>
    <t>01337</t>
  </si>
  <si>
    <t>YORLENY SANCHEZ SALAS</t>
  </si>
  <si>
    <t>1416</t>
  </si>
  <si>
    <t>01365</t>
  </si>
  <si>
    <t>FRENTE AL LICEO EL SAINO</t>
  </si>
  <si>
    <t>01392</t>
  </si>
  <si>
    <t>01405</t>
  </si>
  <si>
    <t>01410</t>
  </si>
  <si>
    <t>01413</t>
  </si>
  <si>
    <t>MARCO VINICIO CHAVES FALLAS</t>
  </si>
  <si>
    <t>01458</t>
  </si>
  <si>
    <t>COSTADO NORTE DEL ABASTECEDOR EL TAMARINDO</t>
  </si>
  <si>
    <t>01501</t>
  </si>
  <si>
    <t>01504</t>
  </si>
  <si>
    <t>LOS MANGOS VUELTA DE JORCO DE ASERRI</t>
  </si>
  <si>
    <t>JESSICA CONTRERAS OVARES</t>
  </si>
  <si>
    <t>01515</t>
  </si>
  <si>
    <t>01529</t>
  </si>
  <si>
    <t>LIZBETH MOLINA CORRALES</t>
  </si>
  <si>
    <t>3 KM ESTE DEL CRUCE DE PALOMO</t>
  </si>
  <si>
    <t>MARICELA CHACON FERNANDEZ</t>
  </si>
  <si>
    <t>100 METROS NORTE DEL SUPER LA PACHANGA</t>
  </si>
  <si>
    <t>0521</t>
  </si>
  <si>
    <t>01562</t>
  </si>
  <si>
    <t>CEIBA ESTE</t>
  </si>
  <si>
    <t>SOFIA FERNANDEZ FONSECA</t>
  </si>
  <si>
    <t>LILLIAM PANIAGUA GONZALEZ</t>
  </si>
  <si>
    <t>esc.quebradavueltas@drepz.ed.cr</t>
  </si>
  <si>
    <t>3151</t>
  </si>
  <si>
    <t>01645</t>
  </si>
  <si>
    <t>LA CONCORDIA</t>
  </si>
  <si>
    <t>LA CENTRAL</t>
  </si>
  <si>
    <t>ROSEMARY CLAYTON COPE</t>
  </si>
  <si>
    <t>1 KM NORTE DEL SALON COMUNAL</t>
  </si>
  <si>
    <t>01749</t>
  </si>
  <si>
    <t>01750</t>
  </si>
  <si>
    <t>SONIA ULLOA ULLOA</t>
  </si>
  <si>
    <t>01757</t>
  </si>
  <si>
    <t>01769</t>
  </si>
  <si>
    <t>CENTRO DE LA COMUNIDAD DE LONDRES</t>
  </si>
  <si>
    <t>01850</t>
  </si>
  <si>
    <t>CONTIGUO SALON COMUNAL</t>
  </si>
  <si>
    <t>2305</t>
  </si>
  <si>
    <t>MONTANO</t>
  </si>
  <si>
    <t>LIDIETH VILLAFUERTE ROJAS</t>
  </si>
  <si>
    <t>COMUNIDAD DE LLANO GRANDE, VALLE LA ESTRELLA</t>
  </si>
  <si>
    <t>3513</t>
  </si>
  <si>
    <t>01931</t>
  </si>
  <si>
    <t>VALLE DE LAS ROSAS</t>
  </si>
  <si>
    <t>Mª CECILIA CAMPOS SALAZAR</t>
  </si>
  <si>
    <t>1576</t>
  </si>
  <si>
    <t>01946</t>
  </si>
  <si>
    <t>JOSE SANCHEZ CHAVARRIA</t>
  </si>
  <si>
    <t>01972</t>
  </si>
  <si>
    <t>RAFAEL RIVERA MEZA</t>
  </si>
  <si>
    <t>02028</t>
  </si>
  <si>
    <t>3013</t>
  </si>
  <si>
    <t>02039</t>
  </si>
  <si>
    <t>LA CAMPIÑA</t>
  </si>
  <si>
    <t>02049</t>
  </si>
  <si>
    <t>02104</t>
  </si>
  <si>
    <t>FRENTE TEMPLO CATOLICO</t>
  </si>
  <si>
    <t>COSTADO ESTE PLAZA PUBLICA</t>
  </si>
  <si>
    <t>escuela.rositachaves@gmail.com</t>
  </si>
  <si>
    <t>1.5 K. AL OESTE DEL RESTAURANTE LAS CARRETAS</t>
  </si>
  <si>
    <t>02126</t>
  </si>
  <si>
    <t>02127</t>
  </si>
  <si>
    <t>COSTADO SUR DE LA CANCHA DE FUTBOL</t>
  </si>
  <si>
    <t>02146</t>
  </si>
  <si>
    <t>COSTADO NORTE DEL SALON COMUNAL</t>
  </si>
  <si>
    <t>02174</t>
  </si>
  <si>
    <t>0496</t>
  </si>
  <si>
    <t>02182</t>
  </si>
  <si>
    <t>CEIBA ALTA</t>
  </si>
  <si>
    <t>02201</t>
  </si>
  <si>
    <t>ISELA BOGANTES ALFARO</t>
  </si>
  <si>
    <t>02205</t>
  </si>
  <si>
    <t>GUSTAVO CHAVARRIA SERRANO</t>
  </si>
  <si>
    <t>02233</t>
  </si>
  <si>
    <t>02240</t>
  </si>
  <si>
    <t>02243</t>
  </si>
  <si>
    <t>02258</t>
  </si>
  <si>
    <t>GERARDO DIAZ DIAZ</t>
  </si>
  <si>
    <t>02308</t>
  </si>
  <si>
    <t>PASO AGRES</t>
  </si>
  <si>
    <t>2748</t>
  </si>
  <si>
    <t>02366</t>
  </si>
  <si>
    <t>DE LA PLAZA DE DEPORTES DE LOURDES 200 NORTE</t>
  </si>
  <si>
    <t>0473</t>
  </si>
  <si>
    <t>02406</t>
  </si>
  <si>
    <t>RASTROJALES</t>
  </si>
  <si>
    <t>02411</t>
  </si>
  <si>
    <t>MA. DE LOS A. ELIZONDO GUZMAN</t>
  </si>
  <si>
    <t>SUSANA LOPEZ FERNANDEZ</t>
  </si>
  <si>
    <t>COSTADO NORESTE DE LA PLAZA DE DEPORTES</t>
  </si>
  <si>
    <t>02442</t>
  </si>
  <si>
    <t>1261</t>
  </si>
  <si>
    <t>02446</t>
  </si>
  <si>
    <t>PATA DE GALLO</t>
  </si>
  <si>
    <t>02482</t>
  </si>
  <si>
    <t>6 K. HACIA EL OESTE DE LA COMUNIDAD DE VESTA</t>
  </si>
  <si>
    <t>IMPERIO DE SIQUIRRES</t>
  </si>
  <si>
    <t>02502</t>
  </si>
  <si>
    <t>3193</t>
  </si>
  <si>
    <t>02541</t>
  </si>
  <si>
    <t>02553</t>
  </si>
  <si>
    <t>JOSE RAFAEL ROJAS MATARRITA</t>
  </si>
  <si>
    <t>02573</t>
  </si>
  <si>
    <t>02574</t>
  </si>
  <si>
    <t>02580</t>
  </si>
  <si>
    <t>02582</t>
  </si>
  <si>
    <t>3551</t>
  </si>
  <si>
    <t>02632</t>
  </si>
  <si>
    <t>CINDY MARCHENA SANDOVAL</t>
  </si>
  <si>
    <t>02637</t>
  </si>
  <si>
    <t>02643</t>
  </si>
  <si>
    <t>02654</t>
  </si>
  <si>
    <t>WARREN FALLAS VALVERDE</t>
  </si>
  <si>
    <t>50 SUR DEL TEMPLO CATOLICO</t>
  </si>
  <si>
    <t>KAROL ROJAS CALVO</t>
  </si>
  <si>
    <t>2622</t>
  </si>
  <si>
    <t>02683</t>
  </si>
  <si>
    <t>CONCEPCION COLORADO</t>
  </si>
  <si>
    <t>DIAGONAL A LA ERMITA CATOLICA</t>
  </si>
  <si>
    <t>PATRICIA CORRALES LOPEZ</t>
  </si>
  <si>
    <t>02746</t>
  </si>
  <si>
    <t>0670</t>
  </si>
  <si>
    <t>02755</t>
  </si>
  <si>
    <t>02774</t>
  </si>
  <si>
    <t>02811</t>
  </si>
  <si>
    <t>02817</t>
  </si>
  <si>
    <t>0836</t>
  </si>
  <si>
    <t>02832</t>
  </si>
  <si>
    <t>BAJO LAS ESPERANZAS</t>
  </si>
  <si>
    <t>2547</t>
  </si>
  <si>
    <t>02842</t>
  </si>
  <si>
    <t>02891</t>
  </si>
  <si>
    <t>02896</t>
  </si>
  <si>
    <t>0519</t>
  </si>
  <si>
    <t>02901</t>
  </si>
  <si>
    <t>JUAN RUDIN ISELIN</t>
  </si>
  <si>
    <t>LEGUA LOS NARANJOS</t>
  </si>
  <si>
    <t>02904</t>
  </si>
  <si>
    <t>FLOR MARIA VEGA RAMIREZ</t>
  </si>
  <si>
    <t>VAINILLA</t>
  </si>
  <si>
    <t>02910</t>
  </si>
  <si>
    <t>02911</t>
  </si>
  <si>
    <t>02912</t>
  </si>
  <si>
    <t>02916</t>
  </si>
  <si>
    <t>02918</t>
  </si>
  <si>
    <t>02925</t>
  </si>
  <si>
    <t>COSTADO NORTE IGLESIA CATOLICA</t>
  </si>
  <si>
    <t>02949</t>
  </si>
  <si>
    <t>02956</t>
  </si>
  <si>
    <t>02961</t>
  </si>
  <si>
    <t>02965</t>
  </si>
  <si>
    <t>5690</t>
  </si>
  <si>
    <t>02973</t>
  </si>
  <si>
    <t>02983</t>
  </si>
  <si>
    <t>3537</t>
  </si>
  <si>
    <t>02990</t>
  </si>
  <si>
    <t>I.D.A. NAYURIBE</t>
  </si>
  <si>
    <t>LA FORTUNA CAÑO SECO</t>
  </si>
  <si>
    <t>02992</t>
  </si>
  <si>
    <t>03003</t>
  </si>
  <si>
    <t>03031</t>
  </si>
  <si>
    <t>JUANA FRANCISCA ROMERO</t>
  </si>
  <si>
    <t>03033</t>
  </si>
  <si>
    <t>03034</t>
  </si>
  <si>
    <t>03040</t>
  </si>
  <si>
    <t>03043</t>
  </si>
  <si>
    <t>03044</t>
  </si>
  <si>
    <t>03046</t>
  </si>
  <si>
    <t>CARMEN LOBO CHAVES</t>
  </si>
  <si>
    <t>03055</t>
  </si>
  <si>
    <t>03072</t>
  </si>
  <si>
    <t>03079</t>
  </si>
  <si>
    <t>03082</t>
  </si>
  <si>
    <t>ANA MACHADO ARIAS</t>
  </si>
  <si>
    <t>03087</t>
  </si>
  <si>
    <t>2469</t>
  </si>
  <si>
    <t>03096</t>
  </si>
  <si>
    <t>MAQUENCO</t>
  </si>
  <si>
    <t>2451</t>
  </si>
  <si>
    <t>03097</t>
  </si>
  <si>
    <t>RIO DE ORA</t>
  </si>
  <si>
    <t>03099</t>
  </si>
  <si>
    <t>TATIANA MORALES BARQUERO</t>
  </si>
  <si>
    <t>03116</t>
  </si>
  <si>
    <t>03121</t>
  </si>
  <si>
    <t>ANGIE MORA SEGURA</t>
  </si>
  <si>
    <t>03126</t>
  </si>
  <si>
    <t>03135</t>
  </si>
  <si>
    <t>03139</t>
  </si>
  <si>
    <t>GABRIEL TORRES MORALES</t>
  </si>
  <si>
    <t>03159</t>
  </si>
  <si>
    <t>03160</t>
  </si>
  <si>
    <t>03162</t>
  </si>
  <si>
    <t>03165</t>
  </si>
  <si>
    <t>COSTADO NORTE DE LA IGLESIA CATOLICA CASCAJAL</t>
  </si>
  <si>
    <t>03187</t>
  </si>
  <si>
    <t>03188</t>
  </si>
  <si>
    <t>03189</t>
  </si>
  <si>
    <t>03193</t>
  </si>
  <si>
    <t>03196</t>
  </si>
  <si>
    <t>03198</t>
  </si>
  <si>
    <t>03201</t>
  </si>
  <si>
    <t>03202</t>
  </si>
  <si>
    <t>03248</t>
  </si>
  <si>
    <t>MOISES RUIZ GUTIERREZ</t>
  </si>
  <si>
    <t>03254</t>
  </si>
  <si>
    <t>2856</t>
  </si>
  <si>
    <t>03291</t>
  </si>
  <si>
    <t>3578</t>
  </si>
  <si>
    <t>03293</t>
  </si>
  <si>
    <t>03294</t>
  </si>
  <si>
    <t>1435</t>
  </si>
  <si>
    <t>03295</t>
  </si>
  <si>
    <t>3440</t>
  </si>
  <si>
    <t>03296</t>
  </si>
  <si>
    <t>3326</t>
  </si>
  <si>
    <t>03297</t>
  </si>
  <si>
    <t>DONDONIA 1</t>
  </si>
  <si>
    <t>03298</t>
  </si>
  <si>
    <t>1258</t>
  </si>
  <si>
    <t>BAJOS DE TORO AMARILLO</t>
  </si>
  <si>
    <t>BAJOS TORO AMARILLO</t>
  </si>
  <si>
    <t>03302</t>
  </si>
  <si>
    <t>03304</t>
  </si>
  <si>
    <t>1684</t>
  </si>
  <si>
    <t>03305</t>
  </si>
  <si>
    <t>COLONIA GUANACASTE</t>
  </si>
  <si>
    <t>3715</t>
  </si>
  <si>
    <t>BAJAMAR</t>
  </si>
  <si>
    <t>0960</t>
  </si>
  <si>
    <t>01046</t>
  </si>
  <si>
    <t>JUAN BAUTISTA SOLIS RODRIGUEZ</t>
  </si>
  <si>
    <t>01116</t>
  </si>
  <si>
    <t>01344</t>
  </si>
  <si>
    <t>01394</t>
  </si>
  <si>
    <t>01428</t>
  </si>
  <si>
    <t>01628</t>
  </si>
  <si>
    <t>00786</t>
  </si>
  <si>
    <t>01643</t>
  </si>
  <si>
    <t>01640</t>
  </si>
  <si>
    <t>01639</t>
  </si>
  <si>
    <t>01652</t>
  </si>
  <si>
    <t>01840</t>
  </si>
  <si>
    <t>01940</t>
  </si>
  <si>
    <t>01971</t>
  </si>
  <si>
    <t>02097</t>
  </si>
  <si>
    <t>02242</t>
  </si>
  <si>
    <t>JOSE MARIA CALDERON</t>
  </si>
  <si>
    <t>02270</t>
  </si>
  <si>
    <t>02274</t>
  </si>
  <si>
    <t>02523</t>
  </si>
  <si>
    <t>02610</t>
  </si>
  <si>
    <t>02602</t>
  </si>
  <si>
    <t>SAN ANTONIO DE SABALITO</t>
  </si>
  <si>
    <t>COOPA BUENA</t>
  </si>
  <si>
    <t>CENTRAL COTO 47</t>
  </si>
  <si>
    <t>02887</t>
  </si>
  <si>
    <t>02981</t>
  </si>
  <si>
    <t>03022</t>
  </si>
  <si>
    <t>03048</t>
  </si>
  <si>
    <t>03057</t>
  </si>
  <si>
    <t>03076</t>
  </si>
  <si>
    <t>03120</t>
  </si>
  <si>
    <t>03132</t>
  </si>
  <si>
    <t>03385</t>
  </si>
  <si>
    <t>00747</t>
  </si>
  <si>
    <t>03441</t>
  </si>
  <si>
    <t>00831</t>
  </si>
  <si>
    <t>00941</t>
  </si>
  <si>
    <t>00933</t>
  </si>
  <si>
    <t>03418</t>
  </si>
  <si>
    <t>03527</t>
  </si>
  <si>
    <t>03420</t>
  </si>
  <si>
    <t>03422</t>
  </si>
  <si>
    <t>01748</t>
  </si>
  <si>
    <t>03382</t>
  </si>
  <si>
    <t>FINCA CAPRI</t>
  </si>
  <si>
    <t>03345</t>
  </si>
  <si>
    <t>03383</t>
  </si>
  <si>
    <t>00722</t>
  </si>
  <si>
    <t>02372</t>
  </si>
  <si>
    <t>03502</t>
  </si>
  <si>
    <t>03509</t>
  </si>
  <si>
    <t>03539</t>
  </si>
  <si>
    <t>00855</t>
  </si>
  <si>
    <t>03070</t>
  </si>
  <si>
    <t>03446</t>
  </si>
  <si>
    <t>00828</t>
  </si>
  <si>
    <t>DR. LUIS SHAPIRO</t>
  </si>
  <si>
    <t>03391</t>
  </si>
  <si>
    <t>FINCA MARITIMA</t>
  </si>
  <si>
    <t>03474</t>
  </si>
  <si>
    <t>02752</t>
  </si>
  <si>
    <t>03145</t>
  </si>
  <si>
    <t>03191</t>
  </si>
  <si>
    <t>03486</t>
  </si>
  <si>
    <t>03508</t>
  </si>
  <si>
    <t>01595</t>
  </si>
  <si>
    <t>03438</t>
  </si>
  <si>
    <t>03601</t>
  </si>
  <si>
    <t>03532</t>
  </si>
  <si>
    <t>03568</t>
  </si>
  <si>
    <t>CIUDADELAS UNIDAS</t>
  </si>
  <si>
    <t>03591</t>
  </si>
  <si>
    <t>00143</t>
  </si>
  <si>
    <t>03397</t>
  </si>
  <si>
    <t>00968</t>
  </si>
  <si>
    <t>03570</t>
  </si>
  <si>
    <t>00507</t>
  </si>
  <si>
    <t>03545</t>
  </si>
  <si>
    <t>01210</t>
  </si>
  <si>
    <t>01666</t>
  </si>
  <si>
    <t>02884</t>
  </si>
  <si>
    <t>03595</t>
  </si>
  <si>
    <t>02880</t>
  </si>
  <si>
    <t>02997</t>
  </si>
  <si>
    <t>03060</t>
  </si>
  <si>
    <t>02107</t>
  </si>
  <si>
    <t>03745</t>
  </si>
  <si>
    <t>03407</t>
  </si>
  <si>
    <t>02929</t>
  </si>
  <si>
    <t>02972</t>
  </si>
  <si>
    <t>02988</t>
  </si>
  <si>
    <t>EL MILANO</t>
  </si>
  <si>
    <t>00738</t>
  </si>
  <si>
    <t>00812</t>
  </si>
  <si>
    <t>03174</t>
  </si>
  <si>
    <t>03190</t>
  </si>
  <si>
    <t>02353</t>
  </si>
  <si>
    <t>01734</t>
  </si>
  <si>
    <t>02578</t>
  </si>
  <si>
    <t>02722</t>
  </si>
  <si>
    <t>03386</t>
  </si>
  <si>
    <t>02241</t>
  </si>
  <si>
    <t>03417</t>
  </si>
  <si>
    <t>01463</t>
  </si>
  <si>
    <t>01000</t>
  </si>
  <si>
    <t>03550</t>
  </si>
  <si>
    <t>EL CAMPO (SAN PABLO)</t>
  </si>
  <si>
    <t>01047</t>
  </si>
  <si>
    <t>03558</t>
  </si>
  <si>
    <t>02130</t>
  </si>
  <si>
    <t>01773</t>
  </si>
  <si>
    <t>00901</t>
  </si>
  <si>
    <t>03478</t>
  </si>
  <si>
    <t>03630</t>
  </si>
  <si>
    <t>03633</t>
  </si>
  <si>
    <t>03389</t>
  </si>
  <si>
    <t>03575</t>
  </si>
  <si>
    <t>03569</t>
  </si>
  <si>
    <t>03608</t>
  </si>
  <si>
    <t>03473</t>
  </si>
  <si>
    <t>02978</t>
  </si>
  <si>
    <t>03056</t>
  </si>
  <si>
    <t>03338</t>
  </si>
  <si>
    <t>02140</t>
  </si>
  <si>
    <t>03585</t>
  </si>
  <si>
    <t>03525</t>
  </si>
  <si>
    <t>CABECERA DE CAÑAS</t>
  </si>
  <si>
    <t>02262</t>
  </si>
  <si>
    <t>02238</t>
  </si>
  <si>
    <t>01832</t>
  </si>
  <si>
    <t>03452</t>
  </si>
  <si>
    <t>03562</t>
  </si>
  <si>
    <t>03680</t>
  </si>
  <si>
    <t>02440</t>
  </si>
  <si>
    <t>00909</t>
  </si>
  <si>
    <t>03685</t>
  </si>
  <si>
    <t>03394</t>
  </si>
  <si>
    <t>02670</t>
  </si>
  <si>
    <t>03416</t>
  </si>
  <si>
    <t>03317</t>
  </si>
  <si>
    <t>03112</t>
  </si>
  <si>
    <t>02594</t>
  </si>
  <si>
    <t>02843</t>
  </si>
  <si>
    <t>AFRICA</t>
  </si>
  <si>
    <t>03531</t>
  </si>
  <si>
    <t>03646</t>
  </si>
  <si>
    <t>02749</t>
  </si>
  <si>
    <t>03551</t>
  </si>
  <si>
    <t>COOPE ISABEL</t>
  </si>
  <si>
    <t>03697</t>
  </si>
  <si>
    <t>01086</t>
  </si>
  <si>
    <t>03637</t>
  </si>
  <si>
    <t>01112</t>
  </si>
  <si>
    <t>03503</t>
  </si>
  <si>
    <t>03406</t>
  </si>
  <si>
    <t>I.D.A. LOUISIANA</t>
  </si>
  <si>
    <t>03006</t>
  </si>
  <si>
    <t>03700</t>
  </si>
  <si>
    <t>00033</t>
  </si>
  <si>
    <t>00057</t>
  </si>
  <si>
    <t>01230</t>
  </si>
  <si>
    <t>02125</t>
  </si>
  <si>
    <t>03349</t>
  </si>
  <si>
    <t>00445</t>
  </si>
  <si>
    <t>00446</t>
  </si>
  <si>
    <t>03482</t>
  </si>
  <si>
    <t>02173</t>
  </si>
  <si>
    <t>SANTA TERESA DE CAJON</t>
  </si>
  <si>
    <t>03336</t>
  </si>
  <si>
    <t>01406</t>
  </si>
  <si>
    <t>03662</t>
  </si>
  <si>
    <t>03722</t>
  </si>
  <si>
    <t>03725</t>
  </si>
  <si>
    <t>00815</t>
  </si>
  <si>
    <t>03600</t>
  </si>
  <si>
    <t>00865</t>
  </si>
  <si>
    <t>03534</t>
  </si>
  <si>
    <t>02980</t>
  </si>
  <si>
    <t>02964</t>
  </si>
  <si>
    <t>03117</t>
  </si>
  <si>
    <t>01457</t>
  </si>
  <si>
    <t>03655</t>
  </si>
  <si>
    <t>03735</t>
  </si>
  <si>
    <t>00144</t>
  </si>
  <si>
    <t>01730</t>
  </si>
  <si>
    <t>03516</t>
  </si>
  <si>
    <t>01920</t>
  </si>
  <si>
    <t>01937</t>
  </si>
  <si>
    <t>02025</t>
  </si>
  <si>
    <t>GEORGINA BOLMARCICH DE ORLICH</t>
  </si>
  <si>
    <t>02135</t>
  </si>
  <si>
    <t>00989</t>
  </si>
  <si>
    <t>03765</t>
  </si>
  <si>
    <t>02803</t>
  </si>
  <si>
    <t>03738</t>
  </si>
  <si>
    <t>03500</t>
  </si>
  <si>
    <t>02878</t>
  </si>
  <si>
    <t>03582</t>
  </si>
  <si>
    <t>02924</t>
  </si>
  <si>
    <t>03583</t>
  </si>
  <si>
    <t>02940</t>
  </si>
  <si>
    <t>02942</t>
  </si>
  <si>
    <t>03403</t>
  </si>
  <si>
    <t>02958</t>
  </si>
  <si>
    <t>02969</t>
  </si>
  <si>
    <t>02138</t>
  </si>
  <si>
    <t>03528</t>
  </si>
  <si>
    <t>03574</t>
  </si>
  <si>
    <t>03744</t>
  </si>
  <si>
    <t>03467</t>
  </si>
  <si>
    <t>I.D.A. GARABITO</t>
  </si>
  <si>
    <t>02052</t>
  </si>
  <si>
    <t>00451</t>
  </si>
  <si>
    <t>03068</t>
  </si>
  <si>
    <t>03435</t>
  </si>
  <si>
    <t>01110</t>
  </si>
  <si>
    <t>01764</t>
  </si>
  <si>
    <t>03493</t>
  </si>
  <si>
    <t>03734</t>
  </si>
  <si>
    <t>03770</t>
  </si>
  <si>
    <t>02460</t>
  </si>
  <si>
    <t>03645</t>
  </si>
  <si>
    <t>02046</t>
  </si>
  <si>
    <t>03755</t>
  </si>
  <si>
    <t>03709</t>
  </si>
  <si>
    <t>03820</t>
  </si>
  <si>
    <t>03828</t>
  </si>
  <si>
    <t>02658</t>
  </si>
  <si>
    <t>00031</t>
  </si>
  <si>
    <t>JOSEFITA JURADO DE ALVARADO</t>
  </si>
  <si>
    <t>03743</t>
  </si>
  <si>
    <t>02110</t>
  </si>
  <si>
    <t>03529</t>
  </si>
  <si>
    <t>01995</t>
  </si>
  <si>
    <t>03810</t>
  </si>
  <si>
    <t>01768</t>
  </si>
  <si>
    <t>00218</t>
  </si>
  <si>
    <t>02150</t>
  </si>
  <si>
    <t>01260</t>
  </si>
  <si>
    <t>03377</t>
  </si>
  <si>
    <t>02692</t>
  </si>
  <si>
    <t>FILA DE TRUCHO</t>
  </si>
  <si>
    <t>03328</t>
  </si>
  <si>
    <t>02727</t>
  </si>
  <si>
    <t>02742</t>
  </si>
  <si>
    <t>03533</t>
  </si>
  <si>
    <t>03436</t>
  </si>
  <si>
    <t>02772</t>
  </si>
  <si>
    <t>01811</t>
  </si>
  <si>
    <t>01802</t>
  </si>
  <si>
    <t>01771</t>
  </si>
  <si>
    <t>01782</t>
  </si>
  <si>
    <t>03784</t>
  </si>
  <si>
    <t>03267</t>
  </si>
  <si>
    <t>03419</t>
  </si>
  <si>
    <t>03814</t>
  </si>
  <si>
    <t>00959</t>
  </si>
  <si>
    <t>03802</t>
  </si>
  <si>
    <t>EL CARMEN LA SUIZA</t>
  </si>
  <si>
    <t>03565</t>
  </si>
  <si>
    <t>03788</t>
  </si>
  <si>
    <t>03789</t>
  </si>
  <si>
    <t>03334</t>
  </si>
  <si>
    <t>03799</t>
  </si>
  <si>
    <t>TEODORO SALAMANCA</t>
  </si>
  <si>
    <t>03408</t>
  </si>
  <si>
    <t>03501</t>
  </si>
  <si>
    <t>03832</t>
  </si>
  <si>
    <t>03576</t>
  </si>
  <si>
    <t>03831</t>
  </si>
  <si>
    <t>03505</t>
  </si>
  <si>
    <t>00553</t>
  </si>
  <si>
    <t>03380</t>
  </si>
  <si>
    <t>03701</t>
  </si>
  <si>
    <t>03642</t>
  </si>
  <si>
    <t>02291</t>
  </si>
  <si>
    <t>02383</t>
  </si>
  <si>
    <t>00256</t>
  </si>
  <si>
    <t>00555</t>
  </si>
  <si>
    <t>03825</t>
  </si>
  <si>
    <t>03824</t>
  </si>
  <si>
    <t>01874</t>
  </si>
  <si>
    <t>03783</t>
  </si>
  <si>
    <t>NUEVA GENERACION</t>
  </si>
  <si>
    <t>01806</t>
  </si>
  <si>
    <t>03847</t>
  </si>
  <si>
    <t>03821</t>
  </si>
  <si>
    <t>03823</t>
  </si>
  <si>
    <t>03732</t>
  </si>
  <si>
    <t>03826</t>
  </si>
  <si>
    <t>01961</t>
  </si>
  <si>
    <t>01838</t>
  </si>
  <si>
    <t>03387</t>
  </si>
  <si>
    <t>02695</t>
  </si>
  <si>
    <t>02747</t>
  </si>
  <si>
    <t>03808</t>
  </si>
  <si>
    <t>02806</t>
  </si>
  <si>
    <t>02823</t>
  </si>
  <si>
    <t>03495</t>
  </si>
  <si>
    <t>03496</t>
  </si>
  <si>
    <t>03881</t>
  </si>
  <si>
    <t>03378</t>
  </si>
  <si>
    <t>01133</t>
  </si>
  <si>
    <t>04057</t>
  </si>
  <si>
    <t>LAS DELICIAS VENADO</t>
  </si>
  <si>
    <t>03487</t>
  </si>
  <si>
    <t>03491</t>
  </si>
  <si>
    <t>01517</t>
  </si>
  <si>
    <t>03871</t>
  </si>
  <si>
    <t>02950</t>
  </si>
  <si>
    <t>03062</t>
  </si>
  <si>
    <t>03402</t>
  </si>
  <si>
    <t>03766</t>
  </si>
  <si>
    <t>00321</t>
  </si>
  <si>
    <t>JOSE MARIA CAÑAS</t>
  </si>
  <si>
    <t>03760</t>
  </si>
  <si>
    <t>02026</t>
  </si>
  <si>
    <t>03520</t>
  </si>
  <si>
    <t>03742</t>
  </si>
  <si>
    <t>01754</t>
  </si>
  <si>
    <t>02142</t>
  </si>
  <si>
    <t>01270</t>
  </si>
  <si>
    <t>02311</t>
  </si>
  <si>
    <t>02318</t>
  </si>
  <si>
    <t>02333</t>
  </si>
  <si>
    <t>02324</t>
  </si>
  <si>
    <t>02671</t>
  </si>
  <si>
    <t>03696</t>
  </si>
  <si>
    <t>JESUS MORALES GARBANZO</t>
  </si>
  <si>
    <t>03875</t>
  </si>
  <si>
    <t>03822</t>
  </si>
  <si>
    <t>03412</t>
  </si>
  <si>
    <t>02066</t>
  </si>
  <si>
    <t>03879</t>
  </si>
  <si>
    <t>02421</t>
  </si>
  <si>
    <t>MARAVILLA</t>
  </si>
  <si>
    <t>03107</t>
  </si>
  <si>
    <t>03910</t>
  </si>
  <si>
    <t>03911</t>
  </si>
  <si>
    <t>03953</t>
  </si>
  <si>
    <t>03954</t>
  </si>
  <si>
    <t>02405</t>
  </si>
  <si>
    <t>03925</t>
  </si>
  <si>
    <t>01902</t>
  </si>
  <si>
    <t>CESAR FLORES ZUÑIGA</t>
  </si>
  <si>
    <t>03793</t>
  </si>
  <si>
    <t>03088</t>
  </si>
  <si>
    <t>03314</t>
  </si>
  <si>
    <t>03643</t>
  </si>
  <si>
    <t>02721</t>
  </si>
  <si>
    <t>02570</t>
  </si>
  <si>
    <t>02770</t>
  </si>
  <si>
    <t>03456</t>
  </si>
  <si>
    <t>03624</t>
  </si>
  <si>
    <t>03577</t>
  </si>
  <si>
    <t>I.D.A. LA CHIRIPA</t>
  </si>
  <si>
    <t>03596</t>
  </si>
  <si>
    <t>01728</t>
  </si>
  <si>
    <t>03749</t>
  </si>
  <si>
    <t>03573</t>
  </si>
  <si>
    <t>02486</t>
  </si>
  <si>
    <t>03358</t>
  </si>
  <si>
    <t>03797</t>
  </si>
  <si>
    <t>03360</t>
  </si>
  <si>
    <t>03951</t>
  </si>
  <si>
    <t>03716</t>
  </si>
  <si>
    <t>02365</t>
  </si>
  <si>
    <t>PELAYO MARCET CASAJUANA</t>
  </si>
  <si>
    <t>00254</t>
  </si>
  <si>
    <t>01681</t>
  </si>
  <si>
    <t>03827</t>
  </si>
  <si>
    <t>02409</t>
  </si>
  <si>
    <t>02020</t>
  </si>
  <si>
    <t>02200</t>
  </si>
  <si>
    <t>02967</t>
  </si>
  <si>
    <t>00162</t>
  </si>
  <si>
    <t>00165</t>
  </si>
  <si>
    <t>02943</t>
  </si>
  <si>
    <t>03683</t>
  </si>
  <si>
    <t>03762</t>
  </si>
  <si>
    <t>03654</t>
  </si>
  <si>
    <t>02860</t>
  </si>
  <si>
    <t>03975</t>
  </si>
  <si>
    <t>03977</t>
  </si>
  <si>
    <t>02360</t>
  </si>
  <si>
    <t>01770</t>
  </si>
  <si>
    <t>03561</t>
  </si>
  <si>
    <t>03857</t>
  </si>
  <si>
    <t>01848</t>
  </si>
  <si>
    <t>03982</t>
  </si>
  <si>
    <t>03494</t>
  </si>
  <si>
    <t>03936</t>
  </si>
  <si>
    <t>03804</t>
  </si>
  <si>
    <t>03960</t>
  </si>
  <si>
    <t>02153</t>
  </si>
  <si>
    <t>03834</t>
  </si>
  <si>
    <t>01075</t>
  </si>
  <si>
    <t>02506</t>
  </si>
  <si>
    <t>03984</t>
  </si>
  <si>
    <t>03514</t>
  </si>
  <si>
    <t>03946</t>
  </si>
  <si>
    <t>03536</t>
  </si>
  <si>
    <t>02347</t>
  </si>
  <si>
    <t>03852</t>
  </si>
  <si>
    <t>03996</t>
  </si>
  <si>
    <t>03998</t>
  </si>
  <si>
    <t>04003</t>
  </si>
  <si>
    <t>02614</t>
  </si>
  <si>
    <t>03480</t>
  </si>
  <si>
    <t>COLONIA DE VALLE</t>
  </si>
  <si>
    <t>02001</t>
  </si>
  <si>
    <t>03888</t>
  </si>
  <si>
    <t>03719</t>
  </si>
  <si>
    <t>02299</t>
  </si>
  <si>
    <t>02047</t>
  </si>
  <si>
    <t>03674</t>
  </si>
  <si>
    <t>03540</t>
  </si>
  <si>
    <t>04025</t>
  </si>
  <si>
    <t>04056</t>
  </si>
  <si>
    <t>04047</t>
  </si>
  <si>
    <t>04042</t>
  </si>
  <si>
    <t>03997</t>
  </si>
  <si>
    <t>LAGUNA DEL TORTUGUERO</t>
  </si>
  <si>
    <t>03519</t>
  </si>
  <si>
    <t>03644</t>
  </si>
  <si>
    <t>03689</t>
  </si>
  <si>
    <t>04031</t>
  </si>
  <si>
    <t>03312</t>
  </si>
  <si>
    <t>03549</t>
  </si>
  <si>
    <t>03753</t>
  </si>
  <si>
    <t>04011</t>
  </si>
  <si>
    <t>00926</t>
  </si>
  <si>
    <t>01530</t>
  </si>
  <si>
    <t>03752</t>
  </si>
  <si>
    <t>03943</t>
  </si>
  <si>
    <t>03901</t>
  </si>
  <si>
    <t>03437</t>
  </si>
  <si>
    <t>04085</t>
  </si>
  <si>
    <t>03671</t>
  </si>
  <si>
    <t>02229</t>
  </si>
  <si>
    <t>02302</t>
  </si>
  <si>
    <t>03663</t>
  </si>
  <si>
    <t>02362</t>
  </si>
  <si>
    <t>03537</t>
  </si>
  <si>
    <t>02453</t>
  </si>
  <si>
    <t>03541</t>
  </si>
  <si>
    <t>03916</t>
  </si>
  <si>
    <t>03641</t>
  </si>
  <si>
    <t>03833</t>
  </si>
  <si>
    <t>02936</t>
  </si>
  <si>
    <t>03830</t>
  </si>
  <si>
    <t>03739</t>
  </si>
  <si>
    <t>01204</t>
  </si>
  <si>
    <t>04001</t>
  </si>
  <si>
    <t>03375</t>
  </si>
  <si>
    <t>01800</t>
  </si>
  <si>
    <t>00247</t>
  </si>
  <si>
    <t>03934</t>
  </si>
  <si>
    <t>04064</t>
  </si>
  <si>
    <t>03369</t>
  </si>
  <si>
    <t>04000</t>
  </si>
  <si>
    <t>04050</t>
  </si>
  <si>
    <t>03607</t>
  </si>
  <si>
    <t>03023</t>
  </si>
  <si>
    <t>WATSI - VOLIO</t>
  </si>
  <si>
    <t>03581</t>
  </si>
  <si>
    <t>03579</t>
  </si>
  <si>
    <t>01195</t>
  </si>
  <si>
    <t>03553</t>
  </si>
  <si>
    <t>03909</t>
  </si>
  <si>
    <t>01851</t>
  </si>
  <si>
    <t>ADOLFO BERGER FAERRON</t>
  </si>
  <si>
    <t>02917</t>
  </si>
  <si>
    <t>04094</t>
  </si>
  <si>
    <t>02714</t>
  </si>
  <si>
    <t>02647</t>
  </si>
  <si>
    <t>03329</t>
  </si>
  <si>
    <t>AGUAS CALIENTES</t>
  </si>
  <si>
    <t>02731</t>
  </si>
  <si>
    <t>02753</t>
  </si>
  <si>
    <t>02819</t>
  </si>
  <si>
    <t>02556</t>
  </si>
  <si>
    <t>02197</t>
  </si>
  <si>
    <t>03763</t>
  </si>
  <si>
    <t>03972</t>
  </si>
  <si>
    <t>03787</t>
  </si>
  <si>
    <t>04083</t>
  </si>
  <si>
    <t>00079</t>
  </si>
  <si>
    <t>01156</t>
  </si>
  <si>
    <t>I.D.A. SALINAS</t>
  </si>
  <si>
    <t>04049</t>
  </si>
  <si>
    <t>03424</t>
  </si>
  <si>
    <t>RUPERTO ZUÑIGA SANCHO</t>
  </si>
  <si>
    <t>04084</t>
  </si>
  <si>
    <t>02326</t>
  </si>
  <si>
    <t>04098</t>
  </si>
  <si>
    <t>03433</t>
  </si>
  <si>
    <t>04104</t>
  </si>
  <si>
    <t>03850</t>
  </si>
  <si>
    <t>03768</t>
  </si>
  <si>
    <t>03347</t>
  </si>
  <si>
    <t>02723</t>
  </si>
  <si>
    <t>02370</t>
  </si>
  <si>
    <t>04018</t>
  </si>
  <si>
    <t>03515</t>
  </si>
  <si>
    <t>04087</t>
  </si>
  <si>
    <t>04082</t>
  </si>
  <si>
    <t>01516</t>
  </si>
  <si>
    <t>01994</t>
  </si>
  <si>
    <t>01998</t>
  </si>
  <si>
    <t>04014</t>
  </si>
  <si>
    <t>03522</t>
  </si>
  <si>
    <t>04133</t>
  </si>
  <si>
    <t>04046</t>
  </si>
  <si>
    <t>04086</t>
  </si>
  <si>
    <t>LA UVITA DE OSA</t>
  </si>
  <si>
    <t>04134</t>
  </si>
  <si>
    <t>04135</t>
  </si>
  <si>
    <t>03315</t>
  </si>
  <si>
    <t>04102</t>
  </si>
  <si>
    <t>01637</t>
  </si>
  <si>
    <t>LAS BANDERAS</t>
  </si>
  <si>
    <t>01161</t>
  </si>
  <si>
    <t>00078</t>
  </si>
  <si>
    <t>04095</t>
  </si>
  <si>
    <t>04081</t>
  </si>
  <si>
    <t>03939</t>
  </si>
  <si>
    <t>03861</t>
  </si>
  <si>
    <t>03863</t>
  </si>
  <si>
    <t>00570</t>
  </si>
  <si>
    <t>04092</t>
  </si>
  <si>
    <t>04103</t>
  </si>
  <si>
    <t>04159</t>
  </si>
  <si>
    <t>04045</t>
  </si>
  <si>
    <t>03817</t>
  </si>
  <si>
    <t>01729</t>
  </si>
  <si>
    <t>02105</t>
  </si>
  <si>
    <t>04146</t>
  </si>
  <si>
    <t>03993</t>
  </si>
  <si>
    <t>01894</t>
  </si>
  <si>
    <t>04075</t>
  </si>
  <si>
    <t>04156</t>
  </si>
  <si>
    <t>04089</t>
  </si>
  <si>
    <t>03326</t>
  </si>
  <si>
    <t>04140</t>
  </si>
  <si>
    <t>01707</t>
  </si>
  <si>
    <t>03813</t>
  </si>
  <si>
    <t>04007</t>
  </si>
  <si>
    <t>03451</t>
  </si>
  <si>
    <t>01733</t>
  </si>
  <si>
    <t>03918</t>
  </si>
  <si>
    <t>03664</t>
  </si>
  <si>
    <t>04123</t>
  </si>
  <si>
    <t>04122</t>
  </si>
  <si>
    <t>04127</t>
  </si>
  <si>
    <t>KOPPER MUELLE</t>
  </si>
  <si>
    <t>01183</t>
  </si>
  <si>
    <t>03396</t>
  </si>
  <si>
    <t>03730</t>
  </si>
  <si>
    <t>03504</t>
  </si>
  <si>
    <t>04184</t>
  </si>
  <si>
    <t>02595</t>
  </si>
  <si>
    <t>04147</t>
  </si>
  <si>
    <t>BLÖRIÑAK</t>
  </si>
  <si>
    <t>04080</t>
  </si>
  <si>
    <t>04199</t>
  </si>
  <si>
    <t>04200</t>
  </si>
  <si>
    <t>04201</t>
  </si>
  <si>
    <t>04202</t>
  </si>
  <si>
    <t>03714</t>
  </si>
  <si>
    <t>04167</t>
  </si>
  <si>
    <t>03648</t>
  </si>
  <si>
    <t>03372</t>
  </si>
  <si>
    <t>03359</t>
  </si>
  <si>
    <t>04029</t>
  </si>
  <si>
    <t>04176</t>
  </si>
  <si>
    <t>LA QUEROGA</t>
  </si>
  <si>
    <t>03990</t>
  </si>
  <si>
    <t>04209</t>
  </si>
  <si>
    <t>04145</t>
  </si>
  <si>
    <t>03919</t>
  </si>
  <si>
    <t>02218</t>
  </si>
  <si>
    <t>03206</t>
  </si>
  <si>
    <t>03659</t>
  </si>
  <si>
    <t>03791</t>
  </si>
  <si>
    <t>04207</t>
  </si>
  <si>
    <t>03728</t>
  </si>
  <si>
    <t>03872</t>
  </si>
  <si>
    <t>04228</t>
  </si>
  <si>
    <t>JÖNKRUHORÄ</t>
  </si>
  <si>
    <t>03392</t>
  </si>
  <si>
    <t>03684</t>
  </si>
  <si>
    <t>04232</t>
  </si>
  <si>
    <t>04239</t>
  </si>
  <si>
    <t>03488</t>
  </si>
  <si>
    <t>04026</t>
  </si>
  <si>
    <t>04250</t>
  </si>
  <si>
    <t>02193</t>
  </si>
  <si>
    <t>04008</t>
  </si>
  <si>
    <t>01224</t>
  </si>
  <si>
    <t>04213</t>
  </si>
  <si>
    <t>03931</t>
  </si>
  <si>
    <t>CARBONERA</t>
  </si>
  <si>
    <t>04262</t>
  </si>
  <si>
    <t>CAÑO ZAPOTA</t>
  </si>
  <si>
    <t>ABRAHAN FARAH MATA</t>
  </si>
  <si>
    <t>02793</t>
  </si>
  <si>
    <t>VEGAS DE IMPERIO</t>
  </si>
  <si>
    <t>02329</t>
  </si>
  <si>
    <t>03199</t>
  </si>
  <si>
    <t>03729</t>
  </si>
  <si>
    <t>PROPIO</t>
  </si>
  <si>
    <t>PERTENE</t>
  </si>
  <si>
    <t>Ins.pertenece</t>
  </si>
  <si>
    <t>TOTAL</t>
  </si>
  <si>
    <t>Discapacidad Múltiple</t>
  </si>
  <si>
    <t>Discapacidad Visual</t>
  </si>
  <si>
    <t>Problemas Emocionales y de Conducta</t>
  </si>
  <si>
    <t>Sordera</t>
  </si>
  <si>
    <t>Sordo Ceguera</t>
  </si>
  <si>
    <t>Problemas de Aprendizaje</t>
  </si>
  <si>
    <t>Educación Preescolar</t>
  </si>
  <si>
    <t>Terapia del Lenguaje</t>
  </si>
  <si>
    <t>Audición y Lenguaje</t>
  </si>
  <si>
    <t>Trabajo Social</t>
  </si>
  <si>
    <t>Generalista en Educación Especial</t>
  </si>
  <si>
    <t>Artes Plásticas</t>
  </si>
  <si>
    <t>Artes Industriales</t>
  </si>
  <si>
    <t>Educación para el Hogar</t>
  </si>
  <si>
    <t>Antártida</t>
  </si>
  <si>
    <t>Oceanía</t>
  </si>
  <si>
    <t>África</t>
  </si>
  <si>
    <t>Europa</t>
  </si>
  <si>
    <t>Asia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</si>
  <si>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</si>
  <si>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</si>
  <si>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</si>
  <si>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</si>
  <si>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</si>
  <si>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</si>
  <si>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</si>
  <si>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</si>
  <si>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</si>
  <si>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</si>
  <si>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</si>
  <si>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</si>
  <si>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</si>
  <si>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</si>
  <si>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</si>
  <si>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</si>
  <si>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</si>
  <si>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</si>
  <si>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</si>
  <si>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</si>
  <si>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</si>
  <si>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</si>
  <si>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</si>
  <si>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</si>
  <si>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</si>
  <si>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</si>
  <si>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</si>
  <si>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</si>
  <si>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</si>
  <si>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Canadá</t>
  </si>
  <si>
    <t>Estados Unidos</t>
  </si>
  <si>
    <t>México</t>
  </si>
  <si>
    <t>Belice</t>
  </si>
  <si>
    <t>Guatemala</t>
  </si>
  <si>
    <t>Honduras</t>
  </si>
  <si>
    <t>El Salvador</t>
  </si>
  <si>
    <t>Nicaragua</t>
  </si>
  <si>
    <t>Panamá</t>
  </si>
  <si>
    <t>Cuba</t>
  </si>
  <si>
    <t>República Dominicana</t>
  </si>
  <si>
    <t>Haití</t>
  </si>
  <si>
    <t>Colombia</t>
  </si>
  <si>
    <t>Ecuador</t>
  </si>
  <si>
    <t>Perú</t>
  </si>
  <si>
    <t>Bolivia</t>
  </si>
  <si>
    <t>Chile</t>
  </si>
  <si>
    <t>Argentina</t>
  </si>
  <si>
    <t>Paraguay</t>
  </si>
  <si>
    <t>Uruguay</t>
  </si>
  <si>
    <t>Brasil</t>
  </si>
  <si>
    <t>Venezuela</t>
  </si>
  <si>
    <t>Guyana</t>
  </si>
  <si>
    <t>Otros Países y Dependencias de América</t>
  </si>
  <si>
    <t>Laboratorio de Informática</t>
  </si>
  <si>
    <t>Sala de Profesores</t>
  </si>
  <si>
    <t>Lavatorios</t>
  </si>
  <si>
    <t>Servicio Sanitario Accesible (Ley 7600)</t>
  </si>
  <si>
    <t>No tiene</t>
  </si>
  <si>
    <t>El o los Servicios Sanitarios están conectados a:</t>
  </si>
  <si>
    <t>Correo Electrónico de la Institución:</t>
  </si>
  <si>
    <t>PRIVADA</t>
  </si>
  <si>
    <t>Sicólogo</t>
  </si>
  <si>
    <t>Sociólogo</t>
  </si>
  <si>
    <t>Sin Conexión a Internet</t>
  </si>
  <si>
    <t>Computadoras en Buen Estado</t>
  </si>
  <si>
    <t>De uso estrictamente pedagógico</t>
  </si>
  <si>
    <t>De uso pedagógico y administrativo</t>
  </si>
  <si>
    <t>De uso estrictamente administrativo</t>
  </si>
  <si>
    <t>Computadora de Escritorio</t>
  </si>
  <si>
    <t>Uso</t>
  </si>
  <si>
    <t>COD_ESP</t>
  </si>
  <si>
    <t>AULA_INT</t>
  </si>
  <si>
    <t>APOYO</t>
  </si>
  <si>
    <t>0482</t>
  </si>
  <si>
    <t>BAJO LOS ARIAS</t>
  </si>
  <si>
    <t>00252</t>
  </si>
  <si>
    <t>0494</t>
  </si>
  <si>
    <t>00249</t>
  </si>
  <si>
    <t>02246</t>
  </si>
  <si>
    <t>0520</t>
  </si>
  <si>
    <t>CEIBA BAJA</t>
  </si>
  <si>
    <t>0532</t>
  </si>
  <si>
    <t>LAS LIMAS</t>
  </si>
  <si>
    <t>00257</t>
  </si>
  <si>
    <t>0534</t>
  </si>
  <si>
    <t>0537</t>
  </si>
  <si>
    <t>0538</t>
  </si>
  <si>
    <t>NARANJAL</t>
  </si>
  <si>
    <t>02551</t>
  </si>
  <si>
    <t>01986</t>
  </si>
  <si>
    <t>01638</t>
  </si>
  <si>
    <t>BAJOS DEL PRAGA</t>
  </si>
  <si>
    <t>0581</t>
  </si>
  <si>
    <t>0584</t>
  </si>
  <si>
    <t>00765</t>
  </si>
  <si>
    <t>BAJOS DEL PLOMO</t>
  </si>
  <si>
    <t>0606</t>
  </si>
  <si>
    <t>COLONIA GAMALOTILLO</t>
  </si>
  <si>
    <t>0608</t>
  </si>
  <si>
    <t>BAJO LOS MURILLO</t>
  </si>
  <si>
    <t>03388</t>
  </si>
  <si>
    <t>0611</t>
  </si>
  <si>
    <t>BAJO LOS BADILLA</t>
  </si>
  <si>
    <t>00302</t>
  </si>
  <si>
    <t>01067</t>
  </si>
  <si>
    <t>0617</t>
  </si>
  <si>
    <t>0627</t>
  </si>
  <si>
    <t>LA HACIENDA</t>
  </si>
  <si>
    <t>00729</t>
  </si>
  <si>
    <t>0639</t>
  </si>
  <si>
    <t>GRIFO BAJO</t>
  </si>
  <si>
    <t>0643</t>
  </si>
  <si>
    <t>DESAMPARADITOS</t>
  </si>
  <si>
    <t>0644</t>
  </si>
  <si>
    <t>0647</t>
  </si>
  <si>
    <t>0648</t>
  </si>
  <si>
    <t>FLORALIA</t>
  </si>
  <si>
    <t>0649</t>
  </si>
  <si>
    <t>GAMALOTILLO</t>
  </si>
  <si>
    <t>0650</t>
  </si>
  <si>
    <t>00323</t>
  </si>
  <si>
    <t>0653</t>
  </si>
  <si>
    <t>00927</t>
  </si>
  <si>
    <t>JILGUERAL</t>
  </si>
  <si>
    <t>0654</t>
  </si>
  <si>
    <t>00313</t>
  </si>
  <si>
    <t>BAJO LA LEGUA</t>
  </si>
  <si>
    <t>0659</t>
  </si>
  <si>
    <t>00315</t>
  </si>
  <si>
    <t>0662</t>
  </si>
  <si>
    <t>LA PAVONA</t>
  </si>
  <si>
    <t>0665</t>
  </si>
  <si>
    <t>LANAS</t>
  </si>
  <si>
    <t>03350</t>
  </si>
  <si>
    <t>0668</t>
  </si>
  <si>
    <t>0671</t>
  </si>
  <si>
    <t>MASTATAL</t>
  </si>
  <si>
    <t>0672</t>
  </si>
  <si>
    <t>0675</t>
  </si>
  <si>
    <t>0676</t>
  </si>
  <si>
    <t>0679</t>
  </si>
  <si>
    <t>PEDERNAL</t>
  </si>
  <si>
    <t>0684</t>
  </si>
  <si>
    <t>POLKA</t>
  </si>
  <si>
    <t>0685</t>
  </si>
  <si>
    <t>PURIRES</t>
  </si>
  <si>
    <t>0686</t>
  </si>
  <si>
    <t>03351</t>
  </si>
  <si>
    <t>0689</t>
  </si>
  <si>
    <t>JOSE ROJAS ALPIZAR</t>
  </si>
  <si>
    <t>00304</t>
  </si>
  <si>
    <t>01218</t>
  </si>
  <si>
    <t>00547</t>
  </si>
  <si>
    <t>0692</t>
  </si>
  <si>
    <t>SALITRALES</t>
  </si>
  <si>
    <t>0693</t>
  </si>
  <si>
    <t>0697</t>
  </si>
  <si>
    <t>0701</t>
  </si>
  <si>
    <t>LAGUNAS</t>
  </si>
  <si>
    <t>0703</t>
  </si>
  <si>
    <t>00331</t>
  </si>
  <si>
    <t>0707</t>
  </si>
  <si>
    <t>00718</t>
  </si>
  <si>
    <t>0715</t>
  </si>
  <si>
    <t>0716</t>
  </si>
  <si>
    <t>0718</t>
  </si>
  <si>
    <t>0720</t>
  </si>
  <si>
    <t>BAJO BURGOS</t>
  </si>
  <si>
    <t>0721</t>
  </si>
  <si>
    <t>0726</t>
  </si>
  <si>
    <t>03878</t>
  </si>
  <si>
    <t>0729</t>
  </si>
  <si>
    <t>03373</t>
  </si>
  <si>
    <t>0738</t>
  </si>
  <si>
    <t>02223</t>
  </si>
  <si>
    <t>0747</t>
  </si>
  <si>
    <t>02184</t>
  </si>
  <si>
    <t>03498</t>
  </si>
  <si>
    <t>0756</t>
  </si>
  <si>
    <t>00513</t>
  </si>
  <si>
    <t>0758</t>
  </si>
  <si>
    <t>0773</t>
  </si>
  <si>
    <t>00664</t>
  </si>
  <si>
    <t>03764</t>
  </si>
  <si>
    <t>0774</t>
  </si>
  <si>
    <t>0777</t>
  </si>
  <si>
    <t>03806</t>
  </si>
  <si>
    <t>01951</t>
  </si>
  <si>
    <t>0797</t>
  </si>
  <si>
    <t>0822</t>
  </si>
  <si>
    <t>0824</t>
  </si>
  <si>
    <t>0832</t>
  </si>
  <si>
    <t>0842</t>
  </si>
  <si>
    <t>03877</t>
  </si>
  <si>
    <t>0845</t>
  </si>
  <si>
    <t>02657</t>
  </si>
  <si>
    <t>00439</t>
  </si>
  <si>
    <t>0854</t>
  </si>
  <si>
    <t>0865</t>
  </si>
  <si>
    <t>0891</t>
  </si>
  <si>
    <t>0916</t>
  </si>
  <si>
    <t>00673</t>
  </si>
  <si>
    <t>00674</t>
  </si>
  <si>
    <t>0923</t>
  </si>
  <si>
    <t>0924</t>
  </si>
  <si>
    <t>00545</t>
  </si>
  <si>
    <t>02436</t>
  </si>
  <si>
    <t>0937</t>
  </si>
  <si>
    <t>LA DIBUJADA</t>
  </si>
  <si>
    <t>0941</t>
  </si>
  <si>
    <t>02183</t>
  </si>
  <si>
    <t>0971</t>
  </si>
  <si>
    <t>0978</t>
  </si>
  <si>
    <t>02224</t>
  </si>
  <si>
    <t>00082</t>
  </si>
  <si>
    <t>1021</t>
  </si>
  <si>
    <t>00572</t>
  </si>
  <si>
    <t>1023</t>
  </si>
  <si>
    <t>03357</t>
  </si>
  <si>
    <t>03442</t>
  </si>
  <si>
    <t>1050</t>
  </si>
  <si>
    <t>LA TINTA</t>
  </si>
  <si>
    <t>1052</t>
  </si>
  <si>
    <t>1055</t>
  </si>
  <si>
    <t>LA BONGA</t>
  </si>
  <si>
    <t>1072</t>
  </si>
  <si>
    <t>02103</t>
  </si>
  <si>
    <t>01231</t>
  </si>
  <si>
    <t>03485</t>
  </si>
  <si>
    <t>1102</t>
  </si>
  <si>
    <t>BARROETA</t>
  </si>
  <si>
    <t>02503</t>
  </si>
  <si>
    <t>02071</t>
  </si>
  <si>
    <t>00857</t>
  </si>
  <si>
    <t>1217</t>
  </si>
  <si>
    <t>01226</t>
  </si>
  <si>
    <t>01037</t>
  </si>
  <si>
    <t>01928</t>
  </si>
  <si>
    <t>1249</t>
  </si>
  <si>
    <t>03686</t>
  </si>
  <si>
    <t>1254</t>
  </si>
  <si>
    <t>03548</t>
  </si>
  <si>
    <t>1257</t>
  </si>
  <si>
    <t>00913</t>
  </si>
  <si>
    <t>02617</t>
  </si>
  <si>
    <t>1269</t>
  </si>
  <si>
    <t>CALLE VALVERDE</t>
  </si>
  <si>
    <t>1273</t>
  </si>
  <si>
    <t>00920</t>
  </si>
  <si>
    <t>1279</t>
  </si>
  <si>
    <t>1293</t>
  </si>
  <si>
    <t>MAGALLANES</t>
  </si>
  <si>
    <t>1313</t>
  </si>
  <si>
    <t>02509</t>
  </si>
  <si>
    <t>02206</t>
  </si>
  <si>
    <t>1321</t>
  </si>
  <si>
    <t>00932</t>
  </si>
  <si>
    <t>00884</t>
  </si>
  <si>
    <t>1336</t>
  </si>
  <si>
    <t>1350</t>
  </si>
  <si>
    <t>02577</t>
  </si>
  <si>
    <t>00886</t>
  </si>
  <si>
    <t>1374</t>
  </si>
  <si>
    <t>02338</t>
  </si>
  <si>
    <t>POTRERILLOS</t>
  </si>
  <si>
    <t>03310</t>
  </si>
  <si>
    <t>1392</t>
  </si>
  <si>
    <t>1418</t>
  </si>
  <si>
    <t>SANTA ESPERANZA</t>
  </si>
  <si>
    <t>1437</t>
  </si>
  <si>
    <t>1449</t>
  </si>
  <si>
    <t>1455</t>
  </si>
  <si>
    <t>03660</t>
  </si>
  <si>
    <t>1457</t>
  </si>
  <si>
    <t>CHAPARRON</t>
  </si>
  <si>
    <t>03695</t>
  </si>
  <si>
    <t>1481</t>
  </si>
  <si>
    <t>1500</t>
  </si>
  <si>
    <t>1509</t>
  </si>
  <si>
    <t>EL EDEN</t>
  </si>
  <si>
    <t>1531</t>
  </si>
  <si>
    <t>03489</t>
  </si>
  <si>
    <t>1553</t>
  </si>
  <si>
    <t>LA NUEVA LUCHA</t>
  </si>
  <si>
    <t>1638</t>
  </si>
  <si>
    <t>1643</t>
  </si>
  <si>
    <t>1655</t>
  </si>
  <si>
    <t>SANTA TERESA NORTE</t>
  </si>
  <si>
    <t>01153</t>
  </si>
  <si>
    <t>1681</t>
  </si>
  <si>
    <t>03554</t>
  </si>
  <si>
    <t>00556</t>
  </si>
  <si>
    <t>1686</t>
  </si>
  <si>
    <t>01222</t>
  </si>
  <si>
    <t>1687</t>
  </si>
  <si>
    <t>01225</t>
  </si>
  <si>
    <t>02619</t>
  </si>
  <si>
    <t>02230</t>
  </si>
  <si>
    <t>02133</t>
  </si>
  <si>
    <t>1710</t>
  </si>
  <si>
    <t>02466</t>
  </si>
  <si>
    <t>1719</t>
  </si>
  <si>
    <t>02428</t>
  </si>
  <si>
    <t>1761</t>
  </si>
  <si>
    <t>02415</t>
  </si>
  <si>
    <t>01102</t>
  </si>
  <si>
    <t>1794</t>
  </si>
  <si>
    <t>03306</t>
  </si>
  <si>
    <t>JUCO</t>
  </si>
  <si>
    <t>02412</t>
  </si>
  <si>
    <t>1924</t>
  </si>
  <si>
    <t>1936</t>
  </si>
  <si>
    <t>ALTO DE VARAS</t>
  </si>
  <si>
    <t>00609</t>
  </si>
  <si>
    <t>1969</t>
  </si>
  <si>
    <t>EL SEIS</t>
  </si>
  <si>
    <t>1974</t>
  </si>
  <si>
    <t>00588</t>
  </si>
  <si>
    <t>1989</t>
  </si>
  <si>
    <t>02584</t>
  </si>
  <si>
    <t>1999</t>
  </si>
  <si>
    <t>02435</t>
  </si>
  <si>
    <t>2000</t>
  </si>
  <si>
    <t>2007</t>
  </si>
  <si>
    <t>VERBENA NORTE</t>
  </si>
  <si>
    <t>2015</t>
  </si>
  <si>
    <t>00589</t>
  </si>
  <si>
    <t>2025</t>
  </si>
  <si>
    <t>2033</t>
  </si>
  <si>
    <t>SANTUBAL</t>
  </si>
  <si>
    <t>02120</t>
  </si>
  <si>
    <t>02352</t>
  </si>
  <si>
    <t>00846</t>
  </si>
  <si>
    <t>2041</t>
  </si>
  <si>
    <t>00610</t>
  </si>
  <si>
    <t>2054</t>
  </si>
  <si>
    <t>EL VOLCAN</t>
  </si>
  <si>
    <t>2059</t>
  </si>
  <si>
    <t>LAS VIRTUDES</t>
  </si>
  <si>
    <t>01576</t>
  </si>
  <si>
    <t>02489</t>
  </si>
  <si>
    <t>02490</t>
  </si>
  <si>
    <t>FINCA CANFIN</t>
  </si>
  <si>
    <t>2125</t>
  </si>
  <si>
    <t>02256</t>
  </si>
  <si>
    <t>LA DELIA</t>
  </si>
  <si>
    <t>01716</t>
  </si>
  <si>
    <t>01944</t>
  </si>
  <si>
    <t>2145</t>
  </si>
  <si>
    <t>00850</t>
  </si>
  <si>
    <t>SACRAMENTO</t>
  </si>
  <si>
    <t>01663</t>
  </si>
  <si>
    <t>02259</t>
  </si>
  <si>
    <t>CHAHUITES</t>
  </si>
  <si>
    <t>02260</t>
  </si>
  <si>
    <t>01189</t>
  </si>
  <si>
    <t>2191</t>
  </si>
  <si>
    <t>CAÑO SAN JOSE</t>
  </si>
  <si>
    <t>CUBUJUQUI</t>
  </si>
  <si>
    <t>01943</t>
  </si>
  <si>
    <t>2290</t>
  </si>
  <si>
    <t>GUAPINOL</t>
  </si>
  <si>
    <t>2332</t>
  </si>
  <si>
    <t>PUERTO JESUS</t>
  </si>
  <si>
    <t>01921</t>
  </si>
  <si>
    <t>2350</t>
  </si>
  <si>
    <t>01997</t>
  </si>
  <si>
    <t>2353</t>
  </si>
  <si>
    <t>2363</t>
  </si>
  <si>
    <t>TORTUGUERO</t>
  </si>
  <si>
    <t>01884</t>
  </si>
  <si>
    <t>2376</t>
  </si>
  <si>
    <t>CUESTA GRANDE</t>
  </si>
  <si>
    <t>2377</t>
  </si>
  <si>
    <t>2378</t>
  </si>
  <si>
    <t>JUAN DE LEON</t>
  </si>
  <si>
    <t>2379</t>
  </si>
  <si>
    <t>NOSARITA</t>
  </si>
  <si>
    <t>2387</t>
  </si>
  <si>
    <t>2400</t>
  </si>
  <si>
    <t>IGUANITA</t>
  </si>
  <si>
    <t>01911</t>
  </si>
  <si>
    <t>2409</t>
  </si>
  <si>
    <t>LAS PAMPAS</t>
  </si>
  <si>
    <t>2413</t>
  </si>
  <si>
    <t>2420</t>
  </si>
  <si>
    <t>01888</t>
  </si>
  <si>
    <t>2436</t>
  </si>
  <si>
    <t>POLVAZALES</t>
  </si>
  <si>
    <t>02297</t>
  </si>
  <si>
    <t>2445</t>
  </si>
  <si>
    <t>02449</t>
  </si>
  <si>
    <t>QUEBRADA DE NANDO</t>
  </si>
  <si>
    <t>2447</t>
  </si>
  <si>
    <t>2460</t>
  </si>
  <si>
    <t>2463</t>
  </si>
  <si>
    <t>2481</t>
  </si>
  <si>
    <t>2486</t>
  </si>
  <si>
    <t>02014</t>
  </si>
  <si>
    <t>02550</t>
  </si>
  <si>
    <t>2493</t>
  </si>
  <si>
    <t>LA Y GRIEGA</t>
  </si>
  <si>
    <t>2494</t>
  </si>
  <si>
    <t>02510</t>
  </si>
  <si>
    <t>2500</t>
  </si>
  <si>
    <t>02589</t>
  </si>
  <si>
    <t>2501</t>
  </si>
  <si>
    <t>LOS RANCHOS</t>
  </si>
  <si>
    <t>03195</t>
  </si>
  <si>
    <t>2503</t>
  </si>
  <si>
    <t>2504</t>
  </si>
  <si>
    <t>02048</t>
  </si>
  <si>
    <t>2523</t>
  </si>
  <si>
    <t>01766</t>
  </si>
  <si>
    <t>2532</t>
  </si>
  <si>
    <t>02045</t>
  </si>
  <si>
    <t>2533</t>
  </si>
  <si>
    <t>02588</t>
  </si>
  <si>
    <t>2536</t>
  </si>
  <si>
    <t>2537</t>
  </si>
  <si>
    <t>2540</t>
  </si>
  <si>
    <t>PASO HONDO</t>
  </si>
  <si>
    <t>2542</t>
  </si>
  <si>
    <t>ESPABELAR</t>
  </si>
  <si>
    <t>2545</t>
  </si>
  <si>
    <t>2554</t>
  </si>
  <si>
    <t>LAGARTO</t>
  </si>
  <si>
    <t>2594</t>
  </si>
  <si>
    <t>2632</t>
  </si>
  <si>
    <t>02217</t>
  </si>
  <si>
    <t>2689</t>
  </si>
  <si>
    <t>SOLANIA</t>
  </si>
  <si>
    <t>02257</t>
  </si>
  <si>
    <t>2728</t>
  </si>
  <si>
    <t>02398</t>
  </si>
  <si>
    <t>2734</t>
  </si>
  <si>
    <t>CALDERA</t>
  </si>
  <si>
    <t>02399</t>
  </si>
  <si>
    <t>2739</t>
  </si>
  <si>
    <t>02404</t>
  </si>
  <si>
    <t>2741</t>
  </si>
  <si>
    <t>TIVIVES</t>
  </si>
  <si>
    <t>02410</t>
  </si>
  <si>
    <t>02431</t>
  </si>
  <si>
    <t>2764</t>
  </si>
  <si>
    <t>2779</t>
  </si>
  <si>
    <t>02414</t>
  </si>
  <si>
    <t>2791</t>
  </si>
  <si>
    <t>2835</t>
  </si>
  <si>
    <t>2837</t>
  </si>
  <si>
    <t>COCOROCAS</t>
  </si>
  <si>
    <t>03746</t>
  </si>
  <si>
    <t>02613</t>
  </si>
  <si>
    <t>2867</t>
  </si>
  <si>
    <t>2888</t>
  </si>
  <si>
    <t>EL BRUJO</t>
  </si>
  <si>
    <t>2894</t>
  </si>
  <si>
    <t>2903</t>
  </si>
  <si>
    <t>02583</t>
  </si>
  <si>
    <t>2904</t>
  </si>
  <si>
    <t>BELLO ORIENTE</t>
  </si>
  <si>
    <t>2912</t>
  </si>
  <si>
    <t>2916</t>
  </si>
  <si>
    <t>01211</t>
  </si>
  <si>
    <t>2922</t>
  </si>
  <si>
    <t>02371</t>
  </si>
  <si>
    <t>2923</t>
  </si>
  <si>
    <t>AJUNTADERAS</t>
  </si>
  <si>
    <t>2928</t>
  </si>
  <si>
    <t>02585</t>
  </si>
  <si>
    <t>2947</t>
  </si>
  <si>
    <t>2956</t>
  </si>
  <si>
    <t>02151</t>
  </si>
  <si>
    <t>2962</t>
  </si>
  <si>
    <t>2965</t>
  </si>
  <si>
    <t>00048</t>
  </si>
  <si>
    <t>01801</t>
  </si>
  <si>
    <t>00937</t>
  </si>
  <si>
    <t>2984</t>
  </si>
  <si>
    <t>02278</t>
  </si>
  <si>
    <t>CAMPO DOS Y MEDIO</t>
  </si>
  <si>
    <t>2989</t>
  </si>
  <si>
    <t>CARACOL NORTE</t>
  </si>
  <si>
    <t>2991</t>
  </si>
  <si>
    <t>GUAYABI</t>
  </si>
  <si>
    <t>02638</t>
  </si>
  <si>
    <t>2996</t>
  </si>
  <si>
    <t>2998</t>
  </si>
  <si>
    <t>ALTOS DE ABROJO</t>
  </si>
  <si>
    <t>02557</t>
  </si>
  <si>
    <t>02361</t>
  </si>
  <si>
    <t>01807</t>
  </si>
  <si>
    <t>02281</t>
  </si>
  <si>
    <t>3031</t>
  </si>
  <si>
    <t>3035</t>
  </si>
  <si>
    <t>03592</t>
  </si>
  <si>
    <t>02516</t>
  </si>
  <si>
    <t>3038</t>
  </si>
  <si>
    <t>02519</t>
  </si>
  <si>
    <t>3040</t>
  </si>
  <si>
    <t>02155</t>
  </si>
  <si>
    <t>03865</t>
  </si>
  <si>
    <t>3045</t>
  </si>
  <si>
    <t>3048</t>
  </si>
  <si>
    <t>DOS BRAZOS</t>
  </si>
  <si>
    <t>02143</t>
  </si>
  <si>
    <t>3058</t>
  </si>
  <si>
    <t>3064</t>
  </si>
  <si>
    <t>3071</t>
  </si>
  <si>
    <t>00935</t>
  </si>
  <si>
    <t>BARRIO BONITO</t>
  </si>
  <si>
    <t>03277</t>
  </si>
  <si>
    <t>3075</t>
  </si>
  <si>
    <t>01887</t>
  </si>
  <si>
    <t>3080</t>
  </si>
  <si>
    <t>00801</t>
  </si>
  <si>
    <t>3086</t>
  </si>
  <si>
    <t>3094</t>
  </si>
  <si>
    <t>02579</t>
  </si>
  <si>
    <t>3097</t>
  </si>
  <si>
    <t>02665</t>
  </si>
  <si>
    <t>3103</t>
  </si>
  <si>
    <t>LAS TRENZAS</t>
  </si>
  <si>
    <t>3107</t>
  </si>
  <si>
    <t>3112</t>
  </si>
  <si>
    <t>02555</t>
  </si>
  <si>
    <t>02660</t>
  </si>
  <si>
    <t>3119</t>
  </si>
  <si>
    <t>FINCA JALACA</t>
  </si>
  <si>
    <t>3125</t>
  </si>
  <si>
    <t>02006</t>
  </si>
  <si>
    <t>3130</t>
  </si>
  <si>
    <t>3140</t>
  </si>
  <si>
    <t>3152</t>
  </si>
  <si>
    <t>SABALO</t>
  </si>
  <si>
    <t>02597</t>
  </si>
  <si>
    <t>3168</t>
  </si>
  <si>
    <t>02250</t>
  </si>
  <si>
    <t>FINCA DOCE</t>
  </si>
  <si>
    <t>3174</t>
  </si>
  <si>
    <t>FINCA SIETE</t>
  </si>
  <si>
    <t>3176</t>
  </si>
  <si>
    <t>BARRIO BELLA VISTA</t>
  </si>
  <si>
    <t>01973</t>
  </si>
  <si>
    <t>3183</t>
  </si>
  <si>
    <t>COTO 56-57</t>
  </si>
  <si>
    <t>01809</t>
  </si>
  <si>
    <t>3192</t>
  </si>
  <si>
    <t>3206</t>
  </si>
  <si>
    <t>02631</t>
  </si>
  <si>
    <t>03400</t>
  </si>
  <si>
    <t>3217</t>
  </si>
  <si>
    <t>3220</t>
  </si>
  <si>
    <t>3223</t>
  </si>
  <si>
    <t>BANEGAS</t>
  </si>
  <si>
    <t>3227</t>
  </si>
  <si>
    <t>PLAYA CACAO</t>
  </si>
  <si>
    <t>02621</t>
  </si>
  <si>
    <t>3230</t>
  </si>
  <si>
    <t>01792</t>
  </si>
  <si>
    <t>3234</t>
  </si>
  <si>
    <t>3235</t>
  </si>
  <si>
    <t>02552</t>
  </si>
  <si>
    <t>02810</t>
  </si>
  <si>
    <t>3245</t>
  </si>
  <si>
    <t>FILA NARANJO</t>
  </si>
  <si>
    <t>3254</t>
  </si>
  <si>
    <t>00799</t>
  </si>
  <si>
    <t>3259</t>
  </si>
  <si>
    <t>3261</t>
  </si>
  <si>
    <t>01191</t>
  </si>
  <si>
    <t>3401</t>
  </si>
  <si>
    <t>03409</t>
  </si>
  <si>
    <t>GUAIRA</t>
  </si>
  <si>
    <t>3717</t>
  </si>
  <si>
    <t>03731</t>
  </si>
  <si>
    <t>3720</t>
  </si>
  <si>
    <t>ESTERILLOS OESTE</t>
  </si>
  <si>
    <t>3744</t>
  </si>
  <si>
    <t>LA LOMA</t>
  </si>
  <si>
    <t>3748</t>
  </si>
  <si>
    <t>3782</t>
  </si>
  <si>
    <t>ESTERILLOS CENTRO</t>
  </si>
  <si>
    <t>00864</t>
  </si>
  <si>
    <t>3810</t>
  </si>
  <si>
    <t>3811</t>
  </si>
  <si>
    <t>COSTA ANA</t>
  </si>
  <si>
    <t>03376</t>
  </si>
  <si>
    <t>CENTRO DEL GAVILAN</t>
  </si>
  <si>
    <t>3822</t>
  </si>
  <si>
    <t>CAÑO RITO</t>
  </si>
  <si>
    <t>3823</t>
  </si>
  <si>
    <t>3827</t>
  </si>
  <si>
    <t>02139</t>
  </si>
  <si>
    <t>00872</t>
  </si>
  <si>
    <t>3842</t>
  </si>
  <si>
    <t>SANTA ADELA</t>
  </si>
  <si>
    <t>LOS CARTAGOS NORTE</t>
  </si>
  <si>
    <t>3877</t>
  </si>
  <si>
    <t>GUACALITO</t>
  </si>
  <si>
    <t>01765</t>
  </si>
  <si>
    <t>3884</t>
  </si>
  <si>
    <t>CAMPO VERDE</t>
  </si>
  <si>
    <t>3887</t>
  </si>
  <si>
    <t>3888</t>
  </si>
  <si>
    <t>3891</t>
  </si>
  <si>
    <t>01767</t>
  </si>
  <si>
    <t>3898</t>
  </si>
  <si>
    <t>LA JABALINA</t>
  </si>
  <si>
    <t>3901</t>
  </si>
  <si>
    <t>VALLE BONITO</t>
  </si>
  <si>
    <t>3914</t>
  </si>
  <si>
    <t>PIZOTILLO</t>
  </si>
  <si>
    <t>3916</t>
  </si>
  <si>
    <t>3923</t>
  </si>
  <si>
    <t>BELICE</t>
  </si>
  <si>
    <t>3925</t>
  </si>
  <si>
    <t>LA CABAÑA</t>
  </si>
  <si>
    <t>3929</t>
  </si>
  <si>
    <t>00080</t>
  </si>
  <si>
    <t>00101</t>
  </si>
  <si>
    <t>00203</t>
  </si>
  <si>
    <t>00206</t>
  </si>
  <si>
    <t>00200</t>
  </si>
  <si>
    <t>00053</t>
  </si>
  <si>
    <t>00054</t>
  </si>
  <si>
    <t>00055</t>
  </si>
  <si>
    <t>00038</t>
  </si>
  <si>
    <t>00056</t>
  </si>
  <si>
    <t>00017</t>
  </si>
  <si>
    <t>00058</t>
  </si>
  <si>
    <t>00059</t>
  </si>
  <si>
    <t>00013</t>
  </si>
  <si>
    <t>00029</t>
  </si>
  <si>
    <t>00027</t>
  </si>
  <si>
    <t>00084</t>
  </si>
  <si>
    <t>00026</t>
  </si>
  <si>
    <t>00003</t>
  </si>
  <si>
    <t>00009</t>
  </si>
  <si>
    <t>00060</t>
  </si>
  <si>
    <t>00014</t>
  </si>
  <si>
    <t>BARRIO CORDOBA</t>
  </si>
  <si>
    <t>00028</t>
  </si>
  <si>
    <t>00085</t>
  </si>
  <si>
    <t>00198</t>
  </si>
  <si>
    <t>00039</t>
  </si>
  <si>
    <t>00119</t>
  </si>
  <si>
    <t>00024</t>
  </si>
  <si>
    <t>00063</t>
  </si>
  <si>
    <t>00015</t>
  </si>
  <si>
    <t>00032</t>
  </si>
  <si>
    <t>00025</t>
  </si>
  <si>
    <t>00034</t>
  </si>
  <si>
    <t>00118</t>
  </si>
  <si>
    <t>00121</t>
  </si>
  <si>
    <t>00090</t>
  </si>
  <si>
    <t>00089</t>
  </si>
  <si>
    <t>00223</t>
  </si>
  <si>
    <t>00097</t>
  </si>
  <si>
    <t>00219</t>
  </si>
  <si>
    <t>00037</t>
  </si>
  <si>
    <t>00083</t>
  </si>
  <si>
    <t>03458</t>
  </si>
  <si>
    <t>00088</t>
  </si>
  <si>
    <t>00086</t>
  </si>
  <si>
    <t>00120</t>
  </si>
  <si>
    <t>00051</t>
  </si>
  <si>
    <t>00205</t>
  </si>
  <si>
    <t>00091</t>
  </si>
  <si>
    <t>00117</t>
  </si>
  <si>
    <t>00222</t>
  </si>
  <si>
    <t>00140</t>
  </si>
  <si>
    <t>00142</t>
  </si>
  <si>
    <t>00099</t>
  </si>
  <si>
    <t>00141</t>
  </si>
  <si>
    <t>00035</t>
  </si>
  <si>
    <t>00098</t>
  </si>
  <si>
    <t>00251</t>
  </si>
  <si>
    <t>00139</t>
  </si>
  <si>
    <t>00161</t>
  </si>
  <si>
    <t>MAIQUETIA</t>
  </si>
  <si>
    <t>00102</t>
  </si>
  <si>
    <t>BALCON VERDE</t>
  </si>
  <si>
    <t>00146</t>
  </si>
  <si>
    <t>03322</t>
  </si>
  <si>
    <t>03343</t>
  </si>
  <si>
    <t>00363</t>
  </si>
  <si>
    <t>00077</t>
  </si>
  <si>
    <t>00447</t>
  </si>
  <si>
    <t>00087</t>
  </si>
  <si>
    <t>LOMAS DE COCORI</t>
  </si>
  <si>
    <t>00495</t>
  </si>
  <si>
    <t>00634</t>
  </si>
  <si>
    <t>00450</t>
  </si>
  <si>
    <t>00506</t>
  </si>
  <si>
    <t>00526</t>
  </si>
  <si>
    <t>00448</t>
  </si>
  <si>
    <t>00841</t>
  </si>
  <si>
    <t>00809</t>
  </si>
  <si>
    <t>00225</t>
  </si>
  <si>
    <t>00796</t>
  </si>
  <si>
    <t>00224</t>
  </si>
  <si>
    <t>00829</t>
  </si>
  <si>
    <t>00825</t>
  </si>
  <si>
    <t>SAN ANTONIO NORTE</t>
  </si>
  <si>
    <t>00421</t>
  </si>
  <si>
    <t>00338</t>
  </si>
  <si>
    <t>00135</t>
  </si>
  <si>
    <t>00250</t>
  </si>
  <si>
    <t>00137</t>
  </si>
  <si>
    <t>00138</t>
  </si>
  <si>
    <t>00136</t>
  </si>
  <si>
    <t>00387</t>
  </si>
  <si>
    <t>01636</t>
  </si>
  <si>
    <t>00145</t>
  </si>
  <si>
    <t>00163</t>
  </si>
  <si>
    <t>01634</t>
  </si>
  <si>
    <t>00166</t>
  </si>
  <si>
    <t>LIBERIA CENTRO</t>
  </si>
  <si>
    <t>00229</t>
  </si>
  <si>
    <t>COLONIA</t>
  </si>
  <si>
    <t>RIOJALANDIA</t>
  </si>
  <si>
    <t>02273</t>
  </si>
  <si>
    <t>INVU BARRANCA</t>
  </si>
  <si>
    <t>00197</t>
  </si>
  <si>
    <t>LIMON CENTRO</t>
  </si>
  <si>
    <t>03098</t>
  </si>
  <si>
    <t>4933</t>
  </si>
  <si>
    <t>03924</t>
  </si>
  <si>
    <t>4939</t>
  </si>
  <si>
    <t>NAVAJUELAR</t>
  </si>
  <si>
    <t>03940</t>
  </si>
  <si>
    <t>4940</t>
  </si>
  <si>
    <t>03962</t>
  </si>
  <si>
    <t>02219</t>
  </si>
  <si>
    <t>02068</t>
  </si>
  <si>
    <t>4979</t>
  </si>
  <si>
    <t>ROJOMACA</t>
  </si>
  <si>
    <t>03903</t>
  </si>
  <si>
    <t>LOS TERREROS</t>
  </si>
  <si>
    <t>5016</t>
  </si>
  <si>
    <t>BALLENA</t>
  </si>
  <si>
    <t>5030</t>
  </si>
  <si>
    <t>03917</t>
  </si>
  <si>
    <t>5037</t>
  </si>
  <si>
    <t>03937</t>
  </si>
  <si>
    <t>00883</t>
  </si>
  <si>
    <t>5315</t>
  </si>
  <si>
    <t>03986</t>
  </si>
  <si>
    <t>5321</t>
  </si>
  <si>
    <t>04015</t>
  </si>
  <si>
    <t>5322</t>
  </si>
  <si>
    <t>GUAPOTE</t>
  </si>
  <si>
    <t>03985</t>
  </si>
  <si>
    <t>02572</t>
  </si>
  <si>
    <t>01128</t>
  </si>
  <si>
    <t>01190</t>
  </si>
  <si>
    <t>00590</t>
  </si>
  <si>
    <t>01151</t>
  </si>
  <si>
    <t>00787</t>
  </si>
  <si>
    <t>CENTRAL</t>
  </si>
  <si>
    <t>00854</t>
  </si>
  <si>
    <t>00972</t>
  </si>
  <si>
    <t>5560</t>
  </si>
  <si>
    <t>04048</t>
  </si>
  <si>
    <t>01023</t>
  </si>
  <si>
    <t>01273</t>
  </si>
  <si>
    <t>01243</t>
  </si>
  <si>
    <t>01004</t>
  </si>
  <si>
    <t>01188</t>
  </si>
  <si>
    <t>5693</t>
  </si>
  <si>
    <t>01886</t>
  </si>
  <si>
    <t>04088</t>
  </si>
  <si>
    <t>EL CONGO CENTRO</t>
  </si>
  <si>
    <t>00611</t>
  </si>
  <si>
    <t>COLONIA SAN JOSE</t>
  </si>
  <si>
    <t>LA FLAMINIA</t>
  </si>
  <si>
    <t>00852</t>
  </si>
  <si>
    <t>01869</t>
  </si>
  <si>
    <t>01957</t>
  </si>
  <si>
    <t>6098</t>
  </si>
  <si>
    <t>TARISE</t>
  </si>
  <si>
    <t>04204</t>
  </si>
  <si>
    <t>02491</t>
  </si>
  <si>
    <t>LAS ORQUIDEAS</t>
  </si>
  <si>
    <t>SOLEDAD</t>
  </si>
  <si>
    <t>02345</t>
  </si>
  <si>
    <t>02462</t>
  </si>
  <si>
    <t>01219</t>
  </si>
  <si>
    <t>6279</t>
  </si>
  <si>
    <t>CEBROR</t>
  </si>
  <si>
    <t>04211</t>
  </si>
  <si>
    <t>00633</t>
  </si>
  <si>
    <t>6373</t>
  </si>
  <si>
    <t>04229</t>
  </si>
  <si>
    <t>02373</t>
  </si>
  <si>
    <t>02587</t>
  </si>
  <si>
    <t>02228</t>
  </si>
  <si>
    <t>100 ESTE DE LA ROTONDA DE LA BANDERA</t>
  </si>
  <si>
    <t>250 ESTE DE LA FUNDACION COSTA RICA CANADA</t>
  </si>
  <si>
    <t>COSTA RICA</t>
  </si>
  <si>
    <t>0387</t>
  </si>
  <si>
    <t>MAURO FERNANDEZ ACUÑA</t>
  </si>
  <si>
    <t>0533</t>
  </si>
  <si>
    <t>03323</t>
  </si>
  <si>
    <t>RICARDO JIMENEZ OREAMUNO</t>
  </si>
  <si>
    <t>WENDY ALVARADO CUBILLO</t>
  </si>
  <si>
    <t>MIGUEL ANGEL LOPEZ JIMENEZ</t>
  </si>
  <si>
    <t>RAFAEL ALVARADO ANGULO</t>
  </si>
  <si>
    <t>ANNIA GAMBOA MORA</t>
  </si>
  <si>
    <t>GERARDO MURILLO CERDAS</t>
  </si>
  <si>
    <t>0713</t>
  </si>
  <si>
    <t>MARVIN DUARTE ARIAS</t>
  </si>
  <si>
    <t>FLORIBETH GARRO MORA</t>
  </si>
  <si>
    <t>ENRIQUE GIOVANNI FALLAS GAMBOA</t>
  </si>
  <si>
    <t>ESYIN CALDERON VALVERDE</t>
  </si>
  <si>
    <t>CRISIA MATAMOROS HERRERA</t>
  </si>
  <si>
    <t>MELVIN CUBERO JIMENEZ</t>
  </si>
  <si>
    <t>MARIA IRENE FONSECA HERRERA</t>
  </si>
  <si>
    <t>RAUL ROJAS RODRIGUEZ</t>
  </si>
  <si>
    <t>MARLEN LOPEZ CALVO</t>
  </si>
  <si>
    <t>1267</t>
  </si>
  <si>
    <t>02871</t>
  </si>
  <si>
    <t>CAÑUELA</t>
  </si>
  <si>
    <t>1 K. OESTE DEL BANCO POPULAR DE PALMARES</t>
  </si>
  <si>
    <t>03318</t>
  </si>
  <si>
    <t>LEANDRO VALVERDE MADRIGAL</t>
  </si>
  <si>
    <t>ISABEL YGLESIAS CASTRO</t>
  </si>
  <si>
    <t>OLGA Mª AVILA ARRIETA</t>
  </si>
  <si>
    <t>200 METROS NORTE DE LA PLAZA DE DEPORTES</t>
  </si>
  <si>
    <t>JOHNNY JIMENEZ FLORES</t>
  </si>
  <si>
    <t>1456</t>
  </si>
  <si>
    <t>03658</t>
  </si>
  <si>
    <t>EMILIANO GOMEZ ALVARADO</t>
  </si>
  <si>
    <t>YAMILETH CRUZ RAMIREZ</t>
  </si>
  <si>
    <t>1564</t>
  </si>
  <si>
    <t>MARIBELL ROJAS CONEJO</t>
  </si>
  <si>
    <t>MARGARITA MADRIGAL JIMENEZ</t>
  </si>
  <si>
    <t>RODNEY NAVARRO SOTO</t>
  </si>
  <si>
    <t>JEANNETTE ARROYO NUÑEZ</t>
  </si>
  <si>
    <t>SANDRO JARQUIN GAITAN</t>
  </si>
  <si>
    <t>1756</t>
  </si>
  <si>
    <t>LISBETH FALLAS ROJAS</t>
  </si>
  <si>
    <t>PATRICIA MORA MENA</t>
  </si>
  <si>
    <t>ALEXANDER JIMENEZ NUÑEZ</t>
  </si>
  <si>
    <t>MARCO AURELIO PEREIRA RAMIREZ</t>
  </si>
  <si>
    <t>JAIRO MIRANDA ELIZONDO</t>
  </si>
  <si>
    <t>CONTIGUO A LA CANCHA MULTIUSO</t>
  </si>
  <si>
    <t>2085</t>
  </si>
  <si>
    <t>03339</t>
  </si>
  <si>
    <t>EL ALAMO</t>
  </si>
  <si>
    <t>ASENTAMIENTO CHIRRIPO</t>
  </si>
  <si>
    <t>YANCY SILENI MENDOZA LOPEZ</t>
  </si>
  <si>
    <t>7 KM NORTE DEL CTP DE PUERTO VIEJO</t>
  </si>
  <si>
    <t>ISABEL VALENCIA LOPEZ</t>
  </si>
  <si>
    <t>2124</t>
  </si>
  <si>
    <t>2127</t>
  </si>
  <si>
    <t>SHEYRIS L. ARTAVIA CHACON</t>
  </si>
  <si>
    <t>JULIETA ALVARADO GONZALEZ</t>
  </si>
  <si>
    <t>JESUS ARGÜELLO VILLALOBOS</t>
  </si>
  <si>
    <t>WILBERTH CASTRO SANCHEZ</t>
  </si>
  <si>
    <t>RONALD A. RAMIREZ RODRIGUEZ</t>
  </si>
  <si>
    <t>SAN JOSE DE RIO SUCIO</t>
  </si>
  <si>
    <t>2269</t>
  </si>
  <si>
    <t>NOILY ALAN COREA</t>
  </si>
  <si>
    <t>2295</t>
  </si>
  <si>
    <t>02863</t>
  </si>
  <si>
    <t>FALCONIANA</t>
  </si>
  <si>
    <t>03354</t>
  </si>
  <si>
    <t>ZORAIDA DIAZ ARAGON</t>
  </si>
  <si>
    <t>03309</t>
  </si>
  <si>
    <t>2395</t>
  </si>
  <si>
    <t>LA ISLITA</t>
  </si>
  <si>
    <t>escuelaterciopelo@hotmail.com</t>
  </si>
  <si>
    <t>DIANE GOMEZ BUSTOS</t>
  </si>
  <si>
    <t>2616</t>
  </si>
  <si>
    <t>CAMPOS DE ORO</t>
  </si>
  <si>
    <t>2678</t>
  </si>
  <si>
    <t>FRENTE AL SUPERMERCADO WILBERTH</t>
  </si>
  <si>
    <t>EVELIA BARQUERO NUÑEZ</t>
  </si>
  <si>
    <t>50 MTS OESTE DE LA IGLESIA CATOLICA</t>
  </si>
  <si>
    <t>HAZEL QUESADA MONGE</t>
  </si>
  <si>
    <t>JOSE NARANJO ESQUIVEL</t>
  </si>
  <si>
    <t>JASON RIVERA VEGA</t>
  </si>
  <si>
    <t>03330</t>
  </si>
  <si>
    <t>LA SANSI</t>
  </si>
  <si>
    <t>MIRIAM ZAPATA BUSTOS</t>
  </si>
  <si>
    <t>JOBO CIVIL</t>
  </si>
  <si>
    <t>MARIO ZUÑIGA MORALES</t>
  </si>
  <si>
    <t>ROXANA HERRA BONILLA</t>
  </si>
  <si>
    <t>3110</t>
  </si>
  <si>
    <t>02761</t>
  </si>
  <si>
    <t>03325</t>
  </si>
  <si>
    <t>PUNTA MALA</t>
  </si>
  <si>
    <t>INGRID DELGADO TREJOS</t>
  </si>
  <si>
    <t>XIANY ROSALES ROSALES</t>
  </si>
  <si>
    <t>3225</t>
  </si>
  <si>
    <t>COSTADO SUR DEL SALON COMUNAL</t>
  </si>
  <si>
    <t>escuelaoncedeabril@gmail.com</t>
  </si>
  <si>
    <t>03331</t>
  </si>
  <si>
    <t>ALTOS DE SAN ANTONIO</t>
  </si>
  <si>
    <t>YAZMINA SANCHEZ CHAVERRI</t>
  </si>
  <si>
    <t>3277</t>
  </si>
  <si>
    <t>03698</t>
  </si>
  <si>
    <t>12 K. DE LA ENTRADA DE LA RUTA 96</t>
  </si>
  <si>
    <t>3372</t>
  </si>
  <si>
    <t>03327</t>
  </si>
  <si>
    <t>03053</t>
  </si>
  <si>
    <t>3419</t>
  </si>
  <si>
    <t>03761</t>
  </si>
  <si>
    <t>JUAN CALVO GUIDO</t>
  </si>
  <si>
    <t>3450</t>
  </si>
  <si>
    <t>KENT DE BANANITO NORTE</t>
  </si>
  <si>
    <t>LAS BRISAS DE KENT</t>
  </si>
  <si>
    <t>02926</t>
  </si>
  <si>
    <t>BARRIO TRINIDAD</t>
  </si>
  <si>
    <t>ELOISA VOSE MAY</t>
  </si>
  <si>
    <t>Bº PUEBLO NUEVO</t>
  </si>
  <si>
    <t>DEL PUENTE DE LA BOMBA, 9 K. AL SUR</t>
  </si>
  <si>
    <t>ELADIO CAMPOS NOGUERA</t>
  </si>
  <si>
    <t>02986</t>
  </si>
  <si>
    <t>3531</t>
  </si>
  <si>
    <t>LA LIGIA</t>
  </si>
  <si>
    <t>3542</t>
  </si>
  <si>
    <t>03149</t>
  </si>
  <si>
    <t>OLGER MENDEZ SOLANO</t>
  </si>
  <si>
    <t>ROGER MADRIGAL ALPIZAR</t>
  </si>
  <si>
    <t>SAN JULIAN</t>
  </si>
  <si>
    <t>DORIS ALPIZAR SANCHEZ</t>
  </si>
  <si>
    <t>ROSEMARY SALAZAR MURILLO</t>
  </si>
  <si>
    <t>3768</t>
  </si>
  <si>
    <t>LA VASCONIA</t>
  </si>
  <si>
    <t>FRANCISCO MORERA VARGAS</t>
  </si>
  <si>
    <t>GERARDO CERDAS QUESADA</t>
  </si>
  <si>
    <t>WENDY LU MORA PIEDRA</t>
  </si>
  <si>
    <t>escuelacuatrocrucescircuito04@gmail.com</t>
  </si>
  <si>
    <t>DEYMER BALTODANO VARGAS</t>
  </si>
  <si>
    <t>5045</t>
  </si>
  <si>
    <t>REPUBLICA DE GUYANA</t>
  </si>
  <si>
    <t>PLAYA AZUL</t>
  </si>
  <si>
    <t>HEIDY CHACON GUZMAN</t>
  </si>
  <si>
    <t>03961</t>
  </si>
  <si>
    <t>ALEXANDER TORRES ARAYA</t>
  </si>
  <si>
    <t>JUAN CARLOS HERNANDEZ GONZALEZ</t>
  </si>
  <si>
    <t>3 K. AL ESTE DE LA GUARDIA RURAL DE SHIROLES</t>
  </si>
  <si>
    <t>6554</t>
  </si>
  <si>
    <t>LA FLORITA</t>
  </si>
  <si>
    <t>04292</t>
  </si>
  <si>
    <t>6555</t>
  </si>
  <si>
    <t>03319</t>
  </si>
  <si>
    <t>04296</t>
  </si>
  <si>
    <t>6557</t>
  </si>
  <si>
    <t>ARCO IRIS</t>
  </si>
  <si>
    <t>04290</t>
  </si>
  <si>
    <t>6559</t>
  </si>
  <si>
    <t>MELIDA GARCIA FLORES</t>
  </si>
  <si>
    <t>MARITZA SOLANO JIMENEZ</t>
  </si>
  <si>
    <t>04297</t>
  </si>
  <si>
    <t>6563</t>
  </si>
  <si>
    <t>03316</t>
  </si>
  <si>
    <t>PLAZA VIEJA</t>
  </si>
  <si>
    <t>04289</t>
  </si>
  <si>
    <t>LABORATORIO U.C.R.</t>
  </si>
  <si>
    <t>FRANKLIN DELANO ROOSEVELT</t>
  </si>
  <si>
    <t>MANUEL MARIA GUTIERREZ ZAMORA</t>
  </si>
  <si>
    <t>MANUEL PADILLA UREÑA</t>
  </si>
  <si>
    <t>PALMICHAL DE ACOSTA</t>
  </si>
  <si>
    <t>SAN LUIS DE CARRILLOS</t>
  </si>
  <si>
    <t>LAS VEGAS DEL RIO SUCIO</t>
  </si>
  <si>
    <t>I.D.A. CAÑO NEGRO</t>
  </si>
  <si>
    <t>RODEITO</t>
  </si>
  <si>
    <t>SANTA CRUZ-EL TABLAZO</t>
  </si>
  <si>
    <t>Comedor</t>
  </si>
  <si>
    <t>I y II Ciclos</t>
  </si>
  <si>
    <t>75 NORTE DEL SUPERMERCADO MEGASUPER</t>
  </si>
  <si>
    <t>direccion@cedesdonbosco.ed.cr</t>
  </si>
  <si>
    <t>200 SUR DE LA IGLESIA CATOLICA</t>
  </si>
  <si>
    <t>500 SURESTE DEL PUENTE CAÑAS, VIA CEDES</t>
  </si>
  <si>
    <t>URBANIZACION LAS LILAS</t>
  </si>
  <si>
    <t>3 KM SURESTE DEL LA IGLESIA SAN RAFAEL</t>
  </si>
  <si>
    <t>0315</t>
  </si>
  <si>
    <t>BUENAVENTURA CORRALES</t>
  </si>
  <si>
    <t>CALLES 7 Y 9 AVENIDA 5</t>
  </si>
  <si>
    <t>CONTIGUO AL ESTADIO MUNICIPAL DE TIBAS</t>
  </si>
  <si>
    <t>0320</t>
  </si>
  <si>
    <t>CARLOS SANABRIA MORA</t>
  </si>
  <si>
    <t>300 ESTE DE LA IGLESIA CATOLICA</t>
  </si>
  <si>
    <t>150 M SUR DE LA IGLESIA CATOLICA</t>
  </si>
  <si>
    <t>0325</t>
  </si>
  <si>
    <t>ESMERALDA OREAMUNO</t>
  </si>
  <si>
    <t>150 NORTE DEL PUENTE PEATONAL PIANO</t>
  </si>
  <si>
    <t>0330</t>
  </si>
  <si>
    <t>200M SUR DE LA GAR, CONCEPCION ABAJO</t>
  </si>
  <si>
    <t>0335</t>
  </si>
  <si>
    <t>200 SUR DE LA PARROQUIA SAN ANTONIO PADUA</t>
  </si>
  <si>
    <t>COSTADO NORTE DE PLAZA DE DEPORTES</t>
  </si>
  <si>
    <t>0339</t>
  </si>
  <si>
    <t>HELBERT SANDI CORRALES</t>
  </si>
  <si>
    <t>0341</t>
  </si>
  <si>
    <t>0342</t>
  </si>
  <si>
    <t>0344</t>
  </si>
  <si>
    <t>ESPAÑA</t>
  </si>
  <si>
    <t>AVENIDA 6 CALLES 9 Y 11 25 SUR I. LA SOLEDAD</t>
  </si>
  <si>
    <t>0347</t>
  </si>
  <si>
    <t>MARCELINO GARCIA FLAMENCO</t>
  </si>
  <si>
    <t>CALLE PRIMERA AVENIDAS 12 Y 14</t>
  </si>
  <si>
    <t>FRENTE A LA TERMINAL DE BUSES DE LOS SITIOS</t>
  </si>
  <si>
    <t>0351</t>
  </si>
  <si>
    <t>AMERICA CENTRAL</t>
  </si>
  <si>
    <t>MARIO VARGAS PEREZ</t>
  </si>
  <si>
    <t>FRENTE AL GIMNASIO MUNICIPAL</t>
  </si>
  <si>
    <t>0352</t>
  </si>
  <si>
    <t>DE LA SUBESTACION DEL ICE 25 O Y 100 N</t>
  </si>
  <si>
    <t>0358</t>
  </si>
  <si>
    <t>ABRAHAM LINCOLN</t>
  </si>
  <si>
    <t>50 METROS OESTE DEL MEGASUPER</t>
  </si>
  <si>
    <t>0359</t>
  </si>
  <si>
    <t>MONSERRAT</t>
  </si>
  <si>
    <t>2 KM NOROESTE DE LA ERMITA</t>
  </si>
  <si>
    <t>0361</t>
  </si>
  <si>
    <t>FRENTE LA PLAZA DE DEPORTES</t>
  </si>
  <si>
    <t>0363</t>
  </si>
  <si>
    <t>REPUBLICA DE PARAGUAY</t>
  </si>
  <si>
    <t>75 MTS O DE LA IGLESIA CATOLICA CORAZON DE JE</t>
  </si>
  <si>
    <t>0370</t>
  </si>
  <si>
    <t>0373</t>
  </si>
  <si>
    <t>JOSE RAFAEL ARAYA ROJAS</t>
  </si>
  <si>
    <t>150 NORTE 150 ESTE DE ROSTIPOLLOS</t>
  </si>
  <si>
    <t>DE LA IGLESIA SAN RAFAEL 3KM IZQ EN CALLEPRIC</t>
  </si>
  <si>
    <t>DEL PRICE SMART 100 AL OESTE</t>
  </si>
  <si>
    <t>0386</t>
  </si>
  <si>
    <t>DANTE ALIGHIERI</t>
  </si>
  <si>
    <t>200 METROS SUR DE LA IGLESIA LA MERCED</t>
  </si>
  <si>
    <t>0388</t>
  </si>
  <si>
    <t>GENERAL MANUEL BELGRANO GONZALEZ</t>
  </si>
  <si>
    <t>400 O,100 S DE LOS TANQUES DE A Y A</t>
  </si>
  <si>
    <t>50 OESTE DE LA PARROQUIA MEDALLA MILAGROSA</t>
  </si>
  <si>
    <t>200 SUR DEL EBAIS VARGAS ARAYA</t>
  </si>
  <si>
    <t>0397</t>
  </si>
  <si>
    <t>CONTIGUO AL MAG</t>
  </si>
  <si>
    <t>0401</t>
  </si>
  <si>
    <t>PORFIRIO BRENES CASTRO</t>
  </si>
  <si>
    <t>0409</t>
  </si>
  <si>
    <t>0410</t>
  </si>
  <si>
    <t>REPUBLICA DE CHILE</t>
  </si>
  <si>
    <t>75 METROS ESTE DE LA ANTIGUA DOS PINOS</t>
  </si>
  <si>
    <t>0413</t>
  </si>
  <si>
    <t>REPUBLICA DE NICARAGUA</t>
  </si>
  <si>
    <t>AVENIDAS 28 Y 30 CALLE 10 400 S PATIO INCOFER</t>
  </si>
  <si>
    <t>0414</t>
  </si>
  <si>
    <t>BARRIO CARIT</t>
  </si>
  <si>
    <t>100 ESTE DEL HOSPITAL DE LA MUJER A. CARIT</t>
  </si>
  <si>
    <t>0418</t>
  </si>
  <si>
    <t>ROBERTO CANTILLANO VINDAS</t>
  </si>
  <si>
    <t>0423</t>
  </si>
  <si>
    <t>JUAN XXIII</t>
  </si>
  <si>
    <t>175 ESTE DEL PALI DE SAN BLAS DE MORAVIA</t>
  </si>
  <si>
    <t>0426</t>
  </si>
  <si>
    <t>REPUBLICA DOMINICANA</t>
  </si>
  <si>
    <t>CONTIGUO A LA POLICIA DE PROXIMIDAD</t>
  </si>
  <si>
    <t>0431</t>
  </si>
  <si>
    <t>ISMAEL COTO FERNANDEZ</t>
  </si>
  <si>
    <t>CARLOS CAMACHO MOSCOSO</t>
  </si>
  <si>
    <t>125 METROS SUR DE LA IGLESIA CATOLICA</t>
  </si>
  <si>
    <t>DE ABASTECEDOR SUPER CHIN 175 SURESTE</t>
  </si>
  <si>
    <t>0435</t>
  </si>
  <si>
    <t>INGLATERRA</t>
  </si>
  <si>
    <t>300 ESTE DEL CRISTO DE SABANILLA</t>
  </si>
  <si>
    <t>0439</t>
  </si>
  <si>
    <t>JOSE ANA MARIN CUBERO</t>
  </si>
  <si>
    <t>200 E Y 50 N DE LA IGLESIA SANTA EDUVIGES</t>
  </si>
  <si>
    <t>0443</t>
  </si>
  <si>
    <t>CARPIO</t>
  </si>
  <si>
    <t>0447</t>
  </si>
  <si>
    <t>NAPOLEON QUESADA SALAZAR</t>
  </si>
  <si>
    <t>75 METROS SUR DE CASA PRESIDENCIAL</t>
  </si>
  <si>
    <t>0454</t>
  </si>
  <si>
    <t>MIGUEL DE CERVANTES SAAVEDRA</t>
  </si>
  <si>
    <t>100 OESTE Y 100 NORTE DE LA IGLESIA CATOLICA</t>
  </si>
  <si>
    <t>0456</t>
  </si>
  <si>
    <t>FRANCO COSTARRICENSE</t>
  </si>
  <si>
    <t>CALLE CABUYA</t>
  </si>
  <si>
    <t>5 KM NORTE DE LA CASA JOSE FIGUERES</t>
  </si>
  <si>
    <t>DEL BAC SJ 600 MTS NORTE</t>
  </si>
  <si>
    <t>DE LA BOMBA EL HIGUERON 200SUR,100ESTE Y 500S</t>
  </si>
  <si>
    <t>400 MTS S DE LICEO ROBERTO BRENES MESEN</t>
  </si>
  <si>
    <t>0465</t>
  </si>
  <si>
    <t>0469</t>
  </si>
  <si>
    <t>JORGE DEBRAVO</t>
  </si>
  <si>
    <t>300 OESTE DE LA IGLESIA CATOLICA</t>
  </si>
  <si>
    <t>0470</t>
  </si>
  <si>
    <t>600 NOROESTE DE RITEVE</t>
  </si>
  <si>
    <t>FRENTE A LA PLAZA DE DEPORTES DE LA CAPRI</t>
  </si>
  <si>
    <t>BAJOS DEL JORCO</t>
  </si>
  <si>
    <t>50 OESTE DEL TEMPLO CATOLICO</t>
  </si>
  <si>
    <t>200 ESTE DE LA IGLESIA CATOLICA</t>
  </si>
  <si>
    <t>BAJOS DEL CEDRAL</t>
  </si>
  <si>
    <t>2 KM NORTE DEL BENEFICIO COOPE JORCO RL</t>
  </si>
  <si>
    <t>0487</t>
  </si>
  <si>
    <t>BIJAGUAL NORTE</t>
  </si>
  <si>
    <t>BIJAGUAL NORTE EL ALTO DE ASERRI</t>
  </si>
  <si>
    <t>0489</t>
  </si>
  <si>
    <t>MARIA TERESA OBREGON LORIA</t>
  </si>
  <si>
    <t>BREÑON</t>
  </si>
  <si>
    <t>100 AL OESTE DE LA PULPERIA EL MORADO</t>
  </si>
  <si>
    <t>COSTADO ESTE PLAZA DE DEPORTES, BUSTAMANTE</t>
  </si>
  <si>
    <t>BIJAGUAL CENTRO</t>
  </si>
  <si>
    <t>DIAGONAL AL CEMENTERIO</t>
  </si>
  <si>
    <t>300 NOR DEL TEMPLO DE CHIRRARA</t>
  </si>
  <si>
    <t>0499</t>
  </si>
  <si>
    <t>4 KM SURESTE DEL DISTRITO DE GUATIL DE ACOSTA</t>
  </si>
  <si>
    <t>CONTIGUO AL PALACIO MUNICIPAL</t>
  </si>
  <si>
    <t>CONTIGUO AL ESTADIO ST CENTER</t>
  </si>
  <si>
    <t>TRANQUERILLA</t>
  </si>
  <si>
    <t>TRANQUERILLAS CENTRO</t>
  </si>
  <si>
    <t>0504</t>
  </si>
  <si>
    <t>JOAQUIN GARCIA MONGE</t>
  </si>
  <si>
    <t>FRAILES CENTRO DESAMPARADOS</t>
  </si>
  <si>
    <t>0511</t>
  </si>
  <si>
    <t>LEANDRO FONSECA NARANJO</t>
  </si>
  <si>
    <t>GUADARRAMA</t>
  </si>
  <si>
    <t>800 MTS ESTE DEL PUENTE DE GUADARRAMA</t>
  </si>
  <si>
    <t>CALLE LAJAS</t>
  </si>
  <si>
    <t>0517</t>
  </si>
  <si>
    <t>JOCOTAL ABAJO</t>
  </si>
  <si>
    <t>7 KM DEL CENTRO DE MONTERREY</t>
  </si>
  <si>
    <t>200 METROS OESTE IGLESIA CATOLICA</t>
  </si>
  <si>
    <t>LA LEGUA DE LOS NARANJOS, 50 E DE LA PLAZA</t>
  </si>
  <si>
    <t>200 OESTE DE LA PLAZA DE DEPORTES LA CRUZ</t>
  </si>
  <si>
    <t>0523</t>
  </si>
  <si>
    <t>ANDREY FUENTES AZOFEIFA</t>
  </si>
  <si>
    <t>5 KM SUR ENTRADA HOTEL VILLA VISTA</t>
  </si>
  <si>
    <t>50 SUR DEL CRUCE</t>
  </si>
  <si>
    <t>0527</t>
  </si>
  <si>
    <t>LA MESA</t>
  </si>
  <si>
    <t>LLANO DE LA MESA</t>
  </si>
  <si>
    <t>0528</t>
  </si>
  <si>
    <t>00268</t>
  </si>
  <si>
    <t>100 MTS SUR DE LA IGLESIA CATOLICA</t>
  </si>
  <si>
    <t>1 KM AL OESTE DEL SALON EL COLOSO DE TERUEL</t>
  </si>
  <si>
    <t>LIMONAL DE ASERRI</t>
  </si>
  <si>
    <t>200 ESTE SEL SERVICENTRO RIO CONEJO</t>
  </si>
  <si>
    <t>VUELTA DE JORCO, ASERRI, 2 KM SUR CEMENTERIO</t>
  </si>
  <si>
    <t>BRAULIO ODIO HERRERA</t>
  </si>
  <si>
    <t>COSTADO SUR DE LA PLAZA DE DEPORTES MONTERREY</t>
  </si>
  <si>
    <t>100 OESTE DE MINISUPER LINDA VISTA</t>
  </si>
  <si>
    <t>0542</t>
  </si>
  <si>
    <t>REPUBLICA DE HAITI</t>
  </si>
  <si>
    <t>GISELLE SALAZAR ARIAS</t>
  </si>
  <si>
    <t>150 SUR DE LA IGLESIA CATOLICA</t>
  </si>
  <si>
    <t>75 MTS SUR ALMACEN LA FILA</t>
  </si>
  <si>
    <t>200 NORTE DEL ABASTECEDOR HERMANOS MORA</t>
  </si>
  <si>
    <t>0560</t>
  </si>
  <si>
    <t>03448</t>
  </si>
  <si>
    <t>0561</t>
  </si>
  <si>
    <t>SOTERO GONZALEZ BARQUERO</t>
  </si>
  <si>
    <t>0563</t>
  </si>
  <si>
    <t>03736</t>
  </si>
  <si>
    <t>0567</t>
  </si>
  <si>
    <t>ELIAS JIMENEZ CASTRO</t>
  </si>
  <si>
    <t>0568</t>
  </si>
  <si>
    <t>CENTRAL SAN SEBASTIAN</t>
  </si>
  <si>
    <t>ROCIO CESPEDES CALDERON</t>
  </si>
  <si>
    <t>1 KM DE LA PLAZA DE DEPORTES DE TARCABA</t>
  </si>
  <si>
    <t>FRENTE A BENEFICIADORA SANTA ELENA</t>
  </si>
  <si>
    <t>0573</t>
  </si>
  <si>
    <t>0575</t>
  </si>
  <si>
    <t>LAURA FALLAS DURAN</t>
  </si>
  <si>
    <t>0577</t>
  </si>
  <si>
    <t>TIQUIRITOS</t>
  </si>
  <si>
    <t>SAN JUAN SUR CORRALILLO DE CARTAGO</t>
  </si>
  <si>
    <t>escuelaalejandrorodriguez@gmail.com</t>
  </si>
  <si>
    <t>BAJOS DE PLOMO</t>
  </si>
  <si>
    <t>0585</t>
  </si>
  <si>
    <t>ZONCUANO</t>
  </si>
  <si>
    <t>MARLENE MORA VARGAS</t>
  </si>
  <si>
    <t>0586</t>
  </si>
  <si>
    <t>CASPIROLA</t>
  </si>
  <si>
    <t>HUGO ALBERTO FUENTES ARIAS</t>
  </si>
  <si>
    <t>0587</t>
  </si>
  <si>
    <t>300 METROS AL ESTE DE LA IGLESIA CATOLICA</t>
  </si>
  <si>
    <t>0588</t>
  </si>
  <si>
    <t>LA PACAYA</t>
  </si>
  <si>
    <t>FRENTE A LA ERMITA DE LA ESPERANZA</t>
  </si>
  <si>
    <t>CONTIGUO A LA IGLESIA CATOLICA BAJO LOS CALVO</t>
  </si>
  <si>
    <t>DE LA QUINTA LIAO LLAO. 1 KM Y MEDIO AL OESTE</t>
  </si>
  <si>
    <t>0600</t>
  </si>
  <si>
    <t>COSTADO O.DE LA PLAZA DE DEPORTES DE VALENCIA</t>
  </si>
  <si>
    <t>0601</t>
  </si>
  <si>
    <t>LAS LETRAS</t>
  </si>
  <si>
    <t>200M OESTE Y 200 SUR DEL CEMENTERIO SANTIAGO</t>
  </si>
  <si>
    <t>DIAGONAL A LA PLAZA DE DEPORTES, GAMALOTILLO1</t>
  </si>
  <si>
    <t>0607</t>
  </si>
  <si>
    <t>MARCOS PEREZ</t>
  </si>
  <si>
    <t>1 KM OESTE ESCUELA MERCEDEZ NORTE</t>
  </si>
  <si>
    <t>COSTADO SUR DE LA ERMITA, LOS ALTOS</t>
  </si>
  <si>
    <t>150M NORTE DE MINAET PURISCAL</t>
  </si>
  <si>
    <t>100 OESTE DEL TEMPLO CATOLICO</t>
  </si>
  <si>
    <t>BARRIO BRASIL DE MORA FRENTE A TALLAR M Y G</t>
  </si>
  <si>
    <t>3KM SUROESTE DE SANTIAGO DE PURISCAL</t>
  </si>
  <si>
    <t>0625</t>
  </si>
  <si>
    <t>EL GALAN</t>
  </si>
  <si>
    <t>GALAN</t>
  </si>
  <si>
    <t>ANDREY MORERA ANCHIA</t>
  </si>
  <si>
    <t>EL GALAN CENTRO</t>
  </si>
  <si>
    <t>I.D.A. BIJAGUAL</t>
  </si>
  <si>
    <t>LA HACIENDA BIJAGUAL</t>
  </si>
  <si>
    <t>0628</t>
  </si>
  <si>
    <t>ALTOS DE PEREZ ASTUA</t>
  </si>
  <si>
    <t>ALTO PEREZ ASTUA</t>
  </si>
  <si>
    <t>0631</t>
  </si>
  <si>
    <t>FRENTE TEMPLO CATOLICO DE LLANO GRANDE</t>
  </si>
  <si>
    <t>0632</t>
  </si>
  <si>
    <t>LLANO HERMOSO</t>
  </si>
  <si>
    <t>7KM AL SURESTE DE LA IGLESIA SANTA MARTA</t>
  </si>
  <si>
    <t>0633</t>
  </si>
  <si>
    <t>RONNY ALFREDO SANCHEZ QUIROS</t>
  </si>
  <si>
    <t>150 SUR DE LA PULPERIA LA ECONOMICA</t>
  </si>
  <si>
    <t>FRENTE CANCHA DEPORTES</t>
  </si>
  <si>
    <t>CONTIGUO A LA PLAZA PARA DEPORTES</t>
  </si>
  <si>
    <t>0640</t>
  </si>
  <si>
    <t>LA PITA</t>
  </si>
  <si>
    <t>5 KM ESTE DEL BAR LOS RANCHOS SAN PEDRO</t>
  </si>
  <si>
    <t>0641</t>
  </si>
  <si>
    <t>EL SUR</t>
  </si>
  <si>
    <t>FRENTE AL SALON COMUNAL DEL SUR</t>
  </si>
  <si>
    <t>0642</t>
  </si>
  <si>
    <t>TUFARES</t>
  </si>
  <si>
    <t>FLORIBETH MORA JIMENEZ</t>
  </si>
  <si>
    <t>DIAGONAL AL TEMPLO CATOLICO, DESAMPARADITOS</t>
  </si>
  <si>
    <t>NANCY ARAYA GOMEZ</t>
  </si>
  <si>
    <t>50MT, AL ESTE DEL TEMPLO CATOLICO</t>
  </si>
  <si>
    <t>CRICELDI RIVERA PORRAS</t>
  </si>
  <si>
    <t>AL COSTADO SUR DE LA PLAZA DE DEPORTES</t>
  </si>
  <si>
    <t>9KM SURESTE DE LA CLINICA DE PURISCAL</t>
  </si>
  <si>
    <t>50 OESTE IGLESIA CATOLICA</t>
  </si>
  <si>
    <t>100 ESTE DEL TEMPO CATOLICO</t>
  </si>
  <si>
    <t>0655</t>
  </si>
  <si>
    <t>200 SUR DEL TEMPLO CATOLICO</t>
  </si>
  <si>
    <t>FILA DE LA MORA</t>
  </si>
  <si>
    <t>LA LEGÜITA</t>
  </si>
  <si>
    <t>2KM OESTE DEL EBAIS DE PEDERNAL</t>
  </si>
  <si>
    <t>ROGELIO QUIROS VALVERDE</t>
  </si>
  <si>
    <t>ROGER VARGAS CAMPOS</t>
  </si>
  <si>
    <t>0663</t>
  </si>
  <si>
    <t>POTENCIANA ARRIBA</t>
  </si>
  <si>
    <t>50 MTS SUR DEL SALON COMUNAL</t>
  </si>
  <si>
    <t>200 NORTE, 50 OESTE DE LA IGLESIA CATOLICA</t>
  </si>
  <si>
    <t>100 NORTE DEL SALON COMUNAL LAS DELICIAS</t>
  </si>
  <si>
    <t>MANUEL BUSTAMANTE VARGAS</t>
  </si>
  <si>
    <t>2 KM NORESTE DEL CENTRO CATOLICO</t>
  </si>
  <si>
    <t>200 MTS NORTE DE LA CRUZ ROJA LA GLORIA</t>
  </si>
  <si>
    <t>HUMBERTO CAMPOS MADRIGAL</t>
  </si>
  <si>
    <t>MASTATAL CENTRO</t>
  </si>
  <si>
    <t>150 OESTE DELEGACION DE LA FUERZA PUBLICA</t>
  </si>
  <si>
    <t>MONTELIMAR</t>
  </si>
  <si>
    <t>150 NORTE DE LA PLAZA DE DEPORTES MONTERREY</t>
  </si>
  <si>
    <t>COSTADO OESTE DE TEMPLO CATOLICO</t>
  </si>
  <si>
    <t>COSTADO SURESTE DEL TEMPLO CATOLICO</t>
  </si>
  <si>
    <t>CONTIGUO A SALON COMUNAL POLKA</t>
  </si>
  <si>
    <t>JOHNNY APUY CORDERO</t>
  </si>
  <si>
    <t>500 SUR SALON COMUNAL</t>
  </si>
  <si>
    <t>0687</t>
  </si>
  <si>
    <t>QUEBRADA HONDA MERCEDES SUR PURISCAL</t>
  </si>
  <si>
    <t>400 NOROESTE PLAZA DE DEPORTES</t>
  </si>
  <si>
    <t>CHARCON</t>
  </si>
  <si>
    <t>400 MTS. NOROESTE DE UNIVERSIDAD PARA LA PAZ</t>
  </si>
  <si>
    <t>POZOS PURISCAL, CONTIGUO TEMPLO CATOLICO</t>
  </si>
  <si>
    <t>ANICETO JIMENEZ BARBOZA</t>
  </si>
  <si>
    <t>SALITRALES, MERCEDES SUR , PURISCAL</t>
  </si>
  <si>
    <t>0695</t>
  </si>
  <si>
    <t>200 OESTE DE LA TORRE DEL ICE</t>
  </si>
  <si>
    <t>COSTADO OESTE LA PLAZA DEPORTES DE SAN PEDRO</t>
  </si>
  <si>
    <t>0700</t>
  </si>
  <si>
    <t>03352</t>
  </si>
  <si>
    <t>NOEMY CABALCETA BARRANTES</t>
  </si>
  <si>
    <t>SANTA MARTA, FRENTE AL TEMPLO CATOLICO</t>
  </si>
  <si>
    <t>150 MTS. SUR DEL BANCO POPULAR</t>
  </si>
  <si>
    <t>CONTIGUO A LA PULPERIA LOS PINOS</t>
  </si>
  <si>
    <t>0708</t>
  </si>
  <si>
    <t>FILA NEGRA</t>
  </si>
  <si>
    <t>GILBERTO JIMENEZ RETANA</t>
  </si>
  <si>
    <t>FRANCISCO JOSE VARGAS GUERRERO</t>
  </si>
  <si>
    <t>500M OESTE, 200 SUR TEMPLO CATOLICO DE ARENAL</t>
  </si>
  <si>
    <t>DIAGONAL A LA DELEGACION DISTRITAL</t>
  </si>
  <si>
    <t>800 SUR DE LA PULPERIA CABALLO BLANCO</t>
  </si>
  <si>
    <t>ROXANA GONZALEZ CALVO</t>
  </si>
  <si>
    <t>THELMA ROSSY PORRAS LOPEZ</t>
  </si>
  <si>
    <t>150 MTS. SUROESTE DE LA PULPERIA</t>
  </si>
  <si>
    <t>CONTIGUO A LA PLAZA DE FUTBALL B LABORATORIO</t>
  </si>
  <si>
    <t>0724</t>
  </si>
  <si>
    <t>AGUAS BUENAS</t>
  </si>
  <si>
    <t>4 KM AL SUR DE SAN BOSCO</t>
  </si>
  <si>
    <t>50 NORTE Y 200 OESTE TEMPLO CATOLICO B LOURDE</t>
  </si>
  <si>
    <t>TSENE DIKOL</t>
  </si>
  <si>
    <t>0727</t>
  </si>
  <si>
    <t>75 MTS NORTE DEL TEMPLO CATOLICO</t>
  </si>
  <si>
    <t>CONTIGUO A LA IGLESIA CATOLICA LA COLONIA</t>
  </si>
  <si>
    <t>LA NUEVA HORTENSIA</t>
  </si>
  <si>
    <t>2 KM SUR DE IGLESIA CATOLICA</t>
  </si>
  <si>
    <t>2 KM AL N DE LA ENTR A LONGO MAI KM 162 SUR</t>
  </si>
  <si>
    <t>0732</t>
  </si>
  <si>
    <t>00658</t>
  </si>
  <si>
    <t>ALTO DE LAS MORAS</t>
  </si>
  <si>
    <t>LAS MORAS</t>
  </si>
  <si>
    <t>0734</t>
  </si>
  <si>
    <t>03370</t>
  </si>
  <si>
    <t>BIDYAN</t>
  </si>
  <si>
    <t>NUEVA YORK</t>
  </si>
  <si>
    <t>0735</t>
  </si>
  <si>
    <t>03571</t>
  </si>
  <si>
    <t>GREDIN ELIZONDO CHAVES</t>
  </si>
  <si>
    <t>4 KM AL ESTE DEL COLEGIO EN PEJIBAYE</t>
  </si>
  <si>
    <t>0737</t>
  </si>
  <si>
    <t>03767</t>
  </si>
  <si>
    <t>33 KM AL NOROESTE DE SAN ISIDRO</t>
  </si>
  <si>
    <t>0739</t>
  </si>
  <si>
    <t>0740</t>
  </si>
  <si>
    <t>03572</t>
  </si>
  <si>
    <t>ESDRAS CEDEÑO MIRANDA</t>
  </si>
  <si>
    <t>GUAYACAN DE BIOLLEY</t>
  </si>
  <si>
    <t>200 MTS AL NOROE DEL COLEGIO TECNICO PROFE</t>
  </si>
  <si>
    <t>0742</t>
  </si>
  <si>
    <t>200 MTS ESTE PLAZA DE DEPORTES</t>
  </si>
  <si>
    <t>2 KM DE LA ESCUELA EL CONVENTO</t>
  </si>
  <si>
    <t>1 KM AL SUR DEL CEMENTERIO LOCAL</t>
  </si>
  <si>
    <t>FRENTE AL ABASTECEDOR LA SABANA</t>
  </si>
  <si>
    <t>PUNTARENAS, BUENOS AIRES, SAN VICENTE</t>
  </si>
  <si>
    <t>0749</t>
  </si>
  <si>
    <t>03497</t>
  </si>
  <si>
    <t>LOS MADEROS</t>
  </si>
  <si>
    <t>COSTADO DE LA PLAZA DE FUTBOL DE LINDA VISTA</t>
  </si>
  <si>
    <t>0750</t>
  </si>
  <si>
    <t>BAJO COTO</t>
  </si>
  <si>
    <t>0751</t>
  </si>
  <si>
    <t>YERI</t>
  </si>
  <si>
    <t>3 KM AL OESTE DE LA ESCUELA EL CEIBO</t>
  </si>
  <si>
    <t>0753</t>
  </si>
  <si>
    <t>PENSILVANIA</t>
  </si>
  <si>
    <t>TALARI</t>
  </si>
  <si>
    <t>CARLOMAGNO MONGE VALVERDE</t>
  </si>
  <si>
    <t>0757</t>
  </si>
  <si>
    <t>PLAYA HERMOSA</t>
  </si>
  <si>
    <t>PATRICIA SEGURA PICADO</t>
  </si>
  <si>
    <t>5 KM OESTE DE UVITA DE OSA</t>
  </si>
  <si>
    <t>100 MTS SUR PULPERIA LA CENTRAL</t>
  </si>
  <si>
    <t>0759</t>
  </si>
  <si>
    <t>200 N. DEL TEMPLO CATOLICO,VILLA HERMOSA, B.A</t>
  </si>
  <si>
    <t>0760</t>
  </si>
  <si>
    <t>03279</t>
  </si>
  <si>
    <t>15 KM NORTE DE LA CARRETERA INTERAMERICANA</t>
  </si>
  <si>
    <t>ALTO LOS NUÑEZ</t>
  </si>
  <si>
    <t>CONTIGUO PLAZA LAS RANAS</t>
  </si>
  <si>
    <t>300 MTS SUR DEL PLANTEL DEL MOPT</t>
  </si>
  <si>
    <t>0763</t>
  </si>
  <si>
    <t>0764</t>
  </si>
  <si>
    <t>03650</t>
  </si>
  <si>
    <t>ALTO DEL JAULAR</t>
  </si>
  <si>
    <t>6 KM AL ESTE REST. AUXILIADORA</t>
  </si>
  <si>
    <t>0765</t>
  </si>
  <si>
    <t>03652</t>
  </si>
  <si>
    <t>ESCALERAS</t>
  </si>
  <si>
    <t>0766</t>
  </si>
  <si>
    <t>03647</t>
  </si>
  <si>
    <t>ZULAY GRANADOS MARTINEZ</t>
  </si>
  <si>
    <t>FRENTE A LA PLAZA DEPORTIVA</t>
  </si>
  <si>
    <t>0769</t>
  </si>
  <si>
    <t>03712</t>
  </si>
  <si>
    <t>0770</t>
  </si>
  <si>
    <t>03713</t>
  </si>
  <si>
    <t>PUERTO NUEVO</t>
  </si>
  <si>
    <t>BARRIO NUEVO, PEJIBAYE, PEREZ ZELEDON</t>
  </si>
  <si>
    <t>0772</t>
  </si>
  <si>
    <t>03882</t>
  </si>
  <si>
    <t>LA PROVIDENCIA DE RIO NUEVO , PZ</t>
  </si>
  <si>
    <t>1.5 KM OESTE ESC.BAJO LAS ESPERANZAS</t>
  </si>
  <si>
    <t>150 MTS SUR DE LA FINCA TAF</t>
  </si>
  <si>
    <t>0776</t>
  </si>
  <si>
    <t>FRENTE AL TEMPLO CATOLICO DE LA SUIZA</t>
  </si>
  <si>
    <t>OASIS</t>
  </si>
  <si>
    <t>ANA VIOLETA BERMUDEZ GOMEZ</t>
  </si>
  <si>
    <t>100 SUR DE LA CARRETERA INTERAMERICANA</t>
  </si>
  <si>
    <t>1 KM E Y 500 N DEL PUENTE LA UNION, PZ</t>
  </si>
  <si>
    <t>300 METROS NORTE DE CCSS</t>
  </si>
  <si>
    <t>150 MTS ESTE DE LA PLAZA DE DEPORTES</t>
  </si>
  <si>
    <t>25 KM AL SUROESTE DEL CENTRO DE BUENOS AIRES</t>
  </si>
  <si>
    <t>300 NORTE DE LA IGLESIA CATOLICA DE BOLIVIA</t>
  </si>
  <si>
    <t>200 MTS N DE TEMPLO CATOLICO BUENA VISTA</t>
  </si>
  <si>
    <t>2 KM NORTE CARRET INTERAM SUR KM 185</t>
  </si>
  <si>
    <t>SN ANTON PEJIB, 3 KM AL SUR DE COOPEASSA</t>
  </si>
  <si>
    <t>0789</t>
  </si>
  <si>
    <t>LINETH GONZALEZ MORA</t>
  </si>
  <si>
    <t>0790</t>
  </si>
  <si>
    <t>ALTO DE VERAGUA</t>
  </si>
  <si>
    <t>0792</t>
  </si>
  <si>
    <t>03374</t>
  </si>
  <si>
    <t>CALLE MORA ARRIBA</t>
  </si>
  <si>
    <t>SAN JUAN DE LA CRUZ</t>
  </si>
  <si>
    <t>0794</t>
  </si>
  <si>
    <t>VILLA MILLS</t>
  </si>
  <si>
    <t>0795</t>
  </si>
  <si>
    <t>2 KM AL N DEL COLEGIO PEJIBAYE</t>
  </si>
  <si>
    <t>0799</t>
  </si>
  <si>
    <t>0800</t>
  </si>
  <si>
    <t>ALEXANDER RODRIGUEZ DUARTE</t>
  </si>
  <si>
    <t>COSTADO OESTE DEL HOSPITAL ESC. PRADILLA</t>
  </si>
  <si>
    <t>CENTRO CHINA KICHA</t>
  </si>
  <si>
    <t>0810</t>
  </si>
  <si>
    <t>300 NORTE DEL CAMINO A CRISTO REY</t>
  </si>
  <si>
    <t>50 METROS NORTE DEL EBAIS DE COLORADO</t>
  </si>
  <si>
    <t>VERGEL DE BORUCA, BUENOS AIRES, PUNTARENAS</t>
  </si>
  <si>
    <t>0818</t>
  </si>
  <si>
    <t>LA HORTENSIA</t>
  </si>
  <si>
    <t>CARRETERA INTERAMERICANA SUR, KM 119</t>
  </si>
  <si>
    <t>0819</t>
  </si>
  <si>
    <t>0820</t>
  </si>
  <si>
    <t>NATALIA VILLAREVIA RIVERA</t>
  </si>
  <si>
    <t>6 KM NORTE DE SAVEEGRE ABAJO</t>
  </si>
  <si>
    <t>BOQUETE</t>
  </si>
  <si>
    <t>FREDDY ARIAS CESPEDES</t>
  </si>
  <si>
    <t>0828</t>
  </si>
  <si>
    <t>BIKAKLA</t>
  </si>
  <si>
    <t>SANTA CANDELARIA</t>
  </si>
  <si>
    <t>0829</t>
  </si>
  <si>
    <t>3 KM O DE LA ESC VA DE LA CRUZ DE PEJIB PZ</t>
  </si>
  <si>
    <t>200 MTS NORTE DEL PUENTE BAJO LAS ESPERANZAS</t>
  </si>
  <si>
    <t>0837</t>
  </si>
  <si>
    <t>WENDY ROJAS ARIAS</t>
  </si>
  <si>
    <t>40 KM OESTE DE SAN ISIDRO PZ</t>
  </si>
  <si>
    <t>DIAGONAL IGLESIA CATOLICA EL CARMEN</t>
  </si>
  <si>
    <t>3 KMS ESTE DE COMUNIDAD DE STA TERESA, CAJON</t>
  </si>
  <si>
    <t>0841</t>
  </si>
  <si>
    <t>CEIBO CENTRO</t>
  </si>
  <si>
    <t>EL NIVEL</t>
  </si>
  <si>
    <t>1 KM SUR Y 50 OESTE DEL REST. LA AUXILIADORA</t>
  </si>
  <si>
    <t>EL PEJE DE VOLCAN</t>
  </si>
  <si>
    <t>200 MTS SUR DEL SALON COMUNAL</t>
  </si>
  <si>
    <t>5 KM AL NORTE DE SANTA MARTA</t>
  </si>
  <si>
    <t>0851</t>
  </si>
  <si>
    <t>14 NORESTE DEL CENTRO DE BUENOS AIRES</t>
  </si>
  <si>
    <t>0852</t>
  </si>
  <si>
    <t>50 MTS. OESTE DEL TEMPLO CATOLICO FILADELFIA</t>
  </si>
  <si>
    <t>0853</t>
  </si>
  <si>
    <t>OCOCHOBI</t>
  </si>
  <si>
    <t>ASENTAMIENTO OCOCHOBI</t>
  </si>
  <si>
    <t>300 MTS SUR DEL TEMPLO CATOLICO DE GUACIMO</t>
  </si>
  <si>
    <t>0855</t>
  </si>
  <si>
    <t>10 KM NORTE ENTRADA SANTA MARTA</t>
  </si>
  <si>
    <t>0856</t>
  </si>
  <si>
    <t>100 METROS NORTE DE LA PLAZA DE DEPORTES</t>
  </si>
  <si>
    <t>500 NORTE DEL BENEFICIO COOPEAGRI</t>
  </si>
  <si>
    <t>0861</t>
  </si>
  <si>
    <t>LA ALFOMBRA</t>
  </si>
  <si>
    <t>500 MTS NORTE DE LA IGLESIA CATOLICA</t>
  </si>
  <si>
    <t>200 MTS SUR DEL CEMENTERIO</t>
  </si>
  <si>
    <t>LAS ESPERANZAS, SAN ISIDRO PEREZ ZELEDON</t>
  </si>
  <si>
    <t>0866</t>
  </si>
  <si>
    <t>LA FLORIDA DE BARU</t>
  </si>
  <si>
    <t>300 MTS NORTE DE LA IGLESIA CATOLICA</t>
  </si>
  <si>
    <t>0868</t>
  </si>
  <si>
    <t>ALEXANDER ROJAS FERNANDEZ</t>
  </si>
  <si>
    <t>0869</t>
  </si>
  <si>
    <t>FRENTE A LA PLAZA DE DEPORTES LOS ANGELES</t>
  </si>
  <si>
    <t>100 MTS OESTE DE LA PLAZA DE DEPORTES</t>
  </si>
  <si>
    <t>0871</t>
  </si>
  <si>
    <t>HUACABATA</t>
  </si>
  <si>
    <t>LA LINDA, GENERAL, PEREZ ZELEDON</t>
  </si>
  <si>
    <t>1 KM AL SUR RESTAURANTE HAWAI</t>
  </si>
  <si>
    <t>0874</t>
  </si>
  <si>
    <t>300 METROS NORTE DEL BANCO DE COSTA RICA</t>
  </si>
  <si>
    <t>25 MTS NORTE DEL SALON COMUNAL</t>
  </si>
  <si>
    <t>FRENTE ABASTECEDOR REPUNTA</t>
  </si>
  <si>
    <t>0879</t>
  </si>
  <si>
    <t>LA SIERRA</t>
  </si>
  <si>
    <t>RODRIGO VILLALOBOS VALDERRAMOS</t>
  </si>
  <si>
    <t>CONTIGUO SODA EL JARDIN</t>
  </si>
  <si>
    <t>0881</t>
  </si>
  <si>
    <t>2 KM NORTE DEL A FORTUNA DE SAN PEDRO</t>
  </si>
  <si>
    <t>0883</t>
  </si>
  <si>
    <t>50 MTS. NORTE DE LA IGLESIA CATOLICA</t>
  </si>
  <si>
    <t>CONTIGUO A LA PLAZA DE DEPORTES DE TAMBOR</t>
  </si>
  <si>
    <t>2 KM SUR CTP PLATANARES</t>
  </si>
  <si>
    <t>GEOVANNI BONILLA CASCANTE</t>
  </si>
  <si>
    <t>300 MTS SUR DEL SALON COMUNAL</t>
  </si>
  <si>
    <t>LAS PILAS</t>
  </si>
  <si>
    <t>COSTADO OESTE DE LA PLAZA, PILAS CENTRO</t>
  </si>
  <si>
    <t>0892</t>
  </si>
  <si>
    <t>LAS TUMBAS</t>
  </si>
  <si>
    <t>MARIETTA QUESADA CASTILLO</t>
  </si>
  <si>
    <t>0893</t>
  </si>
  <si>
    <t>SANTA FE DE PEJIBAYE DE PEREZ ZELEDON</t>
  </si>
  <si>
    <t>100 MTS SURESTE DE LA IGLESIA CATOLICA</t>
  </si>
  <si>
    <t>800 MTS ESTE DE BANCO COSTA RICA DE UVITA</t>
  </si>
  <si>
    <t>0896</t>
  </si>
  <si>
    <t>0897</t>
  </si>
  <si>
    <t>0898</t>
  </si>
  <si>
    <t>EL LLANO DE RIO NUEVO</t>
  </si>
  <si>
    <t>0899</t>
  </si>
  <si>
    <t>0902</t>
  </si>
  <si>
    <t>200 MTS SUR TEMPLO CATOLICO</t>
  </si>
  <si>
    <t>COSTADO E.DE LA PLAZA DE FUTBOL MAIZ DE COLIN</t>
  </si>
  <si>
    <t>FRENTE A LA IGLESIA CATOLICA.COLINAS,B. AIRES</t>
  </si>
  <si>
    <t>0907</t>
  </si>
  <si>
    <t>03651</t>
  </si>
  <si>
    <t>LAS CAVERNAS</t>
  </si>
  <si>
    <t>JEANNETTE CHAVES FONSECA</t>
  </si>
  <si>
    <t>200 MTS NOROESTE SUPERMERC EL CRUCE MOLLEJONS</t>
  </si>
  <si>
    <t>2 KM AL NORTE DEL LICEO UNESCO</t>
  </si>
  <si>
    <t>0913</t>
  </si>
  <si>
    <t>MORETE</t>
  </si>
  <si>
    <t>50 M NORESTE DEL TEMPLO CATOLICO</t>
  </si>
  <si>
    <t>0915</t>
  </si>
  <si>
    <t>OLAN</t>
  </si>
  <si>
    <t>MARVIN MAROTO MORALES</t>
  </si>
  <si>
    <t>0917</t>
  </si>
  <si>
    <t>BAJO DE VERAGUA</t>
  </si>
  <si>
    <t>0918</t>
  </si>
  <si>
    <t>PALMITAL DE RIVAS</t>
  </si>
  <si>
    <t>1 KM SUROESTE ABASTECEDOR RODRIGUEZ</t>
  </si>
  <si>
    <t>PARAISO DE BUENOS AIRES</t>
  </si>
  <si>
    <t>0926</t>
  </si>
  <si>
    <t>2 KM AL SUR DEL CENTRO DE PEJIDAYE</t>
  </si>
  <si>
    <t>300 MTS SUR DEL PUENTE RIO LA UNION</t>
  </si>
  <si>
    <t>0930</t>
  </si>
  <si>
    <t>03710</t>
  </si>
  <si>
    <t>LOS JILGUEROS</t>
  </si>
  <si>
    <t>1.5 KM ESTE DEL CENTRO DE ACOPIO MACHO MORA</t>
  </si>
  <si>
    <t>COSTADO SUR IGLESIA CATOLICA DE PEDREGOSO</t>
  </si>
  <si>
    <t>0934</t>
  </si>
  <si>
    <t>4 KM AL NORTE DEL BRUJO DE BUENOS AIRES</t>
  </si>
  <si>
    <t>FTE. A LA PLAZA DE FUTBOL POTRERO GRANDE</t>
  </si>
  <si>
    <t>0938</t>
  </si>
  <si>
    <t>OLIVIER BARBOZA AGUILAR</t>
  </si>
  <si>
    <t>0939</t>
  </si>
  <si>
    <t>PUNTO DE MIRA</t>
  </si>
  <si>
    <t>9 KM NORTE DEL PUENTE METALICODE BARU</t>
  </si>
  <si>
    <t>5 KM NORTE DEL LICEO UNESCA</t>
  </si>
  <si>
    <t>2 KM DE GUAGARAL</t>
  </si>
  <si>
    <t>0944</t>
  </si>
  <si>
    <t>0946</t>
  </si>
  <si>
    <t>0948</t>
  </si>
  <si>
    <t>LA REINA</t>
  </si>
  <si>
    <t>0949</t>
  </si>
  <si>
    <t>0951</t>
  </si>
  <si>
    <t>0952</t>
  </si>
  <si>
    <t>ALTO DE LA TRINIDAD</t>
  </si>
  <si>
    <t>ALTO LA TRINIDAD</t>
  </si>
  <si>
    <t>COSTADO SUR DEL PARQUE DE BUENOS AIRES</t>
  </si>
  <si>
    <t>0955</t>
  </si>
  <si>
    <t>ELIZABETH JIMENEZ ROJAS</t>
  </si>
  <si>
    <t>0957</t>
  </si>
  <si>
    <t>0958</t>
  </si>
  <si>
    <t>4 KM ESTE DE ESC. SAN PABLO</t>
  </si>
  <si>
    <t>SAN FRANCISCO, CAJON, PEREZ ZELEDON</t>
  </si>
  <si>
    <t>0965</t>
  </si>
  <si>
    <t>CONTIGUO A LA IGLESIA CATOLICA DE SN GABRIEL</t>
  </si>
  <si>
    <t>0967</t>
  </si>
  <si>
    <t>SAN GERARDO DE PLATANARES</t>
  </si>
  <si>
    <t>200 ESTE DEL TEMPLO CATOLICO</t>
  </si>
  <si>
    <t>0969</t>
  </si>
  <si>
    <t>0970</t>
  </si>
  <si>
    <t>SAN JUAN MIRAMAR</t>
  </si>
  <si>
    <t>ALTOS DE SAN JUAN</t>
  </si>
  <si>
    <t>25 MTS OESTE TEMPLO CATOLICO</t>
  </si>
  <si>
    <t>500 MTS OESTE DEL TEMPLO CATOLICO</t>
  </si>
  <si>
    <t>250 MTS OESTE LICEO PLATANILLO</t>
  </si>
  <si>
    <t>0973</t>
  </si>
  <si>
    <t>SAN LORENZO CENTRO</t>
  </si>
  <si>
    <t>0974</t>
  </si>
  <si>
    <t>0975</t>
  </si>
  <si>
    <t>3 KM N DEL VALLE LA CRUZ SAN MARCOS, PEJIBAYE</t>
  </si>
  <si>
    <t>300 M O DEL ADASTECEDOR EL SESTEO</t>
  </si>
  <si>
    <t>FRENTE AL EBAIS DE SAN PABLO CARRET A PEJIBAY</t>
  </si>
  <si>
    <t>DIAGONAL A SUPER ECONOMICO SAN PEDRO CENTRO</t>
  </si>
  <si>
    <t>6 KM AL NORTE DE SANTA MARTA</t>
  </si>
  <si>
    <t>0986</t>
  </si>
  <si>
    <t>BAJO LAS BRISAS</t>
  </si>
  <si>
    <t>FRENTE AL EBAIS DE SAN RAMON SUR</t>
  </si>
  <si>
    <t>100 MTS NORTE DE LA IGLESIA</t>
  </si>
  <si>
    <t>CESAR QUESADA GONZALEZ</t>
  </si>
  <si>
    <t>50 M OESTE DEL TEMPLO</t>
  </si>
  <si>
    <t>50 MTS SUR DEL TEMP CATOL DE SANTA CRUZ</t>
  </si>
  <si>
    <t>CONTIGUO A LA IGLESIA CATOLICA DEL EL PEJE</t>
  </si>
  <si>
    <t>100 M SUR DEL TEMPLO CATOLICO</t>
  </si>
  <si>
    <t>0996</t>
  </si>
  <si>
    <t>FRENTE A LA PLAZA, SANTA LUCIA DE CHANGUENA</t>
  </si>
  <si>
    <t>350 N DE ADASTECEDOR K DE OROS SANTA MARTA</t>
  </si>
  <si>
    <t>FRENTE AL ADAST Y FERRET EL CARMEN</t>
  </si>
  <si>
    <t>1002</t>
  </si>
  <si>
    <t>LAS CRUCES</t>
  </si>
  <si>
    <t>100 ESTE DE LA PLAZA DE FUTBALL</t>
  </si>
  <si>
    <t>SINAI</t>
  </si>
  <si>
    <t>400 NORESTE DE MAXI BODEGA, BARRIO SINAI</t>
  </si>
  <si>
    <t>1007</t>
  </si>
  <si>
    <t>FRENTE A LA PLAZA DE FUTBALL</t>
  </si>
  <si>
    <t>FRENTE A ABASTECEDOR BLANCO</t>
  </si>
  <si>
    <t>1012</t>
  </si>
  <si>
    <t>TRES PIEDRAS</t>
  </si>
  <si>
    <t>1014</t>
  </si>
  <si>
    <t>VALENCIA</t>
  </si>
  <si>
    <t>FREDDY MACHADO ARIAS</t>
  </si>
  <si>
    <t>13 KM SO SAN ISIDRO CARRETERA INTERAMERICANA</t>
  </si>
  <si>
    <t>CONTIGUO A GASOLINERA MONTEZUMA, PEJIBAYE</t>
  </si>
  <si>
    <t>1016</t>
  </si>
  <si>
    <t>VERACRUZ DE PEJIBAYE, 3 KM AL S DE EL AGUILA</t>
  </si>
  <si>
    <t>1017</t>
  </si>
  <si>
    <t>VILLA ARGENTINA</t>
  </si>
  <si>
    <t>3 KM DE LA COMUNIDAD D SN RAFAEL D PLATANARES</t>
  </si>
  <si>
    <t>1018</t>
  </si>
  <si>
    <t>CONTIGUO A LA IGLESIA DE VILLA BONITA</t>
  </si>
  <si>
    <t>300 MTS SUR OESTE DE SUPERMERCADO COOPEAGRI</t>
  </si>
  <si>
    <t>FELINA SANCHEZ SOLIS</t>
  </si>
  <si>
    <t>COSTADO NORTE DE LA PLAZA DE FUTBOL DE VOLCAN</t>
  </si>
  <si>
    <t>10 KM AL NORTE DE POTRERO GRANDE</t>
  </si>
  <si>
    <t>CONTIGUO A LA PLAZA DE DEPORTES DOMINICALITO</t>
  </si>
  <si>
    <t>2 KM NORTE DE LA ENTRADA A SAN PEDRO</t>
  </si>
  <si>
    <t>12 DE MARZO</t>
  </si>
  <si>
    <t>FRENTE A ENTRADA PRINCIPAL DE SALON EL PRADO</t>
  </si>
  <si>
    <t>1029</t>
  </si>
  <si>
    <t>2 KM ESTE DE SANTA TERESA</t>
  </si>
  <si>
    <t>1030</t>
  </si>
  <si>
    <t>1031</t>
  </si>
  <si>
    <t>2 KM AL SURESTE DE LA IGLESIA EVANG. DE S.ANT</t>
  </si>
  <si>
    <t>1033</t>
  </si>
  <si>
    <t>50 MTS.NORTE DE LA PLAZA DE FUTBOL SAN CARLOS</t>
  </si>
  <si>
    <t>1 KM NORTE DEL TEMPLO ASAMBLEAS DE DIOS</t>
  </si>
  <si>
    <t>25 KM OESTE DE BUENOS AIRES</t>
  </si>
  <si>
    <t>3 KM ESTE DEL GUARDIA RURAL DE SAN PEDRO</t>
  </si>
  <si>
    <t>PUENTE DE SALITRE</t>
  </si>
  <si>
    <t>1041</t>
  </si>
  <si>
    <t>VICTOR JULIO ARAUZ QUIEL</t>
  </si>
  <si>
    <t>7 KM NORESTE DE LA COMUNIDAD DE CACAO</t>
  </si>
  <si>
    <t>PASO REAL</t>
  </si>
  <si>
    <t>1043</t>
  </si>
  <si>
    <t>CLAVERA</t>
  </si>
  <si>
    <t>FRENTE AL TEMPLO CATOLICO DE CLAVERA</t>
  </si>
  <si>
    <t>1044</t>
  </si>
  <si>
    <t>25 MTS SUR DE LA IGLESIA CATOLICA</t>
  </si>
  <si>
    <t>1045</t>
  </si>
  <si>
    <t>CHONTALES</t>
  </si>
  <si>
    <t>LAS DELICIAS DE PEJIBAYE PEREZ ZELEDON SN JO</t>
  </si>
  <si>
    <t>1048</t>
  </si>
  <si>
    <t>JALISCO</t>
  </si>
  <si>
    <t>1049</t>
  </si>
  <si>
    <t>1 KM AL ESTE DE LA IGLESIA CATOLICA</t>
  </si>
  <si>
    <t>80 MTS. SUR DE LA IGLESIA CATOLICA LA TINTA</t>
  </si>
  <si>
    <t>1053</t>
  </si>
  <si>
    <t>YUAVIN</t>
  </si>
  <si>
    <t>1056</t>
  </si>
  <si>
    <t>BAJOS DE MAMEY</t>
  </si>
  <si>
    <t>1057</t>
  </si>
  <si>
    <t>1061</t>
  </si>
  <si>
    <t>03356</t>
  </si>
  <si>
    <t>esc.elparamo@drepz.ed.cr</t>
  </si>
  <si>
    <t>SAN MIGUEL DE PARAMO</t>
  </si>
  <si>
    <t>1063</t>
  </si>
  <si>
    <t>03282</t>
  </si>
  <si>
    <t>DEIVER BARRANTES ROJAS</t>
  </si>
  <si>
    <t>1064</t>
  </si>
  <si>
    <t>ALTO DE LA PERLA</t>
  </si>
  <si>
    <t>ALTO LA PERLA</t>
  </si>
  <si>
    <t>ALTOS DE LA PERLA, PZ</t>
  </si>
  <si>
    <t>1065</t>
  </si>
  <si>
    <t>LAS VEGAS,50 M SUR DE LA PLAZA DE DEPORTES</t>
  </si>
  <si>
    <t>1066</t>
  </si>
  <si>
    <t>1067</t>
  </si>
  <si>
    <t>03335</t>
  </si>
  <si>
    <t>1 KM ESTE DE ENTRADA A LOS ANGELES DE CAJON</t>
  </si>
  <si>
    <t>100 MTS NORTE DEL EBAIS</t>
  </si>
  <si>
    <t>1069</t>
  </si>
  <si>
    <t>03274</t>
  </si>
  <si>
    <t>JORGE MONGE MORA</t>
  </si>
  <si>
    <t>200 M N DE LA CAPILLA CATOLICA DE BELLA VISTA</t>
  </si>
  <si>
    <t>1071</t>
  </si>
  <si>
    <t>JUAN CARLOS VALVERDE RIVERA</t>
  </si>
  <si>
    <t>esc.santodomingo@drepz.ed.cr</t>
  </si>
  <si>
    <t>5 KM NORTE DE SAN PEDRO</t>
  </si>
  <si>
    <t>1073</t>
  </si>
  <si>
    <t>FABIOLA BLANCO ARAYA</t>
  </si>
  <si>
    <t>1074</t>
  </si>
  <si>
    <t>1076</t>
  </si>
  <si>
    <t>35 KM AL OESTE DE SAN ISIDRO DEL GENERAL</t>
  </si>
  <si>
    <t>COSTADO OESTE PLAZA DE DEPORTES DE BAHIA</t>
  </si>
  <si>
    <t>CONTIGUO A LA CANCHA DE FUTBOL DE SABALO</t>
  </si>
  <si>
    <t>1079</t>
  </si>
  <si>
    <t>3 KM DE SN PABLO, CARR A SN ANTON DE PEJIBAYE</t>
  </si>
  <si>
    <t>1080</t>
  </si>
  <si>
    <t>MALLAL</t>
  </si>
  <si>
    <t>2 KM NORTE DEL TEMPLO CATOLICO DE SAN RAFAEL</t>
  </si>
  <si>
    <t>225 NORTE DEL BANCO NACIOANAL DE COSTA RICA</t>
  </si>
  <si>
    <t>300 MTS ESTE DE LA GASOLINERA PACIFIC</t>
  </si>
  <si>
    <t>300 MTS OESTE DEL RESTAUR. MI CABAÑA</t>
  </si>
  <si>
    <t>1.5 KM OESTE DE JABONERIA PUNTO ROJO</t>
  </si>
  <si>
    <t>75 NORTE ABASTECEDOR SANTA TERESITA</t>
  </si>
  <si>
    <t>COSTADO SUR TEMPLO CATOLICO ALTOS DE PERALTA</t>
  </si>
  <si>
    <t>800 O Y 300 N, DE LA DESVIACION A CALLE LILES</t>
  </si>
  <si>
    <t>BARROETA, JESUS DE ATENAS</t>
  </si>
  <si>
    <t>COSTADO OESTE DE LA CHICHARRONERA DE DESMONTE</t>
  </si>
  <si>
    <t>COSTADO ESTE DE LA CRUZ ROJA COSTARRICENSE</t>
  </si>
  <si>
    <t>5 KM ESTE DEL ESTADIO ALEJANDRO MORERA</t>
  </si>
  <si>
    <t>300 SUR ARROCERA CR Y 175 SE MONUMENTO PACTO</t>
  </si>
  <si>
    <t>800 SUR Y 25 OESTE DE LA PLAZA DEL ROBLE</t>
  </si>
  <si>
    <t>LILIANA CORTES GONZALEZ</t>
  </si>
  <si>
    <t>FRENTE AL TEMPLO CATOLICO, CARRIZAL ALAJUELA</t>
  </si>
  <si>
    <t>1116</t>
  </si>
  <si>
    <t>RICARDO BATALLA PEREZ</t>
  </si>
  <si>
    <t>75 MTS NORTE DE LA IGLESIA CATOLICA</t>
  </si>
  <si>
    <t>CHIMALATE</t>
  </si>
  <si>
    <t>150 MTS OESTE DE LA PLAZA DE DEPORTES</t>
  </si>
  <si>
    <t>1123</t>
  </si>
  <si>
    <t>DE LA UTN EN BALSA DE ATENAS 5 K AL OESTE</t>
  </si>
  <si>
    <t>800 MTS OESTE DE LA PLAZA DE DEPORTES, ROBLE</t>
  </si>
  <si>
    <t>400 NORTE DE PLAZA DE DEPORTES SANTA RITA</t>
  </si>
  <si>
    <t>150 NORTE Y 800 OESTE DEL CEMENTERIO S. PEDRO</t>
  </si>
  <si>
    <t>700 MTS NORESTE DEL ABASTECEDOR LA CHAPARRA</t>
  </si>
  <si>
    <t>1138</t>
  </si>
  <si>
    <t>1139</t>
  </si>
  <si>
    <t>MANUELA SANTAMARIA</t>
  </si>
  <si>
    <t>1140</t>
  </si>
  <si>
    <t>11 KM NORTE DEL CENTRO DE SAN MATEO</t>
  </si>
  <si>
    <t>400 MTS NORTE DEL TEMPLO CATOLICO</t>
  </si>
  <si>
    <t>250 MTS SUR PARADA DE BUSES TUASA</t>
  </si>
  <si>
    <t>CONTIGUO A LA PLAZA DE FUTBOL, COOP. VICTORIA</t>
  </si>
  <si>
    <t>200 MTS ESTE ANTIGUA ESTACION DEL FERROCARRIL</t>
  </si>
  <si>
    <t>150 MTS ESTE DEL CUERPO DE BOMBEROS</t>
  </si>
  <si>
    <t>1153</t>
  </si>
  <si>
    <t>CONTIGUO AL TEMPLO CATOLICO GUACIMO</t>
  </si>
  <si>
    <t>400 MTS OESTE DEL EBAIS BARRIO JESUS ATENAS</t>
  </si>
  <si>
    <t>esc.rogeliosotelabo@gmail.com</t>
  </si>
  <si>
    <t>1.5 KM SUROESTE DE LA ARROCERA COSTA RICA</t>
  </si>
  <si>
    <t>AMANCIO CORDOBA SOTO</t>
  </si>
  <si>
    <t>CONTIGUO A LA PLAZA DE DEPORTES SJ ALAJUELA</t>
  </si>
  <si>
    <t>1162</t>
  </si>
  <si>
    <t>JUAN RAFAEL MEOÑO HIDALGO</t>
  </si>
  <si>
    <t>EDUARDO UMAÑA FERNADEZ</t>
  </si>
  <si>
    <t>400 MTS ESTE DE LA IGLESIA LA AGONIA</t>
  </si>
  <si>
    <t>COSTADO ESTE DE LA IGLESIA LAS VUELTAS</t>
  </si>
  <si>
    <t>FRENTE A LA ANTIGUA ESTACION DEL FERROCARRIL</t>
  </si>
  <si>
    <t>FRENTE A LA IGLESIA CATOLICA GUACIMA</t>
  </si>
  <si>
    <t>FRENTE A LA PLAZA DEPORTES EL LABRADOR</t>
  </si>
  <si>
    <t>LOS ANGELES, BOLIVAR GRECIA</t>
  </si>
  <si>
    <t>1174</t>
  </si>
  <si>
    <t>MADERAL</t>
  </si>
  <si>
    <t>FRENTE A LA ERMITA DE BARRIO MERCEDES, ATENAS</t>
  </si>
  <si>
    <t>75 MTS SUR DE LA CATEDRAL DE ALAJUELA</t>
  </si>
  <si>
    <t>150 MTS NORTE DEL MOPT</t>
  </si>
  <si>
    <t>200 MTS NOROESTE DEL TEMPLO CATOLICO</t>
  </si>
  <si>
    <t>FRENTE A HACIENDA LOS REYES</t>
  </si>
  <si>
    <t>1183</t>
  </si>
  <si>
    <t>PRIMO VARGAS VALVERDE</t>
  </si>
  <si>
    <t>100 M ESTE Y 200 M SUR DE SUCURSAL CCSS</t>
  </si>
  <si>
    <t>250 SURESTE DE LA PLAZA DE DEPORTES</t>
  </si>
  <si>
    <t>1187</t>
  </si>
  <si>
    <t>REPUBLICA DE GUATEMALA</t>
  </si>
  <si>
    <t>EVA M. GUTIERREZ HERNANDEZ</t>
  </si>
  <si>
    <t>25 N Y 25 O DE LA IGLESIA CORAZON JESUS</t>
  </si>
  <si>
    <t>FRENTE A LA PLAZA DE FUTBOL, LA GARITA</t>
  </si>
  <si>
    <t>FRENTE AL EBAIS DE RINCON DE SALAS</t>
  </si>
  <si>
    <t>100 MTS OESTE Y 50 MTS NORTE IGLESIA CATOLICA</t>
  </si>
  <si>
    <t>200 MTS NORTE DE LA IGLESIA CATOLICA</t>
  </si>
  <si>
    <t>700 MTS NORTE DE TRIBUNALES JUSTICIA ALAJUELA</t>
  </si>
  <si>
    <t>FRENTE A LA PLAZA DE TOROS</t>
  </si>
  <si>
    <t>COSTADO NORTE PLAZA DE DEPORTES SABANILLA</t>
  </si>
  <si>
    <t>COSTADO SUR DE LA IGLESIA CATOLICA S. ANTONIO</t>
  </si>
  <si>
    <t>DETRAS DE LA IGLESIA CATOLICA DE SAN ISIDRO</t>
  </si>
  <si>
    <t>250 MTS NO BENEFICIO SAN ISIDRO</t>
  </si>
  <si>
    <t>800 MTS SUR ESTE DEL TEMPLO CATOLICO</t>
  </si>
  <si>
    <t>100 MTS ESTE DEL TEMPLO CATOLICO</t>
  </si>
  <si>
    <t>WILFREDO RODRIGUEZ GOMEZ</t>
  </si>
  <si>
    <t>CONTIGUO AL TEMPLO CATOLICO DE SAN JUAN NORTE</t>
  </si>
  <si>
    <t>150 MTS NORTE DEL TEMPLO SAN LUIS</t>
  </si>
  <si>
    <t>COSTADO NORTE DEL GIMNASIO MUNICIPAL</t>
  </si>
  <si>
    <t>CONTIGUO AL SALON COMUNAL, SAN MIGUEL CENTRO</t>
  </si>
  <si>
    <t>1210</t>
  </si>
  <si>
    <t>PEDRO AGUIRRE CERDA</t>
  </si>
  <si>
    <t>COSTADO OESTE DEL PARQUE SAN PEDRO</t>
  </si>
  <si>
    <t>100 MTS OESTE DEL TEMPLO CATOLICO</t>
  </si>
  <si>
    <t>CONTIGUO AL LICEO SAN RAFAEL</t>
  </si>
  <si>
    <t>100 MTS OESTE TEMPLO CATOLICO, SAN ROQUE</t>
  </si>
  <si>
    <t>FRENTE A MINISUPER SANTA EULALIA</t>
  </si>
  <si>
    <t>1218</t>
  </si>
  <si>
    <t>SIMON BOLIVAR PALACIOS</t>
  </si>
  <si>
    <t>400 MTS SUR DEL TEMPLO CATOLICO LAS MERCEDES</t>
  </si>
  <si>
    <t>KENNLY JIMENEZ DELGADO</t>
  </si>
  <si>
    <t>CONTIGUO AL ABASTECEDOR SIQUIARES, TURRUCARES</t>
  </si>
  <si>
    <t>50 MTS SUR DEL TEMPLO CATOLICO</t>
  </si>
  <si>
    <t>SANTA GERTRUDIS SUR DE GRECIA</t>
  </si>
  <si>
    <t>200 MTS OESTE TEMPLO CATOLICO DE SANTA ROSA</t>
  </si>
  <si>
    <t>1 KM OESTE DEL PUENTE DE ITIQUIS</t>
  </si>
  <si>
    <t>COSTADO SUR DEL PARQUE SAN MATEO ALAJUELA</t>
  </si>
  <si>
    <t>1 KM ESTE DE LA IGLESIA CATOLICA, TUETAL NORT</t>
  </si>
  <si>
    <t>100 MTS SUR DEL SUPER DON LICHO</t>
  </si>
  <si>
    <t>3 KM AL NORTE DEL CENTRO DE CARRIZAL</t>
  </si>
  <si>
    <t>1234</t>
  </si>
  <si>
    <t>ALTO DEL MONTE</t>
  </si>
  <si>
    <t>1236</t>
  </si>
  <si>
    <t>CONTIGUO AL SALON MULTIUSO DE LA LIBERTAD</t>
  </si>
  <si>
    <t>CONTIGUO AL EBAIS DE RINCON CHIQUITO</t>
  </si>
  <si>
    <t>4 KM NOROESTE PLAZA DEPORTES DESAMPARADOS</t>
  </si>
  <si>
    <t>1243</t>
  </si>
  <si>
    <t>03421</t>
  </si>
  <si>
    <t>1246</t>
  </si>
  <si>
    <t>SAN JORGE LAS ROCAS</t>
  </si>
  <si>
    <t>150 MTS. SURESTE DEL TEMPLO</t>
  </si>
  <si>
    <t>1.5 K. AL NOROESTE DE SAN MIGUEL PIEDADES SUR</t>
  </si>
  <si>
    <t>CONTIGUO A LA PLAZA DE DEPORTES LA COCALECA</t>
  </si>
  <si>
    <t>BAJO MATAMOROS</t>
  </si>
  <si>
    <t>1259</t>
  </si>
  <si>
    <t>BALBOA</t>
  </si>
  <si>
    <t>DE DELEG. DE POLICIA SANTIAGO 3 K AL SUROESTE</t>
  </si>
  <si>
    <t>1266</t>
  </si>
  <si>
    <t>ANTONIO GDO. MORA ARCE</t>
  </si>
  <si>
    <t>FRENTE A HOTEL TIERRAS ENAMORADAS</t>
  </si>
  <si>
    <t>GABINO ARAYA BLANCO</t>
  </si>
  <si>
    <t>1275</t>
  </si>
  <si>
    <t>BUREAL</t>
  </si>
  <si>
    <t>1276</t>
  </si>
  <si>
    <t>CARRERA BUENA</t>
  </si>
  <si>
    <t>03740</t>
  </si>
  <si>
    <t>1278</t>
  </si>
  <si>
    <t>COLONIA I.D.A. ANATERI</t>
  </si>
  <si>
    <t>COLONIA ANATERI</t>
  </si>
  <si>
    <t>CONTIGUO A PLAZA DE DEPORTES, COLONIA ANATERI</t>
  </si>
  <si>
    <t>1286</t>
  </si>
  <si>
    <t>EL SALVADOR</t>
  </si>
  <si>
    <t>1289</t>
  </si>
  <si>
    <t>FEDERICO SALAS CARVAJAL</t>
  </si>
  <si>
    <t>1 K AL OESTE DEL RESTAURANTE EL PARQUEO</t>
  </si>
  <si>
    <t>1297</t>
  </si>
  <si>
    <t>JORGE WASHINGTON</t>
  </si>
  <si>
    <t>1304</t>
  </si>
  <si>
    <t>1 K. NOROESTE DE LA CAPILLA DE LA PAZ</t>
  </si>
  <si>
    <t>COSTADO NOROESTE DE LA PLAZA</t>
  </si>
  <si>
    <t>1316</t>
  </si>
  <si>
    <t>1317</t>
  </si>
  <si>
    <t>00921</t>
  </si>
  <si>
    <t>BAJO SAN ANTONIO</t>
  </si>
  <si>
    <t>ALTO DE VILLEGAS</t>
  </si>
  <si>
    <t>1329</t>
  </si>
  <si>
    <t>MORELOS</t>
  </si>
  <si>
    <t>FRENTE AL EBAIS PALMIRA, ZARCERO</t>
  </si>
  <si>
    <t>PIEDADES NORESTE</t>
  </si>
  <si>
    <t>3 K. AL OESTE DE PIEDADES SUR</t>
  </si>
  <si>
    <t>1346</t>
  </si>
  <si>
    <t>COSTADO SUR DEL PARQUE CENTRAL DE NARANJO</t>
  </si>
  <si>
    <t>VIRGINIA RODRIGUEZ CHAVES</t>
  </si>
  <si>
    <t>FRENTE A LA ERMITA DE SANTIAGO</t>
  </si>
  <si>
    <t>1359</t>
  </si>
  <si>
    <t>Mª LORENA OBANDO MATARRITA</t>
  </si>
  <si>
    <t>1373</t>
  </si>
  <si>
    <t>1380</t>
  </si>
  <si>
    <t>DOS AGUAS</t>
  </si>
  <si>
    <t>ILIANA MARIA PEREZ RAMIREZ</t>
  </si>
  <si>
    <t>1381</t>
  </si>
  <si>
    <t>03751</t>
  </si>
  <si>
    <t>EL CONCHITO</t>
  </si>
  <si>
    <t>CENTRO EL CONCHITO</t>
  </si>
  <si>
    <t>1382</t>
  </si>
  <si>
    <t>AGUA AZUL</t>
  </si>
  <si>
    <t>700 NORTE DEL COLEGIO LA TIGRA</t>
  </si>
  <si>
    <t>1384</t>
  </si>
  <si>
    <t>COLONIA PARIS</t>
  </si>
  <si>
    <t>CENTRO COLONIA PARIS DE MONTERREY</t>
  </si>
  <si>
    <t>100 SUR DE LA PLAZA DE DEPORTES</t>
  </si>
  <si>
    <t>1386</t>
  </si>
  <si>
    <t>200 NORTE 200 OESTE DEL TEMPLO CATOLICO</t>
  </si>
  <si>
    <t>CAÑA CASTILLA</t>
  </si>
  <si>
    <t>25 KM OESTE DE LA IGLESIA DE PAVON</t>
  </si>
  <si>
    <t>EL CRUCE CAMINO A LAS DELICIAS</t>
  </si>
  <si>
    <t>1393</t>
  </si>
  <si>
    <t>03499</t>
  </si>
  <si>
    <t>COOPE SAN JUAN</t>
  </si>
  <si>
    <t>19 KM NORTE DE ALTAMIRA</t>
  </si>
  <si>
    <t>1394</t>
  </si>
  <si>
    <t>03490</t>
  </si>
  <si>
    <t>SANGREGADO</t>
  </si>
  <si>
    <t>1395</t>
  </si>
  <si>
    <t>MARBEN GONZALEZ RODRIGUEZ</t>
  </si>
  <si>
    <t>400 NORTE DE LA IGLESIA EVANGELICA</t>
  </si>
  <si>
    <t>100 NORTE DEL CEMENTERIO</t>
  </si>
  <si>
    <t>1400</t>
  </si>
  <si>
    <t>03552</t>
  </si>
  <si>
    <t>1401</t>
  </si>
  <si>
    <t>03657</t>
  </si>
  <si>
    <t>BOCA DE RIO CUREÑA</t>
  </si>
  <si>
    <t>BOCA DEL RIO CUREÑA</t>
  </si>
  <si>
    <t>20 KM DE BOCA TAPADA</t>
  </si>
  <si>
    <t>1403</t>
  </si>
  <si>
    <t>03705</t>
  </si>
  <si>
    <t>ASENTAMIENTO SANTA ELENA</t>
  </si>
  <si>
    <t>150 AL NORTE DEL TEMPLO CATOLICO</t>
  </si>
  <si>
    <t>6 KM OESTE DE SANTA ROSA DE POCOSOL</t>
  </si>
  <si>
    <t>1410</t>
  </si>
  <si>
    <t>1412</t>
  </si>
  <si>
    <t>1413</t>
  </si>
  <si>
    <t>03846</t>
  </si>
  <si>
    <t>LA TROCHA</t>
  </si>
  <si>
    <t>300M NORESTE DE APACONA</t>
  </si>
  <si>
    <t>2.5 KM SUR DEL TEMPLO CATOLICO DE AGUAS ZARCA</t>
  </si>
  <si>
    <t>100 METROS AL SUR DEL ABASTECEDRO CAIMITOS</t>
  </si>
  <si>
    <t>1423</t>
  </si>
  <si>
    <t>LA CASCADA</t>
  </si>
  <si>
    <t>MARVY CABALCETA BARRANTES</t>
  </si>
  <si>
    <t>1424</t>
  </si>
  <si>
    <t>4 KM ESTE DEL CENTRO DE VERACRUZ</t>
  </si>
  <si>
    <t>ENTRADA ASENTAMIENTO IDA LA ESPAÑOLITA</t>
  </si>
  <si>
    <t>1426</t>
  </si>
  <si>
    <t>YUCATAN</t>
  </si>
  <si>
    <t>VIRGILIO CAMPOS BARRANTES</t>
  </si>
  <si>
    <t>CENTRO CASERIO YUCATAN</t>
  </si>
  <si>
    <t>22 KM AL NORTE DE BOCA ARENAL</t>
  </si>
  <si>
    <t>1428</t>
  </si>
  <si>
    <t>TRECE DE NOVIEMBRE</t>
  </si>
  <si>
    <t>LA TORRE</t>
  </si>
  <si>
    <t>1 KM AL NORTE DE LAS TORRES DEL ICE</t>
  </si>
  <si>
    <t>200 NORTE DEL SUPER ROJI, CARRIZAL</t>
  </si>
  <si>
    <t>1430</t>
  </si>
  <si>
    <t>800 AL SUR DE LA ENTRADA A SAN ISIDRO</t>
  </si>
  <si>
    <t>1431</t>
  </si>
  <si>
    <t>SAN ALEJO</t>
  </si>
  <si>
    <t>MARLENY MOLINA QUESADA</t>
  </si>
  <si>
    <t>1436</t>
  </si>
  <si>
    <t>03379</t>
  </si>
  <si>
    <t>I.D.A. EL RUBI</t>
  </si>
  <si>
    <t>EL RUBI</t>
  </si>
  <si>
    <t>ENID OBANDO CUBILLO</t>
  </si>
  <si>
    <t>CENTRO EL RUBI RIO CUARTO DE GRECIA</t>
  </si>
  <si>
    <t>150 OESTE DE LA PARROQUIA BOCA DE ARENAL</t>
  </si>
  <si>
    <t>200 SUR DEL PUESTO POLICIAL</t>
  </si>
  <si>
    <t>1441</t>
  </si>
  <si>
    <t>1443</t>
  </si>
  <si>
    <t>03693</t>
  </si>
  <si>
    <t>EL COROZO DE PATASTE</t>
  </si>
  <si>
    <t>COROZO</t>
  </si>
  <si>
    <t>FRENTE A LA PLAZA DE DEPORTES COROSO</t>
  </si>
  <si>
    <t>25 AL SUR DEL TEMPLO CATOLICO</t>
  </si>
  <si>
    <t>1446</t>
  </si>
  <si>
    <t>03362</t>
  </si>
  <si>
    <t>ANA LUCIA MADRIGAL</t>
  </si>
  <si>
    <t>3KM AL OESTE DE SAN RAFAEL</t>
  </si>
  <si>
    <t>1447</t>
  </si>
  <si>
    <t>EL BURIO</t>
  </si>
  <si>
    <t>1450</t>
  </si>
  <si>
    <t>50 ESTE DE LA IGLESIA CATOLICA</t>
  </si>
  <si>
    <t>1451</t>
  </si>
  <si>
    <t>CAÑO CIEGO</t>
  </si>
  <si>
    <t>DIAGONAL AL EBAIS</t>
  </si>
  <si>
    <t>300M DE LA PLAZA DE FUTBOL</t>
  </si>
  <si>
    <t>1454</t>
  </si>
  <si>
    <t>03661</t>
  </si>
  <si>
    <t>FRENTE A LA PLAZA DE DEPORTES, MONTEALEGRE</t>
  </si>
  <si>
    <t>50 METROS NORTE DEL SALON COMUNAL</t>
  </si>
  <si>
    <t>125 ESTE DE LA PLAZA DE DEPORTES SANTA LUCIA</t>
  </si>
  <si>
    <t>1458</t>
  </si>
  <si>
    <t>01181</t>
  </si>
  <si>
    <t>800 NORTE DE LA IGLESIA CATOLICA</t>
  </si>
  <si>
    <t>1460</t>
  </si>
  <si>
    <t>1461</t>
  </si>
  <si>
    <t>1462</t>
  </si>
  <si>
    <t>CANANEO</t>
  </si>
  <si>
    <t>1464</t>
  </si>
  <si>
    <t>4KM NOROESTE CRUCE DE PATASTE GUATUSO</t>
  </si>
  <si>
    <t>1465</t>
  </si>
  <si>
    <t>LOS CERRITOS</t>
  </si>
  <si>
    <t>2 KM AL SUR DEL CRUCE DE CONCEPCION</t>
  </si>
  <si>
    <t>1466</t>
  </si>
  <si>
    <t>EL PINAR</t>
  </si>
  <si>
    <t>1469</t>
  </si>
  <si>
    <t>CARLOS ALBERTO CARRILLO OBANDO</t>
  </si>
  <si>
    <t>800 METROS DEL CRUCE CARRETERRA A COOPEVEGA</t>
  </si>
  <si>
    <t>50 NORTE DE LA IGLESIA CATOLICA</t>
  </si>
  <si>
    <t>FRENTE AL TEMPLO CATOLICO DE CERRO CORTES</t>
  </si>
  <si>
    <t>1473</t>
  </si>
  <si>
    <t>SAMEN</t>
  </si>
  <si>
    <t>1474</t>
  </si>
  <si>
    <t>1475</t>
  </si>
  <si>
    <t>01185</t>
  </si>
  <si>
    <t>75 NORTE DE LA PLAZA DE DEPORTES</t>
  </si>
  <si>
    <t>1476</t>
  </si>
  <si>
    <t>COSTADO SUR DE LA PLAZA DE CARRIZAL</t>
  </si>
  <si>
    <t>1477</t>
  </si>
  <si>
    <t>LA FLOR, SAN RAFAEL DE GUATUSO</t>
  </si>
  <si>
    <t>1478</t>
  </si>
  <si>
    <t>CHAMBACU</t>
  </si>
  <si>
    <t>NIXON MORERA ESPINOZA</t>
  </si>
  <si>
    <t>1479</t>
  </si>
  <si>
    <t>1480</t>
  </si>
  <si>
    <t>2.5KM OESTE DE RADIO MALEKU</t>
  </si>
  <si>
    <t>1482</t>
  </si>
  <si>
    <t>CONTIGUO AL SALON COMEDOR COMUNAL</t>
  </si>
  <si>
    <t>1486</t>
  </si>
  <si>
    <t>CASTELMARE</t>
  </si>
  <si>
    <t>CENTRO LA COLONIA RIO CUARTO DE GRECIA</t>
  </si>
  <si>
    <t>1491</t>
  </si>
  <si>
    <t>COQUITALES</t>
  </si>
  <si>
    <t>2 KM ESTE DEL PUENTE CHIMURRIA</t>
  </si>
  <si>
    <t>100 METROS NORTE DE LA FUERZA PUBLICA</t>
  </si>
  <si>
    <t>1494</t>
  </si>
  <si>
    <t>CURIRE</t>
  </si>
  <si>
    <t>CHAMORRO</t>
  </si>
  <si>
    <t>1495</t>
  </si>
  <si>
    <t>QUIJONGO</t>
  </si>
  <si>
    <t>TERRANOVA</t>
  </si>
  <si>
    <t>3 KM ESTE DEL PUENTE CHIMURRIA</t>
  </si>
  <si>
    <t>DE TICO FRUT 2 KM AL OESTE Y 300 NORTE</t>
  </si>
  <si>
    <t>CONTIGUO A LA CAPILLA CATOLICA</t>
  </si>
  <si>
    <t>50 NORTE Y 25 OESTE DE TEMPLO CATOLICO</t>
  </si>
  <si>
    <t>100 AL SUR DE LA PLAZA DE DEPORTES COMUNAL</t>
  </si>
  <si>
    <t>LISANDRO VASQUEZ GRANADOS</t>
  </si>
  <si>
    <t>1504</t>
  </si>
  <si>
    <t>PATRICIA ESPINOZA VARGAS</t>
  </si>
  <si>
    <t>EVELYN CORRALES ACUÑA</t>
  </si>
  <si>
    <t>5 KM OESTE DE LA ENTRADA A SANTA CECILIA</t>
  </si>
  <si>
    <t>AL COSTADO NORESTE DEL SALON COMUNAL</t>
  </si>
  <si>
    <t>1508</t>
  </si>
  <si>
    <t>5 KM ESTE DE GUATUSO</t>
  </si>
  <si>
    <t>1511</t>
  </si>
  <si>
    <t>CONTIGUO AL EBAIS DE CEDRAL</t>
  </si>
  <si>
    <t>1514</t>
  </si>
  <si>
    <t>EL COMBATE</t>
  </si>
  <si>
    <t>DORIS GONZALEZ MURILLO</t>
  </si>
  <si>
    <t>7 KM AL ESTE DEL SALON COMUNAL DE SUCRE</t>
  </si>
  <si>
    <t>CENTRO ESTERITO DE POCOSOL</t>
  </si>
  <si>
    <t>100 METROS OESTE DE LA ENTRADA A CAÑO NEGRO</t>
  </si>
  <si>
    <t>COSTADO NORTE DEL ALMACEN EL COLONO</t>
  </si>
  <si>
    <t>2 KM AL NORTE DEL SERVICENTRO PITAL</t>
  </si>
  <si>
    <t>GIOVANNI UGALDE ACUÑA</t>
  </si>
  <si>
    <t>FRENTE A LA IGLESIA DE CONCEPCION</t>
  </si>
  <si>
    <t>600 METROS AL SURESTE DEL SALON COMUNAL SUCRE</t>
  </si>
  <si>
    <t>1534</t>
  </si>
  <si>
    <t>03361</t>
  </si>
  <si>
    <t>1538</t>
  </si>
  <si>
    <t>ISLA CHICA</t>
  </si>
  <si>
    <t>17 KM AL ESTE DE LA ENTRADA A EL PARQUE</t>
  </si>
  <si>
    <t>FRENTE AL SEMAFORO</t>
  </si>
  <si>
    <t>COSTADO OESTE DE LAS OFICINAS DE COOPELESCA</t>
  </si>
  <si>
    <t>100 METROS AL SUR DEL TEMPLO CATOLICO</t>
  </si>
  <si>
    <t>25 M AL ESTE DEL EBAIS LA CABANGA</t>
  </si>
  <si>
    <t>JOSE MIGUEL BALTODANO ROJAS</t>
  </si>
  <si>
    <t>1547</t>
  </si>
  <si>
    <t>CRUCITAS</t>
  </si>
  <si>
    <t>LAS CRUCITAS</t>
  </si>
  <si>
    <t>FRENTE A LA PLAZA DE FUTBOL LAS CRUCITAS</t>
  </si>
  <si>
    <t>DIAGONAL AL BANCO POPULAR DE LA FORTUNA</t>
  </si>
  <si>
    <t>1549</t>
  </si>
  <si>
    <t>ALEXANDER PORRAS RAMIREZ</t>
  </si>
  <si>
    <t>12 KM OESTE DE PAVON</t>
  </si>
  <si>
    <t>1556</t>
  </si>
  <si>
    <t>1557</t>
  </si>
  <si>
    <t>1562</t>
  </si>
  <si>
    <t>RIO TICO</t>
  </si>
  <si>
    <t>100 AL SUR DEL TEMPLO CATOLICO</t>
  </si>
  <si>
    <t>FRENTE A LA IGLESIA DE LAS DELICIAS</t>
  </si>
  <si>
    <t>MARTHA EUGENIA ANGULO VARELA</t>
  </si>
  <si>
    <t>1570</t>
  </si>
  <si>
    <t>FRENTE AL LICEO RURAL LA GUARIA DE POCOSOL</t>
  </si>
  <si>
    <t>1572</t>
  </si>
  <si>
    <t>LA TIRICIA</t>
  </si>
  <si>
    <t>EL JOCOTE</t>
  </si>
  <si>
    <t>VICTOR HUGO SANCHEZ GRIJALBA</t>
  </si>
  <si>
    <t>CENTRO JOCOTE DE POCOSOL</t>
  </si>
  <si>
    <t>1575</t>
  </si>
  <si>
    <t>ANGELES DE LA COLONIA SUR</t>
  </si>
  <si>
    <t>ELIAS GARCIA MENDOZA</t>
  </si>
  <si>
    <t>6 KM AL OESTE DE CARIBLANCO DE SARAPIQUI</t>
  </si>
  <si>
    <t>1577</t>
  </si>
  <si>
    <t>50 METROS OESTE DEL TEMPLO CATOLICO</t>
  </si>
  <si>
    <t>25 AL NORTE DEL TEMPLO CATOLICO</t>
  </si>
  <si>
    <t>100 AL NORTE DE EBAIS ALTAMIRA</t>
  </si>
  <si>
    <t>75 SUR DEL EBAIS DE MEDIO QUESO</t>
  </si>
  <si>
    <t>1585</t>
  </si>
  <si>
    <t>MIRADOR</t>
  </si>
  <si>
    <t>3 KM SUROESTE DE LA SUPERVISION DE MONTERREY</t>
  </si>
  <si>
    <t>COSTADO SUR DE LA PLAZA DE DEPORTES COMUNAL</t>
  </si>
  <si>
    <t>1588</t>
  </si>
  <si>
    <t>EL BOTIJO</t>
  </si>
  <si>
    <t>3 KM AL ESTE DE PAVON</t>
  </si>
  <si>
    <t>300 NORTE DEL PUESTO DE SALUD</t>
  </si>
  <si>
    <t>1592</t>
  </si>
  <si>
    <t>LAUREL GALAN</t>
  </si>
  <si>
    <t>SHIRLEY PEREZ OBREGON</t>
  </si>
  <si>
    <t>CENTRO LLANO VERDE DE POCOSOL</t>
  </si>
  <si>
    <t>1595</t>
  </si>
  <si>
    <t>1596</t>
  </si>
  <si>
    <t>75 AL ESTE DE LA IGLESIA CATOLICA</t>
  </si>
  <si>
    <t>1597</t>
  </si>
  <si>
    <t>PATASTILLO</t>
  </si>
  <si>
    <t>DETRAS DEL SALON COMUNAL</t>
  </si>
  <si>
    <t>1598</t>
  </si>
  <si>
    <t>1599</t>
  </si>
  <si>
    <t>01105</t>
  </si>
  <si>
    <t>CERRO BLANCO</t>
  </si>
  <si>
    <t>4 KM AL NOROESTE DE VERACRUZ</t>
  </si>
  <si>
    <t>250 METROS AL SUR DEL DESVIO DE PUENTE CASA</t>
  </si>
  <si>
    <t>1609</t>
  </si>
  <si>
    <t>PUERTO SECO</t>
  </si>
  <si>
    <t>3 KM NORESTE DEL CRUCE JICARITO</t>
  </si>
  <si>
    <t>8.5 KM ESTE DEL AEROPUERTO DE LOS CHILES</t>
  </si>
  <si>
    <t>1611</t>
  </si>
  <si>
    <t>03597</t>
  </si>
  <si>
    <t>750M SUROESTE CRUCE PARQUE NACIONAL TENORIO</t>
  </si>
  <si>
    <t>500 METROS AL OESTE DE LA ENTRADA A ESTERITO</t>
  </si>
  <si>
    <t>COSTADO NORTE DE LA CRUZ ROJA DE RIO CUARTO</t>
  </si>
  <si>
    <t>1614</t>
  </si>
  <si>
    <t>9 KM AL OESTE DE COOPEVEGA DE CUTRIS</t>
  </si>
  <si>
    <t>1619</t>
  </si>
  <si>
    <t>SERVICENTRO MONTERREY 8 KM AL NORESTE</t>
  </si>
  <si>
    <t>1620</t>
  </si>
  <si>
    <t>SABOGAL</t>
  </si>
  <si>
    <t>1624</t>
  </si>
  <si>
    <t>01182</t>
  </si>
  <si>
    <t>ANGEL GONZALEZ GONZALEZ</t>
  </si>
  <si>
    <t>1625</t>
  </si>
  <si>
    <t>EL TROPICO</t>
  </si>
  <si>
    <t>DEL CRUCE DE MUELLE 12 KM AL OESTE</t>
  </si>
  <si>
    <t>CONTIGUO A LA IGLESIA DE SAN FRANCISCO</t>
  </si>
  <si>
    <t>FRENTE AL SALON COMUNAL DE SAN GERARDO</t>
  </si>
  <si>
    <t>1633</t>
  </si>
  <si>
    <t>03706</t>
  </si>
  <si>
    <t>MAURICIO ORTIZ RUIZ</t>
  </si>
  <si>
    <t>200 METROS OESTE DE LA IGLESIA CATOLICA</t>
  </si>
  <si>
    <t>FRENTE A LA IGLESIA CATOLICA DE SAN JUAN</t>
  </si>
  <si>
    <t>1637</t>
  </si>
  <si>
    <t>10 KM DE BUENOS AIRES DE POCOSOL</t>
  </si>
  <si>
    <t>100 AL SUR DEL SALON COMUNAL DE SAN MARTIN</t>
  </si>
  <si>
    <t>1641</t>
  </si>
  <si>
    <t>50 ESTE DEL TEMPLO CATOLICO</t>
  </si>
  <si>
    <t>1642</t>
  </si>
  <si>
    <t>1645</t>
  </si>
  <si>
    <t>FRENTE AL TEMPLO CATOLICO DE SAN RAFAEL</t>
  </si>
  <si>
    <t>1647</t>
  </si>
  <si>
    <t>100 AL OESTE DEL TEMPLO CATOLICO SAN VICENTE</t>
  </si>
  <si>
    <t>1649</t>
  </si>
  <si>
    <t>1651</t>
  </si>
  <si>
    <t>1653</t>
  </si>
  <si>
    <t>EDUARDO ARIAS SALAS</t>
  </si>
  <si>
    <t>12 KM OESTE Y 4 KM NORTE DE VENADO</t>
  </si>
  <si>
    <t>7 KM AL ESTE DEL INGENIO DE CUTRIS</t>
  </si>
  <si>
    <t>MAGALY CARVAJAL GONZALEZ</t>
  </si>
  <si>
    <t>CENTRO SAN GERADO RIO CUARTO</t>
  </si>
  <si>
    <t>1 KM AL NORTE DE LA PLAZA DE DEPORTES SAN LUI</t>
  </si>
  <si>
    <t>SAN JUAN PANGOLA</t>
  </si>
  <si>
    <t>125M AL SUR DE LA IGLESIA CATOLICA</t>
  </si>
  <si>
    <t>DETRAS DE LA PULPERIA LUPITA</t>
  </si>
  <si>
    <t>CONTIGUO AL SALON COMUNAL DE SANTA RITA</t>
  </si>
  <si>
    <t>COSTADO NORTE DEL PARQUE DE SANTA ROSA</t>
  </si>
  <si>
    <t>1666</t>
  </si>
  <si>
    <t>SANTA TERESA SUR</t>
  </si>
  <si>
    <t>1669</t>
  </si>
  <si>
    <t>1670</t>
  </si>
  <si>
    <t>COSTADO SUR DE LA CASA PARROQUIAL VENECIA</t>
  </si>
  <si>
    <t>FRENTE A ABASTECEDOR EL CENTRO EN VARACRUZ</t>
  </si>
  <si>
    <t>1674</t>
  </si>
  <si>
    <t>01184</t>
  </si>
  <si>
    <t>1677</t>
  </si>
  <si>
    <t>EL CACHITO</t>
  </si>
  <si>
    <t>CACHITO</t>
  </si>
  <si>
    <t>1679</t>
  </si>
  <si>
    <t>01221</t>
  </si>
  <si>
    <t>CENTRO PUEBLO NUEVO</t>
  </si>
  <si>
    <t>FRENTE AL EBAIS DE SAN JORGE DE LOS CHILES</t>
  </si>
  <si>
    <t>1685</t>
  </si>
  <si>
    <t>GALLO PINTO</t>
  </si>
  <si>
    <t>200M SUR DE LA IGLESIA CATOLICA</t>
  </si>
  <si>
    <t>2 KM OESTE DEL BANCO NACIONAL DE PITAL</t>
  </si>
  <si>
    <t>1692</t>
  </si>
  <si>
    <t>7 KM NORTE DE GASOLINERA PITAL</t>
  </si>
  <si>
    <t>1696</t>
  </si>
  <si>
    <t>1697</t>
  </si>
  <si>
    <t>1699</t>
  </si>
  <si>
    <t>PIEDRA ALEGRE</t>
  </si>
  <si>
    <t>EDUARDO GUIDO GUIDO</t>
  </si>
  <si>
    <t>1701</t>
  </si>
  <si>
    <t>1702</t>
  </si>
  <si>
    <t>COSTADO ESTE DE LA PULPERIA</t>
  </si>
  <si>
    <t>DEL SALON COMUNAL 200M AL ESTE</t>
  </si>
  <si>
    <t>GIOVANNI LOPEZ RUGAMA</t>
  </si>
  <si>
    <t>5 KM ESTE DE LA BOMBA DE BUENOS AIRES POCOSOL</t>
  </si>
  <si>
    <t>1705</t>
  </si>
  <si>
    <t>16 KM ESTE DE COOPEVEGA</t>
  </si>
  <si>
    <t>1706</t>
  </si>
  <si>
    <t>DIAGONAL A LA PLAZA DE FUTBOL DE MONTELIMAR</t>
  </si>
  <si>
    <t>1707</t>
  </si>
  <si>
    <t>11 KM NORTE DE SAN JOAQUIN</t>
  </si>
  <si>
    <t>AGUAS NEGRAS</t>
  </si>
  <si>
    <t>8 KM AL OESTE DE CANO NEGRO DE LOS CHILES</t>
  </si>
  <si>
    <t>1713</t>
  </si>
  <si>
    <t>ELVIS CARAVACA ESPINOZA</t>
  </si>
  <si>
    <t>3 KM ESTE DE LA ENTRADA DE KOPPER, CUTRIS</t>
  </si>
  <si>
    <t>CENTRO LINDA VISTA DE LA TESALIA</t>
  </si>
  <si>
    <t>1716</t>
  </si>
  <si>
    <t>SARA REYES LOPEZ</t>
  </si>
  <si>
    <t>1717</t>
  </si>
  <si>
    <t>01252</t>
  </si>
  <si>
    <t>50 METROS ESTE DEL SALON COMUNAL</t>
  </si>
  <si>
    <t>HENRY ANGULO CRUZ</t>
  </si>
  <si>
    <t>3 KM ESTE DE LA ENTRADA DE TRES PERLAS</t>
  </si>
  <si>
    <t>1720</t>
  </si>
  <si>
    <t>SAN HUMBERTO</t>
  </si>
  <si>
    <t>1721</t>
  </si>
  <si>
    <t>RON RON ABAJO</t>
  </si>
  <si>
    <t>ELADIA GOMEZ NARVAEZ</t>
  </si>
  <si>
    <t>6 KM AL OESTE DEL PARQUE DE CIUDAD QUESADA</t>
  </si>
  <si>
    <t>BASILICA NUESTRA SENORA DE LOS ANGELES 100SUR</t>
  </si>
  <si>
    <t>DIAGONAL A SODA Y CAFETERIA SAN JOSE</t>
  </si>
  <si>
    <t>1734</t>
  </si>
  <si>
    <t>JABONCILLO</t>
  </si>
  <si>
    <t>INTERAM SUR KM 80 DER</t>
  </si>
  <si>
    <t>1735</t>
  </si>
  <si>
    <t>03511</t>
  </si>
  <si>
    <t>1736</t>
  </si>
  <si>
    <t>03512</t>
  </si>
  <si>
    <t>1741</t>
  </si>
  <si>
    <t>03513</t>
  </si>
  <si>
    <t>ALTO DE SAN JUAN</t>
  </si>
  <si>
    <t>LAURA MARIA GARRO MARTINEZ</t>
  </si>
  <si>
    <t>1744</t>
  </si>
  <si>
    <t>SANTA ROSA ARRIBA</t>
  </si>
  <si>
    <t>FREDDY MORA VARGAS</t>
  </si>
  <si>
    <t>1745</t>
  </si>
  <si>
    <t>BAJO LOS ANGELES</t>
  </si>
  <si>
    <t>1746</t>
  </si>
  <si>
    <t>1747</t>
  </si>
  <si>
    <t>BAJO LA TRINIDAD</t>
  </si>
  <si>
    <t>DETRAS DE LA BOMBA LA GUARIA EL EMPALME</t>
  </si>
  <si>
    <t>KM 48 CARRETERA INTERAMERICA SUR</t>
  </si>
  <si>
    <t>FRENTE AL TEMPLO CATOLICO DE BERMEJO</t>
  </si>
  <si>
    <t>DEL MEGASUPER DEL PARQUE INDUSTRIAL 500M ESTE</t>
  </si>
  <si>
    <t>2 KM AL SUR DE GUADALUPE DE TARRAZU</t>
  </si>
  <si>
    <t>1762</t>
  </si>
  <si>
    <t>COSTADO OESTE DE LA ERMITA</t>
  </si>
  <si>
    <t>1769</t>
  </si>
  <si>
    <t>VIRGEN DE SANTA JUANA</t>
  </si>
  <si>
    <t>SANTA JUANA</t>
  </si>
  <si>
    <t>1772</t>
  </si>
  <si>
    <t>FRENTE A LA IGLESIA INMACULADA CONCEPCION</t>
  </si>
  <si>
    <t>COSTADO NORTE DE PLAZA DE DEPORTES DE COPALCH</t>
  </si>
  <si>
    <t>COSTADO SUR DEL TEMPLO CATOLICO DE CORIS</t>
  </si>
  <si>
    <t>COSTADO NORTE DE PLAZA DE FUTBOL,CORRALILLO</t>
  </si>
  <si>
    <t>SAN CRIST0BAL NORTE</t>
  </si>
  <si>
    <t>3 KM AL SUR OESTE DE CASA MATA</t>
  </si>
  <si>
    <t>1 KM AL NORTE DE PRAXAIR</t>
  </si>
  <si>
    <t>1 KM ESTE DEL PALI LOS ANGELES</t>
  </si>
  <si>
    <t>EL EMPALME CENTRO</t>
  </si>
  <si>
    <t>HAZEL CALDERON QUIROS</t>
  </si>
  <si>
    <t>2.5 KM AL SURESTE DEL CEMENTERIO LOCAL DE LLA</t>
  </si>
  <si>
    <t>1796</t>
  </si>
  <si>
    <t>HECTOR MONESTEL SOLANO</t>
  </si>
  <si>
    <t>EL MUÑECO</t>
  </si>
  <si>
    <t>1799</t>
  </si>
  <si>
    <t>VICTOR CAMPOS VALVERDE</t>
  </si>
  <si>
    <t>1801</t>
  </si>
  <si>
    <t>1803</t>
  </si>
  <si>
    <t>FRENTE A LA CANCHA DE DEPORTES DE ARENILLA</t>
  </si>
  <si>
    <t>1807</t>
  </si>
  <si>
    <t>JUAN VAZQUEZ DE CORONADO</t>
  </si>
  <si>
    <t>TERESITA CUBERO MAROTO</t>
  </si>
  <si>
    <t>6 KM NORTE DEL CTP DE PACAYAS</t>
  </si>
  <si>
    <t>1809</t>
  </si>
  <si>
    <t>1810</t>
  </si>
  <si>
    <t>CUESTA DE MORAS</t>
  </si>
  <si>
    <t>BAJO SAN JOSE</t>
  </si>
  <si>
    <t>1815</t>
  </si>
  <si>
    <t>COSTADO OESTE DE LA CATOLICA DE LA ESTRELLA</t>
  </si>
  <si>
    <t>1819</t>
  </si>
  <si>
    <t>CARRETERA INTERAMERICANA SUR, KM 45</t>
  </si>
  <si>
    <t>LAS MESAS DE PARAISO DE CARTAGO</t>
  </si>
  <si>
    <t>500 ESTE DEL TEMPLO PARROQUIAL</t>
  </si>
  <si>
    <t>1 KM NOROESTE DEL CEMENTERIO</t>
  </si>
  <si>
    <t>DIAGONAL A LA IGLESIA CATOLICA DE LOAIZA</t>
  </si>
  <si>
    <t>KM 60 CARRET INTERAM SUR CONTIGUO AL TEMPLO</t>
  </si>
  <si>
    <t>1832</t>
  </si>
  <si>
    <t>NAPOLES</t>
  </si>
  <si>
    <t>1.5KM AL OESTE DE PUENTENEGRO Y 1.5KM NORESTE</t>
  </si>
  <si>
    <t>1834</t>
  </si>
  <si>
    <t>BAJO CANET</t>
  </si>
  <si>
    <t>COSTADO NORTE DE LA ERMITRA</t>
  </si>
  <si>
    <t>COSTADO SUR DE LA PLAZA DE DEPROTES OROSI</t>
  </si>
  <si>
    <t>450 SURETE PUENTO RIO JUCO</t>
  </si>
  <si>
    <t>FRENTE AL PALACIO MUNICIPAL DE ALVARADO</t>
  </si>
  <si>
    <t>1841</t>
  </si>
  <si>
    <t>03720</t>
  </si>
  <si>
    <t>PALMITAL SUR</t>
  </si>
  <si>
    <t>ALEXANDER MADRIGAL LEANDRO</t>
  </si>
  <si>
    <t>CARRETERA INTERAMERICANA SUR KM41,2KM ESTE</t>
  </si>
  <si>
    <t>1844</t>
  </si>
  <si>
    <t>03790</t>
  </si>
  <si>
    <t>1849</t>
  </si>
  <si>
    <t>2KM AL OESTE DE CORRALILLO</t>
  </si>
  <si>
    <t>100 NORTE DE LA IGLESIA</t>
  </si>
  <si>
    <t>1852</t>
  </si>
  <si>
    <t>FELIPE ALVARADO ECHANDI</t>
  </si>
  <si>
    <t>PUENTE NEGRO</t>
  </si>
  <si>
    <t>FRENTE A JARDINERIA LINDA VISTA</t>
  </si>
  <si>
    <t>1 KM AL NOROESTE DEL EBAIS DE QUEBRADILLA</t>
  </si>
  <si>
    <t>CARRET INTERAM SUR KM 62</t>
  </si>
  <si>
    <t>2 KM NORTE DEL TEMPLO DE CRAÑON</t>
  </si>
  <si>
    <t>3 KM NORTE DEL CTP DE PACAYAS</t>
  </si>
  <si>
    <t>1867</t>
  </si>
  <si>
    <t>50 ESTE DEL TEMPLO CATOLICO SAN DIEGO</t>
  </si>
  <si>
    <t>1874</t>
  </si>
  <si>
    <t>SAN GUILLERMO</t>
  </si>
  <si>
    <t>200 M NORTE DE LA IGLESIA CATOLICA</t>
  </si>
  <si>
    <t>FRENTE AL EBAIS SAN JERONIMO</t>
  </si>
  <si>
    <t>1878</t>
  </si>
  <si>
    <t>MARJORIE MONTOYA SANABRIA</t>
  </si>
  <si>
    <t>100 METROS NORTE DEL TEMPLO CATOLICO</t>
  </si>
  <si>
    <t>SAN MARCOS DE TARRAZU COSTADO OESTE DEL PARQU</t>
  </si>
  <si>
    <t>1884</t>
  </si>
  <si>
    <t>REPUBLICA FRANCESA</t>
  </si>
  <si>
    <t>1885</t>
  </si>
  <si>
    <t>1892</t>
  </si>
  <si>
    <t>I KM AL NOROESTE DE COOPELLANOBONITO</t>
  </si>
  <si>
    <t>400 SUR DEL TEMPLO CATOLICO</t>
  </si>
  <si>
    <t>25 ESTE DE LA IGLESIA CATOLICA DE SANTIAGO</t>
  </si>
  <si>
    <t>1902</t>
  </si>
  <si>
    <t>1903</t>
  </si>
  <si>
    <t>03715</t>
  </si>
  <si>
    <t>LA CONCEPCION</t>
  </si>
  <si>
    <t>1909</t>
  </si>
  <si>
    <t>DIAGONAL A LA BASILICA DE EL TEJAR</t>
  </si>
  <si>
    <t>FRENTE A LA PLAZA DE DEPORTES TOBOSI EL GUARC</t>
  </si>
  <si>
    <t>1913</t>
  </si>
  <si>
    <t>CENTRAL DE TRES RIOS</t>
  </si>
  <si>
    <t>1.5 KM AL SURESTE AGROUJARRAS</t>
  </si>
  <si>
    <t>KILOMETRO 47 INTERAMERICA SUR</t>
  </si>
  <si>
    <t>1918</t>
  </si>
  <si>
    <t>ADOLFO JIMENEZ PORRAS</t>
  </si>
  <si>
    <t>EL FIERRO</t>
  </si>
  <si>
    <t>FINCA DEL MAG, URBANIZACION ENTEBEE</t>
  </si>
  <si>
    <t>LUIS RICARDO MENA JIMENEZ</t>
  </si>
  <si>
    <t>1925</t>
  </si>
  <si>
    <t>BARRIO NUEVO FRENTE A LA PLAZA DE DEPORTES</t>
  </si>
  <si>
    <t>1927</t>
  </si>
  <si>
    <t>1 KM AL ESTE CARRETERA A CORRALILLO</t>
  </si>
  <si>
    <t>1 KM AL ESTE DEL CENTRO DE CACHI</t>
  </si>
  <si>
    <t>COSTADO ESTE DE LA PLAZA DE DEPORTES, LA LIMA</t>
  </si>
  <si>
    <t>1 KM SUROESTE DEL CRUCE DE LA CARRETERA INTER</t>
  </si>
  <si>
    <t>1934</t>
  </si>
  <si>
    <t>JOSE HIDALGO BRAVO</t>
  </si>
  <si>
    <t>100 NORTE DEL BALNEARIO LAS AMERICAS</t>
  </si>
  <si>
    <t>RICARDO NAJERA BRAVO</t>
  </si>
  <si>
    <t>1938</t>
  </si>
  <si>
    <t>LAURA ALVAREZ ALFARO</t>
  </si>
  <si>
    <t>SAN JUAN BOSCO, TUIS</t>
  </si>
  <si>
    <t>ALTO PACUARE</t>
  </si>
  <si>
    <t>1946</t>
  </si>
  <si>
    <t>03492</t>
  </si>
  <si>
    <t>SIKUA DITZÄ</t>
  </si>
  <si>
    <t>URB.CARMEN LYRA BARRIOS DEL ESTE TURRIALBA</t>
  </si>
  <si>
    <t>1950</t>
  </si>
  <si>
    <t>03656</t>
  </si>
  <si>
    <t>1951</t>
  </si>
  <si>
    <t>03681</t>
  </si>
  <si>
    <t>SHARABATA</t>
  </si>
  <si>
    <t>EUSEBIO LAZARO LEIVA</t>
  </si>
  <si>
    <t>1954</t>
  </si>
  <si>
    <t>LA FLOR DE CHITARIA</t>
  </si>
  <si>
    <t>CRUCE A ALTO DE VARAS</t>
  </si>
  <si>
    <t>COSTADO ESTE PLAZA DE DEPORTES</t>
  </si>
  <si>
    <t>DE IGLESIA CATOLICA 250 SUR</t>
  </si>
  <si>
    <t>1962</t>
  </si>
  <si>
    <t>03563</t>
  </si>
  <si>
    <t>XIQUIARI</t>
  </si>
  <si>
    <t>SHIKIARI</t>
  </si>
  <si>
    <t>1963</t>
  </si>
  <si>
    <t>03682</t>
  </si>
  <si>
    <t>BAYEI</t>
  </si>
  <si>
    <t>BÄYËI</t>
  </si>
  <si>
    <t>GREIVIN DELGADO ZUNIGA</t>
  </si>
  <si>
    <t>DUCHALI-BäYëI</t>
  </si>
  <si>
    <t>1964</t>
  </si>
  <si>
    <t>03754</t>
  </si>
  <si>
    <t>ALTO ALMIRANTE</t>
  </si>
  <si>
    <t>JOSE ADRIANO MAYORGA FIGUEROA</t>
  </si>
  <si>
    <t>TSINICLÄRI</t>
  </si>
  <si>
    <t>1967</t>
  </si>
  <si>
    <t>03758</t>
  </si>
  <si>
    <t>SARKLI</t>
  </si>
  <si>
    <t>SARCLI</t>
  </si>
  <si>
    <t>ROCA QUEMADA CHIRRIPO</t>
  </si>
  <si>
    <t>1968</t>
  </si>
  <si>
    <t>BONILLA</t>
  </si>
  <si>
    <t>MAUREEN AGUILAR FONSECA</t>
  </si>
  <si>
    <t>1970</t>
  </si>
  <si>
    <t>LA ORIETA</t>
  </si>
  <si>
    <t>ENTRADA A LA GUARIAS 20 KM NOROESTE</t>
  </si>
  <si>
    <t>400 ESTE PLAZA DEPORTES</t>
  </si>
  <si>
    <t>300 OESTE SALON MON RIO</t>
  </si>
  <si>
    <t>50 MTS.SUR DEL TEMPLO CATOLICO</t>
  </si>
  <si>
    <t>1976</t>
  </si>
  <si>
    <t>03860</t>
  </si>
  <si>
    <t>LOTE DOS</t>
  </si>
  <si>
    <t>OLMAN GONZALEZ FERNANDEZ</t>
  </si>
  <si>
    <t>1978</t>
  </si>
  <si>
    <t>03862</t>
  </si>
  <si>
    <t>BAYEIÑAK</t>
  </si>
  <si>
    <t>RESERVA INDIGENA CHIRRIPO</t>
  </si>
  <si>
    <t>1980</t>
  </si>
  <si>
    <t>03864</t>
  </si>
  <si>
    <t>KSARIÑAK</t>
  </si>
  <si>
    <t>SALITRE ALTO PACUARE</t>
  </si>
  <si>
    <t>GABRIEL SALAZAR SALAZAR</t>
  </si>
  <si>
    <t>MARIO IVAN SOLANO AVILA</t>
  </si>
  <si>
    <t>100 NORTE HOGAR DE ANCIANOS SAN BUENAVENTURA</t>
  </si>
  <si>
    <t>1986</t>
  </si>
  <si>
    <t>EL SOL</t>
  </si>
  <si>
    <t>FRENTE A LA PLAZA PUBLICA</t>
  </si>
  <si>
    <t>200 SUR ASERRADERO TOMAFE</t>
  </si>
  <si>
    <t>1992</t>
  </si>
  <si>
    <t>03653</t>
  </si>
  <si>
    <t>KOIYABA</t>
  </si>
  <si>
    <t>KÖIYAWARI</t>
  </si>
  <si>
    <t>300 ESTE DEL MINI SUPER BARATO</t>
  </si>
  <si>
    <t>400 OESTE DELEGACION FUERZA PUBLICA</t>
  </si>
  <si>
    <t>200 MTS. NORTE DEL CUERPO DE BOMBEROS</t>
  </si>
  <si>
    <t>EL SITIO DE LAS ABRAS</t>
  </si>
  <si>
    <t>LAS ABRAS</t>
  </si>
  <si>
    <t>7 KM NORTE IGLESIA CATOLICA</t>
  </si>
  <si>
    <t>500 OESTE DELMEGASUPER</t>
  </si>
  <si>
    <t>SONIA MOLINA ROMERO</t>
  </si>
  <si>
    <t>B. EL SILENCIO DETRAS DE LA CASA DE MEDICOS</t>
  </si>
  <si>
    <t>2005</t>
  </si>
  <si>
    <t>LA REUNION</t>
  </si>
  <si>
    <t>12 KM NORTE ESCUELA LA PASTORA</t>
  </si>
  <si>
    <t>50 SUR DE LA IGLESIA CATOLICA</t>
  </si>
  <si>
    <t>2008</t>
  </si>
  <si>
    <t>YOLANDA</t>
  </si>
  <si>
    <t>DIAGONAL DELEGACI[ON DE TRANSITO</t>
  </si>
  <si>
    <t>2011</t>
  </si>
  <si>
    <t>100 OESTE DEL TRAPICHE LAS VUELTAS</t>
  </si>
  <si>
    <t>200 NORTE, 175 OESTE ESTACION BOMBEROS</t>
  </si>
  <si>
    <t>MATA DE GUINEO</t>
  </si>
  <si>
    <t>SONIA MENDEZ MENDEZ</t>
  </si>
  <si>
    <t>150 ESTE DE LA PLAZA PUBLICA DE MOLLEJONES</t>
  </si>
  <si>
    <t>2017</t>
  </si>
  <si>
    <t>MURCIA</t>
  </si>
  <si>
    <t>JUNTO A LA PLAZA DE FUTBOL</t>
  </si>
  <si>
    <t>FRENTE SEMAFORO PEATONAL</t>
  </si>
  <si>
    <t>2019</t>
  </si>
  <si>
    <t>JENARO BONILLA AGUILAR</t>
  </si>
  <si>
    <t>CONTIGUO IGLESIA CATOLICA SAN BUENAVENTURA</t>
  </si>
  <si>
    <t>IGLESIA EVAGELICA 150 OESTE</t>
  </si>
  <si>
    <t>50 METROS DE LA IGLESIA CATOLICA PACUARE</t>
  </si>
  <si>
    <t>2026</t>
  </si>
  <si>
    <t>PACUARE ABAJO</t>
  </si>
  <si>
    <t>2028</t>
  </si>
  <si>
    <t>LAS PAVAS TURRIALBA</t>
  </si>
  <si>
    <t>DIAGONAL PLAZA DEPORTES</t>
  </si>
  <si>
    <t>SANTUBAL DE CHIRRIPO, B. PIEDRA REDONDA</t>
  </si>
  <si>
    <t>2035</t>
  </si>
  <si>
    <t>02993</t>
  </si>
  <si>
    <t>SAN AGUSTIN</t>
  </si>
  <si>
    <t>DAVID CHAVES ULLOA</t>
  </si>
  <si>
    <t>VERE, TAYUTIC</t>
  </si>
  <si>
    <t>FRENTE A PLAZA DEPORTES</t>
  </si>
  <si>
    <t>3 KM NORTE HOGAR DE ANCIANOS DE TURRIALBA</t>
  </si>
  <si>
    <t>HUMBERTO JIMENEZ ROJAS</t>
  </si>
  <si>
    <t>8 KM SUROESTE DE TURRIALBA, CARR. AL RECREO</t>
  </si>
  <si>
    <t>ESMERALDA RODRIGUEZ QUIROS</t>
  </si>
  <si>
    <t>650 SE.ENTRADA DE RIVEL,CARRETERA A TAYUTI</t>
  </si>
  <si>
    <t>2043</t>
  </si>
  <si>
    <t>SANTA CRISTINA</t>
  </si>
  <si>
    <t>COSTADO NOROESTE DE PLAZA DEPORTES</t>
  </si>
  <si>
    <t>MONICA RUIZ SEGURA</t>
  </si>
  <si>
    <t>250 ESTE DE LA ESCUELA VIEJA</t>
  </si>
  <si>
    <t>100 OESTE DELEGACION DE POLICIA</t>
  </si>
  <si>
    <t>LA CENTRAL DE SANTA CRUZ,SANTA CRUZ</t>
  </si>
  <si>
    <t>2055</t>
  </si>
  <si>
    <t>BAJO PACUARE</t>
  </si>
  <si>
    <t>800 NORTE SOBRE ENTRADA A PACUARE</t>
  </si>
  <si>
    <t>200 NORTE CRUCE PERALTA</t>
  </si>
  <si>
    <t>ROGER ZAMORA MESEN</t>
  </si>
  <si>
    <t>2060</t>
  </si>
  <si>
    <t>50 MTS. SUR DEL TEMPLO CATOLICO SAN VICENTE</t>
  </si>
  <si>
    <t>200 NORTE DE ESCUELA CANADA</t>
  </si>
  <si>
    <t>FRENTE AL TEMPLO CATOLICO DETRAS DE LA PLAZA</t>
  </si>
  <si>
    <t>EN TICARI 150 M ESTE DE LA PLAZA DE DEPORTES</t>
  </si>
  <si>
    <t>2065</t>
  </si>
  <si>
    <t>TIRIMBINA</t>
  </si>
  <si>
    <t>GILBERTO SOTO ALFARO</t>
  </si>
  <si>
    <t>2066</t>
  </si>
  <si>
    <t>2069</t>
  </si>
  <si>
    <t>2070</t>
  </si>
  <si>
    <t>I.D.A. LA PAZ</t>
  </si>
  <si>
    <t>EL MORTERO</t>
  </si>
  <si>
    <t>FREDDY URBINA MENDEZ</t>
  </si>
  <si>
    <t>FRENTE A LA PLAZA DEL MORTERO</t>
  </si>
  <si>
    <t>2071</t>
  </si>
  <si>
    <t>03432</t>
  </si>
  <si>
    <t>12 KMTS NORTE DE PUERTO VIEJO DE SARAPIQUI</t>
  </si>
  <si>
    <t>2072</t>
  </si>
  <si>
    <t>03430</t>
  </si>
  <si>
    <t>MEDIA VUELTA</t>
  </si>
  <si>
    <t>48 KM AL NORTE DE PUERTO VIEJO</t>
  </si>
  <si>
    <t>3 KM NORESTE DEL EBAIS DE FATIMA</t>
  </si>
  <si>
    <t>2075</t>
  </si>
  <si>
    <t>COSTADO OESTE PLAZA DE DEPORTES, EL PROGRESO</t>
  </si>
  <si>
    <t>2076</t>
  </si>
  <si>
    <t>ALFREDO MIRANDA GARCIA</t>
  </si>
  <si>
    <t>6.5 KM AL SE DEL BNCR RIO FRIO</t>
  </si>
  <si>
    <t>CONTIGUO AL TEMPLO CATOLICO NAZARETH</t>
  </si>
  <si>
    <t>5 KM AL ESTE DE FLAMIMIA</t>
  </si>
  <si>
    <t>12KM NORTE DE PUERTO VIEJO</t>
  </si>
  <si>
    <t>FINCA BANANERA, COYOL PTO VIEJO SARAPIQUI HER</t>
  </si>
  <si>
    <t>CONTIGUO AL SUPER CANFIN</t>
  </si>
  <si>
    <t>2.5 KM DEL PALI DE FINCA SEIS</t>
  </si>
  <si>
    <t>500 MTS NORTE DEL ALMACEN SUPER CISNEROS</t>
  </si>
  <si>
    <t>2097</t>
  </si>
  <si>
    <t>03586</t>
  </si>
  <si>
    <t>SONORA</t>
  </si>
  <si>
    <t>LA SONORA</t>
  </si>
  <si>
    <t>9 KMTS OESTE CARRETERRA A LA VIRGEN DE SARAP</t>
  </si>
  <si>
    <t>400 ESTE DE LA CLINICA DR HUGO FONSECA</t>
  </si>
  <si>
    <t>2102</t>
  </si>
  <si>
    <t>200 METROS SUR DEL HOTEL EL CIPRESAL</t>
  </si>
  <si>
    <t>2106</t>
  </si>
  <si>
    <t>BOCA DE LA CEIBA</t>
  </si>
  <si>
    <t>2107</t>
  </si>
  <si>
    <t>03815</t>
  </si>
  <si>
    <t>REMOLINITOS</t>
  </si>
  <si>
    <t>REMOLINITOS SARAPIQUI</t>
  </si>
  <si>
    <t>2114</t>
  </si>
  <si>
    <t>03450</t>
  </si>
  <si>
    <t>COLONIA LOS ANGELES</t>
  </si>
  <si>
    <t>JACQUELINE RUIZ ROSALES</t>
  </si>
  <si>
    <t>1 KM SO DE PLANTAS ORNAMENTALES FINCA 10 R FR</t>
  </si>
  <si>
    <t>2116</t>
  </si>
  <si>
    <t>03711</t>
  </si>
  <si>
    <t>FRENTE A LA IGLESIA CATOLICA EL CARMEN</t>
  </si>
  <si>
    <t>2121</t>
  </si>
  <si>
    <t>400 NORTE DEL LICEO DE HEREDIA</t>
  </si>
  <si>
    <t>SAN VICENTE, CONTIGUO A PLAZA DE DEPORTES</t>
  </si>
  <si>
    <t>LAUREN BLANCO SALAZAR</t>
  </si>
  <si>
    <t>20 KMTS NORTE DEL C.T.P.P.V DE SARAPIQUI</t>
  </si>
  <si>
    <t>FRENTE A LA PLAZA DE DEPORTES, COLONIA VILLAL</t>
  </si>
  <si>
    <t>600 MTS. DEL CEMENTERIO DE SAN ISIDRO</t>
  </si>
  <si>
    <t>800 OESTE DE LA IGLESIA CATOLICA</t>
  </si>
  <si>
    <t>2132</t>
  </si>
  <si>
    <t>CONSERVATORIO DE CASTELLA</t>
  </si>
  <si>
    <t>600 METROS OESTE DE LA ESTACION DE BOMBEROS</t>
  </si>
  <si>
    <t>2140</t>
  </si>
  <si>
    <t>LOURDES DE SACRAMENTO</t>
  </si>
  <si>
    <t>3 KM AL NORTE DE LA IGLESIA DE SAN JOSECITO</t>
  </si>
  <si>
    <t>2149</t>
  </si>
  <si>
    <t>03816</t>
  </si>
  <si>
    <t>LA UNION DEL TORO</t>
  </si>
  <si>
    <t>UNION DEL TORO</t>
  </si>
  <si>
    <t>35 KM NORTE DE PUERTO VIEJO SARAPIQUI HERED</t>
  </si>
  <si>
    <t>2150</t>
  </si>
  <si>
    <t>03434</t>
  </si>
  <si>
    <t>BOCA DEL TORO</t>
  </si>
  <si>
    <t>2154</t>
  </si>
  <si>
    <t>LA PLATANERA</t>
  </si>
  <si>
    <t>25 SUR DEL TEMPLO CATOLICO</t>
  </si>
  <si>
    <t>FRENTE A LA PLAZA DE FINCA DOS</t>
  </si>
  <si>
    <t>1 KM AL E DE LA ENTRADA PRINCIPAL A HUETARES</t>
  </si>
  <si>
    <t>2165</t>
  </si>
  <si>
    <t>EL GASPAR</t>
  </si>
  <si>
    <t>DAUBE ESPINOZA UGALDE</t>
  </si>
  <si>
    <t>2166</t>
  </si>
  <si>
    <t>03610</t>
  </si>
  <si>
    <t>2167</t>
  </si>
  <si>
    <t>LOS ANGELES DE LA VIRGEN</t>
  </si>
  <si>
    <t>COLONIA CARVAJAL</t>
  </si>
  <si>
    <t>ROSIBETH CHAVARRIA SANCHEZ</t>
  </si>
  <si>
    <t>5 KM ESTE CEMENTERIO DE SAN MIGUEL</t>
  </si>
  <si>
    <t>2168</t>
  </si>
  <si>
    <t>01712</t>
  </si>
  <si>
    <t>LOS ANGELES DEL RIO</t>
  </si>
  <si>
    <t>45KM AL NE DEL BANCO NACIONAL DE PUERTO VIEJO</t>
  </si>
  <si>
    <t>DEL PARQUE DE SAN RAFAEL 3 KM AL NORTE</t>
  </si>
  <si>
    <t>2170</t>
  </si>
  <si>
    <t>LOS ARBOLITOS</t>
  </si>
  <si>
    <t>150 MTS COSTADO SUR PLAZA DE DEP LOS ARBOLITO</t>
  </si>
  <si>
    <t>2177</t>
  </si>
  <si>
    <t>01720</t>
  </si>
  <si>
    <t>EL MUELLE</t>
  </si>
  <si>
    <t>3 KM NORTE DEL BANCO NACIONAL</t>
  </si>
  <si>
    <t>22KM NORTE DE LA ENTRADA LA TRINIDAD PUERTO V</t>
  </si>
  <si>
    <t>12KM AL NE DE PUERTO VIEJO</t>
  </si>
  <si>
    <t>PASO LLANO,CONTIGUO A LA IGLESIA CATOLICA</t>
  </si>
  <si>
    <t>BARRIO LA TRINIDAD, PUERTO VIEJO SARAPIQUI</t>
  </si>
  <si>
    <t>FRENTE A LA PLAZA PUBLICA DE PUEBLO NUEVO</t>
  </si>
  <si>
    <t>2188</t>
  </si>
  <si>
    <t>RAFAEL MOYA MURILLO</t>
  </si>
  <si>
    <t>ARACELLY ROBLES AGUIRRE</t>
  </si>
  <si>
    <t>18 KMTS DEL CTP DE PUERTO VIEJO</t>
  </si>
  <si>
    <t>MA.DE LOS ANG.MELENDEZ MONTERO</t>
  </si>
  <si>
    <t>2195</t>
  </si>
  <si>
    <t>2198</t>
  </si>
  <si>
    <t>CINDY OVIEDO RODRIGUEZ</t>
  </si>
  <si>
    <t>2200</t>
  </si>
  <si>
    <t>100 METROS ESTE DE LA PLAZA DE DEPORTES</t>
  </si>
  <si>
    <t>2209</t>
  </si>
  <si>
    <t>DE HACIENDA PAZO AZUL 7 KM AL SUR</t>
  </si>
  <si>
    <t>2216</t>
  </si>
  <si>
    <t>2221</t>
  </si>
  <si>
    <t>DIAG.A LA ESQUINA SUROESTE DE LA PLAZA/DEPORT</t>
  </si>
  <si>
    <t>2228</t>
  </si>
  <si>
    <t>VIRGEN DEL SOCORRO</t>
  </si>
  <si>
    <t>8 KM ESTE DEL CEMENTERIO DE SAN MIGUEL</t>
  </si>
  <si>
    <t>100 MTS NORTE DEL CEMENTERIO LA GUARIA</t>
  </si>
  <si>
    <t>200 MTS E Y 5O MTS N DEL BNCR FINCA SEIS</t>
  </si>
  <si>
    <t>RIO FRIO FINCA DIEZ</t>
  </si>
  <si>
    <t>RIO FRIO FINCA 3, CONTIGUO AL SALON MULTIUSO</t>
  </si>
  <si>
    <t>2244</t>
  </si>
  <si>
    <t>CONTIGUO AL SALON COMUNAL DE FINCA SIETE</t>
  </si>
  <si>
    <t>50 AL SUR DEL SUPER LA PERLA</t>
  </si>
  <si>
    <t>2250</t>
  </si>
  <si>
    <t>10 KM ESTE DEL MIRADOR O 10 KM OESTE DE LA CR</t>
  </si>
  <si>
    <t>2255</t>
  </si>
  <si>
    <t>ALBA OCAMPO ALVARADO</t>
  </si>
  <si>
    <t>200 NORTE BANCO NACIONAL DE COSTA RICA</t>
  </si>
  <si>
    <t>PUESTO POLICIAL CUAJINIQUIL 3 KM SUR</t>
  </si>
  <si>
    <t>4.5 KM NORTE DE BURGER KING, LIBERIA</t>
  </si>
  <si>
    <t>2261</t>
  </si>
  <si>
    <t>03278</t>
  </si>
  <si>
    <t>COLONIA GIL TABLADA</t>
  </si>
  <si>
    <t>FTE. PLAZA DEPORTES COLONIA GIL TABLADA COREA</t>
  </si>
  <si>
    <t>NOYLE SANDOVAL CASTILLO</t>
  </si>
  <si>
    <t>2266</t>
  </si>
  <si>
    <t>I.D.A. BAGATZI</t>
  </si>
  <si>
    <t>BAGATZI</t>
  </si>
  <si>
    <t>HEINER A. CHEVEZ MAYORGA</t>
  </si>
  <si>
    <t>ASENTAMIENTO IDA BAGATZI, CONTIGUO PLAZA FUT</t>
  </si>
  <si>
    <t>2267</t>
  </si>
  <si>
    <t>I.D.A. LAS PLAYITAS</t>
  </si>
  <si>
    <t>PLAYITAS</t>
  </si>
  <si>
    <t>ASENTAMIENTO IDA PLAYITAS</t>
  </si>
  <si>
    <t>CLINICA BAGACES 1KM ESTE,MECO 200N,200E,200N</t>
  </si>
  <si>
    <t>COSTADO SURESTE PLAZA DE FUTBOL</t>
  </si>
  <si>
    <t>DEL COMANDO NORTE 800 SUR Y 200 ESTE</t>
  </si>
  <si>
    <t>2276</t>
  </si>
  <si>
    <t>03786</t>
  </si>
  <si>
    <t>150 OESTE DEL PUESTO DE COMANDO CUAJINIQUIL</t>
  </si>
  <si>
    <t>2279</t>
  </si>
  <si>
    <t>CUIPILAPA</t>
  </si>
  <si>
    <t>CARMEN ARAYA CANALES</t>
  </si>
  <si>
    <t>SANTA ELENA, SANTA CECILIA, LA CRUZ</t>
  </si>
  <si>
    <t>PUESTO CONTROL POLICIA 400 SUR</t>
  </si>
  <si>
    <t>2 KM E.CENTRO QUEBRADA GRANDE, CARR. DOS RIOS</t>
  </si>
  <si>
    <t>ENTRADA A SONZAPOTE 6 KM AL ESTE</t>
  </si>
  <si>
    <t>LA CRUZ CENTRO</t>
  </si>
  <si>
    <t>2294</t>
  </si>
  <si>
    <t>03353</t>
  </si>
  <si>
    <t>200 SUR PLAZA FUTBOL</t>
  </si>
  <si>
    <t>10 KM NORESTE TEMPLO CATOLICO DE STA. CECILIA</t>
  </si>
  <si>
    <t>MARCOS MARCOTELO DAVILA</t>
  </si>
  <si>
    <t>15 KM NORTE Y 7 KM ESTE DE LA CRUZ</t>
  </si>
  <si>
    <t>2302</t>
  </si>
  <si>
    <t>03355</t>
  </si>
  <si>
    <t>LIMONAL CENTRO</t>
  </si>
  <si>
    <t>2303</t>
  </si>
  <si>
    <t>LOS ANDES</t>
  </si>
  <si>
    <t>10 KM AL NORTE DE LA GARITA CENTRO</t>
  </si>
  <si>
    <t>GABRIEL BRIZUELA CORTES</t>
  </si>
  <si>
    <t>7 KM ESTE CENTRO BAGACES</t>
  </si>
  <si>
    <t>2309</t>
  </si>
  <si>
    <t>COSTADO SUR IGLESIA INMACULADA CONCEPCION</t>
  </si>
  <si>
    <t>2310</t>
  </si>
  <si>
    <t>IDIABEL QUESADA GUZMAN</t>
  </si>
  <si>
    <t>idiabel.quesada.guzman@mep.go.cr</t>
  </si>
  <si>
    <t>100 NORTE IGLESIA CATOLICA</t>
  </si>
  <si>
    <t>2311</t>
  </si>
  <si>
    <t>2312</t>
  </si>
  <si>
    <t>10 KM ESTE Y 2 KM SUR ESCUELA SAN DIMAS</t>
  </si>
  <si>
    <t>2313</t>
  </si>
  <si>
    <t>15 KM NORTE Y 1 KM ESTE DE LA CRUZ CENTRO</t>
  </si>
  <si>
    <t>2316</t>
  </si>
  <si>
    <t>2317</t>
  </si>
  <si>
    <t>CONTIGUO SALON COMUNAL SAN JORGE DE BAGACES</t>
  </si>
  <si>
    <t>2318</t>
  </si>
  <si>
    <t>SAN PEDRO DE MOGOTE</t>
  </si>
  <si>
    <t>2319</t>
  </si>
  <si>
    <t>PANADERIA MUSMANU 100 ESTE</t>
  </si>
  <si>
    <t>2322</t>
  </si>
  <si>
    <t>MARIA GABRIELA CASTAÑEDA GOMEZ</t>
  </si>
  <si>
    <t>2325</t>
  </si>
  <si>
    <t>DE LA CRUZ CENTRO, 6 KM NORTE</t>
  </si>
  <si>
    <t>15 KM AL SURESTE DE LA MANSION DE NICOYA</t>
  </si>
  <si>
    <t>50 METROS AL OESTE DE LA PLAZA DE DEPORTES</t>
  </si>
  <si>
    <t>2333</t>
  </si>
  <si>
    <t>03410</t>
  </si>
  <si>
    <t>MATAMBAS</t>
  </si>
  <si>
    <t>DENIA CORTES VILLAGRA</t>
  </si>
  <si>
    <t>1 KM AL ESTE DE LA ENTRADA A SANTA ANA</t>
  </si>
  <si>
    <t>2336</t>
  </si>
  <si>
    <t>01947</t>
  </si>
  <si>
    <t>CUESTA ROJA</t>
  </si>
  <si>
    <t>2337</t>
  </si>
  <si>
    <t>03845</t>
  </si>
  <si>
    <t>CAIMITALITO</t>
  </si>
  <si>
    <t>25 MTS AL ESTE DE LA PLAZAD DE DEPORTES</t>
  </si>
  <si>
    <t>2339</t>
  </si>
  <si>
    <t>03367</t>
  </si>
  <si>
    <t>PUERTO MORENO</t>
  </si>
  <si>
    <t>3 KM AL SURESTE DEL SALON COMUNAL</t>
  </si>
  <si>
    <t>2340</t>
  </si>
  <si>
    <t>ALTOS DEL SOCORRO</t>
  </si>
  <si>
    <t>SEIDY LOPEZ MEDINA</t>
  </si>
  <si>
    <t>2342</t>
  </si>
  <si>
    <t>ARBOLITO</t>
  </si>
  <si>
    <t>03243</t>
  </si>
  <si>
    <t>150 MTS NORTE DE LA IGLESIA CATOLICA</t>
  </si>
  <si>
    <t>2349</t>
  </si>
  <si>
    <t>YESENIA PADILLA GALAGARZA</t>
  </si>
  <si>
    <t>150 MTS ESTE DE LA IGLESIA CATOLICA</t>
  </si>
  <si>
    <t>2354</t>
  </si>
  <si>
    <t>200 MTS ESTE DE LA ENTRADA PLAYA CAMARONAL</t>
  </si>
  <si>
    <t>2355</t>
  </si>
  <si>
    <t>50 MTS AL NORTE DE LA PLAZA</t>
  </si>
  <si>
    <t>BARRIO LOS ANGELES DIAGONAL A LA IGLESIA</t>
  </si>
  <si>
    <t>2359</t>
  </si>
  <si>
    <t>COSTADO NORTE DE LA PLAZA DEL DEPORTE</t>
  </si>
  <si>
    <t>CABALLITO DE NICOYA</t>
  </si>
  <si>
    <t>100 MTS OESTE DE LA PLAZA</t>
  </si>
  <si>
    <t>200 NORTE DE LA PULPERIA EL CRUCE</t>
  </si>
  <si>
    <t>FRANCISCA SANCHEZ CRUZ</t>
  </si>
  <si>
    <t>ANALIETH OBANDO LAWSON</t>
  </si>
  <si>
    <t>2365</t>
  </si>
  <si>
    <t>CERRO NEGRO</t>
  </si>
  <si>
    <t>33 KM OESTE DEL CENTRO DE NICOYA</t>
  </si>
  <si>
    <t>2367</t>
  </si>
  <si>
    <t>COLAS DE GALLO</t>
  </si>
  <si>
    <t>LOS CERRILLOS</t>
  </si>
  <si>
    <t>2370</t>
  </si>
  <si>
    <t>6 KM AL ESTE DE MAQUENCO</t>
  </si>
  <si>
    <t>2372</t>
  </si>
  <si>
    <t>COROZALITO</t>
  </si>
  <si>
    <t>DANIEL RAMIREZ LOPEZ</t>
  </si>
  <si>
    <t>2373</t>
  </si>
  <si>
    <t>CORRAL DE PIEDRA</t>
  </si>
  <si>
    <t>BEATRIZ REYES REYES</t>
  </si>
  <si>
    <t>200 MTS AL SUR DE LA PLAZA DE DEPORTES</t>
  </si>
  <si>
    <t>100 MTS NOROESTE DE LA PLAZA</t>
  </si>
  <si>
    <t>2375</t>
  </si>
  <si>
    <t>CERRO AZUL</t>
  </si>
  <si>
    <t>FRENTE AL SALON COMUNAL EN PROVENIR</t>
  </si>
  <si>
    <t>2381</t>
  </si>
  <si>
    <t>ESTERONES</t>
  </si>
  <si>
    <t>ESTERONES DE SAMARA</t>
  </si>
  <si>
    <t>2382</t>
  </si>
  <si>
    <t>CAÑAL</t>
  </si>
  <si>
    <t>LAS DELICIAS DE GARZA</t>
  </si>
  <si>
    <t>EL CARMEN DE NANDAYURE</t>
  </si>
  <si>
    <t>2386</t>
  </si>
  <si>
    <t>EL FLOR</t>
  </si>
  <si>
    <t>MIGUEL ADOLFO MENDEZ BRIONES</t>
  </si>
  <si>
    <t>EL JOBO NORTE</t>
  </si>
  <si>
    <t>13 KM AL OESTE CAMINO A QUIRIMAN</t>
  </si>
  <si>
    <t>2388</t>
  </si>
  <si>
    <t>MADRE TERESA DE CALCUTA</t>
  </si>
  <si>
    <t>4 KM AL SUR DE LA ESCUELA EL ZAPOTE</t>
  </si>
  <si>
    <t>2389</t>
  </si>
  <si>
    <t>2391</t>
  </si>
  <si>
    <t>01871</t>
  </si>
  <si>
    <t>GARCIMUÑOZ</t>
  </si>
  <si>
    <t>16 KM OESTE DE NICOYA CENTRO</t>
  </si>
  <si>
    <t>50 MTS AL OESTE DE LA PLAZA DE DEPORTES</t>
  </si>
  <si>
    <t>2394</t>
  </si>
  <si>
    <t>GUASTOMATAL</t>
  </si>
  <si>
    <t>5 KM AL OESTE DE LA ENTRADA DE GUASTOMATAL</t>
  </si>
  <si>
    <t>2398</t>
  </si>
  <si>
    <t>JUNTAS DE NOSARA</t>
  </si>
  <si>
    <t>50 MTS SUR DE LA PLAZA DE DEPORTES</t>
  </si>
  <si>
    <t>JULIO GRIJALBA VILLAREAL</t>
  </si>
  <si>
    <t>5 KM AL OESTE DEL DISTRITO LA MANSION</t>
  </si>
  <si>
    <t>FRENTE AL TEMPLO EVANGELICO LA JAVILLA</t>
  </si>
  <si>
    <t>2402</t>
  </si>
  <si>
    <t>2403</t>
  </si>
  <si>
    <t>LA MONTAÑITA</t>
  </si>
  <si>
    <t>2406</t>
  </si>
  <si>
    <t>FANNY VILLALOBOS FAJARDO</t>
  </si>
  <si>
    <t>LAS CASITAS DE NICOYA</t>
  </si>
  <si>
    <t>200 NORTE DE LA MUNICIPALIDAD</t>
  </si>
  <si>
    <t>300 MTS SURESTE DEL TEMPLO CATOLICO</t>
  </si>
  <si>
    <t>COSTADO SUR DE LA PLAZA DE FUTBOL LOS ANGELES</t>
  </si>
  <si>
    <t>PUERTO SAN PABLO</t>
  </si>
  <si>
    <t>4 KM AL SUR DE LA ESCUELA DE NANDAYURE</t>
  </si>
  <si>
    <t>2414</t>
  </si>
  <si>
    <t>2415</t>
  </si>
  <si>
    <t>5 KM AL SUR DE LA CLINICAC C.C.S.S. HOJANCHA</t>
  </si>
  <si>
    <t>6.5 KM AL ESTE DE LA G.A.R</t>
  </si>
  <si>
    <t>22 KM ESTE DE LA PLAZA DE CAIMITAL</t>
  </si>
  <si>
    <t>2421</t>
  </si>
  <si>
    <t>MONTE GALAN</t>
  </si>
  <si>
    <t>JERRY CORTES CARRERA</t>
  </si>
  <si>
    <t>NAMBI CENTRO</t>
  </si>
  <si>
    <t>2425</t>
  </si>
  <si>
    <t>DETRAS DE LA IGLESIA CATOLICA DE NARANJAL</t>
  </si>
  <si>
    <t>2426</t>
  </si>
  <si>
    <t>NARANJALITO</t>
  </si>
  <si>
    <t>30 METROS AL OESTE DE PLAZA DE DEPORTES</t>
  </si>
  <si>
    <t>75 MTS NORTE Y 50 OESTE DE LA CLINICA</t>
  </si>
  <si>
    <t>2428</t>
  </si>
  <si>
    <t>PAVONES CENTRO</t>
  </si>
  <si>
    <t>COSTADO ESTE DE LA IGLESIA</t>
  </si>
  <si>
    <t>3 KM AL SUR DE LA PARROQUIA DE HOJANCHA</t>
  </si>
  <si>
    <t>2432</t>
  </si>
  <si>
    <t>PILAS BLANCAS</t>
  </si>
  <si>
    <t>25 KM SURESTE DE NICOYA</t>
  </si>
  <si>
    <t>2435</t>
  </si>
  <si>
    <t>PITA RAYADA</t>
  </si>
  <si>
    <t>COSTADO NORTE DE LA ERMITA</t>
  </si>
  <si>
    <t>FLORY GUTIERREZ GUEVARA</t>
  </si>
  <si>
    <t>2437</t>
  </si>
  <si>
    <t>PORTAL DE GARZA</t>
  </si>
  <si>
    <t>LOS ANGELES DE GARZA</t>
  </si>
  <si>
    <t>ALAN ADRIAN RUIZ BALTODANO</t>
  </si>
  <si>
    <t>12 KM AL NORESTE DE NOSARA CENTRO</t>
  </si>
  <si>
    <t>2438</t>
  </si>
  <si>
    <t>POZO DE AGUA</t>
  </si>
  <si>
    <t>25 M ESTE DE LA IGLESIA CATOLICA</t>
  </si>
  <si>
    <t>JEANETTE SUAREZ DELGADO</t>
  </si>
  <si>
    <t>2440</t>
  </si>
  <si>
    <t>FRENTE A PLAZA DEL DEPORTE</t>
  </si>
  <si>
    <t>2442</t>
  </si>
  <si>
    <t>PUERTO HUMO</t>
  </si>
  <si>
    <t>2444</t>
  </si>
  <si>
    <t>11 KM AL OESTE DEL EBAIS DE BELEN</t>
  </si>
  <si>
    <t>2446</t>
  </si>
  <si>
    <t>25 MTS ESTE DEL SALON COMUNAL</t>
  </si>
  <si>
    <t>ANDRES BRICEÑO ACEVEDO</t>
  </si>
  <si>
    <t>DIAGONAL A OFICINAS DE FUERZA PUBLICA</t>
  </si>
  <si>
    <t>13 KMS OESTE DE NICOYA</t>
  </si>
  <si>
    <t>2449</t>
  </si>
  <si>
    <t>03414</t>
  </si>
  <si>
    <t>CANJELITO</t>
  </si>
  <si>
    <t>2450</t>
  </si>
  <si>
    <t>RIO MONTAÑA</t>
  </si>
  <si>
    <t>FREDDY VILLARREAL RAMIREZ</t>
  </si>
  <si>
    <t>2452</t>
  </si>
  <si>
    <t>RUFINO CARRILLO TORRES</t>
  </si>
  <si>
    <t>ROBLAR</t>
  </si>
  <si>
    <t>25 N DE LA IGLESIA CATOLICA, ROBLAR DE NICOYA</t>
  </si>
  <si>
    <t>2453</t>
  </si>
  <si>
    <t>ROSARIO DE NICOYA</t>
  </si>
  <si>
    <t>5 KM AL NORTE DE NICOYA</t>
  </si>
  <si>
    <t>REINER BRICEÑO OBANDO</t>
  </si>
  <si>
    <t>2458</t>
  </si>
  <si>
    <t>100 METROS AL OESTE DE LA PLAZA</t>
  </si>
  <si>
    <t>2459</t>
  </si>
  <si>
    <t>SAN JUAN DE BEJUCO</t>
  </si>
  <si>
    <t>2461</t>
  </si>
  <si>
    <t>ELIAS AIZA RIOS</t>
  </si>
  <si>
    <t>SAN LAZARO</t>
  </si>
  <si>
    <t>50 MTS AL SUR DE LA IGLESIA SAN MARTIN</t>
  </si>
  <si>
    <t>2464</t>
  </si>
  <si>
    <t>MARIA ELISA CARRILLO ALEMAN</t>
  </si>
  <si>
    <t>SAN MIGUEL DE PTO. CARRILLO HOJANCHA</t>
  </si>
  <si>
    <t>CONTIGUO A LA OFICINA DE LA G.A.R</t>
  </si>
  <si>
    <t>GRACE MARIA MENA QUIROS</t>
  </si>
  <si>
    <t>2468</t>
  </si>
  <si>
    <t>01939</t>
  </si>
  <si>
    <t>DORIS SANCHEZ MIRANDA</t>
  </si>
  <si>
    <t>CARRETERA A SAMARA</t>
  </si>
  <si>
    <t>2470</t>
  </si>
  <si>
    <t>LAS POZAS</t>
  </si>
  <si>
    <t>RODNY SOLORZANO AGUILAR</t>
  </si>
  <si>
    <t>LAS POZAS 18 KM OESTE DE NICOYA</t>
  </si>
  <si>
    <t>2471</t>
  </si>
  <si>
    <t>CONTIGO A LA PLAZA DE DEPORTES DE SANTA ANA</t>
  </si>
  <si>
    <t>10 KM AL OESTE DEL EBAIS</t>
  </si>
  <si>
    <t>2474</t>
  </si>
  <si>
    <t>5 KM OESTE DEL RANCHO VEGAS SAMARA</t>
  </si>
  <si>
    <t>2475</t>
  </si>
  <si>
    <t>GILBER SEQUEIRA ELIZONDO</t>
  </si>
  <si>
    <t>2476</t>
  </si>
  <si>
    <t>TACANI</t>
  </si>
  <si>
    <t>400 M NORTE DE LA IGLESIA</t>
  </si>
  <si>
    <t>FRENTE AL SALON COMUNAL CURIME</t>
  </si>
  <si>
    <t>100 MTS AL ESTE DE ABASTECEDOR LAS VEGAS</t>
  </si>
  <si>
    <t>2483</t>
  </si>
  <si>
    <t>COSTADO OESTE DE LA PLAZA DE DEPORTE</t>
  </si>
  <si>
    <t>2484</t>
  </si>
  <si>
    <t>15 KM SUR OESTE DE LA ESCUELA CUESTA</t>
  </si>
  <si>
    <t>2485</t>
  </si>
  <si>
    <t>CERRO EL CHOMPIPE</t>
  </si>
  <si>
    <t>DUNIA ALVARADO GONZALEZ</t>
  </si>
  <si>
    <t>500 M NORTE DE LA PLAZA DE FUTBOL</t>
  </si>
  <si>
    <t>ANABELLE MONTIEL MONTIEL</t>
  </si>
  <si>
    <t>CONTIGUO A LA PULPERIA SAN JORGE</t>
  </si>
  <si>
    <t>2488</t>
  </si>
  <si>
    <t>2489</t>
  </si>
  <si>
    <t>RIO DE ORO</t>
  </si>
  <si>
    <t>2490</t>
  </si>
  <si>
    <t>FULVIO ALVAREZ PRENDAS</t>
  </si>
  <si>
    <t>fulvio.alvarez.prendas@mep.go.cr</t>
  </si>
  <si>
    <t>5 KM ESTE DE MAQUENCO DE SAMARA</t>
  </si>
  <si>
    <t>100 NORTE Y 75 ESTE DEL AUTOBANCO</t>
  </si>
  <si>
    <t>200 MTS NORESTE DE LA IGLESIA</t>
  </si>
  <si>
    <t>2496</t>
  </si>
  <si>
    <t>2499</t>
  </si>
  <si>
    <t>03290</t>
  </si>
  <si>
    <t>JAVIER ROSALES ROSALES</t>
  </si>
  <si>
    <t>ALTOS DEL ROBLE</t>
  </si>
  <si>
    <t>GOLFO DE PAPAGAYO</t>
  </si>
  <si>
    <t>CAÑAFISTULA</t>
  </si>
  <si>
    <t>PLAYA PANAMA, CARRILLO</t>
  </si>
  <si>
    <t>FRENTE A IGLESIA EVANGELICA CASTILLA DE ORO</t>
  </si>
  <si>
    <t>7 KM OESTE DE SANTA CRUZ</t>
  </si>
  <si>
    <t>250 MTS SUR DE LA GAR</t>
  </si>
  <si>
    <t>FRENTE A LA PLAZA DEPORTES, PLAYA BRASILITO</t>
  </si>
  <si>
    <t>2517</t>
  </si>
  <si>
    <t>2518</t>
  </si>
  <si>
    <t>CONTIGUO A PULPERIA VIRGEN DE LOS ANGELES</t>
  </si>
  <si>
    <t>2521</t>
  </si>
  <si>
    <t>FRENTE A LA PLAZA DE DEPORTES FLORIDA</t>
  </si>
  <si>
    <t>2525</t>
  </si>
  <si>
    <t>03542</t>
  </si>
  <si>
    <t>LINDEROS</t>
  </si>
  <si>
    <t>200 MTS AL NORTE DE LA ENTRADA CATSA</t>
  </si>
  <si>
    <t>2529</t>
  </si>
  <si>
    <t>03782</t>
  </si>
  <si>
    <t>PLAYA JUNQUILLAL</t>
  </si>
  <si>
    <t>FRENTE A CONDOMINIO LAS VENTANAS</t>
  </si>
  <si>
    <t>COSTADO ESTE DE LA PLAZA DE PORTEGOLPE</t>
  </si>
  <si>
    <t>50 MTS NORTE ESQUINA NOROESTE DE LA PLAZA</t>
  </si>
  <si>
    <t>RIO TABACO</t>
  </si>
  <si>
    <t>JOSE RAIMUNDO CASTILLO TORUNO</t>
  </si>
  <si>
    <t>DIAGONAL A LA PLAZA COSTADO SUR</t>
  </si>
  <si>
    <t>ELIA Mª. ANGULO MARCHENA</t>
  </si>
  <si>
    <t>PLAZA DEPORTES VIEJA EN SANTA ROSA</t>
  </si>
  <si>
    <t>DIONISIO LEAL VALLEJOS</t>
  </si>
  <si>
    <t>COSTADO ESTE DE LA PLAZA DEPORTES TEMPATE</t>
  </si>
  <si>
    <t>FRENTE A HOTEL SANTUARIO</t>
  </si>
  <si>
    <t>FRENTE PLAZA DEPORTES EL LLANO</t>
  </si>
  <si>
    <t>1 KM 27 DE ABRIL FRENTE A PLAZA DE DEPORTES</t>
  </si>
  <si>
    <t>2541</t>
  </si>
  <si>
    <t>EL PROGRESO DE CUAJINIQUIL</t>
  </si>
  <si>
    <t>DEL PUENTE DEL RIO ESPABELAR 2 KMS AL SUR</t>
  </si>
  <si>
    <t>2543</t>
  </si>
  <si>
    <t>100 MTS OESTE DEL SALON COMUNAL HATILLO</t>
  </si>
  <si>
    <t>2546</t>
  </si>
  <si>
    <t>JAZMINAL</t>
  </si>
  <si>
    <t>AZUCENA CASTILLO OBANDO</t>
  </si>
  <si>
    <t>JAZMINAL DE CUAJINIQUIL</t>
  </si>
  <si>
    <t>4 KM SUR ESTE DE VILLA REAL</t>
  </si>
  <si>
    <t>2550</t>
  </si>
  <si>
    <t>03471</t>
  </si>
  <si>
    <t>GARITA VIEJA</t>
  </si>
  <si>
    <t>LA GARITA VIEJA</t>
  </si>
  <si>
    <t>2551</t>
  </si>
  <si>
    <t>LA GUINEA</t>
  </si>
  <si>
    <t>2553</t>
  </si>
  <si>
    <t>LA UNION , SAN JUANILLO</t>
  </si>
  <si>
    <t>LAGARTO CENTRO</t>
  </si>
  <si>
    <t>COSTADO OESTE DE PLAZA DE DEPORTES</t>
  </si>
  <si>
    <t>2557</t>
  </si>
  <si>
    <t>RIO CAÑAS VIEJO</t>
  </si>
  <si>
    <t>FRENTE AL COSTADO SUR DE LA PLAZA DE DEPORTES</t>
  </si>
  <si>
    <t>2558</t>
  </si>
  <si>
    <t>400 MTS NORTE DE LA PLAZA SANCHEZ</t>
  </si>
  <si>
    <t>2569</t>
  </si>
  <si>
    <t>LUIS ALFREDO MENDOZA MENDOZA</t>
  </si>
  <si>
    <t>COSTADO SUR PLAZA DE FUTBALL</t>
  </si>
  <si>
    <t>COSTADO NORTE PLAZA DE DEPORTES</t>
  </si>
  <si>
    <t>DE LA IGLESIA CATOLICA 200 MTS AL SUR</t>
  </si>
  <si>
    <t>PLAYAS DEL COCO</t>
  </si>
  <si>
    <t>150 MTS OESTE DEL HOME CENTER</t>
  </si>
  <si>
    <t>DEL PARQUE 200 MTS AL OESTE SAN BLAS CENTRO</t>
  </si>
  <si>
    <t>2576</t>
  </si>
  <si>
    <t>COSTADO SUR ESTE DE LA PLAZA DE DEPORTES</t>
  </si>
  <si>
    <t>50 MTS SURESTE DE LA PLAZA DE DEPORTES</t>
  </si>
  <si>
    <t>2 KM SUROESTE DE LA CRUZ ROJA</t>
  </si>
  <si>
    <t>2585</t>
  </si>
  <si>
    <t>CELIA PASTRANA GUTIERREZ</t>
  </si>
  <si>
    <t>100 MTS OESTE DE EMPRESA TRALAPA</t>
  </si>
  <si>
    <t>5 KM AL ESTE DE SANTA BARBARA</t>
  </si>
  <si>
    <t>JEANNETH CANTILLO CANTILLO</t>
  </si>
  <si>
    <t>DIAGONAL A TROPIGAS, BARRIO LIMON</t>
  </si>
  <si>
    <t>350 ESTE DEL SALON COMUNAL</t>
  </si>
  <si>
    <t>DEL PUENTE 400 MTS NORTE</t>
  </si>
  <si>
    <t>2598</t>
  </si>
  <si>
    <t>2600</t>
  </si>
  <si>
    <t>EYLIN MARIELA PEREZ GARCIA</t>
  </si>
  <si>
    <t>2602</t>
  </si>
  <si>
    <t>03524</t>
  </si>
  <si>
    <t>ALTOS DE CEBADILLA</t>
  </si>
  <si>
    <t>200 OESTE DE LA PLAZA DE TOROS CHOROTEGA</t>
  </si>
  <si>
    <t>CONTIGUO AL SALON EL CARMEN</t>
  </si>
  <si>
    <t>2607</t>
  </si>
  <si>
    <t>VIEJO ARENAL</t>
  </si>
  <si>
    <t>FRENTE A LA PLAZA VIEJO ARENAL</t>
  </si>
  <si>
    <t>2609</t>
  </si>
  <si>
    <t>LOS CEDROS</t>
  </si>
  <si>
    <t>2610</t>
  </si>
  <si>
    <t>NUEVO ARENAL</t>
  </si>
  <si>
    <t>2613</t>
  </si>
  <si>
    <t>MONSEÑOR LUIS LEIPOLD</t>
  </si>
  <si>
    <t>FRENTE A LA PLAZA COLON CAÑAS CENTRO</t>
  </si>
  <si>
    <t>2614</t>
  </si>
  <si>
    <t>03672</t>
  </si>
  <si>
    <t>BLANCA NIEVES MEJIAS ARAYA</t>
  </si>
  <si>
    <t>50 METROS OESTE DE LA IGLESIA CATOLICA</t>
  </si>
  <si>
    <t>2617</t>
  </si>
  <si>
    <t>EL NISPERO</t>
  </si>
  <si>
    <t>NISPERO</t>
  </si>
  <si>
    <t>2619</t>
  </si>
  <si>
    <t>03670</t>
  </si>
  <si>
    <t>PASO LAJAS</t>
  </si>
  <si>
    <t>100 NORTE 50 ESTE FINCA BANCO DE COSTA RICA</t>
  </si>
  <si>
    <t>50 MTS NORTE DE TEMPLO CATOLICO COLORADO CENT</t>
  </si>
  <si>
    <t>2621</t>
  </si>
  <si>
    <t>7 KM NOROESTE DEL LICEO DE ABANGARES</t>
  </si>
  <si>
    <t>50 METROS OESTE DE LA PULPERIA EL QUELITE</t>
  </si>
  <si>
    <t>LUIS FERNANDO GUADAMUZ GUEVARA</t>
  </si>
  <si>
    <t>600 OESTE Y 75 SUR DEL CEMENTERIO</t>
  </si>
  <si>
    <t>2626</t>
  </si>
  <si>
    <t>BARRIO JESUS</t>
  </si>
  <si>
    <t>1 KM ESTE DE LA ENTRADA PRINCIPAL</t>
  </si>
  <si>
    <t>2627</t>
  </si>
  <si>
    <t>ANA GRACE HERNANDEZ CARRANZA</t>
  </si>
  <si>
    <t>2628</t>
  </si>
  <si>
    <t>03523</t>
  </si>
  <si>
    <t>10 KM NORTE DE LAS JUNTAS</t>
  </si>
  <si>
    <t>2629</t>
  </si>
  <si>
    <t>2630</t>
  </si>
  <si>
    <t>RIO CHIQUITO</t>
  </si>
  <si>
    <t>RAIZAL</t>
  </si>
  <si>
    <t>2633</t>
  </si>
  <si>
    <t>2634</t>
  </si>
  <si>
    <t>CERRO SAN JOSE</t>
  </si>
  <si>
    <t>CENTRO CERRO SAN JOSE</t>
  </si>
  <si>
    <t>2635</t>
  </si>
  <si>
    <t>SONIA REYES REYES</t>
  </si>
  <si>
    <t>2637</t>
  </si>
  <si>
    <t>03440</t>
  </si>
  <si>
    <t>MONTE LOS OLIVOS</t>
  </si>
  <si>
    <t>MONTE DE LOS OLIVOS</t>
  </si>
  <si>
    <t>ELIZABETH JIMENEZ MORA</t>
  </si>
  <si>
    <t>7 KM ESTE DE LA ESCUELA CABECERAS</t>
  </si>
  <si>
    <t>BARRIO EL HOTEL CAÑAS CENTRO</t>
  </si>
  <si>
    <t>FRENTE A LA IGLESIA,CENTRO EL SILENCIO</t>
  </si>
  <si>
    <t>2642</t>
  </si>
  <si>
    <t>6 KM ESTE DEL CENTRO DE CAÑAS</t>
  </si>
  <si>
    <t>200 ESTE DEL SALON INGENIO TABOGA</t>
  </si>
  <si>
    <t>2648</t>
  </si>
  <si>
    <t>esc.lacruz@gmail.com</t>
  </si>
  <si>
    <t>BARRIO BLANCA</t>
  </si>
  <si>
    <t>2652</t>
  </si>
  <si>
    <t>50 MTS.NORTE DE IGLESIA CATOLICA EN 3 AMIGOS</t>
  </si>
  <si>
    <t>2654</t>
  </si>
  <si>
    <t>CONTIGUO AL PUEBLO CATOLICO</t>
  </si>
  <si>
    <t>2657</t>
  </si>
  <si>
    <t>LOS ANGELES DE SANTA ROSA</t>
  </si>
  <si>
    <t>2660</t>
  </si>
  <si>
    <t>03673</t>
  </si>
  <si>
    <t>RANCHITOS</t>
  </si>
  <si>
    <t>2 KM NORTE CARRETERA PROYECTO EOLICO TEJONA</t>
  </si>
  <si>
    <t>2661</t>
  </si>
  <si>
    <t>LOS PATIOS</t>
  </si>
  <si>
    <t>CONTIGUO A LA IGLESIA CATOL.CENTRO LA FLORID</t>
  </si>
  <si>
    <t>2 KM NORTE DEL GIMNASIO ARENAL</t>
  </si>
  <si>
    <t>FRENTE A LA GASOLINERA GRAN PARQUEO</t>
  </si>
  <si>
    <t>75 ESTE DEL BAR EL PORVENIR</t>
  </si>
  <si>
    <t>50 MTS NORTE DEL EBAIS POZO AZUL DE ABANGARES</t>
  </si>
  <si>
    <t>50 NORTE DE LA INTERSECCION A COLORADO</t>
  </si>
  <si>
    <t>50 METROS SUR DE LA IGLESIA CATOLICA</t>
  </si>
  <si>
    <t>2669</t>
  </si>
  <si>
    <t>02247</t>
  </si>
  <si>
    <t>IDALIA MURILLO LOPEZ</t>
  </si>
  <si>
    <t>CENTRO RIO CHIQUITO</t>
  </si>
  <si>
    <t>CONTIGUO A TEMPLO CATOLICO</t>
  </si>
  <si>
    <t>2675</t>
  </si>
  <si>
    <t>4KM SURESTE DEL CENTRO DE CAÑAS</t>
  </si>
  <si>
    <t>2 KM NORTE DEL CURCE DE GUATUSO</t>
  </si>
  <si>
    <t>2679</t>
  </si>
  <si>
    <t>3 KM NOROESTE DEL PARQUE CENTRAL LAS JUNTAS</t>
  </si>
  <si>
    <t>2681</t>
  </si>
  <si>
    <t>WALTER ALLAN MAJANO MORENO</t>
  </si>
  <si>
    <t>10 KMS SUR DE LA CIUDAD DE CAÑAS</t>
  </si>
  <si>
    <t>100 METROS OESTE DE LA IGLESI CATOLICA</t>
  </si>
  <si>
    <t>2686</t>
  </si>
  <si>
    <t>SANDIAL</t>
  </si>
  <si>
    <t>2692</t>
  </si>
  <si>
    <t>TRES HERMANOS</t>
  </si>
  <si>
    <t>MARSELLESA</t>
  </si>
  <si>
    <t>COSTADO ESTE DE LA CANCHA DE FUTBOL</t>
  </si>
  <si>
    <t>2694</t>
  </si>
  <si>
    <t>TURIN</t>
  </si>
  <si>
    <t>2697</t>
  </si>
  <si>
    <t>HIGUERILLAS</t>
  </si>
  <si>
    <t>2698</t>
  </si>
  <si>
    <t>2699</t>
  </si>
  <si>
    <t>2701</t>
  </si>
  <si>
    <t>LA ABUELA</t>
  </si>
  <si>
    <t>ISLA VENADO</t>
  </si>
  <si>
    <t>CENTRO DE PLAYA BLANCA, PAQUERA PUNTARENAS</t>
  </si>
  <si>
    <t>CONTIGUO A LA PLAZA DE DEPORTE DE VALLE AZUL</t>
  </si>
  <si>
    <t>2708</t>
  </si>
  <si>
    <t>03300</t>
  </si>
  <si>
    <t>ARTIEDA</t>
  </si>
  <si>
    <t>ENTRADA A PLAYAS TIVIVES</t>
  </si>
  <si>
    <t>2711</t>
  </si>
  <si>
    <t>ARANJUECITO</t>
  </si>
  <si>
    <t>IVETTE VASQUEZ ACEVEDO</t>
  </si>
  <si>
    <t>COSTADO NORTE DE LA CANCHA DE FUTBOL</t>
  </si>
  <si>
    <t>BARRANCA CENTRO CONTIGUO A LOS SEMAFOROS</t>
  </si>
  <si>
    <t>2717</t>
  </si>
  <si>
    <t>03535</t>
  </si>
  <si>
    <t>ISLA DE CEDROS</t>
  </si>
  <si>
    <t>ISLA CEDROS/PAQUERA</t>
  </si>
  <si>
    <t>2721</t>
  </si>
  <si>
    <t>BAJOS DE ARIO</t>
  </si>
  <si>
    <t>2722</t>
  </si>
  <si>
    <t>BAJOS NEGROS</t>
  </si>
  <si>
    <t>2724</t>
  </si>
  <si>
    <t>03411</t>
  </si>
  <si>
    <t>5 KM OESTE DE LA ESC. JORGE BORBON SARDINAL</t>
  </si>
  <si>
    <t>BOCANA, ISLA CHIRA</t>
  </si>
  <si>
    <t>DEYANIRA ROJAS RUIZ</t>
  </si>
  <si>
    <t>BRUSELAS</t>
  </si>
  <si>
    <t>200 METROS SUR DEL RESTAURANTE LAS PALMAS</t>
  </si>
  <si>
    <t>2729</t>
  </si>
  <si>
    <t>ARTURO TORRES MARTINEZ</t>
  </si>
  <si>
    <t>2730</t>
  </si>
  <si>
    <t>03612</t>
  </si>
  <si>
    <t>FLORIDA COBANO PUNTARENAS</t>
  </si>
  <si>
    <t>COSTADO NORTE HOGAR MONSERRAT</t>
  </si>
  <si>
    <t>100 NORTE Y 100 SUR ENTRADA CARMEN LYRA</t>
  </si>
  <si>
    <t>2736</t>
  </si>
  <si>
    <t>04230</t>
  </si>
  <si>
    <t>FRENTE AL EBAIS DE CERRILLOS</t>
  </si>
  <si>
    <t>200M AL SUR DEL PARQUE CIUDADELA CALDERON</t>
  </si>
  <si>
    <t>200 OESTE DE LA CASETA DE VIGILANCIA</t>
  </si>
  <si>
    <t>2742</t>
  </si>
  <si>
    <t>FRENTE A PALENQUE GARABITO 3 KM AL ESTE</t>
  </si>
  <si>
    <t>FRENTE AL CRUCE A MONTERO, PALITO-ISLA DE CHI</t>
  </si>
  <si>
    <t>100 M AL SUR DE CAFESA</t>
  </si>
  <si>
    <t>1KM AL NORTE DE LA SODA 5 TECAS</t>
  </si>
  <si>
    <t>VAINILLA DE PAQUERA</t>
  </si>
  <si>
    <t>CONTIGUO A LA PLAZA DE DEPORTES DE VAINILLA</t>
  </si>
  <si>
    <t>RIO SECO</t>
  </si>
  <si>
    <t>2749</t>
  </si>
  <si>
    <t>500 M SUR DE LA IGLESIA CATOLICA PUEBLO NUEVO</t>
  </si>
  <si>
    <t>2751</t>
  </si>
  <si>
    <t>PUNTA CUCHILLO</t>
  </si>
  <si>
    <t>2757</t>
  </si>
  <si>
    <t>EL BALSO-JICARAL</t>
  </si>
  <si>
    <t>200 METROS AL SUR DE LA PLAZA DE DEPORTES</t>
  </si>
  <si>
    <t>CONTIGUO A LA IGLESIA CATOLICA DE COYOLITO</t>
  </si>
  <si>
    <t>I.D.A. EL BARON</t>
  </si>
  <si>
    <t>2765</t>
  </si>
  <si>
    <t>2767</t>
  </si>
  <si>
    <t>FERNANDEZ</t>
  </si>
  <si>
    <t>50 METROS OESTE DE LA IGLESIA</t>
  </si>
  <si>
    <t>JARQUIN CENTRO</t>
  </si>
  <si>
    <t>FRENTE AL TEMPLO CATOLICO DE JUANILAMA</t>
  </si>
  <si>
    <t>2772</t>
  </si>
  <si>
    <t>2774</t>
  </si>
  <si>
    <t>2775</t>
  </si>
  <si>
    <t>MESETAS ABAJO</t>
  </si>
  <si>
    <t>MONTEZUMA</t>
  </si>
  <si>
    <t>FRENTE A LA PLAZA DE OJO DE AGUA</t>
  </si>
  <si>
    <t>YORLENY FERNANDEZ CHAVES</t>
  </si>
  <si>
    <t>150 NORESTE DEL TEMPLO</t>
  </si>
  <si>
    <t>2783</t>
  </si>
  <si>
    <t>03393</t>
  </si>
  <si>
    <t>SANTA CLEMENCIA</t>
  </si>
  <si>
    <t>2785</t>
  </si>
  <si>
    <t>2787</t>
  </si>
  <si>
    <t>MARISOL VARGAS ELIZONDO</t>
  </si>
  <si>
    <t>2788</t>
  </si>
  <si>
    <t>DELIA URBINA DE GUEVARA</t>
  </si>
  <si>
    <t>EL BRILLANTE</t>
  </si>
  <si>
    <t>125M NORESTE DE LA ENTRADA A VILLA NUEVA</t>
  </si>
  <si>
    <t>2794</t>
  </si>
  <si>
    <t>EL COTO</t>
  </si>
  <si>
    <t>11 KM CARRETERA A COYOTE</t>
  </si>
  <si>
    <t>2796</t>
  </si>
  <si>
    <t>2797</t>
  </si>
  <si>
    <t>2798</t>
  </si>
  <si>
    <t>MERCEDES CASTILLO CAMACHO</t>
  </si>
  <si>
    <t>2799</t>
  </si>
  <si>
    <t>GIGANTE</t>
  </si>
  <si>
    <t>2801</t>
  </si>
  <si>
    <t>GREGORIO PRENDAS MONTERO</t>
  </si>
  <si>
    <t>2802</t>
  </si>
  <si>
    <t>03609</t>
  </si>
  <si>
    <t>200M AL SUR DEL BANCO NACIONAL DE COSTA RICA</t>
  </si>
  <si>
    <t>CONTIGUO A LA IGLESIA DE SANTA CRUZ</t>
  </si>
  <si>
    <t>2806</t>
  </si>
  <si>
    <t>125M OESTE ENTRADA A PUNTA MORALES</t>
  </si>
  <si>
    <t>2809</t>
  </si>
  <si>
    <t>2811</t>
  </si>
  <si>
    <t>LA FRESCA</t>
  </si>
  <si>
    <t>2813</t>
  </si>
  <si>
    <t>ISLA CABALLO</t>
  </si>
  <si>
    <t>1.5KM AL OESTE DEL BANCO NACIONAL DE COBANO</t>
  </si>
  <si>
    <t>150M COLEGIO TECNICO PROFESIONAL DE PUNTARENA</t>
  </si>
  <si>
    <t>2818</t>
  </si>
  <si>
    <t>LA ILUSION</t>
  </si>
  <si>
    <t>2819</t>
  </si>
  <si>
    <t>JEANNETTE CASTRO AVILA</t>
  </si>
  <si>
    <t>3KM NORTE PULPERIA LOS DELICIAS</t>
  </si>
  <si>
    <t>2820</t>
  </si>
  <si>
    <t>2821</t>
  </si>
  <si>
    <t>FRENTE A PLAZA DE DEPORTES LA TIGRA</t>
  </si>
  <si>
    <t>2823</t>
  </si>
  <si>
    <t>02340</t>
  </si>
  <si>
    <t>PEDRO ROSALES REYES</t>
  </si>
  <si>
    <t>COSTADO NORTE DEL TEMPLO CATOLICO VAINILLA</t>
  </si>
  <si>
    <t>2825</t>
  </si>
  <si>
    <t>300 ESTE DE LA PLAZA DE DEPORTES</t>
  </si>
  <si>
    <t>2827</t>
  </si>
  <si>
    <t>LAS VENTANAS</t>
  </si>
  <si>
    <t>VENTANAS</t>
  </si>
  <si>
    <t>500 METROS OESTE DEL CENTRO DE SALUD</t>
  </si>
  <si>
    <t>2829</t>
  </si>
  <si>
    <t>EUGENIA ALVAREZ VALLEJO</t>
  </si>
  <si>
    <t>FRENTE AL IGLESIA CATOLICA</t>
  </si>
  <si>
    <t>150 M OESTE DEL SALON COMUNAL DE MANZANILLO</t>
  </si>
  <si>
    <t>2833</t>
  </si>
  <si>
    <t>MARATON</t>
  </si>
  <si>
    <t>100M AL NORTE DE APENPUN</t>
  </si>
  <si>
    <t>600 NORTE DEL ANTIGUO BASURERO</t>
  </si>
  <si>
    <t>25 ESTE DE LA CANCHA DE BASKET DEL INVU</t>
  </si>
  <si>
    <t>300 METROS NORTE DEL ABAST. PUNTA MORALES</t>
  </si>
  <si>
    <t>100 METROS ESTE DEL COLEGIO SANTA SOFIA</t>
  </si>
  <si>
    <t>2841</t>
  </si>
  <si>
    <t>COSTADO OESTE DE LA UNIVERSIDAD DE COSTA RICA</t>
  </si>
  <si>
    <t>2843</t>
  </si>
  <si>
    <t>SAN MIGUELITO</t>
  </si>
  <si>
    <t>2845</t>
  </si>
  <si>
    <t>DIAGONAL A IGLESIA CATOLICA</t>
  </si>
  <si>
    <t>2846</t>
  </si>
  <si>
    <t>FRENTE A IGLESIA CATOLICA GUACIMAL</t>
  </si>
  <si>
    <t>CARRETERA A COBANO 3KM ANTES DEL HOTEL BARCEL</t>
  </si>
  <si>
    <t>2852</t>
  </si>
  <si>
    <t>2855</t>
  </si>
  <si>
    <t>2857</t>
  </si>
  <si>
    <t>03611</t>
  </si>
  <si>
    <t>2858</t>
  </si>
  <si>
    <t>2859</t>
  </si>
  <si>
    <t>03427</t>
  </si>
  <si>
    <t>SABANA BONITA</t>
  </si>
  <si>
    <t>ROXANA CORELLA ULATE</t>
  </si>
  <si>
    <t>2860</t>
  </si>
  <si>
    <t>2861</t>
  </si>
  <si>
    <t>BAJOS DE SAN LUIS</t>
  </si>
  <si>
    <t>2862</t>
  </si>
  <si>
    <t>SAN MARTIN SUR</t>
  </si>
  <si>
    <t>2864</t>
  </si>
  <si>
    <t>8KM OESTE DE LA ENTRADA DE SARDINAL</t>
  </si>
  <si>
    <t>2865</t>
  </si>
  <si>
    <t>SAN RAMON RIO BLANCO</t>
  </si>
  <si>
    <t>FRENTE A PLAZA DE DEPORTES SAN ELENA</t>
  </si>
  <si>
    <t>FRENTE A IGLESIA CATOLICA SANTA ROSA</t>
  </si>
  <si>
    <t>2868</t>
  </si>
  <si>
    <t>SARMIENTO</t>
  </si>
  <si>
    <t>DE LA SUBESTION DEL ICE 3KM AL NORTE</t>
  </si>
  <si>
    <t>2872</t>
  </si>
  <si>
    <t>1 KM NORTE DEL CEMENTERIO SAN RAFAEL. LEPANTO</t>
  </si>
  <si>
    <t>2874</t>
  </si>
  <si>
    <t>TAJO ALTO</t>
  </si>
  <si>
    <t>TAJO ALTO CENTRO, MIRAMAR</t>
  </si>
  <si>
    <t>2876</t>
  </si>
  <si>
    <t>ZAGALA VIEJA</t>
  </si>
  <si>
    <t>03589</t>
  </si>
  <si>
    <t>2880</t>
  </si>
  <si>
    <t>PLAYA CORONADO</t>
  </si>
  <si>
    <t>PLAYA CORNADO ISLA CABALLO</t>
  </si>
  <si>
    <t>100M NORTE DEL RESTAURANTE LEDA</t>
  </si>
  <si>
    <t>100 NORTE 25 ESTE DE CEVICHERA JUANITA</t>
  </si>
  <si>
    <t>2884</t>
  </si>
  <si>
    <t>FRAY CASIANO DE MADRID</t>
  </si>
  <si>
    <t>2887</t>
  </si>
  <si>
    <t>ALTOS DEL BRUJO</t>
  </si>
  <si>
    <t>2890</t>
  </si>
  <si>
    <t>CENTRO KM 40</t>
  </si>
  <si>
    <t>BAMBEL DOS</t>
  </si>
  <si>
    <t>ALTO LOS MOGOS</t>
  </si>
  <si>
    <t>2907</t>
  </si>
  <si>
    <t>VILLA ROMA</t>
  </si>
  <si>
    <t>2908</t>
  </si>
  <si>
    <t>2910</t>
  </si>
  <si>
    <t>GILBERTO GUEVARA VENEGAS</t>
  </si>
  <si>
    <t>CENTRO LOS ANGELES DE PIEDRAS BLANCAS</t>
  </si>
  <si>
    <t>2913</t>
  </si>
  <si>
    <t>2917</t>
  </si>
  <si>
    <t>LA HONDA</t>
  </si>
  <si>
    <t>2919</t>
  </si>
  <si>
    <t>2920</t>
  </si>
  <si>
    <t>03275</t>
  </si>
  <si>
    <t>10 KM OESTE DEL CENTRO DE SIERPE</t>
  </si>
  <si>
    <t>2925</t>
  </si>
  <si>
    <t>PUEBLO DE DIOS</t>
  </si>
  <si>
    <t>03399</t>
  </si>
  <si>
    <t>2930</t>
  </si>
  <si>
    <t>RIVIERA</t>
  </si>
  <si>
    <t>2932</t>
  </si>
  <si>
    <t>03869</t>
  </si>
  <si>
    <t>2933</t>
  </si>
  <si>
    <t>LA BETANIA</t>
  </si>
  <si>
    <t>2937</t>
  </si>
  <si>
    <t>CONTIGUO A LA PLAZA DE FUTBOL DEL INVU S.JOSE</t>
  </si>
  <si>
    <t>700 METROS NORTE DEL CTP CARLOS MANUEL VICENT</t>
  </si>
  <si>
    <t>2942</t>
  </si>
  <si>
    <t>LA HIERBA</t>
  </si>
  <si>
    <t>2946</t>
  </si>
  <si>
    <t>BALSAR</t>
  </si>
  <si>
    <t>BALSAR-ARRIBA</t>
  </si>
  <si>
    <t>ANGELA OSORNO CAMACHO</t>
  </si>
  <si>
    <t>CENTRO BALSAR ARRIBA</t>
  </si>
  <si>
    <t>BAJO DE LOS INDIOS</t>
  </si>
  <si>
    <t>ELIZABETH DARCE DELGADO</t>
  </si>
  <si>
    <t>2953</t>
  </si>
  <si>
    <t>PUNTA VANEGAS</t>
  </si>
  <si>
    <t>2954</t>
  </si>
  <si>
    <t>CUERVITO</t>
  </si>
  <si>
    <t>2960</t>
  </si>
  <si>
    <t>03431</t>
  </si>
  <si>
    <t>KOGORIBTDA</t>
  </si>
  <si>
    <t>2966</t>
  </si>
  <si>
    <t>CAÑA BLANCA</t>
  </si>
  <si>
    <t>2967</t>
  </si>
  <si>
    <t>03507</t>
  </si>
  <si>
    <t>EL ÑEQUE</t>
  </si>
  <si>
    <t>IGNACIO ZELAYA ZELAYA</t>
  </si>
  <si>
    <t>2968</t>
  </si>
  <si>
    <t>MONTERREY ARRIBA</t>
  </si>
  <si>
    <t>CONTIGUO PLAZA DEPORTES DE LA COMUNIDAD</t>
  </si>
  <si>
    <t>2971</t>
  </si>
  <si>
    <t>LA JUANITA</t>
  </si>
  <si>
    <t>2974</t>
  </si>
  <si>
    <t>02773</t>
  </si>
  <si>
    <t>KAMAKIRI</t>
  </si>
  <si>
    <t>2975</t>
  </si>
  <si>
    <t>COTO SUR</t>
  </si>
  <si>
    <t>ENILDA MORAGA TORUÑO</t>
  </si>
  <si>
    <t>moraga.enilda@gmail.com</t>
  </si>
  <si>
    <t>2977</t>
  </si>
  <si>
    <t>2982</t>
  </si>
  <si>
    <t>QUEBRADA LA TARDE</t>
  </si>
  <si>
    <t>2983</t>
  </si>
  <si>
    <t>02758</t>
  </si>
  <si>
    <t>500 MT.E.DE LA CHICH.MIRAMAR CARRET.A SN VITO</t>
  </si>
  <si>
    <t>CARLOS LUIS CANALES ZAPATA</t>
  </si>
  <si>
    <t>carlos.canales.zapata@mep.go.cr</t>
  </si>
  <si>
    <t>CACORAGUA</t>
  </si>
  <si>
    <t>2999</t>
  </si>
  <si>
    <t>CARIARE</t>
  </si>
  <si>
    <t>3002</t>
  </si>
  <si>
    <t>ESTERO GUERRA</t>
  </si>
  <si>
    <t>RAFAEL EDUARDO BARBOZA FALLAS</t>
  </si>
  <si>
    <t>3005</t>
  </si>
  <si>
    <t>3017</t>
  </si>
  <si>
    <t>02791</t>
  </si>
  <si>
    <t>LOS CASTAÑOS</t>
  </si>
  <si>
    <t>FRENTE AL CEN CINAI</t>
  </si>
  <si>
    <t>3022</t>
  </si>
  <si>
    <t>03266</t>
  </si>
  <si>
    <t>AGUAS FRESCAS</t>
  </si>
  <si>
    <t>3024</t>
  </si>
  <si>
    <t>03276</t>
  </si>
  <si>
    <t>NIBIRIBOTDA</t>
  </si>
  <si>
    <t>3025</t>
  </si>
  <si>
    <t>CHOCUACO</t>
  </si>
  <si>
    <t>SAN JUAN DE SIERPE</t>
  </si>
  <si>
    <t>3033</t>
  </si>
  <si>
    <t>02857</t>
  </si>
  <si>
    <t>BALSAR-ABAJO</t>
  </si>
  <si>
    <t>CONTIGUO AL SALON MULTIUSO DE JABILLO</t>
  </si>
  <si>
    <t>ASENTAMIENTO SANSI</t>
  </si>
  <si>
    <t>LOS PLANES DE DRAKE</t>
  </si>
  <si>
    <t>100 MTS. OESTE DE LA IGLESIA CATOLICA</t>
  </si>
  <si>
    <t>3043</t>
  </si>
  <si>
    <t>02734</t>
  </si>
  <si>
    <t>LA FLOR DEL ROBLE</t>
  </si>
  <si>
    <t>GRACE VILLALOBOS OVARES</t>
  </si>
  <si>
    <t>12 KM DE LA BOMBA CHACARITA,CARRET.A PTO.JIME</t>
  </si>
  <si>
    <t>3050</t>
  </si>
  <si>
    <t>03750</t>
  </si>
  <si>
    <t>EL REFUGIO</t>
  </si>
  <si>
    <t>CALETAS DE DRAKE</t>
  </si>
  <si>
    <t>03687</t>
  </si>
  <si>
    <t>3059</t>
  </si>
  <si>
    <t>COQUITO</t>
  </si>
  <si>
    <t>ELIOTH CAMPOS ROMERO</t>
  </si>
  <si>
    <t>02612</t>
  </si>
  <si>
    <t>3066</t>
  </si>
  <si>
    <t>CONTIGUO DE LA PLAZA DE DEPORTES</t>
  </si>
  <si>
    <t>I.D.A. AGUJAS</t>
  </si>
  <si>
    <t>3074</t>
  </si>
  <si>
    <t>CAÑA BRAVA</t>
  </si>
  <si>
    <t>LA MANCHURIA</t>
  </si>
  <si>
    <t>ALTO CARONA</t>
  </si>
  <si>
    <t>3092</t>
  </si>
  <si>
    <t>02868</t>
  </si>
  <si>
    <t>LA PEÑA</t>
  </si>
  <si>
    <t>BAHIA CHAL</t>
  </si>
  <si>
    <t>3098</t>
  </si>
  <si>
    <t>3099</t>
  </si>
  <si>
    <t>RIYITO</t>
  </si>
  <si>
    <t>3 KM OESTE DEL ALMACEN LA PALMA</t>
  </si>
  <si>
    <t>10 K.AL NORTE DE LA GUARDIA RURAL DE SN. VITO</t>
  </si>
  <si>
    <t>100 METROS ESTE DE LA INTERAMERICANA</t>
  </si>
  <si>
    <t>3108</t>
  </si>
  <si>
    <t>03756</t>
  </si>
  <si>
    <t>3116</t>
  </si>
  <si>
    <t>CENTRO PIEDRAS BLANCAS</t>
  </si>
  <si>
    <t>DIAGONAL A CABINAS LA RANITAS</t>
  </si>
  <si>
    <t>3123</t>
  </si>
  <si>
    <t>POTREROS DE SIERPE</t>
  </si>
  <si>
    <t>3124</t>
  </si>
  <si>
    <t>BARRIGONES</t>
  </si>
  <si>
    <t>3127</t>
  </si>
  <si>
    <t>CENTRO PUNTA MALA DE OSA</t>
  </si>
  <si>
    <t>3132</t>
  </si>
  <si>
    <t>03401</t>
  </si>
  <si>
    <t>3133</t>
  </si>
  <si>
    <t>I.D.A. ALTO DE SAN JUAN</t>
  </si>
  <si>
    <t>3134</t>
  </si>
  <si>
    <t>NUEVA ZELANDIA</t>
  </si>
  <si>
    <t>3137</t>
  </si>
  <si>
    <t>3139</t>
  </si>
  <si>
    <t>02795</t>
  </si>
  <si>
    <t>LAS PANGAS</t>
  </si>
  <si>
    <t>LA CHACARITA</t>
  </si>
  <si>
    <t>3144</t>
  </si>
  <si>
    <t>ESTRELLA DEL SUR</t>
  </si>
  <si>
    <t>3145</t>
  </si>
  <si>
    <t>LAS NUBES DE CARACOL</t>
  </si>
  <si>
    <t>3146</t>
  </si>
  <si>
    <t>TIGRITO</t>
  </si>
  <si>
    <t>3147</t>
  </si>
  <si>
    <t>3148</t>
  </si>
  <si>
    <t>CANGREJO VERDE</t>
  </si>
  <si>
    <t>3149</t>
  </si>
  <si>
    <t>VISTA MAR</t>
  </si>
  <si>
    <t>LUIS ALBERTO SOTO SANABRIA</t>
  </si>
  <si>
    <t>17 KM NOROESTE DE SIERPE</t>
  </si>
  <si>
    <t>SAN BUENAS ARRIBA A UN COSTADO/TEMPLO CATOLIC</t>
  </si>
  <si>
    <t>3158</t>
  </si>
  <si>
    <t>SANTIAGO ALANIS BENDAÑA</t>
  </si>
  <si>
    <t>3161</t>
  </si>
  <si>
    <t>02780</t>
  </si>
  <si>
    <t>3163</t>
  </si>
  <si>
    <t>3165</t>
  </si>
  <si>
    <t>I.D.A. GUADALUPE</t>
  </si>
  <si>
    <t>IDA GUADALUPE</t>
  </si>
  <si>
    <t>3167</t>
  </si>
  <si>
    <t>XINIA MATARRITA MATARRITA</t>
  </si>
  <si>
    <t>FINCA DIEZ, PALMAR SUR</t>
  </si>
  <si>
    <t>CONTIGUO A LA CLINICA DE PALMAR SUR</t>
  </si>
  <si>
    <t>FINCA 2-4 PALMAR,DETRAS DE LA PLAZA DE FUTBOL</t>
  </si>
  <si>
    <t>CONTIGUO AL CLUB SOCIAL FINCA CINCO</t>
  </si>
  <si>
    <t>FINCA 8</t>
  </si>
  <si>
    <t>CENTRO FINCA OCHO</t>
  </si>
  <si>
    <t>FINCA NUEVE,PALMAR, OSA PUNTARENAS</t>
  </si>
  <si>
    <t>MARISOL ESQUIVEL CHINCHILLA</t>
  </si>
  <si>
    <t>3186</t>
  </si>
  <si>
    <t>COTO 44</t>
  </si>
  <si>
    <t>1 KM NORTE CARRETERA INTERAMERICANA</t>
  </si>
  <si>
    <t>CONTIGUO IGLESIA DE SANTA ROSA SABALITO</t>
  </si>
  <si>
    <t>3203</t>
  </si>
  <si>
    <t>9 KM AL ESTE, ENTRADA A LAS HUACAS</t>
  </si>
  <si>
    <t>3205</t>
  </si>
  <si>
    <t>03690</t>
  </si>
  <si>
    <t>3208</t>
  </si>
  <si>
    <t>02783</t>
  </si>
  <si>
    <t>YAMILETH MEZA VALVERDE</t>
  </si>
  <si>
    <t>3213</t>
  </si>
  <si>
    <t>02784</t>
  </si>
  <si>
    <t>TORRE ALTA</t>
  </si>
  <si>
    <t>CONTIGUO AL MATADERO TORRE ALTA</t>
  </si>
  <si>
    <t>3215</t>
  </si>
  <si>
    <t>VENECIA 100 MTS. OESTE DE LA IGLESIA CATOLICA</t>
  </si>
  <si>
    <t>3219</t>
  </si>
  <si>
    <t>3221</t>
  </si>
  <si>
    <t>3222</t>
  </si>
  <si>
    <t>I.D.A. AGROINDUSTRIAL</t>
  </si>
  <si>
    <t>AGROINDUSTRIAL</t>
  </si>
  <si>
    <t>ALMIRANTE</t>
  </si>
  <si>
    <t>3228</t>
  </si>
  <si>
    <t>02825</t>
  </si>
  <si>
    <t>3231</t>
  </si>
  <si>
    <t>EL CAMPO AGUA BUENA</t>
  </si>
  <si>
    <t>CENTRO EL CAMPO DE AGUA BUENA</t>
  </si>
  <si>
    <t>3238</t>
  </si>
  <si>
    <t>3240</t>
  </si>
  <si>
    <t>800 SUR DEL SERVICENTRO LA PALMA</t>
  </si>
  <si>
    <t>RUTH MARY HIDALGO PORRAS</t>
  </si>
  <si>
    <t>3246</t>
  </si>
  <si>
    <t>escuelaelvalleburica@gmail.com</t>
  </si>
  <si>
    <t>3247</t>
  </si>
  <si>
    <t>03449</t>
  </si>
  <si>
    <t>ESTERO REAL</t>
  </si>
  <si>
    <t>TAGUAL</t>
  </si>
  <si>
    <t>3253</t>
  </si>
  <si>
    <t>02829</t>
  </si>
  <si>
    <t>LAS VEGUITAS</t>
  </si>
  <si>
    <t>3255</t>
  </si>
  <si>
    <t>3258</t>
  </si>
  <si>
    <t>RINCON DE OSA</t>
  </si>
  <si>
    <t>3260</t>
  </si>
  <si>
    <t>PUESTO LA PLAYA</t>
  </si>
  <si>
    <t>3262</t>
  </si>
  <si>
    <t>COTO 49</t>
  </si>
  <si>
    <t>FINCA COTO 49</t>
  </si>
  <si>
    <t>3271</t>
  </si>
  <si>
    <t>03404</t>
  </si>
  <si>
    <t>ALTOS DE BONILLA</t>
  </si>
  <si>
    <t>3273</t>
  </si>
  <si>
    <t>TROCHA LOS CEIBOS</t>
  </si>
  <si>
    <t>LOS CEIBOS</t>
  </si>
  <si>
    <t>3274</t>
  </si>
  <si>
    <t>03405</t>
  </si>
  <si>
    <t>LA JOSEFINA</t>
  </si>
  <si>
    <t>SIETE MILLAS</t>
  </si>
  <si>
    <t>7 K. ESTE DE LA ESCUELA DE PANDORA OESTE</t>
  </si>
  <si>
    <t>2 K. AL OESTE DE LA ROMANA</t>
  </si>
  <si>
    <t>DE LA ENTRADA A SANTA ROSA, 1 K. AL SUR</t>
  </si>
  <si>
    <t>ENTRADA DE PAN BON 3 K, CARRETERA A SN CARLOS</t>
  </si>
  <si>
    <t>3281</t>
  </si>
  <si>
    <t>03468</t>
  </si>
  <si>
    <t>PATIÑO</t>
  </si>
  <si>
    <t>FRENTE A LA PLAZA DE DEPORTE DE LOUISIANA</t>
  </si>
  <si>
    <t>3284</t>
  </si>
  <si>
    <t>03051</t>
  </si>
  <si>
    <t>INVU NUEVO</t>
  </si>
  <si>
    <t>3296</t>
  </si>
  <si>
    <t>03578</t>
  </si>
  <si>
    <t>ALTOS KACHABLI</t>
  </si>
  <si>
    <t>ALTO KACHABLI</t>
  </si>
  <si>
    <t>MARCO TULIO TANDIOY OBANDO</t>
  </si>
  <si>
    <t>3301</t>
  </si>
  <si>
    <t>02888</t>
  </si>
  <si>
    <t>BARRA DE PACUARE</t>
  </si>
  <si>
    <t>3302</t>
  </si>
  <si>
    <t>KATUIR</t>
  </si>
  <si>
    <t>Bº CIENEGUITA</t>
  </si>
  <si>
    <t>COSTADO NORTE DEL C.E.N. PARISMINA</t>
  </si>
  <si>
    <t>ENTRADA BARRIO LOS COCOS</t>
  </si>
  <si>
    <t>17 K. AL SUR DE BARRIO LA LEONA</t>
  </si>
  <si>
    <t>3311</t>
  </si>
  <si>
    <t>03011</t>
  </si>
  <si>
    <t>JAVIER BRENES BRENES</t>
  </si>
  <si>
    <t>2 K. ESTE DEL CRUCE DE TRES MILLAS DE CAIRO</t>
  </si>
  <si>
    <t>1 K. OESTE DE LA ENTRADA A MATINA</t>
  </si>
  <si>
    <t>3313</t>
  </si>
  <si>
    <t>LA CATALINA</t>
  </si>
  <si>
    <t>YORLENY ELIZONDO LEZAMA</t>
  </si>
  <si>
    <t>1.5 K.SUR DEL PUESTO DE POLICIAL, TUBA CREEK</t>
  </si>
  <si>
    <t>3327</t>
  </si>
  <si>
    <t>03052</t>
  </si>
  <si>
    <t>3328</t>
  </si>
  <si>
    <t>02954</t>
  </si>
  <si>
    <t>SEIS AMIGOS</t>
  </si>
  <si>
    <t>3329</t>
  </si>
  <si>
    <t>02923</t>
  </si>
  <si>
    <t>3331</t>
  </si>
  <si>
    <t>3333</t>
  </si>
  <si>
    <t>02959</t>
  </si>
  <si>
    <t>CASORLA</t>
  </si>
  <si>
    <t>52 MILLAS</t>
  </si>
  <si>
    <t>18 K.AL SUR S/CARRET. A TURRIALBA Y 5 K.OESTE</t>
  </si>
  <si>
    <t>3334</t>
  </si>
  <si>
    <t>03069</t>
  </si>
  <si>
    <t>PALESTINA DE ZENT</t>
  </si>
  <si>
    <t>3337</t>
  </si>
  <si>
    <t>JULIO RIVAS SELLES</t>
  </si>
  <si>
    <t>3339</t>
  </si>
  <si>
    <t>CELINA</t>
  </si>
  <si>
    <t>CONTIGUO A LA PLAZA DE DEPORTES DE LA CELINA</t>
  </si>
  <si>
    <t>3340</t>
  </si>
  <si>
    <t>CONTIGUO AL EBAIS DE CIMARRONES</t>
  </si>
  <si>
    <t>3 K.SURESTE DE ESC. SEPECUE, SIBÖDI-MOJONCITO</t>
  </si>
  <si>
    <t>DEL CENTRO DE BRIBRI,8 K. AL SUROESTE X VOLIO</t>
  </si>
  <si>
    <t>3349</t>
  </si>
  <si>
    <t>IRIS RIOS HIDALGO</t>
  </si>
  <si>
    <t>3350</t>
  </si>
  <si>
    <t>250 SUR Y 800 OESTE DEL CRUCE SAN RAFAEL</t>
  </si>
  <si>
    <t>LA I GRIEGA DE PENSHURT, CRUCE DE PENSHURT</t>
  </si>
  <si>
    <t>CONTIGUO A PLAZA DE DEPORTES, EN CUBA CREEK</t>
  </si>
  <si>
    <t>3362</t>
  </si>
  <si>
    <t>DURURPE</t>
  </si>
  <si>
    <t>CONTIGUO AL SUPERMERCADO DE DAYTONIA</t>
  </si>
  <si>
    <t>3366</t>
  </si>
  <si>
    <t>CONTIGUO MINISTERIO DE SALUD, BATAAN CENTRO</t>
  </si>
  <si>
    <t>3371</t>
  </si>
  <si>
    <t>02955</t>
  </si>
  <si>
    <t>ISLONA</t>
  </si>
  <si>
    <t>SN RAFAEL,7 K. AL OESTE CALLE PRC. A CAHUITA</t>
  </si>
  <si>
    <t>CONTIGUO A LA PLAZA DE DEPORTES, LIVERPOOL</t>
  </si>
  <si>
    <t>02890</t>
  </si>
  <si>
    <t>ZENT NUEVO</t>
  </si>
  <si>
    <t>3391</t>
  </si>
  <si>
    <t>TUBA CREEK #1</t>
  </si>
  <si>
    <t>escuelatubacreektalamanca@gmail.com</t>
  </si>
  <si>
    <t>LA LUCHA DE SAN ALBERTO</t>
  </si>
  <si>
    <t>2 K. NORESTE DEL LICEO MARYLAND</t>
  </si>
  <si>
    <t>ELINEY MARCHENA BUSTOS</t>
  </si>
  <si>
    <t>DE LA ENTRADA A SANTA ROSA, 2 K. AL OESTE</t>
  </si>
  <si>
    <t>GOSHEN</t>
  </si>
  <si>
    <t>GOSHEN CONTIGUO AL EBAIS</t>
  </si>
  <si>
    <t>VILLA DEL MAR Nº1</t>
  </si>
  <si>
    <t>3409</t>
  </si>
  <si>
    <t>03506</t>
  </si>
  <si>
    <t>AKBERIE</t>
  </si>
  <si>
    <t>CONTIGUO PLAZA DE DEPORTE, RIO QUITO</t>
  </si>
  <si>
    <t>13 K. SUR DEL DISTRITO CENTRAL, SIQUIRRES</t>
  </si>
  <si>
    <t>Bº Mª AUXILIADORA</t>
  </si>
  <si>
    <t>200 MTS. OESTE DE LA TERMINAL DE BUSES</t>
  </si>
  <si>
    <t>DEL PUENTE VESTA 55 K. OESTE, ISLA COHEN</t>
  </si>
  <si>
    <t>TERRITORIO INDIGENA, BAJO CHIRRIPO</t>
  </si>
  <si>
    <t>FRENTE A LA PLAZA DE DEPORTES, EN LA FRANCIA</t>
  </si>
  <si>
    <t>VEGAS DEL IMPERIO</t>
  </si>
  <si>
    <t>3433</t>
  </si>
  <si>
    <t>CAÑO BLANCO</t>
  </si>
  <si>
    <t>CONTIGUO A PLAZA DE DEPORTES DE LA COLONIA</t>
  </si>
  <si>
    <t>3438</t>
  </si>
  <si>
    <t>02968</t>
  </si>
  <si>
    <t>3439</t>
  </si>
  <si>
    <t>03004</t>
  </si>
  <si>
    <t>7 K. AL NORTE DEL PUENTE DE LA BOMBA</t>
  </si>
  <si>
    <t>3444</t>
  </si>
  <si>
    <t>03047</t>
  </si>
  <si>
    <t>5 K. DE LA RUTA 96</t>
  </si>
  <si>
    <t>3445</t>
  </si>
  <si>
    <t>03638</t>
  </si>
  <si>
    <t>KËKÖLDI</t>
  </si>
  <si>
    <t>3446</t>
  </si>
  <si>
    <t>02873</t>
  </si>
  <si>
    <t>3447</t>
  </si>
  <si>
    <t>SOKI</t>
  </si>
  <si>
    <t>3451</t>
  </si>
  <si>
    <t>02927</t>
  </si>
  <si>
    <t>SAN CECILIO</t>
  </si>
  <si>
    <t>BANANITO NORTE, 6 K. A BANAGA</t>
  </si>
  <si>
    <t>3452</t>
  </si>
  <si>
    <t>3456</t>
  </si>
  <si>
    <t>3457</t>
  </si>
  <si>
    <t>BRISAS DE VERAGUA</t>
  </si>
  <si>
    <t>12 K. SUR DE LA ENTRADA PRINC. DE LIVERPOOL</t>
  </si>
  <si>
    <t>3462</t>
  </si>
  <si>
    <t>LA PASCUA</t>
  </si>
  <si>
    <t>PASCUA</t>
  </si>
  <si>
    <t>LA LEONA</t>
  </si>
  <si>
    <t>3 K. AL SUR DEL PUENTE DE PACUARITO</t>
  </si>
  <si>
    <t>Bº LOS CANGREJOS</t>
  </si>
  <si>
    <t>BARRIO LOS CANGREJOS</t>
  </si>
  <si>
    <t>3468</t>
  </si>
  <si>
    <t>03580</t>
  </si>
  <si>
    <t>RIO BLANCO, CENTRO</t>
  </si>
  <si>
    <t>4 K. AL NORTE DEL ENTRADA DE ZONA FRANCA</t>
  </si>
  <si>
    <t>3475</t>
  </si>
  <si>
    <t>SAN ISIDRO DE FLORIDA</t>
  </si>
  <si>
    <t>CONTIGUO A LA PLAZA DE DEPORTES, SAN ALBERTO</t>
  </si>
  <si>
    <t>Bº STA. EDUVIGES, CONTIGUO URB. LOS LAURELES</t>
  </si>
  <si>
    <t>3491</t>
  </si>
  <si>
    <t>03008</t>
  </si>
  <si>
    <t>16 K. SUR DE SIQUIRRES,CARRETERA A TURRIALBA</t>
  </si>
  <si>
    <t>3493</t>
  </si>
  <si>
    <t>3 K AL OESTE CTP TALAMANCA, CARRET. A SURETKA</t>
  </si>
  <si>
    <t>3501</t>
  </si>
  <si>
    <t>ENTRADA DE ZONA FRANCA, 3 KM AL SUR</t>
  </si>
  <si>
    <t>04096</t>
  </si>
  <si>
    <t>LOMA LINDA</t>
  </si>
  <si>
    <t>3 K. AL SUR DE LA ENTRADA DE SAN MIGUEL</t>
  </si>
  <si>
    <t>COSTADO OESTE DE LA PLAZA, EL COCAL-SIQUIRRES</t>
  </si>
  <si>
    <t>A UN COSTADO DE LA PLAZA DE DEPORTES, BOCUARE</t>
  </si>
  <si>
    <t>3514</t>
  </si>
  <si>
    <t>3516</t>
  </si>
  <si>
    <t>3518</t>
  </si>
  <si>
    <t>SHUABB</t>
  </si>
  <si>
    <t>3521</t>
  </si>
  <si>
    <t>FRENTE A LA PLAZA DE DEPORTES, SAN CARLOS</t>
  </si>
  <si>
    <t>23 K. NOROESTE DEL CEMENTERIO DE SIQUIRRES</t>
  </si>
  <si>
    <t>BARRIO LA COLINA</t>
  </si>
  <si>
    <t>FREEMAN 1</t>
  </si>
  <si>
    <t>FRENTE A LA PLAZA DE DEPORTES, FREEMAN 1</t>
  </si>
  <si>
    <t>3526</t>
  </si>
  <si>
    <t>FRENTE A LA PLAZA DE FUTBOL DE LA MARINA</t>
  </si>
  <si>
    <t>3529</t>
  </si>
  <si>
    <t>LA ISLETA</t>
  </si>
  <si>
    <t>3530</t>
  </si>
  <si>
    <t>LA LIGIA DE RIO J.UN COST.D"LA PLAZA D.DEPORT</t>
  </si>
  <si>
    <t>5 KMS. AL SUR CARRETERA GUAPILES-SIQUIRRES</t>
  </si>
  <si>
    <t>100M NORTE Y 250 M AL ESTE DEL BAR LOS PINOS</t>
  </si>
  <si>
    <t>3540</t>
  </si>
  <si>
    <t>03415</t>
  </si>
  <si>
    <t>LAS BRISAS TORO AMARILLO</t>
  </si>
  <si>
    <t>DE LA COMUNIDAD LA PERLA 3 KM AL ESTE</t>
  </si>
  <si>
    <t>3545</t>
  </si>
  <si>
    <t>03518</t>
  </si>
  <si>
    <t>3546</t>
  </si>
  <si>
    <t>03194</t>
  </si>
  <si>
    <t>3547</t>
  </si>
  <si>
    <t>03283</t>
  </si>
  <si>
    <t>COSTADO DE LA PLAZA DE DEPORTES COLORADO</t>
  </si>
  <si>
    <t>SANDRA SALAZAR PARRA</t>
  </si>
  <si>
    <t>3564</t>
  </si>
  <si>
    <t>3565</t>
  </si>
  <si>
    <t>3566</t>
  </si>
  <si>
    <t>DELTA</t>
  </si>
  <si>
    <t>3567</t>
  </si>
  <si>
    <t>03599</t>
  </si>
  <si>
    <t>FRENTE AL LICEO DE CARIARI</t>
  </si>
  <si>
    <t>3569</t>
  </si>
  <si>
    <t>LA CURIA</t>
  </si>
  <si>
    <t>3570</t>
  </si>
  <si>
    <t>AGRIMAGA</t>
  </si>
  <si>
    <t>COSTADO NORTE DELA PLAZA DE DEPORTES</t>
  </si>
  <si>
    <t>DEL RESTAURANTE LA TROCHA EN GUAPILES 3KM SUR</t>
  </si>
  <si>
    <t>1KM OESTE DE LA SUBASTA GANADERA PALERMO CARI</t>
  </si>
  <si>
    <t>BARRIO NAZARETH, FRENTE A LA IGLESIA CATOLICA</t>
  </si>
  <si>
    <t>DEL CRUCE CARTAGENA 4KM OESTE</t>
  </si>
  <si>
    <t>8 KM NORTE DE CARIARI</t>
  </si>
  <si>
    <t>3587</t>
  </si>
  <si>
    <t>3588</t>
  </si>
  <si>
    <t>3592</t>
  </si>
  <si>
    <t>03200</t>
  </si>
  <si>
    <t>FRENTE A LA PLAZA DE DEPORTES DE SAN GERARDO</t>
  </si>
  <si>
    <t>3 KM ESTE DE LA SUPERVISION ESCOLAR ROXANA</t>
  </si>
  <si>
    <t>3596</t>
  </si>
  <si>
    <t>02960</t>
  </si>
  <si>
    <t>200MTS ESTE DE LA PLAZA DE DEPORTES</t>
  </si>
  <si>
    <t>1.5 KM AL NORTE DE ESTANDAR, 125 ESTE</t>
  </si>
  <si>
    <t>3601</t>
  </si>
  <si>
    <t>3603</t>
  </si>
  <si>
    <t>MARIBEL MONTIEL GARCIA</t>
  </si>
  <si>
    <t>DEL COMANDO PUERTO VIEJO,23KM AL NORTE</t>
  </si>
  <si>
    <t>22 KM NOROESTE DE LA COMUNIDAD DE CARIARI</t>
  </si>
  <si>
    <t>3607</t>
  </si>
  <si>
    <t>03851</t>
  </si>
  <si>
    <t>SAN RAFAEL CARIARI</t>
  </si>
  <si>
    <t>CONTIGUO A LA PLAZA DE DEPORTES LINEA VIEJA</t>
  </si>
  <si>
    <t>COSTADO SUR PLAZA DE DEPORTES, LONDRES</t>
  </si>
  <si>
    <t>WILLIAN DELGADO MATAMOROS</t>
  </si>
  <si>
    <t>2KM ESTE DE LA TERESA, CARRETERA TICABAN</t>
  </si>
  <si>
    <t>3616</t>
  </si>
  <si>
    <t>03598</t>
  </si>
  <si>
    <t>PUERTO LINDO</t>
  </si>
  <si>
    <t>PALMITAS 1500 N CARRETERA BARRA DEL COLORADO</t>
  </si>
  <si>
    <t>3625</t>
  </si>
  <si>
    <t>EL CAMARONCITO</t>
  </si>
  <si>
    <t>50 SUR DE LA PLAZA DE DEPORTES LA UNION</t>
  </si>
  <si>
    <t>3633</t>
  </si>
  <si>
    <t>BARRIO LA EMILIA</t>
  </si>
  <si>
    <t>25 MTS DE LA PLAZA DE DEPORTES</t>
  </si>
  <si>
    <t>3637</t>
  </si>
  <si>
    <t>EL SOTA</t>
  </si>
  <si>
    <t>VICTOR HUGO GOMEZ GARCIA</t>
  </si>
  <si>
    <t>COSTADO OESTE DE CEN CINAI POCORA</t>
  </si>
  <si>
    <t>FRENTE A LA IGLESIA CATOLICA VILLAFRANCA</t>
  </si>
  <si>
    <t>JOSE ADRIAN ZUÑIGA MORA</t>
  </si>
  <si>
    <t>1KM CARRETERA PAVIMENTADA CAMPO TRES ESTE</t>
  </si>
  <si>
    <t>3652</t>
  </si>
  <si>
    <t>03155</t>
  </si>
  <si>
    <t>3653</t>
  </si>
  <si>
    <t>3KM NORTE DEL CEMENTERIO DE SANTA ROSA,LA RIT</t>
  </si>
  <si>
    <t>COSTADO OESTE DEL PLANTEL DEL ICE</t>
  </si>
  <si>
    <t>FRENTE A LA PLAZA DE DEPORTES DE SAGRADA FAMI</t>
  </si>
  <si>
    <t>100 OSTE DEL SALON COMUNAL</t>
  </si>
  <si>
    <t>75 O DE LA ENTRADA PRINCIPAL DE STANDART FRUI</t>
  </si>
  <si>
    <t>3670</t>
  </si>
  <si>
    <t>03207</t>
  </si>
  <si>
    <t>COOPEMALANGA</t>
  </si>
  <si>
    <t>3672</t>
  </si>
  <si>
    <t>03691</t>
  </si>
  <si>
    <t>3674</t>
  </si>
  <si>
    <t>BARRIO SAN JULIAN</t>
  </si>
  <si>
    <t>SAN JULIAN CENTRO</t>
  </si>
  <si>
    <t>3676</t>
  </si>
  <si>
    <t>CANTA GALLO</t>
  </si>
  <si>
    <t>CONTUGUO A LA PLAZA DE DEPORTES EN CARAMBOLA</t>
  </si>
  <si>
    <t>CONTIGUO A Y A DEL PROGRESO</t>
  </si>
  <si>
    <t>3680</t>
  </si>
  <si>
    <t>03849</t>
  </si>
  <si>
    <t>LA SIRENA</t>
  </si>
  <si>
    <t>50 SUR Y 50 ESTE DE LA IGLESIA CATOLICA</t>
  </si>
  <si>
    <t>2KM NORTE Y 1 KM ESTE DE CARIARI POCOCI</t>
  </si>
  <si>
    <t>100 MTS SUR DE LA IGLESIA CATOLICA DE IZTARU</t>
  </si>
  <si>
    <t>FRENTE IGLESIA CRISTIANA 50 MTS SUR</t>
  </si>
  <si>
    <t>3693</t>
  </si>
  <si>
    <t>03829</t>
  </si>
  <si>
    <t>EL CARMEN DE PARRITA 25 KM AL SURESTE</t>
  </si>
  <si>
    <t>100 M SUR Y 100 M OESTE DE LA PLAZA DEPORTES</t>
  </si>
  <si>
    <t>3703</t>
  </si>
  <si>
    <t>3704</t>
  </si>
  <si>
    <t>03588</t>
  </si>
  <si>
    <t>3705</t>
  </si>
  <si>
    <t>BARBUDAL</t>
  </si>
  <si>
    <t>BARDUBAL</t>
  </si>
  <si>
    <t>3707</t>
  </si>
  <si>
    <t>GRACE AGUILAR CHINCHILLA</t>
  </si>
  <si>
    <t>BAMBU CENTRO PARRITA</t>
  </si>
  <si>
    <t>3711</t>
  </si>
  <si>
    <t>CERROS ARRIBA</t>
  </si>
  <si>
    <t>SAN RAFAEL DE CERROS</t>
  </si>
  <si>
    <t>FRENTE A IGLESIA EVANGELICA MANA</t>
  </si>
  <si>
    <t>3714</t>
  </si>
  <si>
    <t>3716</t>
  </si>
  <si>
    <t>03590</t>
  </si>
  <si>
    <t>CUARROS</t>
  </si>
  <si>
    <t>COSTADO OESTE DE LA PLAZA DEPORTES</t>
  </si>
  <si>
    <t>CONTIGUO A CENCINAI DE ESTERILLOS OESTE</t>
  </si>
  <si>
    <t>3721</t>
  </si>
  <si>
    <t>EL SUKIA</t>
  </si>
  <si>
    <t>100 M AL NORTE DEL SALON COMUNAL</t>
  </si>
  <si>
    <t>3722</t>
  </si>
  <si>
    <t>15 KM NORESTE DEL CENTRO DE PARRITA</t>
  </si>
  <si>
    <t>100 MTS NOROESTE MAXI PALI, JACO</t>
  </si>
  <si>
    <t>3728</t>
  </si>
  <si>
    <t>02461</t>
  </si>
  <si>
    <t>DOS BOCAS</t>
  </si>
  <si>
    <t>COMUNIDAD DE HATILLO PRIMERA ENTRADA 9K NORTE</t>
  </si>
  <si>
    <t>3729</t>
  </si>
  <si>
    <t>RANCHO NUEVO</t>
  </si>
  <si>
    <t>ESTRELLA MORA NUÑEZ</t>
  </si>
  <si>
    <t>3730</t>
  </si>
  <si>
    <t>EL PASITO</t>
  </si>
  <si>
    <t>FRENTE AL SALON COMUNAL EL PASITO, SAVEGRE</t>
  </si>
  <si>
    <t>3731</t>
  </si>
  <si>
    <t>EL REY</t>
  </si>
  <si>
    <t>DEL SUPERMERCADO COOPESILENCIO 100 MTS SUR</t>
  </si>
  <si>
    <t>50 MTS ESTE DE LA ENTRADA DEL HOTEL BEJUCO</t>
  </si>
  <si>
    <t>3736</t>
  </si>
  <si>
    <t>FINCA NICOYA</t>
  </si>
  <si>
    <t>FINCA NICOYA, PARRITA</t>
  </si>
  <si>
    <t>COSTADO NOROESTE DE LA PLAZA DE DEPORTES</t>
  </si>
  <si>
    <t>3738</t>
  </si>
  <si>
    <t>ISLA PALO SECO</t>
  </si>
  <si>
    <t>3 KM E DEL ANT REST MAR Y SOL ISLA PALO SECO</t>
  </si>
  <si>
    <t>FINCA PALO SECO FRENTE A PLAZA DE DEPORTES</t>
  </si>
  <si>
    <t>3741</t>
  </si>
  <si>
    <t>LA CHIRRACA</t>
  </si>
  <si>
    <t>3742</t>
  </si>
  <si>
    <t>LA GALLEGA</t>
  </si>
  <si>
    <t>LA GALLLEGA</t>
  </si>
  <si>
    <t>LA JULIETA FRENTE AL PARQUE MUNICIPAL</t>
  </si>
  <si>
    <t>CARRET A PURISCAL 150 M ESTE DE LA CASETILLA</t>
  </si>
  <si>
    <t>3746</t>
  </si>
  <si>
    <t>FRENTE A PLAZA DE DEPORTES DE LAS MESAS</t>
  </si>
  <si>
    <t>3747</t>
  </si>
  <si>
    <t>ISLA DAMAS</t>
  </si>
  <si>
    <t>MIREYA BRENES NUÑEZ</t>
  </si>
  <si>
    <t>500 MTS ESTE DE LA PLANTA DE ACEITE PALO SECO</t>
  </si>
  <si>
    <t>FRENTE A LA CANCHA DE BASQUET</t>
  </si>
  <si>
    <t>FRENTE PARADA PRINCIPAL DE BUS PAQUITA CENTRO</t>
  </si>
  <si>
    <t>PUEBL0 NUEV0</t>
  </si>
  <si>
    <t>3757</t>
  </si>
  <si>
    <t>PIRRIS</t>
  </si>
  <si>
    <t>DIMAS JIMENEZ ROJAS</t>
  </si>
  <si>
    <t>3759</t>
  </si>
  <si>
    <t>CALLE HERMOSA</t>
  </si>
  <si>
    <t>3760</t>
  </si>
  <si>
    <t>POCHOTAL</t>
  </si>
  <si>
    <t>50 M AL ESTE DE LA IGLESIA CATOLICA</t>
  </si>
  <si>
    <t>DIAGONAL AL SUPER HENRY, PLAYON SUR</t>
  </si>
  <si>
    <t>COSTADO OESTE PLAZA DE DEPORTES RANCHO GRANDE</t>
  </si>
  <si>
    <t>3766</t>
  </si>
  <si>
    <t>3767</t>
  </si>
  <si>
    <t>MARIA EUGENIA VINDAS MENDEZ</t>
  </si>
  <si>
    <t>COSTADO NORTE DE LA PLAZA DEPORTES S. ANTONIO</t>
  </si>
  <si>
    <t>03395</t>
  </si>
  <si>
    <t>3778</t>
  </si>
  <si>
    <t>SURUBRES</t>
  </si>
  <si>
    <t>100 METROS SUR DE LA IGLESIA</t>
  </si>
  <si>
    <t>3779</t>
  </si>
  <si>
    <t>SARDINAL SUR</t>
  </si>
  <si>
    <t>CONTIGUO A LA IGLESIA CATOLLICA</t>
  </si>
  <si>
    <t>500 MTS ESTE DEL PLANTEL DEL ICE</t>
  </si>
  <si>
    <t>3783</t>
  </si>
  <si>
    <t>CAPULIN</t>
  </si>
  <si>
    <t>BAJO CAPULIN</t>
  </si>
  <si>
    <t>3786</t>
  </si>
  <si>
    <t>QUEBRADA ARROYO</t>
  </si>
  <si>
    <t>3787</t>
  </si>
  <si>
    <t>00840</t>
  </si>
  <si>
    <t>3788</t>
  </si>
  <si>
    <t>FINCA ANITA</t>
  </si>
  <si>
    <t>LUIS MARIANO ROJAS BADILLA</t>
  </si>
  <si>
    <t>3789</t>
  </si>
  <si>
    <t>3790</t>
  </si>
  <si>
    <t>02477</t>
  </si>
  <si>
    <t>3791</t>
  </si>
  <si>
    <t>EL NEGRO</t>
  </si>
  <si>
    <t>3793</t>
  </si>
  <si>
    <t>DEL PUESTO DE SALUD 200M NORTE MANO IZQUIERDA</t>
  </si>
  <si>
    <t>JAZMINES A</t>
  </si>
  <si>
    <t>15KM ENTRADA DEL VALLE</t>
  </si>
  <si>
    <t>7 KM ESTE DE COLONIA PUNTARENAS</t>
  </si>
  <si>
    <t>3799</t>
  </si>
  <si>
    <t>03423</t>
  </si>
  <si>
    <t>LA RESERVA</t>
  </si>
  <si>
    <t>8.5KM SUR DE CANALETE</t>
  </si>
  <si>
    <t>3803</t>
  </si>
  <si>
    <t>3804</t>
  </si>
  <si>
    <t>03483</t>
  </si>
  <si>
    <t>LOS ANGELES DEL EBAIS DE CAOBA 3K NORESTE</t>
  </si>
  <si>
    <t>PUESTO FRONTERIZO EL DELIRIO 3KM AL OESTE</t>
  </si>
  <si>
    <t>3807</t>
  </si>
  <si>
    <t>03252</t>
  </si>
  <si>
    <t>TUJANKIR II</t>
  </si>
  <si>
    <t>DEL PUESTO DE POLICIA DE BIRMANIA 3KM OESTE</t>
  </si>
  <si>
    <t>3 KM AL NORTE DE ESC LAS MILPAS</t>
  </si>
  <si>
    <t>FRENTE A LA PLAZA DE DEPORTE DE LA COMUNIDAD</t>
  </si>
  <si>
    <t>EL ENCANTO DOS RIOS DE UPALA</t>
  </si>
  <si>
    <t>3816</t>
  </si>
  <si>
    <t>02172</t>
  </si>
  <si>
    <t>3817</t>
  </si>
  <si>
    <t>03625</t>
  </si>
  <si>
    <t>ARGENDORA</t>
  </si>
  <si>
    <t>DE SANTA CECILIA 6KM SUR Y 100M ANTES DEL RIO</t>
  </si>
  <si>
    <t>1KM AL N DEL COLEGIO SAN JOSE</t>
  </si>
  <si>
    <t>3821</t>
  </si>
  <si>
    <t>LUIS ALEJANDRO APONTE QUIROS</t>
  </si>
  <si>
    <t>JESUS DE POPOYOAPA 3.5KM SUROESTE</t>
  </si>
  <si>
    <t>CONTIGUO AL SALON COMUNAL DE BUENOS AIRES</t>
  </si>
  <si>
    <t>MAUREN RAMIREZ MONGE</t>
  </si>
  <si>
    <t>300M ESTE DEL TEMPLO CATOLICO</t>
  </si>
  <si>
    <t>200M SUR DEL SALON COMUNAL</t>
  </si>
  <si>
    <t>50 AL OESTE DE LA IGLESIA CATOLICA EL PROGRES</t>
  </si>
  <si>
    <t>3833</t>
  </si>
  <si>
    <t>LAS GARZAS</t>
  </si>
  <si>
    <t>25 M DE LA IGLESIA CATOLICA</t>
  </si>
  <si>
    <t>FRENTE AL EBAIS DE COLONIA PUNTARENAS DE UPLA</t>
  </si>
  <si>
    <t>FRENTE AL PUESTO DE GUARDIA RURAL</t>
  </si>
  <si>
    <t>500M SUROESTE DE LA PISTA DE ATERRIZAJE</t>
  </si>
  <si>
    <t>17 KM SURESTE DE UPALA</t>
  </si>
  <si>
    <t>COSTADO SUR DEL REDONDEL DE UPALA</t>
  </si>
  <si>
    <t>DEL SALON COMUNAL 100 M ESTE</t>
  </si>
  <si>
    <t>25 M SURESTE DEL EBAIS</t>
  </si>
  <si>
    <t>FRENTE AL SALON COMUNAL,COSTADO SUR</t>
  </si>
  <si>
    <t>5KM AL SUR DE CANALETE FRENTE A LA IGLESIA</t>
  </si>
  <si>
    <t>300M NOESTE DEL PUESTO DE LA FUERZA PUBLICA</t>
  </si>
  <si>
    <t>YORLENY REYES AGUIRRE</t>
  </si>
  <si>
    <t>2KM SUR DEL COMANDO DE UPALA</t>
  </si>
  <si>
    <t>DE LA IGLESIA CATOLICA 800 M AL NORTE</t>
  </si>
  <si>
    <t>DIAGONAL AL LA IGLESIA CATOLICA</t>
  </si>
  <si>
    <t>3854</t>
  </si>
  <si>
    <t>LLANO BONITO #2</t>
  </si>
  <si>
    <t>LLANO BONITO DOS</t>
  </si>
  <si>
    <t>1KM AL OESTE DE LA PLAZA</t>
  </si>
  <si>
    <t>8K AL SUR DE UPALA CENTRO</t>
  </si>
  <si>
    <t>2 KM AL ESTE CRUCE A DELICIAS</t>
  </si>
  <si>
    <t>3858</t>
  </si>
  <si>
    <t>MONTE CRISTO</t>
  </si>
  <si>
    <t>COSTADO OESTE DE LA PLAZA DE MONTE CRISTO</t>
  </si>
  <si>
    <t>MANUEL ANGEL ORTIZ OBANDO</t>
  </si>
  <si>
    <t>manuel.ortiz.obando@mep.go.cr</t>
  </si>
  <si>
    <t>CONTIGUO A LA IGLESI CATOLICA</t>
  </si>
  <si>
    <t>DE LA IGLESIA CATOLICA 100M ESTE</t>
  </si>
  <si>
    <t>LOS CARTAGOS NORTE SAN JOSE DE UPALA</t>
  </si>
  <si>
    <t>MEXICO EN LAS DELICIAS DE UPALA</t>
  </si>
  <si>
    <t>CUATRO CRUCES CENTRO</t>
  </si>
  <si>
    <t>3870</t>
  </si>
  <si>
    <t>MARIBEL MORAGA ESPINALES</t>
  </si>
  <si>
    <t>maribel.moraga.espinales@mep.go.cr</t>
  </si>
  <si>
    <t>DEL TEMPLO CATOLICO 100M SUR</t>
  </si>
  <si>
    <t>3871</t>
  </si>
  <si>
    <t>MONICO</t>
  </si>
  <si>
    <t>50M SUR DE LA PLAZA DE FUTBOL</t>
  </si>
  <si>
    <t>100 M SUR DE LA IGLESIA CATOLICA</t>
  </si>
  <si>
    <t>DE LA PLANTA DEL ICE EN UPALA 2 KM NORTE</t>
  </si>
  <si>
    <t>ETHELVINA ROJAS CALVO</t>
  </si>
  <si>
    <t>FRENTE SALON COMUNAL LAS PAVAS</t>
  </si>
  <si>
    <t>EL GUACALITO</t>
  </si>
  <si>
    <t>150M ESTE DEL TEMPLO CATOLICO</t>
  </si>
  <si>
    <t>100 M AL OESTE DE LA PLAZA PUBLICA</t>
  </si>
  <si>
    <t>3880</t>
  </si>
  <si>
    <t>JUAN CARLOS GONZALEZ SALGUERA</t>
  </si>
  <si>
    <t>3881</t>
  </si>
  <si>
    <t>MARJORIE ALFARO MURILLO</t>
  </si>
  <si>
    <t>25M AL SUR-ESTE DEL PUESTO DE POLICIA</t>
  </si>
  <si>
    <t>50 M DE LA IGLESIA CATOLICA</t>
  </si>
  <si>
    <t>3885</t>
  </si>
  <si>
    <t>03253</t>
  </si>
  <si>
    <t>3.5 KM OESTE DE KATIRA</t>
  </si>
  <si>
    <t>LA TORRE, AGUAS CLARAS DE UPALA</t>
  </si>
  <si>
    <t>6 KM AL SUR DE ARMENIA CALLE A GUACALITO</t>
  </si>
  <si>
    <t>3889</t>
  </si>
  <si>
    <t>I.D.A. SAN JOSE</t>
  </si>
  <si>
    <t>MAYELA PARRALES MEDINA</t>
  </si>
  <si>
    <t>2.5KM AL SURESTE DEL PUENTE SAN JOSE DE UPALA</t>
  </si>
  <si>
    <t>3890</t>
  </si>
  <si>
    <t>SAN RAFAEL DE SANTA CECILIA</t>
  </si>
  <si>
    <t>3KM SUR DE LA PLAZA DE FUTBOL 4 BOCAS</t>
  </si>
  <si>
    <t>CONTIGUO AL PUESTO DE POLICIA DE SAN ISIDRO Y</t>
  </si>
  <si>
    <t>RIO NEGRO DE AGUAS CLARAS</t>
  </si>
  <si>
    <t>150 M ESTE DE SUPER LA FAMILIA</t>
  </si>
  <si>
    <t>3897</t>
  </si>
  <si>
    <t>175M SUROESTE PULPERIA SAN MIGUEL</t>
  </si>
  <si>
    <t>I.D.A. LA JABALINA</t>
  </si>
  <si>
    <t>LA JABALINA DE DOS RIOS DE UPALA</t>
  </si>
  <si>
    <t>500 M DEL RIO LA LAGARTERA</t>
  </si>
  <si>
    <t>08 KM DE UPALA CENTRO</t>
  </si>
  <si>
    <t>SUAMPITO</t>
  </si>
  <si>
    <t>2.8KM AL SUR DE LA PISTA UPALA GUATUSO</t>
  </si>
  <si>
    <t>3903</t>
  </si>
  <si>
    <t>FLORIBETH RAMIREZ GARCIA</t>
  </si>
  <si>
    <t>3907</t>
  </si>
  <si>
    <t>CIRIACO CALDERON PEÑA</t>
  </si>
  <si>
    <t>BARRIO EL JARDIN</t>
  </si>
  <si>
    <t>VILLA NUEVA DE SAN JOSE DE UPALA</t>
  </si>
  <si>
    <t>3912</t>
  </si>
  <si>
    <t>3913</t>
  </si>
  <si>
    <t>JENARO OCAMPO ESTRADA</t>
  </si>
  <si>
    <t>1.5 K AL OESTE DEL PUENTE DE CARTAGO</t>
  </si>
  <si>
    <t>CAROLINA HURTADO HURTADO</t>
  </si>
  <si>
    <t>PIZOTILLO SAN JOSE DE UPALA</t>
  </si>
  <si>
    <t>150M NORTE DE LA IGLESIA CATOLICA</t>
  </si>
  <si>
    <t>100M ESTE IGLESIA CATOLICA LOS ANGELES</t>
  </si>
  <si>
    <t>LLANO AZUL UPALA ALAJUELA</t>
  </si>
  <si>
    <t>GEOCONDA CORTEZ CHAVEZ</t>
  </si>
  <si>
    <t>2 KM OESTE DE LA ENTRADA DEL CACHETE</t>
  </si>
  <si>
    <t>YETTY VILLALOBOS MURILLO</t>
  </si>
  <si>
    <t>FRENTE AL SALON COMUNAL EL PROGRESO</t>
  </si>
  <si>
    <t>5KM NOROESTE DE EL PROGRESO</t>
  </si>
  <si>
    <t>3933</t>
  </si>
  <si>
    <t>03688</t>
  </si>
  <si>
    <t>EL ENCUENTRO</t>
  </si>
  <si>
    <t>MERCEDES BALTODANO OROZCO</t>
  </si>
  <si>
    <t>BARRIO JAMAICA</t>
  </si>
  <si>
    <t>ANTIGUO REFUGIO SANTA ROSA DE POCOSOL</t>
  </si>
  <si>
    <t>4901</t>
  </si>
  <si>
    <t>03906</t>
  </si>
  <si>
    <t>4919</t>
  </si>
  <si>
    <t>JUAN ENRIQUE PESTALOZZI</t>
  </si>
  <si>
    <t>XINIA PATRICIA VARGAS CORRALES</t>
  </si>
  <si>
    <t>SALITRILLOS FRENTE A LA PLAZA DE DEPORTES</t>
  </si>
  <si>
    <t>250 NOROESTE ABASTECEDOR ROCIO</t>
  </si>
  <si>
    <t>4934</t>
  </si>
  <si>
    <t>03928</t>
  </si>
  <si>
    <t>EL PITAL</t>
  </si>
  <si>
    <t>1 KM OESTE CRUCE, SAN RAFAEL DE TURRUBARES</t>
  </si>
  <si>
    <t>2 KM APROX A NROESTE D ENTRADA STA MA DECAJON</t>
  </si>
  <si>
    <t>SAN VICENTE Y LAS GRANADINAS</t>
  </si>
  <si>
    <t>1.2 KM DE RIVAS</t>
  </si>
  <si>
    <t>1.5 K AL OESTE CALLE EL SITIO ENTRADA PRINCIP</t>
  </si>
  <si>
    <t>4955</t>
  </si>
  <si>
    <t>03908</t>
  </si>
  <si>
    <t>santiago.araya.martinez@mep.go.cr</t>
  </si>
  <si>
    <t>SAN LUIS DE PATASTE GUATUSO ALAJUELA</t>
  </si>
  <si>
    <t>4956</t>
  </si>
  <si>
    <t>03949</t>
  </si>
  <si>
    <t>BAHAMAS</t>
  </si>
  <si>
    <t>HEBRON</t>
  </si>
  <si>
    <t>RODOLFO MORALES ALEMAN</t>
  </si>
  <si>
    <t>DE LA ENTRADA A KOPPER 5 KM AL ESTE</t>
  </si>
  <si>
    <t>4957</t>
  </si>
  <si>
    <t>03907</t>
  </si>
  <si>
    <t>EL JADE</t>
  </si>
  <si>
    <t>ELSA LIDIETH ARIAS MORA</t>
  </si>
  <si>
    <t>4958</t>
  </si>
  <si>
    <t>03950</t>
  </si>
  <si>
    <t>GRANADA</t>
  </si>
  <si>
    <t>EL GALLITO</t>
  </si>
  <si>
    <t>1 KM AL NORTE DEL PLANTEL DEL MOPT</t>
  </si>
  <si>
    <t>4971</t>
  </si>
  <si>
    <t>03897</t>
  </si>
  <si>
    <t>TULËSI</t>
  </si>
  <si>
    <t>ALTO CHIRRIPO, TURRIALBA</t>
  </si>
  <si>
    <t>4972</t>
  </si>
  <si>
    <t>03898</t>
  </si>
  <si>
    <t>4973</t>
  </si>
  <si>
    <t>03899</t>
  </si>
  <si>
    <t>SHINABLA</t>
  </si>
  <si>
    <t>4974</t>
  </si>
  <si>
    <t>03900</t>
  </si>
  <si>
    <t>TSIMARI</t>
  </si>
  <si>
    <t>ESTRELLA UGALDE PANIAGUA</t>
  </si>
  <si>
    <t>12 KMTS NORTE DEL COLEGIO TECNICO PROFESIONAL</t>
  </si>
  <si>
    <t>4980</t>
  </si>
  <si>
    <t>03902</t>
  </si>
  <si>
    <t>RIO MAGDALENA</t>
  </si>
  <si>
    <t>ENTRADA LOS TERREROS 1 KM ESTE, EL PARAISO</t>
  </si>
  <si>
    <t>4987</t>
  </si>
  <si>
    <t>03927</t>
  </si>
  <si>
    <t>2.5 KM N.DE VIDRIOS GUAYABO, GUAYABO, BAGACES</t>
  </si>
  <si>
    <t>4993</t>
  </si>
  <si>
    <t>03929</t>
  </si>
  <si>
    <t>VICTOR ANCHIA ROJAS</t>
  </si>
  <si>
    <t>25 METROS ESTE DE LA GUARDIA RURAL</t>
  </si>
  <si>
    <t>3.5 KM DE LA ENTRADA DE BUENOS AIRES</t>
  </si>
  <si>
    <t>5006</t>
  </si>
  <si>
    <t>03963</t>
  </si>
  <si>
    <t>LA PLAZA</t>
  </si>
  <si>
    <t>OLGA CASCANTE ORTEGA</t>
  </si>
  <si>
    <t>A UN COSTADO DE LA PLAZA DE FUTBOL</t>
  </si>
  <si>
    <t>5009</t>
  </si>
  <si>
    <t>50 METROS AL OESTE DE LA IGLESIA CATOLICA</t>
  </si>
  <si>
    <t>5010</t>
  </si>
  <si>
    <t>200 METROS OESTE DE FOTO SALAZAR</t>
  </si>
  <si>
    <t>PALMAS DEL RIO</t>
  </si>
  <si>
    <t>5012</t>
  </si>
  <si>
    <t>03912</t>
  </si>
  <si>
    <t>5013</t>
  </si>
  <si>
    <t>03913</t>
  </si>
  <si>
    <t>300 ESTE DEL MINAET</t>
  </si>
  <si>
    <t>5018</t>
  </si>
  <si>
    <t>03930</t>
  </si>
  <si>
    <t>5022</t>
  </si>
  <si>
    <t>03915</t>
  </si>
  <si>
    <t>5023</t>
  </si>
  <si>
    <t>03914</t>
  </si>
  <si>
    <t>OROCHICO</t>
  </si>
  <si>
    <t>5025</t>
  </si>
  <si>
    <t>03920</t>
  </si>
  <si>
    <t>CAMA LA BERTA</t>
  </si>
  <si>
    <t>2 K. AL SUR ENTRADA PRINCIPAL DE GERMANIA</t>
  </si>
  <si>
    <t>5027</t>
  </si>
  <si>
    <t>03991</t>
  </si>
  <si>
    <t>BAJO BLEY</t>
  </si>
  <si>
    <t>ASENT. IDA. GRANO DE ORO, CALLE LOS ARAYA</t>
  </si>
  <si>
    <t>ZONA INDIGENA BAJO CHIRRIPO</t>
  </si>
  <si>
    <t>Bº PROYECTO PACUARE</t>
  </si>
  <si>
    <t>5033</t>
  </si>
  <si>
    <t>03905</t>
  </si>
  <si>
    <t>NUEVO SANTO DOMINGO</t>
  </si>
  <si>
    <t>LIGIA ARAYA UMAÑA</t>
  </si>
  <si>
    <t>5036</t>
  </si>
  <si>
    <t>03733</t>
  </si>
  <si>
    <t>100 METROS SUR DEL PUESTO FRONTERA DELTA</t>
  </si>
  <si>
    <t>BARBADOS</t>
  </si>
  <si>
    <t>CAÑO SECO</t>
  </si>
  <si>
    <t>5038</t>
  </si>
  <si>
    <t>03933</t>
  </si>
  <si>
    <t>SARDINA</t>
  </si>
  <si>
    <t>ALLEN BRENES MENDOZA</t>
  </si>
  <si>
    <t>5039</t>
  </si>
  <si>
    <t>03947</t>
  </si>
  <si>
    <t>ESCOCIA</t>
  </si>
  <si>
    <t>5041</t>
  </si>
  <si>
    <t>03948</t>
  </si>
  <si>
    <t>MACADAMIA</t>
  </si>
  <si>
    <t>TIERRA GRANDE</t>
  </si>
  <si>
    <t>5044</t>
  </si>
  <si>
    <t>GEOVANNI HIDALGO GARBANZO</t>
  </si>
  <si>
    <t>2 KM NORTE DEL TEMPLO CATOLICO LA VASCONIA</t>
  </si>
  <si>
    <t>5047</t>
  </si>
  <si>
    <t>03923</t>
  </si>
  <si>
    <t>U.C.R. SEDE DEL ATLANTICO</t>
  </si>
  <si>
    <t>350 OESTE DEL ANTIGUO BAR KAMAKIRUS</t>
  </si>
  <si>
    <t>5305</t>
  </si>
  <si>
    <t>03932</t>
  </si>
  <si>
    <t>TSIPIRI ÑAK</t>
  </si>
  <si>
    <t>TSIPIRIÑAK</t>
  </si>
  <si>
    <t>5306</t>
  </si>
  <si>
    <t>03973</t>
  </si>
  <si>
    <t>NIMARI TÄWÄ</t>
  </si>
  <si>
    <t>RIO PEJE</t>
  </si>
  <si>
    <t>5308</t>
  </si>
  <si>
    <t>03942</t>
  </si>
  <si>
    <t>KARKO</t>
  </si>
  <si>
    <t>5309</t>
  </si>
  <si>
    <t>03941</t>
  </si>
  <si>
    <t>YÖLDI KICHA</t>
  </si>
  <si>
    <t>ALTO PACUAR</t>
  </si>
  <si>
    <t>ALTO PACUARE, CHIRRIPO</t>
  </si>
  <si>
    <t>5310</t>
  </si>
  <si>
    <t>03974</t>
  </si>
  <si>
    <t>5312</t>
  </si>
  <si>
    <t>04020</t>
  </si>
  <si>
    <t>SHORDI</t>
  </si>
  <si>
    <t>5313</t>
  </si>
  <si>
    <t>03938</t>
  </si>
  <si>
    <t>SHIKIARI TÄWÄ</t>
  </si>
  <si>
    <t>ALTO SHIKIARI</t>
  </si>
  <si>
    <t>CALIENTA TIGRA</t>
  </si>
  <si>
    <t>CRUZ MORALES LEIVA</t>
  </si>
  <si>
    <t>ARMANDO BARRIENTOS DIAZ</t>
  </si>
  <si>
    <t>7 KM NOROESTE DE GUATUSO</t>
  </si>
  <si>
    <t>SONIA MARIN MORA</t>
  </si>
  <si>
    <t>LA ROXANA, SANTA RITA DE NANDAYURE</t>
  </si>
  <si>
    <t>EL GUAPOTE</t>
  </si>
  <si>
    <t>5325</t>
  </si>
  <si>
    <t>03978</t>
  </si>
  <si>
    <t>OROCU</t>
  </si>
  <si>
    <t>PABLO JAEN GUZMAN</t>
  </si>
  <si>
    <t>5326</t>
  </si>
  <si>
    <t>03992</t>
  </si>
  <si>
    <t>DOS RAMAS</t>
  </si>
  <si>
    <t>DEL SUPER EL ENCANTO 400 E Y 100 N</t>
  </si>
  <si>
    <t>300 NORTE Y 50 OESTE DEL SUPER MANA</t>
  </si>
  <si>
    <t>FRENTE AL A Y A DE CEBADILLA</t>
  </si>
  <si>
    <t>5332</t>
  </si>
  <si>
    <t>03983</t>
  </si>
  <si>
    <t>SEIDY VILLALOBOS PORRAS</t>
  </si>
  <si>
    <t>DEL CENTRO DE HIGUITO DE SAN MATEO 5 KM NORTE</t>
  </si>
  <si>
    <t>5333</t>
  </si>
  <si>
    <t>04002</t>
  </si>
  <si>
    <t>LIMONCITO DE CUTRIS</t>
  </si>
  <si>
    <t>4 KM ESTE DEL CRUCE COOPEVEGA</t>
  </si>
  <si>
    <t>125 OESTE DE LOS TANQUES DE AYA</t>
  </si>
  <si>
    <t>5344</t>
  </si>
  <si>
    <t>03987</t>
  </si>
  <si>
    <t>5354</t>
  </si>
  <si>
    <t>03994</t>
  </si>
  <si>
    <t>BRIS</t>
  </si>
  <si>
    <t>5355</t>
  </si>
  <si>
    <t>03988</t>
  </si>
  <si>
    <t>2.5 KM AL ESTE DE LA ESC. MIRAFLORES</t>
  </si>
  <si>
    <t>1 KM OESTE DE LA ENTRADA PLAYA DEL COCO</t>
  </si>
  <si>
    <t>1 KM NORTE DE LA ANTIGUA BLOQUERA</t>
  </si>
  <si>
    <t>5455</t>
  </si>
  <si>
    <t>04006</t>
  </si>
  <si>
    <t>5457</t>
  </si>
  <si>
    <t>300 MTS SUR DEL HOGAR AMA</t>
  </si>
  <si>
    <t>5516</t>
  </si>
  <si>
    <t>SAN JOSE,AVENIDA 3 BIS CALLES 5 Y 7 DEL MORAZ</t>
  </si>
  <si>
    <t>5520</t>
  </si>
  <si>
    <t>5521</t>
  </si>
  <si>
    <t>04061</t>
  </si>
  <si>
    <t>SIPAR</t>
  </si>
  <si>
    <t>5522</t>
  </si>
  <si>
    <t>04062</t>
  </si>
  <si>
    <t>5523</t>
  </si>
  <si>
    <t>04063</t>
  </si>
  <si>
    <t>5524</t>
  </si>
  <si>
    <t>04059</t>
  </si>
  <si>
    <t>QUEBRADAS ARRIBA</t>
  </si>
  <si>
    <t>4 KM NORTE DE QUEBRADAS</t>
  </si>
  <si>
    <t>5527</t>
  </si>
  <si>
    <t>04055</t>
  </si>
  <si>
    <t>DURIÑAK</t>
  </si>
  <si>
    <t>6 KM NORTE DE PRIMAVERA, LA RITA , POCOCI</t>
  </si>
  <si>
    <t>5529</t>
  </si>
  <si>
    <t>04028</t>
  </si>
  <si>
    <t>LOS PLANCITOS</t>
  </si>
  <si>
    <t>5534</t>
  </si>
  <si>
    <t>04058</t>
  </si>
  <si>
    <t>CEDRAL ARRIBA</t>
  </si>
  <si>
    <t>5548</t>
  </si>
  <si>
    <t>04041</t>
  </si>
  <si>
    <t>5549</t>
  </si>
  <si>
    <t>GERARDO BALTODANO GUTIERREZ</t>
  </si>
  <si>
    <t>5550</t>
  </si>
  <si>
    <t>04043</t>
  </si>
  <si>
    <t>UKA TIPËY</t>
  </si>
  <si>
    <t>UKA TIPËI</t>
  </si>
  <si>
    <t>ALTO XIQUIARI, CHIRRIPO, UKA TIPEY</t>
  </si>
  <si>
    <t>5551</t>
  </si>
  <si>
    <t>04044</t>
  </si>
  <si>
    <t>JAMEIKÄRI YOKSORO</t>
  </si>
  <si>
    <t>JAMEIKÄRI</t>
  </si>
  <si>
    <t>800 MTS AL ESTE DEL BAR KIKE</t>
  </si>
  <si>
    <t>5555</t>
  </si>
  <si>
    <t>04053</t>
  </si>
  <si>
    <t>ASENTAMIENTO SAVEGRE</t>
  </si>
  <si>
    <t>ALLEN JIMENEZ ZAMORA</t>
  </si>
  <si>
    <t>1 KM ESTE Y 1 KM SUR DE LA IGLESIA CHILAMATE</t>
  </si>
  <si>
    <t>5563</t>
  </si>
  <si>
    <t>04030</t>
  </si>
  <si>
    <t>36KM AL NORTE DEL COMANDO PUERTO VIEJO</t>
  </si>
  <si>
    <t>5564</t>
  </si>
  <si>
    <t>04027</t>
  </si>
  <si>
    <t>MRUSARA</t>
  </si>
  <si>
    <t>5565</t>
  </si>
  <si>
    <t>04060</t>
  </si>
  <si>
    <t>50 OESTE DE LA PLAZA DE DEPORTES LOS ANGELES</t>
  </si>
  <si>
    <t>5569</t>
  </si>
  <si>
    <t>04052</t>
  </si>
  <si>
    <t>MARIA RAFFOLS</t>
  </si>
  <si>
    <t>FRENTE A LA PULPERIA LA SOMBRA</t>
  </si>
  <si>
    <t>5570</t>
  </si>
  <si>
    <t>04051</t>
  </si>
  <si>
    <t>CENTRO ROBLE</t>
  </si>
  <si>
    <t>5574</t>
  </si>
  <si>
    <t>04054</t>
  </si>
  <si>
    <t>BELLAVISTA</t>
  </si>
  <si>
    <t>5646</t>
  </si>
  <si>
    <t>04090</t>
  </si>
  <si>
    <t>SECTOR BARRANTES</t>
  </si>
  <si>
    <t>IGLESIA CATOLICA COLONIA PUNTARENAS 2KM AL ES</t>
  </si>
  <si>
    <t>5648</t>
  </si>
  <si>
    <t>04091</t>
  </si>
  <si>
    <t>DEL MAG 2KM NORTE Y 1KM OESTE</t>
  </si>
  <si>
    <t>SHINA KICHA</t>
  </si>
  <si>
    <t>FTE.A LA PLAZA DE DE.DEP.CHINA-KICHA,CHIRRIPO</t>
  </si>
  <si>
    <t>5653</t>
  </si>
  <si>
    <t>04074</t>
  </si>
  <si>
    <t>TKAK-RI</t>
  </si>
  <si>
    <t>ALTO ÑARI CHIRRIPO</t>
  </si>
  <si>
    <t>SIMIRIÑAK CHIRRIPO</t>
  </si>
  <si>
    <t>COMUNIDAD TSIMIRINAK, PASO MARCOS, CHIRRIPO</t>
  </si>
  <si>
    <t>5689</t>
  </si>
  <si>
    <t>04105</t>
  </si>
  <si>
    <t>3 KM AL SUR DEL CENTRO DE SABANILLAS</t>
  </si>
  <si>
    <t>RICHARD NARANJO AGUILAR</t>
  </si>
  <si>
    <t>CENTRO VIENTO FRESCO DE AGUAS ZARCAS</t>
  </si>
  <si>
    <t>5695</t>
  </si>
  <si>
    <t>04079</t>
  </si>
  <si>
    <t>5696</t>
  </si>
  <si>
    <t>04115</t>
  </si>
  <si>
    <t>TSIÖBATA</t>
  </si>
  <si>
    <t>2 KM ESTE ESCUELA LINDA VISTA, SIQUIRRES</t>
  </si>
  <si>
    <t>5697</t>
  </si>
  <si>
    <t>04108</t>
  </si>
  <si>
    <t>BUKERI</t>
  </si>
  <si>
    <t>VALLE ESCONDIDO</t>
  </si>
  <si>
    <t>RESERVA INDIGENA NAIRI-AWUARI</t>
  </si>
  <si>
    <t>5698</t>
  </si>
  <si>
    <t>04078</t>
  </si>
  <si>
    <t>TSIRBÄKLÄ</t>
  </si>
  <si>
    <t>5699</t>
  </si>
  <si>
    <t>04077</t>
  </si>
  <si>
    <t>TKANYÄKÄ</t>
  </si>
  <si>
    <t>5702</t>
  </si>
  <si>
    <t>04093</t>
  </si>
  <si>
    <t>5703</t>
  </si>
  <si>
    <t>04076</t>
  </si>
  <si>
    <t>JAKKJUABATA</t>
  </si>
  <si>
    <t>KJAKOBATA</t>
  </si>
  <si>
    <t>800 ESTE PLAZA KJAKOBATA, VALLE ESTRELLA</t>
  </si>
  <si>
    <t>5705</t>
  </si>
  <si>
    <t>04072</t>
  </si>
  <si>
    <t>JAMO</t>
  </si>
  <si>
    <t>SITIO HILDA</t>
  </si>
  <si>
    <t>5721</t>
  </si>
  <si>
    <t>04100</t>
  </si>
  <si>
    <t>MONTE LIRIO</t>
  </si>
  <si>
    <t>200 ESTE, 300 SUR RESTAURANTE CLON</t>
  </si>
  <si>
    <t>FRENTE A LA COLONIA DEL ICE</t>
  </si>
  <si>
    <t>5724</t>
  </si>
  <si>
    <t>04097</t>
  </si>
  <si>
    <t>EL ESTABLO</t>
  </si>
  <si>
    <t>KATTIA ORIAS ALVARADO</t>
  </si>
  <si>
    <t>kattia.orias.alvarado@mep.go.cr</t>
  </si>
  <si>
    <t>7 KM SUR DE LA ENTRADA AL INGENIO EL PALMAR</t>
  </si>
  <si>
    <t>5727</t>
  </si>
  <si>
    <t>04101</t>
  </si>
  <si>
    <t>14KM NOROESTE DE PALMITAS</t>
  </si>
  <si>
    <t>150 MTS ESTE DE LA IGLESIA CATOLICA QUEPOS</t>
  </si>
  <si>
    <t>5799</t>
  </si>
  <si>
    <t>04138</t>
  </si>
  <si>
    <t>LAS ROSAS</t>
  </si>
  <si>
    <t>DIKEKLARIAK, CHIRRIPO</t>
  </si>
  <si>
    <t>5801</t>
  </si>
  <si>
    <t>04155</t>
  </si>
  <si>
    <t>SUËBATA</t>
  </si>
  <si>
    <t>5802</t>
  </si>
  <si>
    <t>04154</t>
  </si>
  <si>
    <t>KJALARI</t>
  </si>
  <si>
    <t>ALTO PACUARE,2 HORAS A PIE COMUNIDAD VEREH</t>
  </si>
  <si>
    <t>5803</t>
  </si>
  <si>
    <t>04153</t>
  </si>
  <si>
    <t>DUSIRIÑAK</t>
  </si>
  <si>
    <t>E.GRANO ORO, OTRO LADO RIOS CHIRRIPO Y BOYEI</t>
  </si>
  <si>
    <t>TERRITORIO INDIGENA BAJO CHIRRIPO</t>
  </si>
  <si>
    <t>5810</t>
  </si>
  <si>
    <t>04136</t>
  </si>
  <si>
    <t>3 KM AL NOROESTE DEL PUENTE DE BARU</t>
  </si>
  <si>
    <t>5812</t>
  </si>
  <si>
    <t>04152</t>
  </si>
  <si>
    <t>JAKUE</t>
  </si>
  <si>
    <t>7 HORAS PIE DE ALTO QUETZAL, CHIRRIPO,TURRIAL</t>
  </si>
  <si>
    <t>5813</t>
  </si>
  <si>
    <t>5824</t>
  </si>
  <si>
    <t>04151</t>
  </si>
  <si>
    <t>DÖRBATA SANTUBAL</t>
  </si>
  <si>
    <t>5825</t>
  </si>
  <si>
    <t>04157</t>
  </si>
  <si>
    <t>MOLOTUBTA</t>
  </si>
  <si>
    <t>5831</t>
  </si>
  <si>
    <t>04125</t>
  </si>
  <si>
    <t>JORGE ROSSI CHAVARRIA</t>
  </si>
  <si>
    <t>300 METROS AL SUR DE LA IGLESIA CATOLICA</t>
  </si>
  <si>
    <t>5832</t>
  </si>
  <si>
    <t>04144</t>
  </si>
  <si>
    <t>PUNTA DE LANZA</t>
  </si>
  <si>
    <t>5861</t>
  </si>
  <si>
    <t>04150</t>
  </si>
  <si>
    <t>JAMARI TÄWÄ</t>
  </si>
  <si>
    <t>REYNER PAEZ FERNANDEZ</t>
  </si>
  <si>
    <t>400 METROS AL SUR DEL CTP DE VENECIA</t>
  </si>
  <si>
    <t>5864</t>
  </si>
  <si>
    <t>04148</t>
  </si>
  <si>
    <t>TOLOK KICHA</t>
  </si>
  <si>
    <t>TOLOK KICHA CHIRRIPO</t>
  </si>
  <si>
    <t>5865</t>
  </si>
  <si>
    <t>04119</t>
  </si>
  <si>
    <t>MARIARIBUTA</t>
  </si>
  <si>
    <t>2 K. AL NORESTE DE FINCA 20</t>
  </si>
  <si>
    <t>5877</t>
  </si>
  <si>
    <t>04149</t>
  </si>
  <si>
    <t>7 HORAS A PIE DE GRANO DE ORO, TURRIALBA</t>
  </si>
  <si>
    <t>LORENZO MARTIN REYES ALVARADO</t>
  </si>
  <si>
    <t>5883</t>
  </si>
  <si>
    <t>04124</t>
  </si>
  <si>
    <t>150 SUR Y 25 ESTE DEL PUENTE DE BARBUDAL</t>
  </si>
  <si>
    <t>5884</t>
  </si>
  <si>
    <t>04120</t>
  </si>
  <si>
    <t>5 KM AL NORESTE DE FINCA NICOYA PARRITA</t>
  </si>
  <si>
    <t>5887</t>
  </si>
  <si>
    <t>04118</t>
  </si>
  <si>
    <t>5958</t>
  </si>
  <si>
    <t>04175</t>
  </si>
  <si>
    <t>LA FLOR DE LA ISLITA</t>
  </si>
  <si>
    <t>4 KM NOROESTE DE LA TERMINAL DEL FERRI</t>
  </si>
  <si>
    <t>5982</t>
  </si>
  <si>
    <t>04169</t>
  </si>
  <si>
    <t>5983</t>
  </si>
  <si>
    <t>04170</t>
  </si>
  <si>
    <t>BAJO DE MOLLEJONES</t>
  </si>
  <si>
    <t>4 KM NORTE DE RECOPE</t>
  </si>
  <si>
    <t>5989</t>
  </si>
  <si>
    <t>04173</t>
  </si>
  <si>
    <t>SWAKBLI</t>
  </si>
  <si>
    <t>3 K. AL SUROESTE DE LA ESCUELA SIBODI</t>
  </si>
  <si>
    <t>6001</t>
  </si>
  <si>
    <t>04174</t>
  </si>
  <si>
    <t>OROCHICO 2</t>
  </si>
  <si>
    <t>OROCHICO II</t>
  </si>
  <si>
    <t>6010</t>
  </si>
  <si>
    <t>04177</t>
  </si>
  <si>
    <t>ÑORIBATA</t>
  </si>
  <si>
    <t>1KM AL SUR ENTRADA DE ARANJUEZ</t>
  </si>
  <si>
    <t>6018</t>
  </si>
  <si>
    <t>04178</t>
  </si>
  <si>
    <t>6024</t>
  </si>
  <si>
    <t>04171</t>
  </si>
  <si>
    <t>WAWET</t>
  </si>
  <si>
    <t>BAJO COEN 2</t>
  </si>
  <si>
    <t>JAIRO MORALES MORA</t>
  </si>
  <si>
    <t>3 K. OESTE DEL COLEGIO COROMA</t>
  </si>
  <si>
    <t>6025</t>
  </si>
  <si>
    <t>04172</t>
  </si>
  <si>
    <t>ALTO KATSI</t>
  </si>
  <si>
    <t>6026</t>
  </si>
  <si>
    <t>04183</t>
  </si>
  <si>
    <t>COLINAS DEL ESTE</t>
  </si>
  <si>
    <t>200 METROS SUR DE LA ENTRADA A LONGOMAI</t>
  </si>
  <si>
    <t>6100</t>
  </si>
  <si>
    <t>04197</t>
  </si>
  <si>
    <t>MOI</t>
  </si>
  <si>
    <t>800 METROS SUR DE BATERIAS DEL NORTE</t>
  </si>
  <si>
    <t>7 KM AL NORTE DEL BARRIO CORAZON DE JESUS</t>
  </si>
  <si>
    <t>6139</t>
  </si>
  <si>
    <t>04196</t>
  </si>
  <si>
    <t>CHORRERAS</t>
  </si>
  <si>
    <t>32 KM NORESTE DE COOPEVEGA DE CUTRIS</t>
  </si>
  <si>
    <t>6140</t>
  </si>
  <si>
    <t>04191</t>
  </si>
  <si>
    <t>ÑUKA KICHA</t>
  </si>
  <si>
    <t>NUKA KICHA, CHIRRIPO</t>
  </si>
  <si>
    <t>6141</t>
  </si>
  <si>
    <t>04192</t>
  </si>
  <si>
    <t>KABERI</t>
  </si>
  <si>
    <t>ALTO CHIRRIPO</t>
  </si>
  <si>
    <t>6142</t>
  </si>
  <si>
    <t>04203</t>
  </si>
  <si>
    <t>DUERI</t>
  </si>
  <si>
    <t>6143</t>
  </si>
  <si>
    <t>04193</t>
  </si>
  <si>
    <t>SULAJU</t>
  </si>
  <si>
    <t>SULAJU, ALTO PACUAR</t>
  </si>
  <si>
    <t>SULAJU, ALTO PACUARE</t>
  </si>
  <si>
    <t>6144</t>
  </si>
  <si>
    <t>04194</t>
  </si>
  <si>
    <t>TAKLAK YAKA</t>
  </si>
  <si>
    <t>MANTECO</t>
  </si>
  <si>
    <t>6145</t>
  </si>
  <si>
    <t>04195</t>
  </si>
  <si>
    <t>ULUJERIÑAK</t>
  </si>
  <si>
    <t>4 Y 30 HORAS A PIE DESDE QUETZAL</t>
  </si>
  <si>
    <t>6154</t>
  </si>
  <si>
    <t>04073</t>
  </si>
  <si>
    <t>KONOBATA</t>
  </si>
  <si>
    <t>ALTO KOEN</t>
  </si>
  <si>
    <t>ARISTIDES MAYORGA ROJAS</t>
  </si>
  <si>
    <t>ALTO KOEN,CHIRRIPO,6Y30HORAS PIE ALTO QUETZAL</t>
  </si>
  <si>
    <t>JOHANNA V.GONZALEZ KOOPER</t>
  </si>
  <si>
    <t>100 ESTE 100 SUR DEL COLEGIO SAN MARTIN</t>
  </si>
  <si>
    <t>6223</t>
  </si>
  <si>
    <t>04208</t>
  </si>
  <si>
    <t>6275</t>
  </si>
  <si>
    <t>04210</t>
  </si>
  <si>
    <t>BOCA BRAVA</t>
  </si>
  <si>
    <t>EMANUEL VARGAS JIMENEZ</t>
  </si>
  <si>
    <t>6277</t>
  </si>
  <si>
    <t>04215</t>
  </si>
  <si>
    <t>LA ILUSION DE CANTA GALLO</t>
  </si>
  <si>
    <t>6296</t>
  </si>
  <si>
    <t>04212</t>
  </si>
  <si>
    <t>CARMEN FIGUEROA ZUÑIGA</t>
  </si>
  <si>
    <t>2 KM SUR DEL EBAIS DE MEDIO QUESO</t>
  </si>
  <si>
    <t>6298</t>
  </si>
  <si>
    <t>04214</t>
  </si>
  <si>
    <t>SKA DIKOL</t>
  </si>
  <si>
    <t>BEILER ROJAS DELGADO</t>
  </si>
  <si>
    <t>DE LA ENTRADA AL ASENTAMIENTO EL VIVERO 200 E</t>
  </si>
  <si>
    <t>6356</t>
  </si>
  <si>
    <t>04263</t>
  </si>
  <si>
    <t>ALTO PALMERA</t>
  </si>
  <si>
    <t>ALTO PALMERA ZONA INDIGENA, BAJO CHIRRIPO</t>
  </si>
  <si>
    <t>6360</t>
  </si>
  <si>
    <t>04227</t>
  </si>
  <si>
    <t>PALENQUE EL SOL</t>
  </si>
  <si>
    <t>BAJO COPEY</t>
  </si>
  <si>
    <t>CABECERAS</t>
  </si>
  <si>
    <t>25 MTS ESTE DE LA PULPERIA EL LLANO</t>
  </si>
  <si>
    <t>6374</t>
  </si>
  <si>
    <t>04264</t>
  </si>
  <si>
    <t>BAKÖM DI</t>
  </si>
  <si>
    <t>6386</t>
  </si>
  <si>
    <t>04244</t>
  </si>
  <si>
    <t>6387</t>
  </si>
  <si>
    <t>04231</t>
  </si>
  <si>
    <t>KUNABRI</t>
  </si>
  <si>
    <t>6388</t>
  </si>
  <si>
    <t>04233</t>
  </si>
  <si>
    <t>ARROCERA</t>
  </si>
  <si>
    <t>6389</t>
  </si>
  <si>
    <t>04248</t>
  </si>
  <si>
    <t>BAJO COHEN</t>
  </si>
  <si>
    <t>6390</t>
  </si>
  <si>
    <t>04241</t>
  </si>
  <si>
    <t>NIMARI</t>
  </si>
  <si>
    <t>6391</t>
  </si>
  <si>
    <t>04249</t>
  </si>
  <si>
    <t>BAJO BLEY SUR</t>
  </si>
  <si>
    <t>DEL CRUCE D BOMBA PENSHURT 3 K PUENTE PANDORA</t>
  </si>
  <si>
    <t>6394</t>
  </si>
  <si>
    <t>04238</t>
  </si>
  <si>
    <t>BISÖLA</t>
  </si>
  <si>
    <t>6395</t>
  </si>
  <si>
    <t>04237</t>
  </si>
  <si>
    <t>JÄBËJUKTÖ</t>
  </si>
  <si>
    <t>BAJO PIEDRA MESA</t>
  </si>
  <si>
    <t>6396</t>
  </si>
  <si>
    <t>04236</t>
  </si>
  <si>
    <t>DÜCHIRIBATA</t>
  </si>
  <si>
    <t>6397</t>
  </si>
  <si>
    <t>04235</t>
  </si>
  <si>
    <t>BLEITÖ</t>
  </si>
  <si>
    <t>6398</t>
  </si>
  <si>
    <t>04234</t>
  </si>
  <si>
    <t>JÄKTÖKÖLO</t>
  </si>
  <si>
    <t>JÄCTÖKÖLO</t>
  </si>
  <si>
    <t>6399</t>
  </si>
  <si>
    <t>04246</t>
  </si>
  <si>
    <t>KOWA</t>
  </si>
  <si>
    <t>ALTO TELIRE, TALAMANCA</t>
  </si>
  <si>
    <t>6400</t>
  </si>
  <si>
    <t>04247</t>
  </si>
  <si>
    <t>DUCHARI</t>
  </si>
  <si>
    <t>6401</t>
  </si>
  <si>
    <t>04245</t>
  </si>
  <si>
    <t>TAMIJU</t>
  </si>
  <si>
    <t>TAMIJU, CHIRRIPO</t>
  </si>
  <si>
    <t>6402</t>
  </si>
  <si>
    <t>04242</t>
  </si>
  <si>
    <t>COMUNIDAD SARCLI, JUITO</t>
  </si>
  <si>
    <t>6403</t>
  </si>
  <si>
    <t>04243</t>
  </si>
  <si>
    <t>KSARABATA</t>
  </si>
  <si>
    <t>ksarabata@hotmail.com</t>
  </si>
  <si>
    <t>CHIRRIPO ARRIBA, ALTO KUEN</t>
  </si>
  <si>
    <t>6405</t>
  </si>
  <si>
    <t>04240</t>
  </si>
  <si>
    <t>AKOM</t>
  </si>
  <si>
    <t>6493</t>
  </si>
  <si>
    <t>04269</t>
  </si>
  <si>
    <t>PALMITAS II</t>
  </si>
  <si>
    <t>CARLOS ARAYA PINEDA</t>
  </si>
  <si>
    <t>6543</t>
  </si>
  <si>
    <t>04278</t>
  </si>
  <si>
    <t>SALON COMUNAL DEL ASENTAMIENTO LA FLORITA</t>
  </si>
  <si>
    <t>6556</t>
  </si>
  <si>
    <t>04291</t>
  </si>
  <si>
    <t>6558</t>
  </si>
  <si>
    <t>04288</t>
  </si>
  <si>
    <t>150 NORTE 50 ESTE DE LA GASOLINERA LOS CHILES</t>
  </si>
  <si>
    <t>800 ESTE DE LAS OFICINAS DEL MAG</t>
  </si>
  <si>
    <t>6560</t>
  </si>
  <si>
    <t>04293</t>
  </si>
  <si>
    <t>PROGRESO</t>
  </si>
  <si>
    <t>6561</t>
  </si>
  <si>
    <t>04294</t>
  </si>
  <si>
    <t>TSINI KICHA</t>
  </si>
  <si>
    <t>TISINI KICHA</t>
  </si>
  <si>
    <t>6562</t>
  </si>
  <si>
    <t>04295</t>
  </si>
  <si>
    <t>TOLOKSACO</t>
  </si>
  <si>
    <t>PEJIBAYE, PLAZA VIEJA, CONTIGUO A LA PLAZA</t>
  </si>
  <si>
    <t>6566</t>
  </si>
  <si>
    <t>04298</t>
  </si>
  <si>
    <t>CERRO ALEGRE</t>
  </si>
  <si>
    <t>Año Cursado</t>
  </si>
  <si>
    <t>Aula Edad</t>
  </si>
  <si>
    <t>Inglés (Presencial)</t>
  </si>
  <si>
    <t>Radio Interactiva</t>
  </si>
  <si>
    <t>OBSERVACIONES/COMENTARIOS:</t>
  </si>
  <si>
    <t>Asignatura</t>
  </si>
  <si>
    <t>Hom-bres</t>
  </si>
  <si>
    <t>Mu-jeres</t>
  </si>
  <si>
    <t>Español</t>
  </si>
  <si>
    <t>Estudios Sociales</t>
  </si>
  <si>
    <t>Ciencias</t>
  </si>
  <si>
    <t>Matemática</t>
  </si>
  <si>
    <t>Alfabetización</t>
  </si>
  <si>
    <t>Educación Diversificada a Distancia</t>
  </si>
  <si>
    <t>III Ciclo</t>
  </si>
  <si>
    <t>Educación Diversificada</t>
  </si>
  <si>
    <t>Biblioteca</t>
  </si>
  <si>
    <t>Taller de Artes Industriales</t>
  </si>
  <si>
    <t>Otros Talleres</t>
  </si>
  <si>
    <t>Total-Centro Educativo</t>
  </si>
  <si>
    <t>Aula Integrada</t>
  </si>
  <si>
    <t>Gimnasio</t>
  </si>
  <si>
    <t>Indique si en la Institución se ofrece lo siguiente:</t>
  </si>
  <si>
    <t>CRISTIE MOLINA QUESADA</t>
  </si>
  <si>
    <t>MARITZA SOTELA DUARTE</t>
  </si>
  <si>
    <t>6637</t>
  </si>
  <si>
    <t>04306</t>
  </si>
  <si>
    <t>DABABLI</t>
  </si>
  <si>
    <t>6638</t>
  </si>
  <si>
    <t>04307</t>
  </si>
  <si>
    <t>TIQUIRUZAS</t>
  </si>
  <si>
    <t>6648</t>
  </si>
  <si>
    <t>04308</t>
  </si>
  <si>
    <t>Discapacidad Motora</t>
  </si>
  <si>
    <t>Ceguera</t>
  </si>
  <si>
    <t>Baja Visión</t>
  </si>
  <si>
    <t>Docentes Educación Especial</t>
  </si>
  <si>
    <t>Auxiliar Administrativo</t>
  </si>
  <si>
    <t>Orientador</t>
  </si>
  <si>
    <t>Orientador Asistente</t>
  </si>
  <si>
    <t>Bibliotecólogo</t>
  </si>
  <si>
    <t>Otros Docentes Educación Especial</t>
  </si>
  <si>
    <t>Otros Docentes</t>
  </si>
  <si>
    <t>Aspi-rantes</t>
  </si>
  <si>
    <t>Unidocente</t>
  </si>
  <si>
    <t>Docentes que atienden los Proyectos de Educación Abierta</t>
  </si>
  <si>
    <t>Cantidad
Total</t>
  </si>
  <si>
    <t>Aulas (que no se utilizan para impartir lecciones)</t>
  </si>
  <si>
    <t>Sí</t>
  </si>
  <si>
    <t>No</t>
  </si>
  <si>
    <t>I y II Ciclos (incluye Asignaturas Especiales)</t>
  </si>
  <si>
    <t>Programa Aula Edad</t>
  </si>
  <si>
    <t>Personal</t>
  </si>
  <si>
    <t>De I y II Ciclos</t>
  </si>
  <si>
    <t>Plan Nacional (o equivalente)</t>
  </si>
  <si>
    <t>¿Programa Aula Edad?</t>
  </si>
  <si>
    <t>¿Proyectos de Educación Abierta?</t>
  </si>
  <si>
    <t>¿Servicio de Preescolar?</t>
  </si>
  <si>
    <t>Ubicación (PR/CA/DI):</t>
  </si>
  <si>
    <t>pcd</t>
  </si>
  <si>
    <t>1-01-01</t>
  </si>
  <si>
    <t>1-01-02</t>
  </si>
  <si>
    <t>1-01-03</t>
  </si>
  <si>
    <t>1-01-04</t>
  </si>
  <si>
    <t>1-01-05</t>
  </si>
  <si>
    <t>1-01-06</t>
  </si>
  <si>
    <t>1-01-07</t>
  </si>
  <si>
    <t>1-01-08</t>
  </si>
  <si>
    <t>1-01-09</t>
  </si>
  <si>
    <t>1-01-10</t>
  </si>
  <si>
    <t>1-01-11</t>
  </si>
  <si>
    <t>1-02-01</t>
  </si>
  <si>
    <t>1-02-02</t>
  </si>
  <si>
    <t>1-02-03</t>
  </si>
  <si>
    <t>1-03-01</t>
  </si>
  <si>
    <t>1-03-02</t>
  </si>
  <si>
    <t>1-03-03</t>
  </si>
  <si>
    <t>1-03-04</t>
  </si>
  <si>
    <t>1-03-05</t>
  </si>
  <si>
    <t>1-03-06</t>
  </si>
  <si>
    <t>1-03-07</t>
  </si>
  <si>
    <t>1-03-08</t>
  </si>
  <si>
    <t>1-03-09</t>
  </si>
  <si>
    <t>1-03-10</t>
  </si>
  <si>
    <t>1-03-11</t>
  </si>
  <si>
    <t>1-03-12</t>
  </si>
  <si>
    <t>1-03-13</t>
  </si>
  <si>
    <t>1-04-01</t>
  </si>
  <si>
    <t>1-04-02</t>
  </si>
  <si>
    <t>1-04-03</t>
  </si>
  <si>
    <t>1-04-04</t>
  </si>
  <si>
    <t>1-04-05</t>
  </si>
  <si>
    <t>1-04-06</t>
  </si>
  <si>
    <t>1-04-07</t>
  </si>
  <si>
    <t>1-04-08</t>
  </si>
  <si>
    <t>1-04-09</t>
  </si>
  <si>
    <t>1-05-01</t>
  </si>
  <si>
    <t>1-05-02</t>
  </si>
  <si>
    <t>1-05-03</t>
  </si>
  <si>
    <t>1-06-01</t>
  </si>
  <si>
    <t>1-06-02</t>
  </si>
  <si>
    <t>1-06-03</t>
  </si>
  <si>
    <t>1-06-04</t>
  </si>
  <si>
    <t>1-06-05</t>
  </si>
  <si>
    <t>1-06-06</t>
  </si>
  <si>
    <t>1-06-07</t>
  </si>
  <si>
    <t>1-07-01</t>
  </si>
  <si>
    <t>1-07-02</t>
  </si>
  <si>
    <t>1-07-03</t>
  </si>
  <si>
    <t>1-07-04</t>
  </si>
  <si>
    <t>1-07-05</t>
  </si>
  <si>
    <t>1-07-06</t>
  </si>
  <si>
    <t>1-08-01</t>
  </si>
  <si>
    <t>1-08-02</t>
  </si>
  <si>
    <t>1-08-03</t>
  </si>
  <si>
    <t>1-08-04</t>
  </si>
  <si>
    <t>1-08-05</t>
  </si>
  <si>
    <t>1-08-06</t>
  </si>
  <si>
    <t>1-08-07</t>
  </si>
  <si>
    <t>1-09-01</t>
  </si>
  <si>
    <t>1-09-02</t>
  </si>
  <si>
    <t>1-09-03</t>
  </si>
  <si>
    <t>1-09-04</t>
  </si>
  <si>
    <t>1-09-05</t>
  </si>
  <si>
    <t>1-09-06</t>
  </si>
  <si>
    <t>1-10-01</t>
  </si>
  <si>
    <t>1-10-02</t>
  </si>
  <si>
    <t>1-10-03</t>
  </si>
  <si>
    <t>1-10-04</t>
  </si>
  <si>
    <t>1-10-05</t>
  </si>
  <si>
    <t>1-11-01</t>
  </si>
  <si>
    <t>1-11-02</t>
  </si>
  <si>
    <t>1-11-03</t>
  </si>
  <si>
    <t>1-11-04</t>
  </si>
  <si>
    <t>1-11-05</t>
  </si>
  <si>
    <t>1-12-01</t>
  </si>
  <si>
    <t>1-12-02</t>
  </si>
  <si>
    <t>1-12-03</t>
  </si>
  <si>
    <t>1-12-04</t>
  </si>
  <si>
    <t>1-12-05</t>
  </si>
  <si>
    <t>1-13-01</t>
  </si>
  <si>
    <t>1-13-02</t>
  </si>
  <si>
    <t>1-13-03</t>
  </si>
  <si>
    <t>1-13-04</t>
  </si>
  <si>
    <t>1-13-05</t>
  </si>
  <si>
    <t>1-14-01</t>
  </si>
  <si>
    <t>1-14-02</t>
  </si>
  <si>
    <t>1-14-03</t>
  </si>
  <si>
    <t>1-15-01</t>
  </si>
  <si>
    <t>1-15-02</t>
  </si>
  <si>
    <t>1-15-03</t>
  </si>
  <si>
    <t>1-15-04</t>
  </si>
  <si>
    <t>1-16-01</t>
  </si>
  <si>
    <t>1-16-02</t>
  </si>
  <si>
    <t>1-16-03</t>
  </si>
  <si>
    <t>1-16-04</t>
  </si>
  <si>
    <t>1-16-05</t>
  </si>
  <si>
    <t>1-17-01</t>
  </si>
  <si>
    <t>1-17-02</t>
  </si>
  <si>
    <t>1-17-03</t>
  </si>
  <si>
    <t>1-18-01</t>
  </si>
  <si>
    <t>1-18-02</t>
  </si>
  <si>
    <t>1-18-03</t>
  </si>
  <si>
    <t>1-18-04</t>
  </si>
  <si>
    <t>1-19-01</t>
  </si>
  <si>
    <t>1-19-02</t>
  </si>
  <si>
    <t>1-19-03</t>
  </si>
  <si>
    <t>1-19-04</t>
  </si>
  <si>
    <t>1-19-05</t>
  </si>
  <si>
    <t>1-19-06</t>
  </si>
  <si>
    <t>1-19-07</t>
  </si>
  <si>
    <t>1-19-08</t>
  </si>
  <si>
    <t>1-19-09</t>
  </si>
  <si>
    <t>1-19-10</t>
  </si>
  <si>
    <t>1-19-11</t>
  </si>
  <si>
    <t>1-20-01</t>
  </si>
  <si>
    <t>1-20-02</t>
  </si>
  <si>
    <t>1-20-03</t>
  </si>
  <si>
    <t>1-20-04</t>
  </si>
  <si>
    <t>1-20-05</t>
  </si>
  <si>
    <t>1-20-06</t>
  </si>
  <si>
    <t>2-01-01</t>
  </si>
  <si>
    <t>2-01-02</t>
  </si>
  <si>
    <t>2-01-03</t>
  </si>
  <si>
    <t>2-01-04</t>
  </si>
  <si>
    <t>2-01-05</t>
  </si>
  <si>
    <t>2-01-06</t>
  </si>
  <si>
    <t>2-01-07</t>
  </si>
  <si>
    <t>2-01-08</t>
  </si>
  <si>
    <t>2-01-09</t>
  </si>
  <si>
    <t>2-01-10</t>
  </si>
  <si>
    <t>2-01-11</t>
  </si>
  <si>
    <t>2-01-12</t>
  </si>
  <si>
    <t>2-01-13</t>
  </si>
  <si>
    <t>2-01-14</t>
  </si>
  <si>
    <t>2-02-01</t>
  </si>
  <si>
    <t>2-02-02</t>
  </si>
  <si>
    <t>2-02-03</t>
  </si>
  <si>
    <t>2-02-04</t>
  </si>
  <si>
    <t>2-02-05</t>
  </si>
  <si>
    <t>2-02-06</t>
  </si>
  <si>
    <t>2-02-07</t>
  </si>
  <si>
    <t>2-02-08</t>
  </si>
  <si>
    <t>2-02-09</t>
  </si>
  <si>
    <t>2-02-10</t>
  </si>
  <si>
    <t>2-02-11</t>
  </si>
  <si>
    <t>2-02-12</t>
  </si>
  <si>
    <t>2-02-13</t>
  </si>
  <si>
    <t>2-03-01</t>
  </si>
  <si>
    <t>2-03-02</t>
  </si>
  <si>
    <t>2-03-03</t>
  </si>
  <si>
    <t>2-03-04</t>
  </si>
  <si>
    <t>2-03-05</t>
  </si>
  <si>
    <t>2-03-07</t>
  </si>
  <si>
    <t>2-03-08</t>
  </si>
  <si>
    <t>2-04-01</t>
  </si>
  <si>
    <t>2-04-02</t>
  </si>
  <si>
    <t>2-04-03</t>
  </si>
  <si>
    <t>2-04-04</t>
  </si>
  <si>
    <t>2-05-01</t>
  </si>
  <si>
    <t>2-05-02</t>
  </si>
  <si>
    <t>2-05-03</t>
  </si>
  <si>
    <t>2-05-04</t>
  </si>
  <si>
    <t>2-05-05</t>
  </si>
  <si>
    <t>2-05-06</t>
  </si>
  <si>
    <t>2-05-07</t>
  </si>
  <si>
    <t>2-05-08</t>
  </si>
  <si>
    <t>2-06-01</t>
  </si>
  <si>
    <t>2-06-02</t>
  </si>
  <si>
    <t>2-06-03</t>
  </si>
  <si>
    <t>2-06-04</t>
  </si>
  <si>
    <t>2-06-05</t>
  </si>
  <si>
    <t>2-06-06</t>
  </si>
  <si>
    <t>2-06-07</t>
  </si>
  <si>
    <t>2-06-08</t>
  </si>
  <si>
    <t>2-07-01</t>
  </si>
  <si>
    <t>2-07-02</t>
  </si>
  <si>
    <t>2-07-03</t>
  </si>
  <si>
    <t>2-07-04</t>
  </si>
  <si>
    <t>2-07-05</t>
  </si>
  <si>
    <t>2-07-06</t>
  </si>
  <si>
    <t>2-07-07</t>
  </si>
  <si>
    <t>2-08-01</t>
  </si>
  <si>
    <t>2-08-02</t>
  </si>
  <si>
    <t>2-08-03</t>
  </si>
  <si>
    <t>2-08-04</t>
  </si>
  <si>
    <t>2-08-05</t>
  </si>
  <si>
    <t>2-09-01</t>
  </si>
  <si>
    <t>2-09-02</t>
  </si>
  <si>
    <t>2-09-03</t>
  </si>
  <si>
    <t>2-09-04</t>
  </si>
  <si>
    <t>2-09-05</t>
  </si>
  <si>
    <t>2-10-01</t>
  </si>
  <si>
    <t>2-10-02</t>
  </si>
  <si>
    <t>2-10-03</t>
  </si>
  <si>
    <t>2-10-04</t>
  </si>
  <si>
    <t>2-10-05</t>
  </si>
  <si>
    <t>2-10-06</t>
  </si>
  <si>
    <t>2-10-07</t>
  </si>
  <si>
    <t>2-10-08</t>
  </si>
  <si>
    <t>2-10-09</t>
  </si>
  <si>
    <t>2-10-10</t>
  </si>
  <si>
    <t>2-10-11</t>
  </si>
  <si>
    <t>2-10-12</t>
  </si>
  <si>
    <t>2-10-13</t>
  </si>
  <si>
    <t>2-11-01</t>
  </si>
  <si>
    <t>2-11-02</t>
  </si>
  <si>
    <t>2-11-03</t>
  </si>
  <si>
    <t>2-11-04</t>
  </si>
  <si>
    <t>2-11-05</t>
  </si>
  <si>
    <t>2-11-06</t>
  </si>
  <si>
    <t>2-11-07</t>
  </si>
  <si>
    <t>2-12-01</t>
  </si>
  <si>
    <t>2-12-02</t>
  </si>
  <si>
    <t>2-12-03</t>
  </si>
  <si>
    <t>2-12-04</t>
  </si>
  <si>
    <t>2-12-05</t>
  </si>
  <si>
    <t>2-13-01</t>
  </si>
  <si>
    <t>2-13-02</t>
  </si>
  <si>
    <t>2-13-03</t>
  </si>
  <si>
    <t>2-13-04</t>
  </si>
  <si>
    <t>2-13-05</t>
  </si>
  <si>
    <t>2-13-06</t>
  </si>
  <si>
    <t>2-13-07</t>
  </si>
  <si>
    <t>2-13-08</t>
  </si>
  <si>
    <t>2-14-01</t>
  </si>
  <si>
    <t>2-14-02</t>
  </si>
  <si>
    <t>2-14-03</t>
  </si>
  <si>
    <t>2-14-04</t>
  </si>
  <si>
    <t>2-15-01</t>
  </si>
  <si>
    <t>2-15-02</t>
  </si>
  <si>
    <t>2-15-03</t>
  </si>
  <si>
    <t>2-15-04</t>
  </si>
  <si>
    <t>3-01-01</t>
  </si>
  <si>
    <t>3-01-02</t>
  </si>
  <si>
    <t>3-01-03</t>
  </si>
  <si>
    <t>3-01-04</t>
  </si>
  <si>
    <t>3-01-05</t>
  </si>
  <si>
    <t>3-01-06</t>
  </si>
  <si>
    <t>3-01-07</t>
  </si>
  <si>
    <t>3-01-08</t>
  </si>
  <si>
    <t>3-01-09</t>
  </si>
  <si>
    <t>3-01-10</t>
  </si>
  <si>
    <t>3-01-11</t>
  </si>
  <si>
    <t>3-02-01</t>
  </si>
  <si>
    <t>3-02-02</t>
  </si>
  <si>
    <t>3-02-03</t>
  </si>
  <si>
    <t>3-02-04</t>
  </si>
  <si>
    <t>3-02-05</t>
  </si>
  <si>
    <t>3-03-01</t>
  </si>
  <si>
    <t>3-03-02</t>
  </si>
  <si>
    <t>3-03-03</t>
  </si>
  <si>
    <t>3-03-04</t>
  </si>
  <si>
    <t>3-03-05</t>
  </si>
  <si>
    <t>3-03-06</t>
  </si>
  <si>
    <t>3-03-07</t>
  </si>
  <si>
    <t>3-03-08</t>
  </si>
  <si>
    <t>3-04-01</t>
  </si>
  <si>
    <t>3-04-02</t>
  </si>
  <si>
    <t>3-04-03</t>
  </si>
  <si>
    <t>3-05-01</t>
  </si>
  <si>
    <t>3-05-02</t>
  </si>
  <si>
    <t>3-05-03</t>
  </si>
  <si>
    <t>3-05-04</t>
  </si>
  <si>
    <t>3-05-05</t>
  </si>
  <si>
    <t>3-05-06</t>
  </si>
  <si>
    <t>3-05-07</t>
  </si>
  <si>
    <t>3-05-08</t>
  </si>
  <si>
    <t>3-05-09</t>
  </si>
  <si>
    <t>3-05-10</t>
  </si>
  <si>
    <t>3-05-11</t>
  </si>
  <si>
    <t>3-05-12</t>
  </si>
  <si>
    <t>3-06-01</t>
  </si>
  <si>
    <t>3-06-02</t>
  </si>
  <si>
    <t>3-06-03</t>
  </si>
  <si>
    <t>3-07-01</t>
  </si>
  <si>
    <t>3-07-02</t>
  </si>
  <si>
    <t>3-07-03</t>
  </si>
  <si>
    <t>3-07-04</t>
  </si>
  <si>
    <t>3-07-05</t>
  </si>
  <si>
    <t>3-08-01</t>
  </si>
  <si>
    <t>3-08-02</t>
  </si>
  <si>
    <t>3-08-03</t>
  </si>
  <si>
    <t>3-08-04</t>
  </si>
  <si>
    <t>4-01-01</t>
  </si>
  <si>
    <t>4-01-02</t>
  </si>
  <si>
    <t>4-01-03</t>
  </si>
  <si>
    <t>4-01-04</t>
  </si>
  <si>
    <t>4-01-05</t>
  </si>
  <si>
    <t>4-02-01</t>
  </si>
  <si>
    <t>4-02-02</t>
  </si>
  <si>
    <t>4-02-03</t>
  </si>
  <si>
    <t>4-02-04</t>
  </si>
  <si>
    <t>4-02-05</t>
  </si>
  <si>
    <t>4-02-06</t>
  </si>
  <si>
    <t>4-03-01</t>
  </si>
  <si>
    <t>4-03-02</t>
  </si>
  <si>
    <t>4-03-03</t>
  </si>
  <si>
    <t>4-03-04</t>
  </si>
  <si>
    <t>4-03-05</t>
  </si>
  <si>
    <t>4-03-06</t>
  </si>
  <si>
    <t>4-03-07</t>
  </si>
  <si>
    <t>4-03-08</t>
  </si>
  <si>
    <t>4-04-01</t>
  </si>
  <si>
    <t>4-04-02</t>
  </si>
  <si>
    <t>4-04-03</t>
  </si>
  <si>
    <t>4-04-04</t>
  </si>
  <si>
    <t>4-04-05</t>
  </si>
  <si>
    <t>4-04-06</t>
  </si>
  <si>
    <t>4-05-01</t>
  </si>
  <si>
    <t>4-05-02</t>
  </si>
  <si>
    <t>4-05-03</t>
  </si>
  <si>
    <t>4-05-04</t>
  </si>
  <si>
    <t>4-05-05</t>
  </si>
  <si>
    <t>4-06-01</t>
  </si>
  <si>
    <t>4-06-02</t>
  </si>
  <si>
    <t>4-06-03</t>
  </si>
  <si>
    <t>4-06-04</t>
  </si>
  <si>
    <t>4-07-01</t>
  </si>
  <si>
    <t>4-07-02</t>
  </si>
  <si>
    <t>4-07-03</t>
  </si>
  <si>
    <t>4-08-01</t>
  </si>
  <si>
    <t>4-08-02</t>
  </si>
  <si>
    <t>4-08-03</t>
  </si>
  <si>
    <t>4-09-01</t>
  </si>
  <si>
    <t>4-09-02</t>
  </si>
  <si>
    <t>4-10-01</t>
  </si>
  <si>
    <t>4-10-02</t>
  </si>
  <si>
    <t>4-10-03</t>
  </si>
  <si>
    <t>4-10-04</t>
  </si>
  <si>
    <t>4-10-05</t>
  </si>
  <si>
    <t>5-01-01</t>
  </si>
  <si>
    <t>5-01-02</t>
  </si>
  <si>
    <t>5-01-03</t>
  </si>
  <si>
    <t>5-01-04</t>
  </si>
  <si>
    <t>5-01-05</t>
  </si>
  <si>
    <t>5-02-01</t>
  </si>
  <si>
    <t>5-02-02</t>
  </si>
  <si>
    <t>5-02-03</t>
  </si>
  <si>
    <t>5-02-04</t>
  </si>
  <si>
    <t>5-02-05</t>
  </si>
  <si>
    <t>5-02-06</t>
  </si>
  <si>
    <t>5-02-07</t>
  </si>
  <si>
    <t>5-03-01</t>
  </si>
  <si>
    <t>5-03-02</t>
  </si>
  <si>
    <t>5-03-03</t>
  </si>
  <si>
    <t>5-03-04</t>
  </si>
  <si>
    <t>5-03-05</t>
  </si>
  <si>
    <t>5-03-06</t>
  </si>
  <si>
    <t>5-03-07</t>
  </si>
  <si>
    <t>5-03-08</t>
  </si>
  <si>
    <t>5-03-09</t>
  </si>
  <si>
    <t>5-04-01</t>
  </si>
  <si>
    <t>5-04-02</t>
  </si>
  <si>
    <t>5-04-03</t>
  </si>
  <si>
    <t>5-04-04</t>
  </si>
  <si>
    <t>5-05-01</t>
  </si>
  <si>
    <t>5-05-02</t>
  </si>
  <si>
    <t>5-05-03</t>
  </si>
  <si>
    <t>5-05-04</t>
  </si>
  <si>
    <t>5-06-01</t>
  </si>
  <si>
    <t>5-06-02</t>
  </si>
  <si>
    <t>5-06-03</t>
  </si>
  <si>
    <t>5-06-04</t>
  </si>
  <si>
    <t>5-06-05</t>
  </si>
  <si>
    <t>5-07-01</t>
  </si>
  <si>
    <t>5-07-02</t>
  </si>
  <si>
    <t>5-07-03</t>
  </si>
  <si>
    <t>5-07-04</t>
  </si>
  <si>
    <t>5-08-01</t>
  </si>
  <si>
    <t>5-08-02</t>
  </si>
  <si>
    <t>5-08-03</t>
  </si>
  <si>
    <t>5-08-04</t>
  </si>
  <si>
    <t>5-08-05</t>
  </si>
  <si>
    <t>5-08-06</t>
  </si>
  <si>
    <t>5-08-07</t>
  </si>
  <si>
    <t>5-09-01</t>
  </si>
  <si>
    <t>5-09-02</t>
  </si>
  <si>
    <t>5-09-03</t>
  </si>
  <si>
    <t>5-09-04</t>
  </si>
  <si>
    <t>5-09-05</t>
  </si>
  <si>
    <t>5-09-06</t>
  </si>
  <si>
    <t>5-10-01</t>
  </si>
  <si>
    <t>5-10-02</t>
  </si>
  <si>
    <t>5-10-03</t>
  </si>
  <si>
    <t>5-10-04</t>
  </si>
  <si>
    <t>5-11-01</t>
  </si>
  <si>
    <t>5-11-02</t>
  </si>
  <si>
    <t>5-11-03</t>
  </si>
  <si>
    <t>5-11-04</t>
  </si>
  <si>
    <t>6-01-01</t>
  </si>
  <si>
    <t>6-01-02</t>
  </si>
  <si>
    <t>6-01-03</t>
  </si>
  <si>
    <t>6-01-04</t>
  </si>
  <si>
    <t>6-01-05</t>
  </si>
  <si>
    <t>6-01-06</t>
  </si>
  <si>
    <t>6-01-07</t>
  </si>
  <si>
    <t>6-01-08</t>
  </si>
  <si>
    <t>6-01-11</t>
  </si>
  <si>
    <t>6-01-12</t>
  </si>
  <si>
    <t>6-01-13</t>
  </si>
  <si>
    <t>6-01-14</t>
  </si>
  <si>
    <t>6-01-15</t>
  </si>
  <si>
    <t>6-01-16</t>
  </si>
  <si>
    <t>6-02-01</t>
  </si>
  <si>
    <t>6-02-02</t>
  </si>
  <si>
    <t>6-02-03</t>
  </si>
  <si>
    <t>6-02-04</t>
  </si>
  <si>
    <t>6-02-05</t>
  </si>
  <si>
    <t>6-03-01</t>
  </si>
  <si>
    <t>6-03-02</t>
  </si>
  <si>
    <t>6-03-03</t>
  </si>
  <si>
    <t>6-03-04</t>
  </si>
  <si>
    <t>6-03-05</t>
  </si>
  <si>
    <t>6-03-06</t>
  </si>
  <si>
    <t>6-03-07</t>
  </si>
  <si>
    <t>6-03-08</t>
  </si>
  <si>
    <t>6-03-09</t>
  </si>
  <si>
    <t>6-04-01</t>
  </si>
  <si>
    <t>6-04-02</t>
  </si>
  <si>
    <t>6-04-03</t>
  </si>
  <si>
    <t>6-05-01</t>
  </si>
  <si>
    <t>6-05-02</t>
  </si>
  <si>
    <t>6-05-03</t>
  </si>
  <si>
    <t>6-05-04</t>
  </si>
  <si>
    <t>6-05-05</t>
  </si>
  <si>
    <t>6-05-06</t>
  </si>
  <si>
    <t>6-06-01</t>
  </si>
  <si>
    <t>6-06-02</t>
  </si>
  <si>
    <t>6-06-03</t>
  </si>
  <si>
    <t>6-07-01</t>
  </si>
  <si>
    <t>6-07-03</t>
  </si>
  <si>
    <t>6-07-04</t>
  </si>
  <si>
    <t>6-08-01</t>
  </si>
  <si>
    <t>6-08-02</t>
  </si>
  <si>
    <t>6-08-03</t>
  </si>
  <si>
    <t>6-08-04</t>
  </si>
  <si>
    <t>6-08-05</t>
  </si>
  <si>
    <t>6-09-01</t>
  </si>
  <si>
    <t>6-10-01</t>
  </si>
  <si>
    <t>6-10-02</t>
  </si>
  <si>
    <t>6-10-03</t>
  </si>
  <si>
    <t>6-10-04</t>
  </si>
  <si>
    <t>6-11-01</t>
  </si>
  <si>
    <t>6-11-02</t>
  </si>
  <si>
    <t>7-01-01</t>
  </si>
  <si>
    <t>7-01-02</t>
  </si>
  <si>
    <t>7-01-03</t>
  </si>
  <si>
    <t>7-01-04</t>
  </si>
  <si>
    <t>7-02-01</t>
  </si>
  <si>
    <t>7-02-02</t>
  </si>
  <si>
    <t>7-02-03</t>
  </si>
  <si>
    <t>7-02-04</t>
  </si>
  <si>
    <t>7-02-05</t>
  </si>
  <si>
    <t>7-02-06</t>
  </si>
  <si>
    <t>7-02-07</t>
  </si>
  <si>
    <t>7-03-01</t>
  </si>
  <si>
    <t>7-03-02</t>
  </si>
  <si>
    <t>7-03-03</t>
  </si>
  <si>
    <t>7-03-04</t>
  </si>
  <si>
    <t>7-03-05</t>
  </si>
  <si>
    <t>7-03-06</t>
  </si>
  <si>
    <t>7-04-01</t>
  </si>
  <si>
    <t>7-04-02</t>
  </si>
  <si>
    <t>7-04-03</t>
  </si>
  <si>
    <t>7-04-04</t>
  </si>
  <si>
    <t>7-05-01</t>
  </si>
  <si>
    <t>7-05-02</t>
  </si>
  <si>
    <t>7-05-03</t>
  </si>
  <si>
    <t>7-06-01</t>
  </si>
  <si>
    <t>7-06-02</t>
  </si>
  <si>
    <t>7-06-03</t>
  </si>
  <si>
    <t>7-06-04</t>
  </si>
  <si>
    <t>7-06-05</t>
  </si>
  <si>
    <t>pr/ca/di</t>
  </si>
  <si>
    <t>SAN FRANCISCO DE DOS RIOS</t>
  </si>
  <si>
    <t>SANTA CATALINA</t>
  </si>
  <si>
    <t>HATILLO 1</t>
  </si>
  <si>
    <t>COLONIA KENNEDY</t>
  </si>
  <si>
    <t>00128</t>
  </si>
  <si>
    <t>00474</t>
  </si>
  <si>
    <t>CONDEGA</t>
  </si>
  <si>
    <t>BARRIO SAN JOSE</t>
  </si>
  <si>
    <t>slmontessori@gmail.com</t>
  </si>
  <si>
    <t>250 NORTE DE LA IGLESIA CATOLICA</t>
  </si>
  <si>
    <t>EL BRASIL</t>
  </si>
  <si>
    <t>03233</t>
  </si>
  <si>
    <t>03241</t>
  </si>
  <si>
    <t>BARRIO ESCALANTE</t>
  </si>
  <si>
    <t>03346</t>
  </si>
  <si>
    <t>VIRGEN DE GUADALUPE</t>
  </si>
  <si>
    <t>centroeducativovirgendeguadalupe@hotmail.com</t>
  </si>
  <si>
    <t>DE LA IGLESIA CATOL.50 MTS.NORTE Y 50 OESTE</t>
  </si>
  <si>
    <t>00001</t>
  </si>
  <si>
    <t>ANGLOAMERICANA</t>
  </si>
  <si>
    <t>1KM NORTE DE LA SUBESTACION DEL ICE</t>
  </si>
  <si>
    <t>00004</t>
  </si>
  <si>
    <t>MISIONERA CATOLICA REINA DE LA PAZ</t>
  </si>
  <si>
    <t>SAN ANTONIO, DESAMPARADOS FRENTE AL CEMETERIO</t>
  </si>
  <si>
    <t>00016</t>
  </si>
  <si>
    <t>00044</t>
  </si>
  <si>
    <t>00066</t>
  </si>
  <si>
    <t>escuelacallenaranjo1740@gmail.com</t>
  </si>
  <si>
    <t>YESENIA MENA MADRIGAL</t>
  </si>
  <si>
    <t>PACIFICA FERNANDEZ OREAMUNO</t>
  </si>
  <si>
    <t>BARRIO LOMAS, SAN MIGUEL DE DESAMPARADOS</t>
  </si>
  <si>
    <t>DE LA CARCEL DEL BUEN PASTOR 400 NOROESTE</t>
  </si>
  <si>
    <t>DR. CALDERON MUÑOZ</t>
  </si>
  <si>
    <t>00129</t>
  </si>
  <si>
    <t>200 SUROESTE DE PARADA DE BUSES TAPACHULA</t>
  </si>
  <si>
    <t>01104</t>
  </si>
  <si>
    <t>PBRO. YANUARIO QUESADA</t>
  </si>
  <si>
    <t>NUEVOS HORIZONTES ESCOLARES</t>
  </si>
  <si>
    <t>VIRGEN MARIA DEL MILAGRO</t>
  </si>
  <si>
    <t>MARITZA DELGADILLO CAMACHO</t>
  </si>
  <si>
    <t>DEL ICE 300 M AL SUR</t>
  </si>
  <si>
    <t>REPUBLICA FEDERAL DE ALEMANIA</t>
  </si>
  <si>
    <t>CRISTIANA LINDA VISTA</t>
  </si>
  <si>
    <t>elv@fundacionpiedad.com</t>
  </si>
  <si>
    <t>150 MTS.OESTE DE LA IGLESIA CATOLICA</t>
  </si>
  <si>
    <t>00134</t>
  </si>
  <si>
    <t>SECTOR 2, FRENTE A ABASTECEDOR FABI</t>
  </si>
  <si>
    <t>RIO CONEJO</t>
  </si>
  <si>
    <t>FRENTE AL TEMPLO DE LA COMUNIDAD</t>
  </si>
  <si>
    <t>02363</t>
  </si>
  <si>
    <t>HERBERTH FARRER KNIGHTS</t>
  </si>
  <si>
    <t>MARLENE CHAVES DUARTE</t>
  </si>
  <si>
    <t>ROBERTO ESQUIVEL MENESES</t>
  </si>
  <si>
    <t>escbraulioodioherrera@gmail.com</t>
  </si>
  <si>
    <t>TARBACA DE ASERRE CONTIGUO AL TEMPLO CATOLICO</t>
  </si>
  <si>
    <t>BANACHEK GARCIA MUÑOZ</t>
  </si>
  <si>
    <t>BARRIO LAS MERCEDES</t>
  </si>
  <si>
    <t>00191</t>
  </si>
  <si>
    <t>DOMINGO FAUSTINO SARMIENTO</t>
  </si>
  <si>
    <t>SANTA MONICA</t>
  </si>
  <si>
    <t>informacion@santamonica.ed.cr</t>
  </si>
  <si>
    <t>800 NORTE 400 OESTE DE LOS TRIBUNALES</t>
  </si>
  <si>
    <t>00194</t>
  </si>
  <si>
    <t>BERNARDA MORA NARANJO</t>
  </si>
  <si>
    <t>300 OESTE DEL CENTRO COMERCIAL DE GUADALUPE</t>
  </si>
  <si>
    <t>00195</t>
  </si>
  <si>
    <t>COLEGIO CRISTIANO ASAMBLEAS DE DIOS</t>
  </si>
  <si>
    <t>00201</t>
  </si>
  <si>
    <t>00212</t>
  </si>
  <si>
    <t>00211</t>
  </si>
  <si>
    <t>LIZ KELLEM ACOSTA ARAYA</t>
  </si>
  <si>
    <t>00221</t>
  </si>
  <si>
    <t>200 NORTE DE LA UNIVERSIDAD CATOLICA</t>
  </si>
  <si>
    <t>AMADITA ROJAS DE MALAVASSI</t>
  </si>
  <si>
    <t>TATIANA ALVAREZ BORBON</t>
  </si>
  <si>
    <t>info@amadita.ed.cr</t>
  </si>
  <si>
    <t>COSTADO OESTE DEL CEMENTERIO LOCAL</t>
  </si>
  <si>
    <t>SAINT ANTHONY SCHOOL</t>
  </si>
  <si>
    <t>CHILE PERRO</t>
  </si>
  <si>
    <t>ANDREA ARCE VILLALOBOS</t>
  </si>
  <si>
    <t>1 KM OESTE DE ROMANAS BALLAR</t>
  </si>
  <si>
    <t>00232</t>
  </si>
  <si>
    <t>00227</t>
  </si>
  <si>
    <t>SAINT FRANCIS PRIMARY</t>
  </si>
  <si>
    <t>LOS COLEGIOS</t>
  </si>
  <si>
    <t>COSTADO NORTE DEL CEMENTERIO DE MORAVIA</t>
  </si>
  <si>
    <t>00226</t>
  </si>
  <si>
    <t>100 SUR Y 100 OESTE DEL CEMENTERIO DE MORAVIA</t>
  </si>
  <si>
    <t>SAINT JOSEPH'S PRIMARY</t>
  </si>
  <si>
    <t>dirprimaria@saintjoseph.ed.cr</t>
  </si>
  <si>
    <t>150 SUROESTE DE LA ENTRADA DEL CLUB LA GUARIA</t>
  </si>
  <si>
    <t>00228</t>
  </si>
  <si>
    <t>LINCOLN</t>
  </si>
  <si>
    <t>FRENTE A LA IGLESIA CATOLICA DE BARRIO SOCORR</t>
  </si>
  <si>
    <t>75 OESTE DE LA IGLESIA CATOLICA</t>
  </si>
  <si>
    <t>02897</t>
  </si>
  <si>
    <t>100 METROS SUR DEL TEMPLO CATOLICO</t>
  </si>
  <si>
    <t>DEL TEMPLO CATOLICO 50 M OESTE</t>
  </si>
  <si>
    <t>00277</t>
  </si>
  <si>
    <t>00278</t>
  </si>
  <si>
    <t>50 ESTE DE LA UNIVERSIDAD FIDELITAS</t>
  </si>
  <si>
    <t>METODISTA</t>
  </si>
  <si>
    <t>LIDDA CASCANTE ENRIQUEZ</t>
  </si>
  <si>
    <t>primaria@metodista.ed.cr</t>
  </si>
  <si>
    <t>200 ESTE DEL BANCO NACIONAL</t>
  </si>
  <si>
    <t>00287</t>
  </si>
  <si>
    <t>100 SUR 400 NORTE DE LAS INST DEPORTIVAS UCR</t>
  </si>
  <si>
    <t>00288</t>
  </si>
  <si>
    <t>CALASANZ</t>
  </si>
  <si>
    <t>colegio@colegiocalasanz.com</t>
  </si>
  <si>
    <t>00290</t>
  </si>
  <si>
    <t>02648</t>
  </si>
  <si>
    <t>COSTADO ESTE DEL TEMPLO DE BAJO CERDAS</t>
  </si>
  <si>
    <t>QUITIRRISI</t>
  </si>
  <si>
    <t>FRENTE A MINI SUPER SEVILLA</t>
  </si>
  <si>
    <t>01533</t>
  </si>
  <si>
    <t>DR. CLODOMIRO PICADO TWIGHT</t>
  </si>
  <si>
    <t>JONATHAN DELGADO CALDERON</t>
  </si>
  <si>
    <t>hannia.pereira.quiros@mep.go.cr</t>
  </si>
  <si>
    <t>esc.gustavoaguero@drepz.ed.cr</t>
  </si>
  <si>
    <t>ROBERTO MORA ELIZONDO</t>
  </si>
  <si>
    <t>01618</t>
  </si>
  <si>
    <t>01722</t>
  </si>
  <si>
    <t>esc.ojodeagua@drepz.ed.cr</t>
  </si>
  <si>
    <t>JOSE MARIA CHAVERRI PICADO</t>
  </si>
  <si>
    <t>esc.sansalvador@drepz.ed.cr</t>
  </si>
  <si>
    <t>ce.edu.naranjo@gmail.com</t>
  </si>
  <si>
    <t>CONTIGUO A OFICINAS DEL A Y A, DULCE NOMBRE</t>
  </si>
  <si>
    <t>CATOLICO EULOGIO LOPEZ OBANDO</t>
  </si>
  <si>
    <t>00480</t>
  </si>
  <si>
    <t>esc.sangerardo@mep.go.cr</t>
  </si>
  <si>
    <t>RUTH VALVERDE MARTINEZ</t>
  </si>
  <si>
    <t>03308</t>
  </si>
  <si>
    <t>CINTHIA SOTO ARIAS</t>
  </si>
  <si>
    <t>SAN RAFAEL DE PLATANARES</t>
  </si>
  <si>
    <t>PINDECO</t>
  </si>
  <si>
    <t>ZONA ADMINISTRATIVA PINDECO</t>
  </si>
  <si>
    <t>WILBERTH MEJIAS CRUZ</t>
  </si>
  <si>
    <t>ZONA ADMIMISTRATRIVA, PINDECO</t>
  </si>
  <si>
    <t>00612</t>
  </si>
  <si>
    <t>MARVIN RODNEY MAYORGA ACOSTA</t>
  </si>
  <si>
    <t>FRENTE A PLAZA DE DEPORTES DE SANTA EDUVIGES</t>
  </si>
  <si>
    <t>ROBERTO GRANADOS CHAVARRIA</t>
  </si>
  <si>
    <t>02382</t>
  </si>
  <si>
    <t>02971</t>
  </si>
  <si>
    <t>FRENTE COCINA COMUNAL BIOLLEY DE B. AIRES</t>
  </si>
  <si>
    <t>CIMA DE HORIZONTES</t>
  </si>
  <si>
    <t>MARITZA PALMA CUADRA</t>
  </si>
  <si>
    <t>00716</t>
  </si>
  <si>
    <t>MANUEL FRANCISCO CARRILLO SABORIO</t>
  </si>
  <si>
    <t>MARISTA</t>
  </si>
  <si>
    <t>BARRIO LA TROPICANA</t>
  </si>
  <si>
    <t>colegiomaristaalajuela@gmail.com</t>
  </si>
  <si>
    <t>600 MTS SUR DE LA IGLESIA LA AGONIA</t>
  </si>
  <si>
    <t>00730</t>
  </si>
  <si>
    <t>SAINT JOHN BAPTIST</t>
  </si>
  <si>
    <t>MARLIN PEREZ RODRIGUEZ</t>
  </si>
  <si>
    <t>info@colegiosaintjohn.com</t>
  </si>
  <si>
    <t>125 MTS ESTE DE LA IGLESIA CATOLICA</t>
  </si>
  <si>
    <t>00731</t>
  </si>
  <si>
    <t>RAFAEL ALBERTO LUNA HERRERA</t>
  </si>
  <si>
    <t>AUTUMN MILLER</t>
  </si>
  <si>
    <t>ELIZABETH ZUNIGA CERVANTES</t>
  </si>
  <si>
    <t>00751</t>
  </si>
  <si>
    <t>LUIS FELIPE GONZALEZ FLORES</t>
  </si>
  <si>
    <t>SAINT PAUL PRIMARY SCHOOL</t>
  </si>
  <si>
    <t>infoesc@saintpaul.ed.cr</t>
  </si>
  <si>
    <t>600 MTS OESTE DE PANASONIC</t>
  </si>
  <si>
    <t>00764</t>
  </si>
  <si>
    <t>MARIANA MADRIGAL DE LA O</t>
  </si>
  <si>
    <t>JESUS MAGDALENO VARGAS AGUILAR</t>
  </si>
  <si>
    <t>DR. ADOLFO JIMENEZ DE LA GUARDIA</t>
  </si>
  <si>
    <t>GENERAL JOSE DE SAN MARTIN</t>
  </si>
  <si>
    <t>JOSE MANUEL PERALTA QUESADA</t>
  </si>
  <si>
    <t>MONSEÑOR DELFIN QUESADA CASTRO</t>
  </si>
  <si>
    <t>SANTA GERTRUDIS NORTE</t>
  </si>
  <si>
    <t>CARLOS MANUEL ROJAS QUIROS</t>
  </si>
  <si>
    <t>01479</t>
  </si>
  <si>
    <t>ANABEL ROSALES CASTRO</t>
  </si>
  <si>
    <t>MIGUEL RODRIGUEZ VILLARREAL</t>
  </si>
  <si>
    <t>00383</t>
  </si>
  <si>
    <t>ODETTE CASTILLO ROJAS</t>
  </si>
  <si>
    <t>KATTIA MARIA CAMACHO ACOSTA</t>
  </si>
  <si>
    <t>00386</t>
  </si>
  <si>
    <t>TRANQUILINO VIQUEZ RODRIGUEZ</t>
  </si>
  <si>
    <t>MONSEÑOR SANABRIA MARTINEZ</t>
  </si>
  <si>
    <t>esc.laboratoriosr@mep.go.cr</t>
  </si>
  <si>
    <t>MONSEÑOR CLODOVEO HIDALGO SOLANO</t>
  </si>
  <si>
    <t>FRANCISCO JOSE ORLICH BOLMARCICH</t>
  </si>
  <si>
    <t>02947</t>
  </si>
  <si>
    <t>02946</t>
  </si>
  <si>
    <t>01298</t>
  </si>
  <si>
    <t>COSTADO SUR PLAZA DE DEPORTES CALLE SN MIGUEL</t>
  </si>
  <si>
    <t>03301</t>
  </si>
  <si>
    <t>JUDAS TADEO CORRALES SAENZ</t>
  </si>
  <si>
    <t>PATRICIA GAMBOA VALVERDE</t>
  </si>
  <si>
    <t>DIAGONAL AL ABASTECEDOR LA BEGONIA,SAN MIGUEL</t>
  </si>
  <si>
    <t>ALCIDES LEAL MORA</t>
  </si>
  <si>
    <t>300 METROS ESTE DEL PUENTE LOS NEGRITOS</t>
  </si>
  <si>
    <t>02712</t>
  </si>
  <si>
    <t>100 SUR 100 ESTE DE LA IGLESIA CATOLICA</t>
  </si>
  <si>
    <t>LIDIETTE MARIA LEON CHAVES</t>
  </si>
  <si>
    <t>CARMEN LIDIA CASTRO RODRIGUEZ</t>
  </si>
  <si>
    <t>OLGA MARTA ROJAS ROJAS</t>
  </si>
  <si>
    <t>01700</t>
  </si>
  <si>
    <t>03287</t>
  </si>
  <si>
    <t>I.D.A. LOS LAGOS</t>
  </si>
  <si>
    <t>01369</t>
  </si>
  <si>
    <t>01379</t>
  </si>
  <si>
    <t>OSCAR RULAMAN SALAS</t>
  </si>
  <si>
    <t>CINTHIA MENDEZ GAMBOA</t>
  </si>
  <si>
    <t>ASENTAMIENTO MORERA VEGA</t>
  </si>
  <si>
    <t>01375</t>
  </si>
  <si>
    <t>03212</t>
  </si>
  <si>
    <t>DE CHACHAGUA DE PEÑAS BLANCAS 4 K. NOROESTE</t>
  </si>
  <si>
    <t>ANA PATRICIA MATARRITA ARAYA</t>
  </si>
  <si>
    <t>03211</t>
  </si>
  <si>
    <t>03344</t>
  </si>
  <si>
    <t>DENIA BLANCO ACOSTA</t>
  </si>
  <si>
    <t>FRENTE AL PUESTO DE SEGURIDAD DE LA LOCALID</t>
  </si>
  <si>
    <t>01793</t>
  </si>
  <si>
    <t>KM 57 CARRET INTERAM SUR</t>
  </si>
  <si>
    <t>OLMAN VINDAS VARGAS</t>
  </si>
  <si>
    <t>FRENTE BAZAR Y TIENDA ARCO IRIS, LLANO BONITO</t>
  </si>
  <si>
    <t>50 NOROESTE DEL CEMENTERIO LLANO BONITO</t>
  </si>
  <si>
    <t>ceacartago@gmail.com</t>
  </si>
  <si>
    <t>01812</t>
  </si>
  <si>
    <t>100 ESTE Y 50 SUR DE TEMPLO CATOLICO</t>
  </si>
  <si>
    <t>00471</t>
  </si>
  <si>
    <t>00473</t>
  </si>
  <si>
    <t>COSTADO SUR DEL CEN-CINAE DE SAN ANTONIO</t>
  </si>
  <si>
    <t>JOSE JOAQUIN PERALTA ESQUIVEL</t>
  </si>
  <si>
    <t>BARRANCAS -PURIRES</t>
  </si>
  <si>
    <t>PBRO. JUAN DE DIOS TREJOS</t>
  </si>
  <si>
    <t>GUILLERMO RODRIGUEZ AGUILAR</t>
  </si>
  <si>
    <t>JUAN EVANGELISTA SOJO CARTIN</t>
  </si>
  <si>
    <t>200 ESTE DEL EBAIS</t>
  </si>
  <si>
    <t>300 NORTE PUENTE DE PALOMO</t>
  </si>
  <si>
    <t>1 KM SUR DE LA PLAZA DE DEPORTES DE SAN DIEGO</t>
  </si>
  <si>
    <t>HILDA MORA GOMEZ</t>
  </si>
  <si>
    <t>400 NORTE DE LA IGLESIA CATOLICA EL CARMEN</t>
  </si>
  <si>
    <t>MARIA AMELIA MONTEALEGRE</t>
  </si>
  <si>
    <t>CAROLINA BELLELLI</t>
  </si>
  <si>
    <t>1 KM ESTE DEL RESTAURANTE EL CLON</t>
  </si>
  <si>
    <t>DR. JOSE MARIA CASTRO MADRIZ</t>
  </si>
  <si>
    <t>SAN MIGUEL, TUCURRIQUE 100 M NORTE DEL ICE</t>
  </si>
  <si>
    <t>DON TOMAS</t>
  </si>
  <si>
    <t>300 ESTE INSTALAC.DEL PLANTEL DE RECOPE</t>
  </si>
  <si>
    <t>01511</t>
  </si>
  <si>
    <t>CAMPUS CATIE</t>
  </si>
  <si>
    <t>ESTEBAN CAMACHO HIDALGO</t>
  </si>
  <si>
    <t>01513</t>
  </si>
  <si>
    <t>adolfo.fallas.acuna@mep.go.cr</t>
  </si>
  <si>
    <t>900 SUR DEL PUENTE DE LA SELVA</t>
  </si>
  <si>
    <t>01271</t>
  </si>
  <si>
    <t>02938</t>
  </si>
  <si>
    <t>JOSE MENESES MONGE</t>
  </si>
  <si>
    <t>03224</t>
  </si>
  <si>
    <t>IMAS DE ULLOA</t>
  </si>
  <si>
    <t>01609</t>
  </si>
  <si>
    <t>RESIDENCIAL LOS LAGOS</t>
  </si>
  <si>
    <t>info@sanangelschool.ed.cr</t>
  </si>
  <si>
    <t>700 MTS.N. DE LA PLAZA DE SN JOAQ.DE FLORES</t>
  </si>
  <si>
    <t>esc_anicetoesquivelsaenz@hotmail.com</t>
  </si>
  <si>
    <t>100 METROS DEL TEMPLO CATOLICO</t>
  </si>
  <si>
    <t>100 MTS. OESTE DEL EBAIS DE SAN ROQUE DE BARV</t>
  </si>
  <si>
    <t>JOSE LUIS SALAZAR GONZALEZ</t>
  </si>
  <si>
    <t>01653</t>
  </si>
  <si>
    <t>02330</t>
  </si>
  <si>
    <t>Esc.Barrio.del.Socorro@mep.go.cr</t>
  </si>
  <si>
    <t>SANTA ROSA,STO DOMINGO. CONTIGUO A LA BIMBO</t>
  </si>
  <si>
    <t>COSTADO ESTE DE LA IGLESIA SANTA CECILIA</t>
  </si>
  <si>
    <t>800 METROS ESTE DEL MAS X MENOS, SAN PABLO</t>
  </si>
  <si>
    <t>ROSIBEL ORTEGA ALVAREZ</t>
  </si>
  <si>
    <t>02525</t>
  </si>
  <si>
    <t>MARIBEL CASTRO CAMPOS</t>
  </si>
  <si>
    <t>JOSE MANUEL CAMPOS TORRES</t>
  </si>
  <si>
    <t>02337</t>
  </si>
  <si>
    <t>I.D.A. OTOYA</t>
  </si>
  <si>
    <t>02675</t>
  </si>
  <si>
    <t>SALVADORA CASTRO QUINTANILLA</t>
  </si>
  <si>
    <t>02651</t>
  </si>
  <si>
    <t>JUNTAS DE CAOBA</t>
  </si>
  <si>
    <t>KATTIA MARIA VILLEGAS CRUZ</t>
  </si>
  <si>
    <t>DE LA PARADA DE BUSES 500 NORTE</t>
  </si>
  <si>
    <t>00631</t>
  </si>
  <si>
    <t>ACADEMIA TEOCALI</t>
  </si>
  <si>
    <t>EL CAMBALACHE</t>
  </si>
  <si>
    <t>2.5 KM N.SEMAFOROS DE ENTRADA PRINCIPAL LIBER</t>
  </si>
  <si>
    <t>CARRETERA INTER. FRENTE CENTRO PLAZA LIBERIA</t>
  </si>
  <si>
    <t>01823</t>
  </si>
  <si>
    <t>LABORATORIO JOHN FITGERALD KENNEDY</t>
  </si>
  <si>
    <t>GENERAL TOMAS GUARDIA GUTIERREZ</t>
  </si>
  <si>
    <t>FREDDY GUADAMUZ ROSALES</t>
  </si>
  <si>
    <t>01860</t>
  </si>
  <si>
    <t>EUGENIA OVARES RODRIGUEZ</t>
  </si>
  <si>
    <t>eupi83@gmail.com</t>
  </si>
  <si>
    <t>400 MTS ESTE DEL BANCO NACIONAL DE COSTA RICA</t>
  </si>
  <si>
    <t>ANSELMO GUTIERREZ BRICEÑO</t>
  </si>
  <si>
    <t>ANA CECILIA LOPEZ LOPEZ</t>
  </si>
  <si>
    <t>ana.lopez.lopez@mep.go.cr</t>
  </si>
  <si>
    <t>VIKY VILLAREAL CARRANZA</t>
  </si>
  <si>
    <t>01697</t>
  </si>
  <si>
    <t>01393</t>
  </si>
  <si>
    <t>02016</t>
  </si>
  <si>
    <t>03234</t>
  </si>
  <si>
    <t>02598</t>
  </si>
  <si>
    <t>PBRO. JOSE DANIEL CARMONA BRICEÑO</t>
  </si>
  <si>
    <t>00036</t>
  </si>
  <si>
    <t>BARRIO LIMON</t>
  </si>
  <si>
    <t>corporacionceees88@gmail.com</t>
  </si>
  <si>
    <t>600 METROS NORTE DEL BANCO NACIONAL</t>
  </si>
  <si>
    <t>02069</t>
  </si>
  <si>
    <t>03337</t>
  </si>
  <si>
    <t>escuelatrapiche02@gmail.com</t>
  </si>
  <si>
    <t>jeannette.huertas.lopez@mep.go.cr</t>
  </si>
  <si>
    <t>02391</t>
  </si>
  <si>
    <t>02931</t>
  </si>
  <si>
    <t>01715</t>
  </si>
  <si>
    <t>02073</t>
  </si>
  <si>
    <t>HANMETH VILLALOBOS MURILLO</t>
  </si>
  <si>
    <t>FRENTE AL PUESTO GUARDIA RURAL</t>
  </si>
  <si>
    <t>RAFAEL ANGEL SANCHEZ ARRIETA</t>
  </si>
  <si>
    <t>ZEANNE DIJERES ESPINOZA</t>
  </si>
  <si>
    <t>02827</t>
  </si>
  <si>
    <t>01242</t>
  </si>
  <si>
    <t>03342</t>
  </si>
  <si>
    <t>SYLVIA GRANADAS GAMBOA</t>
  </si>
  <si>
    <t>ce.virgendefatima@gmail.com</t>
  </si>
  <si>
    <t>02215</t>
  </si>
  <si>
    <t>03240</t>
  </si>
  <si>
    <t>JOSE RICARDO ORLICH ZAMORA</t>
  </si>
  <si>
    <t>ALICIA BEATRIZ HERNANDEZ E.</t>
  </si>
  <si>
    <t>02652</t>
  </si>
  <si>
    <t>GUISELLE FERNANDEZ MEDINA</t>
  </si>
  <si>
    <t>02874</t>
  </si>
  <si>
    <t>COLEGIO MONT BERKELEY INTERNACIONAL</t>
  </si>
  <si>
    <t>secretaria@montberkeley.com</t>
  </si>
  <si>
    <t>400 METROS ESTE DE LA UNIVERSIDAD LATINA</t>
  </si>
  <si>
    <t>02342</t>
  </si>
  <si>
    <t>03217</t>
  </si>
  <si>
    <t>ANA LORENA PANIAGUA SEGURA</t>
  </si>
  <si>
    <t>100 MTS SURESTE DEL PARQUE LA TRINIDAD</t>
  </si>
  <si>
    <t>02358</t>
  </si>
  <si>
    <t>TITO ANGEL GUTIERREZ MATARRITA</t>
  </si>
  <si>
    <t>DR. RAFAEL ANGEL CALDERON GUARDIA</t>
  </si>
  <si>
    <t>03218</t>
  </si>
  <si>
    <t>75 SUR DEL SUPER YOHANA</t>
  </si>
  <si>
    <t>03341</t>
  </si>
  <si>
    <t>HERIBERTO ZELEDON RODRIGUEZ</t>
  </si>
  <si>
    <t>02221</t>
  </si>
  <si>
    <t>00700</t>
  </si>
  <si>
    <t>ENDERS GUTIERREZ OLIVARES</t>
  </si>
  <si>
    <t>RAFAEL ANGEL FONSECA LEON</t>
  </si>
  <si>
    <t>FRED CHAVARRIA MADRIGAL</t>
  </si>
  <si>
    <t>03269</t>
  </si>
  <si>
    <t>COSTADO NORTE ANT.HOSP.TOMAS CASAS</t>
  </si>
  <si>
    <t>DEL PUENTE PEATONAL EL DESTIERRO 50S Y 25 O</t>
  </si>
  <si>
    <t>SAN FRANCISCO DE TINOCO</t>
  </si>
  <si>
    <t>600 METS. AL OESTE CARRET.INTERAMERICANA SUR</t>
  </si>
  <si>
    <t>URBANIZACION LOS GERANIOS</t>
  </si>
  <si>
    <t>MANUEL TUCKLER M</t>
  </si>
  <si>
    <t>helen.sanchez.mendez@mep.go.cr</t>
  </si>
  <si>
    <t>02549</t>
  </si>
  <si>
    <t>MICHAEL ESPINOZA MORALES</t>
  </si>
  <si>
    <t>COTO 63</t>
  </si>
  <si>
    <t>02544</t>
  </si>
  <si>
    <t>03237</t>
  </si>
  <si>
    <t>03220</t>
  </si>
  <si>
    <t>02547</t>
  </si>
  <si>
    <t>02814</t>
  </si>
  <si>
    <t>02296</t>
  </si>
  <si>
    <t>03268</t>
  </si>
  <si>
    <t>XINIA PRENDAS VEGA</t>
  </si>
  <si>
    <t>JESUS ROJAS DUARTE</t>
  </si>
  <si>
    <t>02304</t>
  </si>
  <si>
    <t>MARCIA SANDOYA ATENCIO</t>
  </si>
  <si>
    <t>01508</t>
  </si>
  <si>
    <t>cealimonn@gmail.com</t>
  </si>
  <si>
    <t>MARIA ELENA VIDAL CHAVARRIA</t>
  </si>
  <si>
    <t>01013</t>
  </si>
  <si>
    <t>CONTIGUO A IGLESIA SN MARCOS DIAGONAL A O.I.J</t>
  </si>
  <si>
    <t>02889</t>
  </si>
  <si>
    <t>direccion@mariainmaculadalimon.com</t>
  </si>
  <si>
    <t>200 NORTE Y 50 OESTE DEL PARQUESITO ASIS ESNA</t>
  </si>
  <si>
    <t>esc.burrico@mep.go.cr</t>
  </si>
  <si>
    <t>EULALIO JAIRO MAROTO JIMENEZ</t>
  </si>
  <si>
    <t>B°LINDA VISTA/SIQUIRRES,CARRETERA A TURRIALBA</t>
  </si>
  <si>
    <t>02395</t>
  </si>
  <si>
    <t>01193</t>
  </si>
  <si>
    <t>SHARISHA ABRAMS REID</t>
  </si>
  <si>
    <t>01723</t>
  </si>
  <si>
    <t>MARIA ALICIA VALVERDE CARVAJAL</t>
  </si>
  <si>
    <t>01328</t>
  </si>
  <si>
    <t>DE LA ESC, SAN GERARDO 200 S,4 O,6 S Y 300 N</t>
  </si>
  <si>
    <t>01983</t>
  </si>
  <si>
    <t>ADRIAN SALAZAR TORRES</t>
  </si>
  <si>
    <t>03271</t>
  </si>
  <si>
    <t>KARLA MADRIGAL RODRIGUEZ</t>
  </si>
  <si>
    <t>CONTIGUO AL TEMPLO CATOLICO, GUACIMO</t>
  </si>
  <si>
    <t>03221</t>
  </si>
  <si>
    <t>03285</t>
  </si>
  <si>
    <t>JULIO BARRANTES MATA</t>
  </si>
  <si>
    <t>03292</t>
  </si>
  <si>
    <t>LAS VEGAS DE TORTUGUERO</t>
  </si>
  <si>
    <t>UN COSTADO AL TEMPLO CATOLICO</t>
  </si>
  <si>
    <t>03209</t>
  </si>
  <si>
    <t>SEK DE COSTA RICA</t>
  </si>
  <si>
    <t>sekcostarica@sekmail.com</t>
  </si>
  <si>
    <t>1.5 KM NORTE SERVICENTRO LA GALERA</t>
  </si>
  <si>
    <t>03210</t>
  </si>
  <si>
    <t>03215</t>
  </si>
  <si>
    <t>SAGRADO CORAZON</t>
  </si>
  <si>
    <t>FRANCISCO PERALTA</t>
  </si>
  <si>
    <t>ANA ELENA RAMIREZ QUIROS</t>
  </si>
  <si>
    <t>sagradocorazonamdg@gmail.com</t>
  </si>
  <si>
    <t>AVENICAS 6 Y 8 CALLE 27</t>
  </si>
  <si>
    <t>03216</t>
  </si>
  <si>
    <t>GRANADILLA SUR</t>
  </si>
  <si>
    <t>600 O Y 25 S DE LA IGLESIA CATOLICA</t>
  </si>
  <si>
    <t>INSTITUTO EDUCATIVO MODERNO</t>
  </si>
  <si>
    <t>SALESIANO DON BOSCO</t>
  </si>
  <si>
    <t>300 NORTE 150 ESTE DE CASA PRESIDENCIAL</t>
  </si>
  <si>
    <t>1 KM ESTE DEL PALI DE LOURDES</t>
  </si>
  <si>
    <t>100 NORTE 100 OESTE PLANTEL DE FUERZA Y LUZ</t>
  </si>
  <si>
    <t>03228</t>
  </si>
  <si>
    <t>SANTA CATALINA DE SENA</t>
  </si>
  <si>
    <t>esantacatalina29@yahoo.es</t>
  </si>
  <si>
    <t>03230</t>
  </si>
  <si>
    <t>info@colegiolosangeles.ed.cr</t>
  </si>
  <si>
    <t>03231</t>
  </si>
  <si>
    <t>ROHRMOSER</t>
  </si>
  <si>
    <t>humboldt@colegiohumboldt.cr</t>
  </si>
  <si>
    <t>50 NORTE DE LA IGLESIA DE LORETO</t>
  </si>
  <si>
    <t>03232</t>
  </si>
  <si>
    <t>125 NORTE DEL FINAL DEL BOULEVARD ROHRMOSER</t>
  </si>
  <si>
    <t>INSTITUTO DE DESARROLLO DE INTELIGENCIA</t>
  </si>
  <si>
    <t>idirljo@gmail.com</t>
  </si>
  <si>
    <t>350 E DEL LICEO ROBERTO BRENES MESEN</t>
  </si>
  <si>
    <t>03236</t>
  </si>
  <si>
    <t>ADVENTISTA DE COSTA RICA</t>
  </si>
  <si>
    <t>150 NOROESTE DE LA VETERINARIA VEHASA</t>
  </si>
  <si>
    <t>300 SUR DEL RESTAURANTE EL RODEO</t>
  </si>
  <si>
    <t>03239</t>
  </si>
  <si>
    <t>info@saintmary.ed.cr</t>
  </si>
  <si>
    <t>NUESTRA SEÑORA DEL PILAR</t>
  </si>
  <si>
    <t>asopilar@gmail.com</t>
  </si>
  <si>
    <t>03242</t>
  </si>
  <si>
    <t>03246</t>
  </si>
  <si>
    <t>1KM DEL PUENTE RIO FRIO CARRETERA A UPALA</t>
  </si>
  <si>
    <t>BILINGÜE VILLA PARAISO</t>
  </si>
  <si>
    <t>SECTOR OESTE ESTADIO</t>
  </si>
  <si>
    <t>GREEN VALLEY</t>
  </si>
  <si>
    <t>NUMANCIA</t>
  </si>
  <si>
    <t>JOSE LUIS CORRALES CORDERO</t>
  </si>
  <si>
    <t>centroeducativogreenvalley@gmail.com</t>
  </si>
  <si>
    <t>02396</t>
  </si>
  <si>
    <t>elg@fundacionpiedad.com</t>
  </si>
  <si>
    <t>03299</t>
  </si>
  <si>
    <t>ECOTURISTICO DEL PACIFICO</t>
  </si>
  <si>
    <t>LA ZONA</t>
  </si>
  <si>
    <t>300 SUR IGLESIA CATOLICA PIEDRA AZUL</t>
  </si>
  <si>
    <t>BOSQUES DE DOÑA ROSA</t>
  </si>
  <si>
    <t>03303</t>
  </si>
  <si>
    <t>MARIA MONTESSORI</t>
  </si>
  <si>
    <t>PLAZA IGLESIAS</t>
  </si>
  <si>
    <t>MARLENE ACUÑA ACUÑA</t>
  </si>
  <si>
    <t>montessori90school@yahoo.com</t>
  </si>
  <si>
    <t>03307</t>
  </si>
  <si>
    <t>info@colegiobilinguesr.com</t>
  </si>
  <si>
    <t>URBANIZACION VICTORIA</t>
  </si>
  <si>
    <t>MARISIA BADILLA CAMPOS</t>
  </si>
  <si>
    <t>cegoretti@yahoo.es</t>
  </si>
  <si>
    <t>03311</t>
  </si>
  <si>
    <t>LA QUINTANA</t>
  </si>
  <si>
    <t>03333</t>
  </si>
  <si>
    <t>BARRIO MERCEDES</t>
  </si>
  <si>
    <t>03340</t>
  </si>
  <si>
    <t>SAINT GREGORY</t>
  </si>
  <si>
    <t>info@saintgregory.cr</t>
  </si>
  <si>
    <t>1.5 KM ESTE DEL WALTMART CURRIDABAT</t>
  </si>
  <si>
    <t>VICTORIA</t>
  </si>
  <si>
    <t>CALLE BONILLA</t>
  </si>
  <si>
    <t>info@colegiovictoria.com</t>
  </si>
  <si>
    <t>DE LA SUB ESTACION DEL ICE 1 KM AL NORTE</t>
  </si>
  <si>
    <t>OASIS DE ESPERANZA</t>
  </si>
  <si>
    <t>cecoe@iglesiaoasis.com</t>
  </si>
  <si>
    <t>TORREMOLINOS</t>
  </si>
  <si>
    <t>et@fundacionpiedad.com</t>
  </si>
  <si>
    <t>DEL COLEGIO CONTADORES 150 O Y 100 S.E</t>
  </si>
  <si>
    <t>MELISSA FERLLINI CAMACHO</t>
  </si>
  <si>
    <t>350 ESTE DEL MEGASUPER</t>
  </si>
  <si>
    <t>03363</t>
  </si>
  <si>
    <t>eba@fundacionpiedad.com</t>
  </si>
  <si>
    <t>ENTRADA SANTA ROSA 300 SUR 150 ESTE</t>
  </si>
  <si>
    <t>03364</t>
  </si>
  <si>
    <t>DEL VALLE</t>
  </si>
  <si>
    <t>info@escuelaycolegiodelvalle.com</t>
  </si>
  <si>
    <t>50 SUR DE LA CRUZ ROJA</t>
  </si>
  <si>
    <t>03368</t>
  </si>
  <si>
    <t>3KM ESTE DE RIO CELESTE</t>
  </si>
  <si>
    <t>MONSEÑOR BERNARDO AUGUSTO THIEL</t>
  </si>
  <si>
    <t>03381</t>
  </si>
  <si>
    <t>600 OESTE DE LA IGLESIA CATOLICA</t>
  </si>
  <si>
    <t>MARLEN A. SCOTT MORRIS</t>
  </si>
  <si>
    <t>marlen.scott.morris@mep.go.cr</t>
  </si>
  <si>
    <t>02212</t>
  </si>
  <si>
    <t>1 KM AL OESTE DE LA BOMBA DE SAMARA</t>
  </si>
  <si>
    <t>100 SUR DEL REST PINARES EN AGUA CALIENTE</t>
  </si>
  <si>
    <t>ALBERTO MANUEL BRENES MORA</t>
  </si>
  <si>
    <t>JAZMINES</t>
  </si>
  <si>
    <t>URBANIZACION ZAYQUI</t>
  </si>
  <si>
    <t>MARIA LUISA YEN PEÑA</t>
  </si>
  <si>
    <t>03428</t>
  </si>
  <si>
    <t>NUESTRA SEÑORA DE LOURDES</t>
  </si>
  <si>
    <t>03429</t>
  </si>
  <si>
    <t>01739</t>
  </si>
  <si>
    <t>JOHN PARADA BONILLA</t>
  </si>
  <si>
    <t>CALLE 0.AV.9,100 N. DE LA COMANDANCIA D POLIC</t>
  </si>
  <si>
    <t>03439</t>
  </si>
  <si>
    <t>NOILY MARIA VARGAS SERRANO</t>
  </si>
  <si>
    <t>RAFAEL ANGEL CALDERON GUARDIA</t>
  </si>
  <si>
    <t>LA CLAUDIA</t>
  </si>
  <si>
    <t>LUIS DIEGO BARRANTES GONZALEZ</t>
  </si>
  <si>
    <t>300 MTS OESTE Y 200 MTS SUR DE COLYPRO</t>
  </si>
  <si>
    <t>03444</t>
  </si>
  <si>
    <t>BRI-BRI</t>
  </si>
  <si>
    <t>info@bribri.co.cr</t>
  </si>
  <si>
    <t>03445</t>
  </si>
  <si>
    <t>LUIS DEMETRIO TINOCO CASTRO</t>
  </si>
  <si>
    <t>LUIS GUILLERMO SEGURA COTO</t>
  </si>
  <si>
    <t>inmaculadajaco@gmail.com</t>
  </si>
  <si>
    <t>300 OESTE Y 100 SUR DEL CTP DE JACO</t>
  </si>
  <si>
    <t>03453</t>
  </si>
  <si>
    <t>FANNY ALVAREZ GARBANZO</t>
  </si>
  <si>
    <t>200 METROS NORTE DE LA IGLESIA DE CURRIDABAT</t>
  </si>
  <si>
    <t>03457</t>
  </si>
  <si>
    <t>SAN ANTONIO DE PADUA</t>
  </si>
  <si>
    <t>BETHABA</t>
  </si>
  <si>
    <t>GUISELLE ESTRADA BERROCAL</t>
  </si>
  <si>
    <t>03460</t>
  </si>
  <si>
    <t>info@monteverdeschool.com</t>
  </si>
  <si>
    <t>COSTADO SUR DE LA BOLETERIA ESTADIO SAPRISSA</t>
  </si>
  <si>
    <t>03462</t>
  </si>
  <si>
    <t>MONTE VERDE SCHOOL</t>
  </si>
  <si>
    <t>JARDINES DE CASCAJAL</t>
  </si>
  <si>
    <t>DE LA ROTONDA "Y" DESAMPARADOS 200M S Y 200 O</t>
  </si>
  <si>
    <t>03465</t>
  </si>
  <si>
    <t>EL CARMELO</t>
  </si>
  <si>
    <t>info@elcarmelo.ed.cr</t>
  </si>
  <si>
    <t>CALLE 18 B, AVENIDA 28</t>
  </si>
  <si>
    <t>03472</t>
  </si>
  <si>
    <t>CALLE CHON</t>
  </si>
  <si>
    <t>03475</t>
  </si>
  <si>
    <t>SAN MIGUEL ARCANGEL</t>
  </si>
  <si>
    <t>LOS ROSALES</t>
  </si>
  <si>
    <t>75 OESTE DE LA URBANIZACION MALAGA</t>
  </si>
  <si>
    <t>03477</t>
  </si>
  <si>
    <t>03235</t>
  </si>
  <si>
    <t>FANNY OBANDO ZUÑIGA</t>
  </si>
  <si>
    <t>DIAGONAL TEMPLO CATOLICO DE SN JOAQUIN</t>
  </si>
  <si>
    <t>PARQUE CARTAGO 1 KM NORTE, 400 ESTE Y 25 NORT</t>
  </si>
  <si>
    <t>03510</t>
  </si>
  <si>
    <t>00816</t>
  </si>
  <si>
    <t>25 METROS NORTE DEL BANCO DAVIVIENDA</t>
  </si>
  <si>
    <t>03530</t>
  </si>
  <si>
    <t>INTERNACIONAL CANADIENSE</t>
  </si>
  <si>
    <t>cicvirtual@gmail.com</t>
  </si>
  <si>
    <t>03544</t>
  </si>
  <si>
    <t>WEST COLLEGE</t>
  </si>
  <si>
    <t>CYNTHIA DELGADO HIDALGO</t>
  </si>
  <si>
    <t>direccion@westcollege.net</t>
  </si>
  <si>
    <t>03546</t>
  </si>
  <si>
    <t>03547</t>
  </si>
  <si>
    <t>02787</t>
  </si>
  <si>
    <t>03555</t>
  </si>
  <si>
    <t>LA AGONIA</t>
  </si>
  <si>
    <t>SAN AMBROSIO</t>
  </si>
  <si>
    <t>DEL EBAIS 100 OESTE Y 100 M NORTE</t>
  </si>
  <si>
    <t>03559</t>
  </si>
  <si>
    <t>03560</t>
  </si>
  <si>
    <t>SAN ENRIQUE DE OSSO</t>
  </si>
  <si>
    <t>03566</t>
  </si>
  <si>
    <t>LAS ACACIAS</t>
  </si>
  <si>
    <t>info@saintgabriel.ed.cr</t>
  </si>
  <si>
    <t>100 NORTE 50 ESTE 200 NORTE PLANTEL DEL ICE</t>
  </si>
  <si>
    <t>03567</t>
  </si>
  <si>
    <t>SAINT GABRIEL ELEMENTARY</t>
  </si>
  <si>
    <t>URBANIZACION LAS LOMAS</t>
  </si>
  <si>
    <t>03587</t>
  </si>
  <si>
    <t>LUIS RICARDO CHAVES ALVAREZ</t>
  </si>
  <si>
    <t>CRISTIANO REFORMADO</t>
  </si>
  <si>
    <t>LOMAS DE TEPEYAC</t>
  </si>
  <si>
    <t>25 OESTE 150 NORTE 25 OESTE FARMACIA LEISA</t>
  </si>
  <si>
    <t>03603</t>
  </si>
  <si>
    <t>SAINT PETER`S PRIMARY</t>
  </si>
  <si>
    <t>LOMAS DE AYARCO SUR</t>
  </si>
  <si>
    <t>MARLENE RODRIGUEZ BARQUERO</t>
  </si>
  <si>
    <t>03604</t>
  </si>
  <si>
    <t>COMPLEMENTARIA CAHUITA</t>
  </si>
  <si>
    <t>esccomplementariatalamanca@gmail.com</t>
  </si>
  <si>
    <t>03606</t>
  </si>
  <si>
    <t>CRISTIANA LIBERTAD</t>
  </si>
  <si>
    <t>100 ESTE 600 NORTE Y 75 OESTE DE PLAZA LINCOL</t>
  </si>
  <si>
    <t>03614</t>
  </si>
  <si>
    <t>MANANTIAL DE VIDA</t>
  </si>
  <si>
    <t>cemve@manantialdevida.org</t>
  </si>
  <si>
    <t>03616</t>
  </si>
  <si>
    <t>MARTHA EUGENIA ARCE ROJAS</t>
  </si>
  <si>
    <t>institutomontecarlo@gmail.com</t>
  </si>
  <si>
    <t>400 NORTE Y 100 ESTE DE LA IGLESIA CATOLICA</t>
  </si>
  <si>
    <t>03618</t>
  </si>
  <si>
    <t>KILOMETRO</t>
  </si>
  <si>
    <t>EDILBERTO MEJIA PINEDA</t>
  </si>
  <si>
    <t>spacific_1200@yahoo.com</t>
  </si>
  <si>
    <t>300 MTS OESTE DEL CEMENTERIO DE OROTINA</t>
  </si>
  <si>
    <t>03622</t>
  </si>
  <si>
    <t>BILINGÜE NUEVA ESPERANZA</t>
  </si>
  <si>
    <t>info@nuevaesperanza.co.cr</t>
  </si>
  <si>
    <t>700 OESTE DE LA CAFETALERA LA MESETA</t>
  </si>
  <si>
    <t>03626</t>
  </si>
  <si>
    <t>SAN ISIDRO LABRADOR</t>
  </si>
  <si>
    <t>CALLE AL CEMENTERIO</t>
  </si>
  <si>
    <t>sesil94@hotmail.com</t>
  </si>
  <si>
    <t>350 METROS SUR DE LA CASA CURAL</t>
  </si>
  <si>
    <t>03628</t>
  </si>
  <si>
    <t>01229</t>
  </si>
  <si>
    <t>EUROPEO</t>
  </si>
  <si>
    <t>ANNE ARONSON</t>
  </si>
  <si>
    <t>info@europeanschool.com</t>
  </si>
  <si>
    <t>03629</t>
  </si>
  <si>
    <t>MANUEL DE JESUS</t>
  </si>
  <si>
    <t>THE SUMMIT SCHOOL</t>
  </si>
  <si>
    <t>ROSELYN CARVAJAL CARVAJAL</t>
  </si>
  <si>
    <t>thesummitschool@tsscr.com</t>
  </si>
  <si>
    <t>125 ESTE DE LA ESCUELA SAN RAFAEL</t>
  </si>
  <si>
    <t>03634</t>
  </si>
  <si>
    <t>BILINGÜE SANTA JOSEFINA</t>
  </si>
  <si>
    <t>centro_santajosefina@yahoo.es</t>
  </si>
  <si>
    <t>03635</t>
  </si>
  <si>
    <t>03640</t>
  </si>
  <si>
    <t>2 K. ESTE DE BATAN, CARRETERA A 28 MILLAS</t>
  </si>
  <si>
    <t>SUSANA ARDON JIMENEZ</t>
  </si>
  <si>
    <t>ceuna.11@gmail.com</t>
  </si>
  <si>
    <t>DE LA ESC.MIGUEL BONILLA 600 MTS.NORESTE</t>
  </si>
  <si>
    <t>03667</t>
  </si>
  <si>
    <t>URBANIZACION EL VALLE</t>
  </si>
  <si>
    <t>RUDY BARRANTES SALAS</t>
  </si>
  <si>
    <t>COSTADO NORTE DE LA SEDE DE LA UNED</t>
  </si>
  <si>
    <t>03668</t>
  </si>
  <si>
    <t>ADVENTISTA EBENEZER</t>
  </si>
  <si>
    <t>escueladventista@gmail.com</t>
  </si>
  <si>
    <t>03675</t>
  </si>
  <si>
    <t>MUSMANI</t>
  </si>
  <si>
    <t>03677</t>
  </si>
  <si>
    <t>RAYO DE LUZ DEL SUR S.A.</t>
  </si>
  <si>
    <t>DE LA IGLESIA CATOLICA, 200 SUR, 300 O, 125 S</t>
  </si>
  <si>
    <t>03678</t>
  </si>
  <si>
    <t>GREEN FOREST SCHOOL</t>
  </si>
  <si>
    <t>1.5 KM AL NORTE DEL HOSPITAL DE SAN CARLOS</t>
  </si>
  <si>
    <t>03679</t>
  </si>
  <si>
    <t>03223</t>
  </si>
  <si>
    <t>800 S DE LA PLAZA DE DEPORTES AGUAS FRIAS</t>
  </si>
  <si>
    <t>info@sanfraguapiles.com</t>
  </si>
  <si>
    <t>DIAGONAL AL HOGAR DE ANCIANOS</t>
  </si>
  <si>
    <t>03694</t>
  </si>
  <si>
    <t>01367</t>
  </si>
  <si>
    <t>SONIA DIAZ RODRIGUEZ</t>
  </si>
  <si>
    <t>direccionwhitman@gmail.com</t>
  </si>
  <si>
    <t>25 METROS ESTE DE LA ROTONDA EL FAROLITO</t>
  </si>
  <si>
    <t>03699</t>
  </si>
  <si>
    <t>escuela.goly.matina@gmail.com</t>
  </si>
  <si>
    <t>KAMUK</t>
  </si>
  <si>
    <t>ROMMEL PORRAS GONZALEZ</t>
  </si>
  <si>
    <t>info@kamukschool.ed.cr</t>
  </si>
  <si>
    <t>03702</t>
  </si>
  <si>
    <t>info@colbilsabana.com</t>
  </si>
  <si>
    <t>300 NORTE 125 ESTE DEL PARQUE DE LA AMISTAD</t>
  </si>
  <si>
    <t>03703</t>
  </si>
  <si>
    <t>MIRTA BRITO DE LA CUESTA</t>
  </si>
  <si>
    <t>info@royal.ed.cr</t>
  </si>
  <si>
    <t>400 NORTE DE CONSTRUPLAZA</t>
  </si>
  <si>
    <t>03707</t>
  </si>
  <si>
    <t>MIRAVALLE BILINGÜE</t>
  </si>
  <si>
    <t>info@colegiomiravalle.com</t>
  </si>
  <si>
    <t>800 SUR DE LA ESQ SE DE LA CORTE EN CARTAGO</t>
  </si>
  <si>
    <t>03718</t>
  </si>
  <si>
    <t>03727</t>
  </si>
  <si>
    <t>01762</t>
  </si>
  <si>
    <t>GLORIA RITA CHINCHILLA MIRANDA</t>
  </si>
  <si>
    <t>03737</t>
  </si>
  <si>
    <t>CRISTIANO BILINGÜE LA PALABRA DE VIDA</t>
  </si>
  <si>
    <t>300 MTS SUR DE LA PANASONIC</t>
  </si>
  <si>
    <t>03741</t>
  </si>
  <si>
    <t>02162</t>
  </si>
  <si>
    <t>02650</t>
  </si>
  <si>
    <t>03774</t>
  </si>
  <si>
    <t>GUILLERMO CHANTO ARAYA</t>
  </si>
  <si>
    <t>03775</t>
  </si>
  <si>
    <t>COSTADO SUR DEL PARQUE SAN JERONIMO</t>
  </si>
  <si>
    <t>03779</t>
  </si>
  <si>
    <t>cedhori@horizontes.cr</t>
  </si>
  <si>
    <t>250 MTS NORTE DE SUPER EL NARANJO</t>
  </si>
  <si>
    <t>03794</t>
  </si>
  <si>
    <t>BILINGÜE SANTA SOFIA</t>
  </si>
  <si>
    <t>JUANITA ALFARO RODRIGUEZ</t>
  </si>
  <si>
    <t>03795</t>
  </si>
  <si>
    <t>02351</t>
  </si>
  <si>
    <t>MONTUFAR</t>
  </si>
  <si>
    <t>ANA ELENA ULLOA FONSECA</t>
  </si>
  <si>
    <t>info@saintclare.ed.cr</t>
  </si>
  <si>
    <t>03803</t>
  </si>
  <si>
    <t>COSTA RICA CHRISTIAN SCHOOL</t>
  </si>
  <si>
    <t>info@crcs.cr</t>
  </si>
  <si>
    <t>800 MTS ESTE DEL MALL DON PANCHO</t>
  </si>
  <si>
    <t>03812</t>
  </si>
  <si>
    <t>URBANIZACION QUIZARCO</t>
  </si>
  <si>
    <t>ADVENTISTA PENIEL</t>
  </si>
  <si>
    <t>COOPEVIGUA #1</t>
  </si>
  <si>
    <t>03819</t>
  </si>
  <si>
    <t>JOSE CHAVARRIA CARRILLO</t>
  </si>
  <si>
    <t>03837</t>
  </si>
  <si>
    <t>ERICKA SALAS HIDALGO</t>
  </si>
  <si>
    <t>info@escuelaantoniana.ed.cr</t>
  </si>
  <si>
    <t>FRENTE AL GIMNASIO ELIAS LEIVA QUIROS</t>
  </si>
  <si>
    <t>03839</t>
  </si>
  <si>
    <t>SAINT JOSSELIN DAY SCHOOL AND COLLEGE</t>
  </si>
  <si>
    <t>mrodriguezb@racsa.co.cr</t>
  </si>
  <si>
    <t>DIAGONAL A LA ESCUELA PUBLICA RICARDO ANDRE</t>
  </si>
  <si>
    <t>03840</t>
  </si>
  <si>
    <t>KENELY DE COLORES</t>
  </si>
  <si>
    <t>CIUDADELA HATILLO 2</t>
  </si>
  <si>
    <t>OLGA MARTA ARAYA MOLINA</t>
  </si>
  <si>
    <t>kenely@hotmail.com</t>
  </si>
  <si>
    <t>03854</t>
  </si>
  <si>
    <t>info@cesemillas.ed.cr</t>
  </si>
  <si>
    <t>100 SUR Y 80 OESTE DEL INS DE CARTAGO</t>
  </si>
  <si>
    <t>03868</t>
  </si>
  <si>
    <t>catynp@hotmail.com</t>
  </si>
  <si>
    <t>03870</t>
  </si>
  <si>
    <t>ANDREA BOLAÑOS CRUZ</t>
  </si>
  <si>
    <t>educabc@msn.com</t>
  </si>
  <si>
    <t>800 MTS NORTE ESC. EULALIA RUIZ</t>
  </si>
  <si>
    <t>03876</t>
  </si>
  <si>
    <t>BEATRIZ ARTAVIA CAVALLINI</t>
  </si>
  <si>
    <t>integral.educacion@gmail.com</t>
  </si>
  <si>
    <t>300 OESTE DEL CENTRO COMERCIAL PACO</t>
  </si>
  <si>
    <t>03880</t>
  </si>
  <si>
    <t>03883</t>
  </si>
  <si>
    <t>03884</t>
  </si>
  <si>
    <t>EL CALVARIO</t>
  </si>
  <si>
    <t>600 OESTE Y 25 NORTE DEL BANCO NACIONAL</t>
  </si>
  <si>
    <t>03890</t>
  </si>
  <si>
    <t>SANCTI SPIRITUS</t>
  </si>
  <si>
    <t>sanctispiritus1997@hotmail.com</t>
  </si>
  <si>
    <t>DE LA ESC HERIBERTO ZELEDON 200M AL ESTE</t>
  </si>
  <si>
    <t>03891</t>
  </si>
  <si>
    <t>03893</t>
  </si>
  <si>
    <t>RIO VERDE</t>
  </si>
  <si>
    <t>500E 125N DE LA ESTACION DE SERV. SANTA CLARA</t>
  </si>
  <si>
    <t>03894</t>
  </si>
  <si>
    <t>02222</t>
  </si>
  <si>
    <t>BUHO OKHY</t>
  </si>
  <si>
    <t>OLGA MARIA LEAL ARRIETA</t>
  </si>
  <si>
    <t>cebuhookhy@hotmail.com</t>
  </si>
  <si>
    <t>600 MTS ESTE DEL PUENTE DIRIA</t>
  </si>
  <si>
    <t>03896</t>
  </si>
  <si>
    <t>REPUBLICA TRINIDAD Y TOBAGO</t>
  </si>
  <si>
    <t>ASENTAMIENTO IDA EL PARAISO</t>
  </si>
  <si>
    <t>4 KM OESTE DEL PUENTE DE RIO FRIO</t>
  </si>
  <si>
    <t>CAFORE ANTONIO JOSE OBANDO CHAN</t>
  </si>
  <si>
    <t>NERY JUDITH OBANDO CHAN</t>
  </si>
  <si>
    <t>cafore@tonito.ed.cr</t>
  </si>
  <si>
    <t>75 NORTE BANCO POPULAR EL ROBLE</t>
  </si>
  <si>
    <t>03921</t>
  </si>
  <si>
    <t>200 NORTE, 25 OESTE DE LA SODA CASTRO</t>
  </si>
  <si>
    <t>03935</t>
  </si>
  <si>
    <t>BILINGUE SAN ESTEBAN</t>
  </si>
  <si>
    <t>SEMILLITAS</t>
  </si>
  <si>
    <t>03944</t>
  </si>
  <si>
    <t>ARENILLA</t>
  </si>
  <si>
    <t>03945</t>
  </si>
  <si>
    <t>200 ESTE Y 50 SUR DE POLLOS DEL ESTE</t>
  </si>
  <si>
    <t>03955</t>
  </si>
  <si>
    <t>02255</t>
  </si>
  <si>
    <t>ROCIO QUESADA RAMOS</t>
  </si>
  <si>
    <t>colinaazul@gmail.com</t>
  </si>
  <si>
    <t>300 ESTE DE LA VIRGEN DE LOS ANGELES</t>
  </si>
  <si>
    <t>03957</t>
  </si>
  <si>
    <t>VALLE VERDE ATENAS</t>
  </si>
  <si>
    <t>info@greenvalleyatenas.com</t>
  </si>
  <si>
    <t>URBANIZACION VISTA ATENAS</t>
  </si>
  <si>
    <t>03958</t>
  </si>
  <si>
    <t>SANTO DOMINGO SCHOOL</t>
  </si>
  <si>
    <t>CARRILLOS BAJOS</t>
  </si>
  <si>
    <t>RAQUEL SOLORZANO ROJAS</t>
  </si>
  <si>
    <t>info@santodomingoschool.com</t>
  </si>
  <si>
    <t>200 MTS OESTE PLANTA HIDROELECTRICA CARRILLOS</t>
  </si>
  <si>
    <t>03959</t>
  </si>
  <si>
    <t>direc-prim@saintnicholas.ed.cr</t>
  </si>
  <si>
    <t>250 MTS.AL E.DE LA IGLESIA CAT. DE SN JOAQUIN</t>
  </si>
  <si>
    <t>03965</t>
  </si>
  <si>
    <t>COMUNIDAD EDUCATIVA CRECER</t>
  </si>
  <si>
    <t>info@comunidadeducativacrecer.com</t>
  </si>
  <si>
    <t>03966</t>
  </si>
  <si>
    <t>SHEILA DANIELS ACUÑA</t>
  </si>
  <si>
    <t>jardinjnt@gmail.com</t>
  </si>
  <si>
    <t>300 MTS ESTE DEL ESTADIO MUNICIPAL</t>
  </si>
  <si>
    <t>03967</t>
  </si>
  <si>
    <t>MOUNT VIEW SCHOOL</t>
  </si>
  <si>
    <t>info@mountviewcr.com</t>
  </si>
  <si>
    <t>03969</t>
  </si>
  <si>
    <t>COMPLEJO EDUCATIVO CEDIC</t>
  </si>
  <si>
    <t>SEIDY HERRERA ALVARADO</t>
  </si>
  <si>
    <t>complejocedic@hotmail.com</t>
  </si>
  <si>
    <t>DE LA CRUZ ROJA 400 ESTE Y 25 SUR</t>
  </si>
  <si>
    <t>03970</t>
  </si>
  <si>
    <t>ASENTAMIENTO DANIEL ODUBER</t>
  </si>
  <si>
    <t>URBANIZACION JIRETH</t>
  </si>
  <si>
    <t>AMERICANA SAN PATRICIO</t>
  </si>
  <si>
    <t>400 NORTE DE LA ENTRADA DE SAN MIGUELITO</t>
  </si>
  <si>
    <t>03976</t>
  </si>
  <si>
    <t>03979</t>
  </si>
  <si>
    <t>MONTE ESPERANZA</t>
  </si>
  <si>
    <t>SABORIO PASO ANCHO</t>
  </si>
  <si>
    <t>03980</t>
  </si>
  <si>
    <t>02444</t>
  </si>
  <si>
    <t>03989</t>
  </si>
  <si>
    <t>LARISA QUIROS AGUILAR</t>
  </si>
  <si>
    <t>larisaq@lasnubescr.com</t>
  </si>
  <si>
    <t>RESIDENCIAL LAS NUBES,HERRADURA</t>
  </si>
  <si>
    <t>04005</t>
  </si>
  <si>
    <t>BARRIO ASIS</t>
  </si>
  <si>
    <t>AVENIDA 1 CALLE 4 Y 6 CARTAGO CENTRO</t>
  </si>
  <si>
    <t>04009</t>
  </si>
  <si>
    <t>SAN RAMON TRES RIOS</t>
  </si>
  <si>
    <t>04010</t>
  </si>
  <si>
    <t>SUN VALLEY SCHOOL</t>
  </si>
  <si>
    <t>04012</t>
  </si>
  <si>
    <t>NEW WAY HIGH SCHOOL</t>
  </si>
  <si>
    <t>SANTA ANA CENTRO</t>
  </si>
  <si>
    <t>04013</t>
  </si>
  <si>
    <t>LIGIA AGUILAR GRANADOS</t>
  </si>
  <si>
    <t>info@nuevageneracion.ed.cr</t>
  </si>
  <si>
    <t>1 KM NORTE DEL PARQUE DE SAN RAFAEL DE HEREDI</t>
  </si>
  <si>
    <t>04016</t>
  </si>
  <si>
    <t>HOSANNA</t>
  </si>
  <si>
    <t>KARLA SANDI MIRANDA</t>
  </si>
  <si>
    <t>04017</t>
  </si>
  <si>
    <t>MARCELA ARCE MORALES</t>
  </si>
  <si>
    <t>centroeduc.sb1997@gmail.com</t>
  </si>
  <si>
    <t>100 OESTE 125 SUR DEL PALACIO MUNICIPAL</t>
  </si>
  <si>
    <t>04023</t>
  </si>
  <si>
    <t>800 NO DEL CTP DE PORTICA</t>
  </si>
  <si>
    <t>EL CUADRANTE</t>
  </si>
  <si>
    <t>SUSAN SOLEY JUNCO</t>
  </si>
  <si>
    <t>04032</t>
  </si>
  <si>
    <t>02649</t>
  </si>
  <si>
    <t>GENESIS CHRISTIAN SCHOOL</t>
  </si>
  <si>
    <t>RUTH TATIANA ARCE CASTILLO</t>
  </si>
  <si>
    <t>genesischristianschool@gmail.com</t>
  </si>
  <si>
    <t>350 OESTE DEL SUPER ACAPULCO</t>
  </si>
  <si>
    <t>04033</t>
  </si>
  <si>
    <t>04034</t>
  </si>
  <si>
    <t>SILVIA ZUÑIGA SANCHEZ</t>
  </si>
  <si>
    <t>100 S DE LA PLAZA DE DEPORTES DE HIGUITO</t>
  </si>
  <si>
    <t>04037</t>
  </si>
  <si>
    <t>RESIDENCIA LA COLINA</t>
  </si>
  <si>
    <t>info@saintbenedict.ed.cr</t>
  </si>
  <si>
    <t>DE LA PANADERIA MUSMANNI 100 S Y 350 S</t>
  </si>
  <si>
    <t>04038</t>
  </si>
  <si>
    <t>admin@berkeleycr.com</t>
  </si>
  <si>
    <t>04065</t>
  </si>
  <si>
    <t>AMIGOS DE MONTEVERDE</t>
  </si>
  <si>
    <t>04066</t>
  </si>
  <si>
    <t>800 SURESTE DEL LUBRICENTRO SAN FRANCISCO</t>
  </si>
  <si>
    <t>04071</t>
  </si>
  <si>
    <t>02937</t>
  </si>
  <si>
    <t>02932</t>
  </si>
  <si>
    <t>04106</t>
  </si>
  <si>
    <t>02885</t>
  </si>
  <si>
    <t>MARIAN BAKER SCHOOL</t>
  </si>
  <si>
    <t>04107</t>
  </si>
  <si>
    <t>centrosanfernado01@yahoo.com</t>
  </si>
  <si>
    <t>04109</t>
  </si>
  <si>
    <t>03131</t>
  </si>
  <si>
    <t>SAN ANGELO</t>
  </si>
  <si>
    <t>MARIA SHIRLEY DONATO ROMERO</t>
  </si>
  <si>
    <t>25 METROS ESTE DE LA UNIVERSIDAD VERITAS</t>
  </si>
  <si>
    <t>04111</t>
  </si>
  <si>
    <t>TRES RIOS CENTRO</t>
  </si>
  <si>
    <t>ILEANA LOAIZA VILLALOBOS</t>
  </si>
  <si>
    <t>ilyloaizaa@hotmail.com</t>
  </si>
  <si>
    <t>04114</t>
  </si>
  <si>
    <t>SAN EZEQUIEL MORENO</t>
  </si>
  <si>
    <t>GABRIELA VILLALOBOS S.</t>
  </si>
  <si>
    <t>escuelasanezequiel@gmail.com</t>
  </si>
  <si>
    <t>04116</t>
  </si>
  <si>
    <t>04117</t>
  </si>
  <si>
    <t>ADVENTISTA DE MONTEVERDE</t>
  </si>
  <si>
    <t>NOEMY LOPEZ MENDOZA</t>
  </si>
  <si>
    <t>inst.adventistademonteverde@gmail.com</t>
  </si>
  <si>
    <t>04121</t>
  </si>
  <si>
    <t>SAUL CARDENAS CUBILLO</t>
  </si>
  <si>
    <t>BARRIO CHOROTEGA</t>
  </si>
  <si>
    <t>info@saulcardenascubillo.ed.cr</t>
  </si>
  <si>
    <t>300 MTS OESTE DEL ESTADIO CHOROTEGA</t>
  </si>
  <si>
    <t>04126</t>
  </si>
  <si>
    <t>JOSEFINA SAGRADA FAMILIA</t>
  </si>
  <si>
    <t>CALLE HIGINIA</t>
  </si>
  <si>
    <t>escjosefinasagradafamilia@gmail.com</t>
  </si>
  <si>
    <t>100 SUR 800 ESTE DEL FINAL DE CALLE HIGINIA</t>
  </si>
  <si>
    <t>04128</t>
  </si>
  <si>
    <t>LUIS ALBERTO AGUILAR LUNA</t>
  </si>
  <si>
    <t>cemuheredia@yahoo.com</t>
  </si>
  <si>
    <t>FRENTE A LA ESCUELA DE TOPOGRAFIA DE LA UNA</t>
  </si>
  <si>
    <t>04131</t>
  </si>
  <si>
    <t>250 MTS.E.DE LA PLAZA DE DEPORTES DE CASTILLA</t>
  </si>
  <si>
    <t>04132</t>
  </si>
  <si>
    <t>BILINGÜE ISAAC PHILLIPE</t>
  </si>
  <si>
    <t>esc.sota.dos@mep.go.cr</t>
  </si>
  <si>
    <t>PITAL CENTRO</t>
  </si>
  <si>
    <t>EMILY BARQUERO VARGAS</t>
  </si>
  <si>
    <t>50 METROS ESTE DE RADIO CULTURAL DE PITAL</t>
  </si>
  <si>
    <t>04141</t>
  </si>
  <si>
    <t>cemariamontserrat@gmail.com</t>
  </si>
  <si>
    <t>DE LA ENTRADA PRINCIPAL 150 SUR</t>
  </si>
  <si>
    <t>04143</t>
  </si>
  <si>
    <t>02576</t>
  </si>
  <si>
    <t>WESTLAND SCHOOL COLEGIO BILINGÜE</t>
  </si>
  <si>
    <t>LIANA BAQUERO RESTREPO</t>
  </si>
  <si>
    <t>info@westlandschool.com</t>
  </si>
  <si>
    <t>04158</t>
  </si>
  <si>
    <t>LA GRUTA</t>
  </si>
  <si>
    <t>info@pasosdejuventud.ed.cr</t>
  </si>
  <si>
    <t>150 NORTE DE LA CASA CURAL</t>
  </si>
  <si>
    <t>04164</t>
  </si>
  <si>
    <t>GREENFIELD SCHOOL</t>
  </si>
  <si>
    <t>SARA SILVIA JIMENEZ VIQUEZ</t>
  </si>
  <si>
    <t>greenfieldcr@gmail.com</t>
  </si>
  <si>
    <t>100 N 100 E Y 25 S DE LOS SEMAFOROS DEL MXM</t>
  </si>
  <si>
    <t>04180</t>
  </si>
  <si>
    <t>MAUDY LINETTE ANGULO BRENES</t>
  </si>
  <si>
    <t>sagradafamilia95@gmail.com</t>
  </si>
  <si>
    <t>200 MTS AL NORTE DEL PALACIO MUNICIPAL</t>
  </si>
  <si>
    <t>04190</t>
  </si>
  <si>
    <t>03128</t>
  </si>
  <si>
    <t>ATLANTIC COLLEGE</t>
  </si>
  <si>
    <t>04206</t>
  </si>
  <si>
    <t>JOSE MANUEL ARROYO GUTIERREZ</t>
  </si>
  <si>
    <t>colegiosantateresa96@gmail.com</t>
  </si>
  <si>
    <t>04216</t>
  </si>
  <si>
    <t>400 MTS ESTE RESTAURANTE RANCHO LEON</t>
  </si>
  <si>
    <t>04217</t>
  </si>
  <si>
    <t>MARTA ARGÜELLO ARAUZ</t>
  </si>
  <si>
    <t>75 METROS DE LA GUARDIA RURAL</t>
  </si>
  <si>
    <t>04219</t>
  </si>
  <si>
    <t>LITTLE HOUSE SCHOOL</t>
  </si>
  <si>
    <t>MARIA OFELIA MAYORGA MOYA</t>
  </si>
  <si>
    <t>littlehouseschool@hotmail.com</t>
  </si>
  <si>
    <t>04225</t>
  </si>
  <si>
    <t>03226</t>
  </si>
  <si>
    <t>03227</t>
  </si>
  <si>
    <t>ADRIANA ROJAS BARRANTES</t>
  </si>
  <si>
    <t>bocadelmontecr@gmail.com</t>
  </si>
  <si>
    <t>400 NORTE DEL ABASTECEDOR CAMACHO</t>
  </si>
  <si>
    <t>04251</t>
  </si>
  <si>
    <t>MELISSA HERNANDEZ DELGADO</t>
  </si>
  <si>
    <t>info@sunviewschoolcr.com</t>
  </si>
  <si>
    <t>125 NORESTE DE LA UNIVERSIDAD LATINA</t>
  </si>
  <si>
    <t>04252</t>
  </si>
  <si>
    <t>SUN VIEW ELEMENTARY SCHOOL</t>
  </si>
  <si>
    <t>MONTE ROCA</t>
  </si>
  <si>
    <t>educagustin@escuelabilinguesanagustin.com</t>
  </si>
  <si>
    <t>04253</t>
  </si>
  <si>
    <t>SAINT SPIRIT SCHOOL</t>
  </si>
  <si>
    <t>VILMA VARGAS GUZMAN</t>
  </si>
  <si>
    <t>200 MTS OESTE CEMENTERIO SANTIAGO-PURISCAL</t>
  </si>
  <si>
    <t>04254</t>
  </si>
  <si>
    <t>04255</t>
  </si>
  <si>
    <t>DEL MAR ACADEMY</t>
  </si>
  <si>
    <t>04257</t>
  </si>
  <si>
    <t>BARRIO EL MOLINO</t>
  </si>
  <si>
    <t>FRENTE AL COLEGIO SANTO DOMINGO SABIO</t>
  </si>
  <si>
    <t>04259</t>
  </si>
  <si>
    <t>ESTRELLITA OROMONTANA</t>
  </si>
  <si>
    <t>04260</t>
  </si>
  <si>
    <t>PINARES</t>
  </si>
  <si>
    <t>125 NORTE DE LA BOMBA LA GALERA</t>
  </si>
  <si>
    <t>04261</t>
  </si>
  <si>
    <t>I.D.A. EL VIVERO</t>
  </si>
  <si>
    <t>04267</t>
  </si>
  <si>
    <t>SANTA ROSA DE LIMA</t>
  </si>
  <si>
    <t>KATTIA IRENE LEON VILLALOBOS</t>
  </si>
  <si>
    <t>administracion@escuelasantarosadelima.com</t>
  </si>
  <si>
    <t>04268</t>
  </si>
  <si>
    <t>VIVIANA SANABRIA CABALCETA</t>
  </si>
  <si>
    <t>centroeducativoyaba@hotmail.com</t>
  </si>
  <si>
    <t>04272</t>
  </si>
  <si>
    <t>EUNICE MADRIGAL ORTIZ</t>
  </si>
  <si>
    <t>DE MAXIPALI 800 MTS SUR CARRETERA ASERRI</t>
  </si>
  <si>
    <t>04274</t>
  </si>
  <si>
    <t>LA PAZ COMMUNITY SCHOOL</t>
  </si>
  <si>
    <t>04275</t>
  </si>
  <si>
    <t>SAN FRANCISCO DE ASIS CARIARI</t>
  </si>
  <si>
    <t>04276</t>
  </si>
  <si>
    <t>LAURA BARQUERO SANCHO</t>
  </si>
  <si>
    <t>04277</t>
  </si>
  <si>
    <t>HANNIA ARAYA ABARCA</t>
  </si>
  <si>
    <t>04280</t>
  </si>
  <si>
    <t>LAKESIDE INTERNATIONAL SCHOOL</t>
  </si>
  <si>
    <t>GUADALUPE COREA CARAVACA</t>
  </si>
  <si>
    <t>info@lakesideschoolcr.com</t>
  </si>
  <si>
    <t>DE LA BOMBA 2.8 KMS OESTE, CARRETERA AL COCO</t>
  </si>
  <si>
    <t>04282</t>
  </si>
  <si>
    <t>SANDRA JIMENEZ BRENES</t>
  </si>
  <si>
    <t>DE LA ENTRADA CALLE NARANJO 300 NORTE 300 EST</t>
  </si>
  <si>
    <t>04284</t>
  </si>
  <si>
    <t>SAINT MARGARET SCHOOL</t>
  </si>
  <si>
    <t>CALLE FLORES</t>
  </si>
  <si>
    <t>300 MTS.N.Y 150 O.DEL BCO NAL.CONT.ALIMENTOS</t>
  </si>
  <si>
    <t>04287</t>
  </si>
  <si>
    <t>03324</t>
  </si>
  <si>
    <t>03320</t>
  </si>
  <si>
    <t>BARRIO DE LOS ANGELES</t>
  </si>
  <si>
    <t>03321</t>
  </si>
  <si>
    <t>bilingueile@gmail.com</t>
  </si>
  <si>
    <t>100 SUR Y 25 ESTE DE LAVANDERIA MARGARITA</t>
  </si>
  <si>
    <t>04300</t>
  </si>
  <si>
    <t>CAMPUS DE LA UNIVERSIDAD EARTH</t>
  </si>
  <si>
    <t>04302</t>
  </si>
  <si>
    <t>DOLPHINS ACADEMY SCHOOL</t>
  </si>
  <si>
    <t>04304</t>
  </si>
  <si>
    <t>01217</t>
  </si>
  <si>
    <t>04309</t>
  </si>
  <si>
    <t>CONNELL ACADEMY</t>
  </si>
  <si>
    <t>connellacademycr@gmail.com</t>
  </si>
  <si>
    <t>04312</t>
  </si>
  <si>
    <t>AMON</t>
  </si>
  <si>
    <t>DE LA IGLESIA DE SAN MIGUEL 400 E Y 100 S</t>
  </si>
  <si>
    <t>DENDRA DRUMMONDS WHINTER</t>
  </si>
  <si>
    <t>175 DE LA ESQUINA SUROESTE DEL PARQUE TIBAS</t>
  </si>
  <si>
    <t>50 METROS AL NORTE DEL TEMPLO CATOLICO</t>
  </si>
  <si>
    <t>250 OESTE DE LA TERMINAL DE BUSES DE LA MORA</t>
  </si>
  <si>
    <t>FRENTE A LA PLAZA PUBLICA DE CARAGRAL</t>
  </si>
  <si>
    <t>JESUS CHACON LIZANO</t>
  </si>
  <si>
    <t>OLGA MARLENE CHACON BARBOZA</t>
  </si>
  <si>
    <t>JUAN CARLOS CALDERON MORA</t>
  </si>
  <si>
    <t>esc.baru@drepz.ed.cr</t>
  </si>
  <si>
    <t>juan.valverde.rivera@mep.go.cr</t>
  </si>
  <si>
    <t>esc.lasvegas@gmail.com</t>
  </si>
  <si>
    <t>MANUEL JARQUIN SAENZ</t>
  </si>
  <si>
    <t>JESSICA MORA CARRILLO</t>
  </si>
  <si>
    <t>escuelalagloriadepilas@gmail.com</t>
  </si>
  <si>
    <t>COSTADO ESTE DEL PALACIO MUNICIPAL</t>
  </si>
  <si>
    <t>OLGA ROJAS VASQUEZ</t>
  </si>
  <si>
    <t>I.D.A. ASENTAMIENTO NUEVO ARENAL</t>
  </si>
  <si>
    <t>ROGELIO ACUÑA MENA</t>
  </si>
  <si>
    <t>ALEXANDER CONTRERAS CONTRERAS</t>
  </si>
  <si>
    <t>SONIA MARIA HERNANDEZ VIQUEZ</t>
  </si>
  <si>
    <t>MARIA DEL ROSARIO ROJAS UGALDE</t>
  </si>
  <si>
    <t>12 KM DE LA ESCUELA DE SAN RAFAEL DE GUATUSO</t>
  </si>
  <si>
    <t>LIGIA KAROL GUTIERREZ SOTO</t>
  </si>
  <si>
    <t>CARLOS JOAQUIN PERALTA ECHEVERRIA</t>
  </si>
  <si>
    <t>ANA IRIS ARIAS ARRIETA</t>
  </si>
  <si>
    <t>ARGENTINA GONGORA DE ROBERT</t>
  </si>
  <si>
    <t>EL OSO DE PEJIBALLE</t>
  </si>
  <si>
    <t>ALVARO ULLOA RODA</t>
  </si>
  <si>
    <t>MARTA SOLIS SEGURA</t>
  </si>
  <si>
    <t>300 MTS.S.DE LA GASOLINERA UNO DE BARREAL/HER</t>
  </si>
  <si>
    <t>PEDRO MARIA BADILLA BOLAÑOS</t>
  </si>
  <si>
    <t>ASENTAMIENTO ESTELA QUESADA</t>
  </si>
  <si>
    <t>escuelasanpedro03@gmail.com</t>
  </si>
  <si>
    <t>COSTADO NORTE DE LA PLAZA DE SN ISIDRO MOGOTE</t>
  </si>
  <si>
    <t>YAMIL ALVAREZ CABALCETA</t>
  </si>
  <si>
    <t>OLENDIA MONTIEL GUTIERREZ</t>
  </si>
  <si>
    <t>RITA URIETA CARRILLO</t>
  </si>
  <si>
    <t>GLENDA OBANDO VARGAS</t>
  </si>
  <si>
    <t>MAILITH BRICEÑO CRUZ</t>
  </si>
  <si>
    <t>DIANA IVETH CASTRO VILLALOBOS</t>
  </si>
  <si>
    <t>anabel.montiel.montiel@mep.go.cr</t>
  </si>
  <si>
    <t>6KM SUR DE CANALETE</t>
  </si>
  <si>
    <t>RUNIA CASTILLO MORALES</t>
  </si>
  <si>
    <t>1.5 N Y 1.5 E DEL CRUCE A LAS MILPAS</t>
  </si>
  <si>
    <t>ANA LORENA BLANCO QUESADA</t>
  </si>
  <si>
    <t>ASENTAMIENTO DEL BARON</t>
  </si>
  <si>
    <t>JUAN RAFAEL JIMENEZ GRANADOS</t>
  </si>
  <si>
    <t>ADRIAN VILA FERNANDEZ</t>
  </si>
  <si>
    <t>KILOMETRO 40</t>
  </si>
  <si>
    <t>DE LA IGLESIA CATOLICA 350 METROS AL SURESTE</t>
  </si>
  <si>
    <t>DE LA ENT.PRINCIPAL A STA.ROSA 10 KM AL NORES</t>
  </si>
  <si>
    <t>DE LA ENTRADA DE LA PUERTA DEL SOL 2 KM NORTE</t>
  </si>
  <si>
    <t>DE LA ENTRADA DE LA PUERTA DEL SOL 6 KM NORTE</t>
  </si>
  <si>
    <t>IVANNIA JIMENEZ PORRAS</t>
  </si>
  <si>
    <t>4 KILOMETROS AL NORESTE DE SIERPE DE OSA</t>
  </si>
  <si>
    <t>PAVON DE SIERPE</t>
  </si>
  <si>
    <t>8 KM RIO SIERPE ARRIBA, COMUNIDAD PAVON</t>
  </si>
  <si>
    <t>500 SUR DEL HOTEL POOR MAN'S PARADISE</t>
  </si>
  <si>
    <t>rincondeosa@gmail.com</t>
  </si>
  <si>
    <t>NIDIA ZAPATA PIZARRO</t>
  </si>
  <si>
    <t>esc.esteroguerra@gmail.com</t>
  </si>
  <si>
    <t>YESENIA SEGURA ARROYO</t>
  </si>
  <si>
    <t>JOSE MANUEL BLANCO JIMENEZ</t>
  </si>
  <si>
    <t>2 KM AL O.DE LA ENTRADA DE S.CARLOS DE P.GDE</t>
  </si>
  <si>
    <t>LA CELIA, DEL SUPER YOSELIN 3 K. ESTE</t>
  </si>
  <si>
    <t>FRENTE A LA PLAZA EL SALVADOR</t>
  </si>
  <si>
    <t>esc.playahermosa@drepz.ed.cr</t>
  </si>
  <si>
    <t>800 ESTE PLANTA EMPECADORA KRUMA S.A LA VIRGE</t>
  </si>
  <si>
    <t>2 K. SUROESTE DE LA TERMINAL DE PIEDADES SUR</t>
  </si>
  <si>
    <t>8 KM AL ESTE DE GRANO DE ORO</t>
  </si>
  <si>
    <t>sara.reyes.lopez@mep.go.cr</t>
  </si>
  <si>
    <t>RUTH XINIA TORRES GODINEZ</t>
  </si>
  <si>
    <t>HECTOR PORRAS VARELA</t>
  </si>
  <si>
    <t>esc.providencia@drepz.ed.cr</t>
  </si>
  <si>
    <t>LOURDES CENTRO, FRENTE A LA PLAZA DE DEPORTES</t>
  </si>
  <si>
    <t>ALONSO LIZANO MORA</t>
  </si>
  <si>
    <t>RANDALL LEON CHAVARRIA</t>
  </si>
  <si>
    <t>ASENTAMIENTO UPIAV II</t>
  </si>
  <si>
    <t>RIO PEJE, GRANOS DE OTRO TAYUTIC</t>
  </si>
  <si>
    <t>AUREY LEON FERNANDEZ</t>
  </si>
  <si>
    <t>2 K. AL SUR DE LA BOMBA SHELL,FRENTE A RECOPE</t>
  </si>
  <si>
    <t>ASENTAMIENTO EL PARAISO</t>
  </si>
  <si>
    <t>LUIS APU GUTIERREZ</t>
  </si>
  <si>
    <t>COOPEROSALES</t>
  </si>
  <si>
    <t>A 5 HORAS A PIE DE QUETZAL</t>
  </si>
  <si>
    <t>REINALDO SEGURA GARCIA</t>
  </si>
  <si>
    <t>RENE LEIVA GONZALEZ</t>
  </si>
  <si>
    <t>500 ESTE PUENTE SOBRE RIO VEREH</t>
  </si>
  <si>
    <t>DÖBLI</t>
  </si>
  <si>
    <t>FRENTE A PLAZA DE FUTBOL DE TIQUIRUZAS</t>
  </si>
  <si>
    <t>800 N,50 E DE LA PRIMERA ENTRADA CERRO ALTO M</t>
  </si>
  <si>
    <t>04310</t>
  </si>
  <si>
    <t>6651</t>
  </si>
  <si>
    <t>ASENTAMIENTO EL GALLO</t>
  </si>
  <si>
    <t>00040</t>
  </si>
  <si>
    <t>02908</t>
  </si>
  <si>
    <t>03613</t>
  </si>
  <si>
    <t>03636</t>
  </si>
  <si>
    <t>03726</t>
  </si>
  <si>
    <t>03757</t>
  </si>
  <si>
    <t>03772</t>
  </si>
  <si>
    <t>03773</t>
  </si>
  <si>
    <t>03780</t>
  </si>
  <si>
    <t>03781</t>
  </si>
  <si>
    <t>03841</t>
  </si>
  <si>
    <t>03895</t>
  </si>
  <si>
    <t>04160</t>
  </si>
  <si>
    <t>04161</t>
  </si>
  <si>
    <t>04162</t>
  </si>
  <si>
    <t>04188</t>
  </si>
  <si>
    <t>04205</t>
  </si>
  <si>
    <t>04220</t>
  </si>
  <si>
    <t>04279</t>
  </si>
  <si>
    <t>04299</t>
  </si>
  <si>
    <t>04301</t>
  </si>
  <si>
    <t>04311</t>
  </si>
  <si>
    <t>IRIBO</t>
  </si>
  <si>
    <t>FORMATIVO NUEVO MILENIO</t>
  </si>
  <si>
    <t>GRAYMAR SCHOOL</t>
  </si>
  <si>
    <t>INSTITUTO DE EDUCACION INTEGRAL</t>
  </si>
  <si>
    <t>CAMINANTES</t>
  </si>
  <si>
    <t>PLAYA CHIQUITA</t>
  </si>
  <si>
    <t>WASHINGTON SCHOOL</t>
  </si>
  <si>
    <t>NUESTRA SEÑORA DE GUADALUPE</t>
  </si>
  <si>
    <t>TREE OF LIFE LEARNING CENTER</t>
  </si>
  <si>
    <t>FUTURO VERDE</t>
  </si>
  <si>
    <t>NEW HORIZON CHRISTIAN SCHOOL</t>
  </si>
  <si>
    <t>LOMAS AYARCO SUR</t>
  </si>
  <si>
    <t>LIMONCITO NUEVO</t>
  </si>
  <si>
    <t>LA CARPINTERA</t>
  </si>
  <si>
    <t>LA ALBORADA</t>
  </si>
  <si>
    <t>CIUDAD COLON</t>
  </si>
  <si>
    <t>SEGUNDA ENTRADA 800 METROS SUR</t>
  </si>
  <si>
    <t>sfc@stfrancis.ed.cr</t>
  </si>
  <si>
    <t>escuelacristianalimon9@gmail.com</t>
  </si>
  <si>
    <t>CINTHYA ROMERO CASTILLO</t>
  </si>
  <si>
    <t>centroeducativosantalucia@gmail.com</t>
  </si>
  <si>
    <t>KAROL SANCHEZ CHACON</t>
  </si>
  <si>
    <t>DEL MAXI PALI 300SUR Y 200 ESTE</t>
  </si>
  <si>
    <t>JORGE A. FERNANDEZ SANDI</t>
  </si>
  <si>
    <t>300 ESTE DEL CRUCE DE MORAVIA</t>
  </si>
  <si>
    <t>BERNARDITA SANCHEZ BOGANTES</t>
  </si>
  <si>
    <t>200 MTS ESTE DEL PODER JUDICIAL</t>
  </si>
  <si>
    <t>200 NORTE 200 OESTE DE APARTAMENTOS LLORENTE</t>
  </si>
  <si>
    <t>primaria@tpmontebello.com</t>
  </si>
  <si>
    <t>200 NORTE Y 15 OESTE DEL TEMPLO CATOLICO</t>
  </si>
  <si>
    <t>FERNANDO RODOLFO GRAY ROGERS</t>
  </si>
  <si>
    <t>GERARDO MEJIAS BRENES</t>
  </si>
  <si>
    <t>icsanmarcos1661@yahoo.com</t>
  </si>
  <si>
    <t>100 MTS NORESTE DEL PUENTE SOBRE RIO CIRUELAS</t>
  </si>
  <si>
    <t>ROWENA MCCOOK MCCOOK</t>
  </si>
  <si>
    <t>direccion@iei.ed.cr</t>
  </si>
  <si>
    <t>300 SURESTE DE LA ESCUELA LAS NUBES</t>
  </si>
  <si>
    <t>100 MTS ESTE SUPER LAS VEGAS</t>
  </si>
  <si>
    <t>centroeducativoplayachiquita@gmail.com</t>
  </si>
  <si>
    <t>MARITZA PORRAS MORALES</t>
  </si>
  <si>
    <t>75 MTS SUR DEL SUPER GIRASOL</t>
  </si>
  <si>
    <t>colegiocatoliconsg@yahoo.com</t>
  </si>
  <si>
    <t>300 METROS NORTE DEL ABASTECEDOR EL SESTO</t>
  </si>
  <si>
    <t>ANA VIRGINIA ANGULO JIMENEZ</t>
  </si>
  <si>
    <t>CUADRO 1</t>
  </si>
  <si>
    <t>Proyectos de Educación Abierta</t>
  </si>
  <si>
    <t>Matrícula Inicial</t>
  </si>
  <si>
    <t>CUADRO 2</t>
  </si>
  <si>
    <t>CUADRO 4</t>
  </si>
  <si>
    <t>Provincia / Cantón / Distrito</t>
  </si>
  <si>
    <t>CUADRO 5</t>
  </si>
  <si>
    <t>CUADRO 6</t>
  </si>
  <si>
    <t>CUADRO 7</t>
  </si>
  <si>
    <t>CUADRO 10</t>
  </si>
  <si>
    <t>PERSONAL TOTAL QUE LABORA EN I Y II CICLOS</t>
  </si>
  <si>
    <t>CUADRO 3</t>
  </si>
  <si>
    <t>PERSONAL TOTAL QUE LABORA EN I Y II CICLOS, SEGÚN TIPO DE CARGO</t>
  </si>
  <si>
    <t>Otro lugar (indicar debajo de esta línea)</t>
  </si>
  <si>
    <t>Otros Laboratorios</t>
  </si>
  <si>
    <t>Soda</t>
  </si>
  <si>
    <t>CUADRO 8</t>
  </si>
  <si>
    <t>DIREG</t>
  </si>
  <si>
    <t>ZONA</t>
  </si>
  <si>
    <t>TIPODIR</t>
  </si>
  <si>
    <t>NIVEL</t>
  </si>
  <si>
    <t>AZT</t>
  </si>
  <si>
    <t>AZH</t>
  </si>
  <si>
    <t>AZM</t>
  </si>
  <si>
    <t>AZ1T</t>
  </si>
  <si>
    <t>AZ1H</t>
  </si>
  <si>
    <t>AZ2T</t>
  </si>
  <si>
    <t>AZ2H</t>
  </si>
  <si>
    <t>AZ3T</t>
  </si>
  <si>
    <t>AZ3H</t>
  </si>
  <si>
    <t>AZ4T</t>
  </si>
  <si>
    <t>AZ4H</t>
  </si>
  <si>
    <t>AZ5T</t>
  </si>
  <si>
    <t>AZ5H</t>
  </si>
  <si>
    <t>AZ6T</t>
  </si>
  <si>
    <t>AZ6H</t>
  </si>
  <si>
    <t>0000</t>
  </si>
  <si>
    <t>ISABEL BROWN BROWN</t>
  </si>
  <si>
    <t>CARIBBEAN SCHOOL</t>
  </si>
  <si>
    <t>04281</t>
  </si>
  <si>
    <t>SAN CARLOS BORROMEO</t>
  </si>
  <si>
    <t>VALLE DEL SOL</t>
  </si>
  <si>
    <t>04316</t>
  </si>
  <si>
    <t>6367</t>
  </si>
  <si>
    <t>04315</t>
  </si>
  <si>
    <t>TRES MARIAS 1</t>
  </si>
  <si>
    <t>ST. JOHNS CHRISTIAN SCHOOL</t>
  </si>
  <si>
    <t>AZ1M</t>
  </si>
  <si>
    <t>AZ2M</t>
  </si>
  <si>
    <t>AZ3M</t>
  </si>
  <si>
    <t>AZ4M</t>
  </si>
  <si>
    <t>AZ5M</t>
  </si>
  <si>
    <t>AZ6M</t>
  </si>
  <si>
    <t>Conducta</t>
  </si>
  <si>
    <t>CUADRO 9</t>
  </si>
  <si>
    <t>ESTUDIANTES DE I Y II CICLOS REPORTADOS</t>
  </si>
  <si>
    <t>Administrativos Reubicados</t>
  </si>
  <si>
    <t>Técnicos-Docentes Reubicados</t>
  </si>
  <si>
    <t>Docentes Reubicados de Educación Especial</t>
  </si>
  <si>
    <t>Docentes Reubicados</t>
  </si>
  <si>
    <t xml:space="preserve">Docentes Reubicados </t>
  </si>
  <si>
    <t>1º</t>
  </si>
  <si>
    <t>2º</t>
  </si>
  <si>
    <t>3º</t>
  </si>
  <si>
    <t>4º</t>
  </si>
  <si>
    <t>5º</t>
  </si>
  <si>
    <t>6º</t>
  </si>
  <si>
    <t>Discapacidad/Condición</t>
  </si>
  <si>
    <t>PT
(1-6)</t>
  </si>
  <si>
    <t>PAU
(1-2)</t>
  </si>
  <si>
    <t>VT
(1-6)</t>
  </si>
  <si>
    <t>VAU
(1-2)</t>
  </si>
  <si>
    <t>ET
(1-4)</t>
  </si>
  <si>
    <t>EAU
(1-2)</t>
  </si>
  <si>
    <t>Aulas o lugar donde se imparten lecciones:</t>
  </si>
  <si>
    <t>Cubículos</t>
  </si>
  <si>
    <t>X</t>
  </si>
  <si>
    <t>RIO VICTORIA</t>
  </si>
  <si>
    <t>REVERENDO FRANCISCO SCHMITZ</t>
  </si>
  <si>
    <t>DOCTOR FERRAZ</t>
  </si>
  <si>
    <t>BAJO BADILLA</t>
  </si>
  <si>
    <t>CORRALAR DE MORA</t>
  </si>
  <si>
    <t>EL HOYON</t>
  </si>
  <si>
    <t>DORIS Z. STONE</t>
  </si>
  <si>
    <t>LA CATALUÑA</t>
  </si>
  <si>
    <t>JACINTO PANIAGÜA RODRIGUEZ</t>
  </si>
  <si>
    <t>DIOCESANO PADRE ELADIO SANCHO</t>
  </si>
  <si>
    <t>MARIANO QUIROS SEGURA</t>
  </si>
  <si>
    <t>PADRE PERALTA</t>
  </si>
  <si>
    <t>BILINGÜE SONNY</t>
  </si>
  <si>
    <t>ADVENTISTA DE CARTAGO</t>
  </si>
  <si>
    <t>PRIMO COGHI FERRARI</t>
  </si>
  <si>
    <t>EUGENIO CORRALES BIANCHINI</t>
  </si>
  <si>
    <t>INTERAMERICANA C.A.T.I.E.</t>
  </si>
  <si>
    <t>DR. VALERIANO FERNANDEZ FERRAZ</t>
  </si>
  <si>
    <t>ATIRRO</t>
  </si>
  <si>
    <t>CAÑO DE MASAYA</t>
  </si>
  <si>
    <t>EUPI</t>
  </si>
  <si>
    <t>CHIRCO</t>
  </si>
  <si>
    <t>BENITO JUAREZ GARCIA</t>
  </si>
  <si>
    <t>MARIA LEAL RODRIGUEZ</t>
  </si>
  <si>
    <t>MATIAS DUARTE SOTELA</t>
  </si>
  <si>
    <t>MARIA MARIN GALAGARZA</t>
  </si>
  <si>
    <t>JOSEFINA LOPEZ BONILLA</t>
  </si>
  <si>
    <t>SAN JOSE DE PINILLA</t>
  </si>
  <si>
    <t>IGNACIO GUTIERREZ</t>
  </si>
  <si>
    <t>RIO CAÑAS</t>
  </si>
  <si>
    <t>PACIFICA GARCIA FERNANDEZ</t>
  </si>
  <si>
    <t>MERCEDES ORTEGA HERNANDEZ</t>
  </si>
  <si>
    <t>BERNARDO GUTIERREZ</t>
  </si>
  <si>
    <t>NUEVO COLON</t>
  </si>
  <si>
    <t>PLAYA PANAMA</t>
  </si>
  <si>
    <t>NORA MARIA QUESADA CHAVARRIA</t>
  </si>
  <si>
    <t>LA NICARAGUA</t>
  </si>
  <si>
    <t>UNION RIO PEJE</t>
  </si>
  <si>
    <t>ADVENTISTA DE LIMON</t>
  </si>
  <si>
    <t>MARGARITA ROJAS ZUÑIGA</t>
  </si>
  <si>
    <t>RIO QUITO</t>
  </si>
  <si>
    <t>OLYMPIA TREJOS LOPEZ</t>
  </si>
  <si>
    <t>BUFALO</t>
  </si>
  <si>
    <t>MOIN</t>
  </si>
  <si>
    <t>CRISTIANA ASAMBLEAS DE DIOS</t>
  </si>
  <si>
    <t>RIO BANANO</t>
  </si>
  <si>
    <t>MARIA LUISA</t>
  </si>
  <si>
    <t>RIO DURUY</t>
  </si>
  <si>
    <t>ANTONIO FERNANDEZ GAMBOA</t>
  </si>
  <si>
    <t>PORTON LA IBERIA</t>
  </si>
  <si>
    <t>UNION RIO PERLA</t>
  </si>
  <si>
    <t>LA UNION RIO PERLA</t>
  </si>
  <si>
    <t>BORDON</t>
  </si>
  <si>
    <t>MATA DE LIMON</t>
  </si>
  <si>
    <t>DINDIRI</t>
  </si>
  <si>
    <t>RIO CUBA</t>
  </si>
  <si>
    <t>BARRIO LUZON</t>
  </si>
  <si>
    <t>LUZON</t>
  </si>
  <si>
    <t>BATAAN</t>
  </si>
  <si>
    <t>I.D.A. LOS ANGELES</t>
  </si>
  <si>
    <t>UNION CAMPESINA</t>
  </si>
  <si>
    <t>LIMON 2000</t>
  </si>
  <si>
    <t>EL TREBOL</t>
  </si>
  <si>
    <t>SAN DIEGO BILINGUAL HIGH SCHOOL</t>
  </si>
  <si>
    <t>CAMPESTRE</t>
  </si>
  <si>
    <t>SAINT EDWARD</t>
  </si>
  <si>
    <t>MONTEALTO</t>
  </si>
  <si>
    <t>TOBIAS VAGLIO</t>
  </si>
  <si>
    <t>VEINTISEIS MILLAS</t>
  </si>
  <si>
    <t>CALLE ROSALES</t>
  </si>
  <si>
    <t>ACADEMICA DE LA TECNOLOGIA MODERNA</t>
  </si>
  <si>
    <t>ECOLOGICA BRAULIO CARRILLO</t>
  </si>
  <si>
    <t>LA ALEGRIA DE OROSI</t>
  </si>
  <si>
    <t>SAINT CLARE</t>
  </si>
  <si>
    <t>LAS BRISAS DEL REVENTAZON</t>
  </si>
  <si>
    <t>ANTONIANO</t>
  </si>
  <si>
    <t>SEMILLAS</t>
  </si>
  <si>
    <t>SAN FELIPE NERI</t>
  </si>
  <si>
    <t>ADVENTISTA EMANUEL</t>
  </si>
  <si>
    <t>I.D.A. CAÑA BLANCA</t>
  </si>
  <si>
    <t>NUEVA GENERACION "EL COPEY"</t>
  </si>
  <si>
    <t>CONSERVATORIO SAN AGUSTIN</t>
  </si>
  <si>
    <t>CENIT</t>
  </si>
  <si>
    <t>ALTO BURIQUI</t>
  </si>
  <si>
    <t>MUNDO UNIDO</t>
  </si>
  <si>
    <t>CAPACITACION AMBIENTAL VERACRUZ</t>
  </si>
  <si>
    <t>BILINGÜE SAN ISIDRO</t>
  </si>
  <si>
    <t>SHKENUK</t>
  </si>
  <si>
    <t>PASOS DE JUVENTUD</t>
  </si>
  <si>
    <t>EL HIGUERONCITO</t>
  </si>
  <si>
    <t>DIVINO NIÑO</t>
  </si>
  <si>
    <t>JUITÖ</t>
  </si>
  <si>
    <t>YABA</t>
  </si>
  <si>
    <t>YINU´S</t>
  </si>
  <si>
    <t>POSADA DE BELEN</t>
  </si>
  <si>
    <t>RIO SAN CARLOS SECTOR ESTE</t>
  </si>
  <si>
    <t>URBANIZACION LA FLOR</t>
  </si>
  <si>
    <t>BILINGUE SAN ANGEL</t>
  </si>
  <si>
    <t>LIGHTHOUSE INTERNATIONAL SCHOOL</t>
  </si>
  <si>
    <t>JUAN PABLO II SCHOOL</t>
  </si>
  <si>
    <t>MONTESSORI COMMUNITY SCHOOL</t>
  </si>
  <si>
    <t>TILARAN CENTRO</t>
  </si>
  <si>
    <t>1941</t>
  </si>
  <si>
    <t>6703</t>
  </si>
  <si>
    <t>2958</t>
  </si>
  <si>
    <t>04182</t>
  </si>
  <si>
    <t>04313</t>
  </si>
  <si>
    <t>04317</t>
  </si>
  <si>
    <t>6664</t>
  </si>
  <si>
    <t>04318</t>
  </si>
  <si>
    <t>6665</t>
  </si>
  <si>
    <t>04319</t>
  </si>
  <si>
    <t>6688</t>
  </si>
  <si>
    <t>04320</t>
  </si>
  <si>
    <t>04322</t>
  </si>
  <si>
    <t>04323</t>
  </si>
  <si>
    <t>04324</t>
  </si>
  <si>
    <t>04326</t>
  </si>
  <si>
    <t>04327</t>
  </si>
  <si>
    <t>IMPEDPRE</t>
  </si>
  <si>
    <t>CODPRE</t>
  </si>
  <si>
    <t>AULA_INTEG</t>
  </si>
  <si>
    <t>CODESP</t>
  </si>
  <si>
    <t>AulaEdad</t>
  </si>
  <si>
    <t>Abierta</t>
  </si>
  <si>
    <t>6743</t>
  </si>
  <si>
    <t>escjuanrafaelmoraporras@gmail.com</t>
  </si>
  <si>
    <t>CALLE 14, AVENIDAS 11 Y 13</t>
  </si>
  <si>
    <t>esc.riovictoria@mep.go.cr</t>
  </si>
  <si>
    <t>7 K. SUR DE LA COMUNIDAD DE RIO BLANCO</t>
  </si>
  <si>
    <t>esc.lafuente.coto@mep.go.cr</t>
  </si>
  <si>
    <t>URUCA, FRENTE A CENTRAL DE MANGUERAS</t>
  </si>
  <si>
    <t>00018</t>
  </si>
  <si>
    <t>esc.pueblonuevo.upala@mep.go.cr</t>
  </si>
  <si>
    <t>500 OESTE DE CERAS JOHNSON</t>
  </si>
  <si>
    <t>esc.bocadelriosancarlos@mep.go.cr</t>
  </si>
  <si>
    <t>esc.pataste@mep.go.cr</t>
  </si>
  <si>
    <t>esc.leandrofonsecanaranjo@mep.go.cr</t>
  </si>
  <si>
    <t>esc.ceciliaorlichfigueres@mep.go.cr</t>
  </si>
  <si>
    <t>esc.manuelpadillaurena@mep.go.cr</t>
  </si>
  <si>
    <t>esc.parrrita@mep.go.cr</t>
  </si>
  <si>
    <t>BERLY MENDOZA QUIROS</t>
  </si>
  <si>
    <t>esc.bijagualnortedeaserri@mep.go.cr</t>
  </si>
  <si>
    <t>MARLEN MADRIZ ARCE</t>
  </si>
  <si>
    <t>esc.doctorferraz@mep.go.cr</t>
  </si>
  <si>
    <t>esc.josefigueressabanilla@mep.go.cr</t>
  </si>
  <si>
    <t>3KM SUROESTE DE LA ESTACION DE BOMBEROS</t>
  </si>
  <si>
    <t>CONTIGUO AL TEMPLO CATOLICO DE LA LEGUA</t>
  </si>
  <si>
    <t>COSTADO OESTE PLAZA DE DEPORTES VISTA DE MAR</t>
  </si>
  <si>
    <t>300 MTS. SUR DEL TEMPLO LA ANGOSTURA</t>
  </si>
  <si>
    <t>MAURICIO GARCIA CERDAS</t>
  </si>
  <si>
    <t>MARINO VARGAS CAMPOS</t>
  </si>
  <si>
    <t>esc.josemariacanas@mep.go.cr</t>
  </si>
  <si>
    <t>ELIZABETH SALAZAR MORA</t>
  </si>
  <si>
    <t>LA FILA DE GUAYABO, FRENTE A TEMPLO CATOLICO</t>
  </si>
  <si>
    <t>esc.palmichal@mep.go.cr</t>
  </si>
  <si>
    <t>esc.rogeliofernandezguell@mep.go.cr</t>
  </si>
  <si>
    <t>COSTADO SUR DEL PARQUE RECREATIVO</t>
  </si>
  <si>
    <t>GUISELLE MORA MORA</t>
  </si>
  <si>
    <t>esc.lasdelicias.puriscal@mep.go.cr</t>
  </si>
  <si>
    <t>esc.elsur@mep.go.cr</t>
  </si>
  <si>
    <t>esc.sanantoniocarara@mep.go.cr</t>
  </si>
  <si>
    <t>esc.sanandres.perezzeledon@mep.go.cr</t>
  </si>
  <si>
    <t>esc.melicosalazarzuniga@mep.go.cr</t>
  </si>
  <si>
    <t>esc.santarosarionuevo@mep.go.cr</t>
  </si>
  <si>
    <t>esc.pedregoso@mep.go.cr</t>
  </si>
  <si>
    <t>esc.santamartarionuevo@mep.go.cr</t>
  </si>
  <si>
    <t>150 MTS SUR DE LA IGLESIA SANTA MARTA</t>
  </si>
  <si>
    <t>esc.callemora@mep.go.cr</t>
  </si>
  <si>
    <t>esc.sanramonnorte@mep.go.cr</t>
  </si>
  <si>
    <t>SAN RAMON NORTE, PARAMO, PEREZ ZELEDON</t>
  </si>
  <si>
    <t>AURORA MENA CORDERO</t>
  </si>
  <si>
    <t>esc.pensilvania@mep.go.cr</t>
  </si>
  <si>
    <t>esc.villamills@mep.go.cr</t>
  </si>
  <si>
    <t>1 KM AL NORTE DEL RESTAURANTE LA AUXILIADORA</t>
  </si>
  <si>
    <t>esc.division@mep.go.cr</t>
  </si>
  <si>
    <t>esc.sanantoniorionuevo@mep.go.cr</t>
  </si>
  <si>
    <t>esc.deelbrujo@mep.go.cr</t>
  </si>
  <si>
    <t>esc.sancayetanorionuevo@mep.go.cr</t>
  </si>
  <si>
    <t>esc.eljardinelparamo@mep.go.cr</t>
  </si>
  <si>
    <t>esc.ignacioduranvega@mep.go.cr</t>
  </si>
  <si>
    <t>esc.elnivel@mep.go.cr</t>
  </si>
  <si>
    <t>esc.elllanoderionuevo@mep.go.cr</t>
  </si>
  <si>
    <t>esc.valencia@mep.go.cr</t>
  </si>
  <si>
    <t>esc.bajolasesperanzas@mep.go.cr</t>
  </si>
  <si>
    <t>esc.laangostura@mep.go.cr</t>
  </si>
  <si>
    <t>esc.laceniza@mep.go.cr</t>
  </si>
  <si>
    <t>esc.losangeles@mep.go.cr</t>
  </si>
  <si>
    <t>300 MTS OESTE DE LA BODEGA DE ABONOS AGRO</t>
  </si>
  <si>
    <t>esc.lomasdecocori@mep.go.cr</t>
  </si>
  <si>
    <t>esc.villaligia@mep.go.cr</t>
  </si>
  <si>
    <t>esc.laslagunas@mep.go.cr</t>
  </si>
  <si>
    <t>esc.lasesperanzas@mep.go.cr</t>
  </si>
  <si>
    <t>esc.lasjuntasdepacuar@mep.go.cr</t>
  </si>
  <si>
    <t>esc.rosarioarroniz@mep.go.cr</t>
  </si>
  <si>
    <t>esc.laboratoriodanielflores@mep.go.cr</t>
  </si>
  <si>
    <t>esc.elceibo.perezzeledon@mep.go.cr</t>
  </si>
  <si>
    <t>esc.morete@mep.go.cr</t>
  </si>
  <si>
    <t>esc.sanagustin@mep.go.cr</t>
  </si>
  <si>
    <t>esc.laribera@mep.go.cr</t>
  </si>
  <si>
    <t>esc.josemariachaverri@mep.go.cr</t>
  </si>
  <si>
    <t>esc.brahampaniagua@mep.go.cr</t>
  </si>
  <si>
    <t>esc.sanjuanmiramar@mep.go.cr</t>
  </si>
  <si>
    <t>esc.sanlorenzo@mep.go.cr</t>
  </si>
  <si>
    <t>esc.sanjosecito@mep.go.cr</t>
  </si>
  <si>
    <t>esc.villabonita@mep.go.cr</t>
  </si>
  <si>
    <t>esc.tierrasmorenas@mep.go.cr</t>
  </si>
  <si>
    <t>esc.lourdes@mep.go.cr</t>
  </si>
  <si>
    <t>esc.laaurora@mep.go.cr</t>
  </si>
  <si>
    <t>esc.eltirra@mep.go.cr</t>
  </si>
  <si>
    <t>esc.danielfloreszavaleta@mep.go.cr</t>
  </si>
  <si>
    <t>esc.herradura@mep.go.cr</t>
  </si>
  <si>
    <t>esc.lahermosa@mep.go.cr</t>
  </si>
  <si>
    <t>esc.lalinda@mep.go.cr</t>
  </si>
  <si>
    <t>esc.larepunta@mep.go.cr</t>
  </si>
  <si>
    <t>upe.josebreiderhoff@mep.go.cr</t>
  </si>
  <si>
    <t>esc.penasblancas@mep.go.cr</t>
  </si>
  <si>
    <t>esc.mariamoraurena@mep.go.cr</t>
  </si>
  <si>
    <t>esc.lapiedra@mep.go.cr</t>
  </si>
  <si>
    <t>esc.miraflores@mep.go.cr</t>
  </si>
  <si>
    <t>esc.juanvalverdemora@mep.go.cr</t>
  </si>
  <si>
    <t>esc.talari@mep.go.cr</t>
  </si>
  <si>
    <t>esc.buenavista@mep.go.cr</t>
  </si>
  <si>
    <t>esc.sanjose@mep.go.cr</t>
  </si>
  <si>
    <t>esc.sanjuannorte@mep.go.cr</t>
  </si>
  <si>
    <t>esc.lacolonia@mep.go.cr</t>
  </si>
  <si>
    <t>esc.fatima@mep.go.cr</t>
  </si>
  <si>
    <t>esc.quizarra@mep.go.cr</t>
  </si>
  <si>
    <t>esc.elcarmendecajon@mep.go.cr</t>
  </si>
  <si>
    <t>esc.lafortuna@mep.go.cr</t>
  </si>
  <si>
    <t>esc.launion@mep.go.cr</t>
  </si>
  <si>
    <t>esc.laguna@mep.go.cr</t>
  </si>
  <si>
    <t>esc.montecarlo@mep.go.cr</t>
  </si>
  <si>
    <t>esc.sanrafael.perezzeledon@mep.go.cr</t>
  </si>
  <si>
    <t>WENDIER MARTINEZ CERDAS</t>
  </si>
  <si>
    <t>esc.sanfrancisco@mep.go.cr</t>
  </si>
  <si>
    <t>esc.elpilar@mep.go.cr</t>
  </si>
  <si>
    <t>KILOMETRO 150 DE LA INTERAMERICANA SUR</t>
  </si>
  <si>
    <t>esc.sanpedrito@mep.go.cr</t>
  </si>
  <si>
    <t>100 MTS SUR DE LA IGLESIA CATOLICA, SAN PEDRO</t>
  </si>
  <si>
    <t>esc.santaana@mep.go.cr</t>
  </si>
  <si>
    <t>100 MTS SURESTE DEL ABASTECEDOR LOS TIGRES</t>
  </si>
  <si>
    <t>esc.desanpedro@mep.go.cr</t>
  </si>
  <si>
    <t>esc.elcedral@mep.go.cr</t>
  </si>
  <si>
    <t>esc.laesperanza@mep.go.cr</t>
  </si>
  <si>
    <t>esc.lasmercedes@mep.go.cr</t>
  </si>
  <si>
    <t>esc.santacecilia@mep.go.cr</t>
  </si>
  <si>
    <t>esc.zapotal@mep.go.cr</t>
  </si>
  <si>
    <t>esc.losangelesplatanares@mep.go.cr</t>
  </si>
  <si>
    <t>esc.bajodelasbonitas@mep.go.cr</t>
  </si>
  <si>
    <t>esc.repdebolivia@mep.go.cr</t>
  </si>
  <si>
    <t>esc.concepcion@mep.go.cr</t>
  </si>
  <si>
    <t>esc.elsocorro@mep.go.cr</t>
  </si>
  <si>
    <t>esc.losreyes@mep.go.cr</t>
  </si>
  <si>
    <t>esc.mollejones@mep.go.cr</t>
  </si>
  <si>
    <t>esc.riogrande@mep.go.cr</t>
  </si>
  <si>
    <t>esc.aguasbuenasplatanares@mep.go.cr</t>
  </si>
  <si>
    <t>YAJAIRA GONZALEZ SIBAJA</t>
  </si>
  <si>
    <t>esc.oratorio@mep.go.cr</t>
  </si>
  <si>
    <t>escuelasancarlosplatanares@mep.go.cr</t>
  </si>
  <si>
    <t>esc.lasuiza@mep.go.cr</t>
  </si>
  <si>
    <t>esc.sanpablo@mep.go.cr</t>
  </si>
  <si>
    <t>esc.villaargentina@mep.go.cr</t>
  </si>
  <si>
    <t>esc.sanrafaelplatanares@mep.go.cr</t>
  </si>
  <si>
    <t>esc.lasbonitas@mep.go.cr</t>
  </si>
  <si>
    <t>esc.vistademar@mep.go.cr</t>
  </si>
  <si>
    <t>esc.losnaranjos@mep.go.cr</t>
  </si>
  <si>
    <t>4 KM AL OESTE DE LA ESCUELA EL ZAPOTE</t>
  </si>
  <si>
    <t>esc.chinakicha@mep.go.cr</t>
  </si>
  <si>
    <t>esc.santafepejibaye@mep.go.cr</t>
  </si>
  <si>
    <t>esc.lasmesasdepejibaye@mep.go.cr</t>
  </si>
  <si>
    <t>esc.sanantonioabajo@mep.go.cr</t>
  </si>
  <si>
    <t>100 MTS ESTE DE LA PLAZA DE DEPORTES</t>
  </si>
  <si>
    <t>700 MTS SURESTE DE COOPE SANTA LUCIA</t>
  </si>
  <si>
    <t>esc.elaltodelatrinidad@mep.go.cr</t>
  </si>
  <si>
    <t>6 KM AL SO DE LA ESCUELA EL ZAPOTE PEJIBAYE</t>
  </si>
  <si>
    <t>esc.elzapotepejibaye@mep.go.cr</t>
  </si>
  <si>
    <t>CONTIGUO A LA CETRAL TELEFONICA DE LA COMUNID</t>
  </si>
  <si>
    <t>esc.sangabrielpejibaye@hotmail.com</t>
  </si>
  <si>
    <t>esc.sanmarcosdepejibaye@mep.go.cr</t>
  </si>
  <si>
    <t>esc.guadalupepejibaye@mep.go.cr</t>
  </si>
  <si>
    <t>esc.sanantoniopejibaye@mep.go.cr</t>
  </si>
  <si>
    <t>esc.moctezumapejibaye@mep.go.cr</t>
  </si>
  <si>
    <t>esc.desamparadospejibaye@mep.go.cr</t>
  </si>
  <si>
    <t>EL AGUILA, FRENTE A LA PLAZA DE FUTBOL</t>
  </si>
  <si>
    <t>200 MTS ESTE DE LA IGLESIA CATOLICA</t>
  </si>
  <si>
    <t>esc.lapinera@mep.go.cr</t>
  </si>
  <si>
    <t>escparaisobuenosaires@mep.go.cr</t>
  </si>
  <si>
    <t>esc.santacruzbuenosaires@mep.go.cr</t>
  </si>
  <si>
    <t>marvin.mayorga.acosta@mep.go.cr</t>
  </si>
  <si>
    <t>esc.cordoncillo@mep.go.cr</t>
  </si>
  <si>
    <t>esc.elpejevolcan@mep.go.cr</t>
  </si>
  <si>
    <t>esc.santamartabrunka@mep.go.cr</t>
  </si>
  <si>
    <t>esc.llanobonitobrunka@mep.go.cr</t>
  </si>
  <si>
    <t>esc.santarosabrunka@mep.go.cr</t>
  </si>
  <si>
    <t>esc.cedros@mep.go.cr</t>
  </si>
  <si>
    <t>BENJAMIN DIAZ LEIVA</t>
  </si>
  <si>
    <t>esc.bocadelimon@mep.go.cr</t>
  </si>
  <si>
    <t>esc.potrerogrande@mep.go.cr</t>
  </si>
  <si>
    <t>esc.juanrafaelmorabiolley@mep.go.cr</t>
  </si>
  <si>
    <t>JOSE FELICIANO ORTIZ FIGUEROA</t>
  </si>
  <si>
    <t>DEINER ROJAS DELGADO</t>
  </si>
  <si>
    <t>esc.pueblonuevopilas@mep.go.cr</t>
  </si>
  <si>
    <t>esc.guagaral@mep.go.cr</t>
  </si>
  <si>
    <t>esc.filadelfia@mep.go.cr</t>
  </si>
  <si>
    <t>esc.dibujada@mep.go.cr</t>
  </si>
  <si>
    <t>ALEJANDRO BONILLA VARGAS</t>
  </si>
  <si>
    <t>esc.josemanuelherrerasalas@mep.go.cr</t>
  </si>
  <si>
    <t>EUGENIA CALVO CASTILLO</t>
  </si>
  <si>
    <t>esc.lacaliforniariosegundo@mep.go.cr</t>
  </si>
  <si>
    <t>500 MTS ESTE DE LA IGLESIA EL CERRO</t>
  </si>
  <si>
    <t>esc.timoleonmorerasoto@mep.go.cr</t>
  </si>
  <si>
    <t>esc.decarbonal@mep.go.cr</t>
  </si>
  <si>
    <t>esc.albertoechandimontero@mep.go.cr</t>
  </si>
  <si>
    <t>esc.juliafernandez.alajuela@mep.go.cr</t>
  </si>
  <si>
    <t>75 M OESTE DEL SUPERMERCADO 15 DE SETIEMBRE</t>
  </si>
  <si>
    <t>esc.ricardofernandezguardia@mep.go.cr</t>
  </si>
  <si>
    <t>esc.liderjosedesanmartin@mep.go.cr</t>
  </si>
  <si>
    <t>esc.sanfrancisco.alajuela@mep.go.cr</t>
  </si>
  <si>
    <t>esc.imassanpedropoas@mep.go.cr</t>
  </si>
  <si>
    <t>esc.urbanooviedoalfaro@mep.go.cr</t>
  </si>
  <si>
    <t>esc.fraijanes@mep.go.cr</t>
  </si>
  <si>
    <t>500M NORTE DEL RESTAURANTE JAULARES</t>
  </si>
  <si>
    <t>3 KM ESTE DEL MEGASUPER OROTINA</t>
  </si>
  <si>
    <t>ALEXANDER LOPEZ CAMPOS</t>
  </si>
  <si>
    <t>COSTADO OESTE DEL PARQUE DE CONCEPCION ATENAS</t>
  </si>
  <si>
    <t>esc.chucaz@mep.go.cr</t>
  </si>
  <si>
    <t>esc.laspavas@mep.go.cr</t>
  </si>
  <si>
    <t>esc.santaeulalia@mep.go.cr</t>
  </si>
  <si>
    <t>esc.guacimo@mep.go.cr</t>
  </si>
  <si>
    <t>esc.altodelmonte@mep.go.cr</t>
  </si>
  <si>
    <t>esc.macariovalverdemadrigal@mep.go.cr</t>
  </si>
  <si>
    <t>esc.monsenorclodoveo@mep.go.cr</t>
  </si>
  <si>
    <t>MA LUZ SALAZAR RODRIGUEZ</t>
  </si>
  <si>
    <t>esc.riogrande.occidente@mep.go.cr</t>
  </si>
  <si>
    <t>esc.rincondeorozco@mep.go.cr</t>
  </si>
  <si>
    <t>esc.mercedesquesada@mep.go.cr</t>
  </si>
  <si>
    <t>esc.simonbolivar.occidente@mep.go.cr</t>
  </si>
  <si>
    <t>DORIS MARIA CALDERON PORRAS</t>
  </si>
  <si>
    <t>DIANA QUESADA ACUÑA</t>
  </si>
  <si>
    <t>esc.julioulategonzalez@mep.go.cr</t>
  </si>
  <si>
    <t>esc.elcajon@mep.go.cr</t>
  </si>
  <si>
    <t>esc.lasbrisasvenecia@mep.go.cr</t>
  </si>
  <si>
    <t>esc.buenosaires.sancarlos@mep.go.cr</t>
  </si>
  <si>
    <t>esc.juanfelixestrada@mep.go.cr</t>
  </si>
  <si>
    <t>esc.riocuarto@mep.go.cr</t>
  </si>
  <si>
    <t>esc.republicadeitalia@mep.go.cr</t>
  </si>
  <si>
    <t>CONTIGUO PLAZA DE DEPORTES</t>
  </si>
  <si>
    <t>esc.elcarmenquesada@mep.go.cr</t>
  </si>
  <si>
    <t>esc.buenavista.sancarlos@mep.go.cr</t>
  </si>
  <si>
    <t>MAYNOR RODRIGUEZ ACUÑA</t>
  </si>
  <si>
    <t>esc.dulcenombrenorte@mep.go.cr</t>
  </si>
  <si>
    <t>esc.antoniojosesucre@mep.go.cr</t>
  </si>
  <si>
    <t>esc.sangerdo.sancarlos@mep.go.cr</t>
  </si>
  <si>
    <t>esc.latesalia@mep.go.cr</t>
  </si>
  <si>
    <t>esc.porvenir@mep.go.cr</t>
  </si>
  <si>
    <t>esc.juanbautistasolis@mep.go.cr</t>
  </si>
  <si>
    <t>esc.montecristoaguaszarcas@mep.go.cr</t>
  </si>
  <si>
    <t>esc.cerrocortes@mep.go.cr</t>
  </si>
  <si>
    <t>esc.pitalitosur@mep.go.cr</t>
  </si>
  <si>
    <t>esc.lapalmera@mep.go.cr</t>
  </si>
  <si>
    <t>esc.concepcion.sancarlos@mep.go.cr</t>
  </si>
  <si>
    <t>esc.aristidesromain@mep.go.cr</t>
  </si>
  <si>
    <t>esc.loschilesaguaszarcas@mep.go.cr</t>
  </si>
  <si>
    <t>esc.launion.sancarlos@mep.go.cr</t>
  </si>
  <si>
    <t>esc.sanramon.sancarlos@mep.go.cr</t>
  </si>
  <si>
    <t>esc.sanfranciscopalmera@mep.go.cr</t>
  </si>
  <si>
    <t>esc.abelardorojasquesada@mep.go.cr</t>
  </si>
  <si>
    <t>COSTADO NORTE DEL SALON COMUNAL DE LA MARINA</t>
  </si>
  <si>
    <t>esc.losllanos@mep.go.cr</t>
  </si>
  <si>
    <t>esc.sanjose.sancarlos@mep.go.cr</t>
  </si>
  <si>
    <t>esc.idaloslagos@mep.go.cr</t>
  </si>
  <si>
    <t>esc.elsaino@mep.go.cr</t>
  </si>
  <si>
    <t>esc.eliasumana@mep.go.cr</t>
  </si>
  <si>
    <t>esc.bocatapada@mep.go.cr</t>
  </si>
  <si>
    <t>esc.idalasparcelas@mep.go.cr</t>
  </si>
  <si>
    <t>esc.oscarrulamansalas@mep.go.cr</t>
  </si>
  <si>
    <t>esc.lapradeera@mep.go.cr</t>
  </si>
  <si>
    <t>esc.lalegua@mep.go.cr</t>
  </si>
  <si>
    <t>esc.losangelesdelafortuna@mep.go.cr</t>
  </si>
  <si>
    <t>RANDY LOPEZ LOPEZ</t>
  </si>
  <si>
    <t>esc.carlosmariavelasquez@mep.go.cr</t>
  </si>
  <si>
    <t>esc.procopiogamboa@mep.go.cr</t>
  </si>
  <si>
    <t>esc.hermankoschnycascante@mep.go.cr</t>
  </si>
  <si>
    <t>esc.sanjoselafortuna@mep.go.cr</t>
  </si>
  <si>
    <t>esc.sanfrancisco.occidente@mep.go.cr</t>
  </si>
  <si>
    <t>DORA LISA VIALES RAMIREZ</t>
  </si>
  <si>
    <t>Esc.Terroncolorado@mep.go.cr</t>
  </si>
  <si>
    <t>esc.sanmarcoscutris@mep.go.cr</t>
  </si>
  <si>
    <t>esc.germanrojasaraya@mep.go.cr</t>
  </si>
  <si>
    <t>esc.sanandres@mep.go.cr</t>
  </si>
  <si>
    <t>esc.patastillo@mep.go.cr</t>
  </si>
  <si>
    <t>esc.sanluispocosol@mep.go.cr</t>
  </si>
  <si>
    <t>esc.sangerardopocosol@mep.go.cr</t>
  </si>
  <si>
    <t>ERIC RAMIREZ MORENO</t>
  </si>
  <si>
    <t>15 MILLAS DE CARRANDI,CONTIGUO A PLAZA FUTBOL</t>
  </si>
  <si>
    <t>esc.latiricia@mep.go.cr</t>
  </si>
  <si>
    <t>esc.santamariapocosol@mep.go.cr</t>
  </si>
  <si>
    <t>esc.santarosapocosol@mep.go.cr</t>
  </si>
  <si>
    <t>esc.elachiote@mep.go.cr</t>
  </si>
  <si>
    <t>esc.sanbosco@mep.go.cr</t>
  </si>
  <si>
    <t>esc.pocosol@mep.go.cr</t>
  </si>
  <si>
    <t>EL CAMPO DE POCOSOL,POCOSOL, SAN CARLOS</t>
  </si>
  <si>
    <t>esc.ranchoquemado@mep.go.cr</t>
  </si>
  <si>
    <t>esc.riotico@mep.go.cr</t>
  </si>
  <si>
    <t>FRENTE AL SALON COMUNAL DE COQUITAL</t>
  </si>
  <si>
    <t>esc.hernandezloschiles@mep.go.cr</t>
  </si>
  <si>
    <t>25 KM ESTE DE LA IGLESIA DE PAVON</t>
  </si>
  <si>
    <t>HENRY FERNANDEZ MARTINEZ</t>
  </si>
  <si>
    <t>esc.yucatan@mep.go.cr</t>
  </si>
  <si>
    <t>esc.formosa@mep.go.cr</t>
  </si>
  <si>
    <t>SILVANA CASCANTE OBREGON</t>
  </si>
  <si>
    <t>esc.santaeulalia.sancarlos@mep.go.cr</t>
  </si>
  <si>
    <t>esc.monterreydesancarlos@mep.go.cr</t>
  </si>
  <si>
    <t>esc.puertoseco@mep.go.cr</t>
  </si>
  <si>
    <t>EDGAR MARIO ARCE VARGAS</t>
  </si>
  <si>
    <t>esc.elrodeo@mep.go.cr</t>
  </si>
  <si>
    <t>esc.guadalupetarrazu@mep.go.cr</t>
  </si>
  <si>
    <t>esc.sanjeronimo.tarrazu@mep.go.cr</t>
  </si>
  <si>
    <t>esc.sanpedrotarrazu@mep.go.cr</t>
  </si>
  <si>
    <t>esc.leoncortescastrotarrazu@mep.go.cr</t>
  </si>
  <si>
    <t>esc.elcedralleoncortes@mep.go.cr</t>
  </si>
  <si>
    <t>esc.jabancillo@mep.go.cr</t>
  </si>
  <si>
    <t>esc.eljardindota@mep.go.cr</t>
  </si>
  <si>
    <t>esc.providencia@mep.go.cr</t>
  </si>
  <si>
    <t>esc.republicadebolivia@mep.go.cr</t>
  </si>
  <si>
    <t>esc.alejandroaguilar@mep.go.cr</t>
  </si>
  <si>
    <t>esc.lalidia@mep.go.cr</t>
  </si>
  <si>
    <t>esc.llanobonitoleoncortes@mep.go.cr</t>
  </si>
  <si>
    <t>esc.sanandresleoncortes@mep.go.cr</t>
  </si>
  <si>
    <t>esc.sanrafaelabajodeleoncortes@mep.go.cr</t>
  </si>
  <si>
    <t>esc.santajuana@mep.go.cr</t>
  </si>
  <si>
    <t>esc.bajolosangeles@mep.go.cr</t>
  </si>
  <si>
    <t>esc.camilogamboavargas@mep.go.cr</t>
  </si>
  <si>
    <t>ESQUINA SURESTE BASILICA DE LOS ANG-150 ESTE</t>
  </si>
  <si>
    <t>AV.1 Y 3 CALLE 1 Y 3 CARTAGO</t>
  </si>
  <si>
    <t>esc.quebradilla@mep.go.cr</t>
  </si>
  <si>
    <t>VIRGINIA CORRALES PEREIRA</t>
  </si>
  <si>
    <t>esc.lalucha.cartago@mep.go.cr</t>
  </si>
  <si>
    <t>MARIA EUGENIA ACUÑA SEGURA</t>
  </si>
  <si>
    <t>NINOSKA MONCADA QUIROS</t>
  </si>
  <si>
    <t>JOSE MATARRITA CARRILLO</t>
  </si>
  <si>
    <t>YENDRY FONSECA MADRIZ</t>
  </si>
  <si>
    <t>esc.urasca@mep.go.cr</t>
  </si>
  <si>
    <t>100 E Y 400 S DEL BAR Y REST CONTINENTAL</t>
  </si>
  <si>
    <t>DEL PUENTE NEGRO 300 OESTE</t>
  </si>
  <si>
    <t>esc.elsitiojuanvinas@mep.go.cr</t>
  </si>
  <si>
    <t>MIRNA CRUZ MORA</t>
  </si>
  <si>
    <t>esc.londres@mep.go.cr</t>
  </si>
  <si>
    <t>MINOR ALONSO ELLIS LEANDRO</t>
  </si>
  <si>
    <t>esc.orientepejibaye@mep.go.cr</t>
  </si>
  <si>
    <t>maria.elizondo.guzman@mep.go.cr</t>
  </si>
  <si>
    <t>esc.layolanda@mep.go.cr</t>
  </si>
  <si>
    <t>esc.manueljimenezdelaguardia@mep.go.cr</t>
  </si>
  <si>
    <t>esc.elrecreo.turrialba@mep.go.cr</t>
  </si>
  <si>
    <t>DIGNA QUESADA GOMEZ</t>
  </si>
  <si>
    <t>esc.laspavas.turrialba@mep.go.cr</t>
  </si>
  <si>
    <t>MELISSA QUESADA HIDALGO</t>
  </si>
  <si>
    <t>esc.atirro@mep.go.cr</t>
  </si>
  <si>
    <t>esc.eslabon@mep.go.cr</t>
  </si>
  <si>
    <t>esc.canada.turrialba@mep.go.cr</t>
  </si>
  <si>
    <t>esc.rodolfoherzogmuller@mep.go.cr</t>
  </si>
  <si>
    <t>esc.mollejones.turrialba@mep.go.cr</t>
  </si>
  <si>
    <t>esc.ignacio.fuentes@hotmail.com</t>
  </si>
  <si>
    <t>5 KILOMETROS AL SURESTE DE LA PLAZA PUBLICA L</t>
  </si>
  <si>
    <t>esc.santacristina@mep.go.cr</t>
  </si>
  <si>
    <t>esc.carlosluiscastroarce@mep.go.cr</t>
  </si>
  <si>
    <t>esc.cimarron@mep.go.cr</t>
  </si>
  <si>
    <t>esc.dulcenombre.turrialba@mep.go.cr</t>
  </si>
  <si>
    <t>esc.sitiodelasabras@mep.go.cr</t>
  </si>
  <si>
    <t>esc.lareunion@mep.go.cr</t>
  </si>
  <si>
    <t>manolo.bogantes.bolanos@mep.go.cr</t>
  </si>
  <si>
    <t>esc.santarosa.canas@mep.go.cr</t>
  </si>
  <si>
    <t>esc.lafuente.turrialba@mep.go.cr</t>
  </si>
  <si>
    <t>upe.eltorito@mep.go.cr</t>
  </si>
  <si>
    <t>JOSE LUIS ROMERO PRADO</t>
  </si>
  <si>
    <t>esc.lasvirtudes@mep.go.cr</t>
  </si>
  <si>
    <t>esc.jicotea@mep.go.cr</t>
  </si>
  <si>
    <t>esc.laguaria@mep.go.cr</t>
  </si>
  <si>
    <t>esc.pacuare.turrialba@mep.go.cr</t>
  </si>
  <si>
    <t>esc.excelenciatayutic@mep.go.cr</t>
  </si>
  <si>
    <t>esc.jakui@mep.go.cr</t>
  </si>
  <si>
    <t>600 MTS ESTE DEL LICEO JAK KJUA SURU</t>
  </si>
  <si>
    <t>esc.bajopacuare@mep.go.cr</t>
  </si>
  <si>
    <t>esc.elprogreso.turrialba@mep.go.cr</t>
  </si>
  <si>
    <t>esc.lasnubes@mep.go.cr</t>
  </si>
  <si>
    <t>esc.santubal@mep.go.cr</t>
  </si>
  <si>
    <t>esc.santisimatrinidad@mep.go.cr</t>
  </si>
  <si>
    <t>esc.cienmanzanas@mep.go.cr</t>
  </si>
  <si>
    <t>esc.sanjoaquin.turrialba@mep.go.cr</t>
  </si>
  <si>
    <t>esc.sanmartintayutic@mep.go.cr</t>
  </si>
  <si>
    <t>esc.sanfranciscotuis@mep.go.cr</t>
  </si>
  <si>
    <t>esc.joaquinlizanogutierrez@mep.go.cr</t>
  </si>
  <si>
    <t>100 METROS N DEL HOSPITAL SAN VICENTE DE PAUL</t>
  </si>
  <si>
    <t>escuelabrauliomoralescervantes@mep.go.cr</t>
  </si>
  <si>
    <t>DE LA PARROQUIA DE HEREDIA CENTRO 300 M SUR</t>
  </si>
  <si>
    <t>esc.ulloa@mep.go.cr</t>
  </si>
  <si>
    <t>KARLA PEREIRA NAJERA</t>
  </si>
  <si>
    <t>esc.villamaria@mep.go.cr</t>
  </si>
  <si>
    <t>esc.laboratorioheredia@mep.go.cr</t>
  </si>
  <si>
    <t>esc.juliafernandez.heredia@mep.go.cr</t>
  </si>
  <si>
    <t>HAZEL ARCE ZAMORA</t>
  </si>
  <si>
    <t>ASENTAMIENTO CAMPESINO LA FE</t>
  </si>
  <si>
    <t>esc.sanantonio@mep.go.cr</t>
  </si>
  <si>
    <t>esc.buenosairesaguasclaras@mep.go.cr</t>
  </si>
  <si>
    <t>esc.birmania@mep.go.cr</t>
  </si>
  <si>
    <t>esc.giltabladacorea@mep.go.cr</t>
  </si>
  <si>
    <t>esc.santaelena.liberia@mep.go.cr</t>
  </si>
  <si>
    <t>esc.lagarita@mep.go.cr</t>
  </si>
  <si>
    <t>esc.salvadorvillarmunoz@mep.go.cr</t>
  </si>
  <si>
    <t>esc.losandes@mep.go.cr</t>
  </si>
  <si>
    <t>esc.sanpablo.liberia@mep.go.cr</t>
  </si>
  <si>
    <t>esc.belice@mep.go.cr</t>
  </si>
  <si>
    <t>esc.bellavista@mep.go.cr</t>
  </si>
  <si>
    <t>esc.idagavilan@mep.go.cr</t>
  </si>
  <si>
    <t>esc.juntasdelcaoba@mep.go.cr</t>
  </si>
  <si>
    <t>CRISTER GUADAMUZ RODRIGUEZ</t>
  </si>
  <si>
    <t>esc.piedrasazules@mep.go.cr</t>
  </si>
  <si>
    <t>esc.guapinol@mep.go.cr</t>
  </si>
  <si>
    <t>esc.elprogreso.nortenorte@mep.go.cr</t>
  </si>
  <si>
    <t>esc.lavictoria.liberia@mep.go.cr</t>
  </si>
  <si>
    <t>esc.elcapulin@mep.go.cr</t>
  </si>
  <si>
    <t>esc.isabelbrownbrown@mep.go.cr</t>
  </si>
  <si>
    <t>esc.juliaacunasomarribas@mep.go.cr</t>
  </si>
  <si>
    <t>esc.barriolacruz@mep.go.cr</t>
  </si>
  <si>
    <t>esc.elguayabo@mep.go.cr</t>
  </si>
  <si>
    <t>esc.adolfobergerfaerron@mep.go.cr</t>
  </si>
  <si>
    <t>esc.fray.bartolomedelascasas@mep.go.cr</t>
  </si>
  <si>
    <t>esc.sanmartin.nicoya@mep.go.cr</t>
  </si>
  <si>
    <t>esc.juan.diaz@mep.go.cr</t>
  </si>
  <si>
    <t>IDANIA CORTES OSORNO</t>
  </si>
  <si>
    <t>escuela.recaredo.briceno@mep.go.cr</t>
  </si>
  <si>
    <t>esc.ulisesdelgadoaguilera@mep.go.cr</t>
  </si>
  <si>
    <t>LISBETH MEDINA CASTILLO</t>
  </si>
  <si>
    <t>esc.rosario@mep.go.cr</t>
  </si>
  <si>
    <t>25dejulio@mep.go.cr</t>
  </si>
  <si>
    <t>esc.corraldepiedra@mep.go.cr</t>
  </si>
  <si>
    <t>esc.canal@mep.go.cr</t>
  </si>
  <si>
    <t>esc.puertohumo@mep.go.cr</t>
  </si>
  <si>
    <t>esc.pilangosta@mep.go.cr</t>
  </si>
  <si>
    <t>esc.sanrafaelhojancha@mep.go.cr</t>
  </si>
  <si>
    <t>esc.victorianomena@mep.go.cr</t>
  </si>
  <si>
    <t>esc.lamaravillahojancha@mep.go.cr</t>
  </si>
  <si>
    <t>esc.pitarayada@mep.go.cr</t>
  </si>
  <si>
    <t>esc.barcoquebrado@mep.go.cr</t>
  </si>
  <si>
    <t>esc.garza@mep.go.cr</t>
  </si>
  <si>
    <t>JESSICA GARCIA CESPEDES</t>
  </si>
  <si>
    <t>esc.santodomingo.nicoya@mep.go.cr</t>
  </si>
  <si>
    <t>esc.eltorito@mep.go.cr</t>
  </si>
  <si>
    <t>esc.chinampas@mep.go.cr</t>
  </si>
  <si>
    <t>esc.santamarta.nicoya@mep.go.cr</t>
  </si>
  <si>
    <t>esc.deliciasdegarza@mep.go.cr</t>
  </si>
  <si>
    <t>ODETTE BALTODANO VARGAS</t>
  </si>
  <si>
    <t>esc.samara@mep.go.cr</t>
  </si>
  <si>
    <t>esc.esterones@mep.go.cr</t>
  </si>
  <si>
    <t>esc.cacao@mep.go.cr</t>
  </si>
  <si>
    <t>esc.nandayure@mep.go.cr</t>
  </si>
  <si>
    <t>esc.josedanielcarmona@mep.go.cr</t>
  </si>
  <si>
    <t>esc.abrahamfarahmata@mep.go.cr</t>
  </si>
  <si>
    <t>esc.lasoledad@mep.go.cr</t>
  </si>
  <si>
    <t>esc.puertosanpablo@mep.go.cr</t>
  </si>
  <si>
    <t>esc.cerroazul@mep.go.cr</t>
  </si>
  <si>
    <t>esc.bellavistabejuco@mep.go.cr</t>
  </si>
  <si>
    <t>esc.quebradagrandebejuco@mep.go.cr</t>
  </si>
  <si>
    <t>esc.benitojuaresgarcia@mep.go.cr</t>
  </si>
  <si>
    <t>esc.franciscochaveschaves@mep.go.cr</t>
  </si>
  <si>
    <t>JAVIER ENRIQUE GARCIA VALLEJO</t>
  </si>
  <si>
    <t>esc.laesperanza.santacruz@mep.go.cr</t>
  </si>
  <si>
    <t>esc.puertorico@mep.go.cr</t>
  </si>
  <si>
    <t>AILLEN BRICEÑO AGUILAR</t>
  </si>
  <si>
    <t>esc.sanjuan.santacruz@mep.go.cr</t>
  </si>
  <si>
    <t>esc.limon.santacruz@mep.go.cr</t>
  </si>
  <si>
    <t>esc.sanpedro.santacruz@mep.go.cr</t>
  </si>
  <si>
    <t>esc.marialealrodriguez@mep.go.cr</t>
  </si>
  <si>
    <t>esc.diria@mep.go.cr</t>
  </si>
  <si>
    <t>esc.mariamaringalagarza@mep.go.cr</t>
  </si>
  <si>
    <t>JOSE PABLO CASTELLON ARIAS</t>
  </si>
  <si>
    <t>esc.laflorida@mep.go.cr</t>
  </si>
  <si>
    <t>esc.sanjosedelamontana@mep.go.cr</t>
  </si>
  <si>
    <t>esc.elchaguite@mep.go.cr</t>
  </si>
  <si>
    <t>esc.brasilito@mep.go.cr</t>
  </si>
  <si>
    <t>esc.huacas@mep.go.cr</t>
  </si>
  <si>
    <t>esc.villarreal@mep.go.cr</t>
  </si>
  <si>
    <t>esc.coyolito.santacruz@mep.go.cr</t>
  </si>
  <si>
    <t>esc.hernandez@mep.go.cr</t>
  </si>
  <si>
    <t>esc.elllanotempate@mep.go.cr</t>
  </si>
  <si>
    <t>JEANNETHE HUERTAS LOPEZ</t>
  </si>
  <si>
    <t>esc.marbella@mep.go.cr</t>
  </si>
  <si>
    <t>JOSE M. CONTRERAS BUSTOS</t>
  </si>
  <si>
    <t>200 METROS OESTE DE LA PLAZA DE DEPORTES</t>
  </si>
  <si>
    <t>ADRIAN GUTIERREZ GOMEZ</t>
  </si>
  <si>
    <t>RAIMUNDO GUTIERREZ VILLAFUERTE</t>
  </si>
  <si>
    <t>esc.venado@mep.go.cr</t>
  </si>
  <si>
    <t>esc.artola@mep.go.cr</t>
  </si>
  <si>
    <t>esc.bolson@mep.go.cr</t>
  </si>
  <si>
    <t>esc.ignaciogutierrezgutierrez@mep.go.cr</t>
  </si>
  <si>
    <t>esc.palmira@mep.go.cr</t>
  </si>
  <si>
    <t>esc.omardengoguerrero@mep.go.cr</t>
  </si>
  <si>
    <t>esc.lalibertad.santacruz@mep.go.cr</t>
  </si>
  <si>
    <t>esc.losplanes@mep.go.cr</t>
  </si>
  <si>
    <t>esc.pasotempisque@mep.go.cr</t>
  </si>
  <si>
    <t>esc.laguinea@mep.go.cr</t>
  </si>
  <si>
    <t>esc.santarita@mep.go.cr</t>
  </si>
  <si>
    <t>esc.pacificagarciafernandez@mep.go.cr</t>
  </si>
  <si>
    <t>esc.debelen@mep.go.cr</t>
  </si>
  <si>
    <t>esc.bernardogutierrez@mep.go.cr</t>
  </si>
  <si>
    <t>esc.santodomingo.santacruz@mep.go.cr</t>
  </si>
  <si>
    <t>esc.centralfiladelfia@mep.go.cr</t>
  </si>
  <si>
    <t>esc.castilladeoro@mep.go.cr</t>
  </si>
  <si>
    <t>esc.losjocotes@mep.go.cr</t>
  </si>
  <si>
    <t>esc.nuevocolon@mep.go.cr</t>
  </si>
  <si>
    <t>esc.palestina@mep.go.cr</t>
  </si>
  <si>
    <t>esc.cacique@mep.go.cr</t>
  </si>
  <si>
    <t>esc.eldelirio@mep.go.cr</t>
  </si>
  <si>
    <t>esc.canoblanco@mep.go.cr</t>
  </si>
  <si>
    <t>esc.santaclara@mep.go.cr</t>
  </si>
  <si>
    <t>esc.fatima.nortenorte@mep.go.cr</t>
  </si>
  <si>
    <t>ida.sanjose@mep.go.cr</t>
  </si>
  <si>
    <t>esc.sanjose.upala@mep.go.cr</t>
  </si>
  <si>
    <t>esc.campoverde@mep.go.cr</t>
  </si>
  <si>
    <t>esc.santarosa.upala@mep.go.cr</t>
  </si>
  <si>
    <t>NIDYA CERDAS ROMERO</t>
  </si>
  <si>
    <t>esc.idasanluis@mep.go.cr</t>
  </si>
  <si>
    <t>esc.sanantoniocanas@mep.go.cr</t>
  </si>
  <si>
    <t>esc.lajas@mep.go.cr</t>
  </si>
  <si>
    <t>esc.sanmiguel.canas@mep.go.cr</t>
  </si>
  <si>
    <t>esc.antonioobandoespinoza@mep.go.cr</t>
  </si>
  <si>
    <t>esc.bebedero@mep.go.cr</t>
  </si>
  <si>
    <t>esc.aguacaliente@mep.go.cr</t>
  </si>
  <si>
    <t>YUDANIA RUIZ MORENO</t>
  </si>
  <si>
    <t>esc.elvegel@mep.go.cr</t>
  </si>
  <si>
    <t>esc.sanisidro@mep.go.cr</t>
  </si>
  <si>
    <t>esc.sanjuanchiquito.puntarenas@mep.go.cr</t>
  </si>
  <si>
    <t>carmen.abreu.coronado@mep.go.cr</t>
  </si>
  <si>
    <t>esc.santalucia.canas@mep.go.cr</t>
  </si>
  <si>
    <t>YENDRY ANGELICA MORA MONGE</t>
  </si>
  <si>
    <t>esc.pozoazul@mep.go.cr</t>
  </si>
  <si>
    <t>esc.penasblancascolorado@mep.go.cr</t>
  </si>
  <si>
    <t>esc.sanbuenaventuracolorado@mep.go.cr</t>
  </si>
  <si>
    <t>esc.tecnicadecolorado@mep.go.cr</t>
  </si>
  <si>
    <t>esc.joaquinarroyo@mep.go.cr</t>
  </si>
  <si>
    <t>esc.canitas@mep.go.cr</t>
  </si>
  <si>
    <t>esc.barriodejesus@mep.go.cr</t>
  </si>
  <si>
    <t>esc.raizal@mep.go.cr</t>
  </si>
  <si>
    <t>esc.cabeceradecanas@mep.go.cr</t>
  </si>
  <si>
    <t>KATTIA MARIA MARTINEZ SEGURA</t>
  </si>
  <si>
    <t>esc.lindavistasantarosa@mep.go.cr</t>
  </si>
  <si>
    <t>esc.sanmiguelquebradagrande@mep.go.cr</t>
  </si>
  <si>
    <t>esc.tronadora@mep.go.cr</t>
  </si>
  <si>
    <t>esc.arenal@mep.go.cr</t>
  </si>
  <si>
    <t>PRISCILLA MARTINEZ BADILLA</t>
  </si>
  <si>
    <t>ANA LIA RUIZ MARCHENA</t>
  </si>
  <si>
    <t>esc.viejoarenal@mep.go.cr</t>
  </si>
  <si>
    <t>esc.laesperanza.canas@mep.go.cr</t>
  </si>
  <si>
    <t>esc.laguaria.puntarenas@mep.go.cr</t>
  </si>
  <si>
    <t>esc.riobarranca@mep.go.cr</t>
  </si>
  <si>
    <t>esc.elroble.puntarenas@mep.go.cr</t>
  </si>
  <si>
    <t>esc.veintenoviembre@mep.go.cr</t>
  </si>
  <si>
    <t>esc.riojalandia@mep.go.cr</t>
  </si>
  <si>
    <t>100 MTS. AL SUR DE INOLASA</t>
  </si>
  <si>
    <t>200 ESTE DEL INA DE FRAY CASIANO</t>
  </si>
  <si>
    <t>esc.sanmiguelito@mep.go.cr</t>
  </si>
  <si>
    <t>esc.sanmiguel.puntarenas@mep.go.cr</t>
  </si>
  <si>
    <t>PABLO JESUS GONZALEZ ARROYO</t>
  </si>
  <si>
    <t>esc.ojodeagua@mep.go.cr</t>
  </si>
  <si>
    <t>esc.elbrillante@mep.go.cr</t>
  </si>
  <si>
    <t>1.KM AL SUR DEL ARCO INGENIO EL PALMAR</t>
  </si>
  <si>
    <t>esc.pitahaya@mep.go.cr</t>
  </si>
  <si>
    <t>esc.abangaritos@mep.go.cr</t>
  </si>
  <si>
    <t>esc.domingofaustinosarmiento@mep.go.cr</t>
  </si>
  <si>
    <t>DE LA IGLESIA 100 MTS ESTE Y 50 MTS SUR</t>
  </si>
  <si>
    <t>esc.judas@mep.go.cr</t>
  </si>
  <si>
    <t>esc.morales@mep.go.cr</t>
  </si>
  <si>
    <t>FRENTE AL CEN, EN CHOMES</t>
  </si>
  <si>
    <t>esc.lagartos@mep.go.cr</t>
  </si>
  <si>
    <t>esc.coyolito.puntarenas@mep.go.cr</t>
  </si>
  <si>
    <t>esc.jarquin@mep.go.cr</t>
  </si>
  <si>
    <t>SHIRLEY PATRICIA OBANDO RUIZ</t>
  </si>
  <si>
    <t>esc.isladechira@mep.go.cr</t>
  </si>
  <si>
    <t>esc.lepanto@mep.go.cr</t>
  </si>
  <si>
    <t>3 K. OESTE DE LA ENTRADA EL MANGO DE JICARAL</t>
  </si>
  <si>
    <t>FRENTE A INSTALACIONES PROYECTOS DEL ICE</t>
  </si>
  <si>
    <t>esc.sanrafaeldelepanto@mep.go.cr</t>
  </si>
  <si>
    <t>MARGOT CAMACHO JIMENEZ</t>
  </si>
  <si>
    <t>4 KM AL OESTE DE LA ESCUELA MONTAÑA GRANDE</t>
  </si>
  <si>
    <t>esc.riograndepaquera@mep.go.cr</t>
  </si>
  <si>
    <t>esc.julioacostagarcia@mep.go.cr</t>
  </si>
  <si>
    <t>1 KM AL SUR DEL FERRY PLAYA NARANJO</t>
  </si>
  <si>
    <t>esc.concepcion.peninsular@mep.go.cr</t>
  </si>
  <si>
    <t>esc.puntadelrio@mep.go.cr</t>
  </si>
  <si>
    <t>esc.rafaelarguedasherrera@mep.go.cr</t>
  </si>
  <si>
    <t>esc.pelayomarcetcasajuana@mep.go.cr</t>
  </si>
  <si>
    <t>esc.lindora@mep.go.cr</t>
  </si>
  <si>
    <t>esc.laguariaguacimal@mep.go.cr</t>
  </si>
  <si>
    <t>300 METROS ESTE DEL CEMENTERIO LA GUARIA</t>
  </si>
  <si>
    <t>esc.losangelesguacimal@mep.go.cr</t>
  </si>
  <si>
    <t>esc.sanluismonteverde@mep.go.cr</t>
  </si>
  <si>
    <t>esc.carmenlyra@mep.go.cr</t>
  </si>
  <si>
    <t>esc.laabuela@mep.go.cr</t>
  </si>
  <si>
    <t>MONTEZUMA, 200 METROS AL SUR DE CHICOS BAR</t>
  </si>
  <si>
    <t>escuela.pavon@outlook.com</t>
  </si>
  <si>
    <t>GRETTEL ARANA NOGUERA</t>
  </si>
  <si>
    <t>esc.teodorosalamanca@mep.go.cr</t>
  </si>
  <si>
    <t>esc.caldera@mep.go.cr</t>
  </si>
  <si>
    <t>esc.rosariovasquezmonge@mep.go.cr</t>
  </si>
  <si>
    <t>esc.elbaron@mep.go.cr</t>
  </si>
  <si>
    <t>esc.salinas@mep.go.cr</t>
  </si>
  <si>
    <t>esc.tivives@mep.go.cr</t>
  </si>
  <si>
    <t>esc.cambalache@mep.go.cr</t>
  </si>
  <si>
    <t>esc.ciruelas@mep.go.cr</t>
  </si>
  <si>
    <t>esc.santarosa.puntarenas@mep.go.cr</t>
  </si>
  <si>
    <t>esc.josemariazeledonbrenes@mep.go.cr</t>
  </si>
  <si>
    <t>3 KM OESTE DE LA ENTRADA DE ARANJUEZ</t>
  </si>
  <si>
    <t>esc.fincadamas@mep.go.cr</t>
  </si>
  <si>
    <t>esc.lahortensia@mep.go.cr</t>
  </si>
  <si>
    <t>adrian.vila.fernandez@mep.go.cr</t>
  </si>
  <si>
    <t>esc.jerusalen3m@mep.go.cr</t>
  </si>
  <si>
    <t>esc.corralillo@mep.go.cr</t>
  </si>
  <si>
    <t>esc.eltigre@mep.go.cr</t>
  </si>
  <si>
    <t>esc.esterillosanexa@mep.go.cr</t>
  </si>
  <si>
    <t>esc.laloma@mep.go.cr</t>
  </si>
  <si>
    <t>esc.nieborowsky@mep.go.cr</t>
  </si>
  <si>
    <t>esc.sanmarcos.terraba@mep.go.cr</t>
  </si>
  <si>
    <t>esc.tortuga@mep.go.cr</t>
  </si>
  <si>
    <t>esc.elcarmenpocora@mep.go.cr</t>
  </si>
  <si>
    <t>esc.canada@mep.go.cr</t>
  </si>
  <si>
    <t>esc.altomonterrey@mep.go.cr</t>
  </si>
  <si>
    <t>JUAN MANUEL ROSALES SEGURA</t>
  </si>
  <si>
    <t>MARTA MORALES MENDEZ</t>
  </si>
  <si>
    <t>esc.sangabrielpalmar@mep.go.cr</t>
  </si>
  <si>
    <t>esc.sierpe@mep.go.cr</t>
  </si>
  <si>
    <t>esc.ranchoquemadodrake@mep.go.cr</t>
  </si>
  <si>
    <t>ERICK MURILLO CARMONA</t>
  </si>
  <si>
    <t>esc.deexcelencialosgeranios@mep.go.cr</t>
  </si>
  <si>
    <t>esc.altolosmongos@mep.go.cr</t>
  </si>
  <si>
    <t>esc.lahaciendadesierpe@mep.go.cr</t>
  </si>
  <si>
    <t>CLAUDIA VINDAS QUESADA</t>
  </si>
  <si>
    <t>esc.santaceciliasierpe@mep.go.cr</t>
  </si>
  <si>
    <t>esc.lasbrisas.guapiles@mep.go.cr</t>
  </si>
  <si>
    <t>esc.anamariaguardiamora@mep.go.cr</t>
  </si>
  <si>
    <t>KAROL LETICIA BARRANTES SOTO</t>
  </si>
  <si>
    <t>esc.kilometro16@mep.go.cr</t>
  </si>
  <si>
    <t>esc.kilometro20@mep.go.cr</t>
  </si>
  <si>
    <t>esc.lastrenzas@mep.go.cr</t>
  </si>
  <si>
    <t>esc.lavirgen@mep.go.cr</t>
  </si>
  <si>
    <t>A UN COSTADO DE LA PLAZA DE LA ESCUADRA</t>
  </si>
  <si>
    <t>esc.liderconte@mep.go.cr</t>
  </si>
  <si>
    <t>DE LA QUEBRADA LA NICARAGUA 150 MTS. AL NORTE</t>
  </si>
  <si>
    <t>VISTA DE MAR, FRENTE A LA PLAZA DE DEPORTES</t>
  </si>
  <si>
    <t>esc.canaza@mep.go.cr</t>
  </si>
  <si>
    <t>esc.palermo@mep.go.cr</t>
  </si>
  <si>
    <t>esc.bocagallardo@mep.go.cr</t>
  </si>
  <si>
    <t>esc.laamapola@mep.go.cr</t>
  </si>
  <si>
    <t>esc.sanmigueljiménez@mep.go.cr</t>
  </si>
  <si>
    <t>esc.viquillados@mep.go.cr</t>
  </si>
  <si>
    <t>esc.brunca@mep.go.cr</t>
  </si>
  <si>
    <t>esc.coto6263@mep.go.cr</t>
  </si>
  <si>
    <t>esc.centralrioclaro@mep.go.cr</t>
  </si>
  <si>
    <t>esc.valledeloscedros@mep.go.cr</t>
  </si>
  <si>
    <t>esc.nuevazelandia@mep.go.cr</t>
  </si>
  <si>
    <t>esc.lavictoria@mep.go.cr</t>
  </si>
  <si>
    <t>esc.filadeguinea@mep.go.cr</t>
  </si>
  <si>
    <t>esc.tresrios@mep.go.cr</t>
  </si>
  <si>
    <t>esc.santaelena.coto@mep.go.cr</t>
  </si>
  <si>
    <t>esc.eldanto@mep.go.cr</t>
  </si>
  <si>
    <t>esc.sietecolinas@mep.go.cr</t>
  </si>
  <si>
    <t>esc.santaconstanza@mep.go.cr</t>
  </si>
  <si>
    <t>esc.mariaauxiliadora@mep.go.cr</t>
  </si>
  <si>
    <t>00192</t>
  </si>
  <si>
    <t>esc.santamariadepittier@mep.go.cr</t>
  </si>
  <si>
    <t>esc.elceibosanvito@mep.go.cr</t>
  </si>
  <si>
    <t>100M NORTE Y 800M OESTE ESCUELA STA CONSTANZA</t>
  </si>
  <si>
    <t>esc.filadenaranjo@mep.go.cr</t>
  </si>
  <si>
    <t>esc.elroble.coto@mep.go.cr</t>
  </si>
  <si>
    <t>esc.riomarzo@mep.go.cr</t>
  </si>
  <si>
    <t>esc.aguascalientes@mep.go.cr</t>
  </si>
  <si>
    <t>JORGE VILLALOBOS PADILLA</t>
  </si>
  <si>
    <t>esc.laprimavera@mep.go.cr</t>
  </si>
  <si>
    <t>esc.lalucha@mep.go.cr</t>
  </si>
  <si>
    <t>esc.josegonzaloacunahernandez@mep.go.cr</t>
  </si>
  <si>
    <t>esc.mirafloresdesabalito@mep.go.cr</t>
  </si>
  <si>
    <t>esc.elprogresosabalito@mep.go.cr</t>
  </si>
  <si>
    <t>esc.pueblonuevo.coto@mep.go.cr</t>
  </si>
  <si>
    <t>esc.federicogutierrezbraun@mep.go.cr</t>
  </si>
  <si>
    <t>esc.bellooriente@mep.go.cr</t>
  </si>
  <si>
    <t>esc.pueblonuevoaguabuena@mep.go.cr</t>
  </si>
  <si>
    <t>esc.valleazul@mep.go.cr</t>
  </si>
  <si>
    <t>esc.campotres@mep.go.cr</t>
  </si>
  <si>
    <t>esc.copal@mep.go.cr</t>
  </si>
  <si>
    <t>esc.riosalto@mep.go.cr</t>
  </si>
  <si>
    <t>esc.santacecilia.coto@mep.go.cr</t>
  </si>
  <si>
    <t>esc.lospilares@mep.go.cr</t>
  </si>
  <si>
    <t>esc.fraycasianodemadrid.coto@mep.go.cr</t>
  </si>
  <si>
    <t>esc.sanfrancisco.coto@mep.go.cr</t>
  </si>
  <si>
    <t>esc.concepcion.coto@mep.go.cr</t>
  </si>
  <si>
    <t>esc.metaponto@mep.go.cr</t>
  </si>
  <si>
    <t>esc.sanantoniosabalito@mep.go.cr</t>
  </si>
  <si>
    <t>esc.copabuena@mep.go.cr</t>
  </si>
  <si>
    <t>esc.villaroma@mep.go.cr</t>
  </si>
  <si>
    <t>esc.bajodelosindios@mep.go.cr</t>
  </si>
  <si>
    <t>esc.losplanes.coto@mep.go.cr</t>
  </si>
  <si>
    <t>esc.santamarta.coto@mep.go.cr</t>
  </si>
  <si>
    <t>esc.paraiso@mep.go.cr</t>
  </si>
  <si>
    <t>esc.launiondelimoncito@mep.go.cr</t>
  </si>
  <si>
    <t>esc.sabanillas@mep.go.cr</t>
  </si>
  <si>
    <t>esc.santarita.coto@mep.go.cr</t>
  </si>
  <si>
    <t>150 MTS. ESTE DE LA IGLESIA LA LUZ DEL MUNDO</t>
  </si>
  <si>
    <t>esc.vientitresdemayo@mep.go.cr</t>
  </si>
  <si>
    <t>esc.lamanchuria@mep.go.cr</t>
  </si>
  <si>
    <t>esc.bajolasbrisas@mep.go.cr</t>
  </si>
  <si>
    <t>esc.limoncito.coto@mep.go.cr</t>
  </si>
  <si>
    <t>esc.torrealta@mep.go.cr</t>
  </si>
  <si>
    <t>esc.santaceciliadelimoncito@mep.go.cr</t>
  </si>
  <si>
    <t>esc.lafortuna.coto@mep.go.cr</t>
  </si>
  <si>
    <t>esc.ellabrador@mep.go.cr</t>
  </si>
  <si>
    <t>esc.santaceciliacorredor@mep.go.cr</t>
  </si>
  <si>
    <t>esc.centraldcoto47@mep.go.cr</t>
  </si>
  <si>
    <t>esc.coto49@mep.go.cr</t>
  </si>
  <si>
    <t>150 MTS. AL ESTE DE LA PLAZA DE COTO 49</t>
  </si>
  <si>
    <t>esc.caracolnorte@mep.go.cr</t>
  </si>
  <si>
    <t>esc.coto5051@mep.go.cr</t>
  </si>
  <si>
    <t>esc.lafuente@mep.go.cr</t>
  </si>
  <si>
    <t>esc.riobonito@mep.go.cr</t>
  </si>
  <si>
    <t>esc.santiagodecaracol@mep.go.cr</t>
  </si>
  <si>
    <t>esc.abrojoguaymi@mep.go.cr</t>
  </si>
  <si>
    <t>esc.lamariposa@mep.go.cr</t>
  </si>
  <si>
    <t>3 KM AL SUROESTE DE ENTRADA DEL B° EL CARMEN</t>
  </si>
  <si>
    <t>esc.confraternidad@mep.go.cr</t>
  </si>
  <si>
    <t>esc.pasocanoas@mep.go.cr</t>
  </si>
  <si>
    <t>esc.miramar@mep.go.cr</t>
  </si>
  <si>
    <t>esc.lasveguitas@mep.go.cr</t>
  </si>
  <si>
    <t>esc.cacoragua@mep.go.cr</t>
  </si>
  <si>
    <t>esc.sanrafaeldecorredores@mep.go.cr</t>
  </si>
  <si>
    <t>esc.altosdelbrujo@mep.go.cr</t>
  </si>
  <si>
    <t>es.santamartacorredores@mep.go.cr</t>
  </si>
  <si>
    <t>esc.sanisidro.coto@mep.go.cr</t>
  </si>
  <si>
    <t>escuelaguayacan@mep.go.cr</t>
  </si>
  <si>
    <t>COSTADO OESTE DE PLAZA DE DEPORTES DE BAMBITO</t>
  </si>
  <si>
    <t>esc.vereh@mep.go.cr</t>
  </si>
  <si>
    <t>esc.caracoldelavaca@mep.go.cr</t>
  </si>
  <si>
    <t>esc.labota@mep.go.cr</t>
  </si>
  <si>
    <t>esc.santalucia.coto@mep.go.cr</t>
  </si>
  <si>
    <t>esc.juanlaraalfaro@mep.go.cr</t>
  </si>
  <si>
    <t>ESTELA LOPEZ TAPIA</t>
  </si>
  <si>
    <t>esc.santarita.limon@mep.go.cr</t>
  </si>
  <si>
    <t>esc.labomba@mep.go.cr</t>
  </si>
  <si>
    <t>LIDIA CAMPOS RAMIREZ</t>
  </si>
  <si>
    <t>esc.santarosa.limon@mep.go.cr</t>
  </si>
  <si>
    <t>esc.villadelmar1@mep.go.cr</t>
  </si>
  <si>
    <t>esc.margaritarojaszuniga@mep.go.cr</t>
  </si>
  <si>
    <t>esc.santaeduviges.limon@mep.go.cr</t>
  </si>
  <si>
    <t>ANGELITA LOPEZ TAPIA</t>
  </si>
  <si>
    <t>esc.rioquito@mep.go.cr</t>
  </si>
  <si>
    <t>esc.rafaelyglesiascastro@mep.go.cr</t>
  </si>
  <si>
    <t>LIMON CENTRO, 75 OESTE RADIO CASINO</t>
  </si>
  <si>
    <t>esc.barradeltortuguero@mep.go.cr</t>
  </si>
  <si>
    <t>ELKIE MARTINEZ BRENES</t>
  </si>
  <si>
    <t>COSTADO ESTE DE LA MUSMANI, LIMON CENTRO</t>
  </si>
  <si>
    <t>00196</t>
  </si>
  <si>
    <t>esc.olympiatrejoslopez@mep.go.cr</t>
  </si>
  <si>
    <t>CONTIGUO AL PUENTE MOIN</t>
  </si>
  <si>
    <t>esc.villadelmar2@mep.go.cr</t>
  </si>
  <si>
    <t>MELIDA BROOKS JOHNSON</t>
  </si>
  <si>
    <t>esc.rioblanco.limon@mep.go.cr</t>
  </si>
  <si>
    <t>ANTONIO RAMIREZ HOTSON</t>
  </si>
  <si>
    <t>esc.dondonia@mep.go.cr</t>
  </si>
  <si>
    <t>BARRIO LA BOMBA DE LIMON, DONDONIA</t>
  </si>
  <si>
    <t>CONTIGUO A LA PLAZA DE FUTBOL DE RIO BANANO</t>
  </si>
  <si>
    <t>JEANNETH NAVARRO GUZMAN</t>
  </si>
  <si>
    <t>esc.barriolimocito@mep.go.cr</t>
  </si>
  <si>
    <t>esc.balvanerovargasmolina@mep.go.cr</t>
  </si>
  <si>
    <t>CONTIGUO A PLAZA DE FUTBOL DE SAN ANDRES</t>
  </si>
  <si>
    <t>esc.beverly@mep.go.cr</t>
  </si>
  <si>
    <t>KATHYA GUZMAN RAMIREZ</t>
  </si>
  <si>
    <t>esc.penshurt@mep.go.cr</t>
  </si>
  <si>
    <t>esc.marialuisa@mep.go.cr</t>
  </si>
  <si>
    <t>esc.aguaszarcas@mep.go.cr</t>
  </si>
  <si>
    <t>esc.sanclemente@mep.go.cr</t>
  </si>
  <si>
    <t>DE HOTEL COLON CARIBE 2K SUR CONT. A FCA MANU</t>
  </si>
  <si>
    <t>OSCAR MELENDEZ MELENDEZ</t>
  </si>
  <si>
    <t>esc.kentdebananito@mep.go.cr</t>
  </si>
  <si>
    <t>KRISTIAN REYES WEIN</t>
  </si>
  <si>
    <t>CONTIGUO A LA IGLESIA CATOLICA, LA GUARIA</t>
  </si>
  <si>
    <t>esc.matadeguineo@mep.go.cr</t>
  </si>
  <si>
    <t>CAÑO NEGRO, VALLE LA ESTRELLA, LIMON</t>
  </si>
  <si>
    <t>CHRISTIAN RIVERA NUÑEZ</t>
  </si>
  <si>
    <t>COSTADO ESTE, PLAZA DE DEPORTES</t>
  </si>
  <si>
    <t>esc.bocuare@mep.go.cr</t>
  </si>
  <si>
    <t>ANA LEON MORA</t>
  </si>
  <si>
    <t>VLADIMIR DIAZ ORTIZ</t>
  </si>
  <si>
    <t>esc.pandoraoeste@mep.go.cr</t>
  </si>
  <si>
    <t>DARLING CALDERON ANGULO</t>
  </si>
  <si>
    <t>MILTON ROSALES ROSALES</t>
  </si>
  <si>
    <t>SIRIA AGUILERA GUTIERREZ</t>
  </si>
  <si>
    <t>esc.bocadelriosilencio@mep.go.cr</t>
  </si>
  <si>
    <t>HERIBERTO QUIROS SOLANO</t>
  </si>
  <si>
    <t>ROSE MARY ROMERO PRADO</t>
  </si>
  <si>
    <t>ROGENA ABRAHAMS NUÑEZ</t>
  </si>
  <si>
    <t>5 K. AL SUR CARRETERA A TURRIALBA</t>
  </si>
  <si>
    <t>JARVI GOMEZ PEREZ</t>
  </si>
  <si>
    <t>jarvi.gomez.perez@mep.go.cr</t>
  </si>
  <si>
    <t>esc.santamartasiquirres@mep.go.cr</t>
  </si>
  <si>
    <t>esc.laspalmiras@mep.go.cr</t>
  </si>
  <si>
    <t>CESAR MANZANARES VARGAS</t>
  </si>
  <si>
    <t>JORLENE RODRIGUEZ ORTEGA</t>
  </si>
  <si>
    <t>esc.sanalberto@mep.go.cr</t>
  </si>
  <si>
    <t>CARLOS ML. SUAREZ FONSECA</t>
  </si>
  <si>
    <t>CONTIGUO AL SALON COMUNAL, SAN CARLOS</t>
  </si>
  <si>
    <t>HENRY NUÑEZ CHAVES</t>
  </si>
  <si>
    <t>ESPABEL SIQUIRRES, LIMON</t>
  </si>
  <si>
    <t>esc.indianatres@mep.go.cr</t>
  </si>
  <si>
    <t>esc.justoantoniofacio@mep.go.cr</t>
  </si>
  <si>
    <t>EVELYN VELASQUEZ GALBAN</t>
  </si>
  <si>
    <t>esc.sanagustin.turrialba@mep.go.cr</t>
  </si>
  <si>
    <t>OKY CAMBRONERO MESEN</t>
  </si>
  <si>
    <t>esc.elpeje.limon@mep.go.cr</t>
  </si>
  <si>
    <t>esc.milano@mep.go.cr</t>
  </si>
  <si>
    <t>esc.laherediana@mep.go.cr</t>
  </si>
  <si>
    <t>CONTIGUO A LA IGLESIA CATOLICA, LA HEREDIANA</t>
  </si>
  <si>
    <t>VICTOR MADRIGAL CASTRO</t>
  </si>
  <si>
    <t>esc.germania@mep.go.cr</t>
  </si>
  <si>
    <t>esc.florida@mep.go.cr</t>
  </si>
  <si>
    <t>ADA LUZ CHAVES CHAVES</t>
  </si>
  <si>
    <t>FRENTE A LA IGLESIA CATOLICA DE SAN ANTONIO</t>
  </si>
  <si>
    <t>esc.laiberia@mep.go.cr</t>
  </si>
  <si>
    <t>PORTON DE IBERIA CENTRO</t>
  </si>
  <si>
    <t>esc.cuatromillas@mep.go.cr</t>
  </si>
  <si>
    <t>KARLA RAMIREZ ESPINOZA</t>
  </si>
  <si>
    <t>esc.lafrancia@mep.go.cr</t>
  </si>
  <si>
    <t>esc.elsilencio@mep.go.cr</t>
  </si>
  <si>
    <t>esc.pascua@mep.go.cr</t>
  </si>
  <si>
    <t>esc.sanisidrodeflorida@mep.go.cr</t>
  </si>
  <si>
    <t>BREYSI ARROLIGA LOPEZ</t>
  </si>
  <si>
    <t>esc.launionrioperla@mep.go.cr</t>
  </si>
  <si>
    <t>JENDRY MOYA DURAN</t>
  </si>
  <si>
    <t>DURURPE, TALAMANCA CENTRO</t>
  </si>
  <si>
    <t>02790</t>
  </si>
  <si>
    <t>MAURICIO SALINA VARGAS</t>
  </si>
  <si>
    <t>DEL ANT.TALLER TALAMANCA 800 SUR Y 25 OESTE</t>
  </si>
  <si>
    <t>JACQUELINE FORBES SHAW</t>
  </si>
  <si>
    <t>4 K. DE LA ENTRADA A SAN RAFAEL DE BORDON</t>
  </si>
  <si>
    <t>HONE CREEK FRENTE A CLINICA ROSA LEON CHANG</t>
  </si>
  <si>
    <t>FRENTE A LA PLAZA DE FUTBOL DE MANZANILLO</t>
  </si>
  <si>
    <t>TANIA JACKSON NUÑEZ</t>
  </si>
  <si>
    <t>YANCY ROJAS ARAUZ</t>
  </si>
  <si>
    <t>UN COSTADO DE LA PLAZA DE FUTBOL</t>
  </si>
  <si>
    <t>esc.dindiri@mep.go.cr</t>
  </si>
  <si>
    <t>3 K. SUR CUERPO DE BOMBEROS DE BATAN</t>
  </si>
  <si>
    <t>WILBER SANCHEZ CARDENAS</t>
  </si>
  <si>
    <t>DEL PUENTE CHIRRIPO ENTR. DE BRISTOL 11 K.SUR</t>
  </si>
  <si>
    <t>upe.riocuba@mep.go.cr</t>
  </si>
  <si>
    <t>esc.bristol@mep.go.cr</t>
  </si>
  <si>
    <t>FINCA BANANITA (BANDECO)</t>
  </si>
  <si>
    <t>esc.zent@mep.go.cr</t>
  </si>
  <si>
    <t>2 K. DE LA PISTA Y 150 MTS. ESTE DEL PARQUE</t>
  </si>
  <si>
    <t>esc.largadistancia@mep.go.cr</t>
  </si>
  <si>
    <t>2 K. AL SUR DE LA CARRETERA TREJOS FERNANDEZ</t>
  </si>
  <si>
    <t>SANDRA F. JIMENEZ BRENES</t>
  </si>
  <si>
    <t>FRENTE AL SALON COMUNAL DE SANTA MARTA, BATAN</t>
  </si>
  <si>
    <t>esc.lamaravilla.limon@mep.go.cr</t>
  </si>
  <si>
    <t>esc.lomasdeltoro@mep.go.cr</t>
  </si>
  <si>
    <t>1.2 K. SUR ENTRADA LARGA DISTANCIA</t>
  </si>
  <si>
    <t>XINIA HERNANDEZ RAMIREZ</t>
  </si>
  <si>
    <t>esc.excelenciabataan@mep.go.cr</t>
  </si>
  <si>
    <t>CELIA REID JONES</t>
  </si>
  <si>
    <t>CONTIGUO AL SALON COMUNAL DE SAHARA, BATAAN</t>
  </si>
  <si>
    <t>esc.lamarina@mep.go.cr</t>
  </si>
  <si>
    <t>esc.guaria@mep.go.cr</t>
  </si>
  <si>
    <t>esc.elmolino@mep.go.cr</t>
  </si>
  <si>
    <t>esc.deexcelenciasanbosco@mep.go.cr</t>
  </si>
  <si>
    <t>esc.sanrafael.guapiles@mep.go.cr</t>
  </si>
  <si>
    <t>esc.barriolosangeles@mep.go.cr</t>
  </si>
  <si>
    <t>KARINA PHILLIPS GRANT</t>
  </si>
  <si>
    <t>esc.lateresa@mep.go.cr</t>
  </si>
  <si>
    <t>DEIVI TELLES JIMENEZ</t>
  </si>
  <si>
    <t>esc.sectornueve@mep.go.cr</t>
  </si>
  <si>
    <t>esc.sangerardo.guapiles@mep.go.cr</t>
  </si>
  <si>
    <t>esc.larita@mep.go.cr</t>
  </si>
  <si>
    <t>esc-tarire@mep.go.cr</t>
  </si>
  <si>
    <t>esc.cerronegro@mep.go.cr</t>
  </si>
  <si>
    <t>esc.campodeaterrizaje@mep.go.cr</t>
  </si>
  <si>
    <t>esc.laspalmitas@mep.go.cr</t>
  </si>
  <si>
    <t>esc.elprogreso@mep.go.cr</t>
  </si>
  <si>
    <t>esc.sagradafamilia@mep.go.cr</t>
  </si>
  <si>
    <t>WILBERTH BONILLA BONILLA</t>
  </si>
  <si>
    <t>esc.lidercampokennedy@mep.go.cr</t>
  </si>
  <si>
    <t>esc.elcedral.guapiles@mep.go.cr</t>
  </si>
  <si>
    <t>esc.hojancha@mep.go.cr</t>
  </si>
  <si>
    <t>esc.idacorobici@mep.go.cr</t>
  </si>
  <si>
    <t>esc.sanisidro.guapiles@mep.go.cr</t>
  </si>
  <si>
    <t>esc.cartagenariojimenez@mep.go.cr</t>
  </si>
  <si>
    <t>esc.elaguacate@mep.go.cr</t>
  </si>
  <si>
    <t>esc.mariahidalgohidalgohidalgo@mep.go.cr</t>
  </si>
  <si>
    <t>esc.lalucha.guapiles@mep.go.cr</t>
  </si>
  <si>
    <t>esc.parismina@mep.go.cr</t>
  </si>
  <si>
    <t>esc.drluisshapiro@mep.go.cr</t>
  </si>
  <si>
    <t>esc.losangeles.guacimo@mep.go.cr</t>
  </si>
  <si>
    <t>esc.manuelmariagutierrez@mep.go.cr</t>
  </si>
  <si>
    <t>esc.sanluis.guapiles@mep.go.cr</t>
  </si>
  <si>
    <t>esc.irlanda@mep.go.cr</t>
  </si>
  <si>
    <t>DENIA VALVERDE SANDERS</t>
  </si>
  <si>
    <t>esc.elbosqueguacimo@mep.go.cr</t>
  </si>
  <si>
    <t>esc.elcruce@mep.go.cr</t>
  </si>
  <si>
    <t>esc.llanobonito.guapiles@mep.go.cr</t>
  </si>
  <si>
    <t>escuela.santaclara.guapiles@gmail.com</t>
  </si>
  <si>
    <t>esc.ellimbo@mep.go.cr</t>
  </si>
  <si>
    <t>esc.excelenciapueblonuevo@mep.go.cr</t>
  </si>
  <si>
    <t>esc.sanantonio.occidente@mep.go.cr</t>
  </si>
  <si>
    <t>esc.roxana@mep.go.cr</t>
  </si>
  <si>
    <t>esc.losranchos@mep.go.cr</t>
  </si>
  <si>
    <t>DE LA PLAZA DE LOS RANCHOS 100 MTS OESTE</t>
  </si>
  <si>
    <t>esc.bananitosur@mep.go.cr</t>
  </si>
  <si>
    <t>COMUNIDAD DE BANANITO SUR, LIMON</t>
  </si>
  <si>
    <t>DAMARIS RIVERA AGUILAR</t>
  </si>
  <si>
    <t>esc.sancristobal@mep.go.cr</t>
  </si>
  <si>
    <t>esc.lamaravilla@mep.go.cr</t>
  </si>
  <si>
    <t>esc.matalimonneste@mep.go.cr</t>
  </si>
  <si>
    <t>esc.barriolosangeles.sancarlos@mep.go.cr</t>
  </si>
  <si>
    <t>esc.idagarabito@mep.go.cr</t>
  </si>
  <si>
    <t>esc.lasnieves@mep.go.cr</t>
  </si>
  <si>
    <t>esc.elparaiso@mep.go.cr</t>
  </si>
  <si>
    <t>esc.tierraprometida@mep.go.cr</t>
  </si>
  <si>
    <t>esc.rioblanco@mep.go.cr</t>
  </si>
  <si>
    <t>3.5 KM NORESTE DE LA IGLESIA DE COPEY</t>
  </si>
  <si>
    <t>esc.laarenilla@mep.go.cr</t>
  </si>
  <si>
    <t>esc.bellavistapejibaye@mep.go.cr</t>
  </si>
  <si>
    <t>esc.idaportollano@mep.go.cr</t>
  </si>
  <si>
    <t>esc.playahermosa@mep.go.cr</t>
  </si>
  <si>
    <t>esc.altosdelroble@mep.go.cr</t>
  </si>
  <si>
    <t>CONTIGUO A LA IGLESIA CATOLICA DE LOS ANGELES</t>
  </si>
  <si>
    <t>MARIA JOSE MONGE NAVARRO</t>
  </si>
  <si>
    <t>esc.sanjoaquindota@mep.go.cr</t>
  </si>
  <si>
    <t>esc.sanluisleoncortes@mep.go.cr</t>
  </si>
  <si>
    <t>esc.bellavistalaleona@mep.go.cr</t>
  </si>
  <si>
    <t>esc.buenosairessur@mep.go.cr</t>
  </si>
  <si>
    <t>esc.agrimaga@mep.go.cr</t>
  </si>
  <si>
    <t>esc.idaaltosanjuan@mep.go.cr</t>
  </si>
  <si>
    <t>esc.filasanrafael@mep.go.cr</t>
  </si>
  <si>
    <t>esc.losangelesdelimoncito@mep.go.cr</t>
  </si>
  <si>
    <t>esc.riocanasviejo@mep.go.cr</t>
  </si>
  <si>
    <t>MARCELA VARGAS CUBILLO</t>
  </si>
  <si>
    <t>esc.rincondelavieja@mep.go.cr</t>
  </si>
  <si>
    <t>MAYRA MORA ALVARADO</t>
  </si>
  <si>
    <t>esc.nuevahortencia@mep.go.cr</t>
  </si>
  <si>
    <t>esc.callemoraarriba@mep.go.cr</t>
  </si>
  <si>
    <t>esc.idatresamigos@mep.go.cr</t>
  </si>
  <si>
    <t>esc.idaelrubi@mep.go.cr</t>
  </si>
  <si>
    <t>esc.idalavictoria@mep.go.cr</t>
  </si>
  <si>
    <t>esc.lacolina@mep.go.cr</t>
  </si>
  <si>
    <t>5 K. AL ESTE DE LA ENTRADA DE SABORIO</t>
  </si>
  <si>
    <t>esc.altosdebonilla@mep.go.cr</t>
  </si>
  <si>
    <t>esc.lajosefina@mep.go.cr</t>
  </si>
  <si>
    <t>esc.idaluisiana@mep.go.cr</t>
  </si>
  <si>
    <t>esc.lasmatambas@mep.go.cr</t>
  </si>
  <si>
    <t>esc.sanfernandonicoya@mep.go.cr</t>
  </si>
  <si>
    <t>esc.albertomanuelbrenes@mep.go.cr</t>
  </si>
  <si>
    <t>esc.laamistad@mep.go.cr</t>
  </si>
  <si>
    <t>CARLOS FELIX OBANDO FLORES</t>
  </si>
  <si>
    <t>esc.barriolajas@mep.go.cr</t>
  </si>
  <si>
    <t>esc.laurraca@mep.go.cr</t>
  </si>
  <si>
    <t>ASENTAMIENTO CAMPESINO LA URRACA</t>
  </si>
  <si>
    <t>esc.santiagoderioclaro@mep.go.cr</t>
  </si>
  <si>
    <t>esc.sanfranciscodeasis@mep.go.cr</t>
  </si>
  <si>
    <t>esc.elquemado@mep.go.cr</t>
  </si>
  <si>
    <t>esc.laamelia@mep.go.cr</t>
  </si>
  <si>
    <t>esc.elcrucedelaalegria@mep.go.cr</t>
  </si>
  <si>
    <t>EL CRUCE LA ALEGRIA CONTIGUO COMERCIAL SMITH</t>
  </si>
  <si>
    <t>esc.bellohorizonte@mep.go.cr</t>
  </si>
  <si>
    <t>esc.lacolinas@mep.go.cr</t>
  </si>
  <si>
    <t>esc.altosdecebadilla@mep.go.cr</t>
  </si>
  <si>
    <t>esc.sanjuanchiquito@mep.go.cr</t>
  </si>
  <si>
    <t>esc.barriolaspalmas@mep.go.cr</t>
  </si>
  <si>
    <t>esc.ngobegue@mep.go.cr</t>
  </si>
  <si>
    <t>esc.eltriunfo@mep.go.cr</t>
  </si>
  <si>
    <t>CONTIGUO A CANCHA MULTIUSOS CIUDAD.EL TRIUNFO</t>
  </si>
  <si>
    <t>esc.losllanos.puntarenas@mep.go.cr</t>
  </si>
  <si>
    <t>esc.lindavista.puntarenas@mep.go.cr</t>
  </si>
  <si>
    <t>esc.elcampoquesada@mep.go.cr</t>
  </si>
  <si>
    <t>esc.sanpablo.turrialba@mep.go.cr</t>
  </si>
  <si>
    <t>esc.guayaboabajo@mep.go.cr</t>
  </si>
  <si>
    <t>maria.campos.salazar@mep.go.cr</t>
  </si>
  <si>
    <t>esc.paraisodebananito@mep.go.cr</t>
  </si>
  <si>
    <t>DIAGONAL A PULPERIA FRANCINI</t>
  </si>
  <si>
    <t>SARA MARTINEZ RODRIGUEZ</t>
  </si>
  <si>
    <t>esc.argendora@mep.go.cr</t>
  </si>
  <si>
    <t>esc.eltajo@mep.go.cr</t>
  </si>
  <si>
    <t>esc.lamanudita@mep.go.cr</t>
  </si>
  <si>
    <t>esc.barriosunidos@mep.go.cr</t>
  </si>
  <si>
    <t>esc.koiyaba@mep.go.cr</t>
  </si>
  <si>
    <t>03365</t>
  </si>
  <si>
    <t>esc.laesperanza.turrialba@mep.go.cr</t>
  </si>
  <si>
    <t>esc.elprogreso.puntarenas@mep.go.cr</t>
  </si>
  <si>
    <t>MARIANELA CESPEDES MORA</t>
  </si>
  <si>
    <t>esc.sanjoaquin@mep.go.cr</t>
  </si>
  <si>
    <t>esc.florenciadematazanos@mep.go.cr</t>
  </si>
  <si>
    <t>esc.pasolajas@mep.go.cr</t>
  </si>
  <si>
    <t>esc.piedraverde@mep.go.cr</t>
  </si>
  <si>
    <t>esc.pueblonuevo.canas@mep.go.cr</t>
  </si>
  <si>
    <t>esc.elconsuelo@mep.go.cr</t>
  </si>
  <si>
    <t>esc.sharabata@mep.go.cr</t>
  </si>
  <si>
    <t>SHARABATA,SECTOR PASO MARCOS, CHIRRIPO, TURRI</t>
  </si>
  <si>
    <t>greivin.delgado.zuniga@mep.go.cr</t>
  </si>
  <si>
    <t>JUDITH VILLAFUERTE CRUZ</t>
  </si>
  <si>
    <t>esc.aguasfrias@mep.go.cr</t>
  </si>
  <si>
    <t>LEOPOLDINA BALTODANO ZUÑIGA</t>
  </si>
  <si>
    <t>esc.arturogarciagolcher@mep.go.cr</t>
  </si>
  <si>
    <t>5 K. AL OESTE,DE ESC. BRIBRI HACIA LA PERA</t>
  </si>
  <si>
    <t>esc.jose.francisco.perez@mep.go.cr</t>
  </si>
  <si>
    <t>DEL BAR EL HUEVO UN KILOMETRO AL SUR</t>
  </si>
  <si>
    <t>esc.elrefugio@mep.go.cr</t>
  </si>
  <si>
    <t>esc.tsipiri@mep.go.cr</t>
  </si>
  <si>
    <t>CONTIGUO A PLAZA DE DEPORTES, CENIZO, LAUREL</t>
  </si>
  <si>
    <t>esc.sarcli@mep.go.cr</t>
  </si>
  <si>
    <t>esc.laslomas@mep.go.cr</t>
  </si>
  <si>
    <t>FRENTE A LA PULPERIA LAS LOMAS</t>
  </si>
  <si>
    <t>esc.ramalsiete@mep.go.cr</t>
  </si>
  <si>
    <t>esc.toledo@mep.go.cr</t>
  </si>
  <si>
    <t>esc.idajoron@mep.go.cr</t>
  </si>
  <si>
    <t>esc.santaluciarionuevo@mep.go.cr</t>
  </si>
  <si>
    <t>esc.sanluis@mep.go.cr</t>
  </si>
  <si>
    <t>esc.lavillita@mep.go.cr</t>
  </si>
  <si>
    <t>esc.obandito@mep.go.cr</t>
  </si>
  <si>
    <t>esc.invulascanas.canas@mep.go.cr</t>
  </si>
  <si>
    <t>ANA CRISTINA MADRIGAL LEANDRO</t>
  </si>
  <si>
    <t>esc.rionuevo@mep.go.cr</t>
  </si>
  <si>
    <t>esc.lagosdelindora@mep.go.cr</t>
  </si>
  <si>
    <t>esc.cascadas@mep.go.cr</t>
  </si>
  <si>
    <t>esc.nuevoamanecer@mep.go.cr</t>
  </si>
  <si>
    <t>esc.laslomas.guapiles@mep.go.cr</t>
  </si>
  <si>
    <t>esc.elmillon@mep.go.cr</t>
  </si>
  <si>
    <t>DUGNIA MATAMOROS LORIA</t>
  </si>
  <si>
    <t>esc.villahermosa.limon@mep.go.cr</t>
  </si>
  <si>
    <t>esc.losanglesdeloschiles@mep.go.cr</t>
  </si>
  <si>
    <t>esc.sanrafaellarita@mep.go.cr</t>
  </si>
  <si>
    <t>SALVADOR MACOTELO DAVILA</t>
  </si>
  <si>
    <t>esc.jaktain@mep.go.cr</t>
  </si>
  <si>
    <t>JAK TAIN,GRANO DE ORO,MORAVIA,CHIRRIPO</t>
  </si>
  <si>
    <t>esc.sinoli@mep.go.cr</t>
  </si>
  <si>
    <t>esc.lasansi@mep.go.cr</t>
  </si>
  <si>
    <t>esc.sancristobal.canas@mep.go.cr</t>
  </si>
  <si>
    <t>02471</t>
  </si>
  <si>
    <t>esc.villanueva@mep.go.cr</t>
  </si>
  <si>
    <t>esc.shinabla@mep.go.cr</t>
  </si>
  <si>
    <t>03366</t>
  </si>
  <si>
    <t>esc.altosdegermania@mep.go.cr</t>
  </si>
  <si>
    <t>esc.manuelmoravalverde@mep.go.cr</t>
  </si>
  <si>
    <t>2 KM AL OESTE Y 5 KM NORTE DE LA GASOLINERA</t>
  </si>
  <si>
    <t>MARIA DEL SOCORRO VILLARREAL M</t>
  </si>
  <si>
    <t>maria.villareal.mena@mep.go.cr</t>
  </si>
  <si>
    <t>esc.laesmeralda@mep.go.cr</t>
  </si>
  <si>
    <t>esc.tsipirinak@mep.go.cr</t>
  </si>
  <si>
    <t>esc.cristorey.perezzeledon@mep.go.cr</t>
  </si>
  <si>
    <t>200 MTS SUROESTE DE LA IGLESIA CATOLICA</t>
  </si>
  <si>
    <t>esc.shikiaritawa@mep.go.cr</t>
  </si>
  <si>
    <t>esc.villadamaris@mep.go.cr</t>
  </si>
  <si>
    <t>esc.sanrafaeldota@mep.go.cr</t>
  </si>
  <si>
    <t>esc.granada@mep.go.cr</t>
  </si>
  <si>
    <t>esc.lariviera@mep.go.cr</t>
  </si>
  <si>
    <t>esc.lapradera.alajuela@mep.go.cr</t>
  </si>
  <si>
    <t>esc.santacruz@mep.go.cr</t>
  </si>
  <si>
    <t>esc.losnaranjos.guapiles@mep.go.cr</t>
  </si>
  <si>
    <t>KEILOR RODRIGUEZ MARIN</t>
  </si>
  <si>
    <t>esc.santateresita@mep.go.cr</t>
  </si>
  <si>
    <t>esc.vientofresco@mep.go.cr</t>
  </si>
  <si>
    <t>KATTIA SCOTT MARTINEZ</t>
  </si>
  <si>
    <t>ESTER FALLAS GRANADOS</t>
  </si>
  <si>
    <t>ROLANDO ESPINOZA ENRIQUEZ</t>
  </si>
  <si>
    <t>1 KM AL OESTE DE FERRETERIA SALAS PAVON</t>
  </si>
  <si>
    <t>esc.losangelescolinas@mep.go.cr</t>
  </si>
  <si>
    <t>esc.cartago@mep.go.cr</t>
  </si>
  <si>
    <t>esc.lindavistaderivas@mep.go.cr</t>
  </si>
  <si>
    <t>esc.tsirbakla@mep.go.cr</t>
  </si>
  <si>
    <t>esc.losalpes.canas@mep.go.cr</t>
  </si>
  <si>
    <t>200 NORTE DE IGLESIA CATOLICA</t>
  </si>
  <si>
    <t>esc.elbambu@mep.go.cr</t>
  </si>
  <si>
    <t>COSTADO OESTE DE FERTICA,CHACARITA TRES</t>
  </si>
  <si>
    <t>esc.lasorquideas@mep.go.cr</t>
  </si>
  <si>
    <t>CRUCE GUARIAL- LABERINTO ENTR.IZQ.8OO M ESTE</t>
  </si>
  <si>
    <t>esc.lagunasdebaru@mep.go.cr</t>
  </si>
  <si>
    <t>LOURDES PINO AGUILAR</t>
  </si>
  <si>
    <t>ARLENA GUTIERREZ MATARRITA</t>
  </si>
  <si>
    <t>DORBATA-SANTUBAL</t>
  </si>
  <si>
    <t>esc.jakkue@mep.go.cr</t>
  </si>
  <si>
    <t>esc.nukakicha@mep.go.cr</t>
  </si>
  <si>
    <t>XINIA PATRICIA CAMPOS LOAIZA</t>
  </si>
  <si>
    <t>esc.calledamas@mep.go.cr</t>
  </si>
  <si>
    <t>GRISELDA MORALES FRASES</t>
  </si>
  <si>
    <t>esc.elllanito@mep.go.cr</t>
  </si>
  <si>
    <t>esc.jonkruhora@mep.go.cr</t>
  </si>
  <si>
    <t>150 M ANTIGUA LECHERIA EN SAN AGUSTIN</t>
  </si>
  <si>
    <t>BAJO PIEDRA MESA DE ALTO TELIRE</t>
  </si>
  <si>
    <t>esc.palmitas2@mep.go.cr</t>
  </si>
  <si>
    <t>esc.laflorita@mep.go.cr</t>
  </si>
  <si>
    <t>esc.tiquiruzas@mep.go.cr</t>
  </si>
  <si>
    <t>LUIS CASCANTE FERNANDEZ</t>
  </si>
  <si>
    <t>direccionacademicaposadabelen@gmail.com</t>
  </si>
  <si>
    <t>600M OESTE DE LA ESTACION DE RITEVE</t>
  </si>
  <si>
    <t>3.4 KM NORTE DE LA TERMINAL</t>
  </si>
  <si>
    <t>03371</t>
  </si>
  <si>
    <t>800 MTS O. DE LA URBANIZACION LOS PINOS</t>
  </si>
  <si>
    <t>CRISTIANA ASAMBLEAS DE DIOS LOS GUIDOS</t>
  </si>
  <si>
    <t>CRISTIANA ASAMBLEAS DE DIOS TORREMOLINOS</t>
  </si>
  <si>
    <t>UNIVERSITARIO PARA NIÑOS Y ADOLESCENTES</t>
  </si>
  <si>
    <t>04314</t>
  </si>
  <si>
    <t>04321</t>
  </si>
  <si>
    <t>FICUS TREE SCHOOL</t>
  </si>
  <si>
    <t>LOVE AT WORK INTERNATIONAL CHRISTIAN SCHOOL</t>
  </si>
  <si>
    <t>04325</t>
  </si>
  <si>
    <t>COSTA BALLENA</t>
  </si>
  <si>
    <t>SILVIA CAMBRONERO MORAGA</t>
  </si>
  <si>
    <t>primaria@anglo.ed.cr</t>
  </si>
  <si>
    <t>info@cevmm.com / teachermaritza@cevmm.com</t>
  </si>
  <si>
    <t>info@lasamericas.ed.cr / jsancho@lasamericas.ed.cr</t>
  </si>
  <si>
    <t>aarce@saintanthony.ed.cr</t>
  </si>
  <si>
    <t>jjiron@lincoln.ed.cr</t>
  </si>
  <si>
    <t>CARRETERA SAOPIN, FRENTE A LA UNED</t>
  </si>
  <si>
    <t>EDGARDO PIEDRA GARITA</t>
  </si>
  <si>
    <t>DAVID JONATHON BERRIDGE</t>
  </si>
  <si>
    <t>ADRIANA SERRANO MUNOZ</t>
  </si>
  <si>
    <t>grupoeducativosh@gmail.com</t>
  </si>
  <si>
    <t>info@saintmichaelcr.net</t>
  </si>
  <si>
    <t>ANA TERESA SALAZAR QUIROS</t>
  </si>
  <si>
    <t>CAHUITA,PLAYA NEGRA DETRAS PULPER. LA AMISTAD</t>
  </si>
  <si>
    <t>100 OESTE DEL PALI DE SAN SEBASTIAN</t>
  </si>
  <si>
    <t>info@sunshinesouthschool.com</t>
  </si>
  <si>
    <t>caminanteseduc@gmail.com/caminantescr@yahoo.com</t>
  </si>
  <si>
    <t>ANA CATALINA NAVARRO PIEDRA</t>
  </si>
  <si>
    <t>JENNY ALVAREZ HIDALGO</t>
  </si>
  <si>
    <t>recepcion.ics.liberia@gmail.com</t>
  </si>
  <si>
    <t>350 METROS SUR DEL PUENTE REAL</t>
  </si>
  <si>
    <t>escuela.monte.esperanza@gmail.com</t>
  </si>
  <si>
    <t>cmdpcoloradito99@yahoo.es</t>
  </si>
  <si>
    <t>llamadelbosque.direccion@gmail.com</t>
  </si>
  <si>
    <t>primaria@cenitcr.com</t>
  </si>
  <si>
    <t>LINZE YAMILETH REPREZA LOPEZ</t>
  </si>
  <si>
    <t>rorozco@isaacphillipe.com</t>
  </si>
  <si>
    <t>GABRIELA AGÜERO LEE</t>
  </si>
  <si>
    <t>kinderelhigueroncito@gmail.com</t>
  </si>
  <si>
    <t>BARRIO EL BAMBU 800 MTS E DE LA ENTRADA PRINC</t>
  </si>
  <si>
    <t>600 MTS SUR DE LA ESCUELA PACTO DEL JOCOTE</t>
  </si>
  <si>
    <t>info@colegiodelfines.com</t>
  </si>
  <si>
    <t>estrellitaoromontana1977@gmail.com</t>
  </si>
  <si>
    <t>25 MTS. ESTE DEL HOTEL ALAMAR INST.DE LA UMCA</t>
  </si>
  <si>
    <t>colegiocooperativo@urcozon.com</t>
  </si>
  <si>
    <t>info@futuro-verde.org</t>
  </si>
  <si>
    <t>1.3 KMS. ESTE DEL BANCO NACIONAL</t>
  </si>
  <si>
    <t>MELISSA ELIZONDO AGUERO</t>
  </si>
  <si>
    <t>PLAYA BRASILITO</t>
  </si>
  <si>
    <t>LOIS MARE</t>
  </si>
  <si>
    <t>info@criacademy.com</t>
  </si>
  <si>
    <t>400 M SUR HOTEL WESTIN Y 200 ESTE</t>
  </si>
  <si>
    <t>MARJORIE CUBERO CUBERO</t>
  </si>
  <si>
    <t>500 MTS FRENTE LA SUCURSAL DE LA CCSS</t>
  </si>
  <si>
    <t>MARIELA BARQUERO RIVERA</t>
  </si>
  <si>
    <t>DEL COL.DIVINO PASTOR, 100 E,200 N Y 125 O</t>
  </si>
  <si>
    <t>02575</t>
  </si>
  <si>
    <t>100 M NORTE HOTEL LAS BRISAS</t>
  </si>
  <si>
    <t>25 ESTE 400 NORTE FERRETERIA MERCASA</t>
  </si>
  <si>
    <t>NAHIMA PIEDRA DELGADO</t>
  </si>
  <si>
    <t>loveatworkschool@gmail.com</t>
  </si>
  <si>
    <t>03384</t>
  </si>
  <si>
    <t>DELIANA ESQUIVEL MENESES</t>
  </si>
  <si>
    <t>ALEJANDRA ROJAS GARCIA</t>
  </si>
  <si>
    <t>25 METROS ESTE DEL CITY BANK MORAVIA</t>
  </si>
  <si>
    <t>Si requiere más filas, insértelas.</t>
  </si>
  <si>
    <t>Lengua Indígena</t>
  </si>
  <si>
    <t>1-07-07</t>
  </si>
  <si>
    <t>1-19-12</t>
  </si>
  <si>
    <t>2-02-14</t>
  </si>
  <si>
    <t>6-02-06</t>
  </si>
  <si>
    <t>6-08-06</t>
  </si>
  <si>
    <t>04328</t>
  </si>
  <si>
    <t>04329</t>
  </si>
  <si>
    <t>04331</t>
  </si>
  <si>
    <t>04332</t>
  </si>
  <si>
    <t>04333</t>
  </si>
  <si>
    <t>04335</t>
  </si>
  <si>
    <t>04337</t>
  </si>
  <si>
    <t>04338</t>
  </si>
  <si>
    <t>04339</t>
  </si>
  <si>
    <t>04340</t>
  </si>
  <si>
    <t>04341</t>
  </si>
  <si>
    <t>JOSE ANGEL PADILLA SOLIS</t>
  </si>
  <si>
    <t>CHUCAZ DE MORA</t>
  </si>
  <si>
    <t>JOSE RAMON HERNANDEZ BADILLA</t>
  </si>
  <si>
    <t>CLETO GONZALEZ VIQUEZ</t>
  </si>
  <si>
    <t>TRANQUILINO SAENZ ROJAS</t>
  </si>
  <si>
    <t>JUAN MORA FERNANDEZ</t>
  </si>
  <si>
    <t>RAFAEL ARGUEDAS GUTIERREZ</t>
  </si>
  <si>
    <t>LUCILA GURDIAN MORALES</t>
  </si>
  <si>
    <t>ARTURO MORALES GUTIERREZ</t>
  </si>
  <si>
    <t>CALLE HERNANDEZ</t>
  </si>
  <si>
    <t>PEDRO MURILLO PEREZ</t>
  </si>
  <si>
    <t>DOMINGO GONZALEZ PEREZ</t>
  </si>
  <si>
    <t>JOSE MARTI</t>
  </si>
  <si>
    <t>RUBEN DARIO</t>
  </si>
  <si>
    <t>JOSE EZEQUIEL GONZALEZ VINDAS</t>
  </si>
  <si>
    <t>FELIX ARCADIO MONTERO MONGE</t>
  </si>
  <si>
    <t>NEFTALI VILLALOBOS GUTIERREZ</t>
  </si>
  <si>
    <t>ZEPHANIAH FARGUHARSON VASSELL</t>
  </si>
  <si>
    <t>LAS LOMAS DEL CAMARONCITO</t>
  </si>
  <si>
    <t>CALLE QUIROS</t>
  </si>
  <si>
    <t>PARAISO DE BANANITO</t>
  </si>
  <si>
    <t>LIC. JOSE FRANCISCO PEREZ MUÑOZ</t>
  </si>
  <si>
    <t>JAK TAIN</t>
  </si>
  <si>
    <t>JAREY</t>
  </si>
  <si>
    <t>NIÑO JESUS DE BELEN</t>
  </si>
  <si>
    <t>COCOTSAKUBATA</t>
  </si>
  <si>
    <t>OCCIDENTE</t>
  </si>
  <si>
    <t>COTO</t>
  </si>
  <si>
    <t>LOS SANTOS</t>
  </si>
  <si>
    <t>PENINSULAR</t>
  </si>
  <si>
    <t>esc.unificadarepublicadelperu@mep.go.cr</t>
  </si>
  <si>
    <t>esc.buenaventuracorrales@mep.go.cr</t>
  </si>
  <si>
    <t>esc.lasletras@mep.go.cr</t>
  </si>
  <si>
    <t>BARRIO CLARET</t>
  </si>
  <si>
    <t>esc.costarica@mep.go.cr</t>
  </si>
  <si>
    <t>esc.republicaargentina@mep.go.cr</t>
  </si>
  <si>
    <t>esc.republicadenicaragua@mep.go.cr</t>
  </si>
  <si>
    <t>MEIBEL PEREZ ALEXANDER</t>
  </si>
  <si>
    <t>esc.marcelinogarciaflamenco@mep.go.cr</t>
  </si>
  <si>
    <t>esc.sanjorgelasrocas@mep.go.cr</t>
  </si>
  <si>
    <t>esc.deexcelenciajuansantamaria@mep.go.cr</t>
  </si>
  <si>
    <t>esc.drjosemariacastromadrizdezapote@mep.go.cr</t>
  </si>
  <si>
    <t>esc.napoleonquesada@mep.go.cr</t>
  </si>
  <si>
    <t>esc.quincedeagosto@mep.go.cr</t>
  </si>
  <si>
    <t>esc.cipresescurridabat@mep.go.cr</t>
  </si>
  <si>
    <t>esc.altolaguna@mep.go.cr</t>
  </si>
  <si>
    <t>esc.corazondejesusuruca@mep.go.cr</t>
  </si>
  <si>
    <t>esc.sanrafaeltibas@mep.go.cr</t>
  </si>
  <si>
    <t>esc.lasbrisasuruca@mep.go.cr</t>
  </si>
  <si>
    <t>esc.antoniojosedesucreuruca@mep.go.cr</t>
  </si>
  <si>
    <t>esc.liderjesusjimenezzamora@mep.go.cr</t>
  </si>
  <si>
    <t>esc.monsenoranselmo@mep.go.cr</t>
  </si>
  <si>
    <t>upe.joserafaelarayarojas@mep.go.cr</t>
  </si>
  <si>
    <t>esc.miguelobregontibas@mep.go.cr</t>
  </si>
  <si>
    <t>VIRGEN PALACIOS BEJARANO</t>
  </si>
  <si>
    <t>esc.libertadbetania@mep.go.cr</t>
  </si>
  <si>
    <t>JOSE ARNOLDO LOPEZ RUIZ</t>
  </si>
  <si>
    <t>esc.losledezma@mep.go.cr</t>
  </si>
  <si>
    <t>esc.lasnubes.sancarlos@mep.go.cr</t>
  </si>
  <si>
    <t>esc.lomasdelrio@mep.go.cr</t>
  </si>
  <si>
    <t>esc.rincongrande@mep.go.cr</t>
  </si>
  <si>
    <t>esc.pasohondo@mep.go.cr</t>
  </si>
  <si>
    <t>esc.deulima@mep.go.cr</t>
  </si>
  <si>
    <t>esc.pacificafernandezoreamuno@mep.go.cr</t>
  </si>
  <si>
    <t>esc.republicadeparaguay@mep.go.cr</t>
  </si>
  <si>
    <t>esc.migueldecervantessaavedra@mep.go.cr</t>
  </si>
  <si>
    <t>esc.sormariaromerosanmiguel@mep.go.cr</t>
  </si>
  <si>
    <t>esc.prioritariasanrafael@mep.go.cr</t>
  </si>
  <si>
    <t>esc.drcalderonmunoz@mep.go.cr</t>
  </si>
  <si>
    <t>upe.soterogonzalezbarquero@mep.go.cr</t>
  </si>
  <si>
    <t>esc.republicadehonduras@mep.go.cr</t>
  </si>
  <si>
    <t>esc.deexcelenciaeliasjimenez@mep.go.cr</t>
  </si>
  <si>
    <t>esc.manuelortuno.desamparados@mep.go.cr</t>
  </si>
  <si>
    <t>esc.honduras@mep.go.cr</t>
  </si>
  <si>
    <t>esc.davidmarinhidalgo@mep.go.cr</t>
  </si>
  <si>
    <t>esc.brasildesantaana@mep.go.cr</t>
  </si>
  <si>
    <t>esc.sanrafaeldesantaana@mep.go.cr</t>
  </si>
  <si>
    <t>esc.lamina@mep.go.cr</t>
  </si>
  <si>
    <t>esc.castelmare@mep.go.cr</t>
  </si>
  <si>
    <t>esc.elcarmenescazu@mep.go.cr</t>
  </si>
  <si>
    <t>esc.barriocorazondejesus@mep.go.cr</t>
  </si>
  <si>
    <t>esc.jorgevoliojimenez@mep.go.cr</t>
  </si>
  <si>
    <t>esc.bellohorizonteescazu@mep.go.cr</t>
  </si>
  <si>
    <t>esc.benjaminherreraangulo@mep.go.cr</t>
  </si>
  <si>
    <t>esc.republicadefrancia@mep.go.cr</t>
  </si>
  <si>
    <t>iegb.yanuarioquesada@mep.go.cr</t>
  </si>
  <si>
    <t>esc.guachipelin@mep.go.cr</t>
  </si>
  <si>
    <t>esc.ezequielmoralesaguilar@mep.go.cr</t>
  </si>
  <si>
    <t>esc.andresbellolopez@mep.go.cr</t>
  </si>
  <si>
    <t>esc.republicadevenezuela@mep.go.cr</t>
  </si>
  <si>
    <t>esc.juanalvarezazofeifa@mep.go.cr</t>
  </si>
  <si>
    <t>esc.joaquingarciamonge@mep.go.cr</t>
  </si>
  <si>
    <t>esc.ciudadelafatima@mep.go.cr</t>
  </si>
  <si>
    <t>esc.guatusopatarra@mep.go.cr</t>
  </si>
  <si>
    <t>esc.juanmongeguillen@mep.go.cr</t>
  </si>
  <si>
    <t>esc.lasgravilias.desamparados@mep.go.cr</t>
  </si>
  <si>
    <t>esc.franciscogamboamora@mep.go.cr</t>
  </si>
  <si>
    <t>iegb.republica.panama@mep.go.cr</t>
  </si>
  <si>
    <t>esc.sanjeronimo.desamparados@mep.go.cr</t>
  </si>
  <si>
    <t>esc.entradalalucha@mep.go.cr</t>
  </si>
  <si>
    <t>esc.elmanzano.desamparados@mep.go.cr</t>
  </si>
  <si>
    <t>esc.lapacaya@mep.go.cr</t>
  </si>
  <si>
    <t>esc.jesusmoralesgarbanzo@mep.go.cr</t>
  </si>
  <si>
    <t>esc.llanobonito.desamparados@mep.go.cr</t>
  </si>
  <si>
    <t>esc.paquitaferrerfigueres@mep.go.cr</t>
  </si>
  <si>
    <t>esc.josenavarroaraya@mep.go.cr</t>
  </si>
  <si>
    <t>esc.martinmorarojas@mep.go.cr</t>
  </si>
  <si>
    <t>esc.agustinsegura@mep.go.cr</t>
  </si>
  <si>
    <t>esc.latrinidadaserri@mep.go.cr</t>
  </si>
  <si>
    <t>esc.justomariapadilla@mep.go.cr</t>
  </si>
  <si>
    <t>esc.herbertfarrerknights@mep.go.cr</t>
  </si>
  <si>
    <t>esc.saurez@mep.go.cr</t>
  </si>
  <si>
    <t>esc.ildefonsocamacho@mep.go.cr</t>
  </si>
  <si>
    <t>esc.edwinporrasulloa@mep.go.cr</t>
  </si>
  <si>
    <t>esc.lauruca@mep.go.cr</t>
  </si>
  <si>
    <t>esc.juanrudiniselin@mep.go.cr</t>
  </si>
  <si>
    <t>esc.lasmercedesaserri@mep.go.cr</t>
  </si>
  <si>
    <t>esc.santamartavueltadejorco@mep.go.cr</t>
  </si>
  <si>
    <t>esc.andrescorralesmora@mep.go.cr</t>
  </si>
  <si>
    <t>esc.manuelhidalgomora@mep.go.cr</t>
  </si>
  <si>
    <t>LUIS CARLOS NARANJO ROJAS</t>
  </si>
  <si>
    <t>esc.mariagarciaaraya@mep.go.cr</t>
  </si>
  <si>
    <t>esc.josefabiogarnier@mep.go.cr</t>
  </si>
  <si>
    <t>esc.claudiocortescastro@mep.go.cr</t>
  </si>
  <si>
    <t>esc.helisantamarianavarro@mep.go.cr</t>
  </si>
  <si>
    <t>esc.josecuberomunoz@mep.go.cr</t>
  </si>
  <si>
    <t>esc.juanenriquepestalozzi@mep.go.cr</t>
  </si>
  <si>
    <t>esc.altocastro@mep.go.cr</t>
  </si>
  <si>
    <t>esc.patiodeagua@mep.go.cr</t>
  </si>
  <si>
    <t>esc.lossitios@mep.go.cr</t>
  </si>
  <si>
    <t>esc.latrinidadmoravia@mep.go.cr</t>
  </si>
  <si>
    <t>esc.manuelgutierrezcoronado@mep.go.cr</t>
  </si>
  <si>
    <t>YENDRIS ACOSTA CALDERON</t>
  </si>
  <si>
    <t>esc.altosdecajon@mep.go.cr</t>
  </si>
  <si>
    <t>esc.laisladesanvicente@mep.go.cr</t>
  </si>
  <si>
    <t>esc.sanjeronimomoravia@mep.go.cr</t>
  </si>
  <si>
    <t>esc.sanrafaelcoronado@mep.go.cr</t>
  </si>
  <si>
    <t>esc.estadodeisrael@mep.go.cr</t>
  </si>
  <si>
    <t>esc.sanblasmoravia@mep.go.cr</t>
  </si>
  <si>
    <t>esc.porfiriobrenescastro@mep.go.cr</t>
  </si>
  <si>
    <t>esc.aguablanca@mep.go.cr</t>
  </si>
  <si>
    <t>esc.tomasdeacosta@mep.go.cr</t>
  </si>
  <si>
    <t>esc.guaitil.desamparados@mep.go.cr</t>
  </si>
  <si>
    <t>esc.brauliocastrochacon@mep.go.cr</t>
  </si>
  <si>
    <t>esc.toledodeguaitil@mep.go.cr</t>
  </si>
  <si>
    <t>esc.fernandodearagon@mep.go.cr</t>
  </si>
  <si>
    <t>esc.tablazo@mep.go.cr</t>
  </si>
  <si>
    <t>upe.lacruz@mep.go.cr</t>
  </si>
  <si>
    <t>esc.caragral@mep.go.cr</t>
  </si>
  <si>
    <t>esc.isabellacatolica@mep.go.cr</t>
  </si>
  <si>
    <t>esc.cristobalcolondeacosta@mep.go.cr</t>
  </si>
  <si>
    <t>esc.bajolosarias@mep.go.cr</t>
  </si>
  <si>
    <t>esc.cangrejaldeacosta@mep.go.cr</t>
  </si>
  <si>
    <t>esc.ceibaeste@mep.go.cr</t>
  </si>
  <si>
    <t>esc.jesusrojascruz@mep.go.cr</t>
  </si>
  <si>
    <t>esc.laslimas@mep.go.cr</t>
  </si>
  <si>
    <t>esc.tiquiritos@mep.go.cr</t>
  </si>
  <si>
    <t>esc.sabanillas.desamparados@mep.go.cr</t>
  </si>
  <si>
    <t>esc.bajosdeplomo@mep.go.cr</t>
  </si>
  <si>
    <t>200MTS SUROESTE DE LA IGLESIA CATOLICA</t>
  </si>
  <si>
    <t>esc.lapalma.desamparados@mep.go.cr</t>
  </si>
  <si>
    <t>esc.llanobonitodecangrejal@mep.go.cr</t>
  </si>
  <si>
    <t>esc.matiascamachocastro@mep.go.cr</t>
  </si>
  <si>
    <t>esc.caibabaja@mep.go.cr</t>
  </si>
  <si>
    <t>esc.lamesa@mep.go.cr</t>
  </si>
  <si>
    <t>esc.laboratorioemmagamboa@mep.go.cr</t>
  </si>
  <si>
    <t>esc.barriopinto@mep.go.cr</t>
  </si>
  <si>
    <t>esc.betaniamontesdeoca@mep.go.cr</t>
  </si>
  <si>
    <t>esc.monterreyvargasaraya@mep.go.cr</t>
  </si>
  <si>
    <t>esc.decedros@mep.go.cr</t>
  </si>
  <si>
    <t>esc.junquilloarriba@mep.go.cr</t>
  </si>
  <si>
    <t>esc.bellavista.puriscal@mep.go.cr</t>
  </si>
  <si>
    <t>esc.canalesarriba@mep.go.cr</t>
  </si>
  <si>
    <t>esc.mercedesnorte@mep.go.cr</t>
  </si>
  <si>
    <t>esc.salazar@mep.go.cr</t>
  </si>
  <si>
    <t>esc.junquilloabajo@mep.go.cr</t>
  </si>
  <si>
    <t>esc.ramonbedoyamonge@mep.go.cr</t>
  </si>
  <si>
    <t>esc.candelarita@mep.go.cr</t>
  </si>
  <si>
    <t>PAOLA REGIDOR BARBOZA</t>
  </si>
  <si>
    <t>esc.cerbatana@mep.go.cr</t>
  </si>
  <si>
    <t>esc.pabellon@mep.go.cr</t>
  </si>
  <si>
    <t>esc.bocana.puriscal@mep.go.cr</t>
  </si>
  <si>
    <t>JORLENY SANCHEZ CAMPOS</t>
  </si>
  <si>
    <t>BERNARDO JIMENEZ SANCHEZ</t>
  </si>
  <si>
    <t>esc.grifoalto@mep.go.cr</t>
  </si>
  <si>
    <t>esc.eloymorua.puriscal@mep.go.cr</t>
  </si>
  <si>
    <t>esc.cortezal@mep.go.cr</t>
  </si>
  <si>
    <t>esc.elporo@mep.go.cr</t>
  </si>
  <si>
    <t>esc.bajoburgos@mep.go.cr</t>
  </si>
  <si>
    <t>esc.brasildemora@mep.go.cr</t>
  </si>
  <si>
    <t>esc.bajocerdas@mep.go.cr</t>
  </si>
  <si>
    <t>esc.ninfacabezasgonzalez@mep.go.cr</t>
  </si>
  <si>
    <t>esc.sevilla@mep.go.cr</t>
  </si>
  <si>
    <t>esc.santiagoalpizarjimenez@mep.go.cr</t>
  </si>
  <si>
    <t>esc.lisimacochavarriapalma@mep.go.cr</t>
  </si>
  <si>
    <t>esc.sanbosco.puriscal@mep.go.cr</t>
  </si>
  <si>
    <t>esc.jacintomoragomez@mep.go.cr</t>
  </si>
  <si>
    <t>esc.adelarodriguezvenegas@mep.go.cr</t>
  </si>
  <si>
    <t>ALLAN GARCIA CERDAS</t>
  </si>
  <si>
    <t>esc.morado@mep.go.cr</t>
  </si>
  <si>
    <t>GRETTEL CASTRO ABARCA</t>
  </si>
  <si>
    <t>esc.sanpablodepalmichal@mep.go.cr</t>
  </si>
  <si>
    <t>MANRIQUE RODRIGUEZ RODRIGUEZ</t>
  </si>
  <si>
    <t>esc.bajoloaiza@mep.go.cr</t>
  </si>
  <si>
    <t>JORGE CASCANTE MORA</t>
  </si>
  <si>
    <t>esc.drclodomiropicado@mep.go.cr</t>
  </si>
  <si>
    <t>esc.montelimar.puriscal@mep.go.cr</t>
  </si>
  <si>
    <t>EVET GUTIERREZ QUIROS</t>
  </si>
  <si>
    <t>esc.elhoyon@mep.go.cr</t>
  </si>
  <si>
    <t>esc.quebradas.perezzeledon@mep.go.cr</t>
  </si>
  <si>
    <t>esc.laese@mep.go.cr</t>
  </si>
  <si>
    <t>esc.villanuevarionuevo@gmail.com</t>
  </si>
  <si>
    <t>esc.savegre@mep.go.cr</t>
  </si>
  <si>
    <t>esc.santotomas@mep.go.cr</t>
  </si>
  <si>
    <t>esc.santaeduviges@mep.go.cr</t>
  </si>
  <si>
    <t>esc.california@mep.go.cr</t>
  </si>
  <si>
    <t>CONTIGUO A TEMPLO CATOLICO LA CENIZA</t>
  </si>
  <si>
    <t>esc.quebradahonda@mep.go.cr</t>
  </si>
  <si>
    <t>CONTIGUO A IGLESIA CATOLICA</t>
  </si>
  <si>
    <t>DOUGLAS HERNANDEZ VALVERDE</t>
  </si>
  <si>
    <t>esc.lauvita@mep.go.cr</t>
  </si>
  <si>
    <t>ORLIDEN NAVARRO BADILLA</t>
  </si>
  <si>
    <t>esc.flordebahia@mep.go.cr</t>
  </si>
  <si>
    <t>esc.dominical@mep.go.cr</t>
  </si>
  <si>
    <t>JESSICA ALVARADO FONSECA</t>
  </si>
  <si>
    <t>esc.laalfombra@mep.go.cr</t>
  </si>
  <si>
    <t>esc.laguaria.perezzeledon@mep.go.cr</t>
  </si>
  <si>
    <t>WILSON MENA CORDERO</t>
  </si>
  <si>
    <t>esc.dominicalito@mep.go.cr</t>
  </si>
  <si>
    <t>esc.chontales@mep.go.cr</t>
  </si>
  <si>
    <t>200 ESTE DE LA CAMARA DE CAÑEROS</t>
  </si>
  <si>
    <t>esc.fernandovalverdevega@mep.go.cr</t>
  </si>
  <si>
    <t>GILBERTH MORA GRANADOS</t>
  </si>
  <si>
    <t>esc.santaelena@mep.go.cr</t>
  </si>
  <si>
    <t>esc.canaanderivas@mep.go.cr</t>
  </si>
  <si>
    <t>esc.pueblonuevodecajon@mep.go.cr</t>
  </si>
  <si>
    <t>esc.repdemexico@mep.go.cr</t>
  </si>
  <si>
    <t>esc.santiago@mep.go.cr</t>
  </si>
  <si>
    <t>esc.santamariadecajon@mep.go.cr</t>
  </si>
  <si>
    <t>esc.lasbrisasdecajon@mep.go.cr</t>
  </si>
  <si>
    <t>esc.sanignacio@mep.go.cr</t>
  </si>
  <si>
    <t>esc.sanrafaelarriba@mep.go.cr</t>
  </si>
  <si>
    <t>esc.lasierradeplatanares@mep.go.cr</t>
  </si>
  <si>
    <t>esc.naranjodeplatanares@mep.go.cr</t>
  </si>
  <si>
    <t>HERALD CAMPOS MONGE</t>
  </si>
  <si>
    <t>esc.sangerardoplatanares@mep.go.cr</t>
  </si>
  <si>
    <t>JACKELINE ARIAS JIMENEZ</t>
  </si>
  <si>
    <t>FLOR BERMUDEZ JIMENEZ</t>
  </si>
  <si>
    <t>esc.buenosaires@mep.go.cr</t>
  </si>
  <si>
    <t>esc.barrionuevopejibaye@mep.go.cr</t>
  </si>
  <si>
    <t>esc.paraisopejibaye@mep.go.cr</t>
  </si>
  <si>
    <t>esc.veracruz@mep.go.cr</t>
  </si>
  <si>
    <t>esc.elceibobuenosaires@mep.go.cr</t>
  </si>
  <si>
    <t>oldemar.ortiz.morales@mep.go.cr</t>
  </si>
  <si>
    <t>esc.guadalupezarcero@mep.go.cr</t>
  </si>
  <si>
    <t>esc.sancarlosbuenosaires@mep.go.cr</t>
  </si>
  <si>
    <t>esc.rogeliofernandez@mep.go.cr</t>
  </si>
  <si>
    <t>esc.guadalajarabrunka@mep.go.cr</t>
  </si>
  <si>
    <t>esc.volcan@mep.go.cr</t>
  </si>
  <si>
    <t>NORBERTO AGUILAR CHAVARRIA</t>
  </si>
  <si>
    <t>esc.sonador@mep.go.cr</t>
  </si>
  <si>
    <t>KARIELA CUBERO DIAZ</t>
  </si>
  <si>
    <t>escaltamira@mep.go.cr</t>
  </si>
  <si>
    <t>esc.cajon@mep.go.cr</t>
  </si>
  <si>
    <t>esc.elprogresobrunca@mep.go.cr</t>
  </si>
  <si>
    <t>YEINY PATRICIA JIMENEZ MORA</t>
  </si>
  <si>
    <t>esc.indigenasanjoaquin@mep.go.cr</t>
  </si>
  <si>
    <t>esc.quebradabonitachanguena@mep.go.cr</t>
  </si>
  <si>
    <t>esc.lasdeliciasbuenosaires@mep.go.cr</t>
  </si>
  <si>
    <t>esc.irigui@mep.go.cr</t>
  </si>
  <si>
    <t>esc.boquete@mep.go.cr</t>
  </si>
  <si>
    <t>esc.lafortunapilas@mep.go.cr</t>
  </si>
  <si>
    <t>esclaspilas@mep.go.cr</t>
  </si>
  <si>
    <t>esc.lavirgencolinas@mep.go.cr</t>
  </si>
  <si>
    <t>LUIS ANGEL ACHIO CHAVES</t>
  </si>
  <si>
    <t>esc.guadalupe.alajuela@mep.go.cr</t>
  </si>
  <si>
    <t>esc.cincoesquinas@mep.go.cr</t>
  </si>
  <si>
    <t>esc.leoncortescastro@mep.go.cr</t>
  </si>
  <si>
    <t>esc.manuelfcocarrillosaborio@mep.go.cr</t>
  </si>
  <si>
    <t>esc.ascensionesquivelibarra@mep.go.cr</t>
  </si>
  <si>
    <t>esc.juanrafaelmeonohidalgo@mep.go.cr</t>
  </si>
  <si>
    <t>esc.republicadeguatemala@mep.go.cr</t>
  </si>
  <si>
    <t>esc.aeropuerto@mep.go.cr</t>
  </si>
  <si>
    <t>esc.invulascanas@mep.go.cr</t>
  </si>
  <si>
    <t>esc.miguelobregonlizano@mep.go.cr</t>
  </si>
  <si>
    <t>esc.miguelhidalgoriosegundo@mep.go.cr</t>
  </si>
  <si>
    <t>esc.unionderosales@mep.go.cr</t>
  </si>
  <si>
    <t>esc.marioaguerogonzalez@mep.go.cr</t>
  </si>
  <si>
    <t>esc.rafaelalbertolunaherrera@mep.go.cr</t>
  </si>
  <si>
    <t>esc.enriqueribamorella@mep.go.cr</t>
  </si>
  <si>
    <t>esc.ermidablanco.alajuela@mep.go.cr</t>
  </si>
  <si>
    <t>esc.luissibajagarcia@mep.go.cr</t>
  </si>
  <si>
    <t>esc.leoncortescastroguacima@mep.go.cr</t>
  </si>
  <si>
    <t>esc.juansantamariaguacima@mep.go.cr</t>
  </si>
  <si>
    <t>esc.oncedeabril.alajuela@mep.go.cr</t>
  </si>
  <si>
    <t>esc.mariavargasrodriguez@mep.go.cr</t>
  </si>
  <si>
    <t>esc.gabrielamistral@mep.go.cr</t>
  </si>
  <si>
    <t>esc.lidervillabonita@mep.go.cr</t>
  </si>
  <si>
    <t>esc.sanantonio.alajuela@mep.go.cr</t>
  </si>
  <si>
    <t>esc.pactodeljocote@mep.go.cr</t>
  </si>
  <si>
    <t>MARIA GABR HERNANDEZ MORALES</t>
  </si>
  <si>
    <t>esc.rincondecacao@mep.go.cr</t>
  </si>
  <si>
    <t>esc.lacataluna@mep.go.cr</t>
  </si>
  <si>
    <t>esc.quebradas@mep.go.cr</t>
  </si>
  <si>
    <t>esc.silvestrerojasmurillo@mep.go.cr</t>
  </si>
  <si>
    <t>esc.eduardojosepinto@mep.go.cr</t>
  </si>
  <si>
    <t>esc.jacintopaniaguarodriguez@mep.go.cr</t>
  </si>
  <si>
    <t>esc.puentedepiedra@mep.go.cr</t>
  </si>
  <si>
    <t>esc.juliopenamorua@mep.go.cr</t>
  </si>
  <si>
    <t>JORGE EDUARDO SALAS BENAVIDES</t>
  </si>
  <si>
    <t>esc.ramonherrerovitoria@mep.go.cr</t>
  </si>
  <si>
    <t>esc.ottokoppersteffens@mep.go.cr</t>
  </si>
  <si>
    <t>esc.juanarrietamiranda@mep.go.cr</t>
  </si>
  <si>
    <t>esc.alfredogomezzamora@mep.go.cr</t>
  </si>
  <si>
    <t>esc.sanmiguelabajo@mep.go.cr</t>
  </si>
  <si>
    <t>esc.mariateresaobregon@mep.go.cr</t>
  </si>
  <si>
    <t>esc.alicemoyarodriguez@mep.go.cr</t>
  </si>
  <si>
    <t>esc.simonbolivar@mep.go.cr</t>
  </si>
  <si>
    <t>ANA YORLENY BARRANTES GOMEZ</t>
  </si>
  <si>
    <t>esc.luisrodriguezsalas@mep.go.cr</t>
  </si>
  <si>
    <t>esc.santagertrudissur@mep.go.cr</t>
  </si>
  <si>
    <t>esc.carlosmariarodriguez@mep.go.cr</t>
  </si>
  <si>
    <t>esc.pedroaguirrecerda@mep.go.cr</t>
  </si>
  <si>
    <t>esc.monsenordelfinquesada@mep.go.cr</t>
  </si>
  <si>
    <t>esc.carlosmanuelrojasquiros@mep.go.cr</t>
  </si>
  <si>
    <t>esc.sanrafael.alajuela@mep.go.cr</t>
  </si>
  <si>
    <t>esc.chilamate@mep.go.cr</t>
  </si>
  <si>
    <t>esc.lagunillas@mep.go.cr</t>
  </si>
  <si>
    <t>esc.tarcoles@mep.go.cr</t>
  </si>
  <si>
    <t>esc.bartolomeandrovetto@mep.go.cr</t>
  </si>
  <si>
    <t>esc.arturoquiroscarranza@mep.go.cr</t>
  </si>
  <si>
    <t>esc.robertocastrovargas@mep.go.cr</t>
  </si>
  <si>
    <t>esc.labrador@mep.go.cr</t>
  </si>
  <si>
    <t>esc.sanjeronimo.alajuela@mep.go.cr</t>
  </si>
  <si>
    <t>TATIANA LUCRECIA SIMPSON RUIZ</t>
  </si>
  <si>
    <t>esc.tobiasguzmanbrenes@mep.go.cr</t>
  </si>
  <si>
    <t>esc.primovargasvalverde@mep.go.cr</t>
  </si>
  <si>
    <t>esc.lalibertad@mep.go.cr</t>
  </si>
  <si>
    <t>esc.maderal@mep.go.cr</t>
  </si>
  <si>
    <t>CINDY ORTEGA QUIROS</t>
  </si>
  <si>
    <t>cindy.ortega.quiros@mep.go.cr</t>
  </si>
  <si>
    <t>esc.parcelasidas@mep.go.cr</t>
  </si>
  <si>
    <t>esc.desamparados@mep.go.cr</t>
  </si>
  <si>
    <t>esc.thomas.jefferson@mep.go.cr</t>
  </si>
  <si>
    <t>esc.jesus@mep.go.cr</t>
  </si>
  <si>
    <t>esc.monsenorsanabriamartinez@mep.go.cr</t>
  </si>
  <si>
    <t>esc.morazon@mep.go.cr</t>
  </si>
  <si>
    <t>esc.sabanalarga@mep.go.cr</t>
  </si>
  <si>
    <t>esc.sanisidro.alajuela@mep.go.cr</t>
  </si>
  <si>
    <t>LEIDY JUAREZ CONTRERAS</t>
  </si>
  <si>
    <t>esc.sanjosesur@mep.go.cr</t>
  </si>
  <si>
    <t>esc.nuevadelosaltos@mep.go.cr</t>
  </si>
  <si>
    <t>esc.altolopez@mep.go.cr</t>
  </si>
  <si>
    <t>esc.barroeta@mep.go.cr</t>
  </si>
  <si>
    <t>JOSE ALBERTO FERNANDEZ RAMIREZ</t>
  </si>
  <si>
    <t>esc.georginabolmarcichorlich@mep.go.cr</t>
  </si>
  <si>
    <t>esc.llanobrenes@mep.go.cr</t>
  </si>
  <si>
    <t>esc.josejoaquinsalasperez@mep.go.cr</t>
  </si>
  <si>
    <t>esc.jorgewashington@mep.go.cr</t>
  </si>
  <si>
    <t>esc.mixtasanrafael@mep.go.cr</t>
  </si>
  <si>
    <t>col.patriarcasanjoseprimaria@mep.go.cr</t>
  </si>
  <si>
    <t>esc.launiondesanrafael@mep.go.cr</t>
  </si>
  <si>
    <t>esc.balboa@mep.go.cr</t>
  </si>
  <si>
    <t>esc.patadegallo@mep.go.cr</t>
  </si>
  <si>
    <t>esc.rincondemora@mep.go.cr</t>
  </si>
  <si>
    <t>esc.felixangelsalas@mep.go.cr</t>
  </si>
  <si>
    <t>esc.valleazul.occidente@mep.go.cr</t>
  </si>
  <si>
    <t>esc.bajocordoba@mep.go.cr</t>
  </si>
  <si>
    <t>esc.franciscojorlich@mep.go.cr</t>
  </si>
  <si>
    <t>esc.labalsa@mep.go.cr</t>
  </si>
  <si>
    <t>esc.lapaz.occidente@mep.go.cr</t>
  </si>
  <si>
    <t>esc.loscriques@mep.go.cr</t>
  </si>
  <si>
    <t>esc.juanjosevalverdemadrigal@mep.go.cr</t>
  </si>
  <si>
    <t>esc.federicosalascarvajal@mep.go.cr</t>
  </si>
  <si>
    <t>esc.elprogreso.occidente@mep.go.cr</t>
  </si>
  <si>
    <t>esc.ferminrodriguezcordero@mep.go.cr</t>
  </si>
  <si>
    <t>esc.julianvoliollorente@mep.go.cr</t>
  </si>
  <si>
    <t>esc.coopezamora@mep.go.cr</t>
  </si>
  <si>
    <t>esc.pueblonuevocutris@mep.go.cr</t>
  </si>
  <si>
    <t>esc.yadiragamboaalfaro@mep.go.cr</t>
  </si>
  <si>
    <t>esc.laguaria.occidente@mep.go.cr</t>
  </si>
  <si>
    <t>esc.gabinoarayablanco@mep.go.cr</t>
  </si>
  <si>
    <t>esc.carlosmariajimenez@mep.go.cr</t>
  </si>
  <si>
    <t>esc.drcarlosluis.occidente@mep.go.cr</t>
  </si>
  <si>
    <t>esc.laconstancia@mep.go.cr</t>
  </si>
  <si>
    <t>esc.lapalma.occidente@mep.go.cr</t>
  </si>
  <si>
    <t>esc.carolinarodriguezmirambel@mep.go.cr</t>
  </si>
  <si>
    <t>esc.sanfranciscopiedadessur@mep.go.cr</t>
  </si>
  <si>
    <t>esc.fernandocastrolopez@mep.go.cr</t>
  </si>
  <si>
    <t>esc.alvaroteranseco@mep.go.cr</t>
  </si>
  <si>
    <t>esc.llanogrande@mep.go.cr</t>
  </si>
  <si>
    <t>esc.peters@mep.go.cr</t>
  </si>
  <si>
    <t>esc.sanjuan@mep.go.cr</t>
  </si>
  <si>
    <t>esc.eulogiosalazarlara@mep.go.cr</t>
  </si>
  <si>
    <t>esc.sanluis.alajuela@mep.go.cr</t>
  </si>
  <si>
    <t>esc.sarchinorte@mep.go.cr</t>
  </si>
  <si>
    <t>esc.sanpedro.occidente@mep.go.cr</t>
  </si>
  <si>
    <t>esc.callesanmiguel@mep.go.cr</t>
  </si>
  <si>
    <t>esc.bajosdeltoroamarillo@mep.go.cr</t>
  </si>
  <si>
    <t>esc.sabanilla@mep.go.cr</t>
  </si>
  <si>
    <t>JOHANNA VALVERDE GOMEZ</t>
  </si>
  <si>
    <t>esc.juansantamaria@mep.go.cr</t>
  </si>
  <si>
    <t>esc.lacueva@mep.go.cr</t>
  </si>
  <si>
    <t>esc.sanrafael@mep.go.cr</t>
  </si>
  <si>
    <t>esc.alfonsomongeramirez@mep.go.cr</t>
  </si>
  <si>
    <t>esc.santiagocrespocalvo@mep.go.cr</t>
  </si>
  <si>
    <t>YORLENY MARIA UGALDE MONTOYA</t>
  </si>
  <si>
    <t>esc.losrobles@mep.go.cr</t>
  </si>
  <si>
    <t>esc.danielsolorzanomurillo@mep.go.cr</t>
  </si>
  <si>
    <t>esc.santamargarita@mep.go.cr</t>
  </si>
  <si>
    <t>esc.jacintoavilaaraya@mep.go.cr</t>
  </si>
  <si>
    <t>esc.sanmigueloeste@mep.go.cr</t>
  </si>
  <si>
    <t>esc.republica.uruguay@mep.go.cr</t>
  </si>
  <si>
    <t>esc.launion.occidente@mep.go.cr</t>
  </si>
  <si>
    <t>esc.presbiterojosedelolmo@mep.go.cr</t>
  </si>
  <si>
    <t>esc.juliafernandezrodriguez@mep.go.cr</t>
  </si>
  <si>
    <t>esc.pabloalvaradovargas@mep.go.cr</t>
  </si>
  <si>
    <t>esc.pbrovenanciodeonaymartinez@mep.go.cr</t>
  </si>
  <si>
    <t>esc.joaquinlorenzosancho@mep.go.cr</t>
  </si>
  <si>
    <t>esc.presmanuelbernardogomez@mep.go.cr</t>
  </si>
  <si>
    <t>esc.bajodetapezco@mep.go.cr</t>
  </si>
  <si>
    <t>esc.labrisa@mep.go.cr</t>
  </si>
  <si>
    <t>esc.lorenzogonzalezarguedas@mep.go.cr</t>
  </si>
  <si>
    <t>esc.salustiocamacho@mep.go.cr</t>
  </si>
  <si>
    <t>esc.otilioulateblancozarcero@mep.go.cr</t>
  </si>
  <si>
    <t>esc.laleguazarcero@mep.go.cr</t>
  </si>
  <si>
    <t>esc.ramonbarquero@mep.go.cr</t>
  </si>
  <si>
    <t>esc.morelos@mep.go.cr</t>
  </si>
  <si>
    <t>esc.launionvenecia@mep.go.cr</t>
  </si>
  <si>
    <t>esc.puebloviejo@mep.go.cr</t>
  </si>
  <si>
    <t>esc.ujarras@mep.go.cr</t>
  </si>
  <si>
    <t>esc.sancayetano@mep.go.cr</t>
  </si>
  <si>
    <t>esc.josemariavargasarias@mep.go.cr</t>
  </si>
  <si>
    <t>esc.josesanchezchavarria@mep.go.cr</t>
  </si>
  <si>
    <t>esc.coloniatoroamarillo@mep.go.cr</t>
  </si>
  <si>
    <t>esc.laflor@mep.go.cr</t>
  </si>
  <si>
    <t>esc.losangelescoloniasur@mep.go.cr</t>
  </si>
  <si>
    <t>esc.elcarmen@mep.go.cr</t>
  </si>
  <si>
    <t>esc.elpeje.sancarlos@mep.go.cr</t>
  </si>
  <si>
    <t>esc.juansantamariaflorencia@mep.go.cr</t>
  </si>
  <si>
    <t>esc.sanisidro.sancarlos@mep.go.cr</t>
  </si>
  <si>
    <t>esc.sanpedrolatigra@mep.go.cr</t>
  </si>
  <si>
    <t>esc.carlosmarotoquiros@mep.go.cr</t>
  </si>
  <si>
    <t>LIDIANETH ROJAS ALFARO</t>
  </si>
  <si>
    <t>YADIRA RODRIGUEZ ZUÑIGA</t>
  </si>
  <si>
    <t>esc.laaltura@mep.go.cr</t>
  </si>
  <si>
    <t>esc.lasmercedesdequesada@mep.go.cr</t>
  </si>
  <si>
    <t>esc.sanjuandequesada@mep.go.cr</t>
  </si>
  <si>
    <t>esc.diosesanoeladiosancho@mep.go.cr</t>
  </si>
  <si>
    <t>esc._sanmartin.sancarlos@mep.go.cr</t>
  </si>
  <si>
    <t>esc.sanvicente.sancarlos@mep.go.cr</t>
  </si>
  <si>
    <t>esc.lagloria@mep.go.cr</t>
  </si>
  <si>
    <t>esc.vasconia@mep.go.cr</t>
  </si>
  <si>
    <t>CLARIBEL ARAYA HERNANDEZ</t>
  </si>
  <si>
    <t>esc.altamira.sancarlos@mep.go.cr</t>
  </si>
  <si>
    <t>esc.joserodriguezmartinez@mep.go.cr</t>
  </si>
  <si>
    <t>esc.esquipulasdeaguaszarcas@mep.go.cr</t>
  </si>
  <si>
    <t>esc.losangeles.sancarlos@mep.go.cr</t>
  </si>
  <si>
    <t>esc.latabla@mep.go.cr</t>
  </si>
  <si>
    <t>esc.elpalmar@mep.go.cr</t>
  </si>
  <si>
    <t>esc.gonzalomongeb@mep.go.cr</t>
  </si>
  <si>
    <t>esc.eltanque@mep.go.cr</t>
  </si>
  <si>
    <t>esc.lalaperla.sancarlos@mep.go.cr</t>
  </si>
  <si>
    <t>esc.abanico@mep.go.cr</t>
  </si>
  <si>
    <t>esc.sonafluca@mep.go.cr</t>
  </si>
  <si>
    <t>esc.sectorangeles@mep.go.cr</t>
  </si>
  <si>
    <t>ROSA MARIA RAMIREZ JIMENEZ</t>
  </si>
  <si>
    <t>esc.elbosque@mep.go.cr</t>
  </si>
  <si>
    <t>esc.lacruzpenasblancas@mep.go.cr</t>
  </si>
  <si>
    <t>esc.lafortuna.sancarlos@mep.go.cr</t>
  </si>
  <si>
    <t>JOSUE RUIZ PINEL</t>
  </si>
  <si>
    <t>esc.expbilinguefincazata13@mep.go.cr</t>
  </si>
  <si>
    <t>200 METROS SUR DEL SUPER CRISTIAN #4</t>
  </si>
  <si>
    <t>esc.laorquidea.sancarlos@mep.go.cr</t>
  </si>
  <si>
    <t>esc.laguaria.sancarlos@mep.go.cr</t>
  </si>
  <si>
    <t>esc.agua.azul@mep.go.cr</t>
  </si>
  <si>
    <t>esc.sancristobal.sancarlos@mep.go.cr</t>
  </si>
  <si>
    <t>esc.emiliocastro@mep.go.cr</t>
  </si>
  <si>
    <t>esc.sanrafaelpenasblancas@mep.go.cr</t>
  </si>
  <si>
    <t>esc.elcastillo@mep.go.cr</t>
  </si>
  <si>
    <t>esc.sandiego@mep.go.cr</t>
  </si>
  <si>
    <t>esc.esterito@mep.go.cr</t>
  </si>
  <si>
    <t>esc.buenosairesdepocosol@mep.go.cr</t>
  </si>
  <si>
    <t>esc.morazandecutris@mep.go.cr</t>
  </si>
  <si>
    <t>esc.cocobolo@mep.go.cr</t>
  </si>
  <si>
    <t>EMILCE TREJOS SOLIS</t>
  </si>
  <si>
    <t>esc.santaceciliapocosol@mep.go.cr</t>
  </si>
  <si>
    <t>esc.betaniadecutris@mep.go.cr</t>
  </si>
  <si>
    <t>esc.laurelgalan@mep.go.cr</t>
  </si>
  <si>
    <t>esc.palacios@mep.go.cr</t>
  </si>
  <si>
    <t>esc.bellavista.sancarlos@mep.go.cr</t>
  </si>
  <si>
    <t>esc.koppermuelle@mep.go.cr</t>
  </si>
  <si>
    <t>esc.losangelesdepocosol@mep.go.cr</t>
  </si>
  <si>
    <t>esc.coopevega@mep.go.cr</t>
  </si>
  <si>
    <t>esc.sancristobalpocosol@mep.go.cr</t>
  </si>
  <si>
    <t>esc.laluisa@mep.go.cr</t>
  </si>
  <si>
    <t>esc.laguariadepocosol@mep.go.cr</t>
  </si>
  <si>
    <t>MARIA LORENA CASCANTE AZOFEIDA</t>
  </si>
  <si>
    <t>esc.banderas@mep.go.cr</t>
  </si>
  <si>
    <t>esc.tresytres@mep.go.cr</t>
  </si>
  <si>
    <t>FRENTE AL SALON COMUNAL SAN ALEJO</t>
  </si>
  <si>
    <t>esc.jauuri@mep.go.cr</t>
  </si>
  <si>
    <t>esc.sanvito@mep.go.cr</t>
  </si>
  <si>
    <t>1 KM AL NORTE DE LA PIÑERA EL PLOMO</t>
  </si>
  <si>
    <t>esc.paraiso.sancarlos@mep.go.cr</t>
  </si>
  <si>
    <t>FRENTE LA PLAZA PARAISO, COSTADO NORTE</t>
  </si>
  <si>
    <t>esc.majagua@mep.go.cr</t>
  </si>
  <si>
    <t>FRENTE A LA PLAZA DE DEPORTES ANTIGUA</t>
  </si>
  <si>
    <t>FRENTE A LA PLAZA EL JARDIN DE CUTRIS</t>
  </si>
  <si>
    <t>FRENTE A PLAZA DE DEPORTES, CHAMORRO DE CUTRI</t>
  </si>
  <si>
    <t>esc.loslirios@mep.go.cr</t>
  </si>
  <si>
    <t>esc.elplomo@mep.go.cr</t>
  </si>
  <si>
    <t>esc.coquitales@mep.go.cr</t>
  </si>
  <si>
    <t>esc.lascrucitas@mep.go.cr</t>
  </si>
  <si>
    <t>esc.sanisidropocosol@mep.go.cr</t>
  </si>
  <si>
    <t>esc.elcarmen.sancarlos@mep.go.cr</t>
  </si>
  <si>
    <t>esc.sanjoseloschiles@mep.go.cr</t>
  </si>
  <si>
    <t>esc.coquital@mep.go.cr</t>
  </si>
  <si>
    <t>esc.elcruceloschiles@mep.go.cr</t>
  </si>
  <si>
    <t>esc.concepcionelamparo@mep.go.cr</t>
  </si>
  <si>
    <t>COSTADO ESTE FRENTE A LA PLAZA DE DEPORTES</t>
  </si>
  <si>
    <t>esc.medioqueso@mep.go.cr</t>
  </si>
  <si>
    <t>esc.puntacortes@mep.go.cr</t>
  </si>
  <si>
    <t>esc.idaelparque@mep.go.cr</t>
  </si>
  <si>
    <t>WENDY CHACON CASTRO</t>
  </si>
  <si>
    <t>esc.sabogal@mep.go.cr</t>
  </si>
  <si>
    <t>esc.elrecreo@mep.go.cr</t>
  </si>
  <si>
    <t>esc.latrinidadsancarlos@mep.go.cr</t>
  </si>
  <si>
    <t>esc.elcombate@mep.go.cr</t>
  </si>
  <si>
    <t>esc.elcachito@mep.go.cr</t>
  </si>
  <si>
    <t>esc.islachica@mep.go.cr</t>
  </si>
  <si>
    <t>esc.pueblonuevoloschiles@mep.go.cr</t>
  </si>
  <si>
    <t>esc.laespanolita@mep.go.cr</t>
  </si>
  <si>
    <t>esc.eljobo@mep.go.cr</t>
  </si>
  <si>
    <t>RAMON ANTONIO TORRES SANCHEZ</t>
  </si>
  <si>
    <t>esc.escalerasloschiles@mep.go.cr</t>
  </si>
  <si>
    <t>esc.elpavon@mep.go.cr</t>
  </si>
  <si>
    <t>esc.loscorrales@mep.go.cr</t>
  </si>
  <si>
    <t>esc.cristoreyloschiles@mep.go.cr</t>
  </si>
  <si>
    <t>esc.colonia.guanacaste@mep.go.cr</t>
  </si>
  <si>
    <t>esc.montealegre@mep.go.cr</t>
  </si>
  <si>
    <t>esc.buenosaires.limon@mep.go.cr</t>
  </si>
  <si>
    <t>KARINA SALAZAR MORALES</t>
  </si>
  <si>
    <t>esc.cananeo@mep.go.cr</t>
  </si>
  <si>
    <t>esc.santaluciapital@mep.go.cr</t>
  </si>
  <si>
    <t>esc.cobano@mep.go.cr</t>
  </si>
  <si>
    <t>esc.elporvenirloschiles@mep.go.cr</t>
  </si>
  <si>
    <t>200 SUR DEL PUESTO DE CONTROL EN SAN HUMBERTO</t>
  </si>
  <si>
    <t>esc.sanantonioloschiles@mep.go.cr</t>
  </si>
  <si>
    <t>esc.elvallekatira@mep.go.cr</t>
  </si>
  <si>
    <t>LAS LETRAS CENTRO CONTIGUO A LA PLAZA DE DEPO</t>
  </si>
  <si>
    <t>esc.vegasdeimperio@mep.go.cr</t>
  </si>
  <si>
    <t>esc.lacabana@mep.go.cr</t>
  </si>
  <si>
    <t>VALLE DEL RIO COSTADO ESTE DE LA PLAZA DE DEP</t>
  </si>
  <si>
    <t>esc.entrerios@mep.go.cr</t>
  </si>
  <si>
    <t>esc.lasdeliciasdemonterrey@mep.go.cr</t>
  </si>
  <si>
    <t>esc.sanmiguel@mep.go.cr</t>
  </si>
  <si>
    <t>esc.delta@mep.go.cr</t>
  </si>
  <si>
    <t>esc.fincaelparque@mep.go.cr</t>
  </si>
  <si>
    <t>JUAN CARLOS NAVARRO VALVERDE</t>
  </si>
  <si>
    <t>esc.lindavistadevenado@mep.go.cr</t>
  </si>
  <si>
    <t>YOCONDA ALONSO JIRON</t>
  </si>
  <si>
    <t>esc.sancarlostarrazu@mep.go.cr</t>
  </si>
  <si>
    <t>esc.sanlorenzotarrazu@mep.go.cr</t>
  </si>
  <si>
    <t>esc.quebradaseca@mep.go.cr</t>
  </si>
  <si>
    <t>esc.napoles@mep.go.cr</t>
  </si>
  <si>
    <t>esc.laguariasancristobal@mep.go.cr</t>
  </si>
  <si>
    <t>esc.pedroperezzeledoncopey@mep.go.cr</t>
  </si>
  <si>
    <t>esc.lasdamitas@mep.go.cr</t>
  </si>
  <si>
    <t>esc.latrinidad@mep.go.cr</t>
  </si>
  <si>
    <t>esc.laesperanzaelguarco@mep.go.cr</t>
  </si>
  <si>
    <t>esc.manuelortunoboutin@mep.go.cr</t>
  </si>
  <si>
    <t>esc.sanmartinleoncortes@mep.go.cr</t>
  </si>
  <si>
    <t>esc.carrizalsanpablo@mep.go.cr</t>
  </si>
  <si>
    <t>esc.sanantonioleoncortes@mep.go.cr</t>
  </si>
  <si>
    <t>esc.santarosaarriba@mep.go.cr</t>
  </si>
  <si>
    <t>esc.lacuesta@mep.go.cr</t>
  </si>
  <si>
    <t>upe.rafaelhernandezmadriz@mep.go.cr</t>
  </si>
  <si>
    <t>esc.nuestrasenoradefatima@mep.go.cr</t>
  </si>
  <si>
    <t>esc.sanblas.cartago@mep.go.cr</t>
  </si>
  <si>
    <t>esc.delpadreperalta@mep.go.cr</t>
  </si>
  <si>
    <t>MARIA ISABEL MARTINEZ CUBERO</t>
  </si>
  <si>
    <t>esc.julianvolio.cartago@mep.go.cr</t>
  </si>
  <si>
    <t>esc.ascensionesquivel.cartago@mep.go.cr</t>
  </si>
  <si>
    <t>esc.jesusjimenezcartago@mep.go.cr</t>
  </si>
  <si>
    <t>esc.sixtocorderomartinez@mep.go.cr</t>
  </si>
  <si>
    <t>esc.sanignaciodeloyola@mep.go.cr</t>
  </si>
  <si>
    <t>esc.laguaria.cartago@mep.go.cr</t>
  </si>
  <si>
    <t>esc.carlosmongealfaro@mep.go.cr</t>
  </si>
  <si>
    <t>esc.decoris@mep.go.cr</t>
  </si>
  <si>
    <t>esc.carlosjperalta@mep.go.cr</t>
  </si>
  <si>
    <t>esc.procesosolano@mep.go.cr</t>
  </si>
  <si>
    <t>esc.juanvasquezdecoronado@mep.go.cr</t>
  </si>
  <si>
    <t>esc.filadelfosalascespedes@mep.go.cr</t>
  </si>
  <si>
    <t>esc.domingofaustinodulcenombre@mep.go.cr</t>
  </si>
  <si>
    <t>esc.hectormonestelsolano@mep.go.cr</t>
  </si>
  <si>
    <t>esc.antonio.camacho.ortega@mep.go.cr</t>
  </si>
  <si>
    <t>esc.corralillo.cartago@mep.go.cr</t>
  </si>
  <si>
    <t>esc.lapitahaya@mep.go.cr</t>
  </si>
  <si>
    <t>esc.copalchi@mep.go.cr</t>
  </si>
  <si>
    <t>esc.arturovoliojimenez@mep.go.cr</t>
  </si>
  <si>
    <t>esc.felixmatavalle@mep.go.cr</t>
  </si>
  <si>
    <t>LUIS EDUARDO QUESADA PERAZA</t>
  </si>
  <si>
    <t>esc.guayabal.cartago@mep.go.cr</t>
  </si>
  <si>
    <t>esc.sancristobalnorte@mep.go.cr</t>
  </si>
  <si>
    <t>esc.josejoaquinperaltaesquivel@mep.go.cr</t>
  </si>
  <si>
    <t>esc.lapaz@mep.go.cr</t>
  </si>
  <si>
    <t>esc.josefacalderonnaranjo@mep.go.cr</t>
  </si>
  <si>
    <t>esc.patiodeaguaelguarco@mep.go.cr</t>
  </si>
  <si>
    <t>esc.guatuso@mep.go.cr</t>
  </si>
  <si>
    <t>esc.republicadelbrasil@mep.go.cr</t>
  </si>
  <si>
    <t>esc.deexcelenciajapon@mep.go.cr</t>
  </si>
  <si>
    <t>esc.sanmartinelguarco@mep.go.cr</t>
  </si>
  <si>
    <t>esc.juanramirezramirez@mep.go.cr</t>
  </si>
  <si>
    <t>esc.buenosaires.guapiles@mep.go.cr</t>
  </si>
  <si>
    <t>50MTS ESTE DE LA PLAZA DE DEPORTES</t>
  </si>
  <si>
    <t>esc.marianoguardiacarazo@mep.go.cr</t>
  </si>
  <si>
    <t>esc.laasuncion@mep.go.cr</t>
  </si>
  <si>
    <t>upe.barrionuevo@mep.go.cr</t>
  </si>
  <si>
    <t>esc.drcarlosluisvalverdevega@mep.go.cr</t>
  </si>
  <si>
    <t>esc.ricardojimenezelguarco@mep.go.cr</t>
  </si>
  <si>
    <t>esc.encarnacion.gamboa@mep.go.cr</t>
  </si>
  <si>
    <t>INGRID FERNANDEZ VARGAS</t>
  </si>
  <si>
    <t>esc.albertogonzalezsoto@mep.go.cr</t>
  </si>
  <si>
    <t>esc.llanograndedepacayas@mep.go.cr</t>
  </si>
  <si>
    <t>esc.ramonaguilarfernandez@mep.go.cr</t>
  </si>
  <si>
    <t>esc.manuelavilacamacho@mep.go.cr</t>
  </si>
  <si>
    <t>esc.buenosaires.cartago@mep.go.cr</t>
  </si>
  <si>
    <t>esc.sangerardo.cartago@mep.go.cr</t>
  </si>
  <si>
    <t>esc.emiliorobertbrouca@mep.go.cr</t>
  </si>
  <si>
    <t>esc.juliosanchojimenez@mep.go.cr</t>
  </si>
  <si>
    <t>GUSTAVO JIMENEZ VALERIN</t>
  </si>
  <si>
    <t>esc.argentinagongora@mep.go.cr</t>
  </si>
  <si>
    <t>esc.buenavista.cartago@mep.go.cr</t>
  </si>
  <si>
    <t>esc.sanmartin.cartago@mep.go.cr</t>
  </si>
  <si>
    <t>esc.pbrojuandiostrejos@mep.go.cr</t>
  </si>
  <si>
    <t>esc.leoncortecastrodecot@mep.go.cr</t>
  </si>
  <si>
    <t>esc.corazondejesus.cartago@mep.go.cr</t>
  </si>
  <si>
    <t>esc.llanograndedecartago@mep.go.cr</t>
  </si>
  <si>
    <t>esc.cipreses@mep.go.cr</t>
  </si>
  <si>
    <t>esc.pastorbarqueroobando@mep.go.cr</t>
  </si>
  <si>
    <t>esc.manueldejesusjimenez@mep.go.cr</t>
  </si>
  <si>
    <t>esc.lapastora.cartago@mep.go.cr</t>
  </si>
  <si>
    <t>esc.guillermorodriguezaguilar@mep.go.cr</t>
  </si>
  <si>
    <t>esc.aguafria@mep.go.cr</t>
  </si>
  <si>
    <t>esc.loaiza@mep.go.cr</t>
  </si>
  <si>
    <t>esc.rioregado@mep.go.cr</t>
  </si>
  <si>
    <t>esc.josemarialoriavega@mep.go.cr</t>
  </si>
  <si>
    <t>esc.juanevangelistasojo@mep.go.cr</t>
  </si>
  <si>
    <t>esc.ajenjal@mep.go.cr</t>
  </si>
  <si>
    <t>esc.ottomoraperez@mep.go.cr</t>
  </si>
  <si>
    <t>EVELYN FONSECA MADRIZ</t>
  </si>
  <si>
    <t>esc.raulgranadosgonzalez@mep.go.cr</t>
  </si>
  <si>
    <t>esc.williambrenesfonseca@mep.go.cr</t>
  </si>
  <si>
    <t>esc.florenciodelcastillo@mep.go.cr</t>
  </si>
  <si>
    <t>esc.eugeniocorralesbianchini@mep.go.cr</t>
  </si>
  <si>
    <t>esc.miguelpicadobarquero@mep.go.cr</t>
  </si>
  <si>
    <t>esc.luiscruzmeza@mep.go.cr</t>
  </si>
  <si>
    <t>esc.orosi@mep.go.cr</t>
  </si>
  <si>
    <t>esc.palomo.cartago@mep.go.cr</t>
  </si>
  <si>
    <t>esc.altodearaya@mep.go.cr</t>
  </si>
  <si>
    <t>esc.callemesen@mep.go.cr</t>
  </si>
  <si>
    <t>esc.barrioelcarmen.cartago@mep.go.cr</t>
  </si>
  <si>
    <t>esc.santiagodelmonte@mep.go.cr</t>
  </si>
  <si>
    <t>esc.mariaameliamontealegre@mep.go.cr</t>
  </si>
  <si>
    <t>esc.domingofaustino.cartago@mep.go.cr</t>
  </si>
  <si>
    <t>esc.yerbabuena@mep.go.cr</t>
  </si>
  <si>
    <t>esc.moisescotofernandez@mep.go.cr</t>
  </si>
  <si>
    <t>esc.lasvueltastucurrique@mep.go.cr</t>
  </si>
  <si>
    <t>esc.eduardoperalta@mep.go.cr</t>
  </si>
  <si>
    <t>esc.marcoaureliopereira@mep.go.cr</t>
  </si>
  <si>
    <t>esc.josemariacastromadriz@mep.go.cr</t>
  </si>
  <si>
    <t>esc.ladominica@mep.go.cr</t>
  </si>
  <si>
    <t>esc.azul@mep.go.cr</t>
  </si>
  <si>
    <t>ESTEBAN CENTENO ADAMS</t>
  </si>
  <si>
    <t>esc.enriquepachecoaguilar@mep.go.cr</t>
  </si>
  <si>
    <t>esc.lamargot@mep.go.cr</t>
  </si>
  <si>
    <t>esc.juanadennisvives@mep.go.cr</t>
  </si>
  <si>
    <t>esc.jenarobonillaaguilar@mep.go.cr</t>
  </si>
  <si>
    <t>esc.rafaelfuentespiedra@mep.go.cr</t>
  </si>
  <si>
    <t>esc.lasamericas@mep.go.cr</t>
  </si>
  <si>
    <t>esc.elsilencio.turrialba@mep.go.cr</t>
  </si>
  <si>
    <t>CAROLINA JIMENEZ RODRIGUEZ</t>
  </si>
  <si>
    <t>esc.elcarmen.turrialba@mep.go.cr</t>
  </si>
  <si>
    <t>esc.jabillos@mep.go.cr</t>
  </si>
  <si>
    <t>esc.sanrafaelsantacruz@mep.go.cr</t>
  </si>
  <si>
    <t>esc.verbenasur@mep.go.cr</t>
  </si>
  <si>
    <t>esc.peralta@mep.go.cr</t>
  </si>
  <si>
    <t>esc.lapastora@mep.go.cr</t>
  </si>
  <si>
    <t>RAFAEL COTO BENAVIDES</t>
  </si>
  <si>
    <t>esc.callevargas@mep.go.cr</t>
  </si>
  <si>
    <t>esc.granodeoro.turrialba@mep.go.cr</t>
  </si>
  <si>
    <t>esc.laguaria.turrialba@mep.go.cr</t>
  </si>
  <si>
    <t>FRANCIS AGUILAR RODRIGUEZ</t>
  </si>
  <si>
    <t>esc.blorinak@mep.go.cr</t>
  </si>
  <si>
    <t>esc.fatima.heredia@mep.go.cr</t>
  </si>
  <si>
    <t>esc.rafaelmoyamurillo@mep.go.cr</t>
  </si>
  <si>
    <t>SHIRLEY VALVERDE UMAÑA</t>
  </si>
  <si>
    <t>esc.joseramonhernadez@mep.go.cr</t>
  </si>
  <si>
    <t>esc.cletogonzalerzviquez@mep.go.cr</t>
  </si>
  <si>
    <t>GUARARI</t>
  </si>
  <si>
    <t>esc.fincaguarari@mep.go.cr</t>
  </si>
  <si>
    <t>esc.lagransamaria@mep.go.cr</t>
  </si>
  <si>
    <t>esc.villalobos@mep.go.cr</t>
  </si>
  <si>
    <t>CONTIGUO A ULTRA PARK II</t>
  </si>
  <si>
    <t>esc.josefigueresferrer@mep.go.cr</t>
  </si>
  <si>
    <t>esc.deexcelenciamercedessur@mep.go.cr</t>
  </si>
  <si>
    <t>esc.loslagos@mep.go.cr</t>
  </si>
  <si>
    <t>esc.excelenciasanbosco@mep.go.cr</t>
  </si>
  <si>
    <t>esc.alfredogonzalezflores@mep.go.cr</t>
  </si>
  <si>
    <t>esc.loscartagos@mep.go.cr</t>
  </si>
  <si>
    <t>tranquilinosaenzrojas@mep.go.cr</t>
  </si>
  <si>
    <t>esc.manueldelpilarzumbado@mep.go.cr</t>
  </si>
  <si>
    <t>upe.elroble@mep.go.cr</t>
  </si>
  <si>
    <t>esc.elisasotojimenez@mep.go.cr</t>
  </si>
  <si>
    <t>esc.juanmorafernandez@mep.go.cr</t>
  </si>
  <si>
    <t>esc.virgendelsocorro@mep.go.cr</t>
  </si>
  <si>
    <t>esc.rafaelarguedasgutierrez@mep.go.cr</t>
  </si>
  <si>
    <t>esc.santiago.heredia@mep.go.cr</t>
  </si>
  <si>
    <t>esc.lucilaguardianmorales@mep.go.cr</t>
  </si>
  <si>
    <t>esc.albertopaniagua@mep.go.cr</t>
  </si>
  <si>
    <t>HOGAR BIBLICO</t>
  </si>
  <si>
    <t>DE LA PLAZA DE DEPORTES 700 NORTE Y 900 OESTE</t>
  </si>
  <si>
    <t>esc.arturomoralesgutierrez@mep.go.cr</t>
  </si>
  <si>
    <t>esc.porrosati@mep.go.cr</t>
  </si>
  <si>
    <t>esc.sanjose.heredia@mep.go.cr</t>
  </si>
  <si>
    <t>esc.callehernandez@mep.go.cr</t>
  </si>
  <si>
    <t>esc.joaquincamachoulate@mep.go.cr</t>
  </si>
  <si>
    <t>esc.sanpablo.heredia@mep.go.cr</t>
  </si>
  <si>
    <t>esc.losangeles.heredia@mep.go.cr</t>
  </si>
  <si>
    <t>esc.miguelaguilarbonilla@mep.go.cr</t>
  </si>
  <si>
    <t>esc.puentesalas@mep.go.cr</t>
  </si>
  <si>
    <t>es.sanmiguel.heredia@mep.go.cr</t>
  </si>
  <si>
    <t>CONCEPCION SAN RAFAEL</t>
  </si>
  <si>
    <t>esc.lourdesdesacramento@mep.go.cr</t>
  </si>
  <si>
    <t>esc.santacruz.heredia@mep.go.cr</t>
  </si>
  <si>
    <t>KATTIA VALVERDE HERNANDEZ</t>
  </si>
  <si>
    <t>esc.sanjorge.guapiles@mep.go.cr</t>
  </si>
  <si>
    <t>esc.lourdes.heredia@mep.go.cr</t>
  </si>
  <si>
    <t>esc.rubendario@mep.go.cr</t>
  </si>
  <si>
    <t>esc.jesusarguellovillalobos@mep.go.cr</t>
  </si>
  <si>
    <t>esc.joseezequielgonzalez@mep.go.cr</t>
  </si>
  <si>
    <t>esc.cristobalcolon@mep.go.cr</t>
  </si>
  <si>
    <t>esc.lacooperativa@mep.go.cr</t>
  </si>
  <si>
    <t>esc.pbroricardosalascmpos@mep.go.cr</t>
  </si>
  <si>
    <t>RINCON DE RICARDO</t>
  </si>
  <si>
    <t>esc.santaelena.heredia@mep.go.cr</t>
  </si>
  <si>
    <t>esc.santotomas.heredia@mep.go.cr</t>
  </si>
  <si>
    <t>esc.sanfrancisco.heredia@mep.go.cr</t>
  </si>
  <si>
    <t>esc.kayrica@mep.go.cr</t>
  </si>
  <si>
    <t>esc.laspalmitas.sarapiqui@mep.go.cr</t>
  </si>
  <si>
    <t>esc.pueblonuevolavirgen@mep.go.cr</t>
  </si>
  <si>
    <t>GRETTEL ARIAS AZOFEIFA</t>
  </si>
  <si>
    <t>esc.liderpuertoviejo@mep.go.cr</t>
  </si>
  <si>
    <t>esc.idalagata@mep.go.cr</t>
  </si>
  <si>
    <t>esc.laguariadepuertoviejo@mep.go.cr</t>
  </si>
  <si>
    <t>esc.laesperanzapuertoviejo@mep.go.cr</t>
  </si>
  <si>
    <t>WENDY URBINA MENDEZ</t>
  </si>
  <si>
    <t>esc.sanrafaeldevarablanca@mep.go.cr</t>
  </si>
  <si>
    <t>esc.lacima@mep.go.cr</t>
  </si>
  <si>
    <t>ALEXANDER VARGAS MATA</t>
  </si>
  <si>
    <t>esc.idasarapiqui@mep.go.cr</t>
  </si>
  <si>
    <t>esc.zapotepuertoviejo@mep.go.cr</t>
  </si>
  <si>
    <t>esc.ticari@mep.go.cr</t>
  </si>
  <si>
    <t>esc.juansantamaria.sarapiqui@mep.go.cr</t>
  </si>
  <si>
    <t>esc.laislahorquetas@mep.go.cr</t>
  </si>
  <si>
    <t>esc.colonianazareth@mep.go.cr</t>
  </si>
  <si>
    <t>esc.fincadoshorquetas@mep.go.cr</t>
  </si>
  <si>
    <t>esc.idaotoya@mep.go.cr</t>
  </si>
  <si>
    <t>esc.fincaagua@mep.go.cr</t>
  </si>
  <si>
    <t>esc.santaeduvigeshorquetas@mep.go.cr</t>
  </si>
  <si>
    <t>esc.latigrahorquetas@mep.go.cr</t>
  </si>
  <si>
    <t>esc.cubujuquidehorquetas@mep.go.cr</t>
  </si>
  <si>
    <t>esc.fincadiez@mep.go.cr</t>
  </si>
  <si>
    <t>esc.idaelpalmar@mep.go.cr</t>
  </si>
  <si>
    <t>CARLOS QUINTANILLA ROJAS</t>
  </si>
  <si>
    <t>esc.fincauno@mep.go.cr</t>
  </si>
  <si>
    <t>esc.fincaonce@mep.go.cr</t>
  </si>
  <si>
    <t>esc.fincatres@mep.go.cr</t>
  </si>
  <si>
    <t>esc.fincacinco@mep.go.cr</t>
  </si>
  <si>
    <t>esc.porfirioruiznavarro@mep.go.cr</t>
  </si>
  <si>
    <t>FLORIBETH ACOSTA JIMENEZ</t>
  </si>
  <si>
    <t>esc.losangeles.nortenorte@mep.go.cr</t>
  </si>
  <si>
    <t>ELIAS SALAZAR CORTES</t>
  </si>
  <si>
    <t>esc.elporveniraguasclaras@mep.go.cr</t>
  </si>
  <si>
    <t>escuela.sanmarcos.nortenorte@mep.go.cr</t>
  </si>
  <si>
    <t>esc.sanisidro.nortenorte@mep.go.cr</t>
  </si>
  <si>
    <t>esc.loscartagosnorte@mep.go.cr</t>
  </si>
  <si>
    <t>esc.rionegro@mep.go.cr</t>
  </si>
  <si>
    <t>esc.cuatrobocas@mep.go.cr</t>
  </si>
  <si>
    <t>esc.elporvenir@mep.go.cr</t>
  </si>
  <si>
    <t>esc.coloniabolanos@mep.go.cr</t>
  </si>
  <si>
    <t>DE LA CRUZ 14 KM AL NORTE</t>
  </si>
  <si>
    <t>esc.brasiliadeupala@mep.go.cr</t>
  </si>
  <si>
    <t>DE SODA LA ESCUELA 50 MTS SUR BRASILIA UPALA</t>
  </si>
  <si>
    <t>esc.dosrios.nortenorte@mep.go.cr</t>
  </si>
  <si>
    <t>esc.lasvueltas@mep.go.cr</t>
  </si>
  <si>
    <t>COSTADO NORESTE DE COLEGIO NOCTURNO LA CRUZ</t>
  </si>
  <si>
    <t>esc.laplatanera@mep.go.cr</t>
  </si>
  <si>
    <t>esc.sandimas@mep.go.cr</t>
  </si>
  <si>
    <t>esc.maquencal@mep.go.cr</t>
  </si>
  <si>
    <t>esc.sanzapote@mep.go.cr</t>
  </si>
  <si>
    <t>esc.lasbrisas.liberia@mep.go.cr</t>
  </si>
  <si>
    <t>esc.laamerica@mep.go.cr</t>
  </si>
  <si>
    <t>esc.sanrafaeldelacruz@mep.go.cr</t>
  </si>
  <si>
    <t>SOBEYDA GARCIA BRICEÑO</t>
  </si>
  <si>
    <t>MARIA ISABEL LOPEZ BLANDON</t>
  </si>
  <si>
    <t>esc.bellohorizontelacruz@mep.go.cr</t>
  </si>
  <si>
    <t>esc.jesusdenazareth@mep.go.cr</t>
  </si>
  <si>
    <t>esc.demoracia@mep.go.cr</t>
  </si>
  <si>
    <t>esc.albaocampoalvarado@mep.go.cr</t>
  </si>
  <si>
    <t>esc.barrioguadalupe@mep.go.cr</t>
  </si>
  <si>
    <t>esc.sanjorge@mep.go.cr</t>
  </si>
  <si>
    <t>esc.buenavista.liberia@mep.go.cr</t>
  </si>
  <si>
    <t>GISELLE LOAICIGA CHAVARRIA</t>
  </si>
  <si>
    <t>esc.irigaray@mep.go.cr</t>
  </si>
  <si>
    <t>esc.salitral@mep.go.cr</t>
  </si>
  <si>
    <t>FRENTE AL PARQUE MEDARDO GUIDO ACEVEDO</t>
  </si>
  <si>
    <t>LUIS OMAR SALAZAR TELLEZ</t>
  </si>
  <si>
    <t>esc.cocobolopuertoviejo@mep.go.cr</t>
  </si>
  <si>
    <t>DELMAR RAMIREZ MONGE</t>
  </si>
  <si>
    <t>esc.elarbolito@mep.go.cr</t>
  </si>
  <si>
    <t>esc.asentamientoidaplayitas@mep.go.cr</t>
  </si>
  <si>
    <t>esc.celestinoalvarezruiz@mep.go.cr</t>
  </si>
  <si>
    <t>esc.leonidasbricenobaltodano@mep.go.cr</t>
  </si>
  <si>
    <t>esc.garcimunoz@mep.go.cr</t>
  </si>
  <si>
    <t>JORJANY MATARRITA CABALCETA</t>
  </si>
  <si>
    <t>esc.oriente@mep.go.cr</t>
  </si>
  <si>
    <t>esc.belendenosarita@mep.go.cr</t>
  </si>
  <si>
    <t>esc.cupertino.briceno@mep.go.cr</t>
  </si>
  <si>
    <t>esc.camalotal@mep.go.cr</t>
  </si>
  <si>
    <t>idania.cortes.osorno@mep.go.cr</t>
  </si>
  <si>
    <t>JORGE MANUEL JIMENEZ OBREGON</t>
  </si>
  <si>
    <t>esc.carlosmiller@mep.go.cr</t>
  </si>
  <si>
    <t>esc.gilgonzalezdavila@mep.go.cr</t>
  </si>
  <si>
    <t>esc.antoniomaceoygrajales@mep.go.cr</t>
  </si>
  <si>
    <t>esc.luisdoblessegreda@mep.go.cr</t>
  </si>
  <si>
    <t>esc.manuelcardenas@mep.go.cr</t>
  </si>
  <si>
    <t>esc.caballito@mep.go.cr</t>
  </si>
  <si>
    <t>esc.lamontanita@mep.go.cr</t>
  </si>
  <si>
    <t>esc.cerrillos@mep.go.cr</t>
  </si>
  <si>
    <t>esc.monteromo@mep.go.cr</t>
  </si>
  <si>
    <t>esc.juanestradaravago@mep.go.cr</t>
  </si>
  <si>
    <t>esc.lajashojancha@mep.go.cr</t>
  </si>
  <si>
    <t>esc.losangeleshojancha@mep.go.cr</t>
  </si>
  <si>
    <t>esc.altosdelsocorro@mep.go.cr</t>
  </si>
  <si>
    <t>esc.betania.nicoya@mep.go.cr</t>
  </si>
  <si>
    <t>esc.cuestaroja@mep.go.cr</t>
  </si>
  <si>
    <t>esc.puertocarrillo@mep.go.cr</t>
  </si>
  <si>
    <t>esc.sanmiguelhojancha@mep.go.cr</t>
  </si>
  <si>
    <t>esc.riooro@mep.go.cr</t>
  </si>
  <si>
    <t>esc.sanramon.nicoya@mep.go.cr</t>
  </si>
  <si>
    <t>ANA YANCI JIMENEZ LOPEZ</t>
  </si>
  <si>
    <t>esc.buenavistasamara@mep.go.cr</t>
  </si>
  <si>
    <t>esc.concepcionsamara@mep.go.cr</t>
  </si>
  <si>
    <t>esc.serapiolopezfajardo@mep.go.cr</t>
  </si>
  <si>
    <t>LUZ MERY CORTES RODRIGUEZ</t>
  </si>
  <si>
    <t>esc.carmennandayure@mep.go.cr</t>
  </si>
  <si>
    <t>LUCIA MEDINA PEREZ</t>
  </si>
  <si>
    <t>esc.sanmartinnandayure@mep.go.cr</t>
  </si>
  <si>
    <t>mailith.briceno.cruz@mep.go.cr</t>
  </si>
  <si>
    <t>esc.lajavilla@mep.go.cr</t>
  </si>
  <si>
    <t>esc.sangabrieldenandayure@mep.go.cr</t>
  </si>
  <si>
    <t>esc.bejuconandayure@mep.go.cr</t>
  </si>
  <si>
    <t>esc.pampas@mep.go.cr</t>
  </si>
  <si>
    <t>esc.corazalito@mep.go.cr</t>
  </si>
  <si>
    <t>esc.pilasdebejuco@mep.go.cr</t>
  </si>
  <si>
    <t>esc.islitabejuco@mep.go.cr</t>
  </si>
  <si>
    <t>esc.juandeleon@mep.go.cr</t>
  </si>
  <si>
    <t>esc.elzapote@mep.go.cr</t>
  </si>
  <si>
    <t>esc.pueblonuevobejuco@mep.go.cr</t>
  </si>
  <si>
    <t>esc.sanfranciscodecoyote@mep.go.cr</t>
  </si>
  <si>
    <t>esc.sanjosecitodenandayure@mep.go.cr</t>
  </si>
  <si>
    <t>esc.sanjuandenandayure@mep.go.cr</t>
  </si>
  <si>
    <t>esc.cerroelchompipe@mep.go.cr</t>
  </si>
  <si>
    <t>esc.laygriega@mep.go.cr</t>
  </si>
  <si>
    <t>esc.chirco@mep.go.cr</t>
  </si>
  <si>
    <t>esc.matiasduartesotela@mep.go.cr</t>
  </si>
  <si>
    <t>esc.paraiso.santacruz@mep.go.cr</t>
  </si>
  <si>
    <t>esc.sanjosedepinilla@mep.go.cr</t>
  </si>
  <si>
    <t>esc.ostional@mep.go.cr</t>
  </si>
  <si>
    <t>esc.laesperanzalepanto@mep.go.cr</t>
  </si>
  <si>
    <t>esc.sormariaromeromeneses@mep.go.cr</t>
  </si>
  <si>
    <t>esc.chimurria@mep.go.cr</t>
  </si>
  <si>
    <t>esc.sanantonioyolillal@mep.go.cr</t>
  </si>
  <si>
    <t>esc.llanoazul@mep.go.cr</t>
  </si>
  <si>
    <t>esc.teodoropicadomichalski@mep.go.cr</t>
  </si>
  <si>
    <t>esc.sanisidroyolillal@mep.go.cr</t>
  </si>
  <si>
    <t>esc.laesperanzayolillal@mep.go.cr</t>
  </si>
  <si>
    <t>esc.sanfernando.nortenorte@mep.go.cr</t>
  </si>
  <si>
    <t>esc.santalucia.nortenorte@mep.go.cr</t>
  </si>
  <si>
    <t>esc.jesusdepopoyoapa@mep.go.cr</t>
  </si>
  <si>
    <t>esc.delicias@mep.go.cr</t>
  </si>
  <si>
    <t>esc.drricardomorenocanas@mep.go.cr</t>
  </si>
  <si>
    <t>esc.launiondeupala@mep.go.cr</t>
  </si>
  <si>
    <t>esc.quebradon@mep.go.cr</t>
  </si>
  <si>
    <t>esc.lindavista.nortenorte@mep.go.cr</t>
  </si>
  <si>
    <t>FRENTE A LA IGLESIA DE LINDA VISTA</t>
  </si>
  <si>
    <t>esc.suampito@mep.go.cr</t>
  </si>
  <si>
    <t>esc.sanramondeupala@mep.go.cr</t>
  </si>
  <si>
    <t>esc.sanbosco.nortenorte@mep.go.cr</t>
  </si>
  <si>
    <t>ROSA COREA RODRIGUEZ</t>
  </si>
  <si>
    <t>esc.sanluis.upala@mep.go.cr</t>
  </si>
  <si>
    <t>esc.liderbijagua@mep.go.cr</t>
  </si>
  <si>
    <t>100MTS OESTE DE IGLESIA SAN MARTIN, YOLILLAL</t>
  </si>
  <si>
    <t>esc.sanmigue@mep.go.cr</t>
  </si>
  <si>
    <t>esc.zapotebijagua@mep.go.cr</t>
  </si>
  <si>
    <t>esc.sanluis.canas@mep.go.cr</t>
  </si>
  <si>
    <t>LEONOR ALEJANDRA MONGE SANCHEZ</t>
  </si>
  <si>
    <t>esc.elnispero@mep.go.cr</t>
  </si>
  <si>
    <t>esc.santacecilia.alajuela@mep.go.cr</t>
  </si>
  <si>
    <t>JUANA SEDY VALLEJOS GUTIERREZ</t>
  </si>
  <si>
    <t>esc.buenosaires.canas@mep.go.cr</t>
  </si>
  <si>
    <t>esc.matapalo.canas@mep.go.cr</t>
  </si>
  <si>
    <t>esc.pueblonuevocolorado@mep.go.cr</t>
  </si>
  <si>
    <t>esc.sanjoaquindecolorado@mep.go.cr</t>
  </si>
  <si>
    <t>esc.limonaldeabangares@mep.go.cr</t>
  </si>
  <si>
    <t>esc.deliaoviedodeacuna@mep.go.cr</t>
  </si>
  <si>
    <t>esc.lourdesdeabangares@mep.go.cr</t>
  </si>
  <si>
    <t>esc.concepciondecolorado@mep.go.cr</t>
  </si>
  <si>
    <t>esc.losangelessantarosa@mep.go.cr</t>
  </si>
  <si>
    <t>esc.quebradagrande@mep.go.cr</t>
  </si>
  <si>
    <t>esc.sanluisdetilaran@mep.go.cr</t>
  </si>
  <si>
    <t>esc.jaimegutierrezbraun@mep.go.cr</t>
  </si>
  <si>
    <t>esc.liderelcarmen@mep.go.cr</t>
  </si>
  <si>
    <t>esc.barriosanluis@mep.go.cr</t>
  </si>
  <si>
    <t>esc.fraycasianodemadrid@mep.go.cr</t>
  </si>
  <si>
    <t>esc.bajocaliente@mep.go.cr</t>
  </si>
  <si>
    <t>75M NOROESTE DEL RESTAURANTE CABALLO BLANCO</t>
  </si>
  <si>
    <t>esc.arancibia@mep.go.cr</t>
  </si>
  <si>
    <t>esc.bocana@mep.go.cr</t>
  </si>
  <si>
    <t>esc.brisasdelgolfo@mep.go.cr</t>
  </si>
  <si>
    <t>200 OESTE DE LA IGLESIA EVANGELIO COMPLETO</t>
  </si>
  <si>
    <t>esc.manzanillo@mep.go.cr</t>
  </si>
  <si>
    <t>esc.elmalinche@mep.go.cr</t>
  </si>
  <si>
    <t>esc.lapita@mep.go.cr</t>
  </si>
  <si>
    <t>1 KM E.DE LA ENTRADA A MONTEVERDE POR EL PUEN</t>
  </si>
  <si>
    <t>esc.caboblanco@mep.go.cr</t>
  </si>
  <si>
    <t>esc.islavenado@mep.go.cr</t>
  </si>
  <si>
    <t>esc.tobiasmonterocascante@mep.go.cr</t>
  </si>
  <si>
    <t>esc.montanagrande@mep.go.cr</t>
  </si>
  <si>
    <t>esc.camaronal@mep.go.cr</t>
  </si>
  <si>
    <t>esc.rosabarqueroazofeifa@mep.go.cr</t>
  </si>
  <si>
    <t>esc.ricardomorenocanaslepanto@mep.go.cr</t>
  </si>
  <si>
    <t>esc.lafloridalepanto@mep.go.cr</t>
  </si>
  <si>
    <t>esc.pueblonuevolepanto@mep.go.cr</t>
  </si>
  <si>
    <t>esc.sanmiguelrioblanco@mep.go.cr</t>
  </si>
  <si>
    <t>esc.cerrofrio@mep.go.cr</t>
  </si>
  <si>
    <t>esc.sanramonderioblanco@mep.go.cr</t>
  </si>
  <si>
    <t>esc.dominicas@mep.go.cr</t>
  </si>
  <si>
    <t>MARTA GABRIELA ROJAS JIMENEZ</t>
  </si>
  <si>
    <t>esc.calleliles@mep.go.cr</t>
  </si>
  <si>
    <t>esc.lailusion@mep.go.cr</t>
  </si>
  <si>
    <t>esc.latigralepanto@mep.go.cr</t>
  </si>
  <si>
    <t>esc.pedrorosalesreyes@mep.go.cr</t>
  </si>
  <si>
    <t>esc.lasmilpaslepanto@mep.go.cr</t>
  </si>
  <si>
    <t>esc.cuajiniquildelepanto@mep.go.cr</t>
  </si>
  <si>
    <t>esc.elnisperolepanto@mep.go.cr</t>
  </si>
  <si>
    <t>1KM NOROESTE DE LA ENTRADA DE LA BALSA</t>
  </si>
  <si>
    <t>esc.playablanca@mep.go.cr</t>
  </si>
  <si>
    <t>IDALIE FERNANDEZ CRUZ</t>
  </si>
  <si>
    <t>esc.idavalleazul@mep.go.cr</t>
  </si>
  <si>
    <t>esc.bajosnegros@mep.go.cr</t>
  </si>
  <si>
    <t>esc.puntacuchillo@mep.go.cr</t>
  </si>
  <si>
    <t>esc.gigante@mep.go.cr</t>
  </si>
  <si>
    <t>15 KM NORTE DE PAQUERA, SOBRE LA COSTA</t>
  </si>
  <si>
    <t>esc.pochote@mep.go.cr</t>
  </si>
  <si>
    <t>esc.sanrafaeldepaquera@mep.go.cr</t>
  </si>
  <si>
    <t>esc.fernandez@mep.go.cr</t>
  </si>
  <si>
    <t>esc.cabuya@mep.go.cr</t>
  </si>
  <si>
    <t>SUSANA QUIROS ESPINOZA</t>
  </si>
  <si>
    <t>esc.panicados@mep.go.cr</t>
  </si>
  <si>
    <t>esc.malpais@mep.go.cr</t>
  </si>
  <si>
    <t>esc.maranonal@mep.go.cr</t>
  </si>
  <si>
    <t>esc.arturo.torres.martinez@mep.go.cr</t>
  </si>
  <si>
    <t>esc.cerrillosesparza@mep.go.cr</t>
  </si>
  <si>
    <t>esc.elmojon@mep.go.cr</t>
  </si>
  <si>
    <t>esc.idaelbaron@mep.go.cr</t>
  </si>
  <si>
    <t>esc.mesetasabajo@mep.go.cr</t>
  </si>
  <si>
    <t>escuela.zapotal.occidente@mep.go.cr</t>
  </si>
  <si>
    <t>esc.sanbuenaventura@mep.go.cr</t>
  </si>
  <si>
    <t>esc.zagalavieja@mep.go.cr</t>
  </si>
  <si>
    <t>esc.cerros@mep.go.cr</t>
  </si>
  <si>
    <t>esc.roncador@mep.go.cr</t>
  </si>
  <si>
    <t>esc.cerrosarriba@mep.go.cr</t>
  </si>
  <si>
    <t>esc.isladamasdos@mep.go.cr</t>
  </si>
  <si>
    <t>escuelafincamona@mep.go.cr</t>
  </si>
  <si>
    <t>GERARDO PORRAS CASCANTE</t>
  </si>
  <si>
    <t>esc.debijagualsur@mep.go.cr</t>
  </si>
  <si>
    <t>esc.sanjuan.aguirre@mep.go.cr</t>
  </si>
  <si>
    <t>SAN JUAN CONTIGUO AL TEMPLO CATOLICO</t>
  </si>
  <si>
    <t>esc.islapaloseco@mep.go.cr</t>
  </si>
  <si>
    <t>esc.elbambuparrita@mep.go.cr</t>
  </si>
  <si>
    <t>GREIDYN MENA MURILLO</t>
  </si>
  <si>
    <t>esc.loslagosguapiles@mep.go.cr</t>
  </si>
  <si>
    <t>esc.losangeles.aguirre@mep.go.cr</t>
  </si>
  <si>
    <t>esc.vistadelmar@mep.go.cr</t>
  </si>
  <si>
    <t>esc.depirris@mep.go.cr</t>
  </si>
  <si>
    <t>esc.sangerardo.aguirre@mep.go.cr</t>
  </si>
  <si>
    <t>esc.lavasconia@mep.go.cr</t>
  </si>
  <si>
    <t>esc.lajulieta@mep.go.cr</t>
  </si>
  <si>
    <t>esc.leonorchinchilla@mep.go.cr</t>
  </si>
  <si>
    <t>esc.lachacarita@mep.go.cr</t>
  </si>
  <si>
    <t>esc.altoskm83@mep.go.cr</t>
  </si>
  <si>
    <t>esc.losangelespiedrasblancas@mep.go.cr</t>
  </si>
  <si>
    <t>esc.miramardepiedrasblancas@mep.go.cr</t>
  </si>
  <si>
    <t>esc.lasnuebesdepiedrasblancas@mep.go.cr</t>
  </si>
  <si>
    <t>ANA ISABEL DIAZ MORA</t>
  </si>
  <si>
    <t>esc.santarosadepiedrasblancas@mep.go.cr</t>
  </si>
  <si>
    <t>esc.fincaguanacaste@mep.go.cr</t>
  </si>
  <si>
    <t>marta.morales.mendez@mep.go.cr</t>
  </si>
  <si>
    <t>esc.loslirios.guapiles@mep.go.cr</t>
  </si>
  <si>
    <t>esc.bahiachal@mep.go.cr</t>
  </si>
  <si>
    <t>esc.cuidadelagonzalez@mep.go.cr</t>
  </si>
  <si>
    <t>esc.drake@mep.go.cr</t>
  </si>
  <si>
    <t>esc.elcamposierpe@mep.go.cr</t>
  </si>
  <si>
    <t>esc.centralsanjose@mep.go.cr</t>
  </si>
  <si>
    <t>esc.pueblonuevodecoto@mep.go.cr</t>
  </si>
  <si>
    <t>esc.kilometrosiete@mep.go.cr</t>
  </si>
  <si>
    <t>esc.puntazancudo@mep.go.cr</t>
  </si>
  <si>
    <t>FRENTE A LA PLAZA DE PUEBLO CIVIL</t>
  </si>
  <si>
    <t>esc.lafloridagolfito@mep.go.cr</t>
  </si>
  <si>
    <t>esc.lamonadegolfito@mep.go.cr</t>
  </si>
  <si>
    <t>esc.cuervito@mep.go.cr</t>
  </si>
  <si>
    <t>esc.laescuadra@mep.go.cr</t>
  </si>
  <si>
    <t>esc.elprogresodepavon@mep.go.cr</t>
  </si>
  <si>
    <t>esc.altodecomte@mep.go.cr</t>
  </si>
  <si>
    <t>esc.elmanzano@mep.go.cr</t>
  </si>
  <si>
    <t>esc.santaclarapavon@mep.go.cr</t>
  </si>
  <si>
    <t>esc.elpilongolfito@mep.go.cr</t>
  </si>
  <si>
    <t>esc.launiondelsur@mep.go.cr</t>
  </si>
  <si>
    <t>esc.lindamar@mep.go.cr</t>
  </si>
  <si>
    <t>esc.eljardin.coto@mep.go.cr</t>
  </si>
  <si>
    <t>esc.lasgemelas@mep.go.cr</t>
  </si>
  <si>
    <t>esc.bahiadepavon@mep.go.cr</t>
  </si>
  <si>
    <t>esc.lahierba@mep.go.cr</t>
  </si>
  <si>
    <t>esc.lafortunadepavon@mep.go.cr</t>
  </si>
  <si>
    <t>CONTIGUO AL EBAIS, CAÑAZA</t>
  </si>
  <si>
    <t>esc.puertoescondidojimenez@mep.go.cr</t>
  </si>
  <si>
    <t>esc.independencia@mep.go.cr</t>
  </si>
  <si>
    <t>FRENTE A GUARDIA DE ASISTENCIA RURAL</t>
  </si>
  <si>
    <t>esc.laorquidea@mep.go.cr</t>
  </si>
  <si>
    <t>esc.labalsagolfito@mep.go.cr</t>
  </si>
  <si>
    <t>FRENTE A PLAZA DE DEPORTES DE BOCA GALLARDO</t>
  </si>
  <si>
    <t>YENNER MORALES CAJINA</t>
  </si>
  <si>
    <t>SAN MIGUEL DE BARRIGONES</t>
  </si>
  <si>
    <t>esc.riooro.coto@mep.go.cr</t>
  </si>
  <si>
    <t>esc.sanramonguaycara@mep.go.cr</t>
  </si>
  <si>
    <t>FINCA COTO 58, FRENTE A LA PLAZA</t>
  </si>
  <si>
    <t>esc.kilometro29@mep.go.cr</t>
  </si>
  <si>
    <t>esc.eloymoruacarrillo@mep.go.cr</t>
  </si>
  <si>
    <t>LAS FINCAS DE PALMA TICA, COTO 56-57</t>
  </si>
  <si>
    <t>esc.coto5455@mep.go.cr</t>
  </si>
  <si>
    <t>200 ESTE DEL TANQUE DE AGUA</t>
  </si>
  <si>
    <t>esc.laesperanzaderioclaro@mep.go.cr</t>
  </si>
  <si>
    <t>HENRY PEREZ ROJAS</t>
  </si>
  <si>
    <t>esc.kilometro24@mep.go.cr</t>
  </si>
  <si>
    <t>esc.sanjorge.coto@mep.go.cr</t>
  </si>
  <si>
    <t>A 7 KM ESTE DE LA ENTRADA CARACOL, LAS NUBES</t>
  </si>
  <si>
    <t>200 METROS ESTE DE UPACOB</t>
  </si>
  <si>
    <t>esc.filadetrucho@mep.go.cr</t>
  </si>
  <si>
    <t>50 MTS. OESTE EBAIS SANTA ELENA</t>
  </si>
  <si>
    <t>esc.laisla@mep.go.cr</t>
  </si>
  <si>
    <t>esc.lamaravillasanvito@mep.go.cr</t>
  </si>
  <si>
    <t>esc.lourdescotobrus@gmail.com</t>
  </si>
  <si>
    <t>esc.santafe@mep.go.cr</t>
  </si>
  <si>
    <t>esc.lalibertad.coto@mep.go.cr</t>
  </si>
  <si>
    <t>esc.lasjuntas@mep.go.cr</t>
  </si>
  <si>
    <t>esc.alpha@mep.go.cr</t>
  </si>
  <si>
    <t>YAMILETH ARROYO PEÑA</t>
  </si>
  <si>
    <t>esc.lasmarias@mep.go.cr</t>
  </si>
  <si>
    <t>esc.lapalmira@mep.go.cr</t>
  </si>
  <si>
    <t>esc.luiswachonglee@mep.go.cr</t>
  </si>
  <si>
    <t>CONTIGUO AL C.E.N. DE SAN LUIS</t>
  </si>
  <si>
    <t>300 MTS. OESTE DE LA GUARDIA, SAN MIGUEL</t>
  </si>
  <si>
    <t>ANNY VILLALOBOS ARIAS</t>
  </si>
  <si>
    <t>COSTADO ESTE DE PLAZA DEPORTES</t>
  </si>
  <si>
    <t>100 MTS. AL SUR DE LA GUARDIA RURAL</t>
  </si>
  <si>
    <t>esc.santateresitasabalito@mep.go.cr</t>
  </si>
  <si>
    <t>SANTA TERESITA, CENTRO</t>
  </si>
  <si>
    <t>esc.brasilia@mep.go.cr</t>
  </si>
  <si>
    <t>COSTADO OESTE DE LA CASA SALUD</t>
  </si>
  <si>
    <t>JOHANNA CAMBRONERO GUIDO</t>
  </si>
  <si>
    <t>300 SURESTE DEL PUESTO DE FRONTERA</t>
  </si>
  <si>
    <t>CINDY GABRIELA VEGA CORRALES</t>
  </si>
  <si>
    <t>esc.sanfranciscoaguabuena@mep.go.cr</t>
  </si>
  <si>
    <t>SANTA MARTA DE AGUA BUENA</t>
  </si>
  <si>
    <t>esc.lachiva@mep.go.cr</t>
  </si>
  <si>
    <t>esc.santamartalimoncito@mep.go.cr</t>
  </si>
  <si>
    <t>esc.jabillo@mep.go.cr</t>
  </si>
  <si>
    <t>esc.kamakiri@mep.go.cr</t>
  </si>
  <si>
    <t>esc.villapalacios@mep.go.cr</t>
  </si>
  <si>
    <t>esc.calleuno@mep.go.cr</t>
  </si>
  <si>
    <t>esc.cocorilapalma@mep.go.cr</t>
  </si>
  <si>
    <t>esc.quiabdo@mep.go.cr</t>
  </si>
  <si>
    <t>esc.santaclaradelimoncito@mep.go.cr</t>
  </si>
  <si>
    <t>FRENTE A LA PLAZA DE DEPORTES, EL VALLE</t>
  </si>
  <si>
    <t>esc.loscastanos@mep.go.cr</t>
  </si>
  <si>
    <t>esc.lacampina@mep.go.cr</t>
  </si>
  <si>
    <t>esc.coto42@mep.go.cr</t>
  </si>
  <si>
    <t>esc.cangrejoverde@mep.go.cr</t>
  </si>
  <si>
    <t>LA CENTRAL DE COTO</t>
  </si>
  <si>
    <t>esc.coto45@mep.go.cr</t>
  </si>
  <si>
    <t>esc.licalbertoechandimontero@mep.go.cr</t>
  </si>
  <si>
    <t>ISAAC MORALES DIAZ</t>
  </si>
  <si>
    <t>DEL COMANDO SUR, 100 MTS. AL OESTE</t>
  </si>
  <si>
    <t>esc.coto52@mep.go.cr</t>
  </si>
  <si>
    <t>esc.coto44@mep.go.cr</t>
  </si>
  <si>
    <t>esc.sanmartin.coto@mep.go.cr</t>
  </si>
  <si>
    <t>esc.sanrafaelnorte@mep.go.cr</t>
  </si>
  <si>
    <t>esc.lasvegasdeabrojonorte@mep.go.cr</t>
  </si>
  <si>
    <t>150 MTS. ESTE DE LA IGLESIA CUADRANGULAR</t>
  </si>
  <si>
    <t>esc.campodosymedio@mep.go.cr</t>
  </si>
  <si>
    <t>SAN MIGUEL DE COLORADO</t>
  </si>
  <si>
    <t>esc.altosdesanantonio@mep.go.cr</t>
  </si>
  <si>
    <t>esc.darizara@mep.go.cr</t>
  </si>
  <si>
    <t>75 METROS AL ESTE DE LAS OFICINAS DEL IDA</t>
  </si>
  <si>
    <t>esc.fincacaucho@mep.go.cr</t>
  </si>
  <si>
    <t>esc.fincaimito@mep.go.cr</t>
  </si>
  <si>
    <t>INCENDO, FRENTE A LA PLAZA DE DEPORTES</t>
  </si>
  <si>
    <t>esc.cariare@mep.go.cr</t>
  </si>
  <si>
    <t>esc.pueblodedios@mep.go.cr</t>
  </si>
  <si>
    <t>esc.laestrella@mep.go.cr</t>
  </si>
  <si>
    <t>esc.colorado@mep.go.cr</t>
  </si>
  <si>
    <t>COSTADO ESTE DEL PARQUE</t>
  </si>
  <si>
    <t>esc.tigrito@mep.go.cr</t>
  </si>
  <si>
    <t>esc.barradelcoloradosur@mep.go.cr</t>
  </si>
  <si>
    <t>esc.valledelaaurora@mep.go.cr</t>
  </si>
  <si>
    <t>esc.liverpool@mep.go.cr</t>
  </si>
  <si>
    <t>esc.barradelcoloradonorte@mep.go.cr</t>
  </si>
  <si>
    <t>esc.loscorales@mep.go.cr</t>
  </si>
  <si>
    <t>esc.generaltomasg@mep.go.cr</t>
  </si>
  <si>
    <t>esc.idariobanano@mep.go.cr</t>
  </si>
  <si>
    <t>esc.sancecilio@mep.go.cr</t>
  </si>
  <si>
    <t>ROGER MATARRITA THOMPSON</t>
  </si>
  <si>
    <t>roger.matarrita.thompson@mep.go.cr</t>
  </si>
  <si>
    <t>esc.seisamigos@mep.go.cr</t>
  </si>
  <si>
    <t>esc.montecristo@mep.go.cr</t>
  </si>
  <si>
    <t>esc.lindavistasiquirres@mep.go.cr</t>
  </si>
  <si>
    <t>esc.lidersectornorte@mep.go.cr</t>
  </si>
  <si>
    <t>esc.elimperio@mep.go.cr</t>
  </si>
  <si>
    <t>ERIKA BONILLA HAUDELATH</t>
  </si>
  <si>
    <t>esc.indianados@mep.go.cr</t>
  </si>
  <si>
    <t>esc.nuevaesperanza@mep.go.cr</t>
  </si>
  <si>
    <t>esc.faustoherreracordero@mep.go.cr</t>
  </si>
  <si>
    <t>esc.elencantopacuarito@mep.go.cr</t>
  </si>
  <si>
    <t>FRENTE AL SALON MULTIUSO, PORVENIR</t>
  </si>
  <si>
    <t>esc.cimarrones@mep.go.cr</t>
  </si>
  <si>
    <t>esc.sanantoniodeflorida@mep.go.cr</t>
  </si>
  <si>
    <t>esc.katsi@mep.go.cr</t>
  </si>
  <si>
    <t>JEREMIAS NAVAS MENDEZ</t>
  </si>
  <si>
    <t>esc.sibuju@mep.go.cr</t>
  </si>
  <si>
    <t>esc.quebradalatarde@mep.go.cr</t>
  </si>
  <si>
    <t>esc.rionegro.limon@mep.go.cr</t>
  </si>
  <si>
    <t>esc.daytonia@mep.go.cr</t>
  </si>
  <si>
    <t>esc.fincamargarita@mep.go.cr</t>
  </si>
  <si>
    <t>esc.davao@mep.go.cr</t>
  </si>
  <si>
    <t>esc.brisasdezent@mep.go.cr</t>
  </si>
  <si>
    <t>esc.lineab@mep.go.cr</t>
  </si>
  <si>
    <t>esc.decorina@mep.go.cr</t>
  </si>
  <si>
    <t>esc.santamaria.limon@mep.go.cr</t>
  </si>
  <si>
    <t>esc.excelenciadeestrada@mep.go.cr</t>
  </si>
  <si>
    <t>esc.venecia@mep.go.cr</t>
  </si>
  <si>
    <t>esc.santamarta.limon@mep.go.cr</t>
  </si>
  <si>
    <t>esc.veintiochomillas@mep.go.cr</t>
  </si>
  <si>
    <t>luis.chinchilla.chinchilla@mep.go.cr</t>
  </si>
  <si>
    <t>MARIA VERONICA PEREZ NUNEZ</t>
  </si>
  <si>
    <t>esc.sanmiguelmatina@mep.go.cr</t>
  </si>
  <si>
    <t>CESAR CHARPENTIER QUIROS</t>
  </si>
  <si>
    <t>esc.anitagrande@mep.go.cr</t>
  </si>
  <si>
    <t>MARIELA ORTIZ PORRAS</t>
  </si>
  <si>
    <t>JONNATHAN GARCIA CHEVEZ</t>
  </si>
  <si>
    <t>esc.elprado@mep.go.cr</t>
  </si>
  <si>
    <t>esc.lidercentralguapiles@mep.go.cr</t>
  </si>
  <si>
    <t>esc.sanluis2.guapiles@mep.go.cr</t>
  </si>
  <si>
    <t>esc.suerre@mep.go.cr</t>
  </si>
  <si>
    <t>esc.elporvenirpococi@mep.go.cr</t>
  </si>
  <si>
    <t>esc.fincados@mep.go.cr</t>
  </si>
  <si>
    <t>FINCA DOS, LA RITA, COSTADO OESTE PLAZA DEPOR</t>
  </si>
  <si>
    <t>esc.eljardin@mep.go.cr</t>
  </si>
  <si>
    <t>esc.santarosalarita@mep.go.cr</t>
  </si>
  <si>
    <t>DE LA ENTRADA TARIRE 4KM N. FRENTE A LA PLAZA</t>
  </si>
  <si>
    <t>esc.lasuerte@mep.go.cr</t>
  </si>
  <si>
    <t>7KM AL SUR DE LA ESCUELA PRIMAVERA</t>
  </si>
  <si>
    <t>RANDALL JIMENEZ HIDALGO</t>
  </si>
  <si>
    <t>esc.carolina@mep.go.cr</t>
  </si>
  <si>
    <t>esc.elceibo@mep.go.cr</t>
  </si>
  <si>
    <t>esc.lavictoria.guapiles@mep.go.cr</t>
  </si>
  <si>
    <t>esc.campocinco@mep.go.cr</t>
  </si>
  <si>
    <t>esc.cuatroesquinas@mep.go.cr</t>
  </si>
  <si>
    <t>esc.campocuatro@mep.go.cr</t>
  </si>
  <si>
    <t>esc.liderastuapirie@mep.go.cr</t>
  </si>
  <si>
    <t>esc.vegasdelriopalacio@mep.go.cr</t>
  </si>
  <si>
    <t>esc.canozapota@mep.go.cr</t>
  </si>
  <si>
    <t>esc.campotreseste@mep.go.cr</t>
  </si>
  <si>
    <t>MARIA JESUS CASCANTE VILLAFUER</t>
  </si>
  <si>
    <t>esc.durika@mep.go.cr</t>
  </si>
  <si>
    <t>esc.iroquois@mep.go.cr</t>
  </si>
  <si>
    <t>esc.elcamaron@mep.go.cr</t>
  </si>
  <si>
    <t>JESUS SOLANO HERRERA</t>
  </si>
  <si>
    <t>esc.balsaville@mep.go.cr</t>
  </si>
  <si>
    <t>WENDY CORTES OTAROLA</t>
  </si>
  <si>
    <t>esc.santamaria@mep.go.cr</t>
  </si>
  <si>
    <t>esc.carambola@mep.go.cr</t>
  </si>
  <si>
    <t>esc.zurqui@mep.go.cr</t>
  </si>
  <si>
    <t>SINDY SALAS SPENCER</t>
  </si>
  <si>
    <t>esc.sanboscodepocora@mep.go.cr</t>
  </si>
  <si>
    <t>esclaguaira@mep.go.cr</t>
  </si>
  <si>
    <t>esc.elhogar@mep.go.cr</t>
  </si>
  <si>
    <t>esc.duacari@mep.go.cr</t>
  </si>
  <si>
    <t>esc.laauroracolorado@mep.go.cr</t>
  </si>
  <si>
    <t>esc.sangerardocolorado@mep.go.cr</t>
  </si>
  <si>
    <t>esc.jesusjimenezzamora@mep.go.cr</t>
  </si>
  <si>
    <t>esc.lasvegasdeltortuguero@mep.go.cr</t>
  </si>
  <si>
    <t>esc.ricascadas@mep.go.cr</t>
  </si>
  <si>
    <t>3KM NORTE ESC. SAN GERARDO, COLORADO, POCOCI</t>
  </si>
  <si>
    <t>esc.fincasiete@mep.go.cr</t>
  </si>
  <si>
    <t>esc.caimitos@mep.go.cr</t>
  </si>
  <si>
    <t>esc.losceibos@mep.go.cr</t>
  </si>
  <si>
    <t>esc.lafloridakatira@mep.go.cr</t>
  </si>
  <si>
    <t>esc.sanfernando@mep.go.cr</t>
  </si>
  <si>
    <t>esc.camaronalnandayure@mep.go.cr</t>
  </si>
  <si>
    <t>esc.caciqueguarco@mep.go.cr</t>
  </si>
  <si>
    <t>esc.oratorio.cartago@mep.go.cr</t>
  </si>
  <si>
    <t>EDGAR SEGURA VARGAS</t>
  </si>
  <si>
    <t>esc.altamiradepavon@mep.go.cr</t>
  </si>
  <si>
    <t>esc.idaagujas@mep.go.cr</t>
  </si>
  <si>
    <t>150 MTS. SURESTE CARRETERA PRINCIPAL</t>
  </si>
  <si>
    <t>ALEXANDER CARVAJAL ROMERO</t>
  </si>
  <si>
    <t>esc.santamariabrunka@mep.go.cr</t>
  </si>
  <si>
    <t>info@institutosangerardo.ed.cr</t>
  </si>
  <si>
    <t>esc.rinconchiquito@mep.go.cr</t>
  </si>
  <si>
    <t>esc.diegoartieda@mep.go.cr</t>
  </si>
  <si>
    <t>esc.piedraazul@mep.go.cr</t>
  </si>
  <si>
    <t>esc.elsocorro.occidente@mep.go.cr</t>
  </si>
  <si>
    <t>esc.potrerillos@mep.go.cr</t>
  </si>
  <si>
    <t>esc.lagunilla@mep.go.cr</t>
  </si>
  <si>
    <t>esc.elrotulo@mep.go.cr</t>
  </si>
  <si>
    <t>50 MTS DE SALON COMUNAL EL ROTULO COSTADO DE</t>
  </si>
  <si>
    <t>WILLIAM FAJARDO FAJARDO</t>
  </si>
  <si>
    <t>esc.idaguadalupe@mep.go.cr</t>
  </si>
  <si>
    <t>esc.elroblearriba@mep.go.cr</t>
  </si>
  <si>
    <t>esc.doscerdas@mep.go.cr</t>
  </si>
  <si>
    <t>esc.callequiros@mep.go.cr</t>
  </si>
  <si>
    <t>esc.limonal@mep.go.cr</t>
  </si>
  <si>
    <t>esc.eljoron@mep.go.cr</t>
  </si>
  <si>
    <t>esc.lindavista.occidente@mep.go.cr</t>
  </si>
  <si>
    <t>esc.lasmariascanonegro@mep.go.cr</t>
  </si>
  <si>
    <t>FREDDY SALAZAR ARIAS</t>
  </si>
  <si>
    <t>CALLE MORA ARRIBA FRENTE A LA IGLESIA</t>
  </si>
  <si>
    <t>esc.idacostaana@mep.go.cr</t>
  </si>
  <si>
    <t>esc.fincacapri@mep.go.cr</t>
  </si>
  <si>
    <t>esc.calleelalto@mep.go.cr</t>
  </si>
  <si>
    <t>esc.corazondejesus@mep.go.cr</t>
  </si>
  <si>
    <t>1 KM NORTE Y 700 MTS ESTE DEL HOTEL BRAMADERO</t>
  </si>
  <si>
    <t>esc.tempatal@mep.go.cr</t>
  </si>
  <si>
    <t>esc.platanares@mep.go.cr</t>
  </si>
  <si>
    <t>RAFAEL FLORES REYES</t>
  </si>
  <si>
    <t>esc.lainmaculada@mep.go.cr</t>
  </si>
  <si>
    <t>eliney.marchena.bustos@mep.go.cr</t>
  </si>
  <si>
    <t>DEYLIN ESQUIVEL RODRIGUEZ</t>
  </si>
  <si>
    <t>esc.canjelito@mep.go.cr</t>
  </si>
  <si>
    <t>esc.idalatrinidad@mep.go.cr</t>
  </si>
  <si>
    <t>JOHANNA MORA QUIROS</t>
  </si>
  <si>
    <t>ceap.cocori@mep.go.cr</t>
  </si>
  <si>
    <t>esc.sanjoseobrero@mep.go.cr</t>
  </si>
  <si>
    <t>esc.pueblonuevo.occidente@mep.go.cr</t>
  </si>
  <si>
    <t>esc.lareserva@mep.go.cr</t>
  </si>
  <si>
    <t>esc.porfiriocamposmunoz@mep.go.cr</t>
  </si>
  <si>
    <t>esc.kogoribtda@mep.go.cr</t>
  </si>
  <si>
    <t>esc.bocadeltoro@mep.go.cr</t>
  </si>
  <si>
    <t>45 KM NORTE DE PUERTO VIEJO SARAPIQUI,HEREDIA</t>
  </si>
  <si>
    <t>AMPARO MORA JARA</t>
  </si>
  <si>
    <t>esc.laconquista@mep.go.cr</t>
  </si>
  <si>
    <t>NISPERO TRES</t>
  </si>
  <si>
    <t>esc.raulrojasrodriguez@mep.go.cr</t>
  </si>
  <si>
    <t>esc.drrafaelcalderonguardia@mep.go.cr</t>
  </si>
  <si>
    <t>esc.sanjeronimodeacosta@mep.go.cr</t>
  </si>
  <si>
    <t>esc.losangeleshorquetas@mep.go.cr</t>
  </si>
  <si>
    <t>esc.sanantonio.sarapiqui@mep.go.cr</t>
  </si>
  <si>
    <t>ROXANA RODRIGUEZ ALFARO</t>
  </si>
  <si>
    <t>esc.barrioelcarmen@mep.go.cr</t>
  </si>
  <si>
    <t>75 NORTE Y 125 ESTE TERMINAL DE BUSES CARPIO</t>
  </si>
  <si>
    <t>esc.sanrafael.occidente@mep.go.cr</t>
  </si>
  <si>
    <t>esc.losangelessantacecilia@mep.go.cr</t>
  </si>
  <si>
    <t>esc.lalaguna@mep.go.cr</t>
  </si>
  <si>
    <t>esc.sangregado@mep.go.cr</t>
  </si>
  <si>
    <t>LUIS DIEGO SANCHEZ VARGAS</t>
  </si>
  <si>
    <t>esc.coopesanjuan@mep.go.cr</t>
  </si>
  <si>
    <t>esc.cedarcreek@mep.go.cr</t>
  </si>
  <si>
    <t>esc.llanogrande.limon@mep.go.cr</t>
  </si>
  <si>
    <t>esc.akberie@mep.go.cr</t>
  </si>
  <si>
    <t>150 M NORTE ANTIG. PULP. LAS FLORES, EL ÑEQUE</t>
  </si>
  <si>
    <t>esc.sanfrancisco.cartago@mep.go.cr</t>
  </si>
  <si>
    <t>esc.sanjoaquin.cartago@mep.go.cr</t>
  </si>
  <si>
    <t>ALLAN CHAVES BARRANTES</t>
  </si>
  <si>
    <t>esc.madaribotda@mep.go.cr</t>
  </si>
  <si>
    <t>LYENER QUESADA GUZMAN</t>
  </si>
  <si>
    <t>HENRY MONTIEL MONGE</t>
  </si>
  <si>
    <t>esc.santacecilia.puriscal@mep.go.cr</t>
  </si>
  <si>
    <t>esc.residencialurena@mep.go.cr</t>
  </si>
  <si>
    <t>esc.isladecedros@mep.go.cr</t>
  </si>
  <si>
    <t>esc.elcocal@mep.go.cr</t>
  </si>
  <si>
    <t>esc.damitas@mep.go.cr</t>
  </si>
  <si>
    <t>ILEANA MARCELA SOLANO LOAIZA</t>
  </si>
  <si>
    <t>esc.callegirales@mep.go.cr</t>
  </si>
  <si>
    <t>esc.elcarmenpiedadessur@mep.go.cr</t>
  </si>
  <si>
    <t>esc.lostijos@mep.go.cr</t>
  </si>
  <si>
    <t>esc.elcarmen.occidente@mep.go.cr</t>
  </si>
  <si>
    <t>esc.sanrafael.sancarlos@mep.go.cr</t>
  </si>
  <si>
    <t>esc.sanfrancisco.canas@mep.go.cr</t>
  </si>
  <si>
    <t>esc.aguacalientelacruz@mep.go.cr</t>
  </si>
  <si>
    <t>MONICA PASOS MARTINEZ</t>
  </si>
  <si>
    <t>esc.ciudadelasunidas@mep.go.cr</t>
  </si>
  <si>
    <t>esc.lindavistarioazul@mep.go.cr</t>
  </si>
  <si>
    <t>esc.laslomasdebuenosaires@mep.go.cr</t>
  </si>
  <si>
    <t>esc.guabata@mep.go.cr</t>
  </si>
  <si>
    <t>sandro.rodriguez.lupario@mep.go.cr</t>
  </si>
  <si>
    <t>JESUS GALLARDO ALMENGOR</t>
  </si>
  <si>
    <t>esc.pueblonuevo.limon@mep.go.cr</t>
  </si>
  <si>
    <t>esc.decuarros@mep.go.cr</t>
  </si>
  <si>
    <t>esc.elcruce.sarapiqui@mep.go.cr</t>
  </si>
  <si>
    <t>esc.nazareth@mep.go.cr</t>
  </si>
  <si>
    <t>JOSE A. ALVARADO MADRIGAL</t>
  </si>
  <si>
    <t>esc.asentamientochirripo@mep.go.cr</t>
  </si>
  <si>
    <t>esc.depuertolindo@mep.go.cr</t>
  </si>
  <si>
    <t>esc.villabruselas@mep.go.cr</t>
  </si>
  <si>
    <t>ENTRADA A ARANJUEZ.600 SUR BO.VILLA BRUSELAS</t>
  </si>
  <si>
    <t>esc.sanfrancisco.sanjosenorte@mep.go.cr</t>
  </si>
  <si>
    <t>esc.guadalupedelepanto@mep.go.cr</t>
  </si>
  <si>
    <t>esc.drfernandoguzmanmata@mep.go.cr</t>
  </si>
  <si>
    <t>esc.tobiasvaglio@mep.go.cr</t>
  </si>
  <si>
    <t>esc.veintiseismillas@mep.go.cr</t>
  </si>
  <si>
    <t>esc.lasbrisasparrita@mep.go.cr</t>
  </si>
  <si>
    <t>esc.escaleras@mep.go.cr</t>
  </si>
  <si>
    <t>1.7 KM AL ESTE DE DOMINICALITO</t>
  </si>
  <si>
    <t>susana.lopez.fernandez@mep.go.cr</t>
  </si>
  <si>
    <t>esc.sanmartin.turrialba@mep.go.cr</t>
  </si>
  <si>
    <t>esc.bocariocurena@mep.go.cr</t>
  </si>
  <si>
    <t>esc.santalucialafortuna@mep.go.cr</t>
  </si>
  <si>
    <t>esc.nimarinak@mep.go.cr</t>
  </si>
  <si>
    <t>esc.sanboscopiedadessur@mep.go.cr</t>
  </si>
  <si>
    <t>esc.elencuentro@mep.go.cr</t>
  </si>
  <si>
    <t>esc.laslomasduacari@mep.go.cr</t>
  </si>
  <si>
    <t>GILBERTO FLORES MORA</t>
  </si>
  <si>
    <t>GREDWIN ARROYO GODINEZ</t>
  </si>
  <si>
    <t>esc.puertonuevo@mep.go.cr</t>
  </si>
  <si>
    <t>esc.laconcepcion@mep.go.cr</t>
  </si>
  <si>
    <t>JESUSITA TRIANA MORA</t>
  </si>
  <si>
    <t>YORLE UGALDE MORERA</t>
  </si>
  <si>
    <t>esc.laesperanzaderiocolorado@mep.go.cr</t>
  </si>
  <si>
    <t>esc.soledaddeacosta@mep.go.cr</t>
  </si>
  <si>
    <t>esc.altosdequebradilla@mep.go.cr</t>
  </si>
  <si>
    <t>esc.losingenieros@mep.go.cr</t>
  </si>
  <si>
    <t>esc.nahuatl@mep.go.cr</t>
  </si>
  <si>
    <t>esc.nuevasantarita@mep.go.cr</t>
  </si>
  <si>
    <t>esc.elConchito@mep.go.cr</t>
  </si>
  <si>
    <t>esc.lavictoriadelimoncito@mep.go.cr</t>
  </si>
  <si>
    <t>esc.coloniaisidrena@mep.go.cr</t>
  </si>
  <si>
    <t>esc.playajunquillal@mep.go.cr</t>
  </si>
  <si>
    <t>esc.barrioirvin@mep.go.cr</t>
  </si>
  <si>
    <t>SHEILA CARMONA CARMONA</t>
  </si>
  <si>
    <t>esc.lalibertad.liberia@mep.go.cr</t>
  </si>
  <si>
    <t>esc.laalegriadeorosi@mep.go.cr</t>
  </si>
  <si>
    <t>esc.canocastilla@mep.go.cr</t>
  </si>
  <si>
    <t>esc.santafe.alajuela@mep.go.cr</t>
  </si>
  <si>
    <t>esc.bonanza.@mep.go.cr</t>
  </si>
  <si>
    <t>esc.nuevasantaana@mep.go.cr</t>
  </si>
  <si>
    <t>esc.sanmartindebuenosaires@mep.go.cr</t>
  </si>
  <si>
    <t>esc.sanviecente.heredia@mep.go.cr</t>
  </si>
  <si>
    <t>esc.losliriospuertoviejo@mep.go.cr</t>
  </si>
  <si>
    <t>esc.remolinitos@mep.go.cr</t>
  </si>
  <si>
    <t>esc.launion.sarapiqui@mep.go.cr</t>
  </si>
  <si>
    <t>esc.eljardin.sarapiqui@mep.go.cr</t>
  </si>
  <si>
    <t>GIOVANNI MURILLO SAENZ</t>
  </si>
  <si>
    <t>esc.lacarlota@mep.go.cr</t>
  </si>
  <si>
    <t>upe.casahogartiatere@mep.go.cr</t>
  </si>
  <si>
    <t>esc.sanluis.limon@mep.go.cr</t>
  </si>
  <si>
    <t>esc.latrocha@mep.go.cr</t>
  </si>
  <si>
    <t>esc.lasirena@mep.go.cr</t>
  </si>
  <si>
    <t>COMUNIDAD LA SIRENA DETRAS DE LA PLAZA FRENTE</t>
  </si>
  <si>
    <t>esc.lineavieja@mep.go.cr</t>
  </si>
  <si>
    <t>MARIA ALVAREZ CRUZ</t>
  </si>
  <si>
    <t>esc.narinak@mep.go.cr</t>
  </si>
  <si>
    <t>esc.ksarinak@mep.go.cr</t>
  </si>
  <si>
    <t>esc.kogokeaibtda@mep.go.cr</t>
  </si>
  <si>
    <t>esc.tulesi@mep.go.cr</t>
  </si>
  <si>
    <t>XINIA SALAZAR RAMIREZ</t>
  </si>
  <si>
    <t>esc.granodeoro@mep.go.cr</t>
  </si>
  <si>
    <t>IVO JULIO MORALES PITA</t>
  </si>
  <si>
    <t>esc.bermudas@mep.go.cr</t>
  </si>
  <si>
    <t>esc.sardina@mep.go.cr</t>
  </si>
  <si>
    <t>esc.guadalupe@mep.go.cr</t>
  </si>
  <si>
    <t>esc.navajuelar@mep.go.cr</t>
  </si>
  <si>
    <t>esc.macadamia@mep.go.cr</t>
  </si>
  <si>
    <t>esc.bahamas@mep.go.cr</t>
  </si>
  <si>
    <t>esc.aruba@mep.go.cr</t>
  </si>
  <si>
    <t>URB. ITAIPU, 25 OESTE Y 50 SUR</t>
  </si>
  <si>
    <t>ceap.higuito@mep.go.cr</t>
  </si>
  <si>
    <t>esc.laplaza@mep.go.cr</t>
  </si>
  <si>
    <t>esc.orocu@mep.go.cr</t>
  </si>
  <si>
    <t>9 KM AL NORTE DE CHOMES</t>
  </si>
  <si>
    <t>esc.cebadilla@mep.go.cr</t>
  </si>
  <si>
    <t>esc.calientatigra@mep.go.cr</t>
  </si>
  <si>
    <t>esc.dosramas@mep.go.cr</t>
  </si>
  <si>
    <t>esc.lacostanera@mep.go.cr</t>
  </si>
  <si>
    <t>JULIO MORALES CAMPOS</t>
  </si>
  <si>
    <t>esc.elencanto@mep.go.cr</t>
  </si>
  <si>
    <t>esc.laguna.guapiles@mep.go.cr</t>
  </si>
  <si>
    <t>esc.limoncito.@mep.go.cr</t>
  </si>
  <si>
    <t>esc.lacajeta@mep.go.cr</t>
  </si>
  <si>
    <t>3 KM ESTE DE CASA LA ARAÑA, BOCA DE ARENAL</t>
  </si>
  <si>
    <t>esc.lalucha.sarapiqui@mep.go.cr</t>
  </si>
  <si>
    <t>esc.bambeluno@mep.go.cr</t>
  </si>
  <si>
    <t>esc.coopey@mep.go.cr</t>
  </si>
  <si>
    <t>esc.indigenamrusara@mep.go.cr</t>
  </si>
  <si>
    <t>esc.losplancitos@mep.go.cr</t>
  </si>
  <si>
    <t>ROGER NAVARRO GRANADOS</t>
  </si>
  <si>
    <t>esc.buenaventura@mep.go.cr</t>
  </si>
  <si>
    <t>esc.portica@mep.go.cr</t>
  </si>
  <si>
    <t>CYNTHIA VILLALOBOS RODRIGUEZ</t>
  </si>
  <si>
    <t>esc.jerusalenpuertoviejo@mep.go.cr</t>
  </si>
  <si>
    <t>esc.elcarmendehorquetas@mep.go.cr</t>
  </si>
  <si>
    <t>esc.elbambu.sarapiqui@mep.go.cr</t>
  </si>
  <si>
    <t>esc.lindavista.sarapiqui@mep.go.cr</t>
  </si>
  <si>
    <t>esc.elpeloncito@mep.go.cr</t>
  </si>
  <si>
    <t>esc.elroble.canas@mep.go.cr</t>
  </si>
  <si>
    <t>esc.mariarafols@mep.go.cr</t>
  </si>
  <si>
    <t>esc.savegre.aguirre@mep.go.cr</t>
  </si>
  <si>
    <t>esc.sanfrancisco.sancarlos@mep.go.cr</t>
  </si>
  <si>
    <t>esc.lasdeliciasdelvenado@mep.go.cr</t>
  </si>
  <si>
    <t>ROSSELIN BARAHONA VALVERDE</t>
  </si>
  <si>
    <t>esc.quebradaarriba@mep.go.cr</t>
  </si>
  <si>
    <t>esc.chinakicha.turrialba@mep.go.cr</t>
  </si>
  <si>
    <t>esc.santateresita.occidente@mep.go.cr</t>
  </si>
  <si>
    <t>YIRLANIA GONZALEZ LOPEZ</t>
  </si>
  <si>
    <t>esc.sectorbarrantes@mep.go.cr</t>
  </si>
  <si>
    <t>esc.melerukii@mep.go.cr</t>
  </si>
  <si>
    <t>esc.elparaisopococi@mep.go.cr</t>
  </si>
  <si>
    <t>MONTE REY</t>
  </si>
  <si>
    <t>esc.monterreycariari@mep.go.cr</t>
  </si>
  <si>
    <t>esc.elmana@mep.go.cr</t>
  </si>
  <si>
    <t>esc.tsiobata@mep.go.cr</t>
  </si>
  <si>
    <t>esc.mariaributa@mep.go.cr</t>
  </si>
  <si>
    <t>esc.lourdesdeparrita@mep.go.cr</t>
  </si>
  <si>
    <t>esc.guarial@mep.go.cr</t>
  </si>
  <si>
    <t>esc.sanmartindevenecia@mep.go.cr</t>
  </si>
  <si>
    <t>esc.jarakicha@mep.go.cr</t>
  </si>
  <si>
    <t>esc.suebata@mep.go.cr</t>
  </si>
  <si>
    <t>esc.angelina@mep.go.cr</t>
  </si>
  <si>
    <t>VICTOR IGLESIAS LOPEZ</t>
  </si>
  <si>
    <t>esc.laislita@mep.go.cr</t>
  </si>
  <si>
    <t>esc.laqueroga@mep.go.cr</t>
  </si>
  <si>
    <t>esc.kaberi@mep.go.cr</t>
  </si>
  <si>
    <t>esc.taklakyaka@mep.go.cr</t>
  </si>
  <si>
    <t>esc.chorreras@mep.go.cr</t>
  </si>
  <si>
    <t>JENNY GONZALEZ ALFARO</t>
  </si>
  <si>
    <t>esc.lashuacas@mep.go.cr</t>
  </si>
  <si>
    <t>esc.tarise@mep.go.cr</t>
  </si>
  <si>
    <t>esc.gamonales@mep.go.cr</t>
  </si>
  <si>
    <t>esc.sangerardoloschiles@mep.go.cr</t>
  </si>
  <si>
    <t>esc.sanagustin.puntarenas@mep.go.cr</t>
  </si>
  <si>
    <t>JOSE ATENCIO CABALLERO</t>
  </si>
  <si>
    <t>esc.idaelvivero@mep.go.cr</t>
  </si>
  <si>
    <t>esc.bakomdi@mep.go.cr</t>
  </si>
  <si>
    <t>150 ESTE DEL REDONDEL DE TOROS</t>
  </si>
  <si>
    <t>esc.sanjeronimoloscholes@mep.go.cr</t>
  </si>
  <si>
    <t>esc.arcoiris@mep.go.cr</t>
  </si>
  <si>
    <t>esc.santafecobano@mep.go.cr</t>
  </si>
  <si>
    <t>esc.melidagarciaflores@mep.go.cr</t>
  </si>
  <si>
    <t>esc.cerroalegre@mep.go.cr</t>
  </si>
  <si>
    <t>RANDALL GALLARDO NELSON</t>
  </si>
  <si>
    <t>esc.dababli@mep.go.cr</t>
  </si>
  <si>
    <t>MARJORIE GRANADOS ARCE</t>
  </si>
  <si>
    <t>esc.mollejones.alajuela@mep.go.cr</t>
  </si>
  <si>
    <t>esc.asentamientoelgallo@mep.go.cr</t>
  </si>
  <si>
    <t>esc.santaluciadepocosol@mep.go.cr</t>
  </si>
  <si>
    <t>esc.pavonesbuenosaires@mep.go.cr</t>
  </si>
  <si>
    <t>03426</t>
  </si>
  <si>
    <t>03425</t>
  </si>
  <si>
    <t>02191</t>
  </si>
  <si>
    <t>02875</t>
  </si>
  <si>
    <t>02475</t>
  </si>
  <si>
    <t>03390</t>
  </si>
  <si>
    <t>03413</t>
  </si>
  <si>
    <t>03398</t>
  </si>
  <si>
    <t>AMERICAN INTERNACIONAL SCHOOL</t>
  </si>
  <si>
    <t>COLEGIO YURUSTI</t>
  </si>
  <si>
    <t>SANTA INES</t>
  </si>
  <si>
    <t>C.E.I. SAN JORGE</t>
  </si>
  <si>
    <t>TALLER PEDAGOGICO MONTEBELLO</t>
  </si>
  <si>
    <t>INSTITUTO EDUCATIVO ABC</t>
  </si>
  <si>
    <t>CAI NIÑOS Y NIÑAS TRIUNFADORES</t>
  </si>
  <si>
    <t>ECOLOGICO LA BOCA DEL MONTE</t>
  </si>
  <si>
    <t>CENTRO EDUCATIVO BILINGÜE ILE</t>
  </si>
  <si>
    <t>COSTA RICA INTERNATIONAL ACADEMY</t>
  </si>
  <si>
    <t>CASPARI MONTESSORI SCHOOL</t>
  </si>
  <si>
    <t>SAMARA PACIFIC SCHOOL</t>
  </si>
  <si>
    <t>LAKE MARY PRIMARIA</t>
  </si>
  <si>
    <t>CENTRO EDUCATIVO YORI</t>
  </si>
  <si>
    <t>SAINT GEORGE HIGH SCHOOL</t>
  </si>
  <si>
    <t>ESCUELA CRISTIANA EL PUENTE</t>
  </si>
  <si>
    <t>CENTRO EDUCATIVO FRAY FELIPE</t>
  </si>
  <si>
    <t>CLOVER HILLS EDUCATIVE SYSTEM</t>
  </si>
  <si>
    <t>VILLA ALEGRE</t>
  </si>
  <si>
    <t>MARIA DEL PILAR ROJAS BLANCO</t>
  </si>
  <si>
    <t>AMBAR VALVERDE MONTOYA</t>
  </si>
  <si>
    <t>LILLIAM CAMACHO BENAVIDES</t>
  </si>
  <si>
    <t>elc@fundacionpiedad.com</t>
  </si>
  <si>
    <t>jsalazar@mhs.ed.cr</t>
  </si>
  <si>
    <t>VILMA DEL CARMEN MENDOZA YANES</t>
  </si>
  <si>
    <t>cesmarco25@gmail.com</t>
  </si>
  <si>
    <t>MILENA BRENES MONTERO</t>
  </si>
  <si>
    <t>info@iem.ed.cr</t>
  </si>
  <si>
    <t>PATRICIA VILLANEA BREALEY</t>
  </si>
  <si>
    <t>silviasolis@yorkin.org</t>
  </si>
  <si>
    <t>JEHANINA FALLAS GONZALEZ</t>
  </si>
  <si>
    <t>LOS GUIDOS</t>
  </si>
  <si>
    <t>LIONEL HERNANDEZ GAMBOA</t>
  </si>
  <si>
    <t>MARJORIE PERALTA ROJAS</t>
  </si>
  <si>
    <t>santasofiadirectora@gmail.com</t>
  </si>
  <si>
    <t>preescolarlasirenita@hotmail.com</t>
  </si>
  <si>
    <t>GRETTEL MIRANDA VILLALTA</t>
  </si>
  <si>
    <t>labschool@ice.co.cr</t>
  </si>
  <si>
    <t>centro.njp@gmail.com</t>
  </si>
  <si>
    <t>DE LA IGLESIA DE SAN ROQUE 600 METROS OESTE</t>
  </si>
  <si>
    <t>ESTEBAN RIVERA CORDOBA</t>
  </si>
  <si>
    <t>COLORADITO</t>
  </si>
  <si>
    <t>CALLE LA RINCONADA</t>
  </si>
  <si>
    <t>info@abcprimaria.com</t>
  </si>
  <si>
    <t>200 ESTE DEL SUPER JJ</t>
  </si>
  <si>
    <t>was.ad2016@gmail.com</t>
  </si>
  <si>
    <t>ORFILIA LEON QUESADA</t>
  </si>
  <si>
    <t>FRANCINY VIQUEZ ARCE</t>
  </si>
  <si>
    <t>cmaheredia1@gmail.com</t>
  </si>
  <si>
    <t>CALLE MARGARITA</t>
  </si>
  <si>
    <t>CALLE MARGARITA, POZOS DE SANTA ANA</t>
  </si>
  <si>
    <t>sjimenez@yinus.co.cr</t>
  </si>
  <si>
    <t>informacion@carmenlyra.com</t>
  </si>
  <si>
    <t>CALLE CAÑAS</t>
  </si>
  <si>
    <t>SHIRLEY WELDY SALGUERA</t>
  </si>
  <si>
    <t>stcjschoolsmm@gmail.com</t>
  </si>
  <si>
    <t>bms@escuelabms.net</t>
  </si>
  <si>
    <t>direccion@montessori-community.com</t>
  </si>
  <si>
    <t>PABLO CAMPOS PEREIRA</t>
  </si>
  <si>
    <t>info@caspari.ed.cr</t>
  </si>
  <si>
    <t>AUXILIADORA MENESES GUILLEN</t>
  </si>
  <si>
    <t>jardinsanfranciscoasis@hotmail.com</t>
  </si>
  <si>
    <t>DE LA SUBESTACION JASEC 100 SUR/100 ESTE/50N</t>
  </si>
  <si>
    <t>DEL ANTIGUO BAR LAS VEGAS, 2K A ESTERONES</t>
  </si>
  <si>
    <t>URB.MONTELIMAR</t>
  </si>
  <si>
    <t>maria.barquero.morera@mep.go.cr</t>
  </si>
  <si>
    <t>400 NORTE DE LA GASOLINERA DE MONTELIMAR</t>
  </si>
  <si>
    <t>ANA ISABEL GONZALEZ ALVAREZ</t>
  </si>
  <si>
    <t>MARIA FELICIA CAMPOS MENDEZ</t>
  </si>
  <si>
    <t>CATALINA BRENES PALMA</t>
  </si>
  <si>
    <t>COOPERATIVA</t>
  </si>
  <si>
    <t>JENNIFER MIRANDA FONSECA</t>
  </si>
  <si>
    <t>ADRIANA RAMIREZ SANCHEZ</t>
  </si>
  <si>
    <t>03244</t>
  </si>
  <si>
    <t>Cantidad de Secciones</t>
  </si>
  <si>
    <t>Primaria por Suficiencia</t>
  </si>
  <si>
    <t>III Ciclo por Suficiencia</t>
  </si>
  <si>
    <t>Bachillerato por Madurez</t>
  </si>
  <si>
    <t>BERKELEY ACADEMY</t>
  </si>
  <si>
    <t>Se comparte el edificio con otra institución?</t>
  </si>
  <si>
    <t>Sala de Robótica</t>
  </si>
  <si>
    <t>2-16-01</t>
  </si>
  <si>
    <t>6-01-10</t>
  </si>
  <si>
    <t>Cultura Indígena</t>
  </si>
  <si>
    <t>RESIDENCIA DE LOS ESTUDIANTES MATRICULADOS DURANTE</t>
  </si>
  <si>
    <t>Refugiados</t>
  </si>
  <si>
    <t>Solicitante de Asilo</t>
  </si>
  <si>
    <t>REPUBLICA DEL PERU-VITALIA MADRIGAL A.</t>
  </si>
  <si>
    <t>JOSE FIDEL TRISTAN</t>
  </si>
  <si>
    <t>REPUBLICA DE ARGENTINA</t>
  </si>
  <si>
    <t>BARRIO MEXICO</t>
  </si>
  <si>
    <t>RAFAEL VARGAS QUIROS</t>
  </si>
  <si>
    <t>MONSENOR ANSELMO LLORENTE Y LA FUENTE</t>
  </si>
  <si>
    <t>MARIA REINA</t>
  </si>
  <si>
    <t>LOMAS DEL RIO</t>
  </si>
  <si>
    <t>DANIEL ODUBER QUIROS</t>
  </si>
  <si>
    <t>RINCON GRANDE</t>
  </si>
  <si>
    <t>DAVID MARIN HIDALGO</t>
  </si>
  <si>
    <t>JORGE VOLIO JIMENEZ</t>
  </si>
  <si>
    <t>BENJAMIN HERRERA ANGULO</t>
  </si>
  <si>
    <t>RIO ORO</t>
  </si>
  <si>
    <t>REPUBLICA DE FRANCIA</t>
  </si>
  <si>
    <t>GUACHIPELIN</t>
  </si>
  <si>
    <t>EZEQUIEL MORALES AGUILAR</t>
  </si>
  <si>
    <t>ANDRES BELLO LOPEZ</t>
  </si>
  <si>
    <t>REPUBLICA DE VENEZUELA</t>
  </si>
  <si>
    <t>JUAN ALVAREZ AZOFEIFA</t>
  </si>
  <si>
    <t>HELI SANTAMARIA NAVARRO</t>
  </si>
  <si>
    <t>PABELLON</t>
  </si>
  <si>
    <t>JESUS QUESADA ALVARADO</t>
  </si>
  <si>
    <t>IGNACIO DURAN VEGA</t>
  </si>
  <si>
    <t>ROSARIO ARRONIZ</t>
  </si>
  <si>
    <t>LA FLOR DE BAHIA</t>
  </si>
  <si>
    <t>BAHIA</t>
  </si>
  <si>
    <t>ABRAHAM PANIAGUA NUÑEZ</t>
  </si>
  <si>
    <t>EL TIRRA</t>
  </si>
  <si>
    <t>HERNAN RODRIGUEZ RUIZ</t>
  </si>
  <si>
    <t>QUIZARRA</t>
  </si>
  <si>
    <t>SANTA LUCIA DE PEJIBAYE</t>
  </si>
  <si>
    <t>EL AGUILA</t>
  </si>
  <si>
    <t>VICTOR ARGUELLO MURILLO</t>
  </si>
  <si>
    <t>JOSE JOAQUIN SALAS PEREZ</t>
  </si>
  <si>
    <t>PATRIARCA SAN JOSE</t>
  </si>
  <si>
    <t>RINCON DE MORA</t>
  </si>
  <si>
    <t>RINCON DE OROZCO</t>
  </si>
  <si>
    <t>RINCON OROZCO</t>
  </si>
  <si>
    <t>FELIX ANGEL SALAS CABEZAS</t>
  </si>
  <si>
    <t>ANGELES SUR</t>
  </si>
  <si>
    <t>BAJO CORDOBA</t>
  </si>
  <si>
    <t>JUAN JOSE VALVERDE MADRIGAL</t>
  </si>
  <si>
    <t>BAJO ZUÑIGA</t>
  </si>
  <si>
    <t>ANGELES NORTE</t>
  </si>
  <si>
    <t>FERMIN RODRIGUEZ CORDERO</t>
  </si>
  <si>
    <t>BAJO RODRIGUEZ</t>
  </si>
  <si>
    <t>CALLE LEON</t>
  </si>
  <si>
    <t>MONSEÑOR JUAN VICENTE SOLIS FERNANDEZ</t>
  </si>
  <si>
    <t>SIMON BOLIVAR</t>
  </si>
  <si>
    <t>CARLOS MARIA JIMENEZ ORTIZ</t>
  </si>
  <si>
    <t>RIO JESUS</t>
  </si>
  <si>
    <t>CAROLINA RODRIGUEZ DE MIRAMBELL</t>
  </si>
  <si>
    <t>FERNANDO CASTRO LOPEZ</t>
  </si>
  <si>
    <t>RINCON DE ALPIZAR</t>
  </si>
  <si>
    <t>ALVARO TERAN SECO</t>
  </si>
  <si>
    <t>JULIO ULATE GONZALEZ</t>
  </si>
  <si>
    <t>SAN JOSE DE TROJAS</t>
  </si>
  <si>
    <t>EL CRUCE DE CIRRI</t>
  </si>
  <si>
    <t>CIRRI SUR CENTRO</t>
  </si>
  <si>
    <t>REPUBLICA DEL ECUADOR</t>
  </si>
  <si>
    <t>ALFONSO MONGE RAMIREZ</t>
  </si>
  <si>
    <t>REPUBLICA DE CUBA</t>
  </si>
  <si>
    <t>REPUBLICA DE COLOMBIA</t>
  </si>
  <si>
    <t>DANIEL SOLORZANO MURILLO</t>
  </si>
  <si>
    <t>JACINTO AVILA ARAYA</t>
  </si>
  <si>
    <t>REPUBLICA DE URUGUAY</t>
  </si>
  <si>
    <t>PBRO. JOSE DEL OLMO</t>
  </si>
  <si>
    <t>RINCON</t>
  </si>
  <si>
    <t>PBRO. VENANCIO DE OÑA Y MARTINEZ</t>
  </si>
  <si>
    <t>JOAQUIN LORENZO SANCHO QUESADA</t>
  </si>
  <si>
    <t>PBRO. MANUEL BERNARDO GOMEZ SALAZAR</t>
  </si>
  <si>
    <t>FELIX VILLALOBOS VARGAS</t>
  </si>
  <si>
    <t>LORENZO GONZALEZ ARGUEDAS</t>
  </si>
  <si>
    <t>JOSE VALENCIANO ARRIETA</t>
  </si>
  <si>
    <t>RAMON BARQUERO SALAS</t>
  </si>
  <si>
    <t>ECOLOGICA LA TIGRA</t>
  </si>
  <si>
    <t>EL ABANICO</t>
  </si>
  <si>
    <t>CARLOS MARIA VASQUEZ ROJAS</t>
  </si>
  <si>
    <t>SECTOR ANGELES</t>
  </si>
  <si>
    <t>EMILIO CASTRO GOMEZ</t>
  </si>
  <si>
    <t>EL JAUURI</t>
  </si>
  <si>
    <t>COLONIA HUETARES</t>
  </si>
  <si>
    <t>SAN ISIDRO YOLILLAL</t>
  </si>
  <si>
    <t>TOBIAS MONTERO CASCANTE</t>
  </si>
  <si>
    <t>CERRO FRIO</t>
  </si>
  <si>
    <t>JULIO ACOSTA GARCIA</t>
  </si>
  <si>
    <t>CONCEPCION DE PAQUERA</t>
  </si>
  <si>
    <t>PUNTA DE RIO</t>
  </si>
  <si>
    <t>PUNTA DEL RIO</t>
  </si>
  <si>
    <t>MAL PAIS</t>
  </si>
  <si>
    <t>RIO FRIO</t>
  </si>
  <si>
    <t>PAVON DE ARIO</t>
  </si>
  <si>
    <t>JERUSALEN 3M</t>
  </si>
  <si>
    <t>BARRIO CANADA</t>
  </si>
  <si>
    <t>CIUDADELA GONZALEZ</t>
  </si>
  <si>
    <t>CENTRAL SAN JOSE</t>
  </si>
  <si>
    <t>KILOMETRO UNO</t>
  </si>
  <si>
    <t>KILOMETRO 1</t>
  </si>
  <si>
    <t>ANA MARIA GUARDIA MORA</t>
  </si>
  <si>
    <t>INVU KM 3</t>
  </si>
  <si>
    <t>KILOMETRO SIETE</t>
  </si>
  <si>
    <t>ALVARO PARIS STEFFENS</t>
  </si>
  <si>
    <t>KILOMETRO 16</t>
  </si>
  <si>
    <t>KILOMETRO 20</t>
  </si>
  <si>
    <t>02618</t>
  </si>
  <si>
    <t>3138</t>
  </si>
  <si>
    <t>RIO ESQUINAS</t>
  </si>
  <si>
    <t>LA UNION DEL SUR</t>
  </si>
  <si>
    <t>RIO CLARO</t>
  </si>
  <si>
    <t>BAHIA DE PAVON</t>
  </si>
  <si>
    <t>EL SANDALO</t>
  </si>
  <si>
    <t>DOS BRAZOS DE RIO TIGRE</t>
  </si>
  <si>
    <t>MOISES VINCENZI PACHECO</t>
  </si>
  <si>
    <t>KILOMETRO 33</t>
  </si>
  <si>
    <t>GORRION</t>
  </si>
  <si>
    <t>SAN RAMON DE RIO CLARO</t>
  </si>
  <si>
    <t>COTO 58-59</t>
  </si>
  <si>
    <t>KILOMETRO 29</t>
  </si>
  <si>
    <t>CENTRAL RIO CLARO</t>
  </si>
  <si>
    <t>KILOMETRO 24</t>
  </si>
  <si>
    <t>RIO BONITO</t>
  </si>
  <si>
    <t>FILA GUINEA</t>
  </si>
  <si>
    <t>FILA DE MENDEZ</t>
  </si>
  <si>
    <t>FILA MENDEZ</t>
  </si>
  <si>
    <t>GUINEA ARRIBA</t>
  </si>
  <si>
    <t>JAIME GUTIERREZ BROWN</t>
  </si>
  <si>
    <t>LA ADMINISTRACION</t>
  </si>
  <si>
    <t>SANTA MARIA DE PITTIER</t>
  </si>
  <si>
    <t>RIO MARZO</t>
  </si>
  <si>
    <t>JOSE GONZALO ACUÑA HERNANDEZ</t>
  </si>
  <si>
    <t>FEDERICO GUTIERREZ BRAUN</t>
  </si>
  <si>
    <t>RIO SALTO</t>
  </si>
  <si>
    <t>PARAISO DE LIMONCITO</t>
  </si>
  <si>
    <t>ROBERTO SANDI AZOFEIFA</t>
  </si>
  <si>
    <t>KILOMETRO 25</t>
  </si>
  <si>
    <t>ABROJO GUAYMI</t>
  </si>
  <si>
    <t>LAS VEGAS DE RIO ABROJO</t>
  </si>
  <si>
    <t>RIO ABROJO</t>
  </si>
  <si>
    <t>ALTO GUAYMI</t>
  </si>
  <si>
    <t>RIO INCENDIO</t>
  </si>
  <si>
    <t>EL VALLE DE BURICA</t>
  </si>
  <si>
    <t>CAHUITA, CARBON DOS</t>
  </si>
  <si>
    <t>LOS LLANOS DE FLORIDA</t>
  </si>
  <si>
    <t>BARRIO BELEN</t>
  </si>
  <si>
    <t>ALTO RIO CLARO</t>
  </si>
  <si>
    <t>MÄDÄRIBOTDÄ</t>
  </si>
  <si>
    <t>ALTO UNION</t>
  </si>
  <si>
    <t>CONFEDERACION SUIZA</t>
  </si>
  <si>
    <t>RIO SERENO</t>
  </si>
  <si>
    <t>RIO CLARO GUAYMI</t>
  </si>
  <si>
    <t>SAN RAMON DE ARIO</t>
  </si>
  <si>
    <t>SAN CRISTOBAL Y NEVIS</t>
  </si>
  <si>
    <t>BAMBU</t>
  </si>
  <si>
    <t>esc.sectorsiete@mep.go.cr</t>
  </si>
  <si>
    <t>COSTADO DE LA TERMINAL DE LOS BUSES Bº MEXICO</t>
  </si>
  <si>
    <t>CALLES 22 Y 24, AVENIDA PRIMERA, PASEO COLON</t>
  </si>
  <si>
    <t>AVENIDAS 4 Y 6, CALLES 24 Y 26</t>
  </si>
  <si>
    <t>esc.ricardojimenez@mep.go.cr</t>
  </si>
  <si>
    <t>ROBERT ZUÑIGA ELIZONDO</t>
  </si>
  <si>
    <t>SAN JORGE CENTRO, ANGELES, SAN RAMON</t>
  </si>
  <si>
    <t>esc.josefitajuradodealvarado@mep.go.cr</t>
  </si>
  <si>
    <t>FRENTE A PLAZA CRONOS. CALLE VIEJA TRES RIOS</t>
  </si>
  <si>
    <t>esc.lalia@mep.go.cr</t>
  </si>
  <si>
    <t>esc.centroamerica@mep.go.cr</t>
  </si>
  <si>
    <t>esc.joseangelvietorangel@mep.go.cr</t>
  </si>
  <si>
    <t>600 NOROESTE DE LA COMPAÑIA POZUELO</t>
  </si>
  <si>
    <t>esc.deexcelenciafaelvargas@mep.go.cr</t>
  </si>
  <si>
    <t>ALEX JESUS ORTIZ GUTIERREZ</t>
  </si>
  <si>
    <t>esc.leonxiii@mep.go.cr</t>
  </si>
  <si>
    <t>DE LA ESCUELA LA FLORIDA 8 AL SUR</t>
  </si>
  <si>
    <t>esc.ciudadeladepavas@mep.go.cr</t>
  </si>
  <si>
    <t>CONTIGUO A IGLESIA CATOLICA SAGRADA FAMILIA</t>
  </si>
  <si>
    <t>upe.danieloduberquiros@mep.go.cr</t>
  </si>
  <si>
    <t>esc.lospinoslaaurora@mep.go.cr</t>
  </si>
  <si>
    <t>esc.quincedesetiembre@mep.go.cr</t>
  </si>
  <si>
    <t>esc.manuelbelgranogonzalez@mep.go.cr</t>
  </si>
  <si>
    <t>esc.ismaelcotofernandez@mep.go.cr</t>
  </si>
  <si>
    <t>esc.concepciondealajuelita@mep.go.cr</t>
  </si>
  <si>
    <t>esc.abrahamlincoln@mep.go.cr</t>
  </si>
  <si>
    <t>esc.carolinadentalvarado@mep.go.cr</t>
  </si>
  <si>
    <t>SAN SEBASTIAN.25 S.75 O.DE LA PLAZA DEPORTES</t>
  </si>
  <si>
    <t>1.5 KM NOROESTE DE LA IGLESIA CATOLICA</t>
  </si>
  <si>
    <t>GABRIELA MESEN CASTRO</t>
  </si>
  <si>
    <t>50 SUR DEL ABASTECEDOR RIO ORO</t>
  </si>
  <si>
    <t>25 SUR DE IGLESIA CATOLICA, EL CARMEN</t>
  </si>
  <si>
    <t>esc.isabellacatolicauruca@mep.go.cr</t>
  </si>
  <si>
    <t>RONNY GUTIERREZ TORUÑO</t>
  </si>
  <si>
    <t>ALEJANDRA FLORES BADILLA</t>
  </si>
  <si>
    <t>ALICIA MARIA HIDALGO CESPEDES</t>
  </si>
  <si>
    <t>COSTADO SUR DEL PARQUE ESCAZU CENTRO</t>
  </si>
  <si>
    <t>esc.josetrinidadmoravalverde@mep.go.cr</t>
  </si>
  <si>
    <t>esc.drmarianofigueresforges@mep.go.cr</t>
  </si>
  <si>
    <t>SHIRLEY GUEVARA NUÑEZ</t>
  </si>
  <si>
    <t>ANITA AGUILAR MENA</t>
  </si>
  <si>
    <t>esc.santateresitaaserri@mep.go.cr</t>
  </si>
  <si>
    <t>DENISE ARCIA ROJAS</t>
  </si>
  <si>
    <t>esc.bajosdepraga@mep.go.cr</t>
  </si>
  <si>
    <t>esc.gabrielbrenesrobles@mep.go.cr</t>
  </si>
  <si>
    <t>esc.juanfloresumana@mep.go.cr</t>
  </si>
  <si>
    <t>150 ESTE DE LA CLINICA JERUSALEM</t>
  </si>
  <si>
    <t>esc.filomenablancodequiros@mep.go.cr</t>
  </si>
  <si>
    <t>esc.robertocantillanovindas@mep.go.cr</t>
  </si>
  <si>
    <t>esc.losangelesipis@mep.go.cr</t>
  </si>
  <si>
    <t>esc.pioxii@mep.go.cr</t>
  </si>
  <si>
    <t>esc.lasnubes.nortenorte@mep.go.cr</t>
  </si>
  <si>
    <t>TABLAZO SAN IGNACIO DE ACOSTA</t>
  </si>
  <si>
    <t>KARLA PRADO FALLAS</t>
  </si>
  <si>
    <t>esc.laesperanzaacosta@mep.go.cr</t>
  </si>
  <si>
    <t>MEILIN RODRIGUEZ BOLAÑOS</t>
  </si>
  <si>
    <t>esc.lasgravilias@mep.go.cr</t>
  </si>
  <si>
    <t>LAS GRAVILIAS,ACOSTA DETRAS PLAZA DEPORTES</t>
  </si>
  <si>
    <t>esc.lasvegasacosta@mep.go.cr</t>
  </si>
  <si>
    <t>25 MTS. SUR DEL SALON BREÑON DE SABANILLAS</t>
  </si>
  <si>
    <t>COSTADO N SALON COMUNAL, LA ESCUADRA ACOSTA</t>
  </si>
  <si>
    <t>esc.naranjal@mep.go.cr</t>
  </si>
  <si>
    <t>esc.teruel@mep.go.cr</t>
  </si>
  <si>
    <t>esc.zoncuzco@mep.go.cr</t>
  </si>
  <si>
    <t>YUNIER CHINCHILLA JIMENEZ</t>
  </si>
  <si>
    <t>esc.franklindelanoroosevelt@mep.go.cr</t>
  </si>
  <si>
    <t>MARIANA ROJAS VARGAS</t>
  </si>
  <si>
    <t>MARIA DE LOS ANGELES CAMPOS</t>
  </si>
  <si>
    <t>ROSIBEL CHACON BARBOZA</t>
  </si>
  <si>
    <t>esc.rosariosalazarmarin@mep.go.cr</t>
  </si>
  <si>
    <t>esc.floralia@mep.go.cr</t>
  </si>
  <si>
    <t>esc.joserojasalpizar@mep.go.cr</t>
  </si>
  <si>
    <t>esc.pedernal@mep.go.cr</t>
  </si>
  <si>
    <t>3.5 KM DE LA ANTIGUA GUARDIA RURAL, SALITRAL</t>
  </si>
  <si>
    <t>esc.llanograndemercedessur@mep.go.cr</t>
  </si>
  <si>
    <t>esc.tufares@mep.go.cr</t>
  </si>
  <si>
    <t>esc.bajolalegua@mep.go.cr</t>
  </si>
  <si>
    <t>esc.laleguita@mep.go.cr</t>
  </si>
  <si>
    <t>esc.lapalma.puriscal@mep.go.cr</t>
  </si>
  <si>
    <t>esc.ploka@mep.go.cr</t>
  </si>
  <si>
    <t>esc.quebradahonda.puriscal@mep.go.cr</t>
  </si>
  <si>
    <t>esc.santamarta.puriscal@mep.go.cr</t>
  </si>
  <si>
    <t>esc.sanmartin.puriscal@mep.go.cr</t>
  </si>
  <si>
    <t>esc.rafaelsolorzanosaborio@mep.go.cr</t>
  </si>
  <si>
    <t>esc.indigenazapaton@mep.go.cr</t>
  </si>
  <si>
    <t>esc.coloniagamalotillo@mep.go.cr</t>
  </si>
  <si>
    <t>esc.indigenaconcepcion@mep.go.cr</t>
  </si>
  <si>
    <t>CANDY LOPEZ ALFARO</t>
  </si>
  <si>
    <t>esc.gamalotillo@mep.go.cr</t>
  </si>
  <si>
    <t>esc.gavilan@mep.go.cr</t>
  </si>
  <si>
    <t>esc.juanluisgarciagonzalez@mep.go.cr</t>
  </si>
  <si>
    <t>esc.republicadelparaguay@mep.go.cr</t>
  </si>
  <si>
    <t>esc.llanogrande.puriscal@mep.go.cr</t>
  </si>
  <si>
    <t>esc.grifobajo@mep.go.cr</t>
  </si>
  <si>
    <t>esc.salitrillos@mep.go.cr</t>
  </si>
  <si>
    <t>esc.corralar@mep.go.cr</t>
  </si>
  <si>
    <t>esc.elrodeo.puriscal@mep.go.cr</t>
  </si>
  <si>
    <t>esc.coloniasanfrancisco@mep.go.cr</t>
  </si>
  <si>
    <t>esc.maurofernandezacuna@mep.go.cr</t>
  </si>
  <si>
    <t>esc.marcosperez@mep.go.cr</t>
  </si>
  <si>
    <t>esc.elgalan@mep.go.cr</t>
  </si>
  <si>
    <t>esc.idabijagual@mep.go.cr</t>
  </si>
  <si>
    <t>esc.rogelioquirosvalverde@mep.go.cr</t>
  </si>
  <si>
    <t>esc.sanisidro.puriscal@mep.go.cr</t>
  </si>
  <si>
    <t>esc.franciscomorazanquesada@mep.go.cr</t>
  </si>
  <si>
    <t>esc.sagradafamiliaelgeneral801@mep.go.cr</t>
  </si>
  <si>
    <t>esc.pedroperezzeledon@mep.go.cr</t>
  </si>
  <si>
    <t>FRANCISCO GONZALEZ ROJAS</t>
  </si>
  <si>
    <t>CALLE MORA RIO NUEVO,100M OESTE DE LA IGLESIA</t>
  </si>
  <si>
    <t>SHIRLEY ABARCA MARIN</t>
  </si>
  <si>
    <t>13 KM NOROESTE SAN ISIDRO DE EL GENERAL</t>
  </si>
  <si>
    <t>EDWIN FALLAS CECILIANO</t>
  </si>
  <si>
    <t>esc.elpeje@mep.go.cr</t>
  </si>
  <si>
    <t>esc.carlosluisvalverdevega@mep.go.cr</t>
  </si>
  <si>
    <t>KAREN VARGAS CORDERO</t>
  </si>
  <si>
    <t>ADRIAN BARBOZA AVALOS</t>
  </si>
  <si>
    <t>esc.lastumbas@mep.go.cr</t>
  </si>
  <si>
    <t>esc.elroble.perezzeldon@mep.go.cr</t>
  </si>
  <si>
    <t>esc.lareina@mep.go.cr</t>
  </si>
  <si>
    <t>ZEIDY PEREZ HERRERA</t>
  </si>
  <si>
    <t>CARLOS V. DIAZ MADRIZ</t>
  </si>
  <si>
    <t>esc.hernanrodriguezruiz@mep.go.cr</t>
  </si>
  <si>
    <t>FRENTE AL TEMPLO CATOLICO, EN LOS ANGELES</t>
  </si>
  <si>
    <t>JOHNNY SANCHEZ FERNANDEZ</t>
  </si>
  <si>
    <t>EDUARDO MORA FERNANDEZ</t>
  </si>
  <si>
    <t>OLGA CAMPOS GONZALEZ</t>
  </si>
  <si>
    <t>DANA VARGAS SALAZAR</t>
  </si>
  <si>
    <t>ALEXANDER BARBOZA AVILA</t>
  </si>
  <si>
    <t>esc.elaguiladepejibaye@mep.go.cr</t>
  </si>
  <si>
    <t>esc.villahermosabuenosaires@mep.go.cr</t>
  </si>
  <si>
    <t>esc.holandabuenosaires@mep.go.cr</t>
  </si>
  <si>
    <t>esc.bolas@mep.go.cr</t>
  </si>
  <si>
    <t>esc.palmitalbuenosaires@mep.go.cr</t>
  </si>
  <si>
    <t>esc.ujarrasbuenosaires@mep.go.cr</t>
  </si>
  <si>
    <t>esc.rioazulbuenosaires@mep.go.cr</t>
  </si>
  <si>
    <t>esc.arturotinoco@mep.go.cr</t>
  </si>
  <si>
    <t>MELANY TORRES ORTIZ</t>
  </si>
  <si>
    <t>esc.sanluisdebuenosaires@mep.go.cr</t>
  </si>
  <si>
    <t>esc.yeri@mep.go.cr</t>
  </si>
  <si>
    <t>esc.josefabio.gongora@mep.go.cr</t>
  </si>
  <si>
    <t>esc.bikakla@mep.go.cr</t>
  </si>
  <si>
    <t>esc.canas@mep.go.cr</t>
  </si>
  <si>
    <t>esc.pilon@mep.go.cr</t>
  </si>
  <si>
    <t>RAFAEL ROJAS MORALES</t>
  </si>
  <si>
    <t>esc.changuena@mep.go.cr</t>
  </si>
  <si>
    <t>esc.labonga@gmail.com</t>
  </si>
  <si>
    <t>100 METROS OESTE ABASTECEDOR LA BONGA</t>
  </si>
  <si>
    <t>esc.ojodeaguaboruca@mep.go.cr</t>
  </si>
  <si>
    <t>esc.santaluciapotrerogrande@mep.go.cr</t>
  </si>
  <si>
    <t>esc.lapuna@mep.go.cr</t>
  </si>
  <si>
    <t>esc.lasvueltaspotrerogrande@mep.go.cr</t>
  </si>
  <si>
    <t>300 MTS SURESTE DE LA TORRE DE TELECOMUNICACI</t>
  </si>
  <si>
    <t>esc.altamirapotrerogrande@mep.go.cr</t>
  </si>
  <si>
    <t>esc.sanrafaelpotrerogrande@mep.go.cr</t>
  </si>
  <si>
    <t>FRENTE A IGLESIA CATOLIC.DE SN RAFAEL,CABAGRA</t>
  </si>
  <si>
    <t>esc.indigenasanjuan@mep.go.cr</t>
  </si>
  <si>
    <t>300 MTS. NORTE DE LA PLAZA DE SAN JUAN</t>
  </si>
  <si>
    <t>esc.maravilla@mep.go.cr</t>
  </si>
  <si>
    <t>esc.guacimopotrerogrande@mep.go.cr</t>
  </si>
  <si>
    <t>esc.capri@mep.go.cr</t>
  </si>
  <si>
    <t>esc.palmirapotrerogrande@mep.go.cr</t>
  </si>
  <si>
    <t>esc.concepcionpilas@mep.go.cr</t>
  </si>
  <si>
    <t>esc.maizboruca@mep.go.cr</t>
  </si>
  <si>
    <t>esc.maizdelosuva@mep.go.cr</t>
  </si>
  <si>
    <t>MAX LEIVA MAROTO</t>
  </si>
  <si>
    <t>esc.sanluiscolinas@mep.go.cr</t>
  </si>
  <si>
    <t>ERICK MORALES DIAZ</t>
  </si>
  <si>
    <t>esc.jalisco@mep.go.cr</t>
  </si>
  <si>
    <t>ROMUALDO VILLANUEVA VILLANUEVA</t>
  </si>
  <si>
    <t>esc.davidgonzalezalfaro@mep.go.cr</t>
  </si>
  <si>
    <t>esc.manuelasantamaria@mep.go.cr</t>
  </si>
  <si>
    <t>WENDY MARIA PEREZ BADILLA</t>
  </si>
  <si>
    <t>esc.nicolaschaconvargas@mep.go.cr</t>
  </si>
  <si>
    <t>SINDY MURILLO CASTILLO</t>
  </si>
  <si>
    <t>esc.guadalajara@mep.go.cr</t>
  </si>
  <si>
    <t>esc.luisfelipegonzalezflores@mep.go.cr</t>
  </si>
  <si>
    <t>SANDRA TENCIO CORDERO</t>
  </si>
  <si>
    <t>esc.marianamdrigaldelao@mep.go.cr</t>
  </si>
  <si>
    <t>esc.adolfojimenezdelaguardia@mep.go.cr</t>
  </si>
  <si>
    <t>esc.josemanuelperaltaquesada@mep.go.cr</t>
  </si>
  <si>
    <t>JACQUELINE ARIAS CASTRO</t>
  </si>
  <si>
    <t>esc.guatusa@mep.go.cr</t>
  </si>
  <si>
    <t>esc.sanjuan.alajuela@mep.go.cr</t>
  </si>
  <si>
    <t>esc.sanjuannortepoas@mep.go.cr</t>
  </si>
  <si>
    <t>esc.santarosa.alajuela@mep.go.cr</t>
  </si>
  <si>
    <t>esc.haciendajaco@mep.go.cr</t>
  </si>
  <si>
    <t>esc.haciendavieja@mep.go.cr</t>
  </si>
  <si>
    <t>esc.herradurajaco@mep.go.cr</t>
  </si>
  <si>
    <t>esc.jaco@mep.go.cr</t>
  </si>
  <si>
    <t>esc.parcelasitco@mep.go.cr</t>
  </si>
  <si>
    <t>esc.ramadas@mep.go.cr</t>
  </si>
  <si>
    <t>esc.altosdenaranjo@mep.go.cr</t>
  </si>
  <si>
    <t>esc.tomassandoval@mep.go.cr</t>
  </si>
  <si>
    <t>esc.estanquillos@mep.go.cr</t>
  </si>
  <si>
    <t>esc.centralatenas@mep.go.cr</t>
  </si>
  <si>
    <t>esc.balsa@mep.go.cr</t>
  </si>
  <si>
    <t>CONTIGUO AL PUESTO DE SALUD, BERLIN</t>
  </si>
  <si>
    <t>FRENTE AL TEMPLO CATOLICO DE LLANO BRENES S.R</t>
  </si>
  <si>
    <t>WILLIAM GAMBOA CALDERON</t>
  </si>
  <si>
    <t>COSTADO NORTE DE LA PLAZA FUTBOL DE SN ISIDRO</t>
  </si>
  <si>
    <t>COSTADO SUR DEL TEMPLO CATOLICO, SAN RAFAEL</t>
  </si>
  <si>
    <t>esc.santiago.occidente@mep.go.cr</t>
  </si>
  <si>
    <t>2 K AL SUR DE LA ERMITA SAN RAFAEL, SN RAMON</t>
  </si>
  <si>
    <t>COSTADO SURESTE DE LA IGLESIA CATOLICA</t>
  </si>
  <si>
    <t>MARILU VILLALOBOS MESEN</t>
  </si>
  <si>
    <t>15 K. AL NORTE DE SAN RAMON, CALLE LA FORTUNA</t>
  </si>
  <si>
    <t>ALTO VILLEGAS, VOLIO, SAN RAMON</t>
  </si>
  <si>
    <t>MARTHA RODRIGUEZ HERRERA</t>
  </si>
  <si>
    <t>ANABEL NAVARRO MATAMOROS</t>
  </si>
  <si>
    <t>esc.angelesnorte@mep.go.cr</t>
  </si>
  <si>
    <t>HERNAN RAMIREZ JARA</t>
  </si>
  <si>
    <t>CONTIGUO AL SALON COMUNAL DE BARRANCA</t>
  </si>
  <si>
    <t>MARIA L. ARAYA BARRANTES</t>
  </si>
  <si>
    <t>DANITZA RODRIGUEZ CASTILLO</t>
  </si>
  <si>
    <t>ADONAY NUÑEZ RODRIGUEZ</t>
  </si>
  <si>
    <t>esc.quebradillas@mep.go.cr</t>
  </si>
  <si>
    <t>esc.carrerabuenadezapotal@mep.go.cr</t>
  </si>
  <si>
    <t>ERICK DANIEL MESEN ARROYO</t>
  </si>
  <si>
    <t>esc.elsavador@mep.go.cr</t>
  </si>
  <si>
    <t>MARIA ANDREA CORRALES OVARES</t>
  </si>
  <si>
    <t>YANSY ALPIZAR JIMENEZ</t>
  </si>
  <si>
    <t>LISBETH NUÑEZ CASCANTE</t>
  </si>
  <si>
    <t>ANA MARISIA RODRIGUEZ ALFARO</t>
  </si>
  <si>
    <t>LUIS GUSTAVO ALFARO SOTO</t>
  </si>
  <si>
    <t>COSTADO ESTE DEL TEMPLO CATOLICO, SABANILLA</t>
  </si>
  <si>
    <t>esc.elcrucedecirri@mep.go.cr</t>
  </si>
  <si>
    <t>CONTIGUO ASOCIACION TALITA CUMI, CRUCE CIRRI</t>
  </si>
  <si>
    <t>esc.lourdes.occidente@mep.go.cr</t>
  </si>
  <si>
    <t>esc.judastadeocorralessaenz@mep.go.cr</t>
  </si>
  <si>
    <t>esc.palmitos@mep.go.cr</t>
  </si>
  <si>
    <t>esc.republicadelecuador@mep.go.cr</t>
  </si>
  <si>
    <t>CARRETERA PRINC.ZARCERO, FTE.IGLESIA CATOLICA</t>
  </si>
  <si>
    <t>esc.sanroque.occidente@mep.go.cr</t>
  </si>
  <si>
    <t>FRENTE AL TEMPLO CATOLICO DE DULCE NOMBRE</t>
  </si>
  <si>
    <t>esc.republicadecuba@mep.go.cr</t>
  </si>
  <si>
    <t>FRENTE AL TEMPLO CATOLICO DE SAN JUANILLO</t>
  </si>
  <si>
    <t>esc.republicadecolombia@mep.go.cr</t>
  </si>
  <si>
    <t>esc.canuela@mep.go.cr</t>
  </si>
  <si>
    <t>FRENTE A LA IGLESIA CATOLICA DE LLANO BONITO</t>
  </si>
  <si>
    <t>esc.miguelcarballocorrales@mep.go.cr</t>
  </si>
  <si>
    <t>CONTIGUO AL TEMPLO CATOLICO DE PILAS</t>
  </si>
  <si>
    <t>DEYANIRA SOLORZANO GONZALEZ</t>
  </si>
  <si>
    <t>esc.lospinos@mep.go.cr</t>
  </si>
  <si>
    <t>CONTIGUO A LA CAFETALERA TIRRA</t>
  </si>
  <si>
    <t>LUCY GOLCHER CARAZO</t>
  </si>
  <si>
    <t>YASMIN ALVARADO ZUÑUGA</t>
  </si>
  <si>
    <t>1 K. AL OESTE DEL SUPERCOOP RINCON, ZARAGOZA</t>
  </si>
  <si>
    <t>esc.ermidablancogonzalez@mep.go.cr</t>
  </si>
  <si>
    <t>esc.elllano@mep.go.cr</t>
  </si>
  <si>
    <t>esc.felixvillalobos@mep.go.cr</t>
  </si>
  <si>
    <t>50 MTS. NORTE DEL TEMPLO CATOLICO</t>
  </si>
  <si>
    <t>MIRLEY RAMIREZ CHAVES</t>
  </si>
  <si>
    <t>200 OESTE DEL TEMPLO CATOLICO DE BARRANCA</t>
  </si>
  <si>
    <t>COSTADO SUR DEL TEMPLO CATOLICO DE ZARCERO</t>
  </si>
  <si>
    <t>JINETTE MARIN BENAVIDES</t>
  </si>
  <si>
    <t>esc.coloniaanateri@mep.go.cr</t>
  </si>
  <si>
    <t>esc.zapote.occidente@mep.go.cr</t>
  </si>
  <si>
    <t>esc.luisdemetrio.sarapiqui@mep.go.cr</t>
  </si>
  <si>
    <t>SYLVIA MA. NUÑEZ CASTILLO</t>
  </si>
  <si>
    <t>esc.sangerardo.sarapiqui@mep.go.cr</t>
  </si>
  <si>
    <t>esc.carmenlidiacastro@mep.go.cr</t>
  </si>
  <si>
    <t>esc.sanjosedelatigra@mep.go.cr</t>
  </si>
  <si>
    <t>esc.laceiba@mep.go.cr</t>
  </si>
  <si>
    <t>COSTADO N.DE LA PLAZA DE DEPORTES</t>
  </si>
  <si>
    <t>esc.lavega@mep.go.cr</t>
  </si>
  <si>
    <t>esc.lalucha.sancarlos@mep.go.cr</t>
  </si>
  <si>
    <t>esc.ermidablanco.sancarlos@mep.go.cr</t>
  </si>
  <si>
    <t>esc.sanfranciscodeflorencia@mep.go.cr</t>
  </si>
  <si>
    <t>esc.sanmiguel.sancarlos@mep.go.cr</t>
  </si>
  <si>
    <t>1 KM AL SUR DEL PARQUE DE CIUDAD QUESADA</t>
  </si>
  <si>
    <t>KATTHYA PIZARRO ARIAS</t>
  </si>
  <si>
    <t>ROSALYN SIBAJA GOMEZ</t>
  </si>
  <si>
    <t>esc.launionlapalmera@mep.go.cr</t>
  </si>
  <si>
    <t>JOSE MANUEL RODRIGUEZ SANDOVAL</t>
  </si>
  <si>
    <t>esc.santarosadelapalmera@mep.go.cr</t>
  </si>
  <si>
    <t>esc.mariosalazarmora@mep.go.cr</t>
  </si>
  <si>
    <t>ALEJANDRA RODRIGUEZ BARRANTES</t>
  </si>
  <si>
    <t>esc.eljardindepital@mep.go.cr</t>
  </si>
  <si>
    <t>esc.Sanrafaelriocuarto@mep.go.cr</t>
  </si>
  <si>
    <t>esc.sanmiguelpocosol@mep.go.cr</t>
  </si>
  <si>
    <t>esc.sanfrancisco.sarapiqui@mep.go.cr</t>
  </si>
  <si>
    <t>esc.elpinar@mep.go.cr</t>
  </si>
  <si>
    <t>esc.cerroblanco@mep.go.cr</t>
  </si>
  <si>
    <t>esc.puertoescondido@mep.go.cr</t>
  </si>
  <si>
    <t>esc.launiondemonterrey@mep.go.cr</t>
  </si>
  <si>
    <t>LEIBIS GDO. SANCHEZ JIMENEZ</t>
  </si>
  <si>
    <t>esc.tresesquinas@mep.go.cr</t>
  </si>
  <si>
    <t>esc.sanjorgelafortuna@mep.go.cr</t>
  </si>
  <si>
    <t>esc.montelimar@mep.go.cr</t>
  </si>
  <si>
    <t>400 METROS NORTE DE LA IGLESIA CATOLICA</t>
  </si>
  <si>
    <t>DEL SANTUARIO 2KM NORTE Y 2KM SUR,NURVO ARENA</t>
  </si>
  <si>
    <t>EULIN PATRICIA CHACON GAMBOA</t>
  </si>
  <si>
    <t>esc.juanrafaelchaconcastro@mep.go.cr</t>
  </si>
  <si>
    <t>esc.sanjoaquincutris@mep.go.cr</t>
  </si>
  <si>
    <t>esc.lacascada@mep.go.cr</t>
  </si>
  <si>
    <t>JESSICA VIVIANA VEGA BENAVIDES</t>
  </si>
  <si>
    <t>800 METROS SUROESTE CARRETERA A SAN JOAQUIN</t>
  </si>
  <si>
    <t>esc.sanfernandodecutris@mep.go.cr</t>
  </si>
  <si>
    <t>esc.acapulcopocosol@mep.go.cr</t>
  </si>
  <si>
    <t>esc.guarumal@mep.go.cr</t>
  </si>
  <si>
    <t>esc.elconcho@mep.go.cr</t>
  </si>
  <si>
    <t>esc.sanalejo@mep.go.cr</t>
  </si>
  <si>
    <t>LUIS MIGUEL VARGAS ARIAS</t>
  </si>
  <si>
    <t>esc.curire@mep.go.cr.</t>
  </si>
  <si>
    <t>esc.laaldea@mep.go.cr</t>
  </si>
  <si>
    <t>1 K. AL SUR DE LA CLINICA DE LOS COCOS</t>
  </si>
  <si>
    <t>esc.lasbrisasdepocosol@mep.go.cr</t>
  </si>
  <si>
    <t>FRANCISCO JAVIER BADILLA ARAYA</t>
  </si>
  <si>
    <t>esc.carrizalpocosol@mep.go.cr</t>
  </si>
  <si>
    <t>LUIS ARMANDO SEQUEIRA OROZCO</t>
  </si>
  <si>
    <t>4 KM OESTE DE LA ESCUELA AMPARO</t>
  </si>
  <si>
    <t>ALEJANDRA TERAN RIOS</t>
  </si>
  <si>
    <t>esc.lasdeliciasloschiles@mep.go.cr</t>
  </si>
  <si>
    <t>COSTA OESTE DE LA PLAZA DE DEPORTES</t>
  </si>
  <si>
    <t>FRENTE AL SALON COMUNAL EN EL BOTIJO</t>
  </si>
  <si>
    <t>esc.santarita.sancarlos@mep.go.cr</t>
  </si>
  <si>
    <t>esc.santiagoloschiles@mep.go.cr</t>
  </si>
  <si>
    <t>esc.sanisidrodeloschiles@mep.go.cr</t>
  </si>
  <si>
    <t>esc.elcoyol@mep.go.cr</t>
  </si>
  <si>
    <t>esc.canociego@mep.go.cr</t>
  </si>
  <si>
    <t>esc.sanhumberto@mep.go.cr</t>
  </si>
  <si>
    <t>JUANA MARIA FONSECA MONTES</t>
  </si>
  <si>
    <t>esc.chimurrialoschiles@mep.go.cr</t>
  </si>
  <si>
    <t>esc.tujankir1@mep.go.cr</t>
  </si>
  <si>
    <t>COSTADO SUR DE LA IGLESIA TUJANKIR 1</t>
  </si>
  <si>
    <t>esc.lakatira@mep.go.cr</t>
  </si>
  <si>
    <t>esc.lacabanga@mep.go.cr</t>
  </si>
  <si>
    <t>esc.thiales@mep.go.cr</t>
  </si>
  <si>
    <t>escuelapejibaye@mep.go.cr</t>
  </si>
  <si>
    <t>esc.sanjuanguatuso@mep.go.cr</t>
  </si>
  <si>
    <t>NESTOR BLANCO ELIZONDO</t>
  </si>
  <si>
    <t>esc.elcarmenguatuso@mep.go.cr</t>
  </si>
  <si>
    <t>esc.sanrafaelguatuso@mep.go.cr</t>
  </si>
  <si>
    <t>LUZMILDA RAMIREZ LOPEZ</t>
  </si>
  <si>
    <t>esc.eleedenguatuso@mep.go.cr</t>
  </si>
  <si>
    <t>esc.sabalito@mep.go.cr</t>
  </si>
  <si>
    <t>esc.sanantonio.sancarlos@mep.go.cr</t>
  </si>
  <si>
    <t>esc.laflorguatuso@mep.go.cr</t>
  </si>
  <si>
    <t>ELIANA VELAS MIRANDA</t>
  </si>
  <si>
    <t>eliana.velas.miranda@mep.go.cr</t>
  </si>
  <si>
    <t>YASIR MATARRITA CARAVACA</t>
  </si>
  <si>
    <t>esc.tigra@mep.go.cr</t>
  </si>
  <si>
    <t>CAROLINA DURAN LOBO</t>
  </si>
  <si>
    <t>esc.laesperanzatarrazu@mep.go.cr</t>
  </si>
  <si>
    <t>MYRIAM RIVERA RAMIREZ</t>
  </si>
  <si>
    <t>esc.marianoquirossegura@mep.go.cr</t>
  </si>
  <si>
    <t>ANA BEATRIZ TREJOS PRADO</t>
  </si>
  <si>
    <t>esc.elhigueron@mep.go.cr</t>
  </si>
  <si>
    <t>ELIZABETH MADRIGAL MEZA</t>
  </si>
  <si>
    <t>esc.manuelcastroblanco@mep.go.cr</t>
  </si>
  <si>
    <t>JOSE ALEJANDRO MORA MORALES</t>
  </si>
  <si>
    <t>esc.quircot@mep.go.cr</t>
  </si>
  <si>
    <t>JORGE EDUARDO DIAZ GARITA</t>
  </si>
  <si>
    <t>MONSERRATH SANABRIA RIVERA</t>
  </si>
  <si>
    <t>EDA ROXANA MASIS OBANDO</t>
  </si>
  <si>
    <t>esc.rudecindovargasquiros@mep.go.cr</t>
  </si>
  <si>
    <t>MARIA VIRGINIA GARRO ABARCA</t>
  </si>
  <si>
    <t>esc.juanmanuelmongecedeno@mep.go.cr</t>
  </si>
  <si>
    <t>BRAYNER JOSE BENAVIDES RAMIREZ</t>
  </si>
  <si>
    <t>ANNY DUARTE VALVERDE</t>
  </si>
  <si>
    <t>ALICE VALDERRAMOS CORDERO</t>
  </si>
  <si>
    <t>esc.laestrellaelguarco@mep.go.cr</t>
  </si>
  <si>
    <t>esc.sanpablo.cartago@mep.go.cr</t>
  </si>
  <si>
    <t>esc.elbosque.cartago@mep.go.cr</t>
  </si>
  <si>
    <t>esc.monsenorsanabria@mep.go.cr</t>
  </si>
  <si>
    <t>YOLANDA MASIS CALVO</t>
  </si>
  <si>
    <t>RANDIN GRANADOS MOYA</t>
  </si>
  <si>
    <t>esc.clementeavendanosaenz@mep.go.cr</t>
  </si>
  <si>
    <t>esc.frayjoseliendo@mep.go.cr</t>
  </si>
  <si>
    <t>esc.felipejalvardo@mep.go.cr</t>
  </si>
  <si>
    <t>esc.purisil@mep.go.cr</t>
  </si>
  <si>
    <t>esc.sanvicente.cartago@mep.go.cr</t>
  </si>
  <si>
    <t>MAUREEN ROJAS SANCHEZ</t>
  </si>
  <si>
    <t>LETICIA RODRIGUEZ SIBAJA</t>
  </si>
  <si>
    <t>esc.fernandoteranvalls@mep.go.cr</t>
  </si>
  <si>
    <t>esc.centraldetresrios@mep.go.cr</t>
  </si>
  <si>
    <t>esc.elhumo@mep.go.cr</t>
  </si>
  <si>
    <t>EL HUMO 25 MTS SUR DEL TEMPLO CATOLICO</t>
  </si>
  <si>
    <t>esc.sanmiguel.turrialba@mep.go.cr</t>
  </si>
  <si>
    <t>esc.sanrafael.turrialba@mep.go.cr</t>
  </si>
  <si>
    <t>esc.sanjuansur@mep.go.cr</t>
  </si>
  <si>
    <t>esc.drvalerianofernandez@mep.go.cr</t>
  </si>
  <si>
    <t>esc.rafaelaraya@mep.go.cr</t>
  </si>
  <si>
    <t>esc.elseis@mep.go.cr</t>
  </si>
  <si>
    <t>esc.guayabo@mep.go.cr</t>
  </si>
  <si>
    <t>ADRIANA BRENES PARAJELES</t>
  </si>
  <si>
    <t>ROBERTO GUZMAN SANDOVAL</t>
  </si>
  <si>
    <t>TRINCEL DIAZ ASTORGA</t>
  </si>
  <si>
    <t>KARLA BRADE JIMENEZ</t>
  </si>
  <si>
    <t>OSCAR JIMENEZ RIVERA</t>
  </si>
  <si>
    <t>esc.lapuebla@mep.go.cr</t>
  </si>
  <si>
    <t>esc.bajosdelvirilla@mep.go.cr</t>
  </si>
  <si>
    <t>MARIBEL CASAL GARCIA</t>
  </si>
  <si>
    <t>JOSE EDUARDO ARCE ZUÑIGA</t>
  </si>
  <si>
    <t>esc.rodolfopetersheider@mep.go.cr</t>
  </si>
  <si>
    <t>esc.ramonbarrantesherrera@mep.go.cr</t>
  </si>
  <si>
    <t>esc.fidelchavesmurillo@mep.go.cr</t>
  </si>
  <si>
    <t>esc.espana@mep.go.cr</t>
  </si>
  <si>
    <t>esc.sanrafaelciudadquesada@mep.go.cr</t>
  </si>
  <si>
    <t>300 N Y 100 ESTE DEL PARQUE BOSQUE DE LA HOJA</t>
  </si>
  <si>
    <t>esc.manuelcamacho@mep.go.cr</t>
  </si>
  <si>
    <t>esc.elpalenque@mep.go.cr</t>
  </si>
  <si>
    <t>VERA CALVO SANCHEZ</t>
  </si>
  <si>
    <t>escuela.concepcion@mep.go.cr</t>
  </si>
  <si>
    <t>JACQUELINE BRENES WEST</t>
  </si>
  <si>
    <t>esc.miraflores.heredia@mep.go.cr</t>
  </si>
  <si>
    <t>esc.neftalivillalobosgutierrez@mep.go.cr</t>
  </si>
  <si>
    <t>SANTO TOMAS DE SANTO DOMINGO</t>
  </si>
  <si>
    <t>esc.latirimbina@mep.go.cr</t>
  </si>
  <si>
    <t>esc.esterogrande@mep.go.cr</t>
  </si>
  <si>
    <t>esc.sanjosederiosucio@mep.go.cr</t>
  </si>
  <si>
    <t>CONTIGUO AL ACUEDUCTO RURAL</t>
  </si>
  <si>
    <t>esc.casamata@mep.go.cr</t>
  </si>
  <si>
    <t>esc.llanogrande.sarapiqui@mep.go.cr</t>
  </si>
  <si>
    <t>esc.sanvicente.sarapiqui@mep.go.cr</t>
  </si>
  <si>
    <t>esc.losangelesdelrio@mep.go.cr</t>
  </si>
  <si>
    <t>esc.losarbolitos@mep.go.cr</t>
  </si>
  <si>
    <t>esc.elmuelle@mep.go.cr</t>
  </si>
  <si>
    <t>esc.idacartagena@mep.go.cr</t>
  </si>
  <si>
    <t>RIGOBERTO AGUILAR ALVARADO</t>
  </si>
  <si>
    <t>esc.buenosairesdehorquetas@mep.go.cr</t>
  </si>
  <si>
    <t>esc.coloniavillalobos@mep.go.cr</t>
  </si>
  <si>
    <t>esc.idahuetar@mep.go.cr</t>
  </si>
  <si>
    <t>500MTS E DEL LICE DE RIO FRIO FRENTE A SUPER</t>
  </si>
  <si>
    <t>FINCA CINCO FRENTE AL ABASTECEDOR MG</t>
  </si>
  <si>
    <t>esc.coloniablanca@mep.go.cr</t>
  </si>
  <si>
    <t>DIAGONAL A LA PLAZA DE FUTBOL</t>
  </si>
  <si>
    <t>esc.colonialibertad@mep.go.cr</t>
  </si>
  <si>
    <t>esc.elcarmenupala@mep.go.cr</t>
  </si>
  <si>
    <t>HEINER VIALES VARGAS</t>
  </si>
  <si>
    <t>SOCORRO PALOMINO RODRIGUEZ</t>
  </si>
  <si>
    <t>esc.guacalito@mep.go.cr</t>
  </si>
  <si>
    <t>MARIA PARRALES MEDINA</t>
  </si>
  <si>
    <t>esc.copalchiacruz@mep.go.cr</t>
  </si>
  <si>
    <t>esc.idasanluisupala@mep.go.cr</t>
  </si>
  <si>
    <t>PASTOR ANTONIO LOPEZ VICTORIA</t>
  </si>
  <si>
    <t>esc.idaelencanto@mep.go.cr</t>
  </si>
  <si>
    <t>esc.santacecilia.liberia@mep.go.cr</t>
  </si>
  <si>
    <t>esc.lasdelicias.liberia@mep.go.cr</t>
  </si>
  <si>
    <t>esc.deguardia@mep.go.cr</t>
  </si>
  <si>
    <t>esc.rodeito@mep.go.cr</t>
  </si>
  <si>
    <t>esc.curubande@mep.go.cr</t>
  </si>
  <si>
    <t>esc.losangeles.liberia@mep.go.cr</t>
  </si>
  <si>
    <t>esc.marcelinogarcia.liberia@mep.go.cr</t>
  </si>
  <si>
    <t>esc.elpelondelabajura@mep.go.cr</t>
  </si>
  <si>
    <t>DE LA IGLESIA CATOLICA 50 AL SUR</t>
  </si>
  <si>
    <t>esc.faustoguzmancalvo@mep.go.cr</t>
  </si>
  <si>
    <t>esc.graltomasguardia@mep.go.cr</t>
  </si>
  <si>
    <t>esc.isidrobagaces@mep.go.cr</t>
  </si>
  <si>
    <t>YAMILETH GONZALEZ CARMONA</t>
  </si>
  <si>
    <t>esc.sanbernardo.liberia@mep.go.cr</t>
  </si>
  <si>
    <t>GRACE MADRIGAL NUNEZ</t>
  </si>
  <si>
    <t>esc.arturo.solano.monge@mep.go.cr</t>
  </si>
  <si>
    <t>MARIA JESUS CRUZ LOPEZ</t>
  </si>
  <si>
    <t>esc.caciquenicoa@mep.go.cr</t>
  </si>
  <si>
    <t>MAYELA VARGAS ESPINOZA</t>
  </si>
  <si>
    <t>esc.cuajiniquil.nicoya@mep.go.cr</t>
  </si>
  <si>
    <t>esc.naranjalito@mep.go.cr</t>
  </si>
  <si>
    <t>IVAN MAURICIO PEREZ PEREZ</t>
  </si>
  <si>
    <t>esc.juntasdenosara@mep.go.cr</t>
  </si>
  <si>
    <t>esc.riomontana@mep.go.cr</t>
  </si>
  <si>
    <t>esc.santaelena.nicoya@mep.go.cr</t>
  </si>
  <si>
    <t>omardengoguerrero.nicoya@mep.go.cr</t>
  </si>
  <si>
    <t>esc.elflor@mep.go.cr escelflor@mep.go.cr</t>
  </si>
  <si>
    <t>esc.montegalan@mep.go.cr</t>
  </si>
  <si>
    <t>esc.talolinga@mep.go.cr</t>
  </si>
  <si>
    <t>esc.josemartincarrillo@mep.go.cr</t>
  </si>
  <si>
    <t>esc.26defebrero1886@mep.go.cr</t>
  </si>
  <si>
    <t>esc.lalibertadhojancha@mep.go.cr</t>
  </si>
  <si>
    <t>esc.arbolito@mep.go.cr</t>
  </si>
  <si>
    <t>MIGUEL ANDRES ARIAS ESCOBAR</t>
  </si>
  <si>
    <t>esc.malinche@mep.go.cr</t>
  </si>
  <si>
    <t>INGRID TORRES GUEVARA</t>
  </si>
  <si>
    <t>esc.pueblonuevo.nicoya@mep.go.cr</t>
  </si>
  <si>
    <t>esc.portaldegarza@mep.go.cr</t>
  </si>
  <si>
    <t>esc.laesperanzadegarza@mep.go.cr</t>
  </si>
  <si>
    <t>esc.billozeledon@mep.go.cr</t>
  </si>
  <si>
    <t>esc.guillermoalvaradohernandez@mep.go.cr</t>
  </si>
  <si>
    <t>YOBNAN GAMBOA ZUNIGA</t>
  </si>
  <si>
    <t>esc.losangelesdandayure@mep.go.cr</t>
  </si>
  <si>
    <t>esc.jabillosnandayure@mep.go.cr</t>
  </si>
  <si>
    <t>esc.quebradadenando@mep.go.cr</t>
  </si>
  <si>
    <t>VIVIANA HERRERA RAMIREZ</t>
  </si>
  <si>
    <t>esc.guaitil@mep.go.cr</t>
  </si>
  <si>
    <t>esc.talolinguita@mep.go.cr</t>
  </si>
  <si>
    <t>esc.josefinalopezbonilla@mep.go.cr</t>
  </si>
  <si>
    <t>esc.lospargos@mep.go.cr</t>
  </si>
  <si>
    <t>esc.sanfrancisco.santacruz@mep.go.cr</t>
  </si>
  <si>
    <t>esc.puerto.potrero@mep.go.cr</t>
  </si>
  <si>
    <t>esc.alemania@mep.go.cr</t>
  </si>
  <si>
    <t>esc.elsocorro.santacruz@mep.go.cr</t>
  </si>
  <si>
    <t>esc.lagarto@mep.go.cr</t>
  </si>
  <si>
    <t>esc.espabelar@mep.go.cr</t>
  </si>
  <si>
    <t>MA.DE LOS ANGELES VALLES JUARE</t>
  </si>
  <si>
    <t>ADRIAN GONZALEZ QUESADA</t>
  </si>
  <si>
    <t>esc.decorralillos@mep.go.cr</t>
  </si>
  <si>
    <t>KARINA GRIJALBA CONTRERAS</t>
  </si>
  <si>
    <t>esc.elcarmenn1@mep.go.cr</t>
  </si>
  <si>
    <t>esc.buenavista.nortenorte@mep.go.cr</t>
  </si>
  <si>
    <t>esc.elfosforo@mep.go.cr</t>
  </si>
  <si>
    <t>esc.lasmilpas@mep.go.cr</t>
  </si>
  <si>
    <t>esc.elcarmen2@mep.go.cr</t>
  </si>
  <si>
    <t>esc.villahermosa@mep.go.cr</t>
  </si>
  <si>
    <t>esc.villanuevaupala@mep.go.cr</t>
  </si>
  <si>
    <t>esc.pizotillo@mep.go.cr</t>
  </si>
  <si>
    <t>QUEBRADON UPALA, 6KM NORTE DE BOMBA ARMO</t>
  </si>
  <si>
    <t>esc.rafaelangelsanchez@mep.go.cr</t>
  </si>
  <si>
    <t>esc.lavictoriadeupala@mep.go.cr</t>
  </si>
  <si>
    <t>esc.coloniapuntarenas@mep.go.cr</t>
  </si>
  <si>
    <t>esc.sangabriel.yolillal@mep.go.cr</t>
  </si>
  <si>
    <t>esc.elsalto.@mep.go.cr</t>
  </si>
  <si>
    <t>50 MTS ESTE DE LA PLAZA DE DEPORTES DEL SALTO</t>
  </si>
  <si>
    <t>esc.stodomingobijagua@mep.go.cr</t>
  </si>
  <si>
    <t>esc.mensenorluisleipold@mep.go.cr</t>
  </si>
  <si>
    <t>esc.sanisidro.canas@mep.go.cr</t>
  </si>
  <si>
    <t>DE LA ENTRADA DE CEMEX COLORADO 2KM NORTE</t>
  </si>
  <si>
    <t>FRENTE A LA PARADA DE BUSES DE LA PALMA DE AB</t>
  </si>
  <si>
    <t>4KM OESTE DEL LICEO DE ABANGARES</t>
  </si>
  <si>
    <t>esc.tejarcillos@mep.go.cr</t>
  </si>
  <si>
    <t>esc.tresamigos@mep.go.cr</t>
  </si>
  <si>
    <t>eldosdeabangares@mep.go.cr</t>
  </si>
  <si>
    <t>YORLENY LOPEZ ZAMORA</t>
  </si>
  <si>
    <t>esc.lasparcelas@mep.go.cr</t>
  </si>
  <si>
    <t>25METROS SUR DEL TEMPLO CATOLICO DE SOLANIA</t>
  </si>
  <si>
    <t>25 ESTE DE LA IGLESIA CATOLICA TURIN TILARAN</t>
  </si>
  <si>
    <t>esc.eldosdetilaran@mep.go.cr</t>
  </si>
  <si>
    <t>esc.lostornos@mep.go.cr</t>
  </si>
  <si>
    <t>esc.deliaurbinaguevara@mep.go.cr</t>
  </si>
  <si>
    <t>esc.elcarmen.puntarenas@mep.go.cr</t>
  </si>
  <si>
    <t>esc.nuestrasenoradesion@mep.go.cr</t>
  </si>
  <si>
    <t>esc.josericardoorlich@mep.go.cr</t>
  </si>
  <si>
    <t>esc.jorgeborboncastro@mep.go.cr</t>
  </si>
  <si>
    <t>esc.chomes@mep.go.cr</t>
  </si>
  <si>
    <t>CONTIGUO AL SALON COMUNAL DE COROZAL</t>
  </si>
  <si>
    <t>esc.sanblasdelepanto@mep.go.cr</t>
  </si>
  <si>
    <t>FRENTE AL SALON COMUNAL DE SAN BLAS</t>
  </si>
  <si>
    <t>ANA LORENA SANCHEZ MARTINEZ</t>
  </si>
  <si>
    <t>CONTIGUO AL TEMPLO CATOLICO DE DOMINICAS</t>
  </si>
  <si>
    <t>esc.elcoto@mep.go.cr</t>
  </si>
  <si>
    <t>ANGEL ENRIQUEZ PARRA</t>
  </si>
  <si>
    <t>YASIR LORIA HERRERA</t>
  </si>
  <si>
    <t>ISABEL VASQUEZ CHACON</t>
  </si>
  <si>
    <t>esc.santarosaguacimal@mep.go.cr</t>
  </si>
  <si>
    <t>100 METROS AL NORTE DEL BANCO NACIONAL</t>
  </si>
  <si>
    <t>GONZALO NARVAEZ BLANCO</t>
  </si>
  <si>
    <t>RODOLFO PEREZ MATARRITA</t>
  </si>
  <si>
    <t>esc.bellohorizontecobano@mep.go.cr</t>
  </si>
  <si>
    <t>esc.santateresa.peninsular@mep.go.cr</t>
  </si>
  <si>
    <t>CONTIGUO A PLAZA DE FUTBOL SANTA TERESA</t>
  </si>
  <si>
    <t>FRENTE A PLAZA DE DEPORTES DE MAL PAIS</t>
  </si>
  <si>
    <t>esc.moctezuma@mep.go.cr</t>
  </si>
  <si>
    <t>esc.riofrio@mep.go.cr</t>
  </si>
  <si>
    <t>CONTIGUO A SALON COMUNAL RIO FRIO</t>
  </si>
  <si>
    <t>esc.rionegrocobano@mep.go.cr</t>
  </si>
  <si>
    <t>CENTRO DE RIO NEGRO</t>
  </si>
  <si>
    <t>esc.lasdeliciascobano@mep.go.cr</t>
  </si>
  <si>
    <t>CONTIGUO A LA IGLESIA CATOLICA LAS DELICIAS</t>
  </si>
  <si>
    <t>HANNIA MARIA MORAGA MORAGA</t>
  </si>
  <si>
    <t>CONTIGUO IGLESIA CATOLICA DE TAMBOR</t>
  </si>
  <si>
    <t>esc.laesperanzapaquera@mep.go.cr</t>
  </si>
  <si>
    <t>LA JULIETA KILOMETRO 35</t>
  </si>
  <si>
    <t>esc.bruselas@mep.go.cr</t>
  </si>
  <si>
    <t>esc.heribertozeledon@mep.go.cr</t>
  </si>
  <si>
    <t>esc.matalimon@mep.go.cr</t>
  </si>
  <si>
    <t>esc.penasblancasesparza@mep.go.cr</t>
  </si>
  <si>
    <t>esc.juanrafaeljimenezgranados@mep.go.cr</t>
  </si>
  <si>
    <t>esc.mojoncito@mep.go.cr</t>
  </si>
  <si>
    <t>COSTADO SUR DEL TEMPLO CATOLICO DE ZAPOTAL</t>
  </si>
  <si>
    <t>esc.lasventanas@mep.go.cr</t>
  </si>
  <si>
    <t>8 KMS AL SURESTE DEL HOSPITAL MAX TERAN VALLS</t>
  </si>
  <si>
    <t>esc.lagallega@mep.go.cr</t>
  </si>
  <si>
    <t>FINCA MONA 1` CUADRANTE FRENTE A LA PLAZA DEP</t>
  </si>
  <si>
    <t>esc.fincaanita@mep.go.cr</t>
  </si>
  <si>
    <t>esc.portalon@mep.go.cr</t>
  </si>
  <si>
    <t>esc.portondenaranjo@mep.go.cr</t>
  </si>
  <si>
    <t>esc.santamartasavegre@mep.go.cr</t>
  </si>
  <si>
    <t>esc.londresnaranjito@mep.go.cr</t>
  </si>
  <si>
    <t>esc.santodomingosavegre@mep.go.cr</t>
  </si>
  <si>
    <t>esc.sanandres.aguirre@mep.go.cr</t>
  </si>
  <si>
    <t>STEPHANIE VILLALOBOS AZOFEIFA</t>
  </si>
  <si>
    <t>esc.sanrafaelnorteparrita@mep.go.cr</t>
  </si>
  <si>
    <t>esc.oficialdeparrita@mep.go.cr</t>
  </si>
  <si>
    <t>LUCIA CORDERO NAVARRO</t>
  </si>
  <si>
    <t>esc.juntadecacao@mep.go.cr</t>
  </si>
  <si>
    <t>HELLEN GODINEZ MORENO</t>
  </si>
  <si>
    <t>esc.elrey@mep.go.cr</t>
  </si>
  <si>
    <t>JUAN GERARDO ESQUIVEL ESPINOZA</t>
  </si>
  <si>
    <t>esc.lachirraca@mep.go.cr</t>
  </si>
  <si>
    <t>LILLIANA FALLAS CALDERON</t>
  </si>
  <si>
    <t>esc.esterillooeste@mep.go.cr</t>
  </si>
  <si>
    <t>esc.vistaterraba@mep.go.cr</t>
  </si>
  <si>
    <t>DENIA MEDINA BATISTA</t>
  </si>
  <si>
    <t>esc.balsar@mep.go.cr</t>
  </si>
  <si>
    <t>SHERRY MARTINEZ OBANDO</t>
  </si>
  <si>
    <t>esc.ballena@mep.go.cr</t>
  </si>
  <si>
    <t>esc.vallediquis@mep.go.cr</t>
  </si>
  <si>
    <t>TATIANA MORA SANDI</t>
  </si>
  <si>
    <t>esc.puntamala@mep.go.cr</t>
  </si>
  <si>
    <t>esc.sanbuenaventurosa@mep.go.cr</t>
  </si>
  <si>
    <t>esc.tresriosciudadcortes@mep.go.cr</t>
  </si>
  <si>
    <t>MARLY VENEGAS BARRANTES</t>
  </si>
  <si>
    <t>esc.lanavidad@mep.go.cr</t>
  </si>
  <si>
    <t>esc.mariarosagamezsolano@mep.go.cr</t>
  </si>
  <si>
    <t>esc.sinaideosa@mep.go.cr</t>
  </si>
  <si>
    <t>esc.villabonitadeosa@mep.go.cr</t>
  </si>
  <si>
    <t>esc.fincajalaca@mep.go.cr</t>
  </si>
  <si>
    <t>esc.salama@mep.go.cr</t>
  </si>
  <si>
    <t>esc.laguariadeosa@mep.go.cr</t>
  </si>
  <si>
    <t>ANA YUVEL NAVAS MORALES</t>
  </si>
  <si>
    <t>esc.sanisidrodeosa@mep.go.cr</t>
  </si>
  <si>
    <t>esc.lafloridadepiedrasblancas@mep.go.cr</t>
  </si>
  <si>
    <t>esc.fincaochopalmar@mep.go.cr</t>
  </si>
  <si>
    <t>esc.fincadocepalmar@mep.go.cr</t>
  </si>
  <si>
    <t>esc.fincadosdeosa@mep.go.cr</t>
  </si>
  <si>
    <t>esc.lapalma@mep.go.cr</t>
  </si>
  <si>
    <t>esc.eduardogarnierugalde@mep.go.cr</t>
  </si>
  <si>
    <t>CONTIGUA IGLESIA CATOLICA PALMAR NORTE OSA</t>
  </si>
  <si>
    <t>esc.coquito@mep.go.cr</t>
  </si>
  <si>
    <t>2K NORTE DE LA ENTRADA OLLA CER,PALMAR NORTE</t>
  </si>
  <si>
    <t>esc.fincadiezpalmar@mep.go.cr</t>
  </si>
  <si>
    <t>esc.fincaseisonce@mep.go.cr</t>
  </si>
  <si>
    <t>esc.fincacincopalmar@mep.go.cr</t>
  </si>
  <si>
    <t>escuelacanablancadepalmar@mep.go.cr</t>
  </si>
  <si>
    <t>esc.palmarsur@mep.go.cr</t>
  </si>
  <si>
    <t>ISABEL GOMEZ SOLERA</t>
  </si>
  <si>
    <t>esc.santaeduvigesosa@mep.go.cr</t>
  </si>
  <si>
    <t>esc.almirante@mep.go.cr</t>
  </si>
  <si>
    <t>esc.ajuntaderas@mep.go.cr</t>
  </si>
  <si>
    <t>DEL PUENTE DE RIO CORREDORES 50 M SE Y 300 NE</t>
  </si>
  <si>
    <t>esc.lajuanitadesierpe@mep.go.cr</t>
  </si>
  <si>
    <t>esc.losangelesdedrake@mep.go.cr</t>
  </si>
  <si>
    <t>esc.miramardesierpe@mep.go.cr</t>
  </si>
  <si>
    <t>esc.riyito@mep.go.cr</t>
  </si>
  <si>
    <t>esc.sanjosecitobahiadrake@mep.go.cr</t>
  </si>
  <si>
    <t>100M ESTE DEL EBAIS DRAKE</t>
  </si>
  <si>
    <t>ROCIO SOTO VARELA</t>
  </si>
  <si>
    <t>esc.potrerosdesierpe@mep.go.cr</t>
  </si>
  <si>
    <t>2KM OESTE DE LA ENTRADA AMAPOLA POTREROS SIER</t>
  </si>
  <si>
    <t>SERGIO PEREZ AYMERICH</t>
  </si>
  <si>
    <t>DETRAS DEL ESTADIO FORTUNATO ATENCIO</t>
  </si>
  <si>
    <t>esc.kilometro1@mep.go.cr</t>
  </si>
  <si>
    <t>COSTADO OESTE DE LA DELEGACION DE POLICIAS</t>
  </si>
  <si>
    <t>esc.alvaroparissteffens@mep.go.cr</t>
  </si>
  <si>
    <t>MAGALY LOPEZ OBANDO</t>
  </si>
  <si>
    <t>ANA DAYANA JIMENEZ JIMENEZ</t>
  </si>
  <si>
    <t>MARCIAL CHAVARRIA VILLEGAS</t>
  </si>
  <si>
    <t>LUIS OLDEMAR BALTODANO JIMENEZ</t>
  </si>
  <si>
    <t>HECTOR CARRERA RODRIGUEZ</t>
  </si>
  <si>
    <t>ALTO D COMTE,TERRITORIO INDIGENA COMTE BURICA</t>
  </si>
  <si>
    <t>LAUREN CUBILLO HERNANDEZ</t>
  </si>
  <si>
    <t>RIO CLARO DE PAVONES, GOLFITO</t>
  </si>
  <si>
    <t>PATRICIA VALVERDE NAVARRO</t>
  </si>
  <si>
    <t>esc.puntabanco@mep.go.cr</t>
  </si>
  <si>
    <t>LORENA FERNANDEZ SABALA</t>
  </si>
  <si>
    <t>esc.saturninocedenocedeno@mep.go.cr</t>
  </si>
  <si>
    <t>JOSE ENRIQUE ALVARADO QUIROS</t>
  </si>
  <si>
    <t>PALO SECO, PUERTO JIMENEZ</t>
  </si>
  <si>
    <t>esc.dosbrazosderiotigre@mep.go.cr</t>
  </si>
  <si>
    <t>YESLLIN ACUÑA MESEN</t>
  </si>
  <si>
    <t>KARLA MENA COREA</t>
  </si>
  <si>
    <t>esc.fincatrespalmar@mep.go.cr</t>
  </si>
  <si>
    <t>FRENTE A SALON COMUNAL</t>
  </si>
  <si>
    <t>esc.villanuevaguaycara@mep.go.cr</t>
  </si>
  <si>
    <t>DELIA CAMPOS SANTAMARIA</t>
  </si>
  <si>
    <t>es.coto5859@mep.go.cr</t>
  </si>
  <si>
    <t>KILOMETRO 29, RIO CLARO, GOLFITO</t>
  </si>
  <si>
    <t>FRENTE A IGLESIA CATOLICA DE VILLA BRICEÑO</t>
  </si>
  <si>
    <t>esc.lagamba@mep.go.cr</t>
  </si>
  <si>
    <t>esc.losangelesguaycara@mep.go.cr</t>
  </si>
  <si>
    <t>FRENTE AL MAXIPALI SOBRE CARRETERA INTERAMERI</t>
  </si>
  <si>
    <t>HENRY RODRIGUEZ VILLALOBOS</t>
  </si>
  <si>
    <t>JAVIER SANCHEZ SALAZAR</t>
  </si>
  <si>
    <t>esc.llanobonitoguaycara@mep.go.cr</t>
  </si>
  <si>
    <t>ANTONIO VALDEZ CONCEPCION</t>
  </si>
  <si>
    <t>YAHAIRA CHAVES PIEDRA</t>
  </si>
  <si>
    <t>ROY JIMENEZ MADRIGAL</t>
  </si>
  <si>
    <t>200 MTS. AL OESTE DE PULPERIA EL CRUCE</t>
  </si>
  <si>
    <t>SILVIA SOLORZANO CHACON</t>
  </si>
  <si>
    <t>esc.filademendez@mep.go.cr</t>
  </si>
  <si>
    <t>ALEX ALFARO LOPEZ</t>
  </si>
  <si>
    <t>DENIA BERMUDEZ ESPINOZA</t>
  </si>
  <si>
    <t>ALEXIS RODRIGUEZ BADILLA</t>
  </si>
  <si>
    <t>250 MTS. ESTE DE LA DELEGACION POLICIAL</t>
  </si>
  <si>
    <t>esc.jaimegutierrezbrown@mep.go.cr</t>
  </si>
  <si>
    <t>CONTIGUO AL TEMPLO CATOLICO LA ISLA</t>
  </si>
  <si>
    <t>MARVIN DELGADO SANDI</t>
  </si>
  <si>
    <t>ANA MARIA CERDAS CORRALES</t>
  </si>
  <si>
    <t>KENDAR NUÑEZ DELGADO</t>
  </si>
  <si>
    <t>COSTADO SUR DEL SALON COMUNAL DE LA LIBERTAD</t>
  </si>
  <si>
    <t>FLANDER GONZALEZ SALGADO</t>
  </si>
  <si>
    <t>GUILLERMO ORTEGA CHAVARRIA</t>
  </si>
  <si>
    <t>OVIDIO RODRIGUEZ TORRES</t>
  </si>
  <si>
    <t>CARLOS ALBERTO LOPEZ CUBILLO</t>
  </si>
  <si>
    <t>350 MTS. SURESTE DE LA PULPERIA PALMIRA # DOS</t>
  </si>
  <si>
    <t>ROSAIDA VINDAS CHAVES</t>
  </si>
  <si>
    <t>CONTIGUO A LA PLAZA DE DEPORTES, RIO MARZO</t>
  </si>
  <si>
    <t>IVANNIA BARRANTES VARGAS</t>
  </si>
  <si>
    <t>OSCAR RAMIREZ BARRANTES</t>
  </si>
  <si>
    <t>NAPOLEON MORA VARGAS</t>
  </si>
  <si>
    <t>LILLIAM VENEGAS MUÑOZ</t>
  </si>
  <si>
    <t>300 METROS ESTE DE LA IGLESIA CATOLICA</t>
  </si>
  <si>
    <t>ANGELA PARRA MEDINA</t>
  </si>
  <si>
    <t>SHIRLEY ZAMORA CHAVES</t>
  </si>
  <si>
    <t>esc.santarosasabalito@mep.go.cr</t>
  </si>
  <si>
    <t>CONTIGUO A LA PLAZA DE DEPORTES PUEBLO NUEVO</t>
  </si>
  <si>
    <t>DIAGONAL A LA IGLESIA CATOLICA DE AGUA BUENA</t>
  </si>
  <si>
    <t>NERGIVIA CHAVES CRUZ</t>
  </si>
  <si>
    <t>MARIA CRISTINA ORTIZ AVILA</t>
  </si>
  <si>
    <t>JAIRO MURILLO GONZALEZ</t>
  </si>
  <si>
    <t>ALICIA ARAYA DURAN</t>
  </si>
  <si>
    <t>50 MTS. SUR DEL TEMPLO CATOLICO</t>
  </si>
  <si>
    <t>AMADA CORDERO SANCHEZ</t>
  </si>
  <si>
    <t>esc.lindavista.coto@mep.go.cr</t>
  </si>
  <si>
    <t>CAROLINA PIEDRA JIMENEZ</t>
  </si>
  <si>
    <t>LOS ANGELES DE SABALITO</t>
  </si>
  <si>
    <t>CONTIGUO AL SALON MULTIUSOS</t>
  </si>
  <si>
    <t>JESUS CASCANTE CHAVES</t>
  </si>
  <si>
    <t>ALBERTO CHAVES CASTRO</t>
  </si>
  <si>
    <t>100 MTS. ESTE DE LA DELEGACION DE POLICIA</t>
  </si>
  <si>
    <t>COSTADO SUR DEL SALON MULTIUSO DE COPA BUENA</t>
  </si>
  <si>
    <t>ARACELLY MORALES MONGE</t>
  </si>
  <si>
    <t>JORGE ISAAC BARRIENTOS RIVERA</t>
  </si>
  <si>
    <t>FERNANDO MENDOZA PALACIOS</t>
  </si>
  <si>
    <t>esc.indigenabrusmalis@mep.go.cr</t>
  </si>
  <si>
    <t>FRENTE MINI SUPER LA UNION</t>
  </si>
  <si>
    <t>MATILDE SOLORZANO MORA</t>
  </si>
  <si>
    <t>LUIS CARLOS SOLORZANO ARAYA</t>
  </si>
  <si>
    <t>FRENTE AL TEMPLO CATOLICO DE KAMAKIRI</t>
  </si>
  <si>
    <t>FREDDY BEJARANO RODRIGUEZ</t>
  </si>
  <si>
    <t>DAMARIS AGUILAR AVILA</t>
  </si>
  <si>
    <t>YOLANDA SALAZAR SANCHEZ</t>
  </si>
  <si>
    <t>CONTIGUO A SUPERVISION ESCOLAR</t>
  </si>
  <si>
    <t>200 MTS. ESTE DEL TEMPLO CATOLICO</t>
  </si>
  <si>
    <t>GUISELLE ZUÑIGA ESQUIVEL</t>
  </si>
  <si>
    <t>esc.sanvicente.sula@mep.go.cr</t>
  </si>
  <si>
    <t>JOSE DOLORES ARGUETA RAMIREZ</t>
  </si>
  <si>
    <t>DORIS MARIA PORRAS NUÑEZ</t>
  </si>
  <si>
    <t>CONTIGUO A LA IGLESIA CATOLICA DE COTO 47</t>
  </si>
  <si>
    <t>VERA FERNANDEZ SOLIS</t>
  </si>
  <si>
    <t>esc.estrelladelsur@mep.go.cr</t>
  </si>
  <si>
    <t>LUIS E. SAMUDIO SANTAMARIA</t>
  </si>
  <si>
    <t>esc.lanubia@mep.go.cr</t>
  </si>
  <si>
    <t>YERLI SANCHEZ VEGA</t>
  </si>
  <si>
    <t>ANA LUCIA GARCIA HIGALGO</t>
  </si>
  <si>
    <t>200 MTS.OESTE DEL PUENTE SOBRE EL RIO CARACOL</t>
  </si>
  <si>
    <t>FRENTE A PULPERIA DOBLE ALIANZA, SAN MARTIN</t>
  </si>
  <si>
    <t>200 METROS AL OESTE DE LA PULPERIA ANGELA</t>
  </si>
  <si>
    <t>esc.meleruk@mep.go.cr</t>
  </si>
  <si>
    <t>DAMARIS ROBLES ANCHIA</t>
  </si>
  <si>
    <t>LUIS ROJAS CASTRO</t>
  </si>
  <si>
    <t>FRENTE A LA IGLESIA CATOLICA, EN CANOAS</t>
  </si>
  <si>
    <t>RONALD MELENDEZ ZUÑIGA</t>
  </si>
  <si>
    <t>LAURA VANESA HERNANDEZ DIAZ</t>
  </si>
  <si>
    <t>EMPERATRIZ GONZALEZ GUTIERREZ</t>
  </si>
  <si>
    <t>NANCY SEGURA BATISTA</t>
  </si>
  <si>
    <t>DETRAS DE PLANTA EXTRACTORA DE COOPEAGROPAL</t>
  </si>
  <si>
    <t>LIDIETH CUBERO GONZALEZ</t>
  </si>
  <si>
    <t>LOURDES RODRIGUEZ VILLALOBOS</t>
  </si>
  <si>
    <t>ALTO GUAYMI, PUNTA BURICA</t>
  </si>
  <si>
    <t>MARA VELITT LORIA LOPEZ</t>
  </si>
  <si>
    <t>125 METROS AL NORTE DE LA PULPERIA ELIAM</t>
  </si>
  <si>
    <t>MARIA LORENA CASTRO CASTRO</t>
  </si>
  <si>
    <t>esc.surik@mep.go.cr</t>
  </si>
  <si>
    <t>INES VALDEZ CONCEPCION</t>
  </si>
  <si>
    <t>DENNIS HERRERA GOMEZ</t>
  </si>
  <si>
    <t>esc.lapalmadecorredores@mep.go.cr</t>
  </si>
  <si>
    <t>esc.barradeparismina@mep.go.cr</t>
  </si>
  <si>
    <t>esc.portete@mep.go.cr</t>
  </si>
  <si>
    <t>FRENTE AL COL. TEC. PROF. E INDUST. DE LIMON</t>
  </si>
  <si>
    <t>JOSE LUIS MORALES VEGA</t>
  </si>
  <si>
    <t>DETRAS DEL PREDIO H &amp; H</t>
  </si>
  <si>
    <t>esc.bananitonorte@mep.go.cr</t>
  </si>
  <si>
    <t>DE FINCA BANANERA DE COBAL, 300 MTS AL NORTE</t>
  </si>
  <si>
    <t>esc.sanandres.limon@mep.go.cr</t>
  </si>
  <si>
    <t>BARRIO BURRICO, 2 K. AL SUR DE CIA. STANDARD</t>
  </si>
  <si>
    <t>MITZI GOMEZ MATA</t>
  </si>
  <si>
    <t>SHERAN BAILEY STEWARD</t>
  </si>
  <si>
    <t>esc.concepcion.limon@mep.go.cr</t>
  </si>
  <si>
    <t>DETRAS DEL CUADRANTE DE CASAS DE CARTAGENA</t>
  </si>
  <si>
    <t>esc.rioduruy@mep.go.cr</t>
  </si>
  <si>
    <t>FINCA OCHO, VALLE LA ESTRELLA, LIMON</t>
  </si>
  <si>
    <t>esc.valledelasrosas@mep.go.cr</t>
  </si>
  <si>
    <t>MARIA DEL C. MORALES ROSALES</t>
  </si>
  <si>
    <t>esc.elcocal.limon@mep.go.cr</t>
  </si>
  <si>
    <t>esc.lasbrisasdepacuarito@mep.go.cr</t>
  </si>
  <si>
    <t>LUZ MARINA ULLOA VINDAS</t>
  </si>
  <si>
    <t>125 METROS SUR BOMBA UNO</t>
  </si>
  <si>
    <t>esc.pueblocivil@mep.go.cr</t>
  </si>
  <si>
    <t>esc.maryland@mep.go.cr</t>
  </si>
  <si>
    <t>esc.pueblonuevopacuarito@mep.go.cr</t>
  </si>
  <si>
    <t>esc.prioritariabetania@mep.go.cr</t>
  </si>
  <si>
    <t>esc.vegasdemadrededios@mep.go.cr</t>
  </si>
  <si>
    <t>esc.cultivez@mep.go.cr</t>
  </si>
  <si>
    <t>esc.elcarmen.limon@mep.go.cr</t>
  </si>
  <si>
    <t>CIANI BRYAN SKINNER</t>
  </si>
  <si>
    <t>esc.antoniofernadezgamboa@mep.go.cr</t>
  </si>
  <si>
    <t>esc.sanisidrodegermania@mep.go.cr</t>
  </si>
  <si>
    <t>FRENTE A LA IGLESIA CATOLICA LOS CEIBOS</t>
  </si>
  <si>
    <t>HERMINIA BALDIVIA HERNANDEZ</t>
  </si>
  <si>
    <t>esc.suretka@mep.go.cr</t>
  </si>
  <si>
    <t>100 MTS DEL PUESTO POLICIAL</t>
  </si>
  <si>
    <t>esc.liderbribri@mep.go.cr</t>
  </si>
  <si>
    <t>esc.bambu@mep.go.cr</t>
  </si>
  <si>
    <t>YAHAIRA MORA BLANCO</t>
  </si>
  <si>
    <t>esc.suiri@mep.go.cr</t>
  </si>
  <si>
    <t>esc.chase@mep.go.cr</t>
  </si>
  <si>
    <t>KAREN GABRIELA GARRO VARGAS</t>
  </si>
  <si>
    <t>mayra.selles.jimenez@mep.go.cr</t>
  </si>
  <si>
    <t>esc.yorkin@mep.go.cr</t>
  </si>
  <si>
    <t>esc.shuabb@mep.go.cr</t>
  </si>
  <si>
    <t>esc.catarina@mep.go.cr</t>
  </si>
  <si>
    <t>COSTADO NORTE DE LA PLAZA DE FUTBOL, COCLES</t>
  </si>
  <si>
    <t>esc.olivia@mep.go.cr</t>
  </si>
  <si>
    <t>esc.fincacostarica@mep.go.cr</t>
  </si>
  <si>
    <t>DE IGLESIA CATOLICA 150 METROS AL NORTE</t>
  </si>
  <si>
    <t>esc.puertoviejo@mep.go.cr</t>
  </si>
  <si>
    <t>FRENTE A LA PLAZA DE FUTBOL, PUERTO VIEJO</t>
  </si>
  <si>
    <t>YADIRA CHAVARRIA QUESADA</t>
  </si>
  <si>
    <t>LUZON CENTRO</t>
  </si>
  <si>
    <t>esc.sanjuan.limon@mep.go.cr</t>
  </si>
  <si>
    <t>FRENTE CLINICA CCSS, RUTA 32</t>
  </si>
  <si>
    <t>JANNSON QUIROS HERNANDEZ</t>
  </si>
  <si>
    <t>esc.lamargarita@mep.go.cr</t>
  </si>
  <si>
    <t>esc.cuatromillasmatina@mep.go.cr</t>
  </si>
  <si>
    <t>5 K. ESTE DEL LICEO ACADEMICO DE MATINA</t>
  </si>
  <si>
    <t>4 KM SURESTE DEL PUENTE METALICO BELLA VISTA</t>
  </si>
  <si>
    <t>esc.toroamarillo@mep.go.cr</t>
  </si>
  <si>
    <t>esc.jimenez@mep.go.cr</t>
  </si>
  <si>
    <t>esc.losdiamantes@mep.go.cr</t>
  </si>
  <si>
    <t>JESSICA BADILLA RODRIGUEZ</t>
  </si>
  <si>
    <t>esc.laprimavera.guapiles@mep.go.cr</t>
  </si>
  <si>
    <t>esc.cocori@mep.go.cr</t>
  </si>
  <si>
    <t>esc.banamola@mep.go.cr</t>
  </si>
  <si>
    <t>esc.iztaru@mep.go.cr</t>
  </si>
  <si>
    <t>esc.tamara@mep.go.cr</t>
  </si>
  <si>
    <t>esc.sanjulianpuertoviejo@mep.go.cr</t>
  </si>
  <si>
    <t>esc.santalucia.guapiles@mep.go.cr</t>
  </si>
  <si>
    <t>esc.triangulo@mep.go.cr</t>
  </si>
  <si>
    <t>esc.losangelescariari@mep.go.cr</t>
  </si>
  <si>
    <t>VEGA DEL RIO PALACIOS CONTIGUO A IGLESIA CARI</t>
  </si>
  <si>
    <t>FRENTE SALON COMUNAL LINDA VISTA</t>
  </si>
  <si>
    <t>esc.africa@mep.go.cr</t>
  </si>
  <si>
    <t>4 KM NORTE D ENTRADA A GUACIMO SOBRE RUTA 32</t>
  </si>
  <si>
    <t>esc.liderpocora@mep.go.cr</t>
  </si>
  <si>
    <t>SIQUIRRES LA ALEGRIA RANCHO MAQUENQUE 7 KM NO</t>
  </si>
  <si>
    <t>esc.indigenajabuy@mep.go.cr</t>
  </si>
  <si>
    <t>esc.laperlaguacimo@mep.go.cr</t>
  </si>
  <si>
    <t>LOINE PORRAS MARIN</t>
  </si>
  <si>
    <t>esc.matadelimon@mep.go.cr</t>
  </si>
  <si>
    <t>esc.barriolosangeles.nicoya@mep.go.cr</t>
  </si>
  <si>
    <t>75 AL OESTE DE LA PULPERIA EL PROGRESO</t>
  </si>
  <si>
    <t>MARTA CHACON MARTINEZ</t>
  </si>
  <si>
    <t>esc.coopemalanga@mep.go.cr</t>
  </si>
  <si>
    <t>upe.cuatroreinas@mep.go.cr</t>
  </si>
  <si>
    <t>esc.sangerado.nicoya@mep.go.cr</t>
  </si>
  <si>
    <t>esc.tujankir2@mep.go.cr</t>
  </si>
  <si>
    <t>KENDER ULATE OBANDO</t>
  </si>
  <si>
    <t>IVANNIA PATRICIA DIAZ ROJAS</t>
  </si>
  <si>
    <t>EDUARDO MEDINA PORTUGUEZ</t>
  </si>
  <si>
    <t>esc.aguasfrescas@mep.go.cr</t>
  </si>
  <si>
    <t>MARIBEL ACUÑA QUIROS</t>
  </si>
  <si>
    <t>esc.larivieradecoto@mep.go.cr</t>
  </si>
  <si>
    <t>esc.jardinnibiribota@mep.go.cr</t>
  </si>
  <si>
    <t>RUDY VILLALOBOS OVARES</t>
  </si>
  <si>
    <t>HERMES MONGE JIMENEZ</t>
  </si>
  <si>
    <t>esc.asuncion@mep.go.cr</t>
  </si>
  <si>
    <t>RONALD ALVAREZ VARGAS</t>
  </si>
  <si>
    <t>300 ESTE Y 500 NORTE DE H. VILLAS DEL SUEÑO</t>
  </si>
  <si>
    <t>LILLIAM DIAZ QUESADA</t>
  </si>
  <si>
    <t>esc.idaelrecreo@mep.go.cr</t>
  </si>
  <si>
    <t>5 KM ESTE DEL CEMENTERIO DE SANTA ROSA</t>
  </si>
  <si>
    <t>upe.lavalencia@mep.go.cr</t>
  </si>
  <si>
    <t>esc.lindavistadeosa@mep.go.cr</t>
  </si>
  <si>
    <t>elprogresodrake@mep.go.cr</t>
  </si>
  <si>
    <t>KARLA VANESSA ARNESTO LEZAMA</t>
  </si>
  <si>
    <t>ANAIS ROMAN GAMBOA</t>
  </si>
  <si>
    <t>esc.idacanonegro@mep.go.cr</t>
  </si>
  <si>
    <t>esc.playatorres@mep.go.cr</t>
  </si>
  <si>
    <t>esc.lanas@mep.go.cr</t>
  </si>
  <si>
    <t>esc.quebradaazul@mep.go.cr</t>
  </si>
  <si>
    <t>esc.sanrafaelturrubares@mep.go.cr</t>
  </si>
  <si>
    <t>esc.falconiana@mep.go.cr</t>
  </si>
  <si>
    <t>esc.elcacao@mep.go.cr</t>
  </si>
  <si>
    <t>26K AL SUR DE BUENOS AIRES,FRENTE ABASTECEDOR</t>
  </si>
  <si>
    <t>esc.losalpes.sancarlos@mep.go.cr</t>
  </si>
  <si>
    <t>esc.sanjosemontana@mep.go.cr</t>
  </si>
  <si>
    <t>esc.puertomoreno@mep.go.cr</t>
  </si>
  <si>
    <t>esc.ceibon@mep.go.cr</t>
  </si>
  <si>
    <t>esc.bidyan@mep.go.cr</t>
  </si>
  <si>
    <t>esc.bokobata@mep.go.cr</t>
  </si>
  <si>
    <t>esc.pueblonuevo@mep.go.cr</t>
  </si>
  <si>
    <t>esc.juanitomora@mep.go.cr</t>
  </si>
  <si>
    <t>2.5 KILOMETROS PLAZA DEPORTES</t>
  </si>
  <si>
    <t>esc.lasbrisasdetoroamarillo@mep.go.cr</t>
  </si>
  <si>
    <t>esc.lasabana@mep.go.cr</t>
  </si>
  <si>
    <t>esc.villasdeayarco@mep.go.cr</t>
  </si>
  <si>
    <t>DETRAS DEL HOGAR DE ANCIANOS</t>
  </si>
  <si>
    <t>VENANCIO MONTEZUMA BEJARANO</t>
  </si>
  <si>
    <t>esc.lasdelicias.sarapiqui@mep.go.cr</t>
  </si>
  <si>
    <t>JORGE DAVID ORTIZ MEZA</t>
  </si>
  <si>
    <t>esc.sanisidro.sarapiqui@mep.go.cr</t>
  </si>
  <si>
    <t>LAS PALMITAS, DEL CENTRO EDUCATIVO 2,5KM SUR</t>
  </si>
  <si>
    <t>ANA MARIA GUILLEN GOMEZ</t>
  </si>
  <si>
    <t>MARLON SALAS CESPEDES</t>
  </si>
  <si>
    <t>esc.luisdemetriotinoco@mep.go.cr</t>
  </si>
  <si>
    <t>esc.esteroreal@mep.go.cr</t>
  </si>
  <si>
    <t>25 SURESTE Y 50 ESTE DEL TEMPLO CATOLICO</t>
  </si>
  <si>
    <t>DAMARIS VEGA JIMENEZ</t>
  </si>
  <si>
    <t>esc.fincasanjuan@mep.go.cr</t>
  </si>
  <si>
    <t>75 SUR DE LA ESCUELA RINCON GRANDE</t>
  </si>
  <si>
    <t>esc.valleverde@mep.go.cr</t>
  </si>
  <si>
    <t>esc.colonianaranjena@mep.go.cr</t>
  </si>
  <si>
    <t>esc.elfuturo@mep.go.cr</t>
  </si>
  <si>
    <t>esc.sikuaditsa@mep.go.cr</t>
  </si>
  <si>
    <t>250 NORTE PLANTEL DEL MOPT, RIO CLARO</t>
  </si>
  <si>
    <t>esc.sanvicentebuenosaires@mep.go.cr</t>
  </si>
  <si>
    <t>ALVARO CHACON CHAVEZ</t>
  </si>
  <si>
    <t>CONTIGUO A LA ERMITA MARIA AUXILIADORA</t>
  </si>
  <si>
    <t>esc.elneque@mep.go.cr</t>
  </si>
  <si>
    <t>DETRAS DEL SALON COMUNAL BELLO HORIZONTE</t>
  </si>
  <si>
    <t>esc.sanmartin@mep.go.cr</t>
  </si>
  <si>
    <t>VIVIAN VEGA CASTRO</t>
  </si>
  <si>
    <t>WILLIAM RONALD MATA MATA</t>
  </si>
  <si>
    <t>esc.guardianesdelapiedra@mep.go.cr</t>
  </si>
  <si>
    <t>XINIA CUBERO VALVERDE</t>
  </si>
  <si>
    <t>esc.loslagosdelcoyol@mep.go.cr</t>
  </si>
  <si>
    <t>esc.elparque@mep.go.cr</t>
  </si>
  <si>
    <t>esc.santotomastalamanca@mep.go.cr</t>
  </si>
  <si>
    <t>esc.bajosdechilamate@mep.go.cr</t>
  </si>
  <si>
    <t>esc.lasonora@mep.go.cr</t>
  </si>
  <si>
    <t>esc.proyectopacuare@mep.go.cr</t>
  </si>
  <si>
    <t>esc.fatima.alajuela@mep.go.cr</t>
  </si>
  <si>
    <t>esc.cristorey.sarapiqui@mep.go.cr</t>
  </si>
  <si>
    <t>EL PROGRESO 50M SUR DEL REST.LA CARRETA TIPIC</t>
  </si>
  <si>
    <t>esc.sanantonioguacimal@mep.go.cr</t>
  </si>
  <si>
    <t>esc.betania@mep.go.cr</t>
  </si>
  <si>
    <t>esc.kekoldi@mep.go.cr</t>
  </si>
  <si>
    <t>zulay.granados.martinez@mep.go.cr</t>
  </si>
  <si>
    <t>esc.sanisidrobiolley3@mep.go.cr</t>
  </si>
  <si>
    <t>esc.nuevaesperanzacanonegro@mep.go.cr</t>
  </si>
  <si>
    <t>CONTIGUO A LA PLAZA DE DEPORTES, MATAZANOS</t>
  </si>
  <si>
    <t>esc.asentamientoyama@mep.go.cr</t>
  </si>
  <si>
    <t>GUADALUPE ZUÑIGA NUÑEZ</t>
  </si>
  <si>
    <t>esc.losjardines@mep.go.cr</t>
  </si>
  <si>
    <t>ELVIA MARIA CRUZ CAMACHO</t>
  </si>
  <si>
    <t>esc.chaparron@mep.go.cr</t>
  </si>
  <si>
    <t>DALIS SEGURA ABARCA</t>
  </si>
  <si>
    <t>esc.lacolonia.limon@mep.go.cr</t>
  </si>
  <si>
    <t>esc.eltoritobaru@mep.go.cr</t>
  </si>
  <si>
    <t>100 MTS OESTE DE LA IGLESIA DEL EL TORITO</t>
  </si>
  <si>
    <t>GUILLERMO MORA DURAN</t>
  </si>
  <si>
    <t>esc.palmitalsur@mep.go.cr</t>
  </si>
  <si>
    <t>esc.callejuco@mep.go.cr</t>
  </si>
  <si>
    <t>MELVIN MARTINEZ SEGURA</t>
  </si>
  <si>
    <t>esc.ranchogrande@mep.go.cr</t>
  </si>
  <si>
    <t>esc.eljicote@mep.go.cr</t>
  </si>
  <si>
    <t>esc.campotresoeste@mep.go.cr</t>
  </si>
  <si>
    <t>esc.luisxv@mep.go.cr</t>
  </si>
  <si>
    <t>MIRNA REBECA LOPEZ QUESADA</t>
  </si>
  <si>
    <t>esc.laspalmas@mep.go.cr</t>
  </si>
  <si>
    <t>esc.latrinidadpuertoviejo@mep.go.cr</t>
  </si>
  <si>
    <t>esc.altomirante@mep.go.cr</t>
  </si>
  <si>
    <t>200 S.O. DE LA IGLESIA CATOLICA, SAN JUAN</t>
  </si>
  <si>
    <t>MARIVEL CEDENO MORA</t>
  </si>
  <si>
    <t>esc.nuevageneracion@mep.go.cr</t>
  </si>
  <si>
    <t>MARIA ARAGON DURAN</t>
  </si>
  <si>
    <t>ERIKA GONZALEZ QUESADA</t>
  </si>
  <si>
    <t>esc.lalaguna.cartago@mep.go.cr</t>
  </si>
  <si>
    <t>esc.leesville@mep.go.cr</t>
  </si>
  <si>
    <t>esc.sanmartin.guapiles@mep.go.cr</t>
  </si>
  <si>
    <t>esc.lospinos.guapiles@mep.go.cr</t>
  </si>
  <si>
    <t>esc.eljardinbijagua@mep.go.cr</t>
  </si>
  <si>
    <t>ROSIBEL GARCIA GUEVARA</t>
  </si>
  <si>
    <t>AMALIA GONZALEZ GODINEZ</t>
  </si>
  <si>
    <t>WILLIAM EDUARTE OVIEDO</t>
  </si>
  <si>
    <t>esccarloschaconchavarria@mep.go.cr</t>
  </si>
  <si>
    <t>eddie.loaiza.nunez@mep.go.cr</t>
  </si>
  <si>
    <t>300 METROS SUR DE LA CRUZ ROJA</t>
  </si>
  <si>
    <t>VIANEY ALVAREZ CAMPOS</t>
  </si>
  <si>
    <t>esc.elsitio@mep.go.cr</t>
  </si>
  <si>
    <t>esc.tresriosbuenosaires@mep.go.cr</t>
  </si>
  <si>
    <t>esc.tsimari@mep.go.cr</t>
  </si>
  <si>
    <t>esc.republicatrinidadytobago@mep.go.cr</t>
  </si>
  <si>
    <t>esc.riomagdalena@mep.go.cr</t>
  </si>
  <si>
    <t>esc.rojomaca@mep.go.cr</t>
  </si>
  <si>
    <t>esc.nuevosantodomingo@mep.go.cr</t>
  </si>
  <si>
    <t>RECTA IMPERIO 600 M DESPUES COLEGIO MARYLAND</t>
  </si>
  <si>
    <t>esc.lourdesguatuso@mep.go.cr</t>
  </si>
  <si>
    <t>SANTIAGO ARAYA MARTINEZ</t>
  </si>
  <si>
    <t>esc.sanpedro.peninsular@mep.go.cr</t>
  </si>
  <si>
    <t>esc.pilonbijagua@mep.go.cr</t>
  </si>
  <si>
    <t>ALEXANDER ELIZONDO LOPEZ</t>
  </si>
  <si>
    <t>esc.elpital@mep.go.cr</t>
  </si>
  <si>
    <t>esc.sanisidrohojancha@mep.go.cr</t>
  </si>
  <si>
    <t>IVETH LOPEZ ROJAS</t>
  </si>
  <si>
    <t>JASON ANTONIO TREJOS ANGULO</t>
  </si>
  <si>
    <t>esc.jamaica@mep.go.cr</t>
  </si>
  <si>
    <t>esc.republicadeguyana@mep.go.cr</t>
  </si>
  <si>
    <t>esc.sanvicenteylasgranadinas@mep.go.cr</t>
  </si>
  <si>
    <t>esc.manzanillovallelaestrella@mep.go.cr</t>
  </si>
  <si>
    <t>WARNER ROJAS ARIAS</t>
  </si>
  <si>
    <t>armando.barrientos.diaz@mep.go.cr</t>
  </si>
  <si>
    <t>esc.tambor@mep.go.cr</t>
  </si>
  <si>
    <t>CLAUDIA BARRIENTOS BONILLA</t>
  </si>
  <si>
    <t>esc.shordi@mep.go.cr</t>
  </si>
  <si>
    <t>INTER SUR,1KM AL ESTE D ESPERANZA D RIO CLARO</t>
  </si>
  <si>
    <t>DE LA COMUNIDAD DE LA UNION 3 K. AL SUROESTE</t>
  </si>
  <si>
    <t>esc.pueblonuevo.sarapiqui@mep.go.cr</t>
  </si>
  <si>
    <t>esc.dulcenombre.occidente@mep.go.cr</t>
  </si>
  <si>
    <t>esc.elchile@mep.go.cr</t>
  </si>
  <si>
    <t>200 METROS ESTE DEL SUPER JICARITO</t>
  </si>
  <si>
    <t>5 KM AL NORTE DEL RESTAURANTE LAS DOÑITAS</t>
  </si>
  <si>
    <t>EIDANIA ARIAS LOPEZ</t>
  </si>
  <si>
    <t>esc.elcongo@mep.go.cr</t>
  </si>
  <si>
    <t>esc.loslagos.liberia@mep.go.cr</t>
  </si>
  <si>
    <t>DE RENTA CAR PAYLESS 200 METROS NORTE</t>
  </si>
  <si>
    <t>esc.labonita@mep.go.cr</t>
  </si>
  <si>
    <t>LINETH JIMENEZ SANCHEZ</t>
  </si>
  <si>
    <t>FRENTE A URBANIZACION MIRAVALLES</t>
  </si>
  <si>
    <t>esc.carrizal@mep.go.cr</t>
  </si>
  <si>
    <t>elias.garcia.mendoza@mep.go.cr</t>
  </si>
  <si>
    <t>esc.coloradodeacosta@mep.go.cr</t>
  </si>
  <si>
    <t>esc.asentamientosalama@mep.go.cr</t>
  </si>
  <si>
    <t>esclatranquilidad@mep.go.cr</t>
  </si>
  <si>
    <t>esc.cooperosales@mep.go.cr</t>
  </si>
  <si>
    <t>LILIAN CALDERON ROJAS</t>
  </si>
  <si>
    <t>esc.kjalari@mep.go.cr</t>
  </si>
  <si>
    <t>ANA GRETTEL FIGUEROA MORALES</t>
  </si>
  <si>
    <t>1.5KM AL SUR DE LA ESCUELA EL PUENTE</t>
  </si>
  <si>
    <t>JOSE ALONSO LAZARO CALDERON</t>
  </si>
  <si>
    <t>esc.bajodemollejones@mep.go.cr</t>
  </si>
  <si>
    <t>esc.altokatsi@mep.go.cr</t>
  </si>
  <si>
    <t>yeffry.obando.aguilar@mep.go.cr</t>
  </si>
  <si>
    <t>ANELIS ALVAREZ SANDOVAL</t>
  </si>
  <si>
    <t>esc.bocabrava@mep.go.cr</t>
  </si>
  <si>
    <t>esc.indigenaskadiol@mep.go.cr</t>
  </si>
  <si>
    <t>JONATHAN ARCE GONZALEZ</t>
  </si>
  <si>
    <t>esc.lailusiondecantagallo@mep.go.cr</t>
  </si>
  <si>
    <t>LUZ MARINA QUINTERO RIOS</t>
  </si>
  <si>
    <t>FANUEL FERNANDEZ MORALES</t>
  </si>
  <si>
    <t>LUIS E. RAMIREZ HERNANDEZ</t>
  </si>
  <si>
    <t>esc.tamiju@mep.go.cr</t>
  </si>
  <si>
    <t>esc.lasiberia@mep.go.cr</t>
  </si>
  <si>
    <t>MARIA EUGENIA PEREZ HERNANDEZ</t>
  </si>
  <si>
    <t>esc.plazavieja@mep.go.cr</t>
  </si>
  <si>
    <t>EN EL CENTRO DE BARRIO SANTA FE</t>
  </si>
  <si>
    <t>esc.riosancarlossectoreste@mep.go.cr</t>
  </si>
  <si>
    <t>03459</t>
  </si>
  <si>
    <t>03470</t>
  </si>
  <si>
    <t>03454</t>
  </si>
  <si>
    <t>03469</t>
  </si>
  <si>
    <t>03461</t>
  </si>
  <si>
    <t>03443</t>
  </si>
  <si>
    <t>03447</t>
  </si>
  <si>
    <t>03463</t>
  </si>
  <si>
    <t>03213</t>
  </si>
  <si>
    <t>03214</t>
  </si>
  <si>
    <t>03476</t>
  </si>
  <si>
    <t>NUESTRA SENORA DE SION</t>
  </si>
  <si>
    <t>CATOLICA ACTIVA</t>
  </si>
  <si>
    <t>BRITANICO DE COSTA RICA</t>
  </si>
  <si>
    <t>COUNTRY DAY SCHOOL</t>
  </si>
  <si>
    <t>COLEGIO BILINGÜE SAN RAMON</t>
  </si>
  <si>
    <t>SANTA MARIA GORETTY</t>
  </si>
  <si>
    <t>BILINGUE TRICOLOR</t>
  </si>
  <si>
    <t>VALLE AZUL-HORARIO DIFERENCIADO</t>
  </si>
  <si>
    <t>CENTRO INTEGRAL DE EDUCACION PRIVADA</t>
  </si>
  <si>
    <t>ITSKATZU EDUCACION INTEGRAL</t>
  </si>
  <si>
    <t>ESCUELA COLINA AZUL</t>
  </si>
  <si>
    <t>MARIA MONTSERRAT</t>
  </si>
  <si>
    <t>ARANDU SCHOOL</t>
  </si>
  <si>
    <t>KREATIVE LEARNING SCHOOL</t>
  </si>
  <si>
    <t>04342</t>
  </si>
  <si>
    <t>04343</t>
  </si>
  <si>
    <t>NUESTRA SEÑORA DE BELEN</t>
  </si>
  <si>
    <t>04344</t>
  </si>
  <si>
    <t>CENTRO EDUCATIVO UCR-GUANACASTE</t>
  </si>
  <si>
    <t>SINTHYA SOLERA RAMOS</t>
  </si>
  <si>
    <t>GLORIA E. DUARTE ESPANA</t>
  </si>
  <si>
    <t>DIAGONAL AL REST. DOÑA LELA SOBRE RUTA 32</t>
  </si>
  <si>
    <t>LEYLA MONTERO GUZMAN</t>
  </si>
  <si>
    <t>cepba@coopecep.com</t>
  </si>
  <si>
    <t>HNA. ELIZABETH CABALLERO GREEN</t>
  </si>
  <si>
    <t>CORALES #3, URBANIZACION TERRAZA DEL MAR</t>
  </si>
  <si>
    <t>PLAZA PANIAGUA 250 MTS OESTE, MANO DERECHA</t>
  </si>
  <si>
    <t>acastro@salesianodonbosco.ed.cr</t>
  </si>
  <si>
    <t>MARIA DE LOS A. BEJARANO IZABA</t>
  </si>
  <si>
    <t>PAVAS,DEL PALI 200 OESTE 50 NORTE Y 50 OESTE</t>
  </si>
  <si>
    <t>ALEXIS PAEZ OVARES</t>
  </si>
  <si>
    <t>DETRAS DEL EDIFICIO DEL ICE SABANA NORTE</t>
  </si>
  <si>
    <t>100 ESTE, 150 SUR DEL COLEGIO DE MEDICOS</t>
  </si>
  <si>
    <t>400 NORTE DEL PUENTE DE GUACHIPELIN</t>
  </si>
  <si>
    <t>HACIENDA ESPINAL</t>
  </si>
  <si>
    <t>SILVIA ULATE OVIEDO</t>
  </si>
  <si>
    <t>SECTOR 3. 100 M ESTE DE LA PULPE. LA TERMINAL</t>
  </si>
  <si>
    <t>MARICRUZ SOLIS VARGAS</t>
  </si>
  <si>
    <t>2.5 K. OESTE DE LA SEDE DE OCCIDENTE DE UCR</t>
  </si>
  <si>
    <t>direccionprimaria@yurusti.ed.cr</t>
  </si>
  <si>
    <t>direccion@cidep.ed.cr</t>
  </si>
  <si>
    <t>DEL SUPER BELEN 200SUR Y 25 ESTE</t>
  </si>
  <si>
    <t>info@centroeducativocampestre.com</t>
  </si>
  <si>
    <t>DEL PALI DE SANTO DOMINGO 325 AL OESTE</t>
  </si>
  <si>
    <t>direccion@greenforestcr.com</t>
  </si>
  <si>
    <t>RONALD RODRIGUEZ MENDOZA</t>
  </si>
  <si>
    <t>ROSA MARIA ROJAS RAMIREZ</t>
  </si>
  <si>
    <t>50 NORTE DE LA PLAZA DE NANCES, ESPARZA</t>
  </si>
  <si>
    <t>VILMA SOLIS JIMENEZ</t>
  </si>
  <si>
    <t>CYNTHIA BERMUDEZ ALFARO</t>
  </si>
  <si>
    <t>450 O Y 100 N DE LA GUARDIA RURAL</t>
  </si>
  <si>
    <t>ia_guayabo@hotmail.com</t>
  </si>
  <si>
    <t>LORENA RAMIREZ BUSTAMANTE</t>
  </si>
  <si>
    <t>KATTYA CASTRO FERNANDEZ</t>
  </si>
  <si>
    <t>ANA VIRGINIA LEON AZOFEIFA</t>
  </si>
  <si>
    <t>centroeducativo@hosannacr.org</t>
  </si>
  <si>
    <t>150 OESTE Y 300 SUR DE LA CRUZ ROJA STA. ANA</t>
  </si>
  <si>
    <t>500 N. 200 O. DEL MC DONALDS DE LIBERIA</t>
  </si>
  <si>
    <t>CALLE KINDER</t>
  </si>
  <si>
    <t>direccion@treeoflifelearning.com</t>
  </si>
  <si>
    <t>administracion@educartecostarica.com</t>
  </si>
  <si>
    <t>ANA LUISA BRENES COTO</t>
  </si>
  <si>
    <t>600 MTS OESTE DE LA CAMARA CANEROS</t>
  </si>
  <si>
    <t>2KM AL ESTE DEL BANCO DE COSTA RICA</t>
  </si>
  <si>
    <t>institutoyori1@gmail.com</t>
  </si>
  <si>
    <t>150 E Y 50 N DEL ABASTECEDOR LA GUARIA</t>
  </si>
  <si>
    <t>saintgeorgesa@hotmail.com</t>
  </si>
  <si>
    <t>125 OESTE DEL PARQUEO DE LA UNIVERSAL SABANA</t>
  </si>
  <si>
    <t>info@frayfelipe.com</t>
  </si>
  <si>
    <t>100 S. Y 75 E.ANTIGUAS OFIC. DE CABLE TICA</t>
  </si>
  <si>
    <t>casacuna01@gmail.com</t>
  </si>
  <si>
    <t>150 MTS AL NORTE DEL HOSP DE LA ANEXION DE NI</t>
  </si>
  <si>
    <t>info@kreativemontessori.com</t>
  </si>
  <si>
    <t>50 MTS NORTE DEL CENTRO COMERCIAL VIA COLON</t>
  </si>
  <si>
    <t>villaalegreceva@gmail.com</t>
  </si>
  <si>
    <t>5-11-05</t>
  </si>
  <si>
    <t>PERSONAL DOCENTE DE I Y II CICLOS, POR GRUPO PROFESIONAL</t>
  </si>
  <si>
    <t>Repitentes</t>
  </si>
  <si>
    <t>Servicio y
Año que cursa</t>
  </si>
  <si>
    <t xml:space="preserve">MATRÍCULA INICIAL, REPITENTES Y NÚMERO DE SECCIONES
EN EL CENTRO EDUCATIVO
</t>
  </si>
  <si>
    <t>Año que cursa</t>
  </si>
  <si>
    <t>SAN JOSE CENTRAL</t>
  </si>
  <si>
    <t>SAN JOSE OESTE</t>
  </si>
  <si>
    <t>SULA</t>
  </si>
  <si>
    <t>BAJO DE LAS BONITAS</t>
  </si>
  <si>
    <t>GRANDE DE TERRABA</t>
  </si>
  <si>
    <t>CALDERON</t>
  </si>
  <si>
    <t>JOSE JOAQUIN MORA SIBAJA</t>
  </si>
  <si>
    <t>ELISEO ARREDONDO BLANCO</t>
  </si>
  <si>
    <t>LUIS GAMBOA ARAYA</t>
  </si>
  <si>
    <t>CLEMENTE MARIN RODRIGUEZ</t>
  </si>
  <si>
    <t>ENRIQUE PACHECO AGUILAR</t>
  </si>
  <si>
    <t>LA ISLA DE RIO FRIO</t>
  </si>
  <si>
    <t>COLONIA CARTAGENA</t>
  </si>
  <si>
    <t>SANTA ROSA LA PALMERA</t>
  </si>
  <si>
    <t>LA ORIETTA</t>
  </si>
  <si>
    <t>GUAYMI</t>
  </si>
  <si>
    <t>CARBON 1</t>
  </si>
  <si>
    <t>EL PARAMO</t>
  </si>
  <si>
    <t>RINCON DE LA VIEJA</t>
  </si>
  <si>
    <t>EL JORON</t>
  </si>
  <si>
    <t>LA CARPIO</t>
  </si>
  <si>
    <t>LA ROXANA</t>
  </si>
  <si>
    <t>SELIKÖ</t>
  </si>
  <si>
    <t>COOPE ROSALES</t>
  </si>
  <si>
    <t>JARA KICHA</t>
  </si>
  <si>
    <t>AKÖM</t>
  </si>
  <si>
    <t>BLUJURIÑAK</t>
  </si>
  <si>
    <t>04345</t>
  </si>
  <si>
    <t>6848</t>
  </si>
  <si>
    <t>CHIGO</t>
  </si>
  <si>
    <t>ROBERTO ALVARADO ESPINOZA</t>
  </si>
  <si>
    <t>AVENIDA 3B, CALLES 32 Y 34 BARRIO PITAHAYA</t>
  </si>
  <si>
    <t>esc.espana.sjcentral@mep.go.cr</t>
  </si>
  <si>
    <t>esc.republicadominicana@mep.go.cr</t>
  </si>
  <si>
    <t>esc.laperegrina@mep.go.cr</t>
  </si>
  <si>
    <t>esclapazkatira@mep.go.cr</t>
  </si>
  <si>
    <t>MARIA IVETTE ESPINOZA CHAVES</t>
  </si>
  <si>
    <t>esc.elllanodealajuelita@mep.go.cr</t>
  </si>
  <si>
    <t>esc.josemariazeledonmiguel@mep.go.cr</t>
  </si>
  <si>
    <t>ANABELLE OBANDO CORDERO</t>
  </si>
  <si>
    <t>esc.llanohermoso@mep.go.cr</t>
  </si>
  <si>
    <t>esc.republicadealemania@mep.go.cr</t>
  </si>
  <si>
    <t>esc.losguido@mep.go.cr</t>
  </si>
  <si>
    <t>esc.mixtaelrosario@mep.go.cr</t>
  </si>
  <si>
    <t>JENNY SEGURA CASTILLO</t>
  </si>
  <si>
    <t>esc.floriazeledontrejos@mep.go.cr</t>
  </si>
  <si>
    <t>esc.ceibaalta@mep.go.cr</t>
  </si>
  <si>
    <t>esc.jocotalabajo@mep.go.cr</t>
  </si>
  <si>
    <t>esc.praga@mep.go.cr</t>
  </si>
  <si>
    <t>LISBETH ARCE GRIJALBA</t>
  </si>
  <si>
    <t>esc.domingofaustinoaserri@mep.go.cr</t>
  </si>
  <si>
    <t>LILLIAM MARTINEZ GARCIA</t>
  </si>
  <si>
    <t>JUAN H. RODRIGUEZ RODRIGUEZ</t>
  </si>
  <si>
    <t>esc.pilarjimenezsolis@mep.go.cr</t>
  </si>
  <si>
    <t>esc.dulcenombredecoronado@mep.go.cr</t>
  </si>
  <si>
    <t>LUTGARDA LOPEZ CASANOVA</t>
  </si>
  <si>
    <t>esc.joseanamarincubero@mep.go.cr</t>
  </si>
  <si>
    <t>MARIA MORALES MORA</t>
  </si>
  <si>
    <t>KATERIN JESSICA GAMBOA URENA</t>
  </si>
  <si>
    <t>esc.mariateresaobregonloria@mep.go.cr</t>
  </si>
  <si>
    <t>esc.caspirola@mep.go.cr</t>
  </si>
  <si>
    <t>NARANJAL DE ACOSTA, 200 S. DEL BAR ROMANCES</t>
  </si>
  <si>
    <t>esc.santamartamontesdeoca@mep.go.cr</t>
  </si>
  <si>
    <t>esc.bajobadilla@mep.go.cr</t>
  </si>
  <si>
    <t>esc.jilgueral@mep.go.cr</t>
  </si>
  <si>
    <t>esc.potencianaarriba@mep.go.cr</t>
  </si>
  <si>
    <t>esc.anicetojimenezbarboza@mep.go.cr</t>
  </si>
  <si>
    <t>esc.laangostura.puriscal@mep.go.cr</t>
  </si>
  <si>
    <t>2 KM AL ESTE DEL CRUCE A ZAPATON</t>
  </si>
  <si>
    <t>esc.arenalchires@mep.go.cr</t>
  </si>
  <si>
    <t>esc.mastatal@mep.go.cr</t>
  </si>
  <si>
    <t>alejandro.vargas.vargas@mep.go.cr</t>
  </si>
  <si>
    <t>esc.mixtasanjuan@mep.go.cr</t>
  </si>
  <si>
    <t>esc.estebanlorenzodelcoro@mep.go.cr</t>
  </si>
  <si>
    <t>3KM ESTE DEL TEMPLO CATOLICO DE PALMICHAL</t>
  </si>
  <si>
    <t>esc.manuelbustamante@mep.go.cr</t>
  </si>
  <si>
    <t>DENIA QUIROS ARIAS</t>
  </si>
  <si>
    <t>KENNETH LEON ARIAS</t>
  </si>
  <si>
    <t>esc.sanpabloturrubares@mep.go.cr</t>
  </si>
  <si>
    <t>2KM AL ESTE DE LA ESC. LAGUNAS DE TURRUBARES</t>
  </si>
  <si>
    <t>esc.monterrey.puriscal@mep.go.cr</t>
  </si>
  <si>
    <t>MARIA GRACIELA HODGSON ANCHIA</t>
  </si>
  <si>
    <t>esc.purires@mep.go.cr</t>
  </si>
  <si>
    <t>CONTIGUO A LA PLAZA DE DEPORTES DE LAGUNAS</t>
  </si>
  <si>
    <t>gilberto.jimenez.retana@mep.go.cr</t>
  </si>
  <si>
    <t>esc.matadeplatano@mep.go.cr</t>
  </si>
  <si>
    <t>1KM,800 SUR DEL TEMPLO CATOLICO EL CALVARIO</t>
  </si>
  <si>
    <t>esc.sinai@mep.go.cr</t>
  </si>
  <si>
    <t>ANA YANSY VARGAS ABARCA</t>
  </si>
  <si>
    <t>28 KMS NOROESTE DE SAN ISIDRO</t>
  </si>
  <si>
    <t>esc.pavones@mep.go.cr.</t>
  </si>
  <si>
    <t>150 MTS OESTE DEL EBAIS</t>
  </si>
  <si>
    <t>FRENTE TEMPLO CATOLICO DE LAS JUNTAS</t>
  </si>
  <si>
    <t>LAS TUMBAS DE BARU, PEREZ ZELEDON</t>
  </si>
  <si>
    <t>esc.lafloridabaru@mep.go.cr</t>
  </si>
  <si>
    <t>esc.sanjuandediosbaru@mep.go.cr</t>
  </si>
  <si>
    <t>HANNIA VARGAS DUARTE</t>
  </si>
  <si>
    <t>LISA MARIA ARRONIZ NAVARRO</t>
  </si>
  <si>
    <t>1 KM AL NORTE DE LA ANTIGUA FINCA MUNICIPAL</t>
  </si>
  <si>
    <t>KARINA CHAVEZ FONSECA</t>
  </si>
  <si>
    <t>100 SUR DEL TEMPLO CATOLICO DE PALMARES</t>
  </si>
  <si>
    <t>JEANNETTE HERNANDEZ AVILA</t>
  </si>
  <si>
    <t>esc.santateresa@mep.go.cr</t>
  </si>
  <si>
    <t>GRETTEL PEREZ ARIAS</t>
  </si>
  <si>
    <t>50 SUR DEL TEMPLO CATOLICO LAS BRISAS</t>
  </si>
  <si>
    <t>3KM AL NORTE DEL SUPERMERCADO LA CURVA</t>
  </si>
  <si>
    <t>esc.latrinidadpejibaye@mep.go.cr</t>
  </si>
  <si>
    <t>JESUS AVILA UMANA</t>
  </si>
  <si>
    <t>esc.sanmartinpejibaye@mep.go.cr</t>
  </si>
  <si>
    <t>esc.santaluciadepejibaye@mep.go.cr</t>
  </si>
  <si>
    <t>esc.villahermosadepejibaye@mep.go.cr</t>
  </si>
  <si>
    <t>LORENA MENDEZ UMANA</t>
  </si>
  <si>
    <t>MARCO T. GOMEZ CHAVARRIA</t>
  </si>
  <si>
    <t>esc.sanmiguelpejibaye@mep.go.cr</t>
  </si>
  <si>
    <t>ROYNEL ARAYA CUBERO</t>
  </si>
  <si>
    <t>esc.lasdeliciaspejibaye@mep.go.cr</t>
  </si>
  <si>
    <t>JUAN RETANA GAP</t>
  </si>
  <si>
    <t>esc.elcarmendebuenosaires@mep.go.cr</t>
  </si>
  <si>
    <t>100MTRS NORTE DE LA FINCA UJARRAS</t>
  </si>
  <si>
    <t>HEIDY ROJAS MENDEZ</t>
  </si>
  <si>
    <t>esc.indigenayuavin@mep.go.cr</t>
  </si>
  <si>
    <t>esc.lasbrisasbuenosaires@mep.go.cr</t>
  </si>
  <si>
    <t>esc.convento@mep.go.cr</t>
  </si>
  <si>
    <t>esc.terraba@mep.go.cr</t>
  </si>
  <si>
    <t>JUAN GUTIERREZ NAVAS</t>
  </si>
  <si>
    <t>esc.indigenacurre@mep.go.cr</t>
  </si>
  <si>
    <t>esc.lascruces03@mep.go.cr</t>
  </si>
  <si>
    <t>escbajodeveragua@mep.go.cr</t>
  </si>
  <si>
    <t>esc.santaesperanza@hotmail.com</t>
  </si>
  <si>
    <t>esc.pueblonuevopotrerode@mep.go.cr</t>
  </si>
  <si>
    <t>esc.laguariapotrerogrande@mep.go.cr</t>
  </si>
  <si>
    <t>WENDY LEIVA MORA</t>
  </si>
  <si>
    <t>DANNY GONZALEZ RIVERA</t>
  </si>
  <si>
    <t>EDITH JOHANA RIOS MENDEZ</t>
  </si>
  <si>
    <t>esc.silviamonterozamora@mep.go.cr</t>
  </si>
  <si>
    <t>esc.itiquis@mep.go.cr</t>
  </si>
  <si>
    <t>esc.josemiguelzumbado@mep.go.cr</t>
  </si>
  <si>
    <t>esc.victorarguellomurillo@mep.go.cr</t>
  </si>
  <si>
    <t>200 MTS NORTE DE LA IGLESIA LA INMACULADA</t>
  </si>
  <si>
    <t>esc.deturrucares@mep.go.cr</t>
  </si>
  <si>
    <t>esc.jesusmagdalenovargas@mep.go.cr</t>
  </si>
  <si>
    <t>EDWARD CALDERON VALVERDE</t>
  </si>
  <si>
    <t>esc.eulogiaruizruiz@mep.go.cr</t>
  </si>
  <si>
    <t>ANDREA BOZA LORIG</t>
  </si>
  <si>
    <t>ROY ISIDRO CHAVES GOMEZ</t>
  </si>
  <si>
    <t>VILMA LEON CASTRO</t>
  </si>
  <si>
    <t>MAYELA SOLANO RODRIGUEZ</t>
  </si>
  <si>
    <t>esc.elcapulintarcoles@mep.go.cr</t>
  </si>
  <si>
    <t>NATALIA GUTIERREZ RUIZ</t>
  </si>
  <si>
    <t>esc.pueblonuevojaco@mep.go.cr</t>
  </si>
  <si>
    <t>esc.ricardobatallaperez@mep.go.cr</t>
  </si>
  <si>
    <t>esc.quebradadeganado@mep.go.cr</t>
  </si>
  <si>
    <t>esc.ramonasosamoreno@mep.go.cr</t>
  </si>
  <si>
    <t>CAROL PORTUGUEZ RODRIGUEZ</t>
  </si>
  <si>
    <t>KAREN QUESADA SANDINO</t>
  </si>
  <si>
    <t>esc.tranquilinoviquez@mep.go.cr</t>
  </si>
  <si>
    <t>FRANCISCO MONGE ARROYO</t>
  </si>
  <si>
    <t>ANGIE BOGANTES ALFARO</t>
  </si>
  <si>
    <t>HAYDEE JIMENEZ CASTRO</t>
  </si>
  <si>
    <t>esc.lisimacochavarriadevolio@mep.go.cr</t>
  </si>
  <si>
    <t>ALVARO CHACON SABORIO</t>
  </si>
  <si>
    <t>JESUS MARIA CHAVARRIA VEGA</t>
  </si>
  <si>
    <t>ANA IRIS ARAYA BARRANTES</t>
  </si>
  <si>
    <t>esc.bajomatamoros@mep.go.cr</t>
  </si>
  <si>
    <t>DINIA LIZETH DELGADO MENDEZ</t>
  </si>
  <si>
    <t>esc.monsenorjuanvicente@mep.go.cr</t>
  </si>
  <si>
    <t>CONTIGUO AL SALON COMUNAL LA ANGOSTURA DE S.J</t>
  </si>
  <si>
    <t>MARIA ELIZABETH SOTO NAVARRO</t>
  </si>
  <si>
    <t>SILVIA ELENA ESPINOZA ULATE</t>
  </si>
  <si>
    <t>MARIANELA SANCHEZ MORALES</t>
  </si>
  <si>
    <t>SILVIA MARIA MOYA BARQUERO</t>
  </si>
  <si>
    <t>SANDY FERNANDEZ JARA</t>
  </si>
  <si>
    <t>MARIA DEL ROCIO VASQUEZ VASQUE</t>
  </si>
  <si>
    <t>NUBIA DAISY ARRIETA ARAYA</t>
  </si>
  <si>
    <t>esc.eidavargascarranza@mep.go.cr</t>
  </si>
  <si>
    <t>ANABELLE MONGE CAMBRONERO</t>
  </si>
  <si>
    <t>esc.josevalencianoarrieta@mep.go.cr</t>
  </si>
  <si>
    <t>esc.corazondejesus.sarapiqui@mep.go.cr</t>
  </si>
  <si>
    <t>esc.penjamo@mep.go.cr</t>
  </si>
  <si>
    <t>esc.santaritaflorencia@mep.go.cr</t>
  </si>
  <si>
    <t>esc.platanar@mep.go.cr</t>
  </si>
  <si>
    <t>MILDREY CHACON OVARES</t>
  </si>
  <si>
    <t>DEIKEL MENDEZ MORA</t>
  </si>
  <si>
    <t>esc.elmolino.sancarlos@mep.go.cr</t>
  </si>
  <si>
    <t>esc.concepcionciudadquesada@mep.go.cr</t>
  </si>
  <si>
    <t>CHANNEL CHAVES RODRIGUEZ</t>
  </si>
  <si>
    <t>esc.cedral@mep.go.cr</t>
  </si>
  <si>
    <t>esc.juanchavesrojas@mep.go.cr</t>
  </si>
  <si>
    <t>2.5 KM ESTE DEL CRUCE DE LOS CHILES</t>
  </si>
  <si>
    <t>ADRIANA ZAMORA ALFARO</t>
  </si>
  <si>
    <t>esc.sanrafaelabajo@mep.go.cr</t>
  </si>
  <si>
    <t>32KM N DEL BN DE PUERTO VIEJO SARAPIQUI</t>
  </si>
  <si>
    <t>esc.monsenormorera@mep.go.cr</t>
  </si>
  <si>
    <t>JOSE RAUL QUESADA VIQUEZ</t>
  </si>
  <si>
    <t>MARJORIE RAMIREZ VEGA</t>
  </si>
  <si>
    <t>JAIRO ALFARO SOLIS</t>
  </si>
  <si>
    <t>ROXANA PANIAGUA CASTRO</t>
  </si>
  <si>
    <t>CONTIGUO AL LICEO RURAL DE SAN JUAN</t>
  </si>
  <si>
    <t>ROSAURA GOMEZ ARAYA</t>
  </si>
  <si>
    <t>KAREN CASCANTE ARTAVIA</t>
  </si>
  <si>
    <t>SONIA ALPIZAR CHAVES</t>
  </si>
  <si>
    <t>CONTIGUO A LA PLAZA DE DEPORTES SAN GERARDO</t>
  </si>
  <si>
    <t>ROBERTO CASTRO JIMENEZ</t>
  </si>
  <si>
    <t>ILEANA NAVARRO PEREZ</t>
  </si>
  <si>
    <t>esc.elroblecutris@mep.go.cr</t>
  </si>
  <si>
    <t>CECILIA HURTADO DIAZ</t>
  </si>
  <si>
    <t>MARIBEL CUBILLO VILLARREAL</t>
  </si>
  <si>
    <t>EDOLIA OCAMPO SEQUEIRA</t>
  </si>
  <si>
    <t>SILVIA ELENA ROJAS PANIAGUA</t>
  </si>
  <si>
    <t>MARICELA SOLORZANO DIAZ</t>
  </si>
  <si>
    <t>esc.lavirgenloschiles@mep.go.cr</t>
  </si>
  <si>
    <t>LORENA SEQUEIRA GARCIA</t>
  </si>
  <si>
    <t>esc.leonidassequeira@mep.go.cr</t>
  </si>
  <si>
    <t>JOSE LUIS CARRILLO CASTILLO</t>
  </si>
  <si>
    <t>MARILYN JARQUIN MENA</t>
  </si>
  <si>
    <t>esc.lascuacas@mep.go.cr</t>
  </si>
  <si>
    <t>ALBERTO ACOSTA ARIAS</t>
  </si>
  <si>
    <t>esc.sanantoniocanonegro@mep.go.cr</t>
  </si>
  <si>
    <t>esc.lanuevalucha@mep.go.cr</t>
  </si>
  <si>
    <t>esc.coloniaparis@mep.go.cr</t>
  </si>
  <si>
    <t>YENDRI ROJAS CRUZ</t>
  </si>
  <si>
    <t>maribel.rojas.conejo@mep.go.cr</t>
  </si>
  <si>
    <t>23 K. AL NORTE DE CAIRO, FINCA LA CATALINA</t>
  </si>
  <si>
    <t>esc.palanquemargarita@mep.go.cr</t>
  </si>
  <si>
    <t>6 KM E DE LA ESTACION DE POLICIA DELTA CR</t>
  </si>
  <si>
    <t>LUCIA MESEN BRENES</t>
  </si>
  <si>
    <t>esc.elburio@mep.go.cr</t>
  </si>
  <si>
    <t>esc.ticamar@mep.go.cr</t>
  </si>
  <si>
    <t>JOCSAN FALLAS MONGE</t>
  </si>
  <si>
    <t>esc.lapastoratarrazu@mep.go.cr</t>
  </si>
  <si>
    <t>esc.victorcamposvalverde@mep.go.cr</t>
  </si>
  <si>
    <t>esc.cuestademoras@mep.go.cr</t>
  </si>
  <si>
    <t>LAURA GUERRERO SORIO</t>
  </si>
  <si>
    <t>esc.bajocanet@mep.go.cr</t>
  </si>
  <si>
    <t>MARCO ANTONIO GOMEZ ULLOA</t>
  </si>
  <si>
    <t>SILVIA ORTIZ MONGE</t>
  </si>
  <si>
    <t>STECY MATARRITA ORTEGA</t>
  </si>
  <si>
    <t>SHIRLEY MADRIGAL PORTUGUEZ</t>
  </si>
  <si>
    <t>SILVIA ELENA TORRES JIMENEZ</t>
  </si>
  <si>
    <t>lic.conservatoriodecastella@mep.go.cr</t>
  </si>
  <si>
    <t>esc.sanfranciscoasis.heredia@mep.go.cr</t>
  </si>
  <si>
    <t>GUSTAVO ACUÑA ARCE</t>
  </si>
  <si>
    <t>esc.jesus.heredia@mep.go.cr</t>
  </si>
  <si>
    <t>esc.liderpdropedromaria@mep.go.cr</t>
  </si>
  <si>
    <t>esc.concepcionsanrafael@mep.go.cr</t>
  </si>
  <si>
    <t>MAUREEN ZUÑIGA SOLANO</t>
  </si>
  <si>
    <t>esc.josemarti@mep.go.cr</t>
  </si>
  <si>
    <t>esc.sanluisgonzaga@mep.go.cr</t>
  </si>
  <si>
    <t>COSTADO OESTE PLAZA DE DEPORTES DE SAN LUIS</t>
  </si>
  <si>
    <t>esc.apolinarloboumana@mep.go.cr</t>
  </si>
  <si>
    <t>esc.santacecilia.heredia@mep.go.cr</t>
  </si>
  <si>
    <t>KATTIA ARAYA ANGULO</t>
  </si>
  <si>
    <t>esc.chilamate.sarapiqui@mep.go.cr</t>
  </si>
  <si>
    <t>esc.bocadelaceiba@mep.go.cr</t>
  </si>
  <si>
    <t>esc.sanjose.sarapiqui@mep.go.cr</t>
  </si>
  <si>
    <t>esc.sanramon.sarapiqui@mep.go.cr</t>
  </si>
  <si>
    <t>esc.claudiolaracampos@mep.go.cr</t>
  </si>
  <si>
    <t>esc.elprogreso.sarapiqui@mep.go.cr</t>
  </si>
  <si>
    <t>esc.ladelia@mep.go.cr</t>
  </si>
  <si>
    <t>JAIRO MURILLO ARAYA</t>
  </si>
  <si>
    <t>300 M O DEL LICEO AMBIENTALISTA DE LA RAMBLA</t>
  </si>
  <si>
    <t>esc.laesperanza.sarapiqui@mep.go.cr</t>
  </si>
  <si>
    <t>esc.flaminia@mep.go.cr</t>
  </si>
  <si>
    <t>esc.fincaseis@mep.go.cr</t>
  </si>
  <si>
    <t>esc.fincacuatro@mep.go.cr</t>
  </si>
  <si>
    <t>VERA GARCIA NAVARRETE</t>
  </si>
  <si>
    <t>esc.sanmiguelaguasclaras@mep.go.cr</t>
  </si>
  <si>
    <t>esc.lasvirgen@mep.go.cr</t>
  </si>
  <si>
    <t>FRENTE A LA PLAZA DE FUTBOL SAN ANTONIO</t>
  </si>
  <si>
    <t>ROY DUARTE JIMENEZ</t>
  </si>
  <si>
    <t>esc.sancristobalbijagua@mep.go.cr</t>
  </si>
  <si>
    <t>esc.ascensionesquivel@mep.go.cr</t>
  </si>
  <si>
    <t>esc.laslilas@mep.go.cr</t>
  </si>
  <si>
    <t>ALEXANDER BELMONTE CHAVES</t>
  </si>
  <si>
    <t>esc.canasdulces@mep.go.cr</t>
  </si>
  <si>
    <t>esc.aguacalientebagaces@mep.go.cr</t>
  </si>
  <si>
    <t>gabriel.brizuela.cortes@mep.go.cr</t>
  </si>
  <si>
    <t>MARIANA CABEZAS ARAYA</t>
  </si>
  <si>
    <t>esc.santafebagaces@mep.go.cr</t>
  </si>
  <si>
    <t>50MTS NORTE DEL EBAIS, SANTA FE</t>
  </si>
  <si>
    <t>100M PUENTE SANTA CECILIA DE GUAYABO</t>
  </si>
  <si>
    <t>esc.losllanosbagaces@mep.go.cr</t>
  </si>
  <si>
    <t>EVELYN QUESADA LOPEZ</t>
  </si>
  <si>
    <t>esc.cuipilapa@mep.go.cr</t>
  </si>
  <si>
    <t>ELIETTE CASTELLON JAEN</t>
  </si>
  <si>
    <t>JORGE ALBERTO MOLINA VEGA</t>
  </si>
  <si>
    <t>esc.rioseco@mep.go.cr</t>
  </si>
  <si>
    <t>ZAIDEN AARON BRICEÑO LOPEZ</t>
  </si>
  <si>
    <t>esc.matapalo@mep.go.cr</t>
  </si>
  <si>
    <t>JACQUELINE MENDEZ CONTRERAS</t>
  </si>
  <si>
    <t>MARIA ELENA JUAREZ COREA</t>
  </si>
  <si>
    <t>100 MTS OESTE DE LA PLAZA DEPORTES</t>
  </si>
  <si>
    <t>100 MTS ESTE Y 200 NORTE DISCOTEQUE ENSUEÑO</t>
  </si>
  <si>
    <t>200 MTS D ENTRADA PRINCIPAL PLAYAS DEL COCO</t>
  </si>
  <si>
    <t>COSTADO NORTE DE TRIBUNALES DE JUSTICIA</t>
  </si>
  <si>
    <t>ANA VIRGINIA VEGAS SEQUEIRA</t>
  </si>
  <si>
    <t>BENJAMIN RUIZ JIMENEZ</t>
  </si>
  <si>
    <t>esc.elprogresoriocanalete@mep.go.cr</t>
  </si>
  <si>
    <t>esc.la.verbana@mep.go.cr</t>
  </si>
  <si>
    <t>esc.quebradagrandedeyolillal@mep.go.cr</t>
  </si>
  <si>
    <t>ESMERALDA VEGA JARQUIN</t>
  </si>
  <si>
    <t>WILLY QUIROS PEREZ</t>
  </si>
  <si>
    <t>esc.rionaranjo@mep.go.cr</t>
  </si>
  <si>
    <t>YAMILETH SILVA MARTINEZ</t>
  </si>
  <si>
    <t>esc.canorito@mep.go.cr</t>
  </si>
  <si>
    <t>esc.riochiquito@mep.go.cr</t>
  </si>
  <si>
    <t>esc.lasgarzas@mep.go.cr</t>
  </si>
  <si>
    <t>esc.sanjorgeyolillal@mep.go.cr</t>
  </si>
  <si>
    <t>CYNTHIA ALFARO RODRIGUEZ</t>
  </si>
  <si>
    <t>esc.santarosalapalmera@mep.go.cr</t>
  </si>
  <si>
    <t>JAIRO MONTOYA VILLAREAL</t>
  </si>
  <si>
    <t>YENDRI CHAVARRIA GOMEZ</t>
  </si>
  <si>
    <t>500M SUR DE LA IGLESIA CATOLICA EL NISPERO</t>
  </si>
  <si>
    <t>SARA RODRIGUEZ QUESADA</t>
  </si>
  <si>
    <t>esc.barriolamparas@mep.go.cr</t>
  </si>
  <si>
    <t>esc.sanjuandecanas@mep.go.cr</t>
  </si>
  <si>
    <t>SIANY LORENA CAMPOS ANCHIO</t>
  </si>
  <si>
    <t>siany.campos.anchio@mep.go.cr</t>
  </si>
  <si>
    <t>ARTURO CHAVERRI ARGUEDAS</t>
  </si>
  <si>
    <t>7KM SUR DE LA IRMA</t>
  </si>
  <si>
    <t>esc.santaluciajuntas@mep.go.cr</t>
  </si>
  <si>
    <t>13KM OETSE DE LA ENTRADA DE IRMA</t>
  </si>
  <si>
    <t>esc.decandelaria@mep.go.cr</t>
  </si>
  <si>
    <t>esc.camposdeoro@mep.go.cr</t>
  </si>
  <si>
    <t>ADRIANA HERRERA MEJIA</t>
  </si>
  <si>
    <t>esc.riopiedras@mep.go.cr</t>
  </si>
  <si>
    <t>HELLEN BRICENO VELASQUEZ</t>
  </si>
  <si>
    <t>esc.matadecana@mep.go.cr</t>
  </si>
  <si>
    <t>idiliamurillolopez@mep.go.cr</t>
  </si>
  <si>
    <t>esc.elsilencio.canas@mep.go.cr</t>
  </si>
  <si>
    <t>TATIANA MORALES RUIZ</t>
  </si>
  <si>
    <t>esc.solania@mep.go.cr</t>
  </si>
  <si>
    <t>esc.turin@mep.go.cr</t>
  </si>
  <si>
    <t>EDIS ANDREA MONTERO PORRAS</t>
  </si>
  <si>
    <t>esc.lamaravillalibano@mep.go.cr</t>
  </si>
  <si>
    <t>KATTIA FONSECA CHACON</t>
  </si>
  <si>
    <t>esc.lasnubesquebradagrande@mep.go.cr</t>
  </si>
  <si>
    <t>esc.elaguacate.canas@mep.go.cr</t>
  </si>
  <si>
    <t>esc.moraycanas@mep.go.cr</t>
  </si>
  <si>
    <t>esc.aranjuecito@mep.go.cr</t>
  </si>
  <si>
    <t>MARTHA DIAZ ACEVEDO</t>
  </si>
  <si>
    <t>esc.corazondejesuspitahaya@mep.go.cr</t>
  </si>
  <si>
    <t>MINOR FONSECA CHAVARRIA</t>
  </si>
  <si>
    <t>esc.sanpedrodelepanto@mep.go.cr</t>
  </si>
  <si>
    <t>MARIA JESUS JUAREZ MUNOZ</t>
  </si>
  <si>
    <t>LUCIA VADO CASTRO</t>
  </si>
  <si>
    <t>esc.sanfernandopaquera@mep.go.cr</t>
  </si>
  <si>
    <t>PAMELA QUESADA BLANCO</t>
  </si>
  <si>
    <t>esc.justoantoniofacioguardia@mep.go.cr</t>
  </si>
  <si>
    <t>esc.maraton@mep.go.cr</t>
  </si>
  <si>
    <t>esc.sanisidromontesdeoro@mep.go.cr</t>
  </si>
  <si>
    <t>esc.laguna.puntarenas@mep.go.cr</t>
  </si>
  <si>
    <t>esc.palmital.puntarenas@mep.go.cr</t>
  </si>
  <si>
    <t>esc.manuelantonio@mep.go.cr</t>
  </si>
  <si>
    <t>esc.fincamaritima@mep.go.cr</t>
  </si>
  <si>
    <t>esc.depaquita@mep.go.cr</t>
  </si>
  <si>
    <t>esc.fincallorona@mep.go.cr</t>
  </si>
  <si>
    <t>esc.cerritosquepos@mep.go.cr</t>
  </si>
  <si>
    <t>CERRITOS CENTRO DEL SUPER PEQUENO 75M OESTE</t>
  </si>
  <si>
    <t>DAVID ALVARADO DUARTE</t>
  </si>
  <si>
    <t>esc.republicadecorea@mep.go.cr</t>
  </si>
  <si>
    <t>esc.dosbocas@mep.go.cr</t>
  </si>
  <si>
    <t>esc.elsilenciosavegre@mep.go.cr</t>
  </si>
  <si>
    <t>esc.elpasito@mep.go.cr</t>
  </si>
  <si>
    <t>CONTIGUO A LA PLAZA DE DEPORTES, PUEBLO NUEVO</t>
  </si>
  <si>
    <t>IRENE MORA BADILLA</t>
  </si>
  <si>
    <t>esc.barbudaldeparrita@mep.go.cr</t>
  </si>
  <si>
    <t>4 KM SURESTE DEL CENTRO DE PARRITA</t>
  </si>
  <si>
    <t>JOSE PABLO JIMENEZ BRENES</t>
  </si>
  <si>
    <t>ROXANA FERNANDEZ VARGAS</t>
  </si>
  <si>
    <t>esc.lasmesasdeparrita@mep.go.cr</t>
  </si>
  <si>
    <t>esc.playonsanisidro@mep.go.cr</t>
  </si>
  <si>
    <t>CONTIGUO A LA IGLESIA METODISTA SAN BUENAVENT</t>
  </si>
  <si>
    <t>FRENTE AL ABASTECEDOR EL HERMANOS VARGAS</t>
  </si>
  <si>
    <t>escuefincasietepalmar@gmail.com</t>
  </si>
  <si>
    <t>esc.chocuaco@mep.go.cr</t>
  </si>
  <si>
    <t>esc.curime@mep.go.cr</t>
  </si>
  <si>
    <t>esc.sabalo@mep.go.cr</t>
  </si>
  <si>
    <t>DINIA CASTRO ZUÑIGA</t>
  </si>
  <si>
    <t>UN COSTADO DE LA PLAZA, PUEBLO NUEVO COTO</t>
  </si>
  <si>
    <t>ANALIVE SANCHEZ VARGAS</t>
  </si>
  <si>
    <t>JEANNETTE MORENO MENDOZA</t>
  </si>
  <si>
    <t>JESSICA DIAZ BALTODANO</t>
  </si>
  <si>
    <t>esc.elsandalo@mep.go.cr</t>
  </si>
  <si>
    <t>YANCY PIEDRA MAYORGA</t>
  </si>
  <si>
    <t>esc.moisesvincenzipacheco@mep.go.cr</t>
  </si>
  <si>
    <t>FRENTE A LA CHATARRERA KM 33. RIO CLARO</t>
  </si>
  <si>
    <t>esc.coto5657@mep.go.cr</t>
  </si>
  <si>
    <t>esc.bajodereyes@mep.go.cr</t>
  </si>
  <si>
    <t>COSTADO SUR DE LA PLAZA DE FUTBOL D LOS REYES</t>
  </si>
  <si>
    <t>EVER ARAYA RAMIREZ</t>
  </si>
  <si>
    <t>esc.lasbrisas.coto@mep.go.cr</t>
  </si>
  <si>
    <t>FRENTE A LAS OFICINAS DEL ICE EN SAN VITO</t>
  </si>
  <si>
    <t>WALTER MARTINEZ MEDINA</t>
  </si>
  <si>
    <t>150 METRSOS OESTE DE LA PLAZA DE DEPORTES</t>
  </si>
  <si>
    <t>esc.sanmiguelsabalito@mep.go.cr</t>
  </si>
  <si>
    <t>esc.launionsabalito@mep.go.cr</t>
  </si>
  <si>
    <t>esc.laflordelroble@mep.go.cr</t>
  </si>
  <si>
    <t>esc.sanramon.coto@mep.go.cr</t>
  </si>
  <si>
    <t>100 MTS. ESTE DEL TEMPLO CATOLICO</t>
  </si>
  <si>
    <t>esc.robertosandiazofeifa@mep.go.cr</t>
  </si>
  <si>
    <t>YORLENY CEDEÑO NAVARRO</t>
  </si>
  <si>
    <t>esc.laconcordia@mep.go.cr</t>
  </si>
  <si>
    <t>LUISA BUSTOS QUIROS</t>
  </si>
  <si>
    <t>REYNIER MEDINA ALVAREZ</t>
  </si>
  <si>
    <t>esc.delaurel@mep.go.cr</t>
  </si>
  <si>
    <t>JENNY JIMENEZ GUSTAVINO</t>
  </si>
  <si>
    <t>JHONSER A. BARRANTES CASTRO</t>
  </si>
  <si>
    <t>esc.santarosa@mep.go.cr</t>
  </si>
  <si>
    <t>esc.lapena@mep.go.cr</t>
  </si>
  <si>
    <t>esc.launionderiopeje@mep.go.cr</t>
  </si>
  <si>
    <t>CONTIGUO AL SALON COMUNAL DE RIO PEJE</t>
  </si>
  <si>
    <t>6 K. AL SUR DE LA ENTRADA DE SANTA ROSA</t>
  </si>
  <si>
    <t>45 K. AL NORTE DEL CENTRO SIQUIRRES</t>
  </si>
  <si>
    <t>esc.bonifacio@mep.go.cr</t>
  </si>
  <si>
    <t>TATIANA TORRES PLATERO</t>
  </si>
  <si>
    <t>esc.indigenacerere@mep.go.cr</t>
  </si>
  <si>
    <t>esc.armenia@mep.go.cr</t>
  </si>
  <si>
    <t>FRENTE ANTIGUA PULPERIA LINEA 2, LA PLASTICA</t>
  </si>
  <si>
    <t>esc.ciudadelaflores@mep.go.cr</t>
  </si>
  <si>
    <t>KATHERINE BUSTAMANTE DITTEL</t>
  </si>
  <si>
    <t>COSTADO OESTE DE LA PLAZA, SEIS AMIGOS</t>
  </si>
  <si>
    <t>esc.lalucha.limon@mep.go.cr</t>
  </si>
  <si>
    <t>DEL EBAIS SANTA MARTA 4 KM OESTE</t>
  </si>
  <si>
    <t>esc.elcoco@mep.go.cr</t>
  </si>
  <si>
    <t>esc.monteverdepacuarito@mep.go.cr</t>
  </si>
  <si>
    <t>esc.pacuaritosiquirres@mep.go.cr</t>
  </si>
  <si>
    <t>50 METROS SUR DE SALON COMUNAL, INDIANA DOS</t>
  </si>
  <si>
    <t>BLANCA QUIROS CUBERO</t>
  </si>
  <si>
    <t>esc.celina@mep.go.cr</t>
  </si>
  <si>
    <t>EL CARMEN 2, FRENTE A BANDECO</t>
  </si>
  <si>
    <t>esc.madrededios@mep.go.cr</t>
  </si>
  <si>
    <t>esc.bellavista.limon@mep.go.cr</t>
  </si>
  <si>
    <t>A UN COSTADO DEL LICEO RUARAL KATSI</t>
  </si>
  <si>
    <t>esc.bernardodrug@mep.go.cr</t>
  </si>
  <si>
    <t>esc.dururpe@mep.go.cr</t>
  </si>
  <si>
    <t>esc.bocauren@mep.go.cr</t>
  </si>
  <si>
    <t>esc.coroma@mep.go.cr</t>
  </si>
  <si>
    <t>bernardo.rodriguez.lupario@mep.go.cr</t>
  </si>
  <si>
    <t>ANA CORDOBA LOPEZ</t>
  </si>
  <si>
    <t>GLENDA URBINA GONZALEZ</t>
  </si>
  <si>
    <t>esc.manzanillotalamanca@mep.go.cr</t>
  </si>
  <si>
    <t>esc.excelenciacahuita@mep.go.cr</t>
  </si>
  <si>
    <t>esc.sanmiguelsixaola@mep.go.cr</t>
  </si>
  <si>
    <t>XINIA GARCIA ROSALES</t>
  </si>
  <si>
    <t>esc.monteverde.limon@mep.go.cr</t>
  </si>
  <si>
    <t>esc.boston@mep.go.cr</t>
  </si>
  <si>
    <t>esc.luzon@mep.go.cr</t>
  </si>
  <si>
    <t>esc.barbilla@mep.go.cr</t>
  </si>
  <si>
    <t>esc.laesperanza.limon@mep.go.cr</t>
  </si>
  <si>
    <t>TERRITORIO INDIGENA CABECAR TJAI</t>
  </si>
  <si>
    <t>esc.patiosancristobal@mep.go.cr</t>
  </si>
  <si>
    <t>esc.lasmercedes.guapiles@mep.go.cr</t>
  </si>
  <si>
    <t>NOEMY MORALES VILLANUEVA</t>
  </si>
  <si>
    <t>esc.cartagenapococi@mep.go.cr</t>
  </si>
  <si>
    <t>CARLOS GOMEZ CALDERON</t>
  </si>
  <si>
    <t>esc.campodos@mep.go.cr</t>
  </si>
  <si>
    <t>SONIA GUEVARA ESPINOZA</t>
  </si>
  <si>
    <t>MAGDA OROCU JIMENEZ</t>
  </si>
  <si>
    <t>esc.pocorasur@mep.go.cr</t>
  </si>
  <si>
    <t>LA PERLA COSTADO SUR DE LA PLAZA DE DEPORTES</t>
  </si>
  <si>
    <t>ANABEL LOPEZ LEANDRO</t>
  </si>
  <si>
    <t>WENDY ORTEGA PORRAS</t>
  </si>
  <si>
    <t>MARIANELLA SOTO RETANA</t>
  </si>
  <si>
    <t>ENRIQUE ANDRADE DE GRACIA</t>
  </si>
  <si>
    <t>APROX. 14 K. OESTE DE LA COMUNIDAD LA BOMBA</t>
  </si>
  <si>
    <t>GILBERTH GONZALEZ MOREIRA</t>
  </si>
  <si>
    <t>SELVIN FALLAS NUNEZ</t>
  </si>
  <si>
    <t>esc.lasvegas@mep.go.cr</t>
  </si>
  <si>
    <t>esc.lacelia@mep.go.cr</t>
  </si>
  <si>
    <t>esc.corazondejesusaserri@mep.go.cr</t>
  </si>
  <si>
    <t>esc.buenosairesguatuso@mep.go.cr</t>
  </si>
  <si>
    <t>RONALD SALAS AZOFEIFA</t>
  </si>
  <si>
    <t>esc.bajoslosmurillo@mep.go.cr</t>
  </si>
  <si>
    <t>esc.guapinolnorte@mep.go.cr</t>
  </si>
  <si>
    <t>iegb.limon2000@mep.go.cr</t>
  </si>
  <si>
    <t>DAVID SALVADOR VARGAS BARBOZA</t>
  </si>
  <si>
    <t>DUNCAN JARQUIN AMPIE</t>
  </si>
  <si>
    <t>esc.bellavistapuertoviejo@mep.go.cr</t>
  </si>
  <si>
    <t>JOSE PABLO ESPINOZA PALACIOS</t>
  </si>
  <si>
    <t>esc.fatima.sarapiqui@mep.go.cr</t>
  </si>
  <si>
    <t>1KM ESTE DE LA BOMBA ISLA GRANDE</t>
  </si>
  <si>
    <t>esc.montedelosolivos@mep.go.cr</t>
  </si>
  <si>
    <t>GABRIELA VALENCIANO CARRANZA</t>
  </si>
  <si>
    <t>6KM E DE LA ESTACION DE POLICIA DELTA CR</t>
  </si>
  <si>
    <t>esc.patino@mep.go.cr</t>
  </si>
  <si>
    <t>KARLA ISABEL SEGURA BOLAÑOS</t>
  </si>
  <si>
    <t>esc.dandonia2@mep.go.cr</t>
  </si>
  <si>
    <t>esc.lacruzdeupala@mep.go.cr</t>
  </si>
  <si>
    <t>COSTADO SUR URBANIZACION SELVA VERDE B.S.PABL</t>
  </si>
  <si>
    <t>esc.namuwokir@mep.go.cr</t>
  </si>
  <si>
    <t>VILMA MARTINEZ SOLIS</t>
  </si>
  <si>
    <t>es.sanmiguelparrita@mep.go.cr</t>
  </si>
  <si>
    <t>NIXIDA DELGADO CHACON</t>
  </si>
  <si>
    <t>esc.lacaverna@mep.go.cr</t>
  </si>
  <si>
    <t>13 KM NORTE DE LA COMUNIDAD BRUJO</t>
  </si>
  <si>
    <t>ILEANA MARTINEZ LEIVA</t>
  </si>
  <si>
    <t>es.elporvenirvallelaestrella@mep.go.cr</t>
  </si>
  <si>
    <t>esc.losalmendros.limon@mep.go.cr</t>
  </si>
  <si>
    <t>esc.sanjorgeloschiles@mep.go.cr</t>
  </si>
  <si>
    <t>esc.lamaravillayolillal@mep.go.cr</t>
  </si>
  <si>
    <t>MACHO MORA DE RIVAS</t>
  </si>
  <si>
    <t>esc.losjilgueros@mep.go.cr</t>
  </si>
  <si>
    <t>esc.barrioleoncortes@mep.go.cr</t>
  </si>
  <si>
    <t>esc.elcenizo@mep.go.cr</t>
  </si>
  <si>
    <t>esc.estocolmo@mep.go.cr</t>
  </si>
  <si>
    <t>ALLEN MARCHENA CONTRERAS</t>
  </si>
  <si>
    <t>SANDRA ISABEL DELGADO SANCHEZ</t>
  </si>
  <si>
    <t>esc.nazareth.guapiles@mep.go.cr</t>
  </si>
  <si>
    <t>4KM SUR DEL CRUCE LLANO BONITO</t>
  </si>
  <si>
    <t>800 METROS OESTE DEL TALLER TRACASA,SIQUIRRES</t>
  </si>
  <si>
    <t>esc.altocohen@mep.go.cr</t>
  </si>
  <si>
    <t>esc.losangeles01@mep.go.cr</t>
  </si>
  <si>
    <t>esc.lasbrisas.canas@mep.go.cr</t>
  </si>
  <si>
    <t>esc.elnaranjal@mep.go.cr</t>
  </si>
  <si>
    <t>5KM ESTE DE PUERTO VIEJO,CAMINO A LAS BANANER</t>
  </si>
  <si>
    <t>ARNOLDO CUBIAS RIVAS</t>
  </si>
  <si>
    <t>1KM OE Y 1,8KM SUR DE LA ENTRADA A SAN GERARD</t>
  </si>
  <si>
    <t>elsa.arias.mora@mep.go.cr</t>
  </si>
  <si>
    <t>esc.altouren@mep.go.cr</t>
  </si>
  <si>
    <t>WILFRIDO ACUÑA MADRIGAL</t>
  </si>
  <si>
    <t>esc.canablanca@mep.go.cr</t>
  </si>
  <si>
    <t>ENIDIA GRANADOS CHINCHILLA</t>
  </si>
  <si>
    <t>COSTADO SURESTE DE LA PLAZA DE DEPORTES</t>
  </si>
  <si>
    <t>KATTY CARRANZA CHACON</t>
  </si>
  <si>
    <t>BAJO BLEY TERRITORIOINDIGENA TELIRE</t>
  </si>
  <si>
    <t>7 KM AL SUR ENTRADA ESPABEL.BARRIO DOS RAMAS</t>
  </si>
  <si>
    <t>esc.bris@mep.go.cr</t>
  </si>
  <si>
    <t>49K NORTE DEL BN PUERTO VIEJO</t>
  </si>
  <si>
    <t>APOLONIA BEJARANO BEJARANO</t>
  </si>
  <si>
    <t>DE LAUREL 12 KL AL OESTE COMUN. LOS PLANCITOS</t>
  </si>
  <si>
    <t>KARLA VANESSA BARAHONA MORALES</t>
  </si>
  <si>
    <t>esc.santamartatarrazu@mep.go.cr</t>
  </si>
  <si>
    <t>MARILYN VARGAS SOTO</t>
  </si>
  <si>
    <t>esc.cedraldeaserri@mep.go.cr</t>
  </si>
  <si>
    <t>TEOFILO JOSE VARGAS ORTIZ</t>
  </si>
  <si>
    <t>2KM AL OESTE DEL PUENTE UJARRAS</t>
  </si>
  <si>
    <t>esc.santamartadecajon@mep.go.cr</t>
  </si>
  <si>
    <t>JESSICA RAMIREZ MEJIAS</t>
  </si>
  <si>
    <t>MARIANELA LARA MENDEZ</t>
  </si>
  <si>
    <t>esc.barbudal.canas@mep.go.cr</t>
  </si>
  <si>
    <t>RIGOBERTO MONTERO SOLANO</t>
  </si>
  <si>
    <t>ALFIDIO CABALLERO CARRERA</t>
  </si>
  <si>
    <t>esc.molotubta@mep.go.cr</t>
  </si>
  <si>
    <t>JUNIOR FERNANDEZ SEGURA</t>
  </si>
  <si>
    <t>LUIS CARLOS JIMENEZ CAMACHO</t>
  </si>
  <si>
    <t>7K. AL ESTE DE LA COMUNIDAD DE SAN MIGUEL</t>
  </si>
  <si>
    <t>5KM OESTE DEL LIC RURAL NAMALDI BAJO CHIRRIPO</t>
  </si>
  <si>
    <t>esc.labrisasquebradagrande@mep.go.cr</t>
  </si>
  <si>
    <t>esc.konyou@mep.go.cr</t>
  </si>
  <si>
    <t>2KM OESTE DE LA ESCUELA ALTO COHEN</t>
  </si>
  <si>
    <t>CONTIGUO A LA PLAZA DE FUTBOL DE ALTO BLEY</t>
  </si>
  <si>
    <t>esc.indigenakuchey@mep.go.cr</t>
  </si>
  <si>
    <t>ROMELIA ARIAS ESPINOZA</t>
  </si>
  <si>
    <t>150 ESTE DE LA PLAZA DE DEPORTES</t>
  </si>
  <si>
    <t>EDSON CARAVACA ESPINOZA</t>
  </si>
  <si>
    <t>BETANIA ABAJO</t>
  </si>
  <si>
    <t>esc.chigo@mep.go.cr</t>
  </si>
  <si>
    <t>03245</t>
  </si>
  <si>
    <t>03617</t>
  </si>
  <si>
    <t>03623</t>
  </si>
  <si>
    <t>03584</t>
  </si>
  <si>
    <t>03594</t>
  </si>
  <si>
    <t>02497</t>
  </si>
  <si>
    <t>03692</t>
  </si>
  <si>
    <t>03543</t>
  </si>
  <si>
    <t>03602</t>
  </si>
  <si>
    <t>01258</t>
  </si>
  <si>
    <t>03721</t>
  </si>
  <si>
    <t>03666</t>
  </si>
  <si>
    <t>02473</t>
  </si>
  <si>
    <t>03631</t>
  </si>
  <si>
    <t>03012</t>
  </si>
  <si>
    <t>02934</t>
  </si>
  <si>
    <t>03564</t>
  </si>
  <si>
    <t>03621</t>
  </si>
  <si>
    <t>03273</t>
  </si>
  <si>
    <t>03723</t>
  </si>
  <si>
    <t>03639</t>
  </si>
  <si>
    <t>03605</t>
  </si>
  <si>
    <t>03724</t>
  </si>
  <si>
    <t>03717</t>
  </si>
  <si>
    <t>03521</t>
  </si>
  <si>
    <t>03649</t>
  </si>
  <si>
    <t>03176</t>
  </si>
  <si>
    <t>03615</t>
  </si>
  <si>
    <t>03632</t>
  </si>
  <si>
    <t>ADVENTISTA PASO CANOAS</t>
  </si>
  <si>
    <t>INSTITUTO DE PSICOPEDAGOGIA INTEGRAL</t>
  </si>
  <si>
    <t>CENTRO EDUCATIVO SAN FRANCISCO DE ASIS</t>
  </si>
  <si>
    <t>CENTRO EDUCATIVO SANTA MARIA</t>
  </si>
  <si>
    <t>SISTEMA EDUCATIVO WHITMAN</t>
  </si>
  <si>
    <t>CORPORACION EDUCATIVA SANTA MARIA</t>
  </si>
  <si>
    <t>EDUCATIONAL CENTER ABC</t>
  </si>
  <si>
    <t>INSTITUTO PEDAGOGICO SAGRADA FAMILIA</t>
  </si>
  <si>
    <t>KENNEDY BILINGUAL SCHOOL-SAN VITO-</t>
  </si>
  <si>
    <t>CENTRO EDUCATIVO SAGRADA FAMILIA</t>
  </si>
  <si>
    <t>CENTRO EDUCATIVO SAN AGUSTIN</t>
  </si>
  <si>
    <t>SISTEMA EDUCATIVO WHITMAN-PINARES-</t>
  </si>
  <si>
    <t>CENTRO EDUCATIVO EDUCARTE</t>
  </si>
  <si>
    <t>CENTRO DE APRENDIZAJE EDUCARTE</t>
  </si>
  <si>
    <t>CENTRO EDUCATIVO CARMEN LYRA</t>
  </si>
  <si>
    <t>CENTRO EDUCATIVO SAN FRANCISCO DE ASIS-CARTAGO-</t>
  </si>
  <si>
    <t>04347</t>
  </si>
  <si>
    <t>SISTEMA EDUCATIVO ALTAVISTA DEL CARMEN</t>
  </si>
  <si>
    <t>04348</t>
  </si>
  <si>
    <t>GREDOS SAN DIEGO INTERNATIONAL SCHOOL</t>
  </si>
  <si>
    <t>04349</t>
  </si>
  <si>
    <t>04350</t>
  </si>
  <si>
    <t>04352</t>
  </si>
  <si>
    <t>HERMOSA VALLEY SCHOOL</t>
  </si>
  <si>
    <t>400 METROS NORTE DEL ANTIGUO SALON LA PISTA</t>
  </si>
  <si>
    <t>AGNES CAMPOS SANCHUN</t>
  </si>
  <si>
    <t>DEL CEMENTERIO DE CAÑAS 2KM OESTE</t>
  </si>
  <si>
    <t>MARIANELLA BARRANTES BADILLA</t>
  </si>
  <si>
    <t>BETHEL</t>
  </si>
  <si>
    <t>ceadvpc84@gmail.com</t>
  </si>
  <si>
    <t>CONTIGUO A LAS CANCHAS SINTETICAS</t>
  </si>
  <si>
    <t>TERRAZAS DEL MAR, CORALES #3</t>
  </si>
  <si>
    <t>CRISTINA CAMACHO CASTRO</t>
  </si>
  <si>
    <t>primaria@caribbeanlimon.com</t>
  </si>
  <si>
    <t>MARIA MIRONOVA</t>
  </si>
  <si>
    <t>pvillanea@sanlorenzocr.com</t>
  </si>
  <si>
    <t>SAN RAFAEL DE ALAJUELA, RUTA 27, KM 17.5</t>
  </si>
  <si>
    <t>DE PLAZA LINCOLN 100 E 500 N Y 125 OE</t>
  </si>
  <si>
    <t>WAINER ESPINOZA VALVERDE</t>
  </si>
  <si>
    <t>ANA LORENA SALAS VINDAS</t>
  </si>
  <si>
    <t>direccionsantaines@hotmail.com</t>
  </si>
  <si>
    <t>RONALD ARROYO SOLANO</t>
  </si>
  <si>
    <t>75 METROS SUR DEL SUPER COMPRO</t>
  </si>
  <si>
    <t>santa.rosa.school.p@gmail.com</t>
  </si>
  <si>
    <t>dbarrantes@sandiego.ed.cr</t>
  </si>
  <si>
    <t>NELLY RODRIGUEZ FLORES</t>
  </si>
  <si>
    <t>CRISTINA MENENDEZ MUNOZ</t>
  </si>
  <si>
    <t>125 OESTE Y 100 NORTE DEL MAS POR MENOS</t>
  </si>
  <si>
    <t>VICTOR VINICIO ROMAN PORRAS</t>
  </si>
  <si>
    <t>centroeducativo.santamaria@gmail.com</t>
  </si>
  <si>
    <t>cristianoreformadoescuela@gmail.com</t>
  </si>
  <si>
    <t>oficina@liberty.cr</t>
  </si>
  <si>
    <t>CALLE 7, AVENIDA 21, LA RIVIERA ESPARZA</t>
  </si>
  <si>
    <t>FLOR GARCIA SOTO</t>
  </si>
  <si>
    <t>stmaria@ice.co.cr / info@sanmariacr.com</t>
  </si>
  <si>
    <t>ASERRI, 500 NORTE DEL CEMENTERIO</t>
  </si>
  <si>
    <t>DANAY DE LA TORRE PRATS</t>
  </si>
  <si>
    <t>CRISTIAN JIMENEZ LORENZANO</t>
  </si>
  <si>
    <t>secretariavalledelsolc1@gmail.com</t>
  </si>
  <si>
    <t>info@newwayschoolcr.com</t>
  </si>
  <si>
    <t>200 MTS SUR DE M SUPERMERCADO, ASERRI</t>
  </si>
  <si>
    <t>SUSAN MARIE GABRIELSON</t>
  </si>
  <si>
    <t>centrosangelo@gmail.com</t>
  </si>
  <si>
    <t>JOSE ALFONSO MORA FALLAS</t>
  </si>
  <si>
    <t>kennedyschoolsv@gmail.com</t>
  </si>
  <si>
    <t>ANA MARCELA RODRIGUEZ ALVAREZ</t>
  </si>
  <si>
    <t>mrodriguez@atlanticcollegecr.com</t>
  </si>
  <si>
    <t>martaea96@gmail.com</t>
  </si>
  <si>
    <t>700 E Y 400 S DEL CRUCE DE SANTA ELENA</t>
  </si>
  <si>
    <t>directora.soniadiaz@gmail.com</t>
  </si>
  <si>
    <t>200 ESTE Y 50 SUR DE LA UNIVERSIDAD NACIONAL</t>
  </si>
  <si>
    <t>info@nh.cr</t>
  </si>
  <si>
    <t>escuelaearth@catie.ed.cr</t>
  </si>
  <si>
    <t>informacion@dolphinsacademycr.com</t>
  </si>
  <si>
    <t>200 MT ESTE DE MUSICOLOR,CAMPUS DE LA U.SAN J</t>
  </si>
  <si>
    <t>250 OESTE100 NORTE DEL COMERCIAL MULTIFLORES</t>
  </si>
  <si>
    <t>recepcionnsb@gmail.com</t>
  </si>
  <si>
    <t>547 M DE LA RADIAL DE SANTA ANA,SANANT DE BEL</t>
  </si>
  <si>
    <t>1.5 KM AL NORTE DEL BANCO NACIONAL</t>
  </si>
  <si>
    <t>DANIEL VARGAS BADILLA</t>
  </si>
  <si>
    <t>GUACIMA ABAJO</t>
  </si>
  <si>
    <t>iscr@gsdeducacion.com</t>
  </si>
  <si>
    <t>600 M SUR AUTOMERCADO LA GUACIMA</t>
  </si>
  <si>
    <t>KATHERINE HERNANDEZ MADRIZ</t>
  </si>
  <si>
    <t>sunnysideesparza@gmail.com</t>
  </si>
  <si>
    <t>100 OESTE CAPILLA SANTISIMA TRINIDAD</t>
  </si>
  <si>
    <t>WILLIAM ZUÑIGA JIMENEZ</t>
  </si>
  <si>
    <t>Síndrome de Down</t>
  </si>
  <si>
    <t>Indique si la Institución cuenta con los siguientes servicios:</t>
  </si>
  <si>
    <t>Hidrante</t>
  </si>
  <si>
    <t>Servicios Sanitarios</t>
  </si>
  <si>
    <t>Para hombres</t>
  </si>
  <si>
    <t>Para mujeres</t>
  </si>
  <si>
    <t>Para ambos sexos</t>
  </si>
  <si>
    <t>CUADRO 12</t>
  </si>
  <si>
    <t>Matrícula
Inicial</t>
  </si>
  <si>
    <t>Docentes I y II Ciclos</t>
  </si>
  <si>
    <t>TOTAL EN I Y II CICLOS</t>
  </si>
  <si>
    <t>CUADRO 11</t>
  </si>
  <si>
    <t>Oficinista (+)</t>
  </si>
  <si>
    <t>Trabajador Calificado (+)</t>
  </si>
  <si>
    <t>Oficial de Seguridad (+)</t>
  </si>
  <si>
    <t>Auxiliar de Vigilancia (+)</t>
  </si>
  <si>
    <t>Conserje (+)</t>
  </si>
  <si>
    <t>Cocinera (+)</t>
  </si>
  <si>
    <t>Administ. y de Servicios Reubicados / Readecuados (+)</t>
  </si>
  <si>
    <t>(+) Considere al personal que atiende Educación Preescolar (si pertenece a I y II Ciclos), Aula Edad y Aula Integrada.</t>
  </si>
  <si>
    <t>(+)</t>
  </si>
  <si>
    <t>UTILIZAN prótesis auditivas (audífonos)</t>
  </si>
  <si>
    <t>DISCAPACIDAD O CONDICIÓN DE LOS ESTUDIANTES DE I Y II CICLOS (AULA "REGULAR")</t>
  </si>
  <si>
    <t>UTILIZAN implante coclear</t>
  </si>
  <si>
    <t>NO UTILIZAN prótesis auditivas (audífonos), implante coclear u otro dispositivo</t>
  </si>
  <si>
    <t>Síndrome de Asperger</t>
  </si>
  <si>
    <t>Retraso Mental (Discapacidad Intelectual)</t>
  </si>
  <si>
    <t>Terapia Física (Rehabilitación Física)</t>
  </si>
  <si>
    <t>Terapia Ocupacional (Rehabilitación Ocupacional)</t>
  </si>
  <si>
    <t>Pileta lavamanos (Bebedero)</t>
  </si>
  <si>
    <t>Camión Cisterna</t>
  </si>
  <si>
    <t>1/  No incluir Síndrome de Down.</t>
  </si>
  <si>
    <t>Duchas</t>
  </si>
  <si>
    <t>MATRÍCULA INICIAL EN ALGUNAS ASIGNATURAS, I Y II CICLOS</t>
  </si>
  <si>
    <t>Trastorno del Lenguaje</t>
  </si>
  <si>
    <t>Mingitorios (Urinarios)</t>
  </si>
  <si>
    <t>Pérdida Auditiva</t>
  </si>
  <si>
    <t>El Centro Educativo tiene las adaptaciones necesarias en su infraestructura para que garantice la accesibilidad física de los estudiantes, personal y padres de familia, a todos los servicios ofrecidos, por ejemplo:  área administrativa, biblioteca, comedor, laboratorios?</t>
  </si>
  <si>
    <t>7-03-07</t>
  </si>
  <si>
    <t>GUSTAVO AGÜERO BARRANTES</t>
  </si>
  <si>
    <t>MARIA MORA UREÑA</t>
  </si>
  <si>
    <t>CANAAN</t>
  </si>
  <si>
    <t>I.D.A. LAS PARCELAS</t>
  </si>
  <si>
    <t>LA TIRIMBINA</t>
  </si>
  <si>
    <t>RINCON DE LA CRUZ</t>
  </si>
  <si>
    <t>BARBUDAL DE PARRITA</t>
  </si>
  <si>
    <t>LOS ANGELES DE DRAKE</t>
  </si>
  <si>
    <t>BORDON LILAN</t>
  </si>
  <si>
    <t>GUARANI</t>
  </si>
  <si>
    <t>NGÖBEGÜE</t>
  </si>
  <si>
    <t>DÖRBATA</t>
  </si>
  <si>
    <t>04353</t>
  </si>
  <si>
    <t>6878</t>
  </si>
  <si>
    <t>DUASKLÖ</t>
  </si>
  <si>
    <t>lic.josefideltristan@mep.go.cr</t>
  </si>
  <si>
    <t>MARIA DEL CARMEN DURAN CALVO</t>
  </si>
  <si>
    <t>sofia1.portillo.pleitez@mep.go.cr</t>
  </si>
  <si>
    <t>SAN JOSE,BARRIO CUBA, CALLE 16 Y 18 AVEN. 20</t>
  </si>
  <si>
    <t>esc.naciones.unidas@mep.go.cr</t>
  </si>
  <si>
    <t>DE LA ESTACION GASOLINERA 400M ESTE FRENTE SE</t>
  </si>
  <si>
    <t>IVETTE VILLALOBOS HERNANDEZ</t>
  </si>
  <si>
    <t>ORIETTA MORA CAMPOS</t>
  </si>
  <si>
    <t>esc.granadillanorte@mep.go.cr</t>
  </si>
  <si>
    <t>DIOMEDES A. ESTANLY BEJARANO</t>
  </si>
  <si>
    <t>GREHYBEIM CHACON RODRIGUEZ</t>
  </si>
  <si>
    <t>CONTIGUO AL PLANTEL DEL ICE DE COLIMA TIBAS</t>
  </si>
  <si>
    <t>esc.rafaelfranciscoosejo@mep.go.cr</t>
  </si>
  <si>
    <t>esc.copalchicurena@mep.go.cr</t>
  </si>
  <si>
    <t>esc.hatillo2@mep.go.cr</t>
  </si>
  <si>
    <t>esc.republicadeahaiti@mep.go.cr</t>
  </si>
  <si>
    <t>MAYLIN ARCE BARRANTES</t>
  </si>
  <si>
    <t>esc.juanxxiii@mep.go.cr</t>
  </si>
  <si>
    <t>SHEIRIS BRENES NAVARRO</t>
  </si>
  <si>
    <t>EVELYN PADILLA SANCHEZ</t>
  </si>
  <si>
    <t>esc.mixtasancistobalsur@mep.go.cr</t>
  </si>
  <si>
    <t>ROGER MARTINEZ FLORES</t>
  </si>
  <si>
    <t>esc.lajoya@mep.go.cr</t>
  </si>
  <si>
    <t>esc.lagunalalegua@mep.go.cr</t>
  </si>
  <si>
    <t>GREIVIN ALVAREZ SALAZAR</t>
  </si>
  <si>
    <t>SINDY ARAYA SANDOVAL</t>
  </si>
  <si>
    <t>MARIA MONSERRAT ORTIZ MORALES</t>
  </si>
  <si>
    <t>7 KM AL ESTE DE LA IGLESIA CATO. LOS ANGELES</t>
  </si>
  <si>
    <t>MARTIN NAVARRO FERNANDEZ</t>
  </si>
  <si>
    <t>BERNAN QUESADA VALVERDE</t>
  </si>
  <si>
    <t>GABRIELA PEREZ ROJAS</t>
  </si>
  <si>
    <t>WEDEL JIMENEZ GONZALEZ</t>
  </si>
  <si>
    <t>SILVIA GARRO UMANA</t>
  </si>
  <si>
    <t>esc.laspalmitasnaranjo@mep.go.cr</t>
  </si>
  <si>
    <t>MARCOS VINICIO AZOFEIFA ALPIZA</t>
  </si>
  <si>
    <t>esc.inglaterra@mep.go.cr</t>
  </si>
  <si>
    <t>esc.dariofloreshernandez@mep.go.cr</t>
  </si>
  <si>
    <t>esc.sanpedrodemogote@mep.go.cr</t>
  </si>
  <si>
    <t>MARCOS FALLAS VALVERDE</t>
  </si>
  <si>
    <t>esc.guarumal.puriscal@mep.go.cr</t>
  </si>
  <si>
    <t>100 MTS SUR DE LA ERMITA</t>
  </si>
  <si>
    <t>esc.vistademar.puriscal@mep.go.cr</t>
  </si>
  <si>
    <t>esc.altodeperezastua@mep.go.cr</t>
  </si>
  <si>
    <t>esc.losangeles.puriscal@mep.go.cr</t>
  </si>
  <si>
    <t>esc.sanmiguel.puriscal@mep.go.cr</t>
  </si>
  <si>
    <t>esc.robertolopezvarela@mep.go.cr</t>
  </si>
  <si>
    <t>NESTOR ALVARADO CUBILLO</t>
  </si>
  <si>
    <t>esc.losaltos@mep.go.cr</t>
  </si>
  <si>
    <t>25 MTS ESTE DE LA MUNICIPALIDAD DE TURRUBARES</t>
  </si>
  <si>
    <t>esc.coloniapasoagres@mep.go.cr</t>
  </si>
  <si>
    <t>esc.lapitaturrubares@mep.go.cr</t>
  </si>
  <si>
    <t>esc.josesalazarzuniga@mep.go.cr</t>
  </si>
  <si>
    <t>JHONNY ALONSO MORA MORA</t>
  </si>
  <si>
    <t>esc.lagunas@mep.go.cr</t>
  </si>
  <si>
    <t>esc.sanluisturrubares@mep.go.cr</t>
  </si>
  <si>
    <t>esc.berlin@mep.go.cr</t>
  </si>
  <si>
    <t>CARLOS ESQUIVEL ESPINOZA</t>
  </si>
  <si>
    <t>KENIA BADILLA MARTINEZ</t>
  </si>
  <si>
    <t>25 KM SUROESTE DEL CENTRO DE SAN ISIDRO</t>
  </si>
  <si>
    <t>ROSA ELENA SOTO AGUERO</t>
  </si>
  <si>
    <t>esc.trespiedras@mep.go.cr</t>
  </si>
  <si>
    <t>LUIS DIEGO MORA RAMIREZ</t>
  </si>
  <si>
    <t>DIAGONAL AL COSTADO NORTE DEL SALON COMUNAL</t>
  </si>
  <si>
    <t>NIDIA CALDERON ROJAS</t>
  </si>
  <si>
    <t>esc.sanjeronimo@mep.go.cr</t>
  </si>
  <si>
    <t>esc.crisorey@mep.go.cr</t>
  </si>
  <si>
    <t>GUADALUPE GONZALEZ SANCHEZ</t>
  </si>
  <si>
    <t>JOSE MIGUEL JIMENEZ PORTUGUEZ</t>
  </si>
  <si>
    <t>GENY BONILLA SOLIS</t>
  </si>
  <si>
    <t>WILLIAM MORALES VARGAS</t>
  </si>
  <si>
    <t>100 EST DE IGLESIA CATOLICA</t>
  </si>
  <si>
    <t>WALTER VARGAS ARIAS</t>
  </si>
  <si>
    <t>FREDDY UREÑA GODINEZ</t>
  </si>
  <si>
    <t>JEANNETHE CASCANTE ROJAS</t>
  </si>
  <si>
    <t>ROXANA ROJAS MAYORGA</t>
  </si>
  <si>
    <t>esc.platanaresbuenosaires@mep.go.cr</t>
  </si>
  <si>
    <t>esc.calderon@mep.go.cr</t>
  </si>
  <si>
    <t>HANNIA JUAREZ PEREZ</t>
  </si>
  <si>
    <t>ADRIAN MONGE CALVO</t>
  </si>
  <si>
    <t>RONY PORRAS MEJIAS</t>
  </si>
  <si>
    <t>ANIA GRANADOS CHAVARRIA</t>
  </si>
  <si>
    <t>esc.sanrafaelbrunka@mep.go.cr</t>
  </si>
  <si>
    <t>esc.shamba@mep.go.cr</t>
  </si>
  <si>
    <t>esc.altodelasmoras@gmail.com</t>
  </si>
  <si>
    <t>LAURA MORALES MORA</t>
  </si>
  <si>
    <t>esc.lindavistapotrerogrande@mep.go.cr</t>
  </si>
  <si>
    <t>GLORIA MAVISCA ROJAS</t>
  </si>
  <si>
    <t>esc.bajomamey@mep.go.cr</t>
  </si>
  <si>
    <t>IVANNIA BARBOZA NAVARRO</t>
  </si>
  <si>
    <t>esc.coloradobiolley@mep.go.cr</t>
  </si>
  <si>
    <t>3KM AL ESTE DEL CENTRO POTRERO GRANDE</t>
  </si>
  <si>
    <t>esc.sabalobuenosaires@mep.go.cr</t>
  </si>
  <si>
    <t>esc.bijagual@mep.go.cr</t>
  </si>
  <si>
    <t>esc.latin@mep.go.cr</t>
  </si>
  <si>
    <t>esc.jesusocanarojas@mep.go.cr</t>
  </si>
  <si>
    <t>esc.maurillosotoalfaro@mep.go.cr</t>
  </si>
  <si>
    <t>DE LA PLAZA DE DEPORTES, 75 METROS SUR</t>
  </si>
  <si>
    <t>esc.santarita2.alajuela@mep.go.cr</t>
  </si>
  <si>
    <t>500 METROS NORTE DE SERVICENTRO CHAMU</t>
  </si>
  <si>
    <t>esc.mixtadesiquiares@mep.go.cr</t>
  </si>
  <si>
    <t>EDUVIGES MARIN ALVARADO</t>
  </si>
  <si>
    <t>esc.joaquinmorasibaja@mep.go.cr</t>
  </si>
  <si>
    <t>JUAN DIEGO VIQUEZ SALAZAR</t>
  </si>
  <si>
    <t>esc.poasito@mep.go.cr</t>
  </si>
  <si>
    <t>300M OESTE DE ENTRADA AL BARRIO CORAZON MARIA</t>
  </si>
  <si>
    <t>esc.quebradaamarilla@mep.go.cr</t>
  </si>
  <si>
    <t>TRES MARIAS</t>
  </si>
  <si>
    <t>JAYRO JOSE MORA VENEGAS</t>
  </si>
  <si>
    <t>esc.playahermosajaco@mep.go.cr</t>
  </si>
  <si>
    <t>CONTIGUO A RESIDENCIAL OPERA SALVAJE</t>
  </si>
  <si>
    <t>esc.santarita.alajuela@mep.go.cr</t>
  </si>
  <si>
    <t>GABRIELA HERRERA GONZALEZ</t>
  </si>
  <si>
    <t>800 METROS ESTE DEL MONUMENTO AL BOYERO</t>
  </si>
  <si>
    <t>SANDRA OVIEDO MURILLO</t>
  </si>
  <si>
    <t>RANDALL ESPINOZA CHACON</t>
  </si>
  <si>
    <t>ANA DESIDERIA ALFARO VARGAS</t>
  </si>
  <si>
    <t>SIDIANI NAVARRO JIMENEZ</t>
  </si>
  <si>
    <t>esc.rupertozunigasancho@mep.go.cr</t>
  </si>
  <si>
    <t>CENTRO BAJO ZUÑIGA FRENTE AL SALON COMUNAL</t>
  </si>
  <si>
    <t>esc.gerardobadillamora@mep.go.cr</t>
  </si>
  <si>
    <t>MARJORIE RODRIGUEZ CARRANZA</t>
  </si>
  <si>
    <t>esc.bajoantonio@mep.go.cr</t>
  </si>
  <si>
    <t>50 NORTE PLAZA DE FUTBOL DE SAN ANTONIO</t>
  </si>
  <si>
    <t>esc.llanobonito@mep.go.cr</t>
  </si>
  <si>
    <t>esc.ricardomorenocanas@mep.go.cr</t>
  </si>
  <si>
    <t>esc.arnulfoariasmadrid@mep.go.cr</t>
  </si>
  <si>
    <t>GRACIELA A. GONZALEZ ARRIETA</t>
  </si>
  <si>
    <t>esc.cariblanco@mep.go.cr</t>
  </si>
  <si>
    <t>LUIS VINICIO MENDEZ CHACON</t>
  </si>
  <si>
    <t>SHIRLEY MARIA RODRIGUEZ SOLIS</t>
  </si>
  <si>
    <t>esc.latigra.sancarlos@mep.go.cr</t>
  </si>
  <si>
    <t>esc.cerritos@mep.go.cr</t>
  </si>
  <si>
    <t>GUITZEL CRUZ CHAVARRIA</t>
  </si>
  <si>
    <t>RUTH RODRIGUEZ VALVERDE</t>
  </si>
  <si>
    <t>CINTHIA KARINA URBINA GUZMAN</t>
  </si>
  <si>
    <t>JENNY VILLALOBOS VARELA</t>
  </si>
  <si>
    <t>KOOPER</t>
  </si>
  <si>
    <t>100 AL NORTE DE LA PLAZA DE DEPORTES</t>
  </si>
  <si>
    <t>esc.mirador@mep.go.cr</t>
  </si>
  <si>
    <t>esc.asentamientonuevoarenal@mep.go.cr</t>
  </si>
  <si>
    <t>ARACELLY PEREZ MARCHENA</t>
  </si>
  <si>
    <t>SONIA VEGA CALDERON</t>
  </si>
  <si>
    <t>MARLEN VICTOR PICHARDO</t>
  </si>
  <si>
    <t>esc.laaldeapocosol@mep.go.cr</t>
  </si>
  <si>
    <t>CARMEN MARIA JAIME MEJIA</t>
  </si>
  <si>
    <t>2 KM CARRETERA A MEDIO QUESO</t>
  </si>
  <si>
    <t>esc.aguasnegras@mep.go.cr</t>
  </si>
  <si>
    <t>esc.elbotijo@mep.go.cr</t>
  </si>
  <si>
    <t>SEIDY MEDINA SOLANO</t>
  </si>
  <si>
    <t>esc.monico@mep.go.cr</t>
  </si>
  <si>
    <t>CIANIE JAMES BRUMLEY</t>
  </si>
  <si>
    <t>KATHERINE CARRANZA LOPEZ</t>
  </si>
  <si>
    <t>ALEXANDER SARGUEDAS GARCIA</t>
  </si>
  <si>
    <t>esc.sanjosebuenavista@mep.go.cr</t>
  </si>
  <si>
    <t>esc.domingovargasaguilar@mep.go.cr</t>
  </si>
  <si>
    <t>SILVIA INES CASTRO LIZANO</t>
  </si>
  <si>
    <t>esc.santalucia@mep.go.cr</t>
  </si>
  <si>
    <t>GUISELLE CERDAS QUESADA</t>
  </si>
  <si>
    <t>ANA PATRICIA QUIROS NAVARRO</t>
  </si>
  <si>
    <t>esc.laangosturaleoncortes@mep.go.cr</t>
  </si>
  <si>
    <t>DIEGO ALFONSO MORA PICADO</t>
  </si>
  <si>
    <t>esc.santarosaabajo@mep.go.cr</t>
  </si>
  <si>
    <t>esc.sanfranciscoleoncortes@mep.go.cr</t>
  </si>
  <si>
    <t>LUCRECIA BARQUERO MARIN</t>
  </si>
  <si>
    <t>LIDIA RUIZ CISNEROS</t>
  </si>
  <si>
    <t>JUAN CARLOS CALVO SOLIS</t>
  </si>
  <si>
    <t>EDUARDO BARRANTES LUNA</t>
  </si>
  <si>
    <t>CLARA INES MORA MIRANDA</t>
  </si>
  <si>
    <t>ROCIO BONILLA PORTUGUEZ</t>
  </si>
  <si>
    <t>LIZETH MONGE QUIROS</t>
  </si>
  <si>
    <t>JHON PIERRE ALFARO VALVERDE</t>
  </si>
  <si>
    <t>ANA VIRGINIA BRENES GONZALEZ</t>
  </si>
  <si>
    <t>WAGNER GOMEZ ARAYA</t>
  </si>
  <si>
    <t>ABELARDO CALDERON PICADO</t>
  </si>
  <si>
    <t>ALICE FONSECA VILLEGAS</t>
  </si>
  <si>
    <t>KARLA COTO CHACON</t>
  </si>
  <si>
    <t>YESENIA FERNANDEZ BRENES</t>
  </si>
  <si>
    <t>FEDERICO MORA GONZALEZ</t>
  </si>
  <si>
    <t>LIDIETTE SANCHEZ OROZCO</t>
  </si>
  <si>
    <t>YAMILETH QUIROS VALVERDE</t>
  </si>
  <si>
    <t>MARIELA ARLEY VEGA</t>
  </si>
  <si>
    <t>HELEN SANCHEZ MENDEZ</t>
  </si>
  <si>
    <t>NOHILE COTO MATA</t>
  </si>
  <si>
    <t>HELBERTH MORA SALMERON</t>
  </si>
  <si>
    <t>DEL SUPER SAN FCO,1KM N FRENTE URB MONTE VERD</t>
  </si>
  <si>
    <t>600 SUR DE LA PLAZA MULTIFLORES Y 175 AL ESTE</t>
  </si>
  <si>
    <t>esc.llorentedeflores@mep.go.cr</t>
  </si>
  <si>
    <t>esc.alfredovoliojimenez@mep.go.cr</t>
  </si>
  <si>
    <t>esc.estadosunidos@mep.go.cr</t>
  </si>
  <si>
    <t>esc.pedromurilloperez@mep.go.cr</t>
  </si>
  <si>
    <t>esc.montecito@mep.go.cr</t>
  </si>
  <si>
    <t>esc.castilla@mep.go.cr</t>
  </si>
  <si>
    <t>esc.felixarcadiomontero@mep.go.cr</t>
  </si>
  <si>
    <t>MARITZA GARCIA MIRANDA</t>
  </si>
  <si>
    <t>ANDREINA GARCIA CHARPENTIER</t>
  </si>
  <si>
    <t>esc.idalindosol@mep.go.cr</t>
  </si>
  <si>
    <t>17KM N DE LA ENTRADA DEL COMANDO PUERTO VIEJO</t>
  </si>
  <si>
    <t>esc.elgaspar@mep.go.cr</t>
  </si>
  <si>
    <t>esc.canodemasaya@mep.go.cr</t>
  </si>
  <si>
    <t>esc.fincaocho@mep.go.cr</t>
  </si>
  <si>
    <t>esc.sanbernardino@mep.go.cr</t>
  </si>
  <si>
    <t>EL TIGRE DE HORQUETAS FRENTE AL PREDIO ZOTA</t>
  </si>
  <si>
    <t>YENDRY CARMONA CARAVACA</t>
  </si>
  <si>
    <t>YENDRI TATIANA CASTRO MURILLO</t>
  </si>
  <si>
    <t>esc.lospalmaresdesantacecilia@mep.go.cr</t>
  </si>
  <si>
    <t>esc.idalajabalina@mep.go.cr</t>
  </si>
  <si>
    <t>MARITZA CARBONERO CARCAMO</t>
  </si>
  <si>
    <t>esc.coyol@mep.go.cr</t>
  </si>
  <si>
    <t>esc.idasanramon@mep.go.cr</t>
  </si>
  <si>
    <t>esc.pijije@mep.go.cr</t>
  </si>
  <si>
    <t>ELKY MARIA CAMARENO LACAYO</t>
  </si>
  <si>
    <t>DE GUAYABO 10 KM NORTE</t>
  </si>
  <si>
    <t>esc.idabagatzi@mep.go.cr</t>
  </si>
  <si>
    <t>ANDREA D LOS ANGELES ROSALES M</t>
  </si>
  <si>
    <t>esc.guastomatal@mep.go.cr</t>
  </si>
  <si>
    <t>ERICK BRIONES JAEN</t>
  </si>
  <si>
    <t>esc.puertojesus@mep.go.cr</t>
  </si>
  <si>
    <t>FREDDY GUSTAVO CARRILLO CHACON</t>
  </si>
  <si>
    <t>PILAR MENA OBANDO</t>
  </si>
  <si>
    <t>ANA CECILIA VAZQUEZ MOLINA</t>
  </si>
  <si>
    <t>esc.javillos@mep.go.cr</t>
  </si>
  <si>
    <t>esc.elnogal@mep.go.cr</t>
  </si>
  <si>
    <t>NANCY VENEGAS SEQUEIRA</t>
  </si>
  <si>
    <t>JOSE FABIO PANIAGUA OBANDO</t>
  </si>
  <si>
    <t>ZULMA OBANDO ENRIQUEZ</t>
  </si>
  <si>
    <t>esc.guayabal@mep.go.cr</t>
  </si>
  <si>
    <t>esc.monteverde@mep.go.cr</t>
  </si>
  <si>
    <t>esc.elalamo@mep.go.cr</t>
  </si>
  <si>
    <t>COSTADO NORTE DEL EBAIS DEL CHAGUITE</t>
  </si>
  <si>
    <t>esc.dionisiolealvallejos@mep.go.cr</t>
  </si>
  <si>
    <t>esc.cartagena@mep.go.cr</t>
  </si>
  <si>
    <t>esc.veracruzcuajiniquil@mep.go.cr</t>
  </si>
  <si>
    <t>esc.elprogresocuajiniquil@mep.go.cr</t>
  </si>
  <si>
    <t>COSTADO SURESTE DEL PARQUE</t>
  </si>
  <si>
    <t>esc.mercedesortega@mep.go.cr</t>
  </si>
  <si>
    <t>esc.deexcelenciaelcoco@mep.go.cr</t>
  </si>
  <si>
    <t>YENDRY LOPEZ LEAL</t>
  </si>
  <si>
    <t>ALLAN OBREGON LOPEZ</t>
  </si>
  <si>
    <t>DAMARYS HERNANDEZ CASTRO</t>
  </si>
  <si>
    <t>NYDIA MARIA MOYA HERRERA</t>
  </si>
  <si>
    <t>LUIS YANAN COREA TORRES</t>
  </si>
  <si>
    <t>esc.santaceciliaupala@mep.go.cr</t>
  </si>
  <si>
    <t>KAREN PINEDA UBAU</t>
  </si>
  <si>
    <t>esc.laspavasdeupala@mep.go.cr</t>
  </si>
  <si>
    <t>MAYELA MAIRENA CRUZ</t>
  </si>
  <si>
    <t>JUAN RAFAEL ORTIZ MAIRENA</t>
  </si>
  <si>
    <t>JULIANA RODRIGUEZ PARRA</t>
  </si>
  <si>
    <t>3KM AL OESTE DE LA ENTRADA AL VALLE</t>
  </si>
  <si>
    <t>esc.corobici@mep.go.cr</t>
  </si>
  <si>
    <t>esc.nuevaguatemala@mep.go.cr</t>
  </si>
  <si>
    <t>esc.arizona@mep.go.cr</t>
  </si>
  <si>
    <t>ANA ACEVEDO ACOSTA</t>
  </si>
  <si>
    <t>JENEFFER GUTIERREZ VARGAS</t>
  </si>
  <si>
    <t>esc.sabalitotilaran@mep.go.cr</t>
  </si>
  <si>
    <t>EITEL LOPEZ MEJIAS</t>
  </si>
  <si>
    <t>esc.launion.canas@mep.go.cr</t>
  </si>
  <si>
    <t>INGRID ARIAS HERRERA</t>
  </si>
  <si>
    <t>esc.josemariacalderon@mep.go.cr</t>
  </si>
  <si>
    <t>esc.lapalmasantarosa@mep.go.cr</t>
  </si>
  <si>
    <t>MA. DEL CARMEN ROCHA VALLEJOS</t>
  </si>
  <si>
    <t>ALEJANDRA ROJAS BARRANTES</t>
  </si>
  <si>
    <t>esc.florguevara.barahona@mep.go.cr</t>
  </si>
  <si>
    <t>esc.augustocolombari@mep.go.cr</t>
  </si>
  <si>
    <t>esc.ojodeagua.puntarenas@mep.go.cr</t>
  </si>
  <si>
    <t>esc.chapernal@mep.go.cr</t>
  </si>
  <si>
    <t>esc.elpalmarpitahaya@mep.go.cr</t>
  </si>
  <si>
    <t>esc.sanrafaelacapulco@mep.go.cr</t>
  </si>
  <si>
    <t>esc.lafresca@mep.go.cr</t>
  </si>
  <si>
    <t>LANDY ODETTE PICADO NUNEZ</t>
  </si>
  <si>
    <t>esc.santaceciliadepaquera@mep.go.cr</t>
  </si>
  <si>
    <t>JESUS FERNANDEZ MONGE</t>
  </si>
  <si>
    <t>upe.drrafaelcalderonguardia@mep.go.cr</t>
  </si>
  <si>
    <t>SONIA ELENA ALVAREZ CASTRO</t>
  </si>
  <si>
    <t>HELLEN RAMOS PAGUAGA</t>
  </si>
  <si>
    <t>KENIA TREJOS RODRIGUEZ</t>
  </si>
  <si>
    <t>esc.lajulietakm35@mep.go.cr</t>
  </si>
  <si>
    <t>ROCIO RAMIREZ DIAZ</t>
  </si>
  <si>
    <t>ELVIA CORTES GUERRERO</t>
  </si>
  <si>
    <t>ANA PATRICIA GONZALEZ MIRANDA</t>
  </si>
  <si>
    <t>esc.cedralmontesdeoro@mep.go.cr</t>
  </si>
  <si>
    <t>600 MTS ESTE DE LA GASOLINERA CUATRO CRUCES</t>
  </si>
  <si>
    <t>XIOMARA CORRALES GUTIERREZ</t>
  </si>
  <si>
    <t>DE LA ENTRADA RIO SECO, 3KM AL OESTE</t>
  </si>
  <si>
    <t>esc.laisla.puntarenas@mep.go.cr</t>
  </si>
  <si>
    <t>KARLA ZAMORA SANDOVAL</t>
  </si>
  <si>
    <t>MARCO ANTONIO FALLAS VALVERDE</t>
  </si>
  <si>
    <t>esc.sanfranciscodecedral@mep.go.cr</t>
  </si>
  <si>
    <t>100 MTS SUR DE LA PULPERIA SAN FRANCISCO</t>
  </si>
  <si>
    <t>ESTRELLA AGUILAR RUBI</t>
  </si>
  <si>
    <t>RICARDO CHAVES QUESADA</t>
  </si>
  <si>
    <t>esc.marialuisdecastro@mep.go.cr</t>
  </si>
  <si>
    <t>esc.juanbautistasantamaria@mep.go.cr</t>
  </si>
  <si>
    <t>ERICK CASTILLO CASTILLO</t>
  </si>
  <si>
    <t>esc.elcarmenparrita@mep.go.cr</t>
  </si>
  <si>
    <t>esc.fincapocares@mep.go.cr</t>
  </si>
  <si>
    <t>INGRID RODRIGUEZ QUINTANILLA</t>
  </si>
  <si>
    <t>ADOLFO HIDALGO PARRA</t>
  </si>
  <si>
    <t>esc.fincanicoya@mep.go.cr</t>
  </si>
  <si>
    <t>NUBIA ANCHIA SOLANO</t>
  </si>
  <si>
    <t>esc.playonsur@mep.go.cr</t>
  </si>
  <si>
    <t>esc.lacarbonera@mep.go.cr</t>
  </si>
  <si>
    <t>esc.chires@mep.go.cr</t>
  </si>
  <si>
    <t>esc.elhiguito@mep.go.cr</t>
  </si>
  <si>
    <t>esc.coronado@mep.go.cr</t>
  </si>
  <si>
    <t>esc.sancarlososa@mep.go.cr</t>
  </si>
  <si>
    <t>SHIRLEY SOTO ALVAREZ</t>
  </si>
  <si>
    <t>GUIDO DAVID SALAS VELA</t>
  </si>
  <si>
    <t>esc.fincanuevepalmar@mep.go.cr</t>
  </si>
  <si>
    <t>OSCAR JIMENEZ GARRO</t>
  </si>
  <si>
    <t>12 KM OESTE EN EL REST. EL TUCAN Y 2.5 KM SUR</t>
  </si>
  <si>
    <t>esc.playacacao@mep.go.cr</t>
  </si>
  <si>
    <t>FRENTE A LA IGLESIA ASAMBLEAS DE DIOS</t>
  </si>
  <si>
    <t>CARMEN VALVERDE QUIROS</t>
  </si>
  <si>
    <t>SIDEY BADILLA PEREZ</t>
  </si>
  <si>
    <t>NANCY VARGAS RODRIGUEZ</t>
  </si>
  <si>
    <t>esc.bellavista.coto@mep.go.cr</t>
  </si>
  <si>
    <t>REBECA CHAVES CRUZ</t>
  </si>
  <si>
    <t>YERANIA MUÑOZ SAMUDIO</t>
  </si>
  <si>
    <t>esc.canasgordas@mep.go.cr</t>
  </si>
  <si>
    <t>ZAIDA RODRIGUEZ MORA</t>
  </si>
  <si>
    <t>esc.sangerardolimoncito@mep.go.cr</t>
  </si>
  <si>
    <t>COSTADO OESTE DE PLAZA DEPORTES CUATRO BOCA</t>
  </si>
  <si>
    <t>esc.chinakicha.sula@mep.go.cr</t>
  </si>
  <si>
    <t>esc.sibodi@mep.go.cr</t>
  </si>
  <si>
    <t>esc.barrionuevo@mep.go.cr</t>
  </si>
  <si>
    <t>esc.sanmiguel.coto@mep.go.cr</t>
  </si>
  <si>
    <t>5.6 KM ESTE Y 4 KM SURESTE QUEBRADA GUAYABAL</t>
  </si>
  <si>
    <t>MILKA CARDENAL SOTO</t>
  </si>
  <si>
    <t>esc.altoguaymi@mep.go.cr</t>
  </si>
  <si>
    <t>esc.punta.venegas@mep.go.cr</t>
  </si>
  <si>
    <t>7 KM AL SUR DE PUESTO FRONTERIZO PUNTA BURICA</t>
  </si>
  <si>
    <t>esc.rioincendio@mep.go.cr</t>
  </si>
  <si>
    <t>A UN COSTADO DEL PUESTO DE SALUD DE BURICA</t>
  </si>
  <si>
    <t>esc.fincamango@mep.go.cr</t>
  </si>
  <si>
    <t>esc.puestolaplaya@mep.go.cr</t>
  </si>
  <si>
    <t>PUESTO LA PLAYA, PAVON GOLFITO 600 SUR</t>
  </si>
  <si>
    <t>esc.moin@mep.go.cr</t>
  </si>
  <si>
    <t>esc.lasbrisasdeveragua@mep.go.cr</t>
  </si>
  <si>
    <t>esc.atiliamatafreses@mep.go.cr</t>
  </si>
  <si>
    <t>esc.lacolina.limon@mep.go.cr</t>
  </si>
  <si>
    <t>FRENTE AL SALON DEL REINO TESTIGOS DE JEHOVA</t>
  </si>
  <si>
    <t>KENIA GIBBS CASANOVA</t>
  </si>
  <si>
    <t>esc.buenavista.limon@mep.go.cr</t>
  </si>
  <si>
    <t>esc.castillonuevo@mep.go.cr</t>
  </si>
  <si>
    <t>esc.laguaria.limon@mep.go.cr</t>
  </si>
  <si>
    <t>esc.canonegro@mep.go.cr</t>
  </si>
  <si>
    <t>esc.calveri@mep.go.cr</t>
  </si>
  <si>
    <t>esc.elprogreso.limon@mep.go.cr</t>
  </si>
  <si>
    <t>esc.fincaocho.limon@mep.go.cr</t>
  </si>
  <si>
    <t>5 K. OESTE DE LA PLANTA EMPACADORA FINCA 20</t>
  </si>
  <si>
    <t>esc.sancarlos@mep.go.cr</t>
  </si>
  <si>
    <t>LILLIAM MCLEAN GAMBOA</t>
  </si>
  <si>
    <t>ALEJANDRA MORA ALFARO</t>
  </si>
  <si>
    <t>ROCIO CASTILLO LEON</t>
  </si>
  <si>
    <t>esc.nuevacirginia@mep.go.cr</t>
  </si>
  <si>
    <t>esc.laperlapacuarito@mep.go.cr</t>
  </si>
  <si>
    <t>EVELYN LOPEZ BARRANTES</t>
  </si>
  <si>
    <t>esc.elbosque.limon@mep.go.cr</t>
  </si>
  <si>
    <t>SONIA MORAGA MORAGA</t>
  </si>
  <si>
    <t>MERCEDES CORTES OBREGON</t>
  </si>
  <si>
    <t>esc.prioritariadematina@mep.go.cr</t>
  </si>
  <si>
    <t>esc.launion.guapiles@mep.go.cr</t>
  </si>
  <si>
    <t>ROSALIA MITCHELL MILLER</t>
  </si>
  <si>
    <t>esc.pococi@mep.go.cr</t>
  </si>
  <si>
    <t>esc.guarani@mep.go.cr</t>
  </si>
  <si>
    <t>LAURA ESPELETA MORA</t>
  </si>
  <si>
    <t>esc.elbalastre@mep.go.cr</t>
  </si>
  <si>
    <t>OMAR ZAPATA ARCIA</t>
  </si>
  <si>
    <t>SANDRA CUBILLO AVILA</t>
  </si>
  <si>
    <t>esc.ojodeagua.limon@mep.go.cr</t>
  </si>
  <si>
    <t>MANUEL RODRIGUEZ SALMERON</t>
  </si>
  <si>
    <t>esc.eleden@mep.go.cr</t>
  </si>
  <si>
    <t>HAZEL VARGAS MORA</t>
  </si>
  <si>
    <t>MARLYN BADILLA ZAMORA</t>
  </si>
  <si>
    <t>secretaria@colegioelrosario.ed.cr</t>
  </si>
  <si>
    <t>KAREN OVIEDO VARGAS</t>
  </si>
  <si>
    <t>KAROL VIVIANA ESQUIVEL MORA</t>
  </si>
  <si>
    <t>esc.sangabrieltarrazu@mep.go.cr</t>
  </si>
  <si>
    <t>KRISIA VANESSA OBREGON FAJARDO</t>
  </si>
  <si>
    <t>esc.sanvicente@mep.go.cr</t>
  </si>
  <si>
    <t>esc.sikebata@mep.go.cr</t>
  </si>
  <si>
    <t>esc.idalachiripa@mep.go.cr</t>
  </si>
  <si>
    <t>KATTIA OBREGON FAJARDO</t>
  </si>
  <si>
    <t>XINIA BASTOS CARAVANA</t>
  </si>
  <si>
    <t>esc.katuir@mep.go.cr</t>
  </si>
  <si>
    <t>75 METROS SUR DE LA IGLESIA CATOLICA</t>
  </si>
  <si>
    <t>esc.laslomasdecamaroncito@mep.go.cr</t>
  </si>
  <si>
    <t>YAMILETH QUINTANA MORA</t>
  </si>
  <si>
    <t>DENIS ESPINOZA ANCHIA</t>
  </si>
  <si>
    <t>RENE NUÑEZ QUIROS</t>
  </si>
  <si>
    <t>esc.barrioalemania@mep.go.cr</t>
  </si>
  <si>
    <t>esc.acapulco@mep.go.cr</t>
  </si>
  <si>
    <t>esc.corazondejesus.liberia@mep.go.cr</t>
  </si>
  <si>
    <t>esc.josemariazeledoncurridabat@mep.go.cr</t>
  </si>
  <si>
    <t>JENNIFER DURAN LARA</t>
  </si>
  <si>
    <t>50 SUR Y 50 ESTE DEL RESTAURANTE CHUBASCOS</t>
  </si>
  <si>
    <t>esc.lapraderaguacima@mep.go.cr</t>
  </si>
  <si>
    <t>esc.brisasderioblanco@mep.go.cr</t>
  </si>
  <si>
    <t>esc.riocorobici@mep.go.cr</t>
  </si>
  <si>
    <t>esc.asentamientoelprogreso@mep.go.cr</t>
  </si>
  <si>
    <t>LEIDY ARGUEDAS ROJAS</t>
  </si>
  <si>
    <t>SONIA NUÑEZ ESPINOZA</t>
  </si>
  <si>
    <t>LA VUELTA</t>
  </si>
  <si>
    <t>esc.quebradonguatuso@mep.go.cr</t>
  </si>
  <si>
    <t>esc.chimurria.sarapiqui@mep.go.cr</t>
  </si>
  <si>
    <t>esc.confederacionsuiza@mep.go.cr</t>
  </si>
  <si>
    <t>esc.santafeloschiles@mep.go.cr</t>
  </si>
  <si>
    <t>KATHERINE PARRA VARGAS</t>
  </si>
  <si>
    <t>esc.santaelenaloschiles@mep.go.cr</t>
  </si>
  <si>
    <t>300 NORESTE DEL TEMPLO CATOLICO</t>
  </si>
  <si>
    <t>esc.elachiotepuertoviejo@mep.go.cr</t>
  </si>
  <si>
    <t>20KM N DEL BARRIO LA TRINIDAD</t>
  </si>
  <si>
    <t>YESENIA MURILLO ARGUEDAS</t>
  </si>
  <si>
    <t>esc.cocorocas@mep.go.cr</t>
  </si>
  <si>
    <t>esc.sanfrancisco.puriscal@mep.go.cr</t>
  </si>
  <si>
    <t>ANA YANSSY VARGAS ROJAS</t>
  </si>
  <si>
    <t>JENNY LOPEZ CORTES</t>
  </si>
  <si>
    <t>LUCAS GARCIA AGUILAR</t>
  </si>
  <si>
    <t>IRENE TREJOS SALAZAR</t>
  </si>
  <si>
    <t>esc.sanramondeario@mep.go.cr</t>
  </si>
  <si>
    <t>esc.sandbox@mep.go.cr</t>
  </si>
  <si>
    <t>esc.pueblonuevo.puriscal@mep.go.cr</t>
  </si>
  <si>
    <t>esc.losangelesbagaces@mep.go.cr</t>
  </si>
  <si>
    <t>GUSTAVO ADOLFO BENAVIDES GARRO</t>
  </si>
  <si>
    <t>esc.barbados@mep.go.cr</t>
  </si>
  <si>
    <t>ERLINDO LOAIZA GARRO</t>
  </si>
  <si>
    <t>GERALD JOSE VILLANUEVA VARGAS</t>
  </si>
  <si>
    <t>esc.karko@mep.go.cr</t>
  </si>
  <si>
    <t>esc.escocia@mep.go.cr</t>
  </si>
  <si>
    <t>esc.elguapote@mep.go.cr</t>
  </si>
  <si>
    <t>LIGIA RODRIGUEZ RETANA</t>
  </si>
  <si>
    <t>esc.idacanablanca@mep.go.cr</t>
  </si>
  <si>
    <t>esc.elbarro@mep.go.cr</t>
  </si>
  <si>
    <t>LIZETH CARVAJAL RUSSELL</t>
  </si>
  <si>
    <t>MARLEN ARAYA BARRANTES</t>
  </si>
  <si>
    <t>esc.bellavista.valleestrella@mep.go.cr</t>
  </si>
  <si>
    <t>esc.sipar@mep.go.cr</t>
  </si>
  <si>
    <t>25 SUR DEL RANCHO CALEB</t>
  </si>
  <si>
    <t>aristides.mayorga.rojas@mep.go.cr</t>
  </si>
  <si>
    <t>DAILYN LAZARO CALDERON</t>
  </si>
  <si>
    <t>HELEN ORTIZ GARCIA</t>
  </si>
  <si>
    <t>FILEMON VARGAS FERNANDEZ</t>
  </si>
  <si>
    <t>VIVIANA HERNANDEZ MARTINEZ</t>
  </si>
  <si>
    <t>YESENIA GONZALEZ MASIS</t>
  </si>
  <si>
    <t>esc.puntalanza@mep.go.cr</t>
  </si>
  <si>
    <t>500 E Y 25 NORTE DE LA UNIVERSIDAD NACIONAL</t>
  </si>
  <si>
    <t>esc.buenavista01@mep.go.cr</t>
  </si>
  <si>
    <t>esc.swakbli@mep.go.cr</t>
  </si>
  <si>
    <t>esc.lasorquideaspuertoviejo@mep.go.cr</t>
  </si>
  <si>
    <t>WALTER MEJIAS ALVAREZ</t>
  </si>
  <si>
    <t>KAROL MARTINEZ MORA</t>
  </si>
  <si>
    <t>esc.blujurinak@mep.go.cr</t>
  </si>
  <si>
    <t>MARIA CHINCHILLA CASTRO</t>
  </si>
  <si>
    <t>JENNIFER HERNANDEZ MARTINEZ</t>
  </si>
  <si>
    <t>jenifer.hernandez.martinez@mep.go.cr</t>
  </si>
  <si>
    <t>IDANIA MADRIZ MARTINEZ</t>
  </si>
  <si>
    <t>idania.madriz.martinez@mep.go.cr</t>
  </si>
  <si>
    <t>FANNY RIOS BEITA</t>
  </si>
  <si>
    <t>5 KM NORTE DE LA ESCUELA DE SAN VICENTE</t>
  </si>
  <si>
    <t>MELIA</t>
  </si>
  <si>
    <t>esc.jukribata@mep.go.cr</t>
  </si>
  <si>
    <t>03818</t>
  </si>
  <si>
    <t>03805</t>
  </si>
  <si>
    <t>03873</t>
  </si>
  <si>
    <t>03776</t>
  </si>
  <si>
    <t>03777</t>
  </si>
  <si>
    <t>03886</t>
  </si>
  <si>
    <t>03885</t>
  </si>
  <si>
    <t>03887</t>
  </si>
  <si>
    <t>03809</t>
  </si>
  <si>
    <t>03801</t>
  </si>
  <si>
    <t>03800</t>
  </si>
  <si>
    <t>03848</t>
  </si>
  <si>
    <t>03838</t>
  </si>
  <si>
    <t>03835</t>
  </si>
  <si>
    <t>03836</t>
  </si>
  <si>
    <t>03867</t>
  </si>
  <si>
    <t>03771</t>
  </si>
  <si>
    <t>03769</t>
  </si>
  <si>
    <t>03853</t>
  </si>
  <si>
    <t>03858</t>
  </si>
  <si>
    <t>03859</t>
  </si>
  <si>
    <t>03866</t>
  </si>
  <si>
    <t>03843</t>
  </si>
  <si>
    <t>03844</t>
  </si>
  <si>
    <t>03874</t>
  </si>
  <si>
    <t>03926</t>
  </si>
  <si>
    <t>03842</t>
  </si>
  <si>
    <t>02987</t>
  </si>
  <si>
    <t>03796</t>
  </si>
  <si>
    <t>03778</t>
  </si>
  <si>
    <t>03892</t>
  </si>
  <si>
    <t>02463</t>
  </si>
  <si>
    <t>MONTERREY CHRISTIAN SCHOOL</t>
  </si>
  <si>
    <t>MOUNT HOUSE SCHOOL</t>
  </si>
  <si>
    <t>MI PATRIA</t>
  </si>
  <si>
    <t>BILINGUE INMACULADA DE JACO</t>
  </si>
  <si>
    <t>SANTA FE PACIFIC</t>
  </si>
  <si>
    <t>INSTITUTO CIENTIFICO SAN MARCOS</t>
  </si>
  <si>
    <t>HORIZONTES (CEDHORI)</t>
  </si>
  <si>
    <t>LAS NUBES SCHOOL</t>
  </si>
  <si>
    <t>04112</t>
  </si>
  <si>
    <t>SISTEMA EDUCATIVO LOS DELFINES</t>
  </si>
  <si>
    <t>ESCUELA INTERAMERICANA SEDE EARTH</t>
  </si>
  <si>
    <t>BILINGUAL MULTIDISCIPLINARY SCHOOL</t>
  </si>
  <si>
    <t>CENTRO EDUCATIVO BILINGÜE SUNNY SIDE</t>
  </si>
  <si>
    <t>TRINITY PRIMARY &amp; HIGH SCHOOL</t>
  </si>
  <si>
    <t>04355</t>
  </si>
  <si>
    <t>GREEN MINDS</t>
  </si>
  <si>
    <t>04356</t>
  </si>
  <si>
    <t>SEA WONDERS ACADEMY</t>
  </si>
  <si>
    <t>04358</t>
  </si>
  <si>
    <t>CENTRO DE FORMACION EDUCATIVA VAS</t>
  </si>
  <si>
    <t>04359</t>
  </si>
  <si>
    <t>CENTRO EDUCATIVO JERUSALEN</t>
  </si>
  <si>
    <t>04360</t>
  </si>
  <si>
    <t>CHIRRIPO SCHOOL</t>
  </si>
  <si>
    <t>04361</t>
  </si>
  <si>
    <t>COMPLEJO EDUCATIVO SANTA LUCIA</t>
  </si>
  <si>
    <t>04362</t>
  </si>
  <si>
    <t>CENTRO EDUCATIVO LEON</t>
  </si>
  <si>
    <t>04363</t>
  </si>
  <si>
    <t>CENTRO EDUCATIVO BILINGÜE MANCRE</t>
  </si>
  <si>
    <t>04364</t>
  </si>
  <si>
    <t>CENTRO EDUCATIVO GEA</t>
  </si>
  <si>
    <t>servicios@emc.ed.cr</t>
  </si>
  <si>
    <t>nhorizontes2016@gmail.com</t>
  </si>
  <si>
    <t>TATIANA HERNANDEZ BARRANTES</t>
  </si>
  <si>
    <t>t.hernandez@iribo.org</t>
  </si>
  <si>
    <t>ROBERTO CLARKE EDWARDS</t>
  </si>
  <si>
    <t>JUSTO OROZCO ALVAREZ</t>
  </si>
  <si>
    <t>registro@colegioadventista.ed.cr</t>
  </si>
  <si>
    <t>cds_mep@cds.ed.cr</t>
  </si>
  <si>
    <t>aismepinfo@ais.ed.cr</t>
  </si>
  <si>
    <t>MARIA JANETTE ALVAREZ LOPEZ</t>
  </si>
  <si>
    <t>colemipatria@yahoo.com</t>
  </si>
  <si>
    <t>350 SUR Y 50 ESTE DE LA IGLESIA SAN ANTONIO</t>
  </si>
  <si>
    <t>MARIA DEL ROSARIO ORTIZ MORA</t>
  </si>
  <si>
    <t>SILVIA HERNANDEZ PEREZ</t>
  </si>
  <si>
    <t>KATHRYN SCANLAN</t>
  </si>
  <si>
    <t>MONICA HERRERA ALVAREZ</t>
  </si>
  <si>
    <t>centro.educativo@bethaba.ed.cr</t>
  </si>
  <si>
    <t>CARMEN INFANTE MELENDEZ</t>
  </si>
  <si>
    <t>centroeducativosanfranciscocq@ucatolica.ac.cr</t>
  </si>
  <si>
    <t>JOHANNA BRAVO CABEZAS</t>
  </si>
  <si>
    <t>EDDY ZUÑIGA SANCHEZ</t>
  </si>
  <si>
    <t>administrativa@livinghope.ed.cr</t>
  </si>
  <si>
    <t>KARLA AGUILAR VARGAS</t>
  </si>
  <si>
    <t>cientificobilingue@gmail.com</t>
  </si>
  <si>
    <t>direccion@saintpatrickcr.com</t>
  </si>
  <si>
    <t>PETER JOSEPH SWING</t>
  </si>
  <si>
    <t>JULIO PORRAS MONTERO</t>
  </si>
  <si>
    <t>ROCIO BLANCA ROJAS</t>
  </si>
  <si>
    <t>centroninostriunfadores@gmail.com</t>
  </si>
  <si>
    <t>saintspiritscholl@hotmail.com</t>
  </si>
  <si>
    <t>VERENA CASTRO ROJAS</t>
  </si>
  <si>
    <t>YOLANDA BRENES PRADO</t>
  </si>
  <si>
    <t>NOILIN CAMPOS VARGAS</t>
  </si>
  <si>
    <t>300 OESTE DEL ANTIGUO MERCADO MUNICIPAL</t>
  </si>
  <si>
    <t>info@centroeducativosanangel.ed.cr</t>
  </si>
  <si>
    <t>info.cecostaballena@gmail.com</t>
  </si>
  <si>
    <t>DE LA IGLESIA CATOLICA 1.5 KM AL ESTE</t>
  </si>
  <si>
    <t>ANADYLIA CUADRA MIRANDA</t>
  </si>
  <si>
    <t>info@trinityschoolcr.com</t>
  </si>
  <si>
    <t>direccion@hermosavalleyschool.org</t>
  </si>
  <si>
    <t>LIZETH ALFARO NUNEZ</t>
  </si>
  <si>
    <t>info@greenminds.ed.cr</t>
  </si>
  <si>
    <t>100 M NORTE ENTRADA HACIA LA CAMPINA</t>
  </si>
  <si>
    <t>BARRIO TABORES</t>
  </si>
  <si>
    <t>MARJORIE AMADOR NAVARRETE</t>
  </si>
  <si>
    <t>CONTIGUO A LA CANCHA DE FUTBOL 5, SARDINAL</t>
  </si>
  <si>
    <t>SANDRA GARVEY ROJAS</t>
  </si>
  <si>
    <t>educacion@vas.cr</t>
  </si>
  <si>
    <t>DE AGENCIA GUACAMAYA, 100 M SUR Y 150 M OESTE</t>
  </si>
  <si>
    <t>KAREN ALVARADO DURAN</t>
  </si>
  <si>
    <t>centroeducajerusalen@hotmail.com</t>
  </si>
  <si>
    <t>50 OESTE DE SUPER YIRE</t>
  </si>
  <si>
    <t>BARRIO KAMAKIRI</t>
  </si>
  <si>
    <t>santaluciaeduca@outlook.com</t>
  </si>
  <si>
    <t>50 M OESTE DE FIDERPAC</t>
  </si>
  <si>
    <t>03785</t>
  </si>
  <si>
    <t>info@centroeducativoleon.com</t>
  </si>
  <si>
    <t>300 M ESTE DEL CRUCE DE RIO GRANDE</t>
  </si>
  <si>
    <t>CALLE CHILAMATE</t>
  </si>
  <si>
    <t>TRACY SOTO LOPEZ</t>
  </si>
  <si>
    <t>VILLAREAL</t>
  </si>
  <si>
    <t>04354</t>
  </si>
  <si>
    <t>6877</t>
  </si>
  <si>
    <t>JU KRIBÄTÄ</t>
  </si>
  <si>
    <t>Red de Cuido</t>
  </si>
  <si>
    <t>2-16-02</t>
  </si>
  <si>
    <t>2-16-03</t>
  </si>
  <si>
    <t>Pupitres (Unipersonales, mesas de pupitre)</t>
  </si>
  <si>
    <t>Mesas (para uso de estudiantes de Preescolar)</t>
  </si>
  <si>
    <t>Sillas (para uso de estudiantes de Preescolar)</t>
  </si>
  <si>
    <t>MARLON MENA BONILLA</t>
  </si>
  <si>
    <t>esc.omardengo.sjcentral@mep.go.cr</t>
  </si>
  <si>
    <t>DEL PALI 25M OESTE</t>
  </si>
  <si>
    <t>MARIA ELENA BONILLA RODRIGUEZ</t>
  </si>
  <si>
    <t>MIRNA GUTIERREZ ALVAREZ</t>
  </si>
  <si>
    <t>esc.ottohubbe@mep.go.cr</t>
  </si>
  <si>
    <t>WILSON MUÑOZ MONTOYA</t>
  </si>
  <si>
    <t>700 NORTE 200 ESTE Y 50 SUR DE LA AGENCIA KIA</t>
  </si>
  <si>
    <t>esc.esmeraldaoreamuno@mep.go.cr</t>
  </si>
  <si>
    <t>KATTIA SEGURA SEGURA</t>
  </si>
  <si>
    <t>45KM N DEL BANCO NACIONAL DE PUERTO VIEJO</t>
  </si>
  <si>
    <t>esc.llanobonitodos@mep.go.cr</t>
  </si>
  <si>
    <t>MARIA D.JESUS AGUIRRE GONZALEZ</t>
  </si>
  <si>
    <t>esc.carmenlyradealajuelita@mep.go.cr</t>
  </si>
  <si>
    <t>esc.sanfelipe@mep.go.cr</t>
  </si>
  <si>
    <t>esc.centralsansebastian@mep.go.cr</t>
  </si>
  <si>
    <t>CRISTINA JIMENEZ FLORES</t>
  </si>
  <si>
    <t>ROSALYN MONGE VASQUEZ</t>
  </si>
  <si>
    <t>DEL TEMPLO CAT. SN MIGUEL, 200 SUR Y 75 ESTE</t>
  </si>
  <si>
    <t>75 SUR DE LA IGLESIA CATOLICA DE POZOS</t>
  </si>
  <si>
    <t>EVELYN JIMENEZ GUTIERREZ</t>
  </si>
  <si>
    <t>esc.excelencialafila@mep.go.cr</t>
  </si>
  <si>
    <t>ALEXANDER NUNEZ CALDERON</t>
  </si>
  <si>
    <t>esc.ricardojimenezoreamuno@mep.go.cr</t>
  </si>
  <si>
    <t>JUAN DIEGO MORA SANCHEZ</t>
  </si>
  <si>
    <t>JOHEL MORA SALAS</t>
  </si>
  <si>
    <t>ALEXANDRA CRUZ NAVARRO</t>
  </si>
  <si>
    <t>COSTADO SUR PLAZA DEPORTES DE RANCHO REDONDO</t>
  </si>
  <si>
    <t>300 ESTE PARROQUIA NUESTRA SENORA EL CARMEN</t>
  </si>
  <si>
    <t>300 NORTE DE CORREOS DE COSTA RICA</t>
  </si>
  <si>
    <t>ELIZABETH ZAMORA CANTILLANO</t>
  </si>
  <si>
    <t>KARINA BARRANTES FONSECA</t>
  </si>
  <si>
    <t>BERNARDITA UGALDE HIDALGO</t>
  </si>
  <si>
    <t>125 NORESTE DE LA IGLESIA SAN RAFAEL</t>
  </si>
  <si>
    <t>HNA. MARIZ VALERIO GONZALEZ</t>
  </si>
  <si>
    <t>esc.monserrat@mep.go.cr</t>
  </si>
  <si>
    <t>CINTHYA LIZETH QUIROS FALLAS</t>
  </si>
  <si>
    <t>upe.juancalderonvalverde@mep.go.cr</t>
  </si>
  <si>
    <t>ALEXANDER GOMEZ GOMEZ</t>
  </si>
  <si>
    <t>JOSE MANUEL BRENES MARIN</t>
  </si>
  <si>
    <t>esc.luisaguilar@mep.go.cr</t>
  </si>
  <si>
    <t>MARIA ISABEL MEJIAS SOTO</t>
  </si>
  <si>
    <t>DAMARIS ALFARO CARRILLO</t>
  </si>
  <si>
    <t>MARIELA SOLANO ZUÑIGA</t>
  </si>
  <si>
    <t>GUSTAVO MONTOYA ALPIZAR</t>
  </si>
  <si>
    <t>LUCIA ACUÑA QUESADA</t>
  </si>
  <si>
    <t>RUJHAMA ELIZONDO CRUZ</t>
  </si>
  <si>
    <t>3 KM AL NORTE DEL CRUCE EL TORNO CARRETERA GU</t>
  </si>
  <si>
    <t>NANCY MENA GUERRERO</t>
  </si>
  <si>
    <t>DEL TEMPLO CATOLICO 100MTS SURESTE</t>
  </si>
  <si>
    <t>LUIS FERNANDO ARIAS SIBAJA</t>
  </si>
  <si>
    <t>DAVID GUTIERREZ ESPINOZA</t>
  </si>
  <si>
    <t>ELIZABETH MURILLO HERRERA</t>
  </si>
  <si>
    <t>FERNANDO SERRANO MORA</t>
  </si>
  <si>
    <t>esc.sanvicentechires@mep.go.cr</t>
  </si>
  <si>
    <t>300 MTS OESTE DE LA IGLESIA CATOLICA</t>
  </si>
  <si>
    <t>esc.naranjalchires@mep.go.cr</t>
  </si>
  <si>
    <t>100 SUR DEL TEMPLO CATOLICO BARBACOAS</t>
  </si>
  <si>
    <t>400 M SUR DEL TANQUE DE A Y A DE BAJO BURGOS</t>
  </si>
  <si>
    <t>ESTELA FATIMA GRIJALBA JIMENEZ</t>
  </si>
  <si>
    <t>KARLA VANESSA MONTOYA MARIN</t>
  </si>
  <si>
    <t>JUAN DIEGO JIMENEZ HERRERA</t>
  </si>
  <si>
    <t>esc.laesperanzaturrubarees@mep.go.cr</t>
  </si>
  <si>
    <t>FRANCISCO MORAZAN QUESADA</t>
  </si>
  <si>
    <t>HENRY ROMERO RODRIGUEZ</t>
  </si>
  <si>
    <t>SAN RAMON NORTE</t>
  </si>
  <si>
    <t>esc.zaragoza@mep.go.cr</t>
  </si>
  <si>
    <t>MA. DE LOS ANGELES ESTRADA CH.</t>
  </si>
  <si>
    <t>LIGIA ROMAN MEZA</t>
  </si>
  <si>
    <t>SEIDY MORA DUARTE</t>
  </si>
  <si>
    <t>esc.pacuarito@mep.go.cr</t>
  </si>
  <si>
    <t>GINETTE GARRO ARIAS</t>
  </si>
  <si>
    <t>esc.puntodemira@mep.go.cr</t>
  </si>
  <si>
    <t>JOSE RODOLFO FONSECA NAVARRO</t>
  </si>
  <si>
    <t>HEIDY MEJIA TORRES</t>
  </si>
  <si>
    <t>EDEN RENE SANTIAGO HIDALGO</t>
  </si>
  <si>
    <t>ANGELICA DELGADO LEITON</t>
  </si>
  <si>
    <t>esc.altolaperla@mep.go.cr</t>
  </si>
  <si>
    <t>INGRID QUIROS GAMBOA</t>
  </si>
  <si>
    <t>CARLOS PEREZ LOPEZ</t>
  </si>
  <si>
    <t>carlos.perez.lopez@mep.go.cr</t>
  </si>
  <si>
    <t>JOSE BREINDERHOFF</t>
  </si>
  <si>
    <t>esc.palmital@mep.go.cr</t>
  </si>
  <si>
    <t>KENLY BONILLA MORA</t>
  </si>
  <si>
    <t>MARISELLA JIMENEZ GARCIA</t>
  </si>
  <si>
    <t>LEON VICTOR ULATE ALFARO</t>
  </si>
  <si>
    <t>SHIRLEY VARELA FERNANDEZ</t>
  </si>
  <si>
    <t>NANCY ARIAS JIMENEZ</t>
  </si>
  <si>
    <t>MARLEN VARGAS BADILLA</t>
  </si>
  <si>
    <t>esc.elsocorrobrunka@mep.go.cr</t>
  </si>
  <si>
    <t>esc.sanisidroloschiles@mep.go.cr</t>
  </si>
  <si>
    <t>100 SUR DEL SALON COMUNAL SANTA ROSA</t>
  </si>
  <si>
    <t>esc.losangelesvolcan@mep.go.cr</t>
  </si>
  <si>
    <t>ANIA LORENA LEIVA CEDEÑO</t>
  </si>
  <si>
    <t>esc.zapotalchanguena@mep.go.cr</t>
  </si>
  <si>
    <t>EDSON LAZARO GONZALEZ</t>
  </si>
  <si>
    <t>esc.sanboscoboruca@mep.go.cr</t>
  </si>
  <si>
    <t>esc.bajosabalo@mep.go.cr</t>
  </si>
  <si>
    <t>300 MTS AL OESTE DE LA IGLESIA CATOLICA</t>
  </si>
  <si>
    <t>CARLOS MONTERO VARELA</t>
  </si>
  <si>
    <t>CARMEN ARAUZ CABRERA</t>
  </si>
  <si>
    <t>GEOVANNA ORTIZ MORALES</t>
  </si>
  <si>
    <t>7 KM HACIA EL ESTE DEL LICEO RURAL ALTO GUAMY</t>
  </si>
  <si>
    <t>RAFAEL ANGEL VILLANUEVA VILLAL</t>
  </si>
  <si>
    <t>JOSE LUIS PICADO GRANADOS</t>
  </si>
  <si>
    <t>esc.eltrebolcr@mep.go.cr</t>
  </si>
  <si>
    <t>100 ESTE DE LA IGLESIA CATOLICA,EN LA FORTUNA</t>
  </si>
  <si>
    <t>KATTIA CASTILLO DIAZ</t>
  </si>
  <si>
    <t>04024</t>
  </si>
  <si>
    <t>ROSIBEL SANCHEZ ZAMAORA</t>
  </si>
  <si>
    <t>DE BODEGAS DHL, 300M SUR Y 150M OESTE</t>
  </si>
  <si>
    <t>YACO MANUEL VEGA LACAYO</t>
  </si>
  <si>
    <t>esc.holanda@mep.go.cr</t>
  </si>
  <si>
    <t>CINTYA MEZA SUAREZ</t>
  </si>
  <si>
    <t>ANA LAURA RODRIGUEZ CRUZ</t>
  </si>
  <si>
    <t>MARTIN ALFARO ROJAS</t>
  </si>
  <si>
    <t>esc.elroble.alajuela@mep.go.cr</t>
  </si>
  <si>
    <t>300 M OESTE DEL POLIDEPORTIVO MONSERRAT</t>
  </si>
  <si>
    <t>YORLENY SERRANO BONILLA</t>
  </si>
  <si>
    <t>HELLEN ARTAVIA MORA</t>
  </si>
  <si>
    <t>esc.juliafernandezdecortes@mep.go.cr</t>
  </si>
  <si>
    <t>MAGISTER GUILLEN E. VASQUEZ JI</t>
  </si>
  <si>
    <t>esc.sanluiscarrillos@mep.go.cr</t>
  </si>
  <si>
    <t>LAURA MOREIRA CARVAJAL</t>
  </si>
  <si>
    <t>MARIA GUERRERO CASTILLO</t>
  </si>
  <si>
    <t>RANDALL ROJAS PIEDRA</t>
  </si>
  <si>
    <t>DIAGONAL AL COLEGIO TECNICO DE JACO</t>
  </si>
  <si>
    <t>esc.dulcenombre@mep.go.cr</t>
  </si>
  <si>
    <t>03995</t>
  </si>
  <si>
    <t>FRENTE AL TEMPLO CATOLICO DE MANERAL</t>
  </si>
  <si>
    <t>GEOVANNA RODRIGUEZ ARAYA</t>
  </si>
  <si>
    <t>VILMA MUÑOZ ALVARADO</t>
  </si>
  <si>
    <t>KARLA CASTRO ROJAS</t>
  </si>
  <si>
    <t>MELINA GONZALEZ RODRIGUEZ</t>
  </si>
  <si>
    <t>LUIS FELIPE GATJENS VARGAS</t>
  </si>
  <si>
    <t>CARMEN ALVAREZ CASTRO</t>
  </si>
  <si>
    <t>MARIA GABRIELA SALAS DELGADO</t>
  </si>
  <si>
    <t>LOURDES FALLAS CEDEÑO</t>
  </si>
  <si>
    <t>MINDER JIMENEZ MENDEZ</t>
  </si>
  <si>
    <t>MARIA DE LOS A.VENEGAS LEON</t>
  </si>
  <si>
    <t>esc.nautilioacostapiepper@mep.go.cr</t>
  </si>
  <si>
    <t>FRENTE A LA PLAZA DE DEPORTES DE LA ESPERANZA</t>
  </si>
  <si>
    <t>esc.ermelindamoracarvajala@mep.go.cr</t>
  </si>
  <si>
    <t>ANA CRISTINA PEREZ REYES</t>
  </si>
  <si>
    <t>200 MTS. AL ESTE DEL TEMPLO CATOLICO</t>
  </si>
  <si>
    <t>esc.losangeles.alajuela@mep.go.cr</t>
  </si>
  <si>
    <t>CINDY MARIA VARGAS BARBOZA</t>
  </si>
  <si>
    <t>MAGDALENA DIAZ SOLANO</t>
  </si>
  <si>
    <t>ANA ESTHER URPI LEDEZMA</t>
  </si>
  <si>
    <t>LAURA MURILLO LOPEZ</t>
  </si>
  <si>
    <t>CRISTIAN GUTIERREZ MENDOZA</t>
  </si>
  <si>
    <t>MARIA EUGENIA ARAYA SEGURA</t>
  </si>
  <si>
    <t>esc.cuestillas@mep.go.cr</t>
  </si>
  <si>
    <t>esc.puentecasa@mep.go.cr</t>
  </si>
  <si>
    <t>IZAYANA SEQUIERA FLORES</t>
  </si>
  <si>
    <t>MELANIA SOLORZANO JIMENEZ</t>
  </si>
  <si>
    <t>esc.sanluis.sancarlos@mep.go.cr</t>
  </si>
  <si>
    <t>3 KM AL SUR DE LA MUNICIPALIDAD DE SAN CARLOS</t>
  </si>
  <si>
    <t>LILLIANA CARVAJAL GONZALEZ</t>
  </si>
  <si>
    <t>WILBERTH UMAÑA GONZALEZ</t>
  </si>
  <si>
    <t>MAGALY GOMEZ PORTUGUEZ</t>
  </si>
  <si>
    <t>MAYLIN ROJAS VIQUEZ</t>
  </si>
  <si>
    <t>100 OESTE DE ERMITA SAN RAMON</t>
  </si>
  <si>
    <t>ROXANA RODRIGUEZ ARAGONES</t>
  </si>
  <si>
    <t>ROSA BARRANTES CORONADO</t>
  </si>
  <si>
    <t>MELISA OTOYA CHAVES</t>
  </si>
  <si>
    <t>esc.elencantopital@mep.go.cr</t>
  </si>
  <si>
    <t>HELBER GUEVARA ESPINOZA</t>
  </si>
  <si>
    <t>RAQUEL VILLALTA ARAYA</t>
  </si>
  <si>
    <t>MARIA ANAIS ARAYA JIMENEZ</t>
  </si>
  <si>
    <t>GIOVANNI VALVERDE GARCIA</t>
  </si>
  <si>
    <t>ANA RITA VILLALOBOS CAMPOS</t>
  </si>
  <si>
    <t>LILLIANA ALFARO ROJAS</t>
  </si>
  <si>
    <t>CARMEN LIDIA QUIROS CORRALES</t>
  </si>
  <si>
    <t>MARCO TULIO ROJAS VARGAS</t>
  </si>
  <si>
    <t>EVELYN MENDEZ MUÑOZ</t>
  </si>
  <si>
    <t>esc.losalmendros@mep.go.cr</t>
  </si>
  <si>
    <t>ROXANA MARADIAGA FONSECA</t>
  </si>
  <si>
    <t>esc.sanpedrodecutris@mep.go.cr</t>
  </si>
  <si>
    <t>JENNIFER LOZANO VICTOR</t>
  </si>
  <si>
    <t>REYNA FLORES TORRES</t>
  </si>
  <si>
    <t>FELIX ARTURO MIRANDA CHAVES</t>
  </si>
  <si>
    <t>esc.eljardin.sancarlos@mep.go.cr</t>
  </si>
  <si>
    <t>MA.D.CARMEN SALVATIERRA ALEMAN</t>
  </si>
  <si>
    <t>esc.veracruznegro@mep.go.cr</t>
  </si>
  <si>
    <t>ILEANA SERRANO GARCIA</t>
  </si>
  <si>
    <t>8KM AL OESTE DEL CANO NEGRO DE LOS CHILES</t>
  </si>
  <si>
    <t>esc.ricardovargasmurillo@mep.go.cr</t>
  </si>
  <si>
    <t>PEDRO JOSE VALLE MOLINA</t>
  </si>
  <si>
    <t>esc.sangabriel.sancarlos.@mep.go.cr</t>
  </si>
  <si>
    <t>KAROL MENDEZ CALDERON</t>
  </si>
  <si>
    <t>esc.lacatalina@mep.go.cr</t>
  </si>
  <si>
    <t>100M ESTE DE LA IGLESIA CATOLICA LA CABAÑA</t>
  </si>
  <si>
    <t>EMIGDIO CRUZ ELIZONDO</t>
  </si>
  <si>
    <t>esc.llanobonitouno@mep.go.cr</t>
  </si>
  <si>
    <t>esc.samen@mep.go.cr</t>
  </si>
  <si>
    <t>esc.trecedenoviembre@mep.go.cr</t>
  </si>
  <si>
    <t>esc.santafeguatuso@mep.go.cr</t>
  </si>
  <si>
    <t>esc.puertonuevoguatuso@mep.go.cr</t>
  </si>
  <si>
    <t>ADIXA ESQUIVEL RODRIGUEZ</t>
  </si>
  <si>
    <t>GREYLIN CECILIA ZUÑIGA URBINA</t>
  </si>
  <si>
    <t>IVEL MARIA FERNANDEZ JIMENEZ</t>
  </si>
  <si>
    <t>LUIS OLDEMAR CORDERO SOLANO</t>
  </si>
  <si>
    <t>LAURA ANGULO QUIROS</t>
  </si>
  <si>
    <t>JOVITA JIMENEZ GAMBOA</t>
  </si>
  <si>
    <t>ANNIA CHACON CASTILLO</t>
  </si>
  <si>
    <t>esc.bajolatrinidad@mep.go.cr</t>
  </si>
  <si>
    <t>esc.ojodeagualeoncortes@mep.go.cr</t>
  </si>
  <si>
    <t>MARIA JOSE FALLAS CERDAS</t>
  </si>
  <si>
    <t>esc.sanisidroleoncortes@mep.go.cr</t>
  </si>
  <si>
    <t>ELVIA LEITON SOLORZANO</t>
  </si>
  <si>
    <t>MARTIN RIVERA MOLINA</t>
  </si>
  <si>
    <t>ESTEBAN MARIN MADRIGAL</t>
  </si>
  <si>
    <t>KAREN SANCHEZ FLORES</t>
  </si>
  <si>
    <t>BEATRIZ CAMACHO MARTINEZ</t>
  </si>
  <si>
    <t>KINYEN RAMIREZ VARGAS</t>
  </si>
  <si>
    <t>DUNIA GARITA ELIZONDO</t>
  </si>
  <si>
    <t>BETTY MARIA DAVILA VALLES</t>
  </si>
  <si>
    <t>LAURA MONTERO MORALES</t>
  </si>
  <si>
    <t>SERGIO ANDRES BRENES MENA</t>
  </si>
  <si>
    <t>LIZBETH MORA SEQUEIRA</t>
  </si>
  <si>
    <t>ADRIANA PEREIRA AGUILAR</t>
  </si>
  <si>
    <t>INGRID ROBLES BATISTA</t>
  </si>
  <si>
    <t>esc.ceciliolindomorales@mep.go.cr</t>
  </si>
  <si>
    <t>SANDRA VARGAS MORALES</t>
  </si>
  <si>
    <t>ROCIO ASTROGA SOLIS</t>
  </si>
  <si>
    <t>esc.altodevaras@mep.go.cr</t>
  </si>
  <si>
    <t>esc.franciscobonillawepol@mep.go.cr</t>
  </si>
  <si>
    <t>esc.laesmeralda.turrialba@mep.go.cr</t>
  </si>
  <si>
    <t>CARLA TATIANA SANCHEZ LOAIZA</t>
  </si>
  <si>
    <t>esc.senoradesion@mep.go.cr</t>
  </si>
  <si>
    <t>KAREN ARAYA SEGURA</t>
  </si>
  <si>
    <t>ROSITA VARGAS SAENZ</t>
  </si>
  <si>
    <t>esc.sanvicentelasuiza@mep.go.cr</t>
  </si>
  <si>
    <t>esc.aquiares@mep.go.cr</t>
  </si>
  <si>
    <t>esc.elcarmensantacruz@mep.go.cr</t>
  </si>
  <si>
    <t>esc.palomo@mep.go.cr</t>
  </si>
  <si>
    <t>KAREN VELASQUEZ VASQUEZ</t>
  </si>
  <si>
    <t>carolina.jimenez.rodriguez@mep.go.cr</t>
  </si>
  <si>
    <t>RUFINA PEREZ SANABRIA</t>
  </si>
  <si>
    <t>esc.verbenanorte@mep.go.cr</t>
  </si>
  <si>
    <t>esc.elvolcan@mep.go.cr</t>
  </si>
  <si>
    <t>CINTHY MONGE GOMEZ</t>
  </si>
  <si>
    <t>cinthy.monge.gomez@mep.go.cr</t>
  </si>
  <si>
    <t>MARIANA ARAYA FUENTES</t>
  </si>
  <si>
    <t>esc.bonilla@mep.go.cr</t>
  </si>
  <si>
    <t>ROY ODIO IBARRA</t>
  </si>
  <si>
    <t>ANDREA ZAMORA RUBI</t>
  </si>
  <si>
    <t>esc.laaurora.heredia@mep.go.cr</t>
  </si>
  <si>
    <t>CARLOS KENT CORRALES BUSTOS</t>
  </si>
  <si>
    <t>REBECA QUESADA GONZALEZ</t>
  </si>
  <si>
    <t>FRENTE A LA PLAZA DE FUTBOL DE LA RIBERA DE B</t>
  </si>
  <si>
    <t>JEANNETTE CHAVES GOMEZ</t>
  </si>
  <si>
    <t>SUELEN SANCHEZ RAMIREZ</t>
  </si>
  <si>
    <t>MARJORIE DUARTE PEDROZA</t>
  </si>
  <si>
    <t>LUCRECIA ZAMORA RODRIGUEZ</t>
  </si>
  <si>
    <t>Mª ANTONIETA GRIJALBA JIMENEZ</t>
  </si>
  <si>
    <t>JOSE LUIS HERNANDEZ RODRIGUEZ</t>
  </si>
  <si>
    <t>ANA MERCEDES AVENDAÑO ALVARADO</t>
  </si>
  <si>
    <t>JASON CANALES ZUÑIGA</t>
  </si>
  <si>
    <t>esc.losangeles.sarapiqui@mep.go.cr</t>
  </si>
  <si>
    <t>DEL BN PTO VIEJO, 21 KM AL NORTE Y 4 AL ESTE</t>
  </si>
  <si>
    <t>LA ISLA HORQUETAS, SARAPIQUI, HEREDIA</t>
  </si>
  <si>
    <t>esc.idalapaz@mep.go.cr</t>
  </si>
  <si>
    <t>MARIA ELENA SOLIS UGALDE</t>
  </si>
  <si>
    <t>JAZMIN GOMEZ ALFARO</t>
  </si>
  <si>
    <t>KAREN JIMENEZ ZUÑIGA</t>
  </si>
  <si>
    <t>ALEXANDER SANCHEZ CAMACHO</t>
  </si>
  <si>
    <t>NIDIA UMAÑA RAMOS</t>
  </si>
  <si>
    <t>ODIR ANTONIO BELTRAN RODRIGUEZ</t>
  </si>
  <si>
    <t>DE LA GANADERIA RIO NIÑO 300M SURESTE</t>
  </si>
  <si>
    <t>escloscartagossur@mep.go.cr</t>
  </si>
  <si>
    <t>CORINA GOMEZ MEZA</t>
  </si>
  <si>
    <t>GABRIELA RODRIGUEZ CASTILLO</t>
  </si>
  <si>
    <t>CESAR PIMENTEL BATISTA</t>
  </si>
  <si>
    <t>esc.loslaureles@mep.go.cr</t>
  </si>
  <si>
    <t>ROSITA ELENA MAIRENA LANZA</t>
  </si>
  <si>
    <t>DE LA PULPERIA EL MANGO 50 NOROESTE Y 50 ESTE</t>
  </si>
  <si>
    <t>BARRIO EL CHAPULIN ANTIGUA ESCUELA LABORATORI</t>
  </si>
  <si>
    <t>DE LA COMUNIDAD DE QUEBRADA GRANDE 3KM AL EST</t>
  </si>
  <si>
    <t>JOSE NAPOLEON BUSTOS BUSTOS</t>
  </si>
  <si>
    <t>50 METROS NORTE DEL PUENTE DEL RIO IRIGARAY</t>
  </si>
  <si>
    <t>MARCELA HERNANDEZ BALTODANO</t>
  </si>
  <si>
    <t>MARCELA VANEGAS VANEGAS</t>
  </si>
  <si>
    <t>DE LA ENTRADA DE PIJIJE CARRETERA HACIA RESER</t>
  </si>
  <si>
    <t>04021</t>
  </si>
  <si>
    <t>YORLENY CONTRERAS FLORES</t>
  </si>
  <si>
    <t>ROBERTO ELIAS MOLINA ROSALES</t>
  </si>
  <si>
    <t>HEIDY FERNANDEZ CHAVARRIA</t>
  </si>
  <si>
    <t>RONALD SANCHEZ URIETA</t>
  </si>
  <si>
    <t>esc.acoyapa@mep.go.cr</t>
  </si>
  <si>
    <t>esc.matambuguito@mep.go.cr</t>
  </si>
  <si>
    <t>MAYRA AGUERO FALLAS</t>
  </si>
  <si>
    <t>VERONICA CHINCHILLA CERDAS</t>
  </si>
  <si>
    <t>MARTA MATARRITA BALTODANO</t>
  </si>
  <si>
    <t>JOSE EDUARDO VILLAGRA QUIROS</t>
  </si>
  <si>
    <t>GEOVANNA LORIA ALPIZAR</t>
  </si>
  <si>
    <t>MARISOL MORA MONTENEGRO</t>
  </si>
  <si>
    <t>HAZEL GOMEZ GUEVARA</t>
  </si>
  <si>
    <t>ANA BELA AVELLAN CHAVARRIA</t>
  </si>
  <si>
    <t>esc.riotabaco@mep.go.cr</t>
  </si>
  <si>
    <t>ANA ISABEL CARRERA GUTIERREZ</t>
  </si>
  <si>
    <t>esc.invulaguaria@mep.go.cr</t>
  </si>
  <si>
    <t>MELISSA RAMIREZ BONILLA</t>
  </si>
  <si>
    <t>ANA VIRGINIA CARRILLO CARRANZA</t>
  </si>
  <si>
    <t>CARMEN VIALES ALVAREZ</t>
  </si>
  <si>
    <t>SANDRA ISABEL GARCIA CAMPOS</t>
  </si>
  <si>
    <t>SEIRO OROZCO MUÑOZ</t>
  </si>
  <si>
    <t>DIAGONAL A LA PLAZA DE DEPORTES DE EL SOCORR</t>
  </si>
  <si>
    <t>3KM NOROESTE DEL INDER DE UPALA</t>
  </si>
  <si>
    <t>800 METROS SUR DE LA IGLESIA CATOLICA</t>
  </si>
  <si>
    <t>MARJORIE RUIZ RODRIGUEZ</t>
  </si>
  <si>
    <t>MARLENY SOTO OCAMPO</t>
  </si>
  <si>
    <t>esc.parcelasdeparis@mep.go.cr</t>
  </si>
  <si>
    <t>DE LA ENTRADA DE VALLE BONITO 2.5K AL SUR</t>
  </si>
  <si>
    <t>GABRIELA ROJAS BARRANTES</t>
  </si>
  <si>
    <t>DULEY JOSE MEJIA SEQUEIRA</t>
  </si>
  <si>
    <t>EDWIN SALGADO SALAZAR</t>
  </si>
  <si>
    <t>MARLENE VALLE VILLALOBOS</t>
  </si>
  <si>
    <t>ADRIELA CASTILLO DIAZ</t>
  </si>
  <si>
    <t>esc.pueblonuevobijagua@mep.go.cr</t>
  </si>
  <si>
    <t>6KM NOROESTE DE BIJAGUA</t>
  </si>
  <si>
    <t>MANUEL BELLO MENDEZ</t>
  </si>
  <si>
    <t>esc.jeronimofernandezrojas@mep.go.cr</t>
  </si>
  <si>
    <t>esc.haciendataboga@mep.go.cr</t>
  </si>
  <si>
    <t>50M O DEL SALON COMUNAL BEBEDERO</t>
  </si>
  <si>
    <t>CARMEN ABREU CORONADO0</t>
  </si>
  <si>
    <t>esc.sanrafaedeabangares@mep.go.cr</t>
  </si>
  <si>
    <t>ELSIE ESPINOZA MATARRITA</t>
  </si>
  <si>
    <t>esc.treshermanos@mep.go.cr</t>
  </si>
  <si>
    <t>KATTIA CASTILLO SOLANO</t>
  </si>
  <si>
    <t>esc.paraiso.canas@mep.go.cr</t>
  </si>
  <si>
    <t>ANGIE MESEN VARELA</t>
  </si>
  <si>
    <t>esc.ciudadelakennedy@mep.go.cr</t>
  </si>
  <si>
    <t>esc.aranjuez@mep.go.cr</t>
  </si>
  <si>
    <t>300 MTS ESTE DE LA IGLESIA CATOLICA</t>
  </si>
  <si>
    <t>LILLIANA GABR. JIMENEZ SALAS</t>
  </si>
  <si>
    <t>JAVIER GOMEZ CHACON</t>
  </si>
  <si>
    <t>GABRIELA RODRIGUEZ ARTAVIA</t>
  </si>
  <si>
    <t>IGNACIO GUEVARA VIALES</t>
  </si>
  <si>
    <t>MARIANELA SEGURA SANCHEZ</t>
  </si>
  <si>
    <t>YORLENY SANCHEZ RODRIGUEZ</t>
  </si>
  <si>
    <t>YESENIA JIMENEZ GONZALEZ</t>
  </si>
  <si>
    <t>RONALD RODRIGUEZ GARRO</t>
  </si>
  <si>
    <t>KAROL PATRICIA DELGADO POVEDA</t>
  </si>
  <si>
    <t>25 MTS OESTE DEL TEMPLO CATOLICO SAN RAMON</t>
  </si>
  <si>
    <t>YORLENI RAMOS JIMENEZ</t>
  </si>
  <si>
    <t>esc.santaelenamonteverde@mep.go.cr</t>
  </si>
  <si>
    <t>GIOVANNI GOMEZ MATARRITA</t>
  </si>
  <si>
    <t>esc.bajosdeario@mep.go.cr</t>
  </si>
  <si>
    <t>ZURIELLY ALVAREZ GOMEZ</t>
  </si>
  <si>
    <t>LAURA ROJAS CANTILLO</t>
  </si>
  <si>
    <t>03956</t>
  </si>
  <si>
    <t>CONTIGUO AL PUESTO DE SALUD GUADALUPE</t>
  </si>
  <si>
    <t>MIGUEL TORRES VILLAREAL</t>
  </si>
  <si>
    <t>MARIA ISABEL UGALDE GARCIA</t>
  </si>
  <si>
    <t>SURISADAY GARAY ARAUZ</t>
  </si>
  <si>
    <t>NAYUDEL HERNANDEZ DEL VALLE</t>
  </si>
  <si>
    <t>nayudel.hernandez.delvalle@mep.go.cr</t>
  </si>
  <si>
    <t>300 M SUR DE LA TORRE DE TELECOMUNICACIONES</t>
  </si>
  <si>
    <t>MATILDE XINIA CASTILLO RIVERA</t>
  </si>
  <si>
    <t>DANELIA ACEVEDO RUIZ</t>
  </si>
  <si>
    <t>AL COSTADO DERECHO DEL HOTEL VILLAS LIRIO</t>
  </si>
  <si>
    <t>RAMON BARQUERO VALVERDE</t>
  </si>
  <si>
    <t>esc.elnegro@mep.go.cr</t>
  </si>
  <si>
    <t>KAREN NAVARRO BARBOZA</t>
  </si>
  <si>
    <t>04036</t>
  </si>
  <si>
    <t>esc.paloseco@mep.go.cr</t>
  </si>
  <si>
    <t>esc.sanantonioparrita@mep.go.cr</t>
  </si>
  <si>
    <t>NALLELY AGUILAR MESEN</t>
  </si>
  <si>
    <t>MAURICIO CORDOVA CHAVES</t>
  </si>
  <si>
    <t>PRIMERA ENTRADA PRINCIPAL CIUDADELA 11ABRIL</t>
  </si>
  <si>
    <t>5 KM SUR DE LA ENTRADA PRINCIPAL DE GUACIMO</t>
  </si>
  <si>
    <t>JUAN FERRARO DOBLES</t>
  </si>
  <si>
    <t>COSTADO SUR DE LA PLAZA DE DEPORTES, LAS BRIS</t>
  </si>
  <si>
    <t>esc.elcas@mep.go.cr</t>
  </si>
  <si>
    <t>esc.laesperanza.coto@mep.go.cr</t>
  </si>
  <si>
    <t>FIVI BALTODANO BRICEÑO</t>
  </si>
  <si>
    <t>ALBA ROSA BATRES CONCEPCION</t>
  </si>
  <si>
    <t>LILIANA MORALES OBANDO</t>
  </si>
  <si>
    <t>MINOR GUTIERREZ GONZALEZ</t>
  </si>
  <si>
    <t>VIRGINIA VILLALOBOS ELIZONDO</t>
  </si>
  <si>
    <t>esc.adeleclarini@mep.go.cr</t>
  </si>
  <si>
    <t>ERICK JIMENEZ MADRIGAL</t>
  </si>
  <si>
    <t>esc.sanmarcos@mep.go.cr</t>
  </si>
  <si>
    <t>esc.lasmellizas@mep.go.cr</t>
  </si>
  <si>
    <t>LOIDA MORALES VEGA</t>
  </si>
  <si>
    <t>esc.vallehermoso@mep.go.cr</t>
  </si>
  <si>
    <t>MARIA GABRIELA DELGADO ZAMORA</t>
  </si>
  <si>
    <t>esc.losangelesdesabalito@mep.go.cr</t>
  </si>
  <si>
    <t>EDITH MARIA DELGADO SANTOS</t>
  </si>
  <si>
    <t>MARIA GABRIELA MORALES SANDI</t>
  </si>
  <si>
    <t>IVANNIA SOLANO ROJAS</t>
  </si>
  <si>
    <t>3 KILOMETROS AL OESTE DE LA OFICINA ADITICA</t>
  </si>
  <si>
    <t>FANNY PEREZ AGUILAR</t>
  </si>
  <si>
    <t>esc.lasvegasderioabrojo@mep.go.cr</t>
  </si>
  <si>
    <t>CESAR VEGA BARRIOS</t>
  </si>
  <si>
    <t>EIRA ENITH ZAPATA CASTRO</t>
  </si>
  <si>
    <t>SONIA ZUÑIGA CORDERO</t>
  </si>
  <si>
    <t>esc.lalibertadlaurel@mep.go.cr</t>
  </si>
  <si>
    <t>STEFANNIE COLE VARELA</t>
  </si>
  <si>
    <t>STACY JOHNSON MC KENZIE</t>
  </si>
  <si>
    <t>JOSELINE ANDREA CAMPOS CHACON</t>
  </si>
  <si>
    <t>ERIKA MARIA MIGHTY DIAZ</t>
  </si>
  <si>
    <t>ROSAISELA NELSON HUDSON</t>
  </si>
  <si>
    <t>ANGIE HILARION ALLEN</t>
  </si>
  <si>
    <t>NARDA REID JONES</t>
  </si>
  <si>
    <t>FRENTE A LA PLAZA DE FUTBOL DEL PROGRESO</t>
  </si>
  <si>
    <t>esc.sanmiguel.limon.@mep.go.cr</t>
  </si>
  <si>
    <t>03999</t>
  </si>
  <si>
    <t>esc.vesta@mep.go.cr</t>
  </si>
  <si>
    <t>ELBER NOEL MARTINEZ IGLESIAS</t>
  </si>
  <si>
    <t>TERRITORIO CABECAR TJAI, VALLE LA ESTRELLA</t>
  </si>
  <si>
    <t>5 KM N.O PISTA DE ATERRIZAJE BANDECO,CARMEN 3</t>
  </si>
  <si>
    <t>PABLO CESAR MORA VALVERDE</t>
  </si>
  <si>
    <t>HAROLD MATA PEREIRA</t>
  </si>
  <si>
    <t>DIANA KARINA SOLORZANO MORA</t>
  </si>
  <si>
    <t>MIRNA SOTO MONTERO</t>
  </si>
  <si>
    <t>esc.guayacansiquirres@mep.go.cr</t>
  </si>
  <si>
    <t>esc.laperlita@mep.go.cr</t>
  </si>
  <si>
    <t>MRINA ZAPATA CHAVES</t>
  </si>
  <si>
    <t>ANA YANEI MORA OROZCO</t>
  </si>
  <si>
    <t>YESENIA GUILLEN SERRANO</t>
  </si>
  <si>
    <t>ROSALBA CASARES MORALES</t>
  </si>
  <si>
    <t>IVANIA ANGULO ANGULO</t>
  </si>
  <si>
    <t>FRENTE A LA PLAZA PUBLICA, PASCUA DE FLORIDA</t>
  </si>
  <si>
    <t>ROGER REYES HERNANDEZ</t>
  </si>
  <si>
    <t>7 KM OESTE DEL COLEGIO SULAYOM</t>
  </si>
  <si>
    <t>esc.sepecue@mep.go.cr</t>
  </si>
  <si>
    <t>esc.voliowatsi@mep.go.cr</t>
  </si>
  <si>
    <t>NANCY MURILLO CORRALES</t>
  </si>
  <si>
    <t>esc.gandoca@mep.go.cr</t>
  </si>
  <si>
    <t>FLOR MORALES CHACON</t>
  </si>
  <si>
    <t>DEL SALON COMUNAL DE OLIVIA,600 SUR S/RUTA 36</t>
  </si>
  <si>
    <t>esc.matadelimonsixaola@mep.go.cr</t>
  </si>
  <si>
    <t>DEL SALON COMUNAL 250 NORESTE</t>
  </si>
  <si>
    <t>esc.carbon1@mep.go.cr</t>
  </si>
  <si>
    <t>8 K. AL NOROESTE DE LA CLINICA DE HONE CREEK</t>
  </si>
  <si>
    <t>esc.paraisosixaola@mep.go.cr</t>
  </si>
  <si>
    <t>FRENTE AL SUPER EIMAR</t>
  </si>
  <si>
    <t>DANA REECHE JOHNSON</t>
  </si>
  <si>
    <t>COSTADO NORTE PLAZA DE DEPORTES ANITA GRANDE</t>
  </si>
  <si>
    <t>600 METROS NORTE DE CHIQUITA TROPICAL INGREDI</t>
  </si>
  <si>
    <t>SEYDEL YUNUE MORUN GARRO</t>
  </si>
  <si>
    <t>ROSA JARQUIN VEGA</t>
  </si>
  <si>
    <t>JAVIER GERARDO LEON VALVERDE</t>
  </si>
  <si>
    <t>esc.idanayuribe@mep.go.cr</t>
  </si>
  <si>
    <t>SHIRLEY RODRIGUEZ ALFARO</t>
  </si>
  <si>
    <t>esc.huetar@mep.go.cr</t>
  </si>
  <si>
    <t>DELIA AGUILAR RODRIGUEZ</t>
  </si>
  <si>
    <t>ZAIDA REBECA CASTRO RODRIGUEZ</t>
  </si>
  <si>
    <t>FRENTE A LA PLAZA DE FUTBOL DE COLONIA ZELEDO</t>
  </si>
  <si>
    <t>COSTADO SUR DE LA PLAZA DE DEPORTES DE SAN IS</t>
  </si>
  <si>
    <t>400M NORTE Y 75 SUR DE LA ENTRADA PRINCIPAL</t>
  </si>
  <si>
    <t>MAYRA VARGAS BENAVIDES</t>
  </si>
  <si>
    <t>MARCELO DURAN BONILLA</t>
  </si>
  <si>
    <t>RAQUEL MANCIA ELIZONDO</t>
  </si>
  <si>
    <t>15 K. AL SUROESTE, DEL CRUCE EL CAIRO</t>
  </si>
  <si>
    <t>FRENTE DE LA IGLESIA CATOLICA</t>
  </si>
  <si>
    <t>SANDRA PEREZ BADILLA</t>
  </si>
  <si>
    <t>MARIANELLA CHAVARRIA SOTO</t>
  </si>
  <si>
    <t>esc.moraviaverde@mep.go.cr</t>
  </si>
  <si>
    <t>LUIS ESTEBAN ESQUIVEL CRUZ</t>
  </si>
  <si>
    <t>ORIELA BARRANTES CASTRO</t>
  </si>
  <si>
    <t>EDITH MAYORGA CASCANTE</t>
  </si>
  <si>
    <t>EMIDEY ARIAS HERNANDEZ</t>
  </si>
  <si>
    <t>MAIKOL CAMPOS JAEN</t>
  </si>
  <si>
    <t>JOSUE RODRIGUEZ RODRIGUEZ</t>
  </si>
  <si>
    <t>500 MTS AL SUR DEL EBAIS DE PLAYA TORRES</t>
  </si>
  <si>
    <t>COSTADO ESTE DE LA IGLESIA CATOLICA S. RAFAEL</t>
  </si>
  <si>
    <t>ANAYURI CABRERA AVILA</t>
  </si>
  <si>
    <t>KATHIA RAMOS GUZMAN</t>
  </si>
  <si>
    <t>FRANCIS GOMEZ NAVARRO</t>
  </si>
  <si>
    <t>esc.elcrucedebuenavista@mep.go.cr</t>
  </si>
  <si>
    <t>DEL SALON COMUNAL DE PUEBLO NUEVO 200M NORTE</t>
  </si>
  <si>
    <t>BARRIO JUANITO, CONTIGUO AL EBAIS</t>
  </si>
  <si>
    <t>ANGELA BARRIOS ARCE</t>
  </si>
  <si>
    <t>DEL PUEBLO LA VICTORIA 3 KM AL ESTE</t>
  </si>
  <si>
    <t>ISAAC DANIEL CASCANTE PEREZ</t>
  </si>
  <si>
    <t>esc.sabanabonita@mep.go.cr</t>
  </si>
  <si>
    <t>EMILCE MONTEZUMA PEDROL</t>
  </si>
  <si>
    <t>esc.nuevohorizonte@mep.go.cr</t>
  </si>
  <si>
    <t>LILLIANA CALDERON HIDALGO</t>
  </si>
  <si>
    <t>esc.lacarpio@mep.go.cr</t>
  </si>
  <si>
    <t>YOLANDA ZARATE VARGAS</t>
  </si>
  <si>
    <t>esc.losmaderosdebiolley@mep.go.cr</t>
  </si>
  <si>
    <t>JEYN MIKE CHACON QUINTERO</t>
  </si>
  <si>
    <t>MARIA LUISA FIGUEROA MIRANDA</t>
  </si>
  <si>
    <t>esc.sanmartindesancarlos@mep.go.cr</t>
  </si>
  <si>
    <t>LUIS ANGEL CHAVARRIA ALFARO</t>
  </si>
  <si>
    <t>ANA ISABEL VALVERDE CHINCHILLA</t>
  </si>
  <si>
    <t>NOLLY GUTIERREZ ZUNIGA</t>
  </si>
  <si>
    <t>ALVARO RICARDO ARCE ACUÑA</t>
  </si>
  <si>
    <t>esc.eltriunfo.coto@mep.go.cr</t>
  </si>
  <si>
    <t>HEIDY BONILLA ALVAREZ</t>
  </si>
  <si>
    <t>esc.linderos@mep.go.cr</t>
  </si>
  <si>
    <t>YORLE MONTOYA MONTERO</t>
  </si>
  <si>
    <t>esc.elguayacanbiolley@mep.go.cr</t>
  </si>
  <si>
    <t>esc.altokachabli@mep.go.cr</t>
  </si>
  <si>
    <t>3KM SUROESTE DEL EBAIS KATSI</t>
  </si>
  <si>
    <t>FEDERICO GARBANZO OBREGON</t>
  </si>
  <si>
    <t>DE LA BOMBA DE PALMITAS 6KM NOROESTE CAMINO A</t>
  </si>
  <si>
    <t>DUBAN ALBERTO QUESADA MUNOZ</t>
  </si>
  <si>
    <t>ALEX BRANDON PEREZ JIMENEZ</t>
  </si>
  <si>
    <t>COSTADO NORTE DE LA IGLESIA CATOLICA DE LA CO</t>
  </si>
  <si>
    <t>CRISTIAN CHAVES CHACON</t>
  </si>
  <si>
    <t>ELENA MARTINEZ MOLINA</t>
  </si>
  <si>
    <t>esc.ranchitos@mep.go.cr</t>
  </si>
  <si>
    <t>esc.indigenakabebata@mep.go.cr</t>
  </si>
  <si>
    <t>esc.riosereno@mep.go.cr</t>
  </si>
  <si>
    <t>FRESSIA NAVARRO ARIAS</t>
  </si>
  <si>
    <t>esc.corozodepataste@mep.go.cr</t>
  </si>
  <si>
    <t>esc.islacohen@mep.go.cr</t>
  </si>
  <si>
    <t>ESTELA GABRIELA NAVARRETE C.</t>
  </si>
  <si>
    <t>esc.losmangosdecobano@mep.go.cr</t>
  </si>
  <si>
    <t>MARIA EUGENIA CASCANTE VARGAS</t>
  </si>
  <si>
    <t>ANA PATRICIA MONTERO RAMOS</t>
  </si>
  <si>
    <t>25M NORTE Y 100M ESTE DE TRIBUNALES DE JUSTIC</t>
  </si>
  <si>
    <t>EVELYN CHAVARRIA VASQUEZ</t>
  </si>
  <si>
    <t>esc.lapalmaparrita@mep.go.cr</t>
  </si>
  <si>
    <t>CARLOS EDUARDO GONZALEZ SALAS</t>
  </si>
  <si>
    <t>JOSE LUIS GUZMAN SEGURA</t>
  </si>
  <si>
    <t>JOSE ALEJANDRO LOPEZ NUÑEZ</t>
  </si>
  <si>
    <t>I.D.A. JORON</t>
  </si>
  <si>
    <t>03952</t>
  </si>
  <si>
    <t>esc.oasis@mep.go.cr</t>
  </si>
  <si>
    <t>ANA LUCIA CHAMORRO BONILLA</t>
  </si>
  <si>
    <t>GRETTEL CALDERON FUENTES</t>
  </si>
  <si>
    <t>300 MTS SUR DE LA ENTRADA PRINCIPAL DE POCORA</t>
  </si>
  <si>
    <t>KATTIA HAVARRIA RUIZ</t>
  </si>
  <si>
    <t>1 KILOMETRO OESTE DE LA ESCUELA SAN JORGE A U</t>
  </si>
  <si>
    <t>50 NORTE DEL PUESTO DE POLICIA LA TROCHA</t>
  </si>
  <si>
    <t>ELENIO RODRIGUEZ PICADO</t>
  </si>
  <si>
    <t>esc.jarey@mep.go.cr</t>
  </si>
  <si>
    <t>REBECA CESPEDES NUNEZ</t>
  </si>
  <si>
    <t>12 KM AL SUR DE LA OFICINA DE LA SUPERVISION2</t>
  </si>
  <si>
    <t>FLORIBETH MORA SANABRIA</t>
  </si>
  <si>
    <t>DEL CENTRO SANTA MARTA, 4 K NORTE Y 2 K ESTE</t>
  </si>
  <si>
    <t>03964</t>
  </si>
  <si>
    <t>JOHANZEL CHIING GOMEZ</t>
  </si>
  <si>
    <t>04004</t>
  </si>
  <si>
    <t>esc.yoldikicha@mep.go.cr</t>
  </si>
  <si>
    <t>KATLEEN PALACIOS MENA</t>
  </si>
  <si>
    <t>esc.antillasneerlandesas@mep.go.cr</t>
  </si>
  <si>
    <t>MINOR TOBIAS SUAREZ DELGADO</t>
  </si>
  <si>
    <t>esc.nimari.tawa@mep.go.cr</t>
  </si>
  <si>
    <t>esc.josejoaquinmoraporras@mep.go.cr</t>
  </si>
  <si>
    <t>DE LA ROTONDA 100M ESTE, COMUNIDAD JIRETH</t>
  </si>
  <si>
    <t>HUGGETTE VELLUTI BOLAÑOS</t>
  </si>
  <si>
    <t>ANA GABRIELA GUEVARA CHAVARRIA</t>
  </si>
  <si>
    <t>DANNY CORRALES MARTINEZ</t>
  </si>
  <si>
    <t>MRÜSARA</t>
  </si>
  <si>
    <t>ANDRES BEJARANO FLORES</t>
  </si>
  <si>
    <t>ILEANA GUTIERREZ SEQUEIRA</t>
  </si>
  <si>
    <t>esc.ukatipey@mep.go.cr</t>
  </si>
  <si>
    <t>COMUNIDAD DE BELLA VISTA DEL TERRIRORIO TJAI</t>
  </si>
  <si>
    <t>EDER ADIEL MORALES MORALES</t>
  </si>
  <si>
    <t>esc.tkakri@mep.go.cr</t>
  </si>
  <si>
    <t>oscar.calderon.garcia@mep.go.cr</t>
  </si>
  <si>
    <t>esc.tkanyaba@mep.go.cr</t>
  </si>
  <si>
    <t>esc.pasomarcos@mep.go.cr</t>
  </si>
  <si>
    <t>ARJERIE VARGAS HERNANDEZ</t>
  </si>
  <si>
    <t>MARIA ESTHER ARAYA CASTILLO</t>
  </si>
  <si>
    <t>esc.elestadio@mep.go.cr</t>
  </si>
  <si>
    <t>EILYN PATRICIA MONTERO LUMBI</t>
  </si>
  <si>
    <t>JACKELINNE MATARRITA RAMIREZ</t>
  </si>
  <si>
    <t>IVANNIA REYES ZAMORA</t>
  </si>
  <si>
    <t>esc.comadre@mep.go.cr</t>
  </si>
  <si>
    <t>ARLENE PEREZ SANABRIA</t>
  </si>
  <si>
    <t>esc.bukeri@mep.go.cr</t>
  </si>
  <si>
    <t>DE LA SUBASTA GANADERA 1K NORESTEE, SALAMA</t>
  </si>
  <si>
    <t>BLANCA ROSA JIMENEZ JIMENEZ</t>
  </si>
  <si>
    <t>SANDRA LIZANO MORA</t>
  </si>
  <si>
    <t>esc.jorgerossichavarria@mep.go.cr</t>
  </si>
  <si>
    <t>MARIA ANTONIETA GONZALEZ DURAN</t>
  </si>
  <si>
    <t>esc.ambientalveracruz@mep.go.cr</t>
  </si>
  <si>
    <t>esc.jamaritawa@mep.go.cr</t>
  </si>
  <si>
    <t>WILBERTH SALAZAR CESPEDES</t>
  </si>
  <si>
    <t>esc.dorbata@mep.go.cr</t>
  </si>
  <si>
    <t>esc.duserinak@mep.go.cr</t>
  </si>
  <si>
    <t>PATRICIA SALAZAR SALAZAR</t>
  </si>
  <si>
    <t>esc.dikeklarinak@mep.go.cr</t>
  </si>
  <si>
    <t>esc.wawet@mep.go.cr</t>
  </si>
  <si>
    <t>LUIS DIEGO RAMIREZ GARCIA</t>
  </si>
  <si>
    <t>MAIKOL SALAZAR CESPEDES</t>
  </si>
  <si>
    <t>esc.lapalmasixaola@mep.go.cr</t>
  </si>
  <si>
    <t>PERSILES AGUILAR JIMENEZ</t>
  </si>
  <si>
    <t>esc.ulujerinak@mep.go.cr</t>
  </si>
  <si>
    <t>MARILIANA MATARRITA CESPEDES</t>
  </si>
  <si>
    <t>GUISELLE MARTINEZ CECILIANO</t>
  </si>
  <si>
    <t>ANA JULIA BARBOZA PICADO</t>
  </si>
  <si>
    <t>esc.palenqueelsol@mep.go.cr</t>
  </si>
  <si>
    <t>JEYLIN MORALES MORALES</t>
  </si>
  <si>
    <t>esc.arrozitari@mep.go.cr</t>
  </si>
  <si>
    <t>esc.bleito@mep.go.cr</t>
  </si>
  <si>
    <t>esc.indigenanimari@mep.go.cr</t>
  </si>
  <si>
    <t>esc.juito@mep.go.cr</t>
  </si>
  <si>
    <t>esc.indigenacartago@mep.go.cr</t>
  </si>
  <si>
    <t>8KM SUR DE COMUNIDAD ALTO COHEN, VALLE LA EST</t>
  </si>
  <si>
    <t>karol.martinez.mora@mep.go.cr</t>
  </si>
  <si>
    <t>BAJO BLEY SUR-TELIRE</t>
  </si>
  <si>
    <t>MAYELA ROJAS MONTERO</t>
  </si>
  <si>
    <t>LIDIETH MUÑOZ MUÑOZ</t>
  </si>
  <si>
    <t>CARLOS JAIRO LEIVA CEDEÑO</t>
  </si>
  <si>
    <t>ICS INTERNATIONAL CHRISTIAN SCHOOL</t>
  </si>
  <si>
    <t>pwhite@ics.ed.cr</t>
  </si>
  <si>
    <t>MOISES JAMIENSON CASTILLO</t>
  </si>
  <si>
    <t>escuela@catie.ed.cr</t>
  </si>
  <si>
    <t>academiateocali@teocali.org</t>
  </si>
  <si>
    <t>info@educaciontrinidad.com</t>
  </si>
  <si>
    <t>SUSANA P. ALVARADO CORDOVA</t>
  </si>
  <si>
    <t>recepcion@weizmancr.net</t>
  </si>
  <si>
    <t>lasalle@lasalle.ed.cr</t>
  </si>
  <si>
    <t>XENIA GAMBOA MORA</t>
  </si>
  <si>
    <t>PAN AMERICAN SCHOOL</t>
  </si>
  <si>
    <t>SAINT MARY PRIMARY SCHOOL</t>
  </si>
  <si>
    <t>info@ipicim.ed.cr / jfallas@ipicim.ed.cr</t>
  </si>
  <si>
    <t>PRISCILLA ALVARADO LIZANO</t>
  </si>
  <si>
    <t>info@lourdescr.com</t>
  </si>
  <si>
    <t>ELINA KORZYK KREMKO</t>
  </si>
  <si>
    <t>info@lapalabradevida.ed.cr</t>
  </si>
  <si>
    <t>countrysideacademy@hotmail.com</t>
  </si>
  <si>
    <t>proyectoeducativobc@gmail.com</t>
  </si>
  <si>
    <t>1 KM ESTE 200 SUR DE WALTMART CURRIDABAT</t>
  </si>
  <si>
    <t>infoceapguapiles@gmail.com</t>
  </si>
  <si>
    <t>MARTA RAMIREZ UMAÑA</t>
  </si>
  <si>
    <t>DE3 EDUCACION VIAL100 M SUR Y 25 MTS OESTE</t>
  </si>
  <si>
    <t>GOLDEN VALLEY SCHOOL</t>
  </si>
  <si>
    <t>ANA DENISE ARCE ALPIZAR</t>
  </si>
  <si>
    <t>evaluacioniebsi@gmail.com</t>
  </si>
  <si>
    <t>VIRGINIA RODRIGUEZ HERRERA</t>
  </si>
  <si>
    <t>MARTIN TORRES RODRIGUEZ</t>
  </si>
  <si>
    <t>direccion@arandu.co.cr</t>
  </si>
  <si>
    <t>ANDREA CORRALES RODRIGUEZ</t>
  </si>
  <si>
    <t>GREHYBEIM G.ARRIETA LOPEZ</t>
  </si>
  <si>
    <t>info@ficustreecr.com</t>
  </si>
  <si>
    <t>lighthouse@lis.ed.cr</t>
  </si>
  <si>
    <t>MARIA LAURA ARROYO EDUARTE</t>
  </si>
  <si>
    <t>PAMELA SOTO VILLEGAS</t>
  </si>
  <si>
    <t>04346</t>
  </si>
  <si>
    <t>DEL RESTAURANTE OASIS 25 METROS OESTE</t>
  </si>
  <si>
    <t>CALLE RIVERA</t>
  </si>
  <si>
    <t>GRACIELA MONTERO CECILIANO</t>
  </si>
  <si>
    <t>chirriposchool@gmail.com</t>
  </si>
  <si>
    <t>1KM AL OESTE DEL COLEGIO CLARETIANO</t>
  </si>
  <si>
    <t>ROSA IVETH JIMENEZ MADRIGAL</t>
  </si>
  <si>
    <t>mancre13@gmail.com</t>
  </si>
  <si>
    <t>CALLE CHILAMATE FRENTE A ZONA INDUSTRIAL</t>
  </si>
  <si>
    <t>FRENTE A LOS APARTAMENTOS OASIS VILLARREAL</t>
  </si>
  <si>
    <t>04365</t>
  </si>
  <si>
    <t>TRUE NORTH PERSONALIZED LEARNING SCHOOL</t>
  </si>
  <si>
    <t>truenorteducational@gmail.com</t>
  </si>
  <si>
    <t>COSTADO NORTE DE LA FARMACIA FISCHEL</t>
  </si>
  <si>
    <t>04366</t>
  </si>
  <si>
    <t>CRESTON SCHOOL</t>
  </si>
  <si>
    <t>direccion@coopecoceic.ed.cr</t>
  </si>
  <si>
    <t>400 NORTE DEL CRUCE CON SAN RAFAEL</t>
  </si>
  <si>
    <t>04367</t>
  </si>
  <si>
    <t>ILPPAL</t>
  </si>
  <si>
    <t>JUAN BAUTISTA CASTRO ELIZONDO</t>
  </si>
  <si>
    <t>ilppalcolegio@gmail.com</t>
  </si>
  <si>
    <t>04368</t>
  </si>
  <si>
    <t>KIDS COMMUNITY</t>
  </si>
  <si>
    <t>RESIDENCIAL CARVAJAL CASTRO</t>
  </si>
  <si>
    <t>KARLA ZUÑIGA MADRIGAL</t>
  </si>
  <si>
    <t>kidscommunity@yahoo.com</t>
  </si>
  <si>
    <t>04371</t>
  </si>
  <si>
    <t>ELIMAR HIGH SCHOOL</t>
  </si>
  <si>
    <t>MARBETH DIAZ NOGUERA</t>
  </si>
  <si>
    <t>info@elimarhighschoolnosara.com</t>
  </si>
  <si>
    <t>300 M ESTE DEL EBAIS</t>
  </si>
  <si>
    <t>04372</t>
  </si>
  <si>
    <t>ECO SCHOOL SK</t>
  </si>
  <si>
    <t>KAREN MORA MONTIEL</t>
  </si>
  <si>
    <t>superkidsatenas@gmail.com</t>
  </si>
  <si>
    <t>200 M ESTE DE GASOLINERA COOPEATENAS</t>
  </si>
  <si>
    <t>04373</t>
  </si>
  <si>
    <t>SAINT FRANCIS</t>
  </si>
  <si>
    <t>secreataria.alajuela@stfrancis.ed.cr</t>
  </si>
  <si>
    <t>1.5 KM AL OESTE DEL CEMENTERIO GENERAL</t>
  </si>
  <si>
    <t>04375</t>
  </si>
  <si>
    <t>GREENLAND SCHOOL</t>
  </si>
  <si>
    <t>info@greenlandschoolcr.com</t>
  </si>
  <si>
    <t>ESCAZU CENTRO</t>
  </si>
  <si>
    <t>04376</t>
  </si>
  <si>
    <t>direccion@ctpcit.co.cr</t>
  </si>
  <si>
    <t>75 ESTE Y 150 SUR DE LA ENTRADA DE PEDREGAL</t>
  </si>
  <si>
    <t>03922</t>
  </si>
  <si>
    <t>04377</t>
  </si>
  <si>
    <t>MONTESSORI SCHOOL SWEET KIDS</t>
  </si>
  <si>
    <t>FLOR MARIA CUBERO MARTINEZ</t>
  </si>
  <si>
    <t>04378</t>
  </si>
  <si>
    <t>MARIELY PRESCHOOL AND DAYCARE</t>
  </si>
  <si>
    <t>04379</t>
  </si>
  <si>
    <t>CIUDAD DE FE</t>
  </si>
  <si>
    <t>LUIS DIEGO VEGA CRUZ</t>
  </si>
  <si>
    <t>centroeducativocf@gmail.com</t>
  </si>
  <si>
    <t>DEL HOSPITAL 500 SUR Y 200 OESTE</t>
  </si>
  <si>
    <t>04380</t>
  </si>
  <si>
    <t>CENTRO DE INCLUSION EDUCATIVA CIENAK</t>
  </si>
  <si>
    <t>ALEJANDRA MENDEZ MADRIGAL</t>
  </si>
  <si>
    <t>75 O Y 150 N ENTRADA PEDREGAL</t>
  </si>
  <si>
    <t>04068</t>
  </si>
  <si>
    <t>El Centro Educativo se abastece de agua por:</t>
  </si>
  <si>
    <t>El Agua que consumen proviene de:</t>
  </si>
  <si>
    <t>En el Centro Educativo hay luz eléctrica del:</t>
  </si>
  <si>
    <t>Trastorno del Espectro Autista (TEA)</t>
  </si>
  <si>
    <t>2/  Antes Problemas Emocionales y de Conducta.</t>
  </si>
  <si>
    <t>3/ Antes Problemas de Aprendizaje.</t>
  </si>
  <si>
    <t>4/  Especificar en OBSERVACIONES/COMENTARIOS. Ver ejemplos en la Guía.</t>
  </si>
  <si>
    <t>COUNTRYSIDE ACADEMY</t>
  </si>
  <si>
    <t>ESTUDIANTES EXTRANJEROS, REFUGIADOS Y SOLICITANTES DE ASILO</t>
  </si>
  <si>
    <t>SEGÚN PAÍS/CONTINENTE, I Y II CICLOS</t>
  </si>
  <si>
    <t>País / Continente</t>
  </si>
  <si>
    <t>Extranjeros
(Nacionalidad)</t>
  </si>
  <si>
    <t>SAN JOSE / SAN JOSE / CARMEN</t>
  </si>
  <si>
    <t>SAN JOSE / SAN JOSE / MERCED</t>
  </si>
  <si>
    <t>SAN JOSE / SAN JOSE / HOSPITAL</t>
  </si>
  <si>
    <t>SAN JOSE / SAN JOSE / CATEDRAL</t>
  </si>
  <si>
    <t>SAN JOSE / SAN JOSE / ZAPOTE</t>
  </si>
  <si>
    <t>SAN JOSE / SAN JOSE / SAN FRANCISCO DE DOS RIOS</t>
  </si>
  <si>
    <t>SAN JOSE / SAN JOSE / URUCA</t>
  </si>
  <si>
    <t>SAN JOSE / SAN JOSE / MATA REDONDA</t>
  </si>
  <si>
    <t>SAN JOSE / SAN JOSE / PAVAS</t>
  </si>
  <si>
    <t>SAN JOSE / SAN JOSE / HATILLO</t>
  </si>
  <si>
    <t>SAN JOSE / SAN JOSE / SAN SEBASTIAN</t>
  </si>
  <si>
    <t>SAN JOSE / ESCAZU / ESCAZU</t>
  </si>
  <si>
    <t>SAN JOSE / ESCAZU / SAN ANTONIO</t>
  </si>
  <si>
    <t>SAN JOSE / ESCAZU / SAN RAFAEL</t>
  </si>
  <si>
    <t>SAN JOSE / DESAMPARADOS / DESAMPARADOS</t>
  </si>
  <si>
    <t>SAN JOSE / DESAMPARADOS / SAN MIGUEL</t>
  </si>
  <si>
    <t>SAN JOSE / DESAMPARADOS / SAN JUAN DE DIOS</t>
  </si>
  <si>
    <t>SAN JOSE / DESAMPARADOS / SAN RAFAEL ARRIBA</t>
  </si>
  <si>
    <t>SAN JOSE / DESAMPARADOS / SAN ANTONIO</t>
  </si>
  <si>
    <t>SAN JOSE / DESAMPARADOS / FRAILES</t>
  </si>
  <si>
    <t>SAN JOSE / DESAMPARADOS / PATARRA</t>
  </si>
  <si>
    <t>SAN JOSE / DESAMPARADOS / SAN CRISTOBAL</t>
  </si>
  <si>
    <t>SAN JOSE / DESAMPARADOS / ROSARIO</t>
  </si>
  <si>
    <t>SAN JOSE / DESAMPARADOS / DAMAS</t>
  </si>
  <si>
    <t>SAN JOSE / DESAMPARADOS / SAN RAFAEL ABAJO</t>
  </si>
  <si>
    <t>SAN JOSE / DESAMPARADOS / GRAVILIAS</t>
  </si>
  <si>
    <t>SAN JOSE / DESAMPARADOS / LOS GUIDO</t>
  </si>
  <si>
    <t>SAN JOSE / PURISCAL / SANTIAGO</t>
  </si>
  <si>
    <t>SAN JOSE / PURISCAL / MERCEDES SUR</t>
  </si>
  <si>
    <t>SAN JOSE / PURISCAL / BARBACOAS</t>
  </si>
  <si>
    <t>SAN JOSE / PURISCAL / GRIFO ALTO</t>
  </si>
  <si>
    <t>SAN JOSE / PURISCAL / SAN RAFAEL</t>
  </si>
  <si>
    <t>SAN JOSE / PURISCAL / DESAMPARADITOS</t>
  </si>
  <si>
    <t>SAN JOSE / PURISCAL / SAN ANTONIO</t>
  </si>
  <si>
    <t>SAN JOSE / PURISCAL / CHIRES</t>
  </si>
  <si>
    <t>SAN JOSE / TARRAZU / SAN MARCOS</t>
  </si>
  <si>
    <t>SAN JOSE / TARRAZU / SAN LORENZO</t>
  </si>
  <si>
    <t>SAN JOSE / TARRAZU / SAN CARLOS</t>
  </si>
  <si>
    <t>SAN JOSE / ASERRI / ASERRI</t>
  </si>
  <si>
    <t>SAN JOSE / ASERRI / TARBACA</t>
  </si>
  <si>
    <t>SAN JOSE / ASERRI / VUELTA DE JORCO</t>
  </si>
  <si>
    <t>SAN JOSE / ASERRI / SAN GABRIEL</t>
  </si>
  <si>
    <t>SAN JOSE / ASERRI / LEGUA</t>
  </si>
  <si>
    <t>SAN JOSE / ASERRI / MONTERREY</t>
  </si>
  <si>
    <t>SAN JOSE / ASERRI / SALITRILLOS</t>
  </si>
  <si>
    <t>SAN JOSE / MORA / COLON</t>
  </si>
  <si>
    <t>SAN JOSE / MORA / GUAYABO</t>
  </si>
  <si>
    <t>SAN JOSE / MORA / TABARCIA</t>
  </si>
  <si>
    <t>SAN JOSE / MORA / PICAGRES</t>
  </si>
  <si>
    <t>SAN JOSE / MORA / JARIS</t>
  </si>
  <si>
    <t>SAN JOSE / MORA / QUITIRRISI</t>
  </si>
  <si>
    <t>SAN JOSE / GOICOECHEA / GUADALUPE</t>
  </si>
  <si>
    <t>SAN JOSE / GOICOECHEA / CALLE BLANCOS</t>
  </si>
  <si>
    <t>SAN JOSE / GOICOECHEA / MATA DE PLATANO</t>
  </si>
  <si>
    <t>SAN JOSE / GOICOECHEA / IPIS</t>
  </si>
  <si>
    <t>SAN JOSE / GOICOECHEA / RANCHO REDONDO</t>
  </si>
  <si>
    <t>SAN JOSE / GOICOECHEA / PURRAL</t>
  </si>
  <si>
    <t>SAN JOSE / SANTA ANA / SANTA ANA</t>
  </si>
  <si>
    <t>SAN JOSE / SANTA ANA / SALITRAL</t>
  </si>
  <si>
    <t>SAN JOSE / SANTA ANA / POZOS</t>
  </si>
  <si>
    <t>SAN JOSE / SANTA ANA / URUCA</t>
  </si>
  <si>
    <t>SAN JOSE / SANTA ANA / PIEDADES</t>
  </si>
  <si>
    <t>SAN JOSE / SANTA ANA / BRASIL</t>
  </si>
  <si>
    <t>SAN JOSE / ALAJUELITA / ALAJUELITA</t>
  </si>
  <si>
    <t>SAN JOSE / ALAJUELITA / SAN JOSECITO</t>
  </si>
  <si>
    <t>SAN JOSE / ALAJUELITA / SAN ANTONIO</t>
  </si>
  <si>
    <t>SAN JOSE / ALAJUELITA / CONCEPCION</t>
  </si>
  <si>
    <t>SAN JOSE / ALAJUELITA / SAN FELIPE</t>
  </si>
  <si>
    <t>SAN JOSE / VASQUEZ DE CORONADO / SAN ISIDRO</t>
  </si>
  <si>
    <t>SAN JOSE / VASQUEZ DE CORONADO / SAN RAFAEL</t>
  </si>
  <si>
    <t>SAN JOSE / VASQUEZ DE CORONADO / DULCE NOMBRE DE JESUS</t>
  </si>
  <si>
    <t>SAN JOSE / VASQUEZ DE CORONADO / PATALILLO</t>
  </si>
  <si>
    <t>SAN JOSE / VASQUEZ DE CORONADO / CASCAJAL</t>
  </si>
  <si>
    <t>SAN JOSE / ACOSTA / SAN IGNACIO</t>
  </si>
  <si>
    <t>SAN JOSE / ACOSTA / GUAITIL</t>
  </si>
  <si>
    <t>SAN JOSE / ACOSTA / PALMICHAL</t>
  </si>
  <si>
    <t>SAN JOSE / ACOSTA / CANGREJAL</t>
  </si>
  <si>
    <t>SAN JOSE / ACOSTA / SABANILLAS</t>
  </si>
  <si>
    <t>SAN JOSE / TIBAS / ANSELMO LLORENTE</t>
  </si>
  <si>
    <t>SAN JOSE / TIBAS / LEON XIII</t>
  </si>
  <si>
    <t>SAN JOSE / TIBAS / COLIMA</t>
  </si>
  <si>
    <t>SAN JOSE / MORAVIA / SAN VICENTE</t>
  </si>
  <si>
    <t>SAN JOSE / MORAVIA / SAN JERONIMO</t>
  </si>
  <si>
    <t>SAN JOSE / MORAVIA / TRINIDAD</t>
  </si>
  <si>
    <t>SAN JOSE / MONTES DE OCA / SAN PEDRO</t>
  </si>
  <si>
    <t>SAN JOSE / MONTES DE OCA / SABANILLA</t>
  </si>
  <si>
    <t>SAN JOSE / MONTES DE OCA / MERCEDES</t>
  </si>
  <si>
    <t>SAN JOSE / MONTES DE OCA / SAN RAFAEL</t>
  </si>
  <si>
    <t>SAN JOSE / TURRUBARES / SAN PABLO</t>
  </si>
  <si>
    <t>SAN JOSE / TURRUBARES / SAN PEDRO</t>
  </si>
  <si>
    <t>SAN JOSE / TURRUBARES / SAN JUAN DE MATA</t>
  </si>
  <si>
    <t>SAN JOSE / TURRUBARES / SAN LUIS</t>
  </si>
  <si>
    <t>SAN JOSE / TURRUBARES / CARARA</t>
  </si>
  <si>
    <t>SAN JOSE / DOTA / SANTA MARIA</t>
  </si>
  <si>
    <t>SAN JOSE / DOTA / JARDIN</t>
  </si>
  <si>
    <t>SAN JOSE / DOTA / COPEY</t>
  </si>
  <si>
    <t>SAN JOSE / CURRIDABAT / CURRIDABAT</t>
  </si>
  <si>
    <t>SAN JOSE / CURRIDABAT / GRANADILLA</t>
  </si>
  <si>
    <t>SAN JOSE / CURRIDABAT / SANCHEZ</t>
  </si>
  <si>
    <t>SAN JOSE / CURRIDABAT / TIRRASES</t>
  </si>
  <si>
    <t>SAN JOSE / PEREZ ZELEDON / DANIEL FLORES</t>
  </si>
  <si>
    <t>SAN JOSE / PEREZ ZELEDON / RIVAS</t>
  </si>
  <si>
    <t>SAN JOSE / PEREZ ZELEDON / SAN PEDRO</t>
  </si>
  <si>
    <t>SAN JOSE / PEREZ ZELEDON / PLATANARES</t>
  </si>
  <si>
    <t>SAN JOSE / PEREZ ZELEDON / PEJIBAYE</t>
  </si>
  <si>
    <t>SAN JOSE / PEREZ ZELEDON / CAJON</t>
  </si>
  <si>
    <t>SAN JOSE / PEREZ ZELEDON / BARU</t>
  </si>
  <si>
    <t>SAN JOSE / PEREZ ZELEDON / RIO NUEVO</t>
  </si>
  <si>
    <t>SAN JOSE / PEREZ ZELEDON / PARAMO</t>
  </si>
  <si>
    <t>SAN JOSE / PEREZ ZELEDON / LA AMISTAD</t>
  </si>
  <si>
    <t>ALAJUELA / ALAJUELA / ALAJUELA</t>
  </si>
  <si>
    <t>ALAJUELA / ALAJUELA / SAN JOSE</t>
  </si>
  <si>
    <t>ALAJUELA / ALAJUELA / CARRIZAL</t>
  </si>
  <si>
    <t>ALAJUELA / ALAJUELA / SAN ANTONIO</t>
  </si>
  <si>
    <t>ALAJUELA / ALAJUELA / GUACIMA</t>
  </si>
  <si>
    <t>ALAJUELA / ALAJUELA / SAN ISIDRO</t>
  </si>
  <si>
    <t>ALAJUELA / ALAJUELA / SABANILLA</t>
  </si>
  <si>
    <t>ALAJUELA / ALAJUELA / SAN RAFAEL</t>
  </si>
  <si>
    <t>ALAJUELA / ALAJUELA / RIO SEGUNDO</t>
  </si>
  <si>
    <t>ALAJUELA / ALAJUELA / DESAMPARADOS</t>
  </si>
  <si>
    <t>ALAJUELA / ALAJUELA / TURRUCARES</t>
  </si>
  <si>
    <t>ALAJUELA / ALAJUELA / TAMBOR</t>
  </si>
  <si>
    <t>ALAJUELA / ALAJUELA / GARITA</t>
  </si>
  <si>
    <t>ALAJUELA / ALAJUELA / SARAPIQUI</t>
  </si>
  <si>
    <t>ALAJUELA / SAN RAMON / SAN RAMON</t>
  </si>
  <si>
    <t>ALAJUELA / SAN RAMON / SANTIAGO</t>
  </si>
  <si>
    <t>ALAJUELA / SAN RAMON / SAN JUAN</t>
  </si>
  <si>
    <t>ALAJUELA / SAN RAMON / PIEDADES SUR</t>
  </si>
  <si>
    <t>ALAJUELA / SAN RAMON / SAN RAFAEL</t>
  </si>
  <si>
    <t>ALAJUELA / SAN RAMON / SAN ISIDRO</t>
  </si>
  <si>
    <t>ALAJUELA / SAN RAMON / ANGELES</t>
  </si>
  <si>
    <t>ALAJUELA / SAN RAMON / ALFARO</t>
  </si>
  <si>
    <t>ALAJUELA / SAN RAMON / VOLIO</t>
  </si>
  <si>
    <t>ALAJUELA / SAN RAMON / CONCEPCION</t>
  </si>
  <si>
    <t>ALAJUELA / SAN RAMON / ZAPOTAL</t>
  </si>
  <si>
    <t>ALAJUELA / SAN RAMON / SAN LORENZO</t>
  </si>
  <si>
    <t>ALAJUELA / GRECIA / GRECIA</t>
  </si>
  <si>
    <t>ALAJUELA / GRECIA / SAN ISIDRO</t>
  </si>
  <si>
    <t>ALAJUELA / GRECIA / SAN JOSE</t>
  </si>
  <si>
    <t>ALAJUELA / GRECIA / SAN ROQUE</t>
  </si>
  <si>
    <t>ALAJUELA / GRECIA / TACARES</t>
  </si>
  <si>
    <t>ALAJUELA / GRECIA / PUENTE DE PIEDRA</t>
  </si>
  <si>
    <t>ALAJUELA / GRECIA / BOLIVAR</t>
  </si>
  <si>
    <t>ALAJUELA / SAN MATEO / SAN MATEO</t>
  </si>
  <si>
    <t>ALAJUELA / SAN MATEO / DESMONTE</t>
  </si>
  <si>
    <t>ALAJUELA / SAN MATEO / JESUS MARIA</t>
  </si>
  <si>
    <t>ALAJUELA / SAN MATEO / LABRADOR</t>
  </si>
  <si>
    <t>ALAJUELA / ATENAS / ATENAS</t>
  </si>
  <si>
    <t>ALAJUELA / ATENAS / JESUS</t>
  </si>
  <si>
    <t>ALAJUELA / ATENAS / MERCEDES</t>
  </si>
  <si>
    <t>ALAJUELA / ATENAS / SAN ISIDRO</t>
  </si>
  <si>
    <t>ALAJUELA / ATENAS / CONCEPCION</t>
  </si>
  <si>
    <t>ALAJUELA / ATENAS / SAN JOSE</t>
  </si>
  <si>
    <t>ALAJUELA / ATENAS / SANTA EULALIA</t>
  </si>
  <si>
    <t>ALAJUELA / ATENAS / ESCOBAL</t>
  </si>
  <si>
    <t>ALAJUELA / NARANJO / NARANJO</t>
  </si>
  <si>
    <t>ALAJUELA / NARANJO / SAN MIGUEL</t>
  </si>
  <si>
    <t>ALAJUELA / NARANJO / SAN JOSE</t>
  </si>
  <si>
    <t>ALAJUELA / NARANJO / CIRRI SUR</t>
  </si>
  <si>
    <t>ALAJUELA / NARANJO / SAN JERONIMO</t>
  </si>
  <si>
    <t>ALAJUELA / NARANJO / SAN JUAN</t>
  </si>
  <si>
    <t>ALAJUELA / NARANJO / PALMITOS</t>
  </si>
  <si>
    <t>ALAJUELA / PALMARES / PALMARES</t>
  </si>
  <si>
    <t>ALAJUELA / PALMARES / ZARAGOZA</t>
  </si>
  <si>
    <t>ALAJUELA / PALMARES / BUENOS AIRES</t>
  </si>
  <si>
    <t>ALAJUELA / PALMARES / SANTIAGO</t>
  </si>
  <si>
    <t>ALAJUELA / PALMARES / CANDELARIA</t>
  </si>
  <si>
    <t>ALAJUELA / PALMARES / ESQUIPULAS</t>
  </si>
  <si>
    <t>ALAJUELA / POAS / SAN PEDRO</t>
  </si>
  <si>
    <t>ALAJUELA / POAS / SAN JUAN</t>
  </si>
  <si>
    <t>ALAJUELA / POAS / SAN RAFAEL</t>
  </si>
  <si>
    <t>ALAJUELA / POAS / CARRILLOS</t>
  </si>
  <si>
    <t>ALAJUELA / OROTINA / OROTINA</t>
  </si>
  <si>
    <t>ALAJUELA / OROTINA / COYOLAR</t>
  </si>
  <si>
    <t>ALAJUELA / SAN CARLOS / QUESADA</t>
  </si>
  <si>
    <t>ALAJUELA / SAN CARLOS / FLORENCIA</t>
  </si>
  <si>
    <t>ALAJUELA / SAN CARLOS / BUENAVISTA</t>
  </si>
  <si>
    <t>ALAJUELA / SAN CARLOS / VENECIA</t>
  </si>
  <si>
    <t>ALAJUELA / SAN CARLOS / PITAL</t>
  </si>
  <si>
    <t>ALAJUELA / SAN CARLOS / VENADO</t>
  </si>
  <si>
    <t>ALAJUELA / SAN CARLOS / CUTRIS</t>
  </si>
  <si>
    <t>ALAJUELA / SAN CARLOS / MONTERREY</t>
  </si>
  <si>
    <t>ALAJUELA / SAN CARLOS / POCOSOL</t>
  </si>
  <si>
    <t>ALAJUELA / ZARCERO / ZARCERO</t>
  </si>
  <si>
    <t>ALAJUELA / ZARCERO / LAGUNA</t>
  </si>
  <si>
    <t>ALAJUELA / ZARCERO / GUADALUPE</t>
  </si>
  <si>
    <t>ALAJUELA / ZARCERO / PALMIRA</t>
  </si>
  <si>
    <t>ALAJUELA / ZARCERO / ZAPOTE</t>
  </si>
  <si>
    <t>ALAJUELA / ZARCERO / BRISAS</t>
  </si>
  <si>
    <t>ALAJUELA / SARCHI / SARCHI NORTE</t>
  </si>
  <si>
    <t>ALAJUELA / SARCHI / SARCHI SUR</t>
  </si>
  <si>
    <t>ALAJUELA / SARCHI / TORO AMARILLO</t>
  </si>
  <si>
    <t>ALAJUELA / SARCHI / SAN PEDRO</t>
  </si>
  <si>
    <t>ALAJUELA / SARCHI / RODRIGUEZ</t>
  </si>
  <si>
    <t>ALAJUELA / UPALA / UPALA</t>
  </si>
  <si>
    <t>ALAJUELA / UPALA / AGUAS CLARAS</t>
  </si>
  <si>
    <t>ALAJUELA / UPALA / BIJAGUA</t>
  </si>
  <si>
    <t>ALAJUELA / UPALA / DELICIAS</t>
  </si>
  <si>
    <t>ALAJUELA / UPALA / DOS RIOS</t>
  </si>
  <si>
    <t>ALAJUELA / UPALA / YOLILLAL</t>
  </si>
  <si>
    <t>ALAJUELA / UPALA / CANALETE</t>
  </si>
  <si>
    <t>ALAJUELA / LOS CHILES / LOS CHILES</t>
  </si>
  <si>
    <t>ALAJUELA / LOS CHILES / CAÑO NEGRO</t>
  </si>
  <si>
    <t>ALAJUELA / LOS CHILES / EL AMPARO</t>
  </si>
  <si>
    <t>ALAJUELA / LOS CHILES / SAN JORGE</t>
  </si>
  <si>
    <t>ALAJUELA / GUATUSO / SAN RAFAEL</t>
  </si>
  <si>
    <t>ALAJUELA / GUATUSO / BUENAVISTA</t>
  </si>
  <si>
    <t>ALAJUELA / GUATUSO / COTE</t>
  </si>
  <si>
    <t>ALAJUELA / GUATUSO / KATIRA</t>
  </si>
  <si>
    <t>ALAJUELA / RIO CUARTO / RIO CUARTO</t>
  </si>
  <si>
    <t>ALAJUELA / RIO CUARTO / SANTA RITA</t>
  </si>
  <si>
    <t>ALAJUELA / RIO CUARTO / SANTA ISABEL</t>
  </si>
  <si>
    <t>CARTAGO / CARTAGO / ORIENTAL</t>
  </si>
  <si>
    <t>CARTAGO / CARTAGO / OCCIDENTAL</t>
  </si>
  <si>
    <t>CARTAGO / CARTAGO / CARMEN</t>
  </si>
  <si>
    <t>CARTAGO / CARTAGO / SAN NICOLAS</t>
  </si>
  <si>
    <t>CARTAGO / CARTAGO / CORRALILLO</t>
  </si>
  <si>
    <t>CARTAGO / CARTAGO / TIERRA BLANCA</t>
  </si>
  <si>
    <t>CARTAGO / CARTAGO / LLANO GRANDE</t>
  </si>
  <si>
    <t>CARTAGO / CARTAGO / QUEBRADILLA</t>
  </si>
  <si>
    <t>CARTAGO / PARAISO / PARAISO</t>
  </si>
  <si>
    <t>CARTAGO / PARAISO / SANTIAGO</t>
  </si>
  <si>
    <t>CARTAGO / PARAISO / OROSI</t>
  </si>
  <si>
    <t>CARTAGO / PARAISO / CACHI</t>
  </si>
  <si>
    <t>CARTAGO / PARAISO / LLANOS DE SANTA LUCIA</t>
  </si>
  <si>
    <t>CARTAGO / LA UNION / TRES RIOS</t>
  </si>
  <si>
    <t>CARTAGO / LA UNION / SAN DIEGO</t>
  </si>
  <si>
    <t>CARTAGO / LA UNION / SAN JUAN</t>
  </si>
  <si>
    <t>CARTAGO / LA UNION / SAN RAFAEL</t>
  </si>
  <si>
    <t>CARTAGO / LA UNION / CONCEPCION</t>
  </si>
  <si>
    <t>CARTAGO / LA UNION / SAN RAMON</t>
  </si>
  <si>
    <t>CARTAGO / LA UNION / RIO AZUL</t>
  </si>
  <si>
    <t>CARTAGO / JIMENEZ / JUAN VIÑAS</t>
  </si>
  <si>
    <t>CARTAGO / JIMENEZ / TUCURRIQUE</t>
  </si>
  <si>
    <t>CARTAGO / JIMENEZ / PEJIBAYE</t>
  </si>
  <si>
    <t>CARTAGO / TURRIALBA / TURRIALBA</t>
  </si>
  <si>
    <t>CARTAGO / TURRIALBA / LA SUIZA</t>
  </si>
  <si>
    <t>CARTAGO / TURRIALBA / PERALTA</t>
  </si>
  <si>
    <t>CARTAGO / TURRIALBA / SANTA CRUZ</t>
  </si>
  <si>
    <t>CARTAGO / TURRIALBA / SANTA TERESITA</t>
  </si>
  <si>
    <t>CARTAGO / TURRIALBA / PAVONES</t>
  </si>
  <si>
    <t>CARTAGO / TURRIALBA / TUIS</t>
  </si>
  <si>
    <t>CARTAGO / TURRIALBA / TAYUTIC</t>
  </si>
  <si>
    <t>CARTAGO / TURRIALBA / SANTA ROSA</t>
  </si>
  <si>
    <t>CARTAGO / TURRIALBA / TRES EQUIS</t>
  </si>
  <si>
    <t>CARTAGO / TURRIALBA / LA ISABEL</t>
  </si>
  <si>
    <t>CARTAGO / ALVARADO / PACAYAS</t>
  </si>
  <si>
    <t>CARTAGO / ALVARADO / CERVANTES</t>
  </si>
  <si>
    <t>CARTAGO / ALVARADO / CAPELLADES</t>
  </si>
  <si>
    <t>CARTAGO / OREAMUNO / SAN RAFAEL</t>
  </si>
  <si>
    <t>CARTAGO / OREAMUNO / COT</t>
  </si>
  <si>
    <t>CARTAGO / OREAMUNO / POTRERO CERRADO</t>
  </si>
  <si>
    <t>CARTAGO / OREAMUNO / CIPRESES</t>
  </si>
  <si>
    <t>CARTAGO / OREAMUNO / SANTA ROSA</t>
  </si>
  <si>
    <t>CARTAGO / EL GUARCO / SAN ISIDRO</t>
  </si>
  <si>
    <t>CARTAGO / EL GUARCO / TOBOSI</t>
  </si>
  <si>
    <t>CARTAGO / EL GUARCO / PATIO DE AGUA</t>
  </si>
  <si>
    <t>HEREDIA / HEREDIA / HEREDIA</t>
  </si>
  <si>
    <t>HEREDIA / HEREDIA / MERCEDES</t>
  </si>
  <si>
    <t>HEREDIA / HEREDIA / SAN FRANCISCO</t>
  </si>
  <si>
    <t>HEREDIA / HEREDIA / ULLOA</t>
  </si>
  <si>
    <t>HEREDIA / HEREDIA / VARABLANCA</t>
  </si>
  <si>
    <t>HEREDIA / BARVA / BARVA</t>
  </si>
  <si>
    <t>HEREDIA / BARVA / SAN PEDRO</t>
  </si>
  <si>
    <t>HEREDIA / BARVA / SAN PABLO</t>
  </si>
  <si>
    <t>HEREDIA / BARVA / SAN ROQUE</t>
  </si>
  <si>
    <t>HEREDIA / BARVA / SANTA LUCIA</t>
  </si>
  <si>
    <t>HEREDIA / BARVA / SAN JOSE DE LA MONTAÑA</t>
  </si>
  <si>
    <t>HEREDIA / SANTO DOMINGO / SANTO DOMINGO</t>
  </si>
  <si>
    <t>HEREDIA / SANTO DOMINGO / SAN VICENTE</t>
  </si>
  <si>
    <t>HEREDIA / SANTO DOMINGO / SAN MIGUEL</t>
  </si>
  <si>
    <t>HEREDIA / SANTO DOMINGO / PARACITO</t>
  </si>
  <si>
    <t>HEREDIA / SANTO DOMINGO / SANTO TOMAS</t>
  </si>
  <si>
    <t>HEREDIA / SANTO DOMINGO / SANTA ROSA</t>
  </si>
  <si>
    <t>HEREDIA / SANTO DOMINGO / TURES</t>
  </si>
  <si>
    <t>HEREDIA / SANTO DOMINGO / PARA</t>
  </si>
  <si>
    <t>HEREDIA / SANTA BARBARA / SANTA BARBARA</t>
  </si>
  <si>
    <t>HEREDIA / SANTA BARBARA / SAN PEDRO</t>
  </si>
  <si>
    <t>HEREDIA / SANTA BARBARA / SAN JUAN</t>
  </si>
  <si>
    <t>HEREDIA / SANTA BARBARA / JESUS</t>
  </si>
  <si>
    <t>HEREDIA / SANTA BARBARA / SANTO DOMINGO</t>
  </si>
  <si>
    <t>HEREDIA / SANTA BARBARA / PURABA</t>
  </si>
  <si>
    <t>HEREDIA / SAN RAFAEL / SAN RAFAEL</t>
  </si>
  <si>
    <t>HEREDIA / SAN RAFAEL / SAN JOSECITO</t>
  </si>
  <si>
    <t>HEREDIA / SAN RAFAEL / SANTIAGO</t>
  </si>
  <si>
    <t>HEREDIA / SAN RAFAEL / CONCEPCION</t>
  </si>
  <si>
    <t>HEREDIA / SAN ISIDRO / SAN ISIDRO</t>
  </si>
  <si>
    <t>HEREDIA / SAN ISIDRO / SAN JOSE</t>
  </si>
  <si>
    <t>HEREDIA / SAN ISIDRO / CONCEPCION</t>
  </si>
  <si>
    <t>HEREDIA / SAN ISIDRO / SAN FRANCISCO</t>
  </si>
  <si>
    <t>HEREDIA / BELEN / SAN ANTONIO</t>
  </si>
  <si>
    <t>HEREDIA / BELEN / ASUNCION</t>
  </si>
  <si>
    <t>HEREDIA / FLORES / SAN JOAQUIN</t>
  </si>
  <si>
    <t>HEREDIA / FLORES / BARRANTES</t>
  </si>
  <si>
    <t>HEREDIA / FLORES / LLORENTE</t>
  </si>
  <si>
    <t>HEREDIA / SAN PABLO / SAN PABLO</t>
  </si>
  <si>
    <t>HEREDIA / SARAPIQUI / PUERTO VIEJO</t>
  </si>
  <si>
    <t>HEREDIA / SARAPIQUI / LA VIRGEN</t>
  </si>
  <si>
    <t>HEREDIA / SARAPIQUI / LLANURAS DEL GASPAR</t>
  </si>
  <si>
    <t>HEREDIA / SARAPIQUI / CUREÑA</t>
  </si>
  <si>
    <t>GUANACASTE / LIBERIA / LIBERIA</t>
  </si>
  <si>
    <t>GUANACASTE / LIBERIA / CAÑAS DULCES</t>
  </si>
  <si>
    <t>GUANACASTE / LIBERIA / MAYORGA</t>
  </si>
  <si>
    <t>GUANACASTE / LIBERIA / NACASCOLO</t>
  </si>
  <si>
    <t>GUANACASTE / LIBERIA / CURUBANDE</t>
  </si>
  <si>
    <t>GUANACASTE / NICOYA / NICOYA</t>
  </si>
  <si>
    <t>GUANACASTE / NICOYA / MANSION</t>
  </si>
  <si>
    <t>GUANACASTE / NICOYA / SAN ANTONIO</t>
  </si>
  <si>
    <t>GUANACASTE / NICOYA / SAMARA</t>
  </si>
  <si>
    <t>GUANACASTE / NICOYA / NOSARA</t>
  </si>
  <si>
    <t>GUANACASTE / NICOYA / BELEN DE NOSARITA</t>
  </si>
  <si>
    <t>GUANACASTE / SANTA CRUZ / SANTA CRUZ</t>
  </si>
  <si>
    <t>GUANACASTE / SANTA CRUZ / BOLSON</t>
  </si>
  <si>
    <t>GUANACASTE / SANTA CRUZ / VEINTISIETE DE ABRIL</t>
  </si>
  <si>
    <t>GUANACASTE / SANTA CRUZ / TEMPATE</t>
  </si>
  <si>
    <t>GUANACASTE / SANTA CRUZ / CARTAGENA</t>
  </si>
  <si>
    <t>GUANACASTE / SANTA CRUZ / DIRIA</t>
  </si>
  <si>
    <t>GUANACASTE / SANTA CRUZ / CABO VELAS</t>
  </si>
  <si>
    <t>GUANACASTE / SANTA CRUZ / TAMARINDO</t>
  </si>
  <si>
    <t>GUANACASTE / BAGACES / BAGACES</t>
  </si>
  <si>
    <t>GUANACASTE / BAGACES / MOGOTE</t>
  </si>
  <si>
    <t>GUANACASTE / BAGACES / RIO NARANJO</t>
  </si>
  <si>
    <t>GUANACASTE / CARRILLO / FILADELFIA</t>
  </si>
  <si>
    <t>GUANACASTE / CARRILLO / PALMIRA</t>
  </si>
  <si>
    <t>GUANACASTE / CARRILLO / SARDINAL</t>
  </si>
  <si>
    <t>GUANACASTE / CARRILLO / BELEN</t>
  </si>
  <si>
    <t>GUANACASTE / CAÑAS / CAÑAS</t>
  </si>
  <si>
    <t>GUANACASTE / CAÑAS / PALMIRA</t>
  </si>
  <si>
    <t>GUANACASTE / CAÑAS / SAN MIGUEL</t>
  </si>
  <si>
    <t>GUANACASTE / CAÑAS / BEBEDERO</t>
  </si>
  <si>
    <t>GUANACASTE / CAÑAS / POROZAL</t>
  </si>
  <si>
    <t>GUANACASTE / ABANGARES / SIERRA</t>
  </si>
  <si>
    <t>GUANACASTE / ABANGARES / SAN JUAN</t>
  </si>
  <si>
    <t>GUANACASTE / ABANGARES / COLORADO</t>
  </si>
  <si>
    <t>GUANACASTE / TILARAN / TILARAN</t>
  </si>
  <si>
    <t>GUANACASTE / TILARAN / TRONADORA</t>
  </si>
  <si>
    <t>GUANACASTE / TILARAN / SANTA ROSA</t>
  </si>
  <si>
    <t>GUANACASTE / TILARAN / LIBANO</t>
  </si>
  <si>
    <t>GUANACASTE / TILARAN / ARENAL</t>
  </si>
  <si>
    <t>GUANACASTE / TILARAN / CABECERAS</t>
  </si>
  <si>
    <t>5-08-08</t>
  </si>
  <si>
    <t>GUANACASTE / NANDAYURE / CARMONA</t>
  </si>
  <si>
    <t>GUANACASTE / NANDAYURE / SANTA RITA</t>
  </si>
  <si>
    <t>GUANACASTE / NANDAYURE / ZAPOTAL</t>
  </si>
  <si>
    <t>GUANACASTE / NANDAYURE / SAN PABLO</t>
  </si>
  <si>
    <t>GUANACASTE / NANDAYURE / PORVENIR</t>
  </si>
  <si>
    <t>GUANACASTE / NANDAYURE / BEJUCO</t>
  </si>
  <si>
    <t>GUANACASTE / LA CRUZ / LA CRUZ</t>
  </si>
  <si>
    <t>GUANACASTE / LA CRUZ / SANTA CECILIA</t>
  </si>
  <si>
    <t>GUANACASTE / LA CRUZ / SANTA ELENA</t>
  </si>
  <si>
    <t>GUANACASTE / HOJANCHA / HOJANCHA</t>
  </si>
  <si>
    <t>GUANACASTE / HOJANCHA / MONTE ROMO</t>
  </si>
  <si>
    <t>GUANACASTE / HOJANCHA / HUACAS</t>
  </si>
  <si>
    <t>GUANACASTE / HOJANCHA / MATAMBU</t>
  </si>
  <si>
    <t>PUNTARENAS / PUNTARENAS / PUNTARENAS</t>
  </si>
  <si>
    <t>PUNTARENAS / PUNTARENAS / PITAHAYA</t>
  </si>
  <si>
    <t>PUNTARENAS / PUNTARENAS / CHOMES</t>
  </si>
  <si>
    <t>PUNTARENAS / PUNTARENAS / LEPANTO</t>
  </si>
  <si>
    <t>PUNTARENAS / PUNTARENAS / PAQUERA</t>
  </si>
  <si>
    <t>PUNTARENAS / PUNTARENAS / MANZANILLO</t>
  </si>
  <si>
    <t>PUNTARENAS / PUNTARENAS / GUACIMAL</t>
  </si>
  <si>
    <t>PUNTARENAS / PUNTARENAS / BARRANCA</t>
  </si>
  <si>
    <t>PUNTARENAS / PUNTARENAS / ISLA DEL COCO</t>
  </si>
  <si>
    <t>PUNTARENAS / PUNTARENAS / COBANO</t>
  </si>
  <si>
    <t>PUNTARENAS / PUNTARENAS / CHACARITA</t>
  </si>
  <si>
    <t>PUNTARENAS / PUNTARENAS / CHIRA</t>
  </si>
  <si>
    <t>PUNTARENAS / PUNTARENAS / ACAPULCO</t>
  </si>
  <si>
    <t>PUNTARENAS / PUNTARENAS / EL ROBLE</t>
  </si>
  <si>
    <t>PUNTARENAS / PUNTARENAS / ARANCIBIA</t>
  </si>
  <si>
    <t>PUNTARENAS / ESPARZA / ESPIRITU SANTO</t>
  </si>
  <si>
    <t>PUNTARENAS / ESPARZA / SAN JUAN GRANDE</t>
  </si>
  <si>
    <t>PUNTARENAS / ESPARZA / MACACONA</t>
  </si>
  <si>
    <t>PUNTARENAS / ESPARZA / SAN RAFAEL</t>
  </si>
  <si>
    <t>PUNTARENAS / ESPARZA / SAN JERONIMO</t>
  </si>
  <si>
    <t>PUNTARENAS / ESPARZA / CALDERA</t>
  </si>
  <si>
    <t>PUNTARENAS / BUENOS AIRES / BUENOS AIRES</t>
  </si>
  <si>
    <t>PUNTARENAS / BUENOS AIRES / VOLCAN</t>
  </si>
  <si>
    <t>PUNTARENAS / BUENOS AIRES / POTRERO GRANDE</t>
  </si>
  <si>
    <t>PUNTARENAS / BUENOS AIRES / BORUCA</t>
  </si>
  <si>
    <t>PUNTARENAS / BUENOS AIRES / PILAS</t>
  </si>
  <si>
    <t>PUNTARENAS / BUENOS AIRES / COLINAS</t>
  </si>
  <si>
    <t>PUNTARENAS / BUENOS AIRES / CHANGUENA</t>
  </si>
  <si>
    <t>PUNTARENAS / BUENOS AIRES / BIOLLEY</t>
  </si>
  <si>
    <t>PUNTARENAS / BUENOS AIRES / BRUNKA</t>
  </si>
  <si>
    <t>PUNTARENAS / MONTES DE ORO / MIRAMAR</t>
  </si>
  <si>
    <t>PUNTARENAS / MONTES DE ORO / SAN ISIDRO</t>
  </si>
  <si>
    <t>PUNTARENAS / OSA / PUERTO CORTES</t>
  </si>
  <si>
    <t>PUNTARENAS / OSA / PALMAR</t>
  </si>
  <si>
    <t>PUNTARENAS / OSA / SIERPE</t>
  </si>
  <si>
    <t>PUNTARENAS / OSA / BAHIA BALLENA</t>
  </si>
  <si>
    <t>PUNTARENAS / OSA / PIEDRAS BLANCAS</t>
  </si>
  <si>
    <t>PUNTARENAS / OSA / BAHIA DRAKE</t>
  </si>
  <si>
    <t>PUNTARENAS / GOLFITO / GOLFITO</t>
  </si>
  <si>
    <t>PUNTARENAS / GOLFITO / GUAYCARA</t>
  </si>
  <si>
    <t>PUNTARENAS / GOLFITO / PAVON</t>
  </si>
  <si>
    <t>PUNTARENAS / COTO BRUS / SAN VITO</t>
  </si>
  <si>
    <t>PUNTARENAS / COTO BRUS / SABALITO</t>
  </si>
  <si>
    <t>PUNTARENAS / COTO BRUS / LIMONCITO</t>
  </si>
  <si>
    <t>PUNTARENAS / COTO BRUS / PITTIER</t>
  </si>
  <si>
    <t>PUNTARENAS / PARRITA / PARRITA</t>
  </si>
  <si>
    <t>PUNTARENAS / CORREDORES / CORREDOR</t>
  </si>
  <si>
    <t>PUNTARENAS / CORREDORES / LA CUESTA</t>
  </si>
  <si>
    <t>PUNTARENAS / CORREDORES / CANOAS</t>
  </si>
  <si>
    <t>PUNTARENAS / CORREDORES / LAUREL</t>
  </si>
  <si>
    <t>PUNTARENAS / GARABITO / JACO</t>
  </si>
  <si>
    <t>PUNTARENAS / GARABITO / TARCOLES</t>
  </si>
  <si>
    <t>LIMON / LIMON / LIMON</t>
  </si>
  <si>
    <t>LIMON / LIMON / VALLE LA ESTRELLA</t>
  </si>
  <si>
    <t>LIMON / LIMON / RIO BLANCO</t>
  </si>
  <si>
    <t>LIMON / LIMON / MATAMA</t>
  </si>
  <si>
    <t>LIMON / POCOCI / GUAPILES</t>
  </si>
  <si>
    <t>LIMON / POCOCI / JIMENEZ</t>
  </si>
  <si>
    <t>LIMON / POCOCI / ROXANA</t>
  </si>
  <si>
    <t>LIMON / POCOCI / CARIARI</t>
  </si>
  <si>
    <t>LIMON / POCOCI / COLORADO</t>
  </si>
  <si>
    <t>LIMON / SIQUIRRES / SIQUIRRES</t>
  </si>
  <si>
    <t>LIMON / SIQUIRRES / PACUARITO</t>
  </si>
  <si>
    <t>LIMON / SIQUIRRES / FLORIDA</t>
  </si>
  <si>
    <t>LIMON / SIQUIRRES / GERMANIA</t>
  </si>
  <si>
    <t>LIMON / SIQUIRRES / ALEGRIA</t>
  </si>
  <si>
    <t>LIMON / SIQUIRRES / REVENTAZON</t>
  </si>
  <si>
    <t>LIMON / TALAMANCA / BRATSI</t>
  </si>
  <si>
    <t>LIMON / TALAMANCA / SIXAOLA</t>
  </si>
  <si>
    <t>LIMON / TALAMANCA / CAHUITA</t>
  </si>
  <si>
    <t>LIMON / TALAMANCA / TELIRE</t>
  </si>
  <si>
    <t>LIMON / MATINA / MATINA</t>
  </si>
  <si>
    <t>LIMON / MATINA / BATAN</t>
  </si>
  <si>
    <t>LIMON / MATINA / CARRANDI</t>
  </si>
  <si>
    <t>LIMON / GUACIMO / GUACIMO</t>
  </si>
  <si>
    <t>LIMON / GUACIMO / MERCEDES</t>
  </si>
  <si>
    <t>LIMON / GUACIMO / POCORA</t>
  </si>
  <si>
    <t>LIMON / GUACIMO / RIO JIMENEZ</t>
  </si>
  <si>
    <t>LIMON / GUACIMO / DUACARI</t>
  </si>
  <si>
    <t>¿Es Horario Diferenciado?</t>
  </si>
  <si>
    <t>ARLENE ARCE ZAMORA</t>
  </si>
  <si>
    <t>NARANJO BILINGÜE</t>
  </si>
  <si>
    <t>BUENA VISTA DE BARVA</t>
  </si>
  <si>
    <t>info@eam.cr</t>
  </si>
  <si>
    <t>1KM Y MEDIO DE LA CORTE EN CAMPUS UNADECA</t>
  </si>
  <si>
    <t>ANA LORENA CALDERON TREJOS</t>
  </si>
  <si>
    <t>lorena.calderon@sonny.ed.cr</t>
  </si>
  <si>
    <t>ABIGAIL EUNICE ROJAS DEZAMO</t>
  </si>
  <si>
    <t>JORGE GAMBOA BARRANTES</t>
  </si>
  <si>
    <t>BILINGÜE VIRGEN DE FATIMA</t>
  </si>
  <si>
    <t>CRISTIANA ASAMBLEAS DE DIOS -LIMON-</t>
  </si>
  <si>
    <t>INSTITUTO DR. JAIM WEIZMAN</t>
  </si>
  <si>
    <t>COLEGIO HUMBOLDT</t>
  </si>
  <si>
    <t>COLEGIO LA SALLE</t>
  </si>
  <si>
    <t>MONICA DE LOS A. SANCHEZ B.</t>
  </si>
  <si>
    <t>direccionprimaria@panam.ed.cr</t>
  </si>
  <si>
    <t>NADIA LISEL ORTEGA TENORIO</t>
  </si>
  <si>
    <t>lujosa2424@hotmail.com</t>
  </si>
  <si>
    <t>KATTYA HALABI CHRYSSOPULOS</t>
  </si>
  <si>
    <t>school@montealto.cr</t>
  </si>
  <si>
    <t>teresianoenriquedeosso@hotmail.com</t>
  </si>
  <si>
    <t>direccionsanjorge.01@gmail.com</t>
  </si>
  <si>
    <t>ADRIANA BARRANTES SOLIS</t>
  </si>
  <si>
    <t>DAYANNA SANDI SOLANO</t>
  </si>
  <si>
    <t>LAURA MARIA ALVARADO RAMIREZ</t>
  </si>
  <si>
    <t>BILINGÜE SAN FRANCISCO DE ASIS</t>
  </si>
  <si>
    <t>COLEGIO BILINGÜE LA SABANA</t>
  </si>
  <si>
    <t>INTERNATIONAL ROYAL SCHOOL</t>
  </si>
  <si>
    <t>LESVIA MARIELA GALICIA DE CRUZ</t>
  </si>
  <si>
    <t>CHRISTIAN N. QUESADA CORRALES</t>
  </si>
  <si>
    <t>nuestrasenoradelourdes@virgenlourdes.com</t>
  </si>
  <si>
    <t>info@cebse.education</t>
  </si>
  <si>
    <t>admin@semillitascr.com</t>
  </si>
  <si>
    <t>ANA LIGIA JIMENEZ MORUA</t>
  </si>
  <si>
    <t>SAINT NICHOLAS OF FLÜE SCHOOL</t>
  </si>
  <si>
    <t>YULIANA GOMEZ CASTRO</t>
  </si>
  <si>
    <t>COLEGIO BILINGÜE CIUDAD BLANCA</t>
  </si>
  <si>
    <t>JOHANNA ANGELICA SOLANO ZUÑIGA</t>
  </si>
  <si>
    <t>direccion.institucional@sagradobilingualschool.com</t>
  </si>
  <si>
    <t>sanagustin@csa-edu.net</t>
  </si>
  <si>
    <t>BILINGÜE LLAMA DEL BOSQUE</t>
  </si>
  <si>
    <t>CALLE MACHETE</t>
  </si>
  <si>
    <t>GOLDEN VALLEY SCHOOL -HEREDIA-</t>
  </si>
  <si>
    <t>scastro@gvsstaff.com/cvega@gvsstaff.com</t>
  </si>
  <si>
    <t>25MTS OE Y 150MTS S AUTOMERCADO SAN FRANCISCO</t>
  </si>
  <si>
    <t>200 NORESTE DEL SALON COMUNAL</t>
  </si>
  <si>
    <t>verenacastro@delmaracademy.com</t>
  </si>
  <si>
    <t>direccionacademica@mas.ed.cr</t>
  </si>
  <si>
    <t>info@sanfranciscodeasiscariari.com</t>
  </si>
  <si>
    <t>350 METROS AL ESTE DE CABINAS EL TROPICO</t>
  </si>
  <si>
    <t>KIWI LEARNING CENTRE</t>
  </si>
  <si>
    <t>info@sms.ed.cr</t>
  </si>
  <si>
    <t>YIRIA SAENZ CARAZO</t>
  </si>
  <si>
    <t>info@juanpablo2.ed.cr</t>
  </si>
  <si>
    <t>300 SUR DEL HOTEL LA CUSINGA</t>
  </si>
  <si>
    <t>HAZEL ALEMAN ARGUEDAS</t>
  </si>
  <si>
    <t>FLORIBETH VENEGAS SOTO</t>
  </si>
  <si>
    <t>MARIA DEL ROCIO OBALDIA CASTRO</t>
  </si>
  <si>
    <t>siboformacionintegral@gmail.com</t>
  </si>
  <si>
    <t>400 SUR SUPER HERMOSA</t>
  </si>
  <si>
    <t>direccionacademica@seawonders.ed.cr</t>
  </si>
  <si>
    <t>NATALIA CASTRO QUESADA</t>
  </si>
  <si>
    <t>PRIMARIA C.I.T.</t>
  </si>
  <si>
    <t>-NO INDICA-</t>
  </si>
  <si>
    <t>info@marilyps.com</t>
  </si>
  <si>
    <t>SAN ANTONIO, DEL SUPER JAULARES 150 NOROESTE</t>
  </si>
  <si>
    <t>cienakcr@gmail.com</t>
  </si>
  <si>
    <t>04381</t>
  </si>
  <si>
    <t>PORTON DE ANDALUCIA</t>
  </si>
  <si>
    <t>info@gvsstafff.com/goldenvalleyschool@gvsstaff.com</t>
  </si>
  <si>
    <t>LA TRINIDAD, DETRAS DE PRICESMART</t>
  </si>
  <si>
    <t>04382</t>
  </si>
  <si>
    <t>FINLAND SCHOOL COSTA RICA</t>
  </si>
  <si>
    <t>GUACIMA</t>
  </si>
  <si>
    <t>PAUL CHINCHILLA CARDENAS</t>
  </si>
  <si>
    <t>info@finlandschool.net/direccion@finlandschool.net</t>
  </si>
  <si>
    <t>200 SUR DE LA CALLE LOS PRINCIPES</t>
  </si>
  <si>
    <t>04383</t>
  </si>
  <si>
    <t>MUNDO DA CRIANÇA</t>
  </si>
  <si>
    <t>ANA GABRIELA BREALEY GOMEZ</t>
  </si>
  <si>
    <t>info@mundodacriancacr.com</t>
  </si>
  <si>
    <t>COSTADO OESTE DEL EMAI DE SANTA ANA</t>
  </si>
  <si>
    <t>04385</t>
  </si>
  <si>
    <t>CENTRO EDUCATIVO NBS</t>
  </si>
  <si>
    <t>naranjobilingualschool@gmail.com</t>
  </si>
  <si>
    <t>04386</t>
  </si>
  <si>
    <t>CASA DE LAS ESTRELLAS</t>
  </si>
  <si>
    <t>IVETH MARIA ACOSTA GOMEZ</t>
  </si>
  <si>
    <t>casadelasestrellas@gmail.com</t>
  </si>
  <si>
    <t>300 NORTE DEL ANTIGUO HOTEL VILLAGIO</t>
  </si>
  <si>
    <t>04130</t>
  </si>
  <si>
    <t>04387</t>
  </si>
  <si>
    <t>BRILLIANT MINDS SCHOOL</t>
  </si>
  <si>
    <t>MOZOTAL</t>
  </si>
  <si>
    <t>brimscr@gmail.com</t>
  </si>
  <si>
    <t>275 SE ENTRADA A MOZOTAL, CALLE COPALCHI</t>
  </si>
  <si>
    <t>04388</t>
  </si>
  <si>
    <t>GHM SCHOOL LIBERIA</t>
  </si>
  <si>
    <t>MARICRUZ OCHOA SEQUEIRA</t>
  </si>
  <si>
    <t>info@ghmontessori.com</t>
  </si>
  <si>
    <t>100 N DEL HOTEL WILSON</t>
  </si>
  <si>
    <t>04389</t>
  </si>
  <si>
    <t>KTS SCHOOL</t>
  </si>
  <si>
    <t>DEL PALI DE LOS SAUCES, 200 NORTE</t>
  </si>
  <si>
    <t>04390</t>
  </si>
  <si>
    <t>CENTRO PEDAGOGICO LA VILLA CREATIVA</t>
  </si>
  <si>
    <t>CALLE COCHEA</t>
  </si>
  <si>
    <t>cplavillacreativa@hotmail.com</t>
  </si>
  <si>
    <t>04391</t>
  </si>
  <si>
    <t>MUSIC VALLEY SCHOOL</t>
  </si>
  <si>
    <t>ANA RUTH CENTENO CALVO</t>
  </si>
  <si>
    <t>info@musicvalleyschool.com</t>
  </si>
  <si>
    <t>250 SUR DEL PLANTEL DEL MOPT</t>
  </si>
  <si>
    <t>Teléfono 1:</t>
  </si>
  <si>
    <t>Teléfono 2:</t>
  </si>
  <si>
    <t>XX</t>
  </si>
  <si>
    <t>esc.mariaauxiliadora.sanjose@mep.go.cr</t>
  </si>
  <si>
    <t>IBETTE ALAN CARRILLO</t>
  </si>
  <si>
    <t>NUBIA PORRAS CALDERON</t>
  </si>
  <si>
    <t>VINICIO SOLIS CHAVARRIA</t>
  </si>
  <si>
    <t>ISIDORA TELLO</t>
  </si>
  <si>
    <t>lic.francocostarricense@mep.go.cr</t>
  </si>
  <si>
    <t>JULIO CESAR MORALES ZUÑIGA</t>
  </si>
  <si>
    <t>MARIA MERCEDES CORTES RUIZ</t>
  </si>
  <si>
    <t>EVELYN OVIEDO ROJAS</t>
  </si>
  <si>
    <t>MAGDA LIZETH CHACON RODRIGUEZ</t>
  </si>
  <si>
    <t>DAVID GONZALEZ RAMIREZ</t>
  </si>
  <si>
    <t>CARMELITA BOLAÑOS CRUZ</t>
  </si>
  <si>
    <t>esc.carlossanabriamora@mep.go.cr</t>
  </si>
  <si>
    <t>400 OESTE Y 200 SUR DE LA EMBAJADA AMERICANA</t>
  </si>
  <si>
    <t>SONIA FALLAS SANCHEZ</t>
  </si>
  <si>
    <t>IVANNIA MADRIZ ALVAREZ</t>
  </si>
  <si>
    <t>LORENA GARCIA VILLAREAL</t>
  </si>
  <si>
    <t>MARVIN JAEN GUZMAN</t>
  </si>
  <si>
    <t>MARIA E. DELGADO VALVERDE</t>
  </si>
  <si>
    <t>esc.franciscoschmitz@mep.go.cr</t>
  </si>
  <si>
    <t>FRESIA PIEDRA CASTRO</t>
  </si>
  <si>
    <t>ALEJANDRA NAVARRO CALDERON</t>
  </si>
  <si>
    <t>esc.tranquerillas@mep.go.cr</t>
  </si>
  <si>
    <t>ERICK ZAMORA BOLANOS</t>
  </si>
  <si>
    <t>primaria@cmdpguadalupecr.com</t>
  </si>
  <si>
    <t>LAUR SOSA SALAS</t>
  </si>
  <si>
    <t>roxana.sandoval@mariainmaculada.ed.cr</t>
  </si>
  <si>
    <t>ALEX CALERO LOPEZ</t>
  </si>
  <si>
    <t>DEIVIN CHAVARRIA VALVERDE</t>
  </si>
  <si>
    <t>esc.lagunilla.desamparados@mep.go.cr</t>
  </si>
  <si>
    <t>esc.sanluis.desamparados@mep.go.cr</t>
  </si>
  <si>
    <t>esc.caragraldepalmichal@mep.go.cr</t>
  </si>
  <si>
    <t>PAULA VINDAS CERDAS</t>
  </si>
  <si>
    <t>ZAHRA GAMBOA VINDAS</t>
  </si>
  <si>
    <t>JUAN CARLOS PRADO FALLAS</t>
  </si>
  <si>
    <t>MARIA MONTOYA PICADO</t>
  </si>
  <si>
    <t>MARIA AGÜERO VENEGAS</t>
  </si>
  <si>
    <t>LUIS DIEGO JIMENEZ JENKINS</t>
  </si>
  <si>
    <t>200M SUR DEL TEMPLO CATOLICO</t>
  </si>
  <si>
    <t>DENIS ARIAS HIDALGO</t>
  </si>
  <si>
    <t>FRENTE DE LA PLAZA DE DEPORTES DE JILGUERAL</t>
  </si>
  <si>
    <t>ROSA ELENA ELIZONDO SOLANO</t>
  </si>
  <si>
    <t>LUZ MARIA MORA JIMENEZ</t>
  </si>
  <si>
    <t>MARCOS ESPINOZA DIAZ</t>
  </si>
  <si>
    <t>GAVILAN</t>
  </si>
  <si>
    <t>esc.lagloria.puriscal@mep.go.cr</t>
  </si>
  <si>
    <t>MONICA DIAZ JIMENEZ</t>
  </si>
  <si>
    <t>50 M OESTE DEL TEMPLO CATOLICO</t>
  </si>
  <si>
    <t>WENDY GOMEZ QUESADA</t>
  </si>
  <si>
    <t>MARIA PATRICIA UMAÑA ECHEVERRI</t>
  </si>
  <si>
    <t>MARLEN PERALTA ARTAVIA</t>
  </si>
  <si>
    <t>esc.sangabrielcarara@mep.go.cr</t>
  </si>
  <si>
    <t>EDUARDO ARIAS NUNEZ</t>
  </si>
  <si>
    <t>ZEIDY SALGUERO GUZMAN</t>
  </si>
  <si>
    <t>SANDRA MARIA LOPEZ BERMUDEZ</t>
  </si>
  <si>
    <t>XINIA GODINEZ ALVAREZ</t>
  </si>
  <si>
    <t>ALBAN CUBILLO ESPINOZA</t>
  </si>
  <si>
    <t>LEIDY ESCARLET MORALES MIRANDA</t>
  </si>
  <si>
    <t>MARIELY NAVARRO CAMACHO</t>
  </si>
  <si>
    <t>JOSE GILMAR MARIN MORA</t>
  </si>
  <si>
    <t>MIGUEL FALLAS FERNANDEZ</t>
  </si>
  <si>
    <t>RANDALL MARIN MORA</t>
  </si>
  <si>
    <t>HANNIA CALDERON CORDERO</t>
  </si>
  <si>
    <t>TANIA CHAVARRIA VARGAS</t>
  </si>
  <si>
    <t>GABRIEL ALVARADO GRANADOS</t>
  </si>
  <si>
    <t>DENIA PORTUGUEZ ASTUA</t>
  </si>
  <si>
    <t>YANCY CASCANTE VEGA</t>
  </si>
  <si>
    <t>DANIEL CASTRO NAVARRO</t>
  </si>
  <si>
    <t>RUSIBETH VARGAS ORTIZ</t>
  </si>
  <si>
    <t>esc.olan@mep.go.cr</t>
  </si>
  <si>
    <t>ARTURO TINOCO JIMENEZ</t>
  </si>
  <si>
    <t>KAROL ROJAS LAZAR</t>
  </si>
  <si>
    <t>JOSE FABIO GONGORA UMAÑA</t>
  </si>
  <si>
    <t>ADAN MORALES FIGUEROA</t>
  </si>
  <si>
    <t>NELSON MORA VARGAS</t>
  </si>
  <si>
    <t>GELLIN ARAUZ AZOFEIFA</t>
  </si>
  <si>
    <t>VOLCAN</t>
  </si>
  <si>
    <t>CAJON</t>
  </si>
  <si>
    <t>PILON</t>
  </si>
  <si>
    <t>TERRABA</t>
  </si>
  <si>
    <t>RAQUEL MORALES GUTIERREZ</t>
  </si>
  <si>
    <t>CHANGUENA</t>
  </si>
  <si>
    <t>CURRE</t>
  </si>
  <si>
    <t>CAROL OTOYA MOYA</t>
  </si>
  <si>
    <t>FRENTE A LA PLAZA DEPORTIVA DE LAS CRUCES</t>
  </si>
  <si>
    <t>SAN ANDRES DE TERRABA</t>
  </si>
  <si>
    <t>DEILY LEIVA CEDEÑO</t>
  </si>
  <si>
    <t>YAMILETH ROJAS MORALES</t>
  </si>
  <si>
    <t>BAJO DE SABALO</t>
  </si>
  <si>
    <t>BOCA DE LIMON</t>
  </si>
  <si>
    <t>YETTY MAYORGA BADILLA</t>
  </si>
  <si>
    <t>alicia.castro.vargas@mep.go.cr</t>
  </si>
  <si>
    <t>esc.biolley@mep.go.cr</t>
  </si>
  <si>
    <t>MAIZ DE LOS BORUCAS</t>
  </si>
  <si>
    <t>MAIZ DE LOS UVA</t>
  </si>
  <si>
    <t>MARIA ISABELA CASCANTE VEGA</t>
  </si>
  <si>
    <t>esc.mallal@mep.go.cr</t>
  </si>
  <si>
    <t>LILLIANA RODRIGUEZ ARGUEDAS</t>
  </si>
  <si>
    <t>FRANCIS MA. ROBLERO RODRIGUEZ</t>
  </si>
  <si>
    <t>CYNTHIA VERSALLES MARIN OROZCO</t>
  </si>
  <si>
    <t>LAUREM PANIAGUA VARGAS</t>
  </si>
  <si>
    <t>esc.sanmigueldeturrucares@mep.go.cr</t>
  </si>
  <si>
    <t>LAURA MARIA CHAVES QUIROS</t>
  </si>
  <si>
    <t>ROXANA VARGAS BOLAÑOS</t>
  </si>
  <si>
    <t>MONICA VILLEGAS VARGAS</t>
  </si>
  <si>
    <t>esc.santaelena.alajuela@mep.go.cr</t>
  </si>
  <si>
    <t>CONTIGUO AL TEMPLO CATOLICO DE SAN ISIDRO</t>
  </si>
  <si>
    <t>direccion@cmigrecia.com</t>
  </si>
  <si>
    <t>MARLENE SANCHEZ VILLALOBOS</t>
  </si>
  <si>
    <t>KATERYN BARQUERO GOMEZ</t>
  </si>
  <si>
    <t>FANNY MURILLO CHAVES</t>
  </si>
  <si>
    <t>esc.miguelrodriguez@mep.go.cr</t>
  </si>
  <si>
    <t>EFRAIN ANTONIO SOLIS ROJAS</t>
  </si>
  <si>
    <t>EVELYN HUERTAS GARRO</t>
  </si>
  <si>
    <t>PUEBLO NUEVO DE JACO</t>
  </si>
  <si>
    <t>ANA GABR. MONTOYA JIMENEZ</t>
  </si>
  <si>
    <t>JOCKSELIN GARITA DUARTE</t>
  </si>
  <si>
    <t>DIXIANA LORIA CALVO</t>
  </si>
  <si>
    <t>BENILDA NUÑEZ SEQUEIRA</t>
  </si>
  <si>
    <t>1.8KM OESTE DEL CRUCE PRINCIPAL A CALLE PAVAS</t>
  </si>
  <si>
    <t>SALON COMUNAL DE LA LOCALIDAD</t>
  </si>
  <si>
    <t>HEYNER ARIAS OQUENDO</t>
  </si>
  <si>
    <t>RAFAEL ANTONIO SALAS SUAREZ</t>
  </si>
  <si>
    <t>MARIA GABRIELA CHACON ZUÑIGA</t>
  </si>
  <si>
    <t>MILAGRO SOLIS ESTRADA</t>
  </si>
  <si>
    <t>esc.manuelquesadabastos@mep.go.cr</t>
  </si>
  <si>
    <t>MAIRON ALVARADO SALAS</t>
  </si>
  <si>
    <t>MARIA D.ANGELES MORA GARCIA</t>
  </si>
  <si>
    <t>ZAYDA PADILLA LEMUS</t>
  </si>
  <si>
    <t>REBECA VARGAS LOPEZ</t>
  </si>
  <si>
    <t>YOSELYN CUBERO GONZALEZ</t>
  </si>
  <si>
    <t>MARIANELA ARAYA BARRANTES</t>
  </si>
  <si>
    <t>GLENDA VANESSA LOBO GONZALEZ</t>
  </si>
  <si>
    <t>DIANA OVIEDO ROJAS</t>
  </si>
  <si>
    <t>esc.elrosario@mep.go.cr</t>
  </si>
  <si>
    <t>BARBARA GONZALEZ RIGGIONI</t>
  </si>
  <si>
    <t>LILLEY SOTO DELGADO</t>
  </si>
  <si>
    <t>NATALIA NARANJO SALAZAR</t>
  </si>
  <si>
    <t>CLAUDIA P.HERRERA ROLDAN</t>
  </si>
  <si>
    <t>MARIANELA MORERA VILLALOBOS</t>
  </si>
  <si>
    <t>JEAN DANNY VEGA BEJARANO</t>
  </si>
  <si>
    <t>YENSY PORRAS SANCHEZ</t>
  </si>
  <si>
    <t>100 AL ESTE DEL TEMPLO CATOLICO</t>
  </si>
  <si>
    <t>OSCAR ALBERTO ROJAS JIMENEZ</t>
  </si>
  <si>
    <t>YENDRI JUAREZ HIDALGO</t>
  </si>
  <si>
    <t>esc.sanluisflorencia@mep.go.cr</t>
  </si>
  <si>
    <t>LORENA VARGAS SEGURA</t>
  </si>
  <si>
    <t>esc.lindavista@mep.go.cr</t>
  </si>
  <si>
    <t>MAGDALENA MATARRITA CESPEDES</t>
  </si>
  <si>
    <t>esc.luisgamboaaraya@mep.go.cr</t>
  </si>
  <si>
    <t>ROXANA AGUILAR ALFARO</t>
  </si>
  <si>
    <t>HEILYN JARQUIN MARTINEZ</t>
  </si>
  <si>
    <t>esc.quebradagrandepital@mep.go.cr</t>
  </si>
  <si>
    <t>04113</t>
  </si>
  <si>
    <t>SELBIN BAEZ MEJIA</t>
  </si>
  <si>
    <t>ANDREY CHACON ZUÑIGA</t>
  </si>
  <si>
    <t>ALONSO DAVID CASTRO ROMERO</t>
  </si>
  <si>
    <t>MARCELA ISABEL BALTODANO GOMEZ</t>
  </si>
  <si>
    <t>esc.montelimarsancarlos@mep.go.cr</t>
  </si>
  <si>
    <t>LUCIA ZAMORA MATAMOROS</t>
  </si>
  <si>
    <t>YESENIA SEGURA GONZALEZ</t>
  </si>
  <si>
    <t>GUISELLE BAEZ LINARES</t>
  </si>
  <si>
    <t>MARIELA VALVERDE MENA</t>
  </si>
  <si>
    <t>ISRAEL MORALES BARQUERO</t>
  </si>
  <si>
    <t>BYRON STEVEN ROJAS ALFARO</t>
  </si>
  <si>
    <t>ENEIDA PARRALES AGUIRRE</t>
  </si>
  <si>
    <t>YAHAIRA GARCIA SANDOVAL</t>
  </si>
  <si>
    <t>DINA HERRERA GARCIA</t>
  </si>
  <si>
    <t>6 KMS AL OESTE DE LA ENTRADA A SAN CLEMENTE</t>
  </si>
  <si>
    <t>ADRIAN CAMPOS CHAVES</t>
  </si>
  <si>
    <t>SILVIA VARGAS ALFARO</t>
  </si>
  <si>
    <t>TUJANKIR #1</t>
  </si>
  <si>
    <t>KENIA MARIA MORA CALDERON</t>
  </si>
  <si>
    <t>ELIZABETH ROJAS CALDERON</t>
  </si>
  <si>
    <t>esc.elsilencioguatuso@mep.go.cr</t>
  </si>
  <si>
    <t>esc.guayabito@mep.go.cr</t>
  </si>
  <si>
    <t>EDWIN SANDOVAL GALARZA</t>
  </si>
  <si>
    <t>esc.palmitalguatuso@mep.go.cr</t>
  </si>
  <si>
    <t>NORA UMAÑA MORA</t>
  </si>
  <si>
    <t>escu.betaniaaguatuso@mep.go.cr</t>
  </si>
  <si>
    <t>03665</t>
  </si>
  <si>
    <t>ANA GRETTEL ARIAS VIQUEZ</t>
  </si>
  <si>
    <t>NAGO ELIZONDO CASTRO</t>
  </si>
  <si>
    <t>nago.elizondo.castro@mep.go.cr</t>
  </si>
  <si>
    <t>300M NORTE DE LA EMISORA CULTURAL</t>
  </si>
  <si>
    <t>esc.losangelesguatuso@mep.go.cr</t>
  </si>
  <si>
    <t>150 MTS.SUR DEL ABASTECEDOR LINDA VISTA</t>
  </si>
  <si>
    <t>esc.sanjuanmonterrey@mep.go.cr</t>
  </si>
  <si>
    <t>esc.sanmartindesanlorenzo@mep.go.cr</t>
  </si>
  <si>
    <t>IVANNIA ORTEGA ORTEGA</t>
  </si>
  <si>
    <t>HELEN MORA VALVERDE</t>
  </si>
  <si>
    <t>RUTH CHACON CHACON</t>
  </si>
  <si>
    <t>WENDY SANCHO VARGAS</t>
  </si>
  <si>
    <t>PAOLA VARGAS SANCHEZ</t>
  </si>
  <si>
    <t>FALON CHAVES VARGAS</t>
  </si>
  <si>
    <t>CAROL ROXANA CALVO QUIROS</t>
  </si>
  <si>
    <t>JOSE FCO ZUÑIGA FERNANDEZ</t>
  </si>
  <si>
    <t>esc.republicafrancesa@mep.go.cr</t>
  </si>
  <si>
    <t>YESENIA RAMIREZ GUILLEN</t>
  </si>
  <si>
    <t>MARITZA JIMENEZ NAVARRO</t>
  </si>
  <si>
    <t>MARCO NEY QUIROS HERNANDEZ</t>
  </si>
  <si>
    <t>esc.varadelroble@mep.go.cr</t>
  </si>
  <si>
    <t>EDDA GERALDINE QUESADA MENDEZ</t>
  </si>
  <si>
    <t>EILIN NUÑEZ MARTINEZ</t>
  </si>
  <si>
    <t>NOILY VILLEGAS CORTES</t>
  </si>
  <si>
    <t>JUAN EDUARDO SALAS SANABRIA</t>
  </si>
  <si>
    <t>HAZEL JIMENEZ MATAMOROS</t>
  </si>
  <si>
    <t>KIMBERLY BONILLA NOGUERA</t>
  </si>
  <si>
    <t>ROCIO REDONDO GONZALEZ</t>
  </si>
  <si>
    <t>AGUA FRIA</t>
  </si>
  <si>
    <t>OSCAR ZUÑIGA GOMEZ</t>
  </si>
  <si>
    <t>esc.lafuente.cartago@mep.go.cr</t>
  </si>
  <si>
    <t>ALVARO MONTERO BRENES</t>
  </si>
  <si>
    <t>esc.vicentesandoval@mep.go.cr</t>
  </si>
  <si>
    <t>JOHANNA VALERIN CHACON</t>
  </si>
  <si>
    <t>CARLOS LUIS FONSECA CHINCHILLA</t>
  </si>
  <si>
    <t>esc.rescatedeujarraz@mep.go.cr</t>
  </si>
  <si>
    <t>RODOLFO FERNANDEZ BARBOZA</t>
  </si>
  <si>
    <t>esc.mariopachecosaenz@mep.go.cr</t>
  </si>
  <si>
    <t>NYDIA GUZMAN CONEJO</t>
  </si>
  <si>
    <t>esc.carolinabelleli@mep.go.cr</t>
  </si>
  <si>
    <t>LILLIAM REYES REÑAZCO</t>
  </si>
  <si>
    <t>upe.sandiego@mep.go.cr</t>
  </si>
  <si>
    <t>GILBERTH AGUILAR RODRIGUEZ</t>
  </si>
  <si>
    <t>LA FLORA</t>
  </si>
  <si>
    <t>esc.murcia@mep.go.cr</t>
  </si>
  <si>
    <t>YORLENE QUIROS RODRIGUEZ</t>
  </si>
  <si>
    <t>esc.chitaria@mep.go.cr</t>
  </si>
  <si>
    <t>esc.pacuare@mep.go.cr</t>
  </si>
  <si>
    <t>esc.pacayitas@mep.go.cr</t>
  </si>
  <si>
    <t>ANDREA VARGAS RODRIGUEZ</t>
  </si>
  <si>
    <t>esc.laflor.turrialba@mep.go.cr</t>
  </si>
  <si>
    <t>BARRIO FATIMA</t>
  </si>
  <si>
    <t>CARLOS EDUARDO ACUÑA ARCE</t>
  </si>
  <si>
    <t>JOAQUIN LIZANO GUTIERREZ</t>
  </si>
  <si>
    <t>FINCA GUARARI</t>
  </si>
  <si>
    <t>ADRIAN CRUZ BRENES</t>
  </si>
  <si>
    <t>ZUANSY JIMENEZ SOLANO</t>
  </si>
  <si>
    <t>esc.cubujuqui@mep.go.cr</t>
  </si>
  <si>
    <t>ALFREDO GONZALEZ FLORES</t>
  </si>
  <si>
    <t>ANICETO ESQUIVEL SAENZ</t>
  </si>
  <si>
    <t>ALFREDO VOLIO JIMENEZ</t>
  </si>
  <si>
    <t>MANUEL DEL PILAR ZUMBADO GONZALEZ</t>
  </si>
  <si>
    <t>ELISA SOTO JIMENEZ</t>
  </si>
  <si>
    <t>ESTADOS UNIDOS DE AMERICA</t>
  </si>
  <si>
    <t>ENID GARCIA PORRAS</t>
  </si>
  <si>
    <t>Mª LIDIETH OTAROLA CAMBRONERO</t>
  </si>
  <si>
    <t>NURIA COURRAU QUESADA</t>
  </si>
  <si>
    <t>ALBERTO PANIAGUA CHAVARRIA</t>
  </si>
  <si>
    <t>KATTYA YOLANDA HUERTAS ARAYA</t>
  </si>
  <si>
    <t>PORROSATI</t>
  </si>
  <si>
    <t>CARMEN CHACON BARQUERO</t>
  </si>
  <si>
    <t>JOAQUIN CAMACHO ULATE</t>
  </si>
  <si>
    <t>ILDA ELENA GARRO QUESADA</t>
  </si>
  <si>
    <t>MANUEL CAMACHO HERNANDEZ</t>
  </si>
  <si>
    <t>NATALIA VIALES MONTERO</t>
  </si>
  <si>
    <t>XIOMARA VELASQUEZ NUÑEZ</t>
  </si>
  <si>
    <t>LIDIA SANCHEZ RAMIREZ</t>
  </si>
  <si>
    <t>PBRO. RICARDO SALAS CAMPOS</t>
  </si>
  <si>
    <t>SANTO TOMAS</t>
  </si>
  <si>
    <t>JOSE ANDRES ACOSTA RODRIGUEZ</t>
  </si>
  <si>
    <t>3KM ESTE DE LA ENTRADA BELLA VISTA</t>
  </si>
  <si>
    <t>LAURA MARCELA MELENDEZ MONTERO</t>
  </si>
  <si>
    <t>CARLOS GARCIA DAVILA</t>
  </si>
  <si>
    <t>42KM NORTE DEL COMANDO DE PUERTO VIEJO</t>
  </si>
  <si>
    <t>KAREN SANCHEZ AGUILAR</t>
  </si>
  <si>
    <t>CONTIGUO AL PARQUE FINCA OCHO</t>
  </si>
  <si>
    <t>MARCELA UMAÑA RODRIGUEZ</t>
  </si>
  <si>
    <t>ERIKA ELIZONDO CANTILLO</t>
  </si>
  <si>
    <t>NEYSI LOPEZ LARA</t>
  </si>
  <si>
    <t>HAYDEE TRAÑA VARGAS</t>
  </si>
  <si>
    <t>WAREN TORRES MELENDEZ</t>
  </si>
  <si>
    <t>14KM NORTE DE LA CLINICA DE SALUD</t>
  </si>
  <si>
    <t>JENARO ZUÑIGA RODRIGUEZ</t>
  </si>
  <si>
    <t>6KM DE LA ENTRADA PRINCIPAL DE LA PLATANERA</t>
  </si>
  <si>
    <t>GRETTEL CABALCETA SANCHEZ</t>
  </si>
  <si>
    <t>esc.cuajiniquil@mep.go.cr</t>
  </si>
  <si>
    <t>MARYUN ASTRID RUIZ BRICEÑO</t>
  </si>
  <si>
    <t>JESUS DE NAZARETH</t>
  </si>
  <si>
    <t>HEYLIN REBECA AGUIRRE ARAYA</t>
  </si>
  <si>
    <t>GLORIA ESTELA SOTELA CANALES</t>
  </si>
  <si>
    <t>esc.johnfkennedy@mep.go.cr</t>
  </si>
  <si>
    <t>DE SEMAFOROS 1.5KM OESTE, SOBRE RUTA 21</t>
  </si>
  <si>
    <t>COSTADO OESTE DEL TEMPLO CATOLICO DE GUARDIA</t>
  </si>
  <si>
    <t>ANA JULIA CHAVARRIA LOPEZ</t>
  </si>
  <si>
    <t>YANEEL CONTRERAS CHAVARRIA</t>
  </si>
  <si>
    <t>MAURICIO ALVAREZ CASTAÑEDA</t>
  </si>
  <si>
    <t>FRENTE AL PARQUE GARCIA FLAMENCO</t>
  </si>
  <si>
    <t>SONIA ORTEGA VASQUEZ</t>
  </si>
  <si>
    <t>LUIS GERARDO RUGAMA TORRES</t>
  </si>
  <si>
    <t>25M COSTADO OESTE DE LAS OFICINAS DEL ICE</t>
  </si>
  <si>
    <t>FAUSTO GUZMAN CALVO</t>
  </si>
  <si>
    <t>7.2 KMS SURESTE DE SERVICENTRO DE BAGACES</t>
  </si>
  <si>
    <t>MARCOS LUIS PEÑA MELENDEZ</t>
  </si>
  <si>
    <t>LLANOS DE CORTES</t>
  </si>
  <si>
    <t>esc.rincondelacruz@mep.go.cr</t>
  </si>
  <si>
    <t>CELESTINO ALVAREZ RUIZ</t>
  </si>
  <si>
    <t>WILFREDO SILVA CORTES</t>
  </si>
  <si>
    <t>esc.virgiliocaamanoarauz@mep.go.cr</t>
  </si>
  <si>
    <t>EMILETH MOLINA ROSALES</t>
  </si>
  <si>
    <t>esc.anselmogutierrezbriceno@mep.go.cr</t>
  </si>
  <si>
    <t>esc.20demarzode1856@mep.go.cr</t>
  </si>
  <si>
    <t>esc.colasdegallo@mep.go.cr</t>
  </si>
  <si>
    <t>esc.cerronegro.nicoya@mep.go.cr</t>
  </si>
  <si>
    <t>esc.naranjal.nicoya@mep.go.cr</t>
  </si>
  <si>
    <t>esc.nosarita@mep.go.cr</t>
  </si>
  <si>
    <t>andrea.rosales.mendez@mep.go.cr</t>
  </si>
  <si>
    <t>esc.miramar.nicoya@mep.go.cr</t>
  </si>
  <si>
    <t>esc.dulcenombre.nicoya@mep.go.cr</t>
  </si>
  <si>
    <t>esc.polvazalez@mep.go.cr</t>
  </si>
  <si>
    <t>esc.lucasbricenofonseca@mep.go.cr</t>
  </si>
  <si>
    <t>esc.pochotequebradahonda@mep.go.cr</t>
  </si>
  <si>
    <t>JENNY MATARRITA MORALES</t>
  </si>
  <si>
    <t>esc.cesarfloreszuniga@mep.go.cr</t>
  </si>
  <si>
    <t>esc.pozodeagua@mep.go.cr</t>
  </si>
  <si>
    <t>esc.eliasaizarios@mep.go.cr</t>
  </si>
  <si>
    <t>EILYN PATRICIA PIZARRO PEREZ</t>
  </si>
  <si>
    <t>YERLIN URBINA MENDEZ</t>
  </si>
  <si>
    <t>EVELYN ROJAS HERNANDEZ</t>
  </si>
  <si>
    <t>ALEXIS JIMENEZ MONGE</t>
  </si>
  <si>
    <t>esc.pavonesnandayure@mep.go.cr</t>
  </si>
  <si>
    <t>JEANNETTE MORERA HERNANDEZ</t>
  </si>
  <si>
    <t>GERARDINA LOPEZ CANO</t>
  </si>
  <si>
    <t>YOHANDY ULISES VEGA BRICEÑO</t>
  </si>
  <si>
    <t>VIKY RODRIGUEZ BARRANTES</t>
  </si>
  <si>
    <t>MAYLIN PICADO NUÑEZ</t>
  </si>
  <si>
    <t>KARINA APARICIO HERNANDEZ</t>
  </si>
  <si>
    <t>ODETTE MONTERO PIZARRO</t>
  </si>
  <si>
    <t>GRACE SALAZAR TORUÑO</t>
  </si>
  <si>
    <t>esc.jazminal@mep.go.cr</t>
  </si>
  <si>
    <t>JUAN CARLOS CALDERON PEÑA</t>
  </si>
  <si>
    <t>GELDY KARINA SEQUEIRA MENDOZA</t>
  </si>
  <si>
    <t>NERY MENDOZA ALVAREZ</t>
  </si>
  <si>
    <t>100 NOROESTE DEL ANTIGUO SALON JARDIN</t>
  </si>
  <si>
    <t>ALEXANDER MORAGA SOBALBARRO</t>
  </si>
  <si>
    <t>esc.elrosariocanalete@mep.go.cr</t>
  </si>
  <si>
    <t>JEANNETH CALERO PEÑA</t>
  </si>
  <si>
    <t>esc.nazarethyolillal@mep.go.cr</t>
  </si>
  <si>
    <t>EL CARMEN #2</t>
  </si>
  <si>
    <t>COSTADO SUR DEL EBAIS LA VICTORIA</t>
  </si>
  <si>
    <t>ROLANDO CAMPOS JIMENEZ</t>
  </si>
  <si>
    <t>esc.lasflores@mep.go.cr</t>
  </si>
  <si>
    <t>ALVARO MAURICIO LAINES REYES</t>
  </si>
  <si>
    <t>ADRIANA QUESADA GOMEZ</t>
  </si>
  <si>
    <t>DAVID JIMENEZ LEANDRO</t>
  </si>
  <si>
    <t>ELIVINIA PICHARDO VILLEGAS</t>
  </si>
  <si>
    <t>esc.porozal@mep.go.cr</t>
  </si>
  <si>
    <t>CYNTHIA BRIGETTE ARIAS DELGADO</t>
  </si>
  <si>
    <t>SILVIA ALVARADO CALVO</t>
  </si>
  <si>
    <t>LILIAM SANCHEZ GOMEZ</t>
  </si>
  <si>
    <t>RANDY MATARRITA ENRIQUEZ</t>
  </si>
  <si>
    <t>esc.sanjuangrande@mep.go.cr</t>
  </si>
  <si>
    <t>esc.concepciondejuntas@mep.go.cr</t>
  </si>
  <si>
    <t>MARILY CASCANTE VILLEGAS</t>
  </si>
  <si>
    <t>ALEXANDRA ORTIZ TORRES</t>
  </si>
  <si>
    <t>OLGA GARCIA FERNANDEZ</t>
  </si>
  <si>
    <t>CONTIGUO A LA PLAZA DE DEPORTES PITAHAYA</t>
  </si>
  <si>
    <t>esc.monteroypalito@mep.go.cr</t>
  </si>
  <si>
    <t>YULIANA ALVARADO ALVARADO</t>
  </si>
  <si>
    <t>HANNIA JIMENEZ GONZALEZ</t>
  </si>
  <si>
    <t>MARGOT LOPEZ MENDEZ</t>
  </si>
  <si>
    <t>esc.rincondeherrera@mep.go.cr</t>
  </si>
  <si>
    <t>50 METROS NORTE DE LA PLAZA</t>
  </si>
  <si>
    <t>esc.huacabata@mep.go.cr</t>
  </si>
  <si>
    <t>ROXANA FERNANDEZ CALDERON</t>
  </si>
  <si>
    <t>VIANA SHIRLENE LOBO VEGA</t>
  </si>
  <si>
    <t>JUSTO ANTONIO FACIO DE LA GUARDIA</t>
  </si>
  <si>
    <t>1 KM AL NORTE DEL ABASTECEDOR SUPER SAMMY</t>
  </si>
  <si>
    <t>esc.ocochobi@mep.go.cr</t>
  </si>
  <si>
    <t>MARTHA LEDEZMA CALVO</t>
  </si>
  <si>
    <t>esc.tajoalto@mep.go.cr</t>
  </si>
  <si>
    <t>XINIA VARELA ARIAS</t>
  </si>
  <si>
    <t>ALFONSO RODRIGUEZ ROJAS</t>
  </si>
  <si>
    <t>ROCIO HIDALGO RODRIGUEZ</t>
  </si>
  <si>
    <t>ISLA DAMAS Nº2</t>
  </si>
  <si>
    <t>PRISCILLA VEGA RAMIREZ</t>
  </si>
  <si>
    <t>CONTIGUO A LA IGLESIA CATOLICA SANTO DOMINGO</t>
  </si>
  <si>
    <t>esc.desabalo@mep.go.cr</t>
  </si>
  <si>
    <t>YICENIA REYES CORTES</t>
  </si>
  <si>
    <t>esc.sancristobalquepos@mep.go.cr</t>
  </si>
  <si>
    <t>2.5KM NOROESTE DE LA PLAZA DE DEPORTES,COOPES</t>
  </si>
  <si>
    <t>LUCRECIA UREÑA FERNANDEZ</t>
  </si>
  <si>
    <t>esc.lasvueltasparrita@mep.go.cr</t>
  </si>
  <si>
    <t>KARLA ANDREA ARIAS JIMENEZ</t>
  </si>
  <si>
    <t>ILEANA ARIAS NUÑEZ</t>
  </si>
  <si>
    <t>esc.sardinalsur@mep.go.cr</t>
  </si>
  <si>
    <t>SONIA DURAN ROJAS</t>
  </si>
  <si>
    <t>JEANNETE HERRERA OVARES</t>
  </si>
  <si>
    <t>ARLIN CHINCHILLA MORA</t>
  </si>
  <si>
    <t>VISTA DE TERRABA</t>
  </si>
  <si>
    <t>MARIA ROSA GAMEZ SOLANO</t>
  </si>
  <si>
    <t>HEILIN LORIA LOPEZ</t>
  </si>
  <si>
    <t>VILLA COLON</t>
  </si>
  <si>
    <t>SALAMA</t>
  </si>
  <si>
    <t>ERNY BERMUDEZ JIMENEZ</t>
  </si>
  <si>
    <t>SABALO DE SIERPE</t>
  </si>
  <si>
    <t>CONTIGUO AL CEN-CINAE, INVU KM 3, GOLFITO</t>
  </si>
  <si>
    <t>MARJORIE HIDALGO ARIAS</t>
  </si>
  <si>
    <t>esc.rioesquinas@mep.go.cr</t>
  </si>
  <si>
    <t>WALTER CUBILLO ALVARADO</t>
  </si>
  <si>
    <t>PEDRO GONZALEZ ROJAS</t>
  </si>
  <si>
    <t>ROXANA VALVERDE VENEGAS</t>
  </si>
  <si>
    <t>VALLE DE LOS CEDROS</t>
  </si>
  <si>
    <t>ROSIBEL MENA CASTILLO</t>
  </si>
  <si>
    <t>YARIELA PONCE MENA</t>
  </si>
  <si>
    <t>esc.launionguaycara@mep.go.cr</t>
  </si>
  <si>
    <t>FRENTE PLAZA DEPORTIVA</t>
  </si>
  <si>
    <t>esc.sanjoaquindesanvito@mep.go.cr</t>
  </si>
  <si>
    <t>FRENTE A LA PLAZA DE DEPORTE, LA UNION</t>
  </si>
  <si>
    <t>esc.filatigre@mep.go.cr</t>
  </si>
  <si>
    <t>OSIRIS MATARRITA RAMIREZ</t>
  </si>
  <si>
    <t>ALBA IVANNIA RODRIGUEZ CASTRO</t>
  </si>
  <si>
    <t>3 KM DE ENTRADA RIO NEGRO, CAMINO A ALPHA</t>
  </si>
  <si>
    <t>MARIA JEANNETTE ARAYA SALAS</t>
  </si>
  <si>
    <t>JUAN ARIAS MORA</t>
  </si>
  <si>
    <t>A UN COSTADO DE IGLESIA CATOLICA, LOS ANGELES</t>
  </si>
  <si>
    <t>DINIA CLARET MORALES MORALES</t>
  </si>
  <si>
    <t>esc.sanantonio.potrerogrande@mep.go.cr</t>
  </si>
  <si>
    <t>YISSENYA FERNANDEZ MATAMOROS</t>
  </si>
  <si>
    <t>ZULAY BALLESTERO CARMONA</t>
  </si>
  <si>
    <t>KARLA CARVAJAL RODRIGUEZ</t>
  </si>
  <si>
    <t>HAZEL ARIAS VEGA</t>
  </si>
  <si>
    <t>DENISSE MARCELA CEBA MENDOZA</t>
  </si>
  <si>
    <t>JOSE ROBERTO MONTIEL QUINTERO</t>
  </si>
  <si>
    <t>esc.fincatamarindo@mep.go.cr</t>
  </si>
  <si>
    <t>3141</t>
  </si>
  <si>
    <t>COYOCHE</t>
  </si>
  <si>
    <t>MAYELA MARCHENA VILLEDA</t>
  </si>
  <si>
    <t>esc.coyoche@mep.go.cr</t>
  </si>
  <si>
    <t>esc.jobocivil@mep.go.cr</t>
  </si>
  <si>
    <t>SUSANA HERNANDEZ RODRIGUEZ</t>
  </si>
  <si>
    <t>I.D.A. SAN MARTIN</t>
  </si>
  <si>
    <t>esc.idasanmartin@mep.go.cr</t>
  </si>
  <si>
    <t>esc.miravalles.limon@mep.go.cr</t>
  </si>
  <si>
    <t>esc.barradepacuare@mep.go.cr</t>
  </si>
  <si>
    <t>MIUREL SANDI SOLANO</t>
  </si>
  <si>
    <t>I.D.A. RIO BANANO</t>
  </si>
  <si>
    <t>FRENTE AL EBAIS DE C.C.S.S. CIENEGUITA</t>
  </si>
  <si>
    <t>MICHAEL RANGEL WILSON WILLIS</t>
  </si>
  <si>
    <t>YORLENE MENDEZ ARRIETA</t>
  </si>
  <si>
    <t>JAVIER RAMOS ROJAS</t>
  </si>
  <si>
    <t>CONTIGUO A INSTALACIONES DEL TANQUE CAPTACION</t>
  </si>
  <si>
    <t>YAMILETH CORDERO CERDAS</t>
  </si>
  <si>
    <t>FELIX HERNANDEZ RAMIREZ</t>
  </si>
  <si>
    <t>BOCA DEL RIO SILENCIO</t>
  </si>
  <si>
    <t>NELSON FERNANDEZ GOMEZ</t>
  </si>
  <si>
    <t>EDWIN RAMIREZ MORENO</t>
  </si>
  <si>
    <t>KARLA ALVARADO MUÑOZ</t>
  </si>
  <si>
    <t>ALEXANDRA PEREZ MONGE</t>
  </si>
  <si>
    <t>alexandra.perez.monge@mep.go.cr</t>
  </si>
  <si>
    <t>AIDA CALVO CESPEDES</t>
  </si>
  <si>
    <t>ELSIE SEQUEIRA MONCADA</t>
  </si>
  <si>
    <t>MARILIAM VARGAS MORA</t>
  </si>
  <si>
    <t>esc.tecnicashiroles@mep.go.cr</t>
  </si>
  <si>
    <t>BRIBRI</t>
  </si>
  <si>
    <t>GAVILAN CANTA</t>
  </si>
  <si>
    <t>GERMAN HARRIS ZUÑIGA</t>
  </si>
  <si>
    <t>esc.gavilancanta@mep.go.cr</t>
  </si>
  <si>
    <t>BOCA UREN</t>
  </si>
  <si>
    <t>SIBUJU</t>
  </si>
  <si>
    <t>BAJO COEN</t>
  </si>
  <si>
    <t>GABRIEL LARA ARGUEDAS</t>
  </si>
  <si>
    <t>esc.bordon@mep.go.cr</t>
  </si>
  <si>
    <t>esc.homecreek@mep.go.cr</t>
  </si>
  <si>
    <t>ORLING BRENES RODRIGUEZ</t>
  </si>
  <si>
    <t>ELMES ULLOA MORALES</t>
  </si>
  <si>
    <t>JOHANNA MASIS VALLE</t>
  </si>
  <si>
    <t>esc.palestinadezent@mep.go.cr</t>
  </si>
  <si>
    <t>MARIA DEL S. MORALES GUTIERREZ</t>
  </si>
  <si>
    <t>ELSIE HIDALGO SANCHEZ</t>
  </si>
  <si>
    <t>JIMENEZ</t>
  </si>
  <si>
    <t>CENTRAL DE GUAPILES</t>
  </si>
  <si>
    <t>PATIO SAN CRISTOBAL</t>
  </si>
  <si>
    <t>YUNNIA ISABEL MORA DELGADO</t>
  </si>
  <si>
    <t>POCOCI</t>
  </si>
  <si>
    <t>ABRAHAM STEVE ALVARADO MENDEZ</t>
  </si>
  <si>
    <t>TICABAN</t>
  </si>
  <si>
    <t>esc.excelenciaticaban@mep.go.cr</t>
  </si>
  <si>
    <t>IZTARU</t>
  </si>
  <si>
    <t>TAMARA</t>
  </si>
  <si>
    <t>ARMANDO CARDENAS VILLALTA</t>
  </si>
  <si>
    <t>esc.elsota@mep.go.cr</t>
  </si>
  <si>
    <t>EL TRIANGULO</t>
  </si>
  <si>
    <t>DETRAS DEL EBAIS LOS ANGELES CARIARI</t>
  </si>
  <si>
    <t>ASTUA PIRIE</t>
  </si>
  <si>
    <t>LAS TORRES</t>
  </si>
  <si>
    <t>500 METROS AL NORTE DE LA BLOQUERA TUBOCO</t>
  </si>
  <si>
    <t>LEONARDO F. TIJERINO RIVERA</t>
  </si>
  <si>
    <t>MARICELA HURTADO ARAGON</t>
  </si>
  <si>
    <t>DURIKA</t>
  </si>
  <si>
    <t>8 KM DE GUACIMO, CALLE A PIÑAS EL BOSQUE</t>
  </si>
  <si>
    <t>EL CAMARON</t>
  </si>
  <si>
    <t>MARIA HIDALGO HIDALGO</t>
  </si>
  <si>
    <t>CONNIE HOOKER WATTERS</t>
  </si>
  <si>
    <t>8KM E CARRETERA RIO JIMENEZ COSTADO N DE PLAZ</t>
  </si>
  <si>
    <t>LAURA ASTORGA AGUILAR</t>
  </si>
  <si>
    <t>ZURQUI</t>
  </si>
  <si>
    <t>DUACARI</t>
  </si>
  <si>
    <t>KAROL CABEZAS QUESADA</t>
  </si>
  <si>
    <t>JOSE ORLANDO JEREZ ZAPATA</t>
  </si>
  <si>
    <t>SHIRLEY BADILLA ROJAS</t>
  </si>
  <si>
    <t>OLGER ZUÑIGA GOMEZ</t>
  </si>
  <si>
    <t>MATA DE LIMON ESTE</t>
  </si>
  <si>
    <t>RIO CASCADAS</t>
  </si>
  <si>
    <t>ARGERIE GUZMAN WELLEAMS</t>
  </si>
  <si>
    <t>ILIANA CHAVES ARAYA</t>
  </si>
  <si>
    <t>esc.pasoreal@mep.go.cr</t>
  </si>
  <si>
    <t>TUJANKIR #2</t>
  </si>
  <si>
    <t>MARJORIE SEGURA CESPEDES</t>
  </si>
  <si>
    <t>MARIELA PONCE LOPEZ</t>
  </si>
  <si>
    <t>ILLIANA VALVERDE SOLIS</t>
  </si>
  <si>
    <t>ANTONIO KOSCHNY LEITON</t>
  </si>
  <si>
    <t>SIKEBATA</t>
  </si>
  <si>
    <t>JESSE JAEN ALVAREZ</t>
  </si>
  <si>
    <t>4 KM AL SUR DE TEMPATE</t>
  </si>
  <si>
    <t>EMMA JARA MELENDEZ</t>
  </si>
  <si>
    <t>EL ROTULO</t>
  </si>
  <si>
    <t>ROSALYN QUESADA ROJAS</t>
  </si>
  <si>
    <t>DANIEL ALBERTO BEJARANO TREJOS</t>
  </si>
  <si>
    <t>I.D.A. LAS MARIAS</t>
  </si>
  <si>
    <t>CEIBON</t>
  </si>
  <si>
    <t>ALBIN MAYORGA ACOSTA</t>
  </si>
  <si>
    <t>I.D.A. COSTA ANA</t>
  </si>
  <si>
    <t>RODOLFO LOPEZ OBREGON</t>
  </si>
  <si>
    <t>SERGIO BEITA LIZANO</t>
  </si>
  <si>
    <t>ANDREA AZOFEIFA MURILLO</t>
  </si>
  <si>
    <t>JORGE GUTIERREZ RODRIGUEZ</t>
  </si>
  <si>
    <t>ciannie.james.brumley@mep.go.cr</t>
  </si>
  <si>
    <t>IRIS YORLENY ROSALES RAMIREZ</t>
  </si>
  <si>
    <t>16 K. NORTE DE CAIRO,CARRET.BANAN.LA CATALINA</t>
  </si>
  <si>
    <t>LISSETTE RODRIGUEZ CHAVES</t>
  </si>
  <si>
    <t>OLGER JAVIER MORALES SANCHEZ</t>
  </si>
  <si>
    <t>NORY IVETTE RODRIGUEZ CEBALLOS</t>
  </si>
  <si>
    <t>MARIA D.CARMEN ESQUIVEL GARCIA</t>
  </si>
  <si>
    <t>esc.lasabanaboruca@mep.go.cr</t>
  </si>
  <si>
    <t>esc.losangelestarrazu@mep.go.cr</t>
  </si>
  <si>
    <t>esc.sanbernardo@mep.go.cr</t>
  </si>
  <si>
    <t>esc.altodesanjuan@mep.go.cr</t>
  </si>
  <si>
    <t>JEFRY MARCELO SANCHEZ CAMPOS</t>
  </si>
  <si>
    <t>LAS BRISAS DEL RIO BLANCO</t>
  </si>
  <si>
    <t>MARIANELA HIDALGO MORALES</t>
  </si>
  <si>
    <t>RUSSELL RUIZ RAMIREZ</t>
  </si>
  <si>
    <t>SUGEILYN SANTAMARIA VILLALOBOS</t>
  </si>
  <si>
    <t>500 METROS SUR DEL EBAIS LA CASONA</t>
  </si>
  <si>
    <t>ADRIANA BOZA RAMIREZ</t>
  </si>
  <si>
    <t>esc.sanmartinpocosol@mep.go.cr</t>
  </si>
  <si>
    <t>ROBERT BARBOZA ARAYA</t>
  </si>
  <si>
    <t>JEIMY ORTIZ MAYORGA</t>
  </si>
  <si>
    <t>BERNARDITA FALLAS VARGS</t>
  </si>
  <si>
    <t>EL GUAYACAN</t>
  </si>
  <si>
    <t>NAMU WOKIR</t>
  </si>
  <si>
    <t>FRENTE A PLAZA DE DEPORTES RANCHO CHILAMATE</t>
  </si>
  <si>
    <t>esc.lascolinaspococi@mep.go.cr</t>
  </si>
  <si>
    <t>CRISLY MORALES MENDEZ</t>
  </si>
  <si>
    <t>MAGALI CUBILLO MORALES</t>
  </si>
  <si>
    <t>MARIBEL UREÑA ZAMORA</t>
  </si>
  <si>
    <t>esc.santalucia.cartago@mep.go.cr</t>
  </si>
  <si>
    <t>ANDREINA HIDALGO OVIEDO</t>
  </si>
  <si>
    <t>esc.namaldi@mep.go.cr</t>
  </si>
  <si>
    <t>ANGELO SEQUEIRA LACAYO</t>
  </si>
  <si>
    <t>JIMMY PERAZA ZUÑIGA</t>
  </si>
  <si>
    <t>KARLA CAMPOS ABADIA</t>
  </si>
  <si>
    <t>ERICK E. ARIAS CARRANZA</t>
  </si>
  <si>
    <t>500 MTS. NORTE DE LA FUERZA PUBLICA</t>
  </si>
  <si>
    <t>AGUAS FRIAS</t>
  </si>
  <si>
    <t>ADRIANA VILLEGAS CHAVES</t>
  </si>
  <si>
    <t>LILLIAM GUEVARA ARROYO</t>
  </si>
  <si>
    <t>MARCIANO ELIZONDO GUZMAN</t>
  </si>
  <si>
    <t>EMMANUEL CAMPOS LEDEZMA</t>
  </si>
  <si>
    <t>DANNY AMADOR OBANDO</t>
  </si>
  <si>
    <t>IVETH SANCHEZ MONGE</t>
  </si>
  <si>
    <t>ADIS VALVERDE ACUÑA</t>
  </si>
  <si>
    <t>CASCADAS #5 100M S DE ABASTECEDOR COTO BRUS</t>
  </si>
  <si>
    <t>LUCIA SANABRIA DELGADO</t>
  </si>
  <si>
    <t>GRETTEL HIDALGO ARIAS</t>
  </si>
  <si>
    <t>HOGAR DE NIÑOS TIA TERE</t>
  </si>
  <si>
    <t>EL MILLON</t>
  </si>
  <si>
    <t>esc.lasbrisasdelreventazon@mep.go.cr</t>
  </si>
  <si>
    <t>MARIA VANESSA COREA MATARRITA</t>
  </si>
  <si>
    <t>LINEA VIEJA</t>
  </si>
  <si>
    <t>CARLOS CHACON CHAVARRIA</t>
  </si>
  <si>
    <t>ADRIANA CARRANZA VILLEGAS</t>
  </si>
  <si>
    <t>KOGOKEAIBTDA</t>
  </si>
  <si>
    <t>JOSE RICARDO LEIVA MORA</t>
  </si>
  <si>
    <t>150 METROS ESTE DEL TEMPLO CATOLICO</t>
  </si>
  <si>
    <t>ALTO UREN</t>
  </si>
  <si>
    <t>esc.palmera@mep.go.cr</t>
  </si>
  <si>
    <t>300MTS NORTE DE LA IGLESIA CATOLICA ESCOCIA</t>
  </si>
  <si>
    <t>04099</t>
  </si>
  <si>
    <t>100MTRS AL NORTE DE LA PLAZA DE DEPORTES</t>
  </si>
  <si>
    <t>esc.santacruzeltablazo@mep.go.cr</t>
  </si>
  <si>
    <t>1KM SUR Y 3KM ESTE DEL LICEO RURAL KATSI</t>
  </si>
  <si>
    <t>04137</t>
  </si>
  <si>
    <t>YADELY FONSECA RODRIGUEZ</t>
  </si>
  <si>
    <t>100 NORTE IGLESIA CATOLICA EL PELONCITO</t>
  </si>
  <si>
    <t>esc.durinak@mep.go.cr</t>
  </si>
  <si>
    <t>MANUEL MAYORGA ACOSTA</t>
  </si>
  <si>
    <t>esc.santamariabuenosaires@mep.go.cr</t>
  </si>
  <si>
    <t>HEIDY BLANCO FERNANDEZ</t>
  </si>
  <si>
    <t>150 METROS ESTE DE LA INTERAMERICANA</t>
  </si>
  <si>
    <t>esc.lapalmera.alajuela@mep.go.cr</t>
  </si>
  <si>
    <t>ALTO COEN</t>
  </si>
  <si>
    <t>esc.lomalinda@mep.go.cr</t>
  </si>
  <si>
    <t>EL MANA</t>
  </si>
  <si>
    <t>YASMIN GARCIA ARREDONDO</t>
  </si>
  <si>
    <t>JULIO POVEDA GARCIA</t>
  </si>
  <si>
    <t>SARA SALAS SANDI</t>
  </si>
  <si>
    <t>GUADALUPE ARTAVIA PINO</t>
  </si>
  <si>
    <t>esc.chumico@mep.go.cr</t>
  </si>
  <si>
    <t>MONTE DE SION</t>
  </si>
  <si>
    <t>esc.montesion@mep.go.cr</t>
  </si>
  <si>
    <t>esc.orochico2@mep.go.cr</t>
  </si>
  <si>
    <t>EUNICE RODRIGUEZ ROJAS</t>
  </si>
  <si>
    <t>50 MTS ANTES DE LAS OFICINAS DE BANDECO</t>
  </si>
  <si>
    <t>ASENTAMIENTO LAS ORQUIDEAS, PUERTO VIEJO</t>
  </si>
  <si>
    <t>esc.conventillo@mep.go.cr</t>
  </si>
  <si>
    <t>MARTA ZUÑIGA OBANDO</t>
  </si>
  <si>
    <t>esc.cebror@mep.go.cr</t>
  </si>
  <si>
    <t>DE LA ESCUELA MONTERREY 150M ESTE Y 5KM NORTE</t>
  </si>
  <si>
    <t>MARLEN GUTIERREZ SERRANO</t>
  </si>
  <si>
    <t>esc.kunabri@mep.go.cr</t>
  </si>
  <si>
    <t>ARROZ ITÄRI</t>
  </si>
  <si>
    <t>ALTO BLEY DE ALTO TELIRE</t>
  </si>
  <si>
    <t>VICTOR ORTIZ ROJAS</t>
  </si>
  <si>
    <t>esc.akom@mep.go.cr</t>
  </si>
  <si>
    <t>esc.bajocohen@mep.go.cr</t>
  </si>
  <si>
    <t>esc.bajobleysur@mep.go.cr</t>
  </si>
  <si>
    <t>ICELYN CHAVES BARAHONA</t>
  </si>
  <si>
    <t>GRETTEL MOLINA DIAZ</t>
  </si>
  <si>
    <t>CAROLINA GUILLEN SALAZAR</t>
  </si>
  <si>
    <t>FARIDE DE LOS ANGELES ENRIQUEZ</t>
  </si>
  <si>
    <t>ENTRADA A ZONZAPOTE 4 KM ESTE</t>
  </si>
  <si>
    <t>esc.duasklo@mep.go.cr</t>
  </si>
  <si>
    <t>04392</t>
  </si>
  <si>
    <t>6996</t>
  </si>
  <si>
    <t>TSIRIKBATA</t>
  </si>
  <si>
    <t>04393</t>
  </si>
  <si>
    <t>6997</t>
  </si>
  <si>
    <t>SURUY</t>
  </si>
  <si>
    <t>04394</t>
  </si>
  <si>
    <t>6998</t>
  </si>
  <si>
    <t>BITARKALA</t>
  </si>
  <si>
    <t>Aula Integrada y Servicio de 0 a 6 años</t>
  </si>
  <si>
    <t>¿Tiene asignada una Red de Cuido?</t>
  </si>
  <si>
    <t>RED</t>
  </si>
  <si>
    <t>¿Aula Integrada-Servicios de 0 a 6 años?</t>
  </si>
  <si>
    <t>Administrativos</t>
  </si>
  <si>
    <t>Técnicos-Docentes</t>
  </si>
  <si>
    <t>Otros (+)</t>
  </si>
  <si>
    <t>Ubicacion1</t>
  </si>
  <si>
    <t>CARMEN</t>
  </si>
  <si>
    <t>MERCED</t>
  </si>
  <si>
    <t>HOSPITAL</t>
  </si>
  <si>
    <t>CATEDRAL</t>
  </si>
  <si>
    <t>esc.republicadechile@mep.go.cr</t>
  </si>
  <si>
    <t>DANIEL ESPINOZA VALVERDE</t>
  </si>
  <si>
    <t>LIMON</t>
  </si>
  <si>
    <t>JORGE LEIVA MENDEZ</t>
  </si>
  <si>
    <t>CYNTHIA MORA MORA</t>
  </si>
  <si>
    <t>SANCHEZ</t>
  </si>
  <si>
    <t>KATTIA VELSQUEZ VARGAS</t>
  </si>
  <si>
    <t>GRANADILLA</t>
  </si>
  <si>
    <t>JULIETA BARBOZA VALVERDE</t>
  </si>
  <si>
    <t>ELIZABETH CHACON MADRIGAL</t>
  </si>
  <si>
    <t>URUCA</t>
  </si>
  <si>
    <t>TIBAS</t>
  </si>
  <si>
    <t>CORREDORES</t>
  </si>
  <si>
    <t>CORREDOR</t>
  </si>
  <si>
    <t>EMYLY RODRIGUEZ LEIVA</t>
  </si>
  <si>
    <t>OLMAN VALVERE GARBANZO</t>
  </si>
  <si>
    <t>COTO BRUS</t>
  </si>
  <si>
    <t>04139</t>
  </si>
  <si>
    <t>ZONA NORTE-NORTE</t>
  </si>
  <si>
    <t>CUREÑA</t>
  </si>
  <si>
    <t>KATIRA</t>
  </si>
  <si>
    <t>VEINTISIETE DE ABRIL</t>
  </si>
  <si>
    <t>ALEJANDRA AUILAR ABARCA</t>
  </si>
  <si>
    <t>CUTRIS</t>
  </si>
  <si>
    <t>BALKIS ZELEDON D ARCE</t>
  </si>
  <si>
    <t>esc.jorgedebravo@mep.go.cr</t>
  </si>
  <si>
    <t>JORGE FLORES NUÑEZ</t>
  </si>
  <si>
    <t>PAOLA BRENES GONZALEZ</t>
  </si>
  <si>
    <t>SAN SEBASTIAN</t>
  </si>
  <si>
    <t>FRANCISCO JAVIER FALLAS SOTO</t>
  </si>
  <si>
    <t>XENIA LOBO SANDI</t>
  </si>
  <si>
    <t>XENIA CHINCHILLA GARITA</t>
  </si>
  <si>
    <t>ROSIBEL RAMIREZ ARIAS</t>
  </si>
  <si>
    <t>JENNY VALVERDE OVIEDO</t>
  </si>
  <si>
    <t>ALEJANDRA FERNANDEZ SOLANO</t>
  </si>
  <si>
    <t>SEBASTIAN NAVARRO CAÑIZALES</t>
  </si>
  <si>
    <t>ELKE MOYA CARPIO</t>
  </si>
  <si>
    <t>ALEJANDRA CASTRO DELGADO</t>
  </si>
  <si>
    <t>VANESSA AVENDAÑO GUTIERREZ</t>
  </si>
  <si>
    <t>ALEJANDRA PORRAS BONILLA</t>
  </si>
  <si>
    <t>LEGUA</t>
  </si>
  <si>
    <t>MARIANELA GARCIA NARANJO</t>
  </si>
  <si>
    <t>ELBA KATTYA FALLAS TORRES</t>
  </si>
  <si>
    <t>ACOSTA</t>
  </si>
  <si>
    <t>LUIS ALBERTO PADILLA FALLAS</t>
  </si>
  <si>
    <t>MARIA CALDERON ALFARO</t>
  </si>
  <si>
    <t>GOICOECHEA</t>
  </si>
  <si>
    <t>IPIS</t>
  </si>
  <si>
    <t>MARCELA MARIN TREJOS</t>
  </si>
  <si>
    <t>LUIS ADRIAN MASIS PEREZ</t>
  </si>
  <si>
    <t>iegb.americaenctral@mep.go.cr</t>
  </si>
  <si>
    <t>VASQUEZ DE CORONADO</t>
  </si>
  <si>
    <t>YANURI RUIZ MUÑOZ</t>
  </si>
  <si>
    <t>TRACEY VANESSA MCLEAN POWELL</t>
  </si>
  <si>
    <t>DULCE NOMBRE DE JESUS</t>
  </si>
  <si>
    <t>ALEJANDRA PITALUA LOPEZ</t>
  </si>
  <si>
    <t>PATALILLO</t>
  </si>
  <si>
    <t>04222</t>
  </si>
  <si>
    <t>EDUARDO ENRIQUE ROJAS MEDINA</t>
  </si>
  <si>
    <t>SHIRLENE MARIA QUIROS PAVON</t>
  </si>
  <si>
    <t>CONTIGUO AL TEMPLO CATOLICO DE LINDA VISTA</t>
  </si>
  <si>
    <t>CIRRI SUR</t>
  </si>
  <si>
    <t>KEILYN CALDERON PICADO</t>
  </si>
  <si>
    <t>JOYCE HERRERA CARDENAS</t>
  </si>
  <si>
    <t>LIGIA MARLEY CALDERON ALFARO</t>
  </si>
  <si>
    <t>LAURA FERNANDEZ GARRO</t>
  </si>
  <si>
    <t>ANA CECILIA ROJAS CALDERON</t>
  </si>
  <si>
    <t>MONTES DE OCA</t>
  </si>
  <si>
    <t>NATALIA ARAYA RAMIREZ</t>
  </si>
  <si>
    <t>GRETTEL MENDEZ ARTAVIA</t>
  </si>
  <si>
    <t>ANA JENSSIE CAMPOS CAMPOS</t>
  </si>
  <si>
    <t>esc.dantealighieri@mep.go.cr</t>
  </si>
  <si>
    <t>100 ESTE Y 400 SUR SUPER LLERRY</t>
  </si>
  <si>
    <t>OLGA LIDIA MONTOYA MARIN</t>
  </si>
  <si>
    <t>BAGACES</t>
  </si>
  <si>
    <t>MOGOTE</t>
  </si>
  <si>
    <t>SONIA MARIA LOPEZ RUBI</t>
  </si>
  <si>
    <t>LIZETH MARIA MORA ALVARADO</t>
  </si>
  <si>
    <t>esc.mercedessur.puriscal@mep.go.cr</t>
  </si>
  <si>
    <t>450 MTS. SUR DEL TEMPLO CATOLICO</t>
  </si>
  <si>
    <t>TURRUBARES</t>
  </si>
  <si>
    <t>CONCEPCION CENTRO, CHIRES, PURISCAL</t>
  </si>
  <si>
    <t>VALLE LA ESTRELLA</t>
  </si>
  <si>
    <t>MORA</t>
  </si>
  <si>
    <t>OLGA LIDIA BARRERA GALIANO</t>
  </si>
  <si>
    <t>HANNIA MARIA HERNANDEZ PEREZ</t>
  </si>
  <si>
    <t>INGRID CHARPENTIER GUERRERO</t>
  </si>
  <si>
    <t>SAN JUAN DE MATA</t>
  </si>
  <si>
    <t>CARARA</t>
  </si>
  <si>
    <t>EVELYN PEREZ CAMPOS</t>
  </si>
  <si>
    <t>esc.rodrigofaciobrenes@mep.go.cr</t>
  </si>
  <si>
    <t>MELICO SALAZAR ZUÑIGA</t>
  </si>
  <si>
    <t>PARAMO</t>
  </si>
  <si>
    <t>SAN RAMON SUR</t>
  </si>
  <si>
    <t>SILVIA ELIZONDO AVILA</t>
  </si>
  <si>
    <t>DIVISION</t>
  </si>
  <si>
    <t>LUZ ALBA MONGE MORA</t>
  </si>
  <si>
    <t>OSA</t>
  </si>
  <si>
    <t>BAHIA BALLENA</t>
  </si>
  <si>
    <t>QUEPOS</t>
  </si>
  <si>
    <t>ERICKA ESPINOZA OTOYA</t>
  </si>
  <si>
    <t>FREDDY GODINEZ GODINEZ</t>
  </si>
  <si>
    <t>GENERAL</t>
  </si>
  <si>
    <t>CARLOS NARANJO BADILLA</t>
  </si>
  <si>
    <t>esc.sanblas@mep.go.cr</t>
  </si>
  <si>
    <t>CARLOS ZUÑIGA MONTERO</t>
  </si>
  <si>
    <t>JOHNNY MUÑOZ SALAZAR</t>
  </si>
  <si>
    <t>ROSA ELENA PICADO BADILLA</t>
  </si>
  <si>
    <t>JENNY QUESADA ALFARO</t>
  </si>
  <si>
    <t>XINIA BONILLA ESPINOZA</t>
  </si>
  <si>
    <t>ANANIAS FERNANDEZ ACUÑA</t>
  </si>
  <si>
    <t>JOHANNA JIMENEZ QUESADA</t>
  </si>
  <si>
    <t>esc.sanjuanbosco@mep.go.cr</t>
  </si>
  <si>
    <t>ANA LORENA SALAZAR FLORES</t>
  </si>
  <si>
    <t>ANA YANCY AZOFEIFA VILA</t>
  </si>
  <si>
    <t>03792</t>
  </si>
  <si>
    <t>03889</t>
  </si>
  <si>
    <t>INGRID LEIVA ACUÑA</t>
  </si>
  <si>
    <t>esc.valledelacruz@mep.go.cr</t>
  </si>
  <si>
    <t>GIOVANNI MORA ESPINOZA</t>
  </si>
  <si>
    <t>JUAN HIDALGO VALDERRAMOS</t>
  </si>
  <si>
    <t>esc.lajuntaspotrerograde@mep.go.cr</t>
  </si>
  <si>
    <t>ALTO CALDERON</t>
  </si>
  <si>
    <t>NURIA QUESADA ALFARO</t>
  </si>
  <si>
    <t>HORTENSIA GUTIERREZ ESPINOZA</t>
  </si>
  <si>
    <t>BRUNKA</t>
  </si>
  <si>
    <t>TRES RIOS DE VOLCAN</t>
  </si>
  <si>
    <t>EL AMPARO</t>
  </si>
  <si>
    <t>KARLA MARIA ALVAREZ VILLEGAS</t>
  </si>
  <si>
    <t>esc.lafilaboruca@gmail.com</t>
  </si>
  <si>
    <t>RIGOBERTO DIAZ LEIVA</t>
  </si>
  <si>
    <t>esc.liderdoriszstone@mep.go.cr</t>
  </si>
  <si>
    <t>esc.altoveragua@mep.go.cr</t>
  </si>
  <si>
    <t>REY CURRE</t>
  </si>
  <si>
    <t>50MTS SUR SALON COMUNAL DE CURRE</t>
  </si>
  <si>
    <t>esc.elcacique@mep.go.cr</t>
  </si>
  <si>
    <t>ANDREA LAZARO MORALES</t>
  </si>
  <si>
    <t>esc.elvergelosa@mep.go.cr</t>
  </si>
  <si>
    <t>esc.santaelenaboruca@mep.go.cr</t>
  </si>
  <si>
    <t>esc.lagartoboruca@mep.go.cr</t>
  </si>
  <si>
    <t>100 M OESTE DEL TEMPLO CATOLICO</t>
  </si>
  <si>
    <t>BOCA LIMON</t>
  </si>
  <si>
    <t>YAMILETH VILLALOBOS CARVAJAL</t>
  </si>
  <si>
    <t>esc.brazodeoro@mep.go.cr</t>
  </si>
  <si>
    <t>50 M OESTE DE LA PLAZA DE FUTBOL</t>
  </si>
  <si>
    <t>MAIZ DE COLINAS</t>
  </si>
  <si>
    <t>esc.miravallesbuenosaires@mep.go.cr</t>
  </si>
  <si>
    <t>ISAURA MONGE NAVARRO</t>
  </si>
  <si>
    <t>EDITH LEIVA LAZARO</t>
  </si>
  <si>
    <t>DEL ESTADIO ALEJANDRO MORERA SOTO 10KM ESTE</t>
  </si>
  <si>
    <t>ANA CECILIA SALAZAR CORRALES</t>
  </si>
  <si>
    <t>CALLE SOLIS, LAS PILAS,SAN ISIDRO DE ALAJUELA</t>
  </si>
  <si>
    <t>2.4K AL NORTE DE LOS TRIBUNALES DE JUSTICIAAL</t>
  </si>
  <si>
    <t>1KM OESTE DE LOS SEMAFOROS CIRUELAS,CALLE SAN</t>
  </si>
  <si>
    <t>KATTIA VIQUEZ VEGA</t>
  </si>
  <si>
    <t>esc.enriquepintofernandez@mep.go.cr</t>
  </si>
  <si>
    <t>TACARES</t>
  </si>
  <si>
    <t>MARIO ESTEBAN MORALES CORDOBA</t>
  </si>
  <si>
    <t>JORGE ANDRES RAMIREZ BOLAÑOS</t>
  </si>
  <si>
    <t>GINA ROJAS RODRIGUEZ</t>
  </si>
  <si>
    <t>LIZETH CORRALES MEJIAS</t>
  </si>
  <si>
    <t>JUAN GABRIEL CHAVARRIA ARIAS</t>
  </si>
  <si>
    <t>LIZETH MORA ALVAREZ</t>
  </si>
  <si>
    <t>MARIA DEL PILAR UMAÑA JIMENEZ</t>
  </si>
  <si>
    <t>YETTY MURILLO VILLAREAL</t>
  </si>
  <si>
    <t>OROTINA</t>
  </si>
  <si>
    <t>YENDRY GONZALEZ SANCHEZ MA. EM</t>
  </si>
  <si>
    <t>400 MTS. AL SUR DEL RESTAURANTE LA VASIJA</t>
  </si>
  <si>
    <t>SIANNY RODRIGUEZ CHAVARRIA</t>
  </si>
  <si>
    <t>04185</t>
  </si>
  <si>
    <t>ANDREINA MONTERO GOMEZ</t>
  </si>
  <si>
    <t>VILMA JONES SOUTT</t>
  </si>
  <si>
    <t>SONIA CABALLERO HERRERA</t>
  </si>
  <si>
    <t>CONTIGUO AL GIMNASIO COMUNAL</t>
  </si>
  <si>
    <t>MARIBELL ANCHIA RODRIGUEZ</t>
  </si>
  <si>
    <t>DAVID RODRIGUEZ MORERA</t>
  </si>
  <si>
    <t>ZAYDA CARRILLO ZELEDON</t>
  </si>
  <si>
    <t>GABRIELA ROJAS RODRIGUEZ</t>
  </si>
  <si>
    <t>ALFARO</t>
  </si>
  <si>
    <t>GLADYS CESPEDES CASTILO</t>
  </si>
  <si>
    <t>LUIS CARLOS CHACON SANCHO</t>
  </si>
  <si>
    <t>CINTHYA MOLINA ROJAS</t>
  </si>
  <si>
    <t>RODRIGUEZ</t>
  </si>
  <si>
    <t>LILLIANA PEREZ SOLANO</t>
  </si>
  <si>
    <t>KATTIA MARIA CABEZAS PICADO</t>
  </si>
  <si>
    <t>esc.isabeyglesiascastro@mep.go.cr</t>
  </si>
  <si>
    <t>BRISAS</t>
  </si>
  <si>
    <t>TAPESCO</t>
  </si>
  <si>
    <t>MARIA EDITH RODRIGUEZ ARAYA</t>
  </si>
  <si>
    <t>HENRY LARA PANIAGUA</t>
  </si>
  <si>
    <t>YAMILETTE MENDEZ ROJAS</t>
  </si>
  <si>
    <t>esc.carrizalriocuarto@mep.go.cr</t>
  </si>
  <si>
    <t>OSCAR ARBEY SALAZAR ROJAS</t>
  </si>
  <si>
    <t>PATRICIA ZUMBADO ZUMBADO</t>
  </si>
  <si>
    <t>esc,sanrafaelflorencia@mep.go.cr</t>
  </si>
  <si>
    <t>MONICA ABADIA ULLOA</t>
  </si>
  <si>
    <t>INGRIS GONZALEZ ALVARADO</t>
  </si>
  <si>
    <t>esc.ronronabajo@mep.go.cr</t>
  </si>
  <si>
    <t>GINETTE MARIA CHACON ROJAS</t>
  </si>
  <si>
    <t>MARIA AUX. RAMIREZ GONZALEZ.</t>
  </si>
  <si>
    <t>SEIDY PATRICIA VARGAS ACEVEDO</t>
  </si>
  <si>
    <t>esc.santafeaz@mep.go.cr</t>
  </si>
  <si>
    <t>esc.santaisabel@mep.go.cr</t>
  </si>
  <si>
    <t>GUSTAVO ADOLFO CAMPOS VILLALOB</t>
  </si>
  <si>
    <t>MILDRED PRISCILA VARGAS TORRES</t>
  </si>
  <si>
    <t>MAGALY PERAZA FERNANDEZ</t>
  </si>
  <si>
    <t>ADRIANA SIBAJA RODRIGUEZ</t>
  </si>
  <si>
    <t>MARIA ISABEL ROJAS RODRIGUEZ</t>
  </si>
  <si>
    <t>esc.chambacu@mep.go.cr</t>
  </si>
  <si>
    <t>EDWARD ANTONIO MORA GAMBOA</t>
  </si>
  <si>
    <t>esc.santateresasur@mep.go.cr</t>
  </si>
  <si>
    <t>esc.santateresanorte@mep.go.cr</t>
  </si>
  <si>
    <t>CRISTINA SEGURA GONZALEZ</t>
  </si>
  <si>
    <t>CARRANDI</t>
  </si>
  <si>
    <t>ANA VICTORIA SOLIS MENDEZ</t>
  </si>
  <si>
    <t>400 METROS SURESTE DEL SUPERMERCADO GLOBAL</t>
  </si>
  <si>
    <t>1422</t>
  </si>
  <si>
    <t>esc.elachiotecutris@mep.go.cr</t>
  </si>
  <si>
    <t>esc.llanoverde@mep.go.cr</t>
  </si>
  <si>
    <t>JAUURI</t>
  </si>
  <si>
    <t>GINETH LAGUNA SANTANA</t>
  </si>
  <si>
    <t>SANDRA PATRICIA VARELA ALVAREZ</t>
  </si>
  <si>
    <t>GINA GARCIA SANDOVAL</t>
  </si>
  <si>
    <t>DE LA IGLESIA CATOLICA, 50 METROS OESTE</t>
  </si>
  <si>
    <t>ESTEFANY MURILLO SALAZAR</t>
  </si>
  <si>
    <t>esc.arcoirisloschiles@mep.go.cr</t>
  </si>
  <si>
    <t>ALBERTO MATARRITA MELENDEZ</t>
  </si>
  <si>
    <t>CINDY MARIA VICTOR PALACIOS</t>
  </si>
  <si>
    <t>esc.dosaguas@mep.go.cr</t>
  </si>
  <si>
    <t>esc.gallopintoloschiles@mep.go.cr</t>
  </si>
  <si>
    <t>ALEJANDRA ROJAS SANDOVAL</t>
  </si>
  <si>
    <t>KENIA VANETTIA CHAVEZ BRICEÑO</t>
  </si>
  <si>
    <t>COTE</t>
  </si>
  <si>
    <t>SIQUIRRES</t>
  </si>
  <si>
    <t>REVENTAZON</t>
  </si>
  <si>
    <t>YENDRY ARAYA BONILLA</t>
  </si>
  <si>
    <t>BAYRON CORTES RODRIGUEZ</t>
  </si>
  <si>
    <t>INGRID CORTES JAEN</t>
  </si>
  <si>
    <t>75 MTS AL NORTE DE LA PLAZA DE FUTBOL</t>
  </si>
  <si>
    <t>JIMMY BARAHONA BLANCO</t>
  </si>
  <si>
    <t>TARRAZU</t>
  </si>
  <si>
    <t>esc.sanramontarrazu@mep.go.cr</t>
  </si>
  <si>
    <t>esc.sanguillermo@mep.go.cr</t>
  </si>
  <si>
    <t>esc.zapotaltarrazu@mep.go.cr</t>
  </si>
  <si>
    <t>DOTA</t>
  </si>
  <si>
    <t>EL GUARCO</t>
  </si>
  <si>
    <t>LILLIANA ARAYA CORDERO</t>
  </si>
  <si>
    <t>EVELYN RODRIGUEZ CHINCHILLA</t>
  </si>
  <si>
    <t>1.5 KM NORTE DEL TEMPLO CATOLICO</t>
  </si>
  <si>
    <t>MONICA NAVARRO GAMBOA</t>
  </si>
  <si>
    <t>CESAR ALEJANDRO SOLANO FALLAS</t>
  </si>
  <si>
    <t>ROXANA CRUZ NAVARRO</t>
  </si>
  <si>
    <t>ORIENTAL</t>
  </si>
  <si>
    <t>OCCIDENTAL</t>
  </si>
  <si>
    <t>ISELA MARIA SOLANO CAMPOS</t>
  </si>
  <si>
    <t>ELINOR CECILIANO CORDERO</t>
  </si>
  <si>
    <t>NELSY ELENA PICADO NARANJO</t>
  </si>
  <si>
    <t>JERSON JOSE MORA CALDERON</t>
  </si>
  <si>
    <t>MELINA MARTINEZ CHACON</t>
  </si>
  <si>
    <t>ERICKA SOLANO NUÑEZ</t>
  </si>
  <si>
    <t>ALVARO SALGADO MORA</t>
  </si>
  <si>
    <t>ALVARADO</t>
  </si>
  <si>
    <t>OREAMUNO</t>
  </si>
  <si>
    <t>OSCAR SANCHEZ VASQUEZ</t>
  </si>
  <si>
    <t>SAN JUAN DE CHICUA</t>
  </si>
  <si>
    <t>MILENA SALAZAR CESPEDES</t>
  </si>
  <si>
    <t>ALLAN ENRIQUE NUÑEZ OVARES</t>
  </si>
  <si>
    <t>LEDA FUENTES ARIAS</t>
  </si>
  <si>
    <t>BERNANRDITA CORRALES UREÑA</t>
  </si>
  <si>
    <t>FLORIZUL PORRAS DUARTE</t>
  </si>
  <si>
    <t>ANA LUCRECIA GOMEZ AGUILAR</t>
  </si>
  <si>
    <t>TREICY ROSSI FUENTES</t>
  </si>
  <si>
    <t>MICHAEL ESTEBAN SOLANO SANCHEZ</t>
  </si>
  <si>
    <t>JOSE FRANCISCO RUIZ RUIZ</t>
  </si>
  <si>
    <t>ANGIE ZUÑIGA LOBO</t>
  </si>
  <si>
    <t>CARMEN GUTIERREZ NUÑEZ</t>
  </si>
  <si>
    <t>esc.ricardoandrestrauch@mep.go.cr</t>
  </si>
  <si>
    <t>esc.dr.carlosluisvalverde@mep.go.cr</t>
  </si>
  <si>
    <t>SULAY RAQUEL CONDEGA MARTINEZ</t>
  </si>
  <si>
    <t>esc.lagloria.turrialba@mep.go.cr</t>
  </si>
  <si>
    <t>LUIS CARLOS MATA ROJAS</t>
  </si>
  <si>
    <t>NORMA JIMENEZ BADILLA</t>
  </si>
  <si>
    <t>KAREN SALVATIERRA SANCHEZ</t>
  </si>
  <si>
    <t>YISENIA MUÑOZ CORREA</t>
  </si>
  <si>
    <t>esc.blassolanoperez@mep.go.cr</t>
  </si>
  <si>
    <t>SANDRA SALAZAR ALVARADO</t>
  </si>
  <si>
    <t>GERARDO CASCANTE MELENDEZ</t>
  </si>
  <si>
    <t>JOHANNA MONTERO VEGA</t>
  </si>
  <si>
    <t>ROXANA ROJAS NAVARRO</t>
  </si>
  <si>
    <t>DOUGLAS CAMPOS LEON</t>
  </si>
  <si>
    <t>CHIRRIPO</t>
  </si>
  <si>
    <t>CECILIO TORRES MORALES</t>
  </si>
  <si>
    <t>250 NORTE DE LA IGLESIA EVANGELICA</t>
  </si>
  <si>
    <t>KAREN NAVARRO VARGAS</t>
  </si>
  <si>
    <t>KRISSIA BALLESTERO SOLIS</t>
  </si>
  <si>
    <t>esc.elsol@mep.go.cr</t>
  </si>
  <si>
    <t>04163</t>
  </si>
  <si>
    <t>PURABA</t>
  </si>
  <si>
    <t>ILEANA GOMEZ VARGAS</t>
  </si>
  <si>
    <t>FLORES</t>
  </si>
  <si>
    <t>BIRRI</t>
  </si>
  <si>
    <t>VIRGINIA CORDOBA MARIN</t>
  </si>
  <si>
    <t>RAMON BARRANTES HERRERA</t>
  </si>
  <si>
    <t>ISABEL BOGANTES VIQUEZ</t>
  </si>
  <si>
    <t>UNIDAD PEDADOGICA EL ROBLE</t>
  </si>
  <si>
    <t>SADDY BENAVIDES AGUERO</t>
  </si>
  <si>
    <t>MARCO VINICIO PORRAS MARTINEZ</t>
  </si>
  <si>
    <t>VARABLANCA</t>
  </si>
  <si>
    <t>GETSEMANI</t>
  </si>
  <si>
    <t>SAN JOSE LA MONTAÑA</t>
  </si>
  <si>
    <t>esc.excelenciadomingogonzalez@mep.go.cr</t>
  </si>
  <si>
    <t>MARIA DEL MAR CALDERON ROSALES</t>
  </si>
  <si>
    <t>KAREN JESSICA ALCARAZ GIRALDO</t>
  </si>
  <si>
    <t>2 KM NORTE DE LA IGLESIA DE S. J. MONTAÑA</t>
  </si>
  <si>
    <t>GABRIELA MATA QUIROS</t>
  </si>
  <si>
    <t>TURES</t>
  </si>
  <si>
    <t>EMILY ANDREA ESPINOZA SALAZAR</t>
  </si>
  <si>
    <t>VERA GRACIELA QUESADA QUESADA</t>
  </si>
  <si>
    <t>PARA</t>
  </si>
  <si>
    <t>EDWIN GUTIERREZ RODRIGUEZ</t>
  </si>
  <si>
    <t>CARLOS VALENCIA GAITAN</t>
  </si>
  <si>
    <t>LLANURAS DEL GASPAR</t>
  </si>
  <si>
    <t>esc.alfredo.miranda.garcia@mep.go.cr</t>
  </si>
  <si>
    <t>GEOVANNI ALVAREZ ZUÑIGA</t>
  </si>
  <si>
    <t>ANA YANSY RODRIGUEZ SIBAJA</t>
  </si>
  <si>
    <t>PATRICIA CERDAS AZOFEIFA</t>
  </si>
  <si>
    <t>CINDY RAMIREZ MORENO</t>
  </si>
  <si>
    <t>100MTS ESTE DEL SALON COMUNAL FINCA CUATRO</t>
  </si>
  <si>
    <t>NIMSI CHACON MURILLO</t>
  </si>
  <si>
    <t>ELIBETH CHAVEZ BUSTOS</t>
  </si>
  <si>
    <t>YERLYN LARA ALEMAN</t>
  </si>
  <si>
    <t>AMBAR PAOLA ARRIETA ARCE</t>
  </si>
  <si>
    <t>YORLENY RODRIGUEZ CHAVARRIA</t>
  </si>
  <si>
    <t>EVELYN SOFIA CARRANZA GONZALEZ</t>
  </si>
  <si>
    <t>NACASCOLO</t>
  </si>
  <si>
    <t>MARIO FLORES CHAVARRIA</t>
  </si>
  <si>
    <t>MAYORGA</t>
  </si>
  <si>
    <t>LAISY VALLEJOS PARRALES</t>
  </si>
  <si>
    <t>YINERI ESPINOZA GUTIERREZ</t>
  </si>
  <si>
    <t>I.D.A. SAN RAMON</t>
  </si>
  <si>
    <t>A LA PAR DEL SALON COMUNAL DEL RIO GRANDE</t>
  </si>
  <si>
    <t>XINIA MARIA DIAZ DIAZ</t>
  </si>
  <si>
    <t>BERNAL ENRIQUE BALTONADO ESPIN</t>
  </si>
  <si>
    <t>100 MTS NORTE DE LS PLAZA DE DEPORTES</t>
  </si>
  <si>
    <t>esc.eljobo.nicoya@mep.go.cr</t>
  </si>
  <si>
    <t>JEANNETTE CAMPOS NO0GUERA</t>
  </si>
  <si>
    <t>BELEN DE NOSARITA</t>
  </si>
  <si>
    <t>ADONAY ZUNIGA JUAREZ</t>
  </si>
  <si>
    <t>ADRIANA MATARRITA PORRAS</t>
  </si>
  <si>
    <t>2 KM AL ESTE DE LA ENTRADA DE NOSARITA</t>
  </si>
  <si>
    <t>MANSION</t>
  </si>
  <si>
    <t>SARA GRIJALBA GRIJALBA</t>
  </si>
  <si>
    <t>esc.rufinocarrillotorres@mep.go.cr</t>
  </si>
  <si>
    <t>EMILIO JOSESALINAS ACOSTA</t>
  </si>
  <si>
    <t>esc.andresbricenoacevedo@mep.go.cr</t>
  </si>
  <si>
    <t>GUSTAVO GUITIERREZ GOMEZ</t>
  </si>
  <si>
    <t>esc.leoncortescastro.nicoya@mep.go.cr</t>
  </si>
  <si>
    <t>GABRIELA HERNANDEZ FAJARDO</t>
  </si>
  <si>
    <t>EVELIN TATIANA SEQUEIRA CASCAN</t>
  </si>
  <si>
    <t>HILDA GOMEZ VILLAGRA</t>
  </si>
  <si>
    <t>MAGALY PORRAS OREGON</t>
  </si>
  <si>
    <t>SIRLENE PERALTA CRUZ</t>
  </si>
  <si>
    <t>750 MTS AL OESTE DEL CTP DE HOJANCHA</t>
  </si>
  <si>
    <t>FRANCISCO GOMEZ GODOY</t>
  </si>
  <si>
    <t>ARYERI MAYORGA ESPINOZA</t>
  </si>
  <si>
    <t>INGRID GARCIA BALTODANO</t>
  </si>
  <si>
    <t>YARIELA SALAZAR ANCHIA</t>
  </si>
  <si>
    <t>DAMARIS SOLORZANO SOLORZANO</t>
  </si>
  <si>
    <t>CARMONA</t>
  </si>
  <si>
    <t>JAVIER SALAZAR MORA</t>
  </si>
  <si>
    <t>JENNY OBANDO OBANDO</t>
  </si>
  <si>
    <t>SILENI ZAPATA CERDAS</t>
  </si>
  <si>
    <t>MARIA CHAVARRIA JIMENEZ</t>
  </si>
  <si>
    <t>esc.madreteresadecalcuta@mep.go.cr</t>
  </si>
  <si>
    <t>ANA GABRIELA GUADAMUZ TENORIO</t>
  </si>
  <si>
    <t>CINDY MATARRITA ENRIQUEZ</t>
  </si>
  <si>
    <t>esc.lasdelicias@mep.go.cr</t>
  </si>
  <si>
    <t>MONICA ELIZONDO ZUÑIGA</t>
  </si>
  <si>
    <t>esc.27deabril@mep.go.cr</t>
  </si>
  <si>
    <t>ANAYANCY AGUILAR BRICEÑO</t>
  </si>
  <si>
    <t>ASTRID VILLEGAS MENDEZ</t>
  </si>
  <si>
    <t>RENE RAMIREZ MORAGA</t>
  </si>
  <si>
    <t>esc.canafistula@mep.go.cr</t>
  </si>
  <si>
    <t>CABO VELAS</t>
  </si>
  <si>
    <t>esc.portegolpe@mep.go.cr</t>
  </si>
  <si>
    <t>CARRILLO</t>
  </si>
  <si>
    <t>MARIBEL MARIN BRICEÑO</t>
  </si>
  <si>
    <t>esc.dehatillo@mep.go.cr</t>
  </si>
  <si>
    <t>esc.ricardoangulovallejos@mep.go.cr</t>
  </si>
  <si>
    <t>esc.launioncuajiniquil@mep.go.cr</t>
  </si>
  <si>
    <t>esc.sanjuanillo@mep.go.cr</t>
  </si>
  <si>
    <t>YERLIN JOHANA ZUÑIGA ZUÑIGA</t>
  </si>
  <si>
    <t>TERESA MATARRITA MATARRITA</t>
  </si>
  <si>
    <t>esc.riocanas@mep.go.cr</t>
  </si>
  <si>
    <t>ANA ROSA RAMIREZ VILLAFUERTE</t>
  </si>
  <si>
    <t>CLAUDIA MORALES VARGAS</t>
  </si>
  <si>
    <t>HENRY VILLARREAL CARRANZA</t>
  </si>
  <si>
    <t>KARINA ORDOÑEZ CRUZ</t>
  </si>
  <si>
    <t>CRISTOBALINA COREA CARAVACA</t>
  </si>
  <si>
    <t>YOLILLAL</t>
  </si>
  <si>
    <t>ULISES IGNACIO ABARCA ORTIZ</t>
  </si>
  <si>
    <t>2 KM SUR DE LA SUBASTA GANADERA MONTECILLOS</t>
  </si>
  <si>
    <t>200M NORTE Y 25 ESTE DE LAS OFICINAS DDEL OIJ</t>
  </si>
  <si>
    <t>SANDRA SANCHO CARDENAS</t>
  </si>
  <si>
    <t>KATHERINE SABORIO CASTILLO</t>
  </si>
  <si>
    <t>KARINA CHACON CHAVERRI</t>
  </si>
  <si>
    <t>IVONNE DAMARIS REYES MORGAGA</t>
  </si>
  <si>
    <t>LILLIANA MOLINA MUÑOZ</t>
  </si>
  <si>
    <t>ROBERTO MENOCAL TALAVERA</t>
  </si>
  <si>
    <t>JESSICA MARIA CASTRO GARCIA</t>
  </si>
  <si>
    <t>NEYLIN ORDOÑEZ SOLANO</t>
  </si>
  <si>
    <t>SALON COMUNAL, SAN JORGE YOLILLAL</t>
  </si>
  <si>
    <t>JOHANNA ROJAS UMAÑA</t>
  </si>
  <si>
    <t>ALEXANDER ZAMBRANA LOPEZ</t>
  </si>
  <si>
    <t>DEL CRUCE DE UPALA CARRETERA UPALA 3KM N Y 1K</t>
  </si>
  <si>
    <t>14 KM ESTE DE SAN ANTONIO CAÑAS</t>
  </si>
  <si>
    <t>DEL SALON COMUNAL 200M NORTE DIAGONAL A LA PU</t>
  </si>
  <si>
    <t>ABANGARES</t>
  </si>
  <si>
    <t>SIERRA</t>
  </si>
  <si>
    <t>ANA YANCY MORALES MURILLO</t>
  </si>
  <si>
    <t>MAUREEN RDRIGUEZ SALAS</t>
  </si>
  <si>
    <t>LEONEL PERALTA BARRANTES</t>
  </si>
  <si>
    <t>esc.higuerillas@mep.go.cr</t>
  </si>
  <si>
    <t>BETSY ALVAREZ GUIERREZ</t>
  </si>
  <si>
    <t>ERICKA GONZALEZ ALVAREZ</t>
  </si>
  <si>
    <t>04168</t>
  </si>
  <si>
    <t>LUIS OBANDO CALVO</t>
  </si>
  <si>
    <t>MAYRENI SOLIS FAJARDO</t>
  </si>
  <si>
    <t>ADRIANA LOPEZ CHAVARRIA</t>
  </si>
  <si>
    <t>esc.cerrossanjose@mep.go.cr</t>
  </si>
  <si>
    <t>HENRY OTAROLA ZAMORA</t>
  </si>
  <si>
    <t>RODJAN CARRILLO FONSECA</t>
  </si>
  <si>
    <t>LIGIA BROWN SANCHEZ</t>
  </si>
  <si>
    <t>OSCAR CASCANTE CASCANTE</t>
  </si>
  <si>
    <t>esc.colruralislacaballo@mep.go.cr</t>
  </si>
  <si>
    <t>ARLENE PACO SAMUDIO</t>
  </si>
  <si>
    <t>CINTHIA CASCANTE CAMPOS</t>
  </si>
  <si>
    <t>esc.sanmartinsur@mep.go.cr</t>
  </si>
  <si>
    <t>CHIRA</t>
  </si>
  <si>
    <t>MARITZA CESPEDES MADRIGAL</t>
  </si>
  <si>
    <t>MAGALY YARIELA JUAREZ CORRALES</t>
  </si>
  <si>
    <t>SUSAN BERROCAL MORERA</t>
  </si>
  <si>
    <t>YERLYN MARIA BOLAÑOS ALFARO</t>
  </si>
  <si>
    <t>esc.tortuguero@mep.go.cr</t>
  </si>
  <si>
    <t>CLARINETH DURON REYES</t>
  </si>
  <si>
    <t>GREVIN CHAVARRIA BRIONES</t>
  </si>
  <si>
    <t>MIROSLABA BARQUERO ALVAREZ</t>
  </si>
  <si>
    <t>YENDRY MELISSA ARIAS FLORES</t>
  </si>
  <si>
    <t>NANCY CHINCHILLA MORALES</t>
  </si>
  <si>
    <t>JUAN UREÑA MORALES</t>
  </si>
  <si>
    <t>GABRIELA BARQUERO RODRIGUEZ</t>
  </si>
  <si>
    <t>OSVALDO JOSE JUAREZ MORALES</t>
  </si>
  <si>
    <t>GUAYCARA</t>
  </si>
  <si>
    <t>MACACONA</t>
  </si>
  <si>
    <t>ANDREINA MADRIGAL PORRAS</t>
  </si>
  <si>
    <t>ANABEL TREJOS CEDEÑO</t>
  </si>
  <si>
    <t>KARINA CHAVES RETANA</t>
  </si>
  <si>
    <t>MARIANELLA BARRERA JION</t>
  </si>
  <si>
    <t>GRETHEL CASTRO MATA</t>
  </si>
  <si>
    <t>WENDOLYN VEGA SANDOVAL</t>
  </si>
  <si>
    <t>esc.antoniovallerriestra@mep.go.cr</t>
  </si>
  <si>
    <t>MONTES DE ORO</t>
  </si>
  <si>
    <t>IVETH ALVAREZ VILLALOBOS</t>
  </si>
  <si>
    <t>JULISSA GARCIA LEAL</t>
  </si>
  <si>
    <t>VIVIAN ARAYA VARELA</t>
  </si>
  <si>
    <t>200 METROS AL NORTE DE LA IGLESIA CATOLICA</t>
  </si>
  <si>
    <t>800 SURESTE DE CONDOMINIOS PUEBLO REAL</t>
  </si>
  <si>
    <t>ROBERTO GERARDO SANDOVAL CHAVE</t>
  </si>
  <si>
    <t>KATTIA ARAYA VARELA</t>
  </si>
  <si>
    <t>esc.elsukia@mep.go.cr</t>
  </si>
  <si>
    <t>JOSE WISTON CARMONA ARIAS</t>
  </si>
  <si>
    <t>EMMANUEL CAMBRONERO FERANDEZ</t>
  </si>
  <si>
    <t>emmanuel.cambronero.fernandez@mep.go.cr</t>
  </si>
  <si>
    <t>50 KM SUR DE LA PLAZA DE DEPORTES</t>
  </si>
  <si>
    <t>YORLENY SEGURA JIMENEZ</t>
  </si>
  <si>
    <t>CONTIGUO AL TEMPLO CATOLICO DE PIRRIS</t>
  </si>
  <si>
    <t>KATTIA RIVERA SANCHEZ</t>
  </si>
  <si>
    <t>600 MTS SUR Y 600 ESTE DEL PUENTE RIO TULIN</t>
  </si>
  <si>
    <t>200 MTS NORTE DE LA PLAZA DE DEPORTES</t>
  </si>
  <si>
    <t>PUERTO CORTES</t>
  </si>
  <si>
    <t>CIUDAD PUERTO CORTES</t>
  </si>
  <si>
    <t>PALMAR</t>
  </si>
  <si>
    <t>KAY RIGOBERTO MONTES GARCIA</t>
  </si>
  <si>
    <t>esc.villacolon@mep.go.cr</t>
  </si>
  <si>
    <t>PITTIER</t>
  </si>
  <si>
    <t>ALTOS KM 83</t>
  </si>
  <si>
    <t>GABRIELA ALVAREZ GOMEZ</t>
  </si>
  <si>
    <t>MARCO VINICIO COTO SEQUEIRA</t>
  </si>
  <si>
    <t>FINCA SIETE PALMAR</t>
  </si>
  <si>
    <t>VIVIAN MORERA UGALDE</t>
  </si>
  <si>
    <t>BAHIA DRAKE</t>
  </si>
  <si>
    <t>RENE RODRIGUEZ VALERIN</t>
  </si>
  <si>
    <t>ROBERT VIALES VIALES</t>
  </si>
  <si>
    <t>MARIANO CORDERO RIVERA</t>
  </si>
  <si>
    <t>mariano.cordero.rivera@mep.go.cr</t>
  </si>
  <si>
    <t>ZORAIDA ARAUZ CONCEPCION</t>
  </si>
  <si>
    <t>esc.laorietta@mep.go.cr</t>
  </si>
  <si>
    <t>04198</t>
  </si>
  <si>
    <t>ZULAY ADRIANA JIMENEZ JAEN</t>
  </si>
  <si>
    <t>esc.idaagroindustrial@mep.go.cr</t>
  </si>
  <si>
    <t>3 KM NORTE DEL CRUCE DE PILON</t>
  </si>
  <si>
    <t>esc.prioritariacarmenlyra@mep.go.cr</t>
  </si>
  <si>
    <t>75 MTS AL ESTE DE LA PLAZA DE DEPORTES</t>
  </si>
  <si>
    <t>ARIELA GUTIERREZ SOBRADO</t>
  </si>
  <si>
    <t>esc.lindavistaguaycara@mep.go.cr</t>
  </si>
  <si>
    <t>RITA</t>
  </si>
  <si>
    <t>GUTIERREZ BROWN</t>
  </si>
  <si>
    <t>ANGELA MARIA ZAMORA JIMENEZ</t>
  </si>
  <si>
    <t>DAYANA ARAYA MADRIGAL</t>
  </si>
  <si>
    <t>ALEXANDER OCTAVIO SANDI SANDI</t>
  </si>
  <si>
    <t>SANDRA RODRIGUEZ MATAMOROS</t>
  </si>
  <si>
    <t>KRISSIA G. HERRERA AVENDAÑO</t>
  </si>
  <si>
    <t>AGUABUENA</t>
  </si>
  <si>
    <t>JORGE EDUARDO ZAMORA MONTERO</t>
  </si>
  <si>
    <t>GABRIELA CASTRO GARCIA</t>
  </si>
  <si>
    <t>esc.sanisidroaguabuena@mep.go.cr</t>
  </si>
  <si>
    <t>FRENTE AL TEMPLO CATOLICO DE LA COMUNIDAD</t>
  </si>
  <si>
    <t>JEISSON OTOYA MOYA</t>
  </si>
  <si>
    <t>MARITZA LOPEZ ESPINOZA</t>
  </si>
  <si>
    <t>DE SABANILLAS 8 K. AL SURESTE</t>
  </si>
  <si>
    <t>TALAMANCA</t>
  </si>
  <si>
    <t>ORLANDO MARIA SOLERA QUESADA</t>
  </si>
  <si>
    <t>4 KILOMETROS AL OESTE DEL PUENTE AMARILLO</t>
  </si>
  <si>
    <t>ROY DANIEL ZUÑIGA MUÑOZ</t>
  </si>
  <si>
    <t>TELIRE</t>
  </si>
  <si>
    <t>DAMARIS BENDAÑA MURILLO</t>
  </si>
  <si>
    <t>CARLOS RUIZ OSORIO</t>
  </si>
  <si>
    <t>150 SUR DEL PUESTO POLICIAL</t>
  </si>
  <si>
    <t>CARLOS A. LOPEZ HERNANDEZ</t>
  </si>
  <si>
    <t>esc.fincanaranjo@mep.go.cr</t>
  </si>
  <si>
    <t>DOUGLAS CERDAS QUESADA</t>
  </si>
  <si>
    <t>RICARDO MEJIA CRUZ</t>
  </si>
  <si>
    <t>EL VALLE, PUNTA BURICA</t>
  </si>
  <si>
    <t>esc.bellaluz@mep.go.cr</t>
  </si>
  <si>
    <t>KATTIA MATARRITA MATARRITA</t>
  </si>
  <si>
    <t>MATAMA</t>
  </si>
  <si>
    <t>IVAN SOLANO LOPEZ</t>
  </si>
  <si>
    <t>400 N.DE LA GAR.Y 25 E.DE MUELLE LOS PAJAROS</t>
  </si>
  <si>
    <t>esc.laesperenzasiquirres@mep.go.cr</t>
  </si>
  <si>
    <t>LISBETH ARAYA CORTES</t>
  </si>
  <si>
    <t>esc.buffalo@mep.go.cr</t>
  </si>
  <si>
    <t>KEVIN CALDERON ARAYA</t>
  </si>
  <si>
    <t>esc.casorla@mep.go.cr</t>
  </si>
  <si>
    <t>RIO JIMENEZ</t>
  </si>
  <si>
    <t>BOCA RIO SILENCIO</t>
  </si>
  <si>
    <t>ROLANDO BALLESTERO UMAÑA</t>
  </si>
  <si>
    <t>esc.freeman@mep.go.cr</t>
  </si>
  <si>
    <t>esc.lidersilvestregrant@mep.go.cr</t>
  </si>
  <si>
    <t>FRENTE A LA OFICINA DE LA ASADA DE CAIRO</t>
  </si>
  <si>
    <t>ALBER CONTRERAS LEIVA</t>
  </si>
  <si>
    <t>ALEGRIA</t>
  </si>
  <si>
    <t>ANA LUCIA MORA MORALES</t>
  </si>
  <si>
    <t>DINNIA MARLENI MESEN AZOFEIFA</t>
  </si>
  <si>
    <t>EUGENIA MENDOZA BARRANTES</t>
  </si>
  <si>
    <t>esc.soki@mep.go.cr</t>
  </si>
  <si>
    <t>FRENTE A LA IGLESIA CATOLICA,BRIBRI-TALAMANCA</t>
  </si>
  <si>
    <t>BERNARDO RODRIGUEZ LUPARIO</t>
  </si>
  <si>
    <t>AL COSTADO DE LA PLAZA DE FUTBOL DE BAJO COEN</t>
  </si>
  <si>
    <t>YESSICA BARRANTES GOMEZ</t>
  </si>
  <si>
    <t>ELIZABETH MONGE GUTIERREZ</t>
  </si>
  <si>
    <t>EVELYN T. BERMUDEZ GUTIERREZ</t>
  </si>
  <si>
    <t>KAREN RODRIGUEZ LONDOÑO</t>
  </si>
  <si>
    <t>MARIA E. GUTIERREZ CAMPOS</t>
  </si>
  <si>
    <t>JACQUELINE ALVARADO JIMENEZ</t>
  </si>
  <si>
    <t>WALTER SANCHEZ CARDENAS</t>
  </si>
  <si>
    <t>DELIA RIVERA BENAVIDES</t>
  </si>
  <si>
    <t>NELSY JULISSA GOMEZ SOLORZANO</t>
  </si>
  <si>
    <t>OLGA ROMAN CHAVARRIA</t>
  </si>
  <si>
    <t>RUTH MANDERSON DALEY</t>
  </si>
  <si>
    <t>esc.bocacohen@mep.go.cr</t>
  </si>
  <si>
    <t>SAN JUAN DE POCOCI</t>
  </si>
  <si>
    <t>YENDI MUNOS ORTIZ</t>
  </si>
  <si>
    <t>CIUDADELA SAN JOSE</t>
  </si>
  <si>
    <t>TICABAN FINCA UNO</t>
  </si>
  <si>
    <t>GENER JESUS JIMENEZ CHAVARRIA</t>
  </si>
  <si>
    <t>FTE A LA IGLESIA CATOLICA BARRIO EL CARMEN</t>
  </si>
  <si>
    <t>TOURNON</t>
  </si>
  <si>
    <t>JACQUELINE ORTIZ ROMAN</t>
  </si>
  <si>
    <t>PEDRO ALEJANDRO HERRERA VARGAS</t>
  </si>
  <si>
    <t>JENNIFER PEÑA ALFARO</t>
  </si>
  <si>
    <t>MARITZA ROJAS VINDAS</t>
  </si>
  <si>
    <t>FRENTE A PLAZA DE FUTBOL</t>
  </si>
  <si>
    <t>GERARDO JIMENEZ ESQUIVEL</t>
  </si>
  <si>
    <t>COLONIA ZELEDON</t>
  </si>
  <si>
    <t>VEGA DE RIO PALACIOS</t>
  </si>
  <si>
    <t>8 KM AL NOROESTE DE LA BOMBA PALMITAS</t>
  </si>
  <si>
    <t>MAGALY RODRIGUEZZ MONGE</t>
  </si>
  <si>
    <t>MERIA HERNANDEZ RAMIREZ</t>
  </si>
  <si>
    <t>JOICE AGUILAR CERDAS</t>
  </si>
  <si>
    <t>CONTIGUO A PLAZA DE DEPORTES, DEBASA, DUACARI</t>
  </si>
  <si>
    <t>500 NORTE DE PIÑA FRUT, ROXANA</t>
  </si>
  <si>
    <t>ANGELES DE ANABAN</t>
  </si>
  <si>
    <t>GABRIEL CHAVES SANCHEZ</t>
  </si>
  <si>
    <t>18KM NOROESTE DE CIUDAD CORTES</t>
  </si>
  <si>
    <t>esc.losjazmines@mep.go.cr</t>
  </si>
  <si>
    <t>DIGNA DEL CARMEN ROJAS MORALES</t>
  </si>
  <si>
    <t>esc.elbejuco@mep.go.cr</t>
  </si>
  <si>
    <t>esc.idalosangeles@mep.go.cr</t>
  </si>
  <si>
    <t>esc.laboratorio@mep.go.cr</t>
  </si>
  <si>
    <t>STEPHANIE GABRIELA ARTAVIA CH.</t>
  </si>
  <si>
    <t>YUSTIL ARAYA CASTILLO</t>
  </si>
  <si>
    <t>YENORIS OBANDO SEQUEIRA</t>
  </si>
  <si>
    <t>LAURA SANCHEZ HERNANDEZ</t>
  </si>
  <si>
    <t>JEFRY JOSE SOTO ROMERO</t>
  </si>
  <si>
    <t>EMANUEL JIMENEZ TORRES</t>
  </si>
  <si>
    <t>XENIA RODRIGUEZ BONILLA</t>
  </si>
  <si>
    <t>SILVIA SALAZAR ESPINOZA</t>
  </si>
  <si>
    <t>esc.santaclemencia@mep.go.cr</t>
  </si>
  <si>
    <t>ARELY GOMEZ VARGAS</t>
  </si>
  <si>
    <t>SILVIA VALERIO ARTAVIA</t>
  </si>
  <si>
    <t>ERICK ABARCA CHAVES</t>
  </si>
  <si>
    <t>MALINCIN JIMENEZ AMADOR</t>
  </si>
  <si>
    <t>esc.garitavieja@mep.go.cr</t>
  </si>
  <si>
    <t>LA GARITA VIEJA, SANTA CRUZ, GUANACASTE</t>
  </si>
  <si>
    <t>MARIBEL CAMBRONERO AGUILAR</t>
  </si>
  <si>
    <t>esc.coloniadelvalle@mep.go.cr</t>
  </si>
  <si>
    <t>KAROL ROXANA RAMIREZ JIMENEZ</t>
  </si>
  <si>
    <t>esc.juanilama@mep.go.cr</t>
  </si>
  <si>
    <t>SAN FRANCISCO DE ASIS</t>
  </si>
  <si>
    <t>SAN VICENTE UJARRAS</t>
  </si>
  <si>
    <t>BRISAS RIO BLANCO</t>
  </si>
  <si>
    <t>esc.lasvegasdelriosucio@mep.go.cr</t>
  </si>
  <si>
    <t>XINIA MARIELOS OREAMUNO ORTEGA</t>
  </si>
  <si>
    <t>YESENIA AZOFEIFA BARBOZA</t>
  </si>
  <si>
    <t>MARIA MURILLO HERRERA</t>
  </si>
  <si>
    <t>JESSICA ARYERIE GODINEZ MORENO</t>
  </si>
  <si>
    <t>esc.coopeisabel@mep.go.cr</t>
  </si>
  <si>
    <t>DINIA LEIVA VALVERDE</t>
  </si>
  <si>
    <t>esc.xiquiari@mep.go.cr</t>
  </si>
  <si>
    <t>INDIRA GATGENS BERMUDEZ</t>
  </si>
  <si>
    <t>JORGE MUÑOZ DIAZ</t>
  </si>
  <si>
    <t>KARINA VALLE DIAZ</t>
  </si>
  <si>
    <t>EDITH PERALTA JIMENEZ</t>
  </si>
  <si>
    <t>ANTIGUA DIRECCION REGIONAL DE LIMON</t>
  </si>
  <si>
    <t>400 MTS SUR DEL MUELLE PUERTO LINDO, CARIARI</t>
  </si>
  <si>
    <t>CONTIGUO AL TEMPLO CATOLICO DE CHIMURRIA</t>
  </si>
  <si>
    <t>DAUBER MARTIN CAMPOS LEON</t>
  </si>
  <si>
    <t>YORJANI G. FUENTES MONTANO</t>
  </si>
  <si>
    <t>SEBASTIAN SALAZAR MARTINEZ</t>
  </si>
  <si>
    <t>DIDIER LEIVA MORALES</t>
  </si>
  <si>
    <t>esc.bajamar@mep.go.cr</t>
  </si>
  <si>
    <t>ANDREINA I.PERALTA ARROLIGA</t>
  </si>
  <si>
    <t>LINETTE BRENES VELEZ</t>
  </si>
  <si>
    <t>XINIA NAVARRO SANDOVAL</t>
  </si>
  <si>
    <t>esc.renacer@mep.go.cr</t>
  </si>
  <si>
    <t>DINIA FALLAS ROBLES</t>
  </si>
  <si>
    <t>ALBA ALVAREZ RUEDA</t>
  </si>
  <si>
    <t>URBANIZACION LAS CAÑAS</t>
  </si>
  <si>
    <t>ROXANA VELASQUEZ NUÑEZ</t>
  </si>
  <si>
    <t>RITA MARCELLY UMAÑA VALVERDE</t>
  </si>
  <si>
    <t>MINOR C. LEITON RAMIREZ</t>
  </si>
  <si>
    <t>SANDRA MILEYDI REYES PALMA</t>
  </si>
  <si>
    <t>EDDIE LOAIZA NUÑEZ</t>
  </si>
  <si>
    <t>esc.tsenedikol@mep.go.cr</t>
  </si>
  <si>
    <t>ADRIANA CABALLERO PIÑA</t>
  </si>
  <si>
    <t>1KM SUR DEL PUENTE DE CAÑAS ENTRE SAN RAFAEL</t>
  </si>
  <si>
    <t>DEINER B. FERNANDEZ MORALES</t>
  </si>
  <si>
    <t>RONALD M. ALPIZAR HERNANDEZ</t>
  </si>
  <si>
    <t>vera.fernandez.solis@mep.go.cr</t>
  </si>
  <si>
    <t>esc.serinach@mep.go.cr</t>
  </si>
  <si>
    <t>1KM NORTE DEL PARQUE NACIONAL VOLCAN TENORIO</t>
  </si>
  <si>
    <t>DENNIS MADRIGAL MORA</t>
  </si>
  <si>
    <t>DOREY QUESADA MORA</t>
  </si>
  <si>
    <t>LUIS DIEGO SOLANO RODRIGUEZ</t>
  </si>
  <si>
    <t>daylin.hidalgo.ortiz@mep.go.cr</t>
  </si>
  <si>
    <t>ASENTAMIENTO IDA CAÑA BLANCA</t>
  </si>
  <si>
    <t>200 OESTE, 100 NORTE DE SERVICENTRO LA COSTA</t>
  </si>
  <si>
    <t>esc.indigenabajobley@mep.go.cr</t>
  </si>
  <si>
    <t>CONTIGUO AL PARQUE INFANTIL DE LOS SUEÑOS</t>
  </si>
  <si>
    <t>MARIA SUGEY VILLALOBOS REYES</t>
  </si>
  <si>
    <t>JUNTO AL LICEO BOCAS DE NOSARA GUANACASTE</t>
  </si>
  <si>
    <t>esc.laroxana@mep.go.cr</t>
  </si>
  <si>
    <t>JOSE HENRY ROJAS MORALES</t>
  </si>
  <si>
    <t>ANDRIZ MADRIZ MARTINEZ</t>
  </si>
  <si>
    <t>JERUSALEN</t>
  </si>
  <si>
    <t>MELIDA BADILLA CARMONA</t>
  </si>
  <si>
    <t>BAJOS DE OLAN</t>
  </si>
  <si>
    <t>SELMA ROJAS DELGADO</t>
  </si>
  <si>
    <t>MARCIA SAENZ ARCE</t>
  </si>
  <si>
    <t>marcia.saenz.arce@mep.go.cr</t>
  </si>
  <si>
    <t>KAREN SUSANA HERRERA SEGURA</t>
  </si>
  <si>
    <t>JOSE ORTIZ MOYA</t>
  </si>
  <si>
    <t>esc.seliko@mep.go.cr</t>
  </si>
  <si>
    <t>VIVIANA MARTINEZ MARTINEZ</t>
  </si>
  <si>
    <t>esc.miravalles.nortenorte@mep.go.cr</t>
  </si>
  <si>
    <t>ELVIS ROMERO GARCIA</t>
  </si>
  <si>
    <t>MARIA CECILIA SOTO ARIAS</t>
  </si>
  <si>
    <t>KERYN MARENCO SANCHEZ</t>
  </si>
  <si>
    <t>ASENTAMIENTO SALAMA</t>
  </si>
  <si>
    <t>esc.elportal@mep.go.cr</t>
  </si>
  <si>
    <t>COSTADO NORTE DEL SUPER VALLE VERDE</t>
  </si>
  <si>
    <t>LAURA MARIA PEREIRA PEREIRA</t>
  </si>
  <si>
    <t>LAGUNAS DE BARU</t>
  </si>
  <si>
    <t>esc.lasrosas@mep.go.cr</t>
  </si>
  <si>
    <t>MONTE SION</t>
  </si>
  <si>
    <t>esc.tolokkicha@mep.go.cr</t>
  </si>
  <si>
    <t>CARLOS LUIS ORTIZ TORRES</t>
  </si>
  <si>
    <t>RANDY JOEL ARAYA PANIAGUA</t>
  </si>
  <si>
    <t>DUSERIÑAK</t>
  </si>
  <si>
    <t>04165</t>
  </si>
  <si>
    <t>BAJO MOLLEJONES</t>
  </si>
  <si>
    <t>MARJORIE OBANDO ESPINOZA</t>
  </si>
  <si>
    <t>esc.cocotsakubata@mep.go.cr</t>
  </si>
  <si>
    <t>MARCELA RETANA UMAÑA</t>
  </si>
  <si>
    <t>esc.colinasdeleste@mep.go.cr</t>
  </si>
  <si>
    <t>BRIGITTE MADRIZ PINO</t>
  </si>
  <si>
    <t>esc.sulaju@mep.go.cr</t>
  </si>
  <si>
    <t>04166</t>
  </si>
  <si>
    <t>esc.moi@mep.go.cr</t>
  </si>
  <si>
    <t>WENDY RIVERA FALLAS</t>
  </si>
  <si>
    <t>esc.losangelesbratsi@mep.go.cr</t>
  </si>
  <si>
    <t>esc.cerroazulmatina@mep.go.cr</t>
  </si>
  <si>
    <t>INGRID FONTANA BRENES</t>
  </si>
  <si>
    <t>KONYÖU</t>
  </si>
  <si>
    <t>esc.duchiribata@mep.go.cr</t>
  </si>
  <si>
    <t>esc.bisola@mep.go.cr</t>
  </si>
  <si>
    <t>LUIS MUÑOZ DIAZ</t>
  </si>
  <si>
    <t>FELIPE BAÑEZ GARCIA</t>
  </si>
  <si>
    <t>KAKAL KICHA</t>
  </si>
  <si>
    <t>ALBIN RAUL HIDALGO ZUÑIGA</t>
  </si>
  <si>
    <t>esc.kowa@mep.go.cr</t>
  </si>
  <si>
    <t>RUBI LOPEZ MORALES</t>
  </si>
  <si>
    <t>esc.elprogresobratsi@mep.go.cr</t>
  </si>
  <si>
    <t>esc.japon@mep.go.cr</t>
  </si>
  <si>
    <t>JEANNETTE ARIAS GONZALEZ</t>
  </si>
  <si>
    <t>8 KM AL SUR DE SABANILLAS</t>
  </si>
  <si>
    <t>LAS VEGAS DE ESPABEL</t>
  </si>
  <si>
    <t>ANDREA AGUILAR GARCIA</t>
  </si>
  <si>
    <t>7 KM SURESTE DE LA ESCUELA DOS RAMAS</t>
  </si>
  <si>
    <t>CRISTIAN ESPINOZA GOMEZ</t>
  </si>
  <si>
    <t>esc.indigenasuruy@mep.go.cr</t>
  </si>
  <si>
    <t>2 KM NE DE LA PARADA DE BUSES DE PROGRESO</t>
  </si>
  <si>
    <t>OSCAR ZUÑIGA SEQUEIRA</t>
  </si>
  <si>
    <t>3 KM NORTE DE LA ESCUELA CERERE</t>
  </si>
  <si>
    <t>MARCO VINICIO UMAÑA JUAREZ</t>
  </si>
  <si>
    <t>cosion@sion.ed.cr</t>
  </si>
  <si>
    <t>institucional@monterrey.ed.cr</t>
  </si>
  <si>
    <t>DEL MAS X MENOS DE SAN PEDRO 200 NORTE</t>
  </si>
  <si>
    <t>LAS CAÑAS</t>
  </si>
  <si>
    <t>cecelocr@prodieca.org</t>
  </si>
  <si>
    <t>CESAR RODRIGUEZ BARRANTES</t>
  </si>
  <si>
    <t>d.academica@santaana.ed.cr</t>
  </si>
  <si>
    <t>SONIA SMITH SMITH</t>
  </si>
  <si>
    <t>LAURENS TORRES ARTAVIA</t>
  </si>
  <si>
    <t>DE LA CASA DE DOÑA LELA 800 S Y 300 E</t>
  </si>
  <si>
    <t>ANA PATRICIA ARROYO UMAÑA</t>
  </si>
  <si>
    <t>JULIO CESAR ALVAREZ GUTIERREZ</t>
  </si>
  <si>
    <t>ARIEL WEISSBURG</t>
  </si>
  <si>
    <t>CINDY BARQUERO FAJARDO</t>
  </si>
  <si>
    <t>centroeducativovillaparaiso@gmail.com</t>
  </si>
  <si>
    <t>MARCO V. GUEVARA SOLANO</t>
  </si>
  <si>
    <t>C.CARIARI,BOSQ.DE DOÑA ROSA,LA ASUNC.DE BELEN</t>
  </si>
  <si>
    <t>KAREN CHAVES AREAS</t>
  </si>
  <si>
    <t>200 ESTE DEL ESTADIO PIPILO UMAÑA</t>
  </si>
  <si>
    <t>victoria.mena@bluevalley.ed.cr</t>
  </si>
  <si>
    <t>03484</t>
  </si>
  <si>
    <t>info@ghs.ed.cr</t>
  </si>
  <si>
    <t>200 OESTE Y 150 AL SUR DE COLYPRO</t>
  </si>
  <si>
    <t>1.2 KM SUR DEL RESTAURANTE DOÑA LELA</t>
  </si>
  <si>
    <t>RAFAEL MORA GOÑI</t>
  </si>
  <si>
    <t>sanambrosio@prodieca.org</t>
  </si>
  <si>
    <t>info@sps.ed.cr</t>
  </si>
  <si>
    <t>2 KM SURESTE DEL RESTAURANTE DOÑA LELA</t>
  </si>
  <si>
    <t>FRENTE AL CONDOMINIO PALMA REAL,GRECIA</t>
  </si>
  <si>
    <t>nuevomilenio@cfnm.ed.cr</t>
  </si>
  <si>
    <t>SEP INTERNATIONAL SCHOOL</t>
  </si>
  <si>
    <t>sep@soepa.co</t>
  </si>
  <si>
    <t>CIENTIFICO BILINGÜE DEL SUR</t>
  </si>
  <si>
    <t>VICTORIA PANINSKI ROVIRA</t>
  </si>
  <si>
    <t>OLMAN VARGAS ROJAS</t>
  </si>
  <si>
    <t>MARIA FERNANDA SEGURA VALERIN</t>
  </si>
  <si>
    <t>centroeducativograymar@gmail.com</t>
  </si>
  <si>
    <t>gchanto@atm.ed.cr / gchanto@hotmail.com</t>
  </si>
  <si>
    <t>AARON SANCHEZ MORALES</t>
  </si>
  <si>
    <t>BILINGÜE NUESTRA SEÑORA DE LOURDES</t>
  </si>
  <si>
    <t>GREIVIN VILLALOBOS LORIA</t>
  </si>
  <si>
    <t>BARRIO LIMON OESTE</t>
  </si>
  <si>
    <t>LABORATORIO BILINGÜE</t>
  </si>
  <si>
    <t>ENY SANCHEZ SALAS-KARLA JIMENE</t>
  </si>
  <si>
    <t>MARITZA BUZANO ROMERO</t>
  </si>
  <si>
    <t>BILINGÜE DEL SAGRADO CORAZON JESUS</t>
  </si>
  <si>
    <t>KAREN RODRIGUEZ ZUÑIGA</t>
  </si>
  <si>
    <t>LIZA MAUREEN EWEN</t>
  </si>
  <si>
    <t>lewen@mfschool.org</t>
  </si>
  <si>
    <t>04110</t>
  </si>
  <si>
    <t>CREATIVA</t>
  </si>
  <si>
    <t>direccion@cloudforestschool.org</t>
  </si>
  <si>
    <t>500 METROS NORTE DEL BANCO DE COSTA RICA</t>
  </si>
  <si>
    <t>SAINT JOHN VIANNEY CENTRO EDUCATIVO</t>
  </si>
  <si>
    <t>LA GUACIMA CENTRO</t>
  </si>
  <si>
    <t>OLGA ATENCIO REAL</t>
  </si>
  <si>
    <t>sjvianney@hotmail.com</t>
  </si>
  <si>
    <t>800 MTS OESTE DEL SUPER LA CANASTITA</t>
  </si>
  <si>
    <t>BILINGÜE VIRGEN DEL PILAR</t>
  </si>
  <si>
    <t>RONALD MADRIGAL MONGE</t>
  </si>
  <si>
    <t>KARLA SALAS MEJIA</t>
  </si>
  <si>
    <t>04258</t>
  </si>
  <si>
    <t>SAN JOSECITO CENTRO</t>
  </si>
  <si>
    <t>BILINGÜE MARIA AUXILIADORA</t>
  </si>
  <si>
    <t>GERMAN CHAVARRIA MENDEZ</t>
  </si>
  <si>
    <t>03332</t>
  </si>
  <si>
    <t>SOR SUSANA LI TONG</t>
  </si>
  <si>
    <t>info@educartecr.net</t>
  </si>
  <si>
    <t>colegio@lapazschool.org</t>
  </si>
  <si>
    <t>asistencia@fls.ed.cr</t>
  </si>
  <si>
    <t>DORCAS ENRIQUEZ MORA</t>
  </si>
  <si>
    <t>COSTADO SUR DEL PARQUE EL BOSQUE 25M ESTE</t>
  </si>
  <si>
    <t>ELIBERTH RODRIGUEZ BARRANTES</t>
  </si>
  <si>
    <t>direccionacademica@sandaniel.ed.cr</t>
  </si>
  <si>
    <t>ALEMANHAZEL@YAHOO.COM</t>
  </si>
  <si>
    <t>PALMAS PACIFICAS</t>
  </si>
  <si>
    <t>cbrenes@elpuentecr.org</t>
  </si>
  <si>
    <t>FINCA PALMAS PACIFICAS,50 N.DEL TENIS CLUB</t>
  </si>
  <si>
    <t>NATALIA JIRON POPOVA</t>
  </si>
  <si>
    <t>SIBÖ FORMACION INTEGRAL</t>
  </si>
  <si>
    <t>JUAN BARRILERO CONTRERAS</t>
  </si>
  <si>
    <t>HILDA LEON VILLALTA</t>
  </si>
  <si>
    <t>DEIKA EMILET SANCHEZ CASTILLO</t>
  </si>
  <si>
    <t>mep@thelaunchpadtlp.education</t>
  </si>
  <si>
    <t>FLOR QUESADA VALVERDE</t>
  </si>
  <si>
    <t>04142</t>
  </si>
  <si>
    <t>SAUCES</t>
  </si>
  <si>
    <t>LUCIA ZAMORA CESPEDES</t>
  </si>
  <si>
    <t>direccionprimaria@ktscr.com</t>
  </si>
  <si>
    <t>FRENTE A CONDOMINIO RIO LINDO</t>
  </si>
  <si>
    <t>04395</t>
  </si>
  <si>
    <t>COLEGIO AGROPECUARIO DE SAN CARLOS</t>
  </si>
  <si>
    <t>LILLIAM DAMARIS VARGAS CORDERO</t>
  </si>
  <si>
    <t>dvargas@casc.ed.cr</t>
  </si>
  <si>
    <t>04396</t>
  </si>
  <si>
    <t>GOLDEN VALLEY SCHOOL-HEREDIA-(HORARIO DIFERENC.)</t>
  </si>
  <si>
    <t>04397</t>
  </si>
  <si>
    <t>CENTRO EDUC. FONDO DE BENEFICIO SOCIAL UNA-SITUN</t>
  </si>
  <si>
    <t>MARIA DEL ROCIO MOYA GONZALEZ</t>
  </si>
  <si>
    <t>centroeducativofbs@fobeso.com</t>
  </si>
  <si>
    <t>500MTS N DEL DEPOSITO SAN MIGUEL</t>
  </si>
  <si>
    <t>04398</t>
  </si>
  <si>
    <t>COLEGIO HERALDOS DEL EVANGELIO INTERNACIONAL</t>
  </si>
  <si>
    <t>ELIZABETH CASTRO CALVO</t>
  </si>
  <si>
    <t>colegiocr@heraldos.info</t>
  </si>
  <si>
    <t>FRENTE A LA ENTRADA DE MOZOTAL</t>
  </si>
  <si>
    <t>04399</t>
  </si>
  <si>
    <t>NORTH DALE SCHOOL</t>
  </si>
  <si>
    <t>GEORGINA CORTES SOTO</t>
  </si>
  <si>
    <t>info@northdaleschoolcr.com</t>
  </si>
  <si>
    <t>04400</t>
  </si>
  <si>
    <t>SAINT JAGO ELEMENTAL SCHOOL</t>
  </si>
  <si>
    <t>LOS YOSES</t>
  </si>
  <si>
    <t>FELIPE LOPEZ CHEVEZ</t>
  </si>
  <si>
    <t>sjescr@gmail.com/administracion.slopez@sjagocr.com</t>
  </si>
  <si>
    <t>50 AL SUR DEL AUTOMERCADO DE LOS YOSES</t>
  </si>
  <si>
    <t>GREEN HOUSE SCHOOL</t>
  </si>
  <si>
    <t>SAN JOSE / PURISCAL / CANDELARIA</t>
  </si>
  <si>
    <t xml:space="preserve">SAN JOSE / MORA / PIEDRAS NEGRAS </t>
  </si>
  <si>
    <t xml:space="preserve">SAN JOSE / GOICOECHEA / SAN FRANCISCO </t>
  </si>
  <si>
    <t xml:space="preserve">SAN JOSE / TIBAS / SAN JUAN  </t>
  </si>
  <si>
    <t xml:space="preserve">SAN JOSE / TIBAS / CINCO ESQUINAS </t>
  </si>
  <si>
    <t>SAN JOSE / PEREZ ZELEDON / SAN ISIDRO DEL GENERAL</t>
  </si>
  <si>
    <t>SAN JOSE / PEREZ ZELEDON / GENERAL</t>
  </si>
  <si>
    <t>SAN JOSE / LEON CORTES / SAN PABLO</t>
  </si>
  <si>
    <t>SAN JOSE / LEON CORTES / SAN ANDRES</t>
  </si>
  <si>
    <t>SAN JOSE / LEON CORTES / LLANO BONITO</t>
  </si>
  <si>
    <t>SAN JOSE / LEON CORTES / SAN ISIDRO</t>
  </si>
  <si>
    <t>SAN JOSE / LEON CORTES / SANTA CRUZ</t>
  </si>
  <si>
    <t>SAN JOSE / LEON CORTES / SAN ANTONIO</t>
  </si>
  <si>
    <t xml:space="preserve">ALAJUELA / SAN RAMON / PIEDADES NORTE </t>
  </si>
  <si>
    <t xml:space="preserve">ALAJUELA / SAN RAMON / PEÑAS BLANCAS </t>
  </si>
  <si>
    <t>ALAJUELA / NARANJO / ROSARIO</t>
  </si>
  <si>
    <t>ALAJUELA / PALMARES / GRANJA</t>
  </si>
  <si>
    <t xml:space="preserve">ALAJUELA / POAS / SABANA REDONDA </t>
  </si>
  <si>
    <t>ALAJUELA / OROTINA / MASTATE</t>
  </si>
  <si>
    <t xml:space="preserve">ALAJUELA / OROTINA / HACIENDA VIEJA </t>
  </si>
  <si>
    <t>ALAJUELA / OROTINA / CEIBA</t>
  </si>
  <si>
    <t xml:space="preserve">ALAJUELA / SAN CARLOS / AGUAS ZARCAS </t>
  </si>
  <si>
    <t>ALAJUELA / SAN CARLOS / FORTUNA</t>
  </si>
  <si>
    <t>ALAJUELA / SAN CARLOS / TIGRA</t>
  </si>
  <si>
    <t>ALAJUELA / SAN CARLOS / PALMERA</t>
  </si>
  <si>
    <t>ALAJUELA / ZARCERO / TAPESCO</t>
  </si>
  <si>
    <t>ALAJUELA / UPALA / SAN JOSE (PIZOTE)</t>
  </si>
  <si>
    <t>CARTAGO / CARTAGO / AGUACALIENTE (SAN FRANCISCO)</t>
  </si>
  <si>
    <t>CARTAGO / CARTAGO / GUADALUPE (ARENILLA)</t>
  </si>
  <si>
    <t xml:space="preserve">CARTAGO / CARTAGO / DULCE NOMBRE  </t>
  </si>
  <si>
    <t>3-02-06</t>
  </si>
  <si>
    <t>CARTAGO / PARAISO / BIRRISITO</t>
  </si>
  <si>
    <t xml:space="preserve">CARTAGO / LA UNION / DULCE NOMBRE  </t>
  </si>
  <si>
    <t>3-04-04</t>
  </si>
  <si>
    <t>CARTAGO / JIMENEZ / LA VICTORIA</t>
  </si>
  <si>
    <t>CARTAGO / TURRIALBA / CHIRRIPO</t>
  </si>
  <si>
    <t>CARTAGO / EL GUARCO / TEJAR</t>
  </si>
  <si>
    <t>HEREDIA / SAN RAFAEL / ANGELES</t>
  </si>
  <si>
    <t>HEREDIA / BELEN / RIBERA</t>
  </si>
  <si>
    <t>HEREDIA / SAN PABLO / RINCO DE SABANILLA</t>
  </si>
  <si>
    <t>HEREDIA / SARAPIQUI / HORQUETAS</t>
  </si>
  <si>
    <t xml:space="preserve">GUANACASTE / NICOYA / QUEBRADA HONDA </t>
  </si>
  <si>
    <t>GUANACASTE / SANTA CRUZ / CUAJINIQUIL</t>
  </si>
  <si>
    <t>GUANACASTE / BAGACES / FORTUNA</t>
  </si>
  <si>
    <t>GUANACASTE / ABANGARES / JUNTAS</t>
  </si>
  <si>
    <t xml:space="preserve">GUANACASTE / TILARAN / QUEBRADA GRANDE </t>
  </si>
  <si>
    <t xml:space="preserve">GUANACASTE / TILARAN / TIERRAS MORENAS </t>
  </si>
  <si>
    <t>GUANACASTE / LA CRUZ / GARITA</t>
  </si>
  <si>
    <t xml:space="preserve">GUANACASTE / HOJANCHA / PUERTO CARRILLO </t>
  </si>
  <si>
    <t>PUNTARENAS / MONTES DE ORO / UNION</t>
  </si>
  <si>
    <t>PUNTARENAS / AGUIRRE / QUEPOS</t>
  </si>
  <si>
    <t>PUNTARENAS / AGUIRRE / SAVEGRE</t>
  </si>
  <si>
    <t>PUNTARENAS / AGUIRRE / NARANJITO</t>
  </si>
  <si>
    <t>PUNTARENAS / COTO BRUS / AGUABUENA</t>
  </si>
  <si>
    <t>PUNTARENAS / COTO BRUS / GUTIERREZ BROWN</t>
  </si>
  <si>
    <t>6-11-03</t>
  </si>
  <si>
    <t>PUNTARENAS / GARABITO / LAGUNILLAS</t>
  </si>
  <si>
    <t>6-12-01</t>
  </si>
  <si>
    <t>PUNTARENAS / MONTEVERDE / MONTEVERDE</t>
  </si>
  <si>
    <t>6-13-01</t>
  </si>
  <si>
    <t>PUNTARENAS / PUERTO JIMENEZ / PUERTO JIMENEZ</t>
  </si>
  <si>
    <t>LIMON / POCOCI / RITA</t>
  </si>
  <si>
    <t>LIMON / POCOCI / COLONIA</t>
  </si>
  <si>
    <t>LIMON / SIQUIRRES / CAIRO</t>
  </si>
  <si>
    <t>EL CURSO LECTIVO 2024, I Y II CICLOS</t>
  </si>
  <si>
    <t>PCD</t>
  </si>
  <si>
    <t xml:space="preserve">COMO APLAZADOS EN EL CURSO LECTIVO 2023, </t>
  </si>
  <si>
    <t>Aplaz.
2023</t>
  </si>
  <si>
    <t>Adaptaciones</t>
  </si>
  <si>
    <t>No aplica</t>
  </si>
  <si>
    <t>Servicios</t>
  </si>
  <si>
    <t>Servicio de Biblioteca</t>
  </si>
  <si>
    <t>Planes de Gestión de Riesgos</t>
  </si>
  <si>
    <t>Comité para la Gestión del Riesgo</t>
  </si>
  <si>
    <t>Servicio de Internet</t>
  </si>
  <si>
    <t>Página WEB</t>
  </si>
  <si>
    <t>Sala de Lactancia</t>
  </si>
  <si>
    <t>Cuenta la institución con Sala(s) para lactancia?</t>
  </si>
  <si>
    <t>Tiene Sala de Lactancia</t>
  </si>
  <si>
    <t>3.1</t>
  </si>
  <si>
    <t>¿La sala de lactancia cuenta con las condiciones establecidas en el artículo 4*?</t>
  </si>
  <si>
    <t>No tiene Sala de Lactancia</t>
  </si>
  <si>
    <t>3.2</t>
  </si>
  <si>
    <t>Falta de presupuesto</t>
  </si>
  <si>
    <t>Falta de infraestructura</t>
  </si>
  <si>
    <t>No es necesario por la cantidad de mujeres que asisten a la institución</t>
  </si>
  <si>
    <t>Desconocimiento de la normativa jurídica **</t>
  </si>
  <si>
    <t>Se abastece de agua por</t>
  </si>
  <si>
    <t>Tubería dentro del Centro Educativo</t>
  </si>
  <si>
    <t>Tubería fuera del Centro Educativo, pero dentro del lote o edificio</t>
  </si>
  <si>
    <t>Tubería fuera del lote o edificio</t>
  </si>
  <si>
    <t>No tiene por tubería</t>
  </si>
  <si>
    <t>El Agua proviene de</t>
  </si>
  <si>
    <t>Acueducto Rural o Comunal (ASADAS o CAAR)</t>
  </si>
  <si>
    <t>Acueducto Municipal</t>
  </si>
  <si>
    <t>Acueducto A y A</t>
  </si>
  <si>
    <t>Acueducto de una Empresa o Cooperativa</t>
  </si>
  <si>
    <t>Pozo con tanque elevado</t>
  </si>
  <si>
    <t>Pozo sin sistema de extracción de agua</t>
  </si>
  <si>
    <t>Río, quebrada o naciente</t>
  </si>
  <si>
    <t>Lluvia u otro</t>
  </si>
  <si>
    <t>Servicios Sanitarios están conectados a</t>
  </si>
  <si>
    <t>Alcantarilla o Cloaca</t>
  </si>
  <si>
    <t>Tanque Séptico</t>
  </si>
  <si>
    <t>Tanque Séptico con tratamiento (fosa biológica)</t>
  </si>
  <si>
    <t>Tiene salida directa a acequia, zanja, río o estero</t>
  </si>
  <si>
    <t>Es de hueco, pozo negro o letrina</t>
  </si>
  <si>
    <t>Luz eléctrica</t>
  </si>
  <si>
    <t>ICE o CNFL</t>
  </si>
  <si>
    <t>ESPH o JASEC</t>
  </si>
  <si>
    <t>Cooperativa</t>
  </si>
  <si>
    <t>Panel Solar</t>
  </si>
  <si>
    <t>Planta privada</t>
  </si>
  <si>
    <t>No hay luz eléctrica</t>
  </si>
  <si>
    <t>Comparte el edificio</t>
  </si>
  <si>
    <t>Observaciones</t>
  </si>
  <si>
    <t>En buen
estado</t>
  </si>
  <si>
    <t>Sala para Lactancia</t>
  </si>
  <si>
    <t>Computadora Portátil</t>
  </si>
  <si>
    <t>Conectadas a Internet</t>
  </si>
  <si>
    <t>CUADRO 13</t>
  </si>
  <si>
    <t>CUADRO 14</t>
  </si>
  <si>
    <t>SANITARIOS Y LAVAMANOS, I Y II CICLOS, EDUCACIÓN PREESCOLAR (DEPENDIENTE), AULA EDAD Y AULA INTEGRADA (INCLUYE SERVICIOS DE 0-6 AÑOS)</t>
  </si>
  <si>
    <t>ESPACIO FISICO, CONSIDERE I Y II CICLOS, EDUCACIÓN PREESCOLAR (DEPENDIENTE), AULA EDAD Y AULA INTEGRADA (INCLUYE SERVICIOS DE 0-6 AÑOS)</t>
  </si>
  <si>
    <t>COMPUTADORAS EN BUEN ESTADO, CONSIDERE I Y II CICLOS, EDUCACIÓN PREESCOLAR (DEPENDIENTE), AULA EDAD Y AULA INTEGRADA (INCLUYE SERVICIOS DE 0-6 AÑOS)</t>
  </si>
  <si>
    <t>CENSO ESCOLAR 2024 -- INFORME INICIAL</t>
  </si>
  <si>
    <t>Nombre con el que debe renombrar este archivo Excel:</t>
  </si>
  <si>
    <t>Firma Director</t>
  </si>
  <si>
    <t>Ubicación (Provincia/Cantón/Distrito):</t>
  </si>
  <si>
    <t>Firma Supervisor</t>
  </si>
  <si>
    <t>¿Los estudiantes con Discapacidad o Condición, reciben algún Servicio de Apoyo Educativo?</t>
  </si>
  <si>
    <t>Sellos</t>
  </si>
  <si>
    <t>Nombre Director (a):</t>
  </si>
  <si>
    <t>Teléfono:</t>
  </si>
  <si>
    <t>Nombre Supervisor (a):</t>
  </si>
  <si>
    <t>Teléfono Supervisión:</t>
  </si>
  <si>
    <t>-sin Código Presupuestario-</t>
  </si>
  <si>
    <t>JOSE CUBERO MUÑOZ</t>
  </si>
  <si>
    <t>PILAR JIMENEZ SOLIS</t>
  </si>
  <si>
    <t>0657</t>
  </si>
  <si>
    <t>LA FILA DEL AGUACATE</t>
  </si>
  <si>
    <t>CARMEN TAMES BRENES</t>
  </si>
  <si>
    <t>APOLINAR LOBO UMAÑA</t>
  </si>
  <si>
    <t>DIEGO DE ARTIEDA Y CHIRINO</t>
  </si>
  <si>
    <t>ROJO MACA</t>
  </si>
  <si>
    <t xml:space="preserve">CINCO ESQUINAS </t>
  </si>
  <si>
    <t xml:space="preserve">SAN JUAN  </t>
  </si>
  <si>
    <t>SAN JOSE (PIZOTE)</t>
  </si>
  <si>
    <t xml:space="preserve">SAN FRANCISCO </t>
  </si>
  <si>
    <t>SARCHI</t>
  </si>
  <si>
    <t>TRINIDAD</t>
  </si>
  <si>
    <t>FILA DEL AGUACATE</t>
  </si>
  <si>
    <t xml:space="preserve">PIEDRAS NEGRAS </t>
  </si>
  <si>
    <t>SAN ISIDRO DEL GENERAL</t>
  </si>
  <si>
    <t>BARRIO LOS ÁNGELES</t>
  </si>
  <si>
    <t xml:space="preserve">SABANA REDONDA </t>
  </si>
  <si>
    <t>CEIBA</t>
  </si>
  <si>
    <t xml:space="preserve">HACIENDA VIEJA </t>
  </si>
  <si>
    <t xml:space="preserve">PIEDADES NORTE </t>
  </si>
  <si>
    <t>GRANJA</t>
  </si>
  <si>
    <t xml:space="preserve">PEÑAS BLANCAS </t>
  </si>
  <si>
    <t>TIGRA</t>
  </si>
  <si>
    <t xml:space="preserve">AGUAS ZARCAS </t>
  </si>
  <si>
    <t>MAQUENGAL</t>
  </si>
  <si>
    <t>CAIRO</t>
  </si>
  <si>
    <t>GUADALUPE (ARENILLA)</t>
  </si>
  <si>
    <t xml:space="preserve">DULCE NOMBRE  </t>
  </si>
  <si>
    <t>AGUACALIENTE (SAN FRANCISCO)</t>
  </si>
  <si>
    <t>TEJAR</t>
  </si>
  <si>
    <t>LLANOS DE SANTA LUCIA</t>
  </si>
  <si>
    <t>RIBERA</t>
  </si>
  <si>
    <t>RINCO DE SABANILLA</t>
  </si>
  <si>
    <t>BARRIO LA VICTORIA</t>
  </si>
  <si>
    <t xml:space="preserve">QUEBRADA HONDA </t>
  </si>
  <si>
    <t xml:space="preserve">PUERTO CARRILLO </t>
  </si>
  <si>
    <t>JUNTAS</t>
  </si>
  <si>
    <t xml:space="preserve">TIERRAS MORENAS </t>
  </si>
  <si>
    <t xml:space="preserve">QUEBRADA GRANDE </t>
  </si>
  <si>
    <t>SAN RAFAEL DE ACAPULCO</t>
  </si>
  <si>
    <t>BARRIO COOPERATIVA</t>
  </si>
  <si>
    <t>BARRIO LOS VEGA</t>
  </si>
  <si>
    <t>BARRIO EL PELONCITO</t>
  </si>
  <si>
    <t>PUBLICA</t>
  </si>
  <si>
    <t>M. DEL CARMEN ZAMORA GONZALEZ</t>
  </si>
  <si>
    <t>300 NORTE, 50 ESTE ENTRADA URB.LOMAS</t>
  </si>
  <si>
    <t>JEFRY MURILLO BRENES</t>
  </si>
  <si>
    <t>JORGE MORERA CASCANTE</t>
  </si>
  <si>
    <t>50 ESTE 100 NORTE 50 ESTE DEL M DE SEGURIDAD</t>
  </si>
  <si>
    <t>NEYRA ALVARADO CASTILLO</t>
  </si>
  <si>
    <t>ANA CAROLINA MIRANDA MURILLO</t>
  </si>
  <si>
    <t>50 ESTE DE LA GUARDIA RURAL, ULTIMA PARADA</t>
  </si>
  <si>
    <t>esc.santamarta.sanjosecentral@mep.go.cr</t>
  </si>
  <si>
    <t>CARRETERA A CONCEPCION FRENTE A TANQUE A Y A</t>
  </si>
  <si>
    <t>WILFORD RAFAEL ROSES FUENTES</t>
  </si>
  <si>
    <t>200 M ESTE DEL SALON COMUNAL</t>
  </si>
  <si>
    <t>1 1/2 KM PTE SN.RAFAEL, CARRETERA A SAN VITO</t>
  </si>
  <si>
    <t>800 OESTE DE REPRETEL CANAL 6</t>
  </si>
  <si>
    <t>OFICINAS DE MIGRACION 1 KM OESTE, 150 M SUR</t>
  </si>
  <si>
    <t>SHEILA LEON NAVARRO</t>
  </si>
  <si>
    <t>7 KM AL SUR DE LA COSONA DE LIMONCITO</t>
  </si>
  <si>
    <t>CLARA IDALIA GARCIA VICTOR</t>
  </si>
  <si>
    <t>15 KM AL NORESTE DE PAVON DE LOS CHILES</t>
  </si>
  <si>
    <t>50 OESTE DE CAPILLA VELACION IGLESIA CATOLICA</t>
  </si>
  <si>
    <t>200 NORTE DEL EJERCITO DE SALVACION</t>
  </si>
  <si>
    <t>VIVIANA CHACON PANIAGUA</t>
  </si>
  <si>
    <t>OSCAR LASSO BOLAÑOS</t>
  </si>
  <si>
    <t>ANA ALEJANDRA JIMENEZ GODOY</t>
  </si>
  <si>
    <t>KHARLIN ORTEGA PASTRAN</t>
  </si>
  <si>
    <t>KAROLINA ASTUA FALLAS</t>
  </si>
  <si>
    <t>DE LA IGLESIA CATOLICA 50 MTS. SURESTE</t>
  </si>
  <si>
    <t>ILEANA DELGADO SOLIS</t>
  </si>
  <si>
    <t>COSTADO ESTE WALMART SAN SEBASTIAN</t>
  </si>
  <si>
    <t>400 METROS SUR DE LA IGLESIA CATOLICA</t>
  </si>
  <si>
    <t>25 METROS SUR DE LA IGLESIA CATOLICA</t>
  </si>
  <si>
    <t>75 M SURESTE DE LA IGLES CATOLICA</t>
  </si>
  <si>
    <t>JUAN CARLOS MENDEZ BARRANTES</t>
  </si>
  <si>
    <t>JESSON ALBERTO VALVERDE VASQUE</t>
  </si>
  <si>
    <t>PAULA ALEJANDRA VARGAS AGUILAR</t>
  </si>
  <si>
    <t>SYLVIA ELENA DELGADO MORA</t>
  </si>
  <si>
    <t>ADRIANA YANELA VINDAS QUIROS</t>
  </si>
  <si>
    <t>DEL PUENTE SOBRE RIO TRES AMIGOS 50M AL ESTE</t>
  </si>
  <si>
    <t>1 KM SUROESTE DEL BANCO NACIONAL</t>
  </si>
  <si>
    <t>75 SUROESTE DEL TEMPLO CATOLICO</t>
  </si>
  <si>
    <t>RONALD MUÑOZ OCEGUERA</t>
  </si>
  <si>
    <t>600 OESTE CLINICA MARCIAL FALLAS</t>
  </si>
  <si>
    <t>IRENE MORALES CONSOLI</t>
  </si>
  <si>
    <t>COSTADO OESTE DE LA MUNICIPALIDAD</t>
  </si>
  <si>
    <t>DE LA IGLESIA CATOLICA DEL PORVENIR 150 SUR</t>
  </si>
  <si>
    <t>DE LA IGLESIA CATOLICA DE GUATUSO 75 M SUR</t>
  </si>
  <si>
    <t>RICKY ANTONIO SANCHEZ ALVAREZ</t>
  </si>
  <si>
    <t>75 METROS ESTE, DEPOSITO LAS GRAVILIAS</t>
  </si>
  <si>
    <t>HELBERTH GARRO HIDALGO</t>
  </si>
  <si>
    <t>300 MTS. ESTE DEL CEMENTERIO DE SAN ANTONIO</t>
  </si>
  <si>
    <t>200 SUR Y 350 OESTE DEL CEMENTERIO</t>
  </si>
  <si>
    <t>WILFREDO CALDERON VARGAS</t>
  </si>
  <si>
    <t>300 MTS ESTE ABASTECEDOR EL MANZANO</t>
  </si>
  <si>
    <t>EVELYN ALEJANDRA BADILLA MORA</t>
  </si>
  <si>
    <t>75 MTS ESTE DE LA EMPRESA FIDECA S.A</t>
  </si>
  <si>
    <t>ANA LORENA MONGE ALVARADO</t>
  </si>
  <si>
    <t>MARISOL KAREIMY ROMAN CHACON</t>
  </si>
  <si>
    <t>ROSAURA PORTUGUEZ SEGURA</t>
  </si>
  <si>
    <t>HEIDY BOLANDI JIRON</t>
  </si>
  <si>
    <t>75 E.TERMINAL DE BUSES CALLE LAJAS EL HUAZO</t>
  </si>
  <si>
    <t>MARIA PAULA MORA MORA</t>
  </si>
  <si>
    <t>VANESSA BARBOZA HERNANDEZ</t>
  </si>
  <si>
    <t>SHIRLEY PATRICIA MORA SOLIS</t>
  </si>
  <si>
    <t>16 KM AL OESTE DE LA LEGUA DE ASERRI</t>
  </si>
  <si>
    <t>SANTA MARTA,VUELTA DE JORCO,ASERRI</t>
  </si>
  <si>
    <t>MIRNA WRIGHT WILSON</t>
  </si>
  <si>
    <t>JUAN PABLO VARGAS HERRERA</t>
  </si>
  <si>
    <t>ALEIDA MENA CORRALES</t>
  </si>
  <si>
    <t>KATTIA GONZALEZ CASTRO</t>
  </si>
  <si>
    <t>50 M NORTE DEL SUPER LA PALMAREÑA</t>
  </si>
  <si>
    <t>MICHAEL IVANNIA SEGURA MONGE</t>
  </si>
  <si>
    <t>MARISOL GAMBOA RODRIGUEZ</t>
  </si>
  <si>
    <t>LUIS ANTONIO MORA SEGURA</t>
  </si>
  <si>
    <t>ANA LUCIA FLORES SANDOVAL</t>
  </si>
  <si>
    <t>4 KM AL OESTE DEL CENTRO DE ACOSTA</t>
  </si>
  <si>
    <t>DIAGONAL GUARDIA RURAL</t>
  </si>
  <si>
    <t>1 KM SUR DEL CENT.DE ACOSTA CARRET.A PARRITA</t>
  </si>
  <si>
    <t>TOLEDO CENTRO,FRENTE AL TEMPLO CATOLICO</t>
  </si>
  <si>
    <t>CONTIGUO A LA ERMITA</t>
  </si>
  <si>
    <t>JUAN CARLOS RAMIREZ CALDERON</t>
  </si>
  <si>
    <t>PAOLA CRISTIANA NAVARRO MONGE</t>
  </si>
  <si>
    <t>CINTHYA CORRALES ALVARADO</t>
  </si>
  <si>
    <t>8 KM OESTE DE ESCUELA SAN LUIS</t>
  </si>
  <si>
    <t>esc.lindavistdeacost@mep.go.cr</t>
  </si>
  <si>
    <t>TIQUIRRITOS, FRENTE A LA ESCUELA DE FUTBOL</t>
  </si>
  <si>
    <t>50 M NORTE DE LA IGLESIA CATOLICA LA PALMITA</t>
  </si>
  <si>
    <t>SABANILLAS,FRENTE TORRES DEL ICE</t>
  </si>
  <si>
    <t>AIDA SIBAJA MONTES</t>
  </si>
  <si>
    <t>2.5 KM AL SUROESTE DE LA ESCUELA DE TERUEL</t>
  </si>
  <si>
    <t>KATHERINE PICADO QUESADA</t>
  </si>
  <si>
    <t>1 KM AL SUR DE LA ERMITA LA PALMA</t>
  </si>
  <si>
    <t>MARTA VINDAS SOLIS</t>
  </si>
  <si>
    <t>PAOLA CORDOBA SABORIO</t>
  </si>
  <si>
    <t>ANA YANSI PRENDAS CRUZ</t>
  </si>
  <si>
    <t>ROCIO ESPINOZA GONZALES</t>
  </si>
  <si>
    <t>LUZ MERY MORA DELGADO</t>
  </si>
  <si>
    <t>SAN ANTONIO 100 M SURESTE DEL SUPER ARAYA</t>
  </si>
  <si>
    <t>ANIBAL ALONSO ARIAS ELIZONDO</t>
  </si>
  <si>
    <t>2 KM AL SUROESTE DEL CAIS EN EL ESTERO</t>
  </si>
  <si>
    <t>DAMARIS AVALOS VILLALOBOS</t>
  </si>
  <si>
    <t>CARLOS ALVAREZ VALVERDE</t>
  </si>
  <si>
    <t>500 M ESTE DEL TEMPLO</t>
  </si>
  <si>
    <t>ALEXANDER FREMAN SALAZAR</t>
  </si>
  <si>
    <t>GRETTEL ADRIANA ACUÑA GARRO</t>
  </si>
  <si>
    <t>EDUARDO SANCHEZ SEGURA</t>
  </si>
  <si>
    <t>JULIETA ESPINOZA ACUÑA</t>
  </si>
  <si>
    <t>NO TIENE</t>
  </si>
  <si>
    <t>JONATHAN GUEVARA GUEVARA</t>
  </si>
  <si>
    <t>ROSIBETH PEREZ GARCIA</t>
  </si>
  <si>
    <t>RODRIGO HERNANDEZ ROJAS</t>
  </si>
  <si>
    <t>TERRITORIO INDIGENA CABECAR TAINY, V. E</t>
  </si>
  <si>
    <t>OFELIA JIMENEZ SANCHEZ</t>
  </si>
  <si>
    <t>CARLOS A. GUTIERREZ BERMUDEZ</t>
  </si>
  <si>
    <t>JOSE LEONARDO AGUERO PORRAS</t>
  </si>
  <si>
    <t>esc.lafiladelaguacate@mep.go.cr</t>
  </si>
  <si>
    <t>LA FILA DEL AGUACATE,CHIRES,PURISCAL</t>
  </si>
  <si>
    <t>GREIVIN MENDEZ LOBO</t>
  </si>
  <si>
    <t>CESAR MARIN ESPINOZA DIAZ</t>
  </si>
  <si>
    <t>MARJORIE SOLIS SALAS</t>
  </si>
  <si>
    <t>200 MTS ESTE DEL TEMPLO CATOLICO, LLANO G</t>
  </si>
  <si>
    <t>esc.nazariovalverdejimenez@mep.go.cr</t>
  </si>
  <si>
    <t>2 KM OESTE DEL CEMENTERIO GRIFO ALTO</t>
  </si>
  <si>
    <t>MARIA JOSE ARIAS NUÑEZ</t>
  </si>
  <si>
    <t>1 KM SUROESTE DEL CENTRO DE GRIFO ALTO</t>
  </si>
  <si>
    <t>DELFINA UREÑA CALDERON</t>
  </si>
  <si>
    <t>YESENIA JIMENEZ ACOSTA</t>
  </si>
  <si>
    <t>ZULANGIE CHAVES SALAZAR</t>
  </si>
  <si>
    <t>MARJORIE VINDAS UMAÑA</t>
  </si>
  <si>
    <t>ISRAEL ANDREZ NUÑEZ REY</t>
  </si>
  <si>
    <t>MARISOL CALDERON CALDERON</t>
  </si>
  <si>
    <t>ALINA ARCE ARIAS</t>
  </si>
  <si>
    <t>DINER PORRAS ALPIZAR</t>
  </si>
  <si>
    <t>VANESSA LORIA ULLOA</t>
  </si>
  <si>
    <t>WALTER GOMEZ MORENO</t>
  </si>
  <si>
    <t>ANDREY PORRAS MADRIGAL</t>
  </si>
  <si>
    <t>SANDRA LISETTE MORA CHAVES</t>
  </si>
  <si>
    <t>JONATHAN ESPINOZA RAMIREZ</t>
  </si>
  <si>
    <t>100 MTS NORT DE ABASTECEDOR MIRAVALLES.P.Z</t>
  </si>
  <si>
    <t>5 KM ESTE DE SAN ISIDRO CENTRO</t>
  </si>
  <si>
    <t>YADIRA QUESADA PEREIRA</t>
  </si>
  <si>
    <t>asuncionprimariapz@gmail.com</t>
  </si>
  <si>
    <t>KRISTEL VARGAS SEGURA</t>
  </si>
  <si>
    <t>200 NORTE DE LA IGLESIA CATOLICA</t>
  </si>
  <si>
    <t>TRACY MADRIGAL CALDERON</t>
  </si>
  <si>
    <t>GABRIEL CHEVES SANCHEZ</t>
  </si>
  <si>
    <t>ARIZONA, QUEBRADA DE VUELTAS</t>
  </si>
  <si>
    <t>ELVIA ZUÑIGA ARIAS</t>
  </si>
  <si>
    <t>SAN ANTONIO, RIO NUEVO</t>
  </si>
  <si>
    <t>SILVIA ACUÑA CHAVARRIA</t>
  </si>
  <si>
    <t>OLDEMAR ZUÑIGA DUARTE</t>
  </si>
  <si>
    <t>IVANIA DUARTE CESPEDES</t>
  </si>
  <si>
    <t>MARIANELA JIMENEZ RUIZ</t>
  </si>
  <si>
    <t>LAURA VARGAS ROJAS</t>
  </si>
  <si>
    <t>FABIO RETANA ULATE</t>
  </si>
  <si>
    <t>HENRY JOSE ARAYA ARIAS</t>
  </si>
  <si>
    <t>esc.tinamastes@mep.go.cr</t>
  </si>
  <si>
    <t>600 M NORESTE DE LA ESCUELA LABORATORIO</t>
  </si>
  <si>
    <t>ESTHER CAMPOS ABARCA</t>
  </si>
  <si>
    <t>JOSE ALFREDO LEON PINEDA</t>
  </si>
  <si>
    <t>200 SUR DE LA PLAZA DE DEPORTES</t>
  </si>
  <si>
    <t>KAROL SELENA BLANCO MORA</t>
  </si>
  <si>
    <t>ANDREA GODINEZ ULLOA</t>
  </si>
  <si>
    <t>GRACE ZULAY CASTRO JIMENEZ</t>
  </si>
  <si>
    <t>CINTHYA RETANA GARRO</t>
  </si>
  <si>
    <t>JUAN FELIPE BADILLA ARGUEDAS</t>
  </si>
  <si>
    <t>JUAN CARLOS MUÑOZ DELGADO</t>
  </si>
  <si>
    <t>FREDDY GODINEZ VALVERDE</t>
  </si>
  <si>
    <t>YORLENY SOLANO GONZALEZ</t>
  </si>
  <si>
    <t>ELMER EDUARDO CALVIO PERAZA</t>
  </si>
  <si>
    <t>JUAN DIEGO ARROYO ZUÑIGA</t>
  </si>
  <si>
    <t>ROSA MARIA JIMENEZ CAMACHO</t>
  </si>
  <si>
    <t>JACQUELINE VARGAS BOLIVAR</t>
  </si>
  <si>
    <t>ANGEL RICARDO MUÑOZ PORRAS</t>
  </si>
  <si>
    <t>ANA YANCY GARRO CECILIANO</t>
  </si>
  <si>
    <t>LIZZETH GEANNINA SOLIS HIDALGO</t>
  </si>
  <si>
    <t>XINIA FONSECA BADILLA</t>
  </si>
  <si>
    <t>CANDY MORA MATA</t>
  </si>
  <si>
    <t>FRENTE A LA IGLESIA DE SAN JUAN BOSCO PZ</t>
  </si>
  <si>
    <t>ILEANA SANCHO CARVAJAL</t>
  </si>
  <si>
    <t>500 M NORTE DE COOPEASA R.L</t>
  </si>
  <si>
    <t>ADRIANA CALDERON CAMPOS</t>
  </si>
  <si>
    <t>ALEJANDRA SALAZAR ARIAS</t>
  </si>
  <si>
    <t>LEIDY ESPINOZA VALVERDE</t>
  </si>
  <si>
    <t>SONIA MARIA SUAREZ CALDERON</t>
  </si>
  <si>
    <t>MINOR PORTUGUEZ UREÑA</t>
  </si>
  <si>
    <t>WALTER PERALTA ROJAS</t>
  </si>
  <si>
    <t>JORLEY MORALES ELIZONDO</t>
  </si>
  <si>
    <t>10 KM AL NORTE DEL CENTRO DE BUENOS AIRES</t>
  </si>
  <si>
    <t>28 KM AL NORTE DEL CENTRO DE BUENOS AIRES</t>
  </si>
  <si>
    <t>OLDEMAR ORTIZ MORALES</t>
  </si>
  <si>
    <t>15 KM AL ESTE DEL CENTRO DE BUENOS AIRES</t>
  </si>
  <si>
    <t>ANA YANCY ARROYO ZUÑIGA</t>
  </si>
  <si>
    <t>3 KM AL SURESTE DE BOLAS, BUENOS AIRES</t>
  </si>
  <si>
    <t>SILVIA MARIA ROJAS DELGADO</t>
  </si>
  <si>
    <t>12.5 KM AL NORESTE DE BUENOS AIRES</t>
  </si>
  <si>
    <t>HEIDY ANAIS CASTRO TORRES</t>
  </si>
  <si>
    <t>4KM AL ESTE DEL C.T.P. DE BUENOS AIRES</t>
  </si>
  <si>
    <t>IRIS ZUÑIGA DIAZ</t>
  </si>
  <si>
    <t>20KMAL SURESTEDE BUENOS AIRES</t>
  </si>
  <si>
    <t>BARRIO LA FLORIDA,EL BRUJO DE B. AIRES</t>
  </si>
  <si>
    <t>ALEX ZUÑIGA MORALES</t>
  </si>
  <si>
    <t>32 KM AL ESTE DEL CENTRO DE BUENOS AIRES</t>
  </si>
  <si>
    <t>DANILO VILLANUEVA VILLALOBOS</t>
  </si>
  <si>
    <t>17 KM AL ESTE DEL CENTRO DE BUENOS AIRES</t>
  </si>
  <si>
    <t>DEL PARQUE DE ZARCERO, 2 KM AL OESTE</t>
  </si>
  <si>
    <t>6 KM NORESTE DE LACIUDAD DE BUENOS AIRES</t>
  </si>
  <si>
    <t>WILSON BLANCO GAMBOA</t>
  </si>
  <si>
    <t>33 KM AL ESTE DEL CENTRO DE BUENOS AIRES</t>
  </si>
  <si>
    <t>EDWIN MARCIA TIOLI</t>
  </si>
  <si>
    <t>3,5 KM DE LA ENTRADA DE CACAO SOBRE INT.SUR</t>
  </si>
  <si>
    <t>2.2 KM N.DE LA CARR INT S.A LA ALT DE CONV</t>
  </si>
  <si>
    <t>GRACE GAMBOA TOLEDO</t>
  </si>
  <si>
    <t>5KM NOROESTE DE LA ENT.DE CAÑAS CARRET INT</t>
  </si>
  <si>
    <t>JOSE ENRIQUE VEGA QUESADA</t>
  </si>
  <si>
    <t>LIZBETH DUARTE VALDERRAMA</t>
  </si>
  <si>
    <t>25 MTS. NORTE DEL SALON COMUNAL</t>
  </si>
  <si>
    <t>CAJON DE BUENOS AIRES</t>
  </si>
  <si>
    <t>KEILA VARGAS GOMEZ</t>
  </si>
  <si>
    <t>CARLOS M. RIVERA ESPINOZA</t>
  </si>
  <si>
    <t>COSTADO ESTE DE LA PLAZA DE FUTBOL.LA FILA B</t>
  </si>
  <si>
    <t>FRENTE A LA PLAZA DE DEPORTES DE TERRABA</t>
  </si>
  <si>
    <t>125 MTS. OESTE DEL SALON COMUNAL DE BORUCA</t>
  </si>
  <si>
    <t>7 KM SUROESTE DE LA COMUNIDAD DE TERRABA</t>
  </si>
  <si>
    <t>CHANGUENA A UN COSTADO DEL SALON COMUNAL</t>
  </si>
  <si>
    <t>MARIA VICTORIA LAZARO ORTIZ</t>
  </si>
  <si>
    <t>LINIA KIMBERLY PEREZ BEITA</t>
  </si>
  <si>
    <t>25 MTS NORTE DE LA IGLESIA CATOLICA</t>
  </si>
  <si>
    <t>6KM AL SUROESTE DE LA COMUNIDAD DE BORUCA</t>
  </si>
  <si>
    <t>FABIO LAZARO MORA</t>
  </si>
  <si>
    <t>2.5 KM SUR DEL EBAIS DE LA CCSS DE CAJON DE B</t>
  </si>
  <si>
    <t>600 MTS. OESTE DEL TEMPLO CATOLICO</t>
  </si>
  <si>
    <t>VERONICA SOLIS ARAYA</t>
  </si>
  <si>
    <t>CINTYA YOLANDA LEIVA ROJAS</t>
  </si>
  <si>
    <t>5 KM AL ESTE DE PROGRESO DE CAJON</t>
  </si>
  <si>
    <t>KEITY SOFIA GONZALEZ BERMUDEZ</t>
  </si>
  <si>
    <t>19 KM SUR DEL CENTRO DE BUENOS AIRES</t>
  </si>
  <si>
    <t>75 MTS. NORESTE DE LA IGLESIA CATOLICA</t>
  </si>
  <si>
    <t>ZAPOTAL DE CHANGUENA</t>
  </si>
  <si>
    <t>MAUREEN VINDAS CHINCHILLA</t>
  </si>
  <si>
    <t>MARCO ANTONIO MAVISCA ROJAS</t>
  </si>
  <si>
    <t>2 KM OESTE DE LA COMUNIDAD DE CHANG.DE B.A</t>
  </si>
  <si>
    <t>FANNY HERNANDEZ VILLARREAL</t>
  </si>
  <si>
    <t>ELVIA SIDEY GRANADOS MARTINEZ</t>
  </si>
  <si>
    <t>WILSON DANIEL MORA GAMBOA</t>
  </si>
  <si>
    <t>JUNIOR LEIVA SEGURA</t>
  </si>
  <si>
    <t>CARLOS ROBERTO GARRO FERNANDEZ</t>
  </si>
  <si>
    <t>100 MTS AL OESTE DE LA IGLESIA CATOLICA</t>
  </si>
  <si>
    <t>RODNEY GODINEZ ROJAS</t>
  </si>
  <si>
    <t>MARIA ELENA GRANADOS MARTINEZ</t>
  </si>
  <si>
    <t>100 MTS. AL ESTE DE LA IGLESIA CATOLICA</t>
  </si>
  <si>
    <t>CINDY SIDEY ORTIZ ORTIZ</t>
  </si>
  <si>
    <t>3 KM AL ESTE DE LA ESC. SAN JUAN</t>
  </si>
  <si>
    <t>HENRY RETANA MORA</t>
  </si>
  <si>
    <t>1 KM AL SURESTE DE LA ESC.SAN RAFAEL,CABAGRA</t>
  </si>
  <si>
    <t>3 KM SUR DEL LICEO LA LUCHA,TERRIT.INDIGENA</t>
  </si>
  <si>
    <t>ILEANA SERRACIN LORIA</t>
  </si>
  <si>
    <t>FRENTE A PLAZA DE DEPORTES DE LA CUMNIDAD</t>
  </si>
  <si>
    <t>GRETHEL GUADAMUZ MORA</t>
  </si>
  <si>
    <t>1 KM AL NOROESTE DE ASOPRO</t>
  </si>
  <si>
    <t>SILVIA JENNY MORA LEIVA</t>
  </si>
  <si>
    <t>600 MTS. DE LA IGLESIA CATOLICA DE CEDRAL</t>
  </si>
  <si>
    <t>1 KM SUROESTE DE LAS TORRES DE LAS MORAS</t>
  </si>
  <si>
    <t>EIDY SANDI BOLAÑOS</t>
  </si>
  <si>
    <t>30 KM DEL CENTRO DE BUENOS AIRES</t>
  </si>
  <si>
    <t>KATERIN MARIA BRAVO ARAUZ</t>
  </si>
  <si>
    <t>SCARLETT ARCE VARGAS</t>
  </si>
  <si>
    <t>5 KILOMETROS NORTE DE COLINAS</t>
  </si>
  <si>
    <t>FRENTE AL TEMPLO CATOLICO DE JALISCO</t>
  </si>
  <si>
    <t>YENDRY BERROCAL SOLIS</t>
  </si>
  <si>
    <t>VERONICA CASTRO ALTAMIRANO</t>
  </si>
  <si>
    <t>12 KM NOROESTE DE BORUCA CENTRO</t>
  </si>
  <si>
    <t>INDIANA MORALES CHAVARRIA</t>
  </si>
  <si>
    <t>MARICEL SOLERA ALPIZAR</t>
  </si>
  <si>
    <t>1 KM NE DEL ESTADIO ALEJANDRO MORERA SOTO</t>
  </si>
  <si>
    <t>LUCY TANNIA MORALES CHACON</t>
  </si>
  <si>
    <t>GERARDINA PANIAGUA MONTERO</t>
  </si>
  <si>
    <t>SIRIA ARBIZU RAMIREZ</t>
  </si>
  <si>
    <t>MARIA MAYELA MORA OSORNO</t>
  </si>
  <si>
    <t>WILSON ALEXANDER SALAS FUENTES</t>
  </si>
  <si>
    <t>FRENTE A LA PLAZA DE FUTBOL LA GARITA, ALAJ</t>
  </si>
  <si>
    <t>MARIA DEL ROCIO CAMPOS BLANCO</t>
  </si>
  <si>
    <t>FLOR DE MA BOLAÑOS HIDALGO</t>
  </si>
  <si>
    <t>SAUL MADRIGAL FIGUEROA</t>
  </si>
  <si>
    <t>MARIA ISABEL MENDEZ ARROYO</t>
  </si>
  <si>
    <t>GUSTAVO CESPEDES PORRAS</t>
  </si>
  <si>
    <t>KARLA CONEJO ARAYA</t>
  </si>
  <si>
    <t>GINA ZULAY ALFARO FAETH</t>
  </si>
  <si>
    <t>FRENTE SALON COMUNUAL DE BARRIO SAN VICENTE</t>
  </si>
  <si>
    <t>JOSE ALBERTO UGALDE UGALDE</t>
  </si>
  <si>
    <t>2.5 KM NORTE IGLESIA CATOLICA SAN ISIDRO</t>
  </si>
  <si>
    <t>PATRICIA ORTIZ VARGAS</t>
  </si>
  <si>
    <t>DEL TEMPLO CATOLICO 700 ESTE, S. GERTRUDIS N</t>
  </si>
  <si>
    <t>800 MTS.O.DE LA ENT.DEL HOTEL VILLA LAPAS</t>
  </si>
  <si>
    <t>CHRISTIAN MONTERO AGÜERO</t>
  </si>
  <si>
    <t>MAGALY ZUÑIGA SANCHEZ</t>
  </si>
  <si>
    <t>ALEJANDRA ROJAS RODRIGUEZ</t>
  </si>
  <si>
    <t>KATHERINE RODRIGUEZ SANDI</t>
  </si>
  <si>
    <t>BRYAN MORA ORTEGA</t>
  </si>
  <si>
    <t>PLAYA HERMOSA, CONTIGUO A LA PLAZA DE FUTBOL</t>
  </si>
  <si>
    <t>FRENTE AL TEMPLO CATOLICO DE QUEBRADA GANADO</t>
  </si>
  <si>
    <t>SUNSIRY CARMONA SIBAJA</t>
  </si>
  <si>
    <t>YADIRA MA PORRAS GONZALEZ</t>
  </si>
  <si>
    <t>FRENTE AL TEMPLO CATOLICO DE DESAMPARADOS</t>
  </si>
  <si>
    <t>FRANCISCO DELGADO MORALES</t>
  </si>
  <si>
    <t>SHIRLEY CASTILLO ROJAS</t>
  </si>
  <si>
    <t>MA EUGENIA FERNANDEZ FERNANDEZ</t>
  </si>
  <si>
    <t>HAYSA CHAVES GONZALEZ</t>
  </si>
  <si>
    <t>YANITZA HERNANDEZ CUBERO</t>
  </si>
  <si>
    <t>MARIANELA SALAS SALAZAR</t>
  </si>
  <si>
    <t>IRENE CASCANTE MORALES</t>
  </si>
  <si>
    <t>OLGA MA GONZALEZ FERNANDEZ</t>
  </si>
  <si>
    <t>MARISOL CRUZ CARAZO</t>
  </si>
  <si>
    <t>ROSARIO RAMIREZ CHAVES</t>
  </si>
  <si>
    <t>600 M ESTE Y 800 M NORTE DE LA BOMBA CHURRY</t>
  </si>
  <si>
    <t>COSTADO ESTE DEL ESTADIO GUILLERMO VARGAS R</t>
  </si>
  <si>
    <t>100 M SUR DEL BANCO NACIONAL</t>
  </si>
  <si>
    <t>XINIA MARIA SOTO MORA</t>
  </si>
  <si>
    <t>CIUDADELA LA UNION CONTIGUO A TEMPLO CATOLICO</t>
  </si>
  <si>
    <t>200 M AL NORTE DE IGLESIA SAN LUIS GONZAGA</t>
  </si>
  <si>
    <t>YESENIA LOBO ARAYA</t>
  </si>
  <si>
    <t>SHIRLEY SALAS BOGANTES</t>
  </si>
  <si>
    <t>600 M OESTE DE LA MUEBLERIA LA CIMA</t>
  </si>
  <si>
    <t>YESENIA JIMENEZ VILLEGAS</t>
  </si>
  <si>
    <t>150 M NORESTE DEL COMISARIATO LA PAZ</t>
  </si>
  <si>
    <t>1 KM NORTE DE LA IGLESIA CATOLICA</t>
  </si>
  <si>
    <t>125 M OESTE DE IGLESIA CATOLICA, PIEDADES N</t>
  </si>
  <si>
    <t>75 M SURESTE DE LA IGLESIA DE SAN JUAN</t>
  </si>
  <si>
    <t>YESENIA MARIN CARVAJAL</t>
  </si>
  <si>
    <t>100 M ESTE DE LA IGLESIA, EL PROGRESO</t>
  </si>
  <si>
    <t>100 M NORESTE DE TEMPLO CATOLICO BAJO RODRIG</t>
  </si>
  <si>
    <t>800 M NORTE DE ROMANA COOPEVICTORIA - VOLIO</t>
  </si>
  <si>
    <t>50 M NORTE DE LA ENTRADA A CHAPARRAL ABAJO</t>
  </si>
  <si>
    <t>COSTADO NORTE SALON COMUNAL DE COOPEZAMORA</t>
  </si>
  <si>
    <t>KARINA MARIA MENDEZ SALAS</t>
  </si>
  <si>
    <t>FRENTE A TEMPLO CATOLICO, ALFARO</t>
  </si>
  <si>
    <t>400 M AL OESTE DEL RESTAURANTE EL JARDIN</t>
  </si>
  <si>
    <t>200 M SURESTE DE LA PLAZA DE DEPORTES</t>
  </si>
  <si>
    <t>100 M NORESTE DE PULPERIA MARBELLA, LA GUARIA</t>
  </si>
  <si>
    <t>125 M AL NORTE DE LA IGLESIA CATOLICA P.N</t>
  </si>
  <si>
    <t>GINA EVELIN LOBO SOLANO</t>
  </si>
  <si>
    <t>700 M OESTE DE LA CAPILLA DE CALLE VALVERDE</t>
  </si>
  <si>
    <t>DAMARIS VARGAS CALVO</t>
  </si>
  <si>
    <t>SANDRA VASQUEZ MOYA</t>
  </si>
  <si>
    <t>FRENTE AL TEMPLO CATOLICO DE RIO JESUS</t>
  </si>
  <si>
    <t>MARTA ELIZA LORIA CALDERON</t>
  </si>
  <si>
    <t>150 M NORTE DE LA PULPERIA, CARRERA BUENA</t>
  </si>
  <si>
    <t>100 M AL NOROESTE DE LA ENTRADA EL EMPALME</t>
  </si>
  <si>
    <t>200 NORTE DE LA PLAZA DE FUTBOL</t>
  </si>
  <si>
    <t>200 M ANTES DEL TEMPLO CATOLICO</t>
  </si>
  <si>
    <t>WALTERMAN CORRALES RETANA</t>
  </si>
  <si>
    <t>100 M NORTE ENTRADA PRINCIPAL B°LOS ANGELES</t>
  </si>
  <si>
    <t>FRENTE A LA PLAZA DE LA ARTESANIA</t>
  </si>
  <si>
    <t>MARIA DELSIDA ELIZONDO DURAN</t>
  </si>
  <si>
    <t>100 M NORTE DE IGLESIA CATOLICA DE LOURDES</t>
  </si>
  <si>
    <t>50 M SUR DEL TEMPLO CATOLICO PALMITOS</t>
  </si>
  <si>
    <t>GISELLE VILLALOBOS SALAS</t>
  </si>
  <si>
    <t>500 M SUR DEL TEMPLO CATOLICO DE SAN ROQUE</t>
  </si>
  <si>
    <t>HENRY VARGAS RODRIGUEZ</t>
  </si>
  <si>
    <t>2 KM OESTE DEL CRUCE DE SAN JUANILLO</t>
  </si>
  <si>
    <t>JULIETH AGUILAR CHAVESMARISOL</t>
  </si>
  <si>
    <t>50 M SUR DE LA IGLESIA CATOLICA, LOS ROBLES</t>
  </si>
  <si>
    <t>JUAN OABLO SALAZAR ALVAREZ</t>
  </si>
  <si>
    <t>1 K. AL OESTE DEL CRUCE LOS VARGAS STA. MARG</t>
  </si>
  <si>
    <t>50 M NOROESTE DE LA ENTRADA CALLE PEREZ</t>
  </si>
  <si>
    <t>DE LA ANTIGUA IGLESIA CATOLICA 300 M NORTE</t>
  </si>
  <si>
    <t>500 M AL SUR DE LA CAPILLA CALLE VARGAS</t>
  </si>
  <si>
    <t>200 OESTE DEL TEMPLO CATOLICO DE CONCEPCION</t>
  </si>
  <si>
    <t>CAROLINA MENDEZ PACHECO</t>
  </si>
  <si>
    <t>800 M ESTE DEL ESTADIO JORGE PALMAREÑO SOLIS</t>
  </si>
  <si>
    <t>400 M OESTE DEL RESTAURANTE LA LYRA,ZARAGOZA</t>
  </si>
  <si>
    <t>NIEVES MARIA RODRIGUEZ BOLAÑOS</t>
  </si>
  <si>
    <t>200 M SUR DE LA IGLESIA DE SANTIAGO</t>
  </si>
  <si>
    <t>MELVIN QUESADA BRENES</t>
  </si>
  <si>
    <t>125 M ESTE DE LA ERMITA DE BUENOS AIRES</t>
  </si>
  <si>
    <t>200 M ESTE DEL PARQUE DE PALMARES</t>
  </si>
  <si>
    <t>NATALIA MARIA MENDEZ ALFARO</t>
  </si>
  <si>
    <t>1 KM AL NORTE DEL CRUCE DE GRECIA</t>
  </si>
  <si>
    <t>MARIA VANESSA ROJAS BARQUERO</t>
  </si>
  <si>
    <t>CONTIGUO A TEMPLO CATOLICO DE TAPEZCO</t>
  </si>
  <si>
    <t>500 M AL ESTE DEL TEMPLO CATOLICO</t>
  </si>
  <si>
    <t>esc.lapicada@mep.go.cr</t>
  </si>
  <si>
    <t>50 M SUROESTE DE LA PLAZA DE DEPORTES</t>
  </si>
  <si>
    <t>KAROLINA AGUILAR B.</t>
  </si>
  <si>
    <t>FRENTE AL TEMPLO CATOLICO LA LEGUA, ZARCERO</t>
  </si>
  <si>
    <t>TATIANA GONZALEZ BLANCO</t>
  </si>
  <si>
    <t>ULISES ARAGON BALLADARES</t>
  </si>
  <si>
    <t>100 M NORTE DE TEMPLO CATOL.SN JUAN DE LAJAS</t>
  </si>
  <si>
    <t>MASSIEL DE LOS A.CASTRO CAMPOS</t>
  </si>
  <si>
    <t>4 K. OESTE DEL LICEO DE ALFARO RUIZ</t>
  </si>
  <si>
    <t>100 M AL NORTE DEL GIMNASIO COMUNAL DE ZAPOTE</t>
  </si>
  <si>
    <t>EVELYN ALVAREZ CARRANZA</t>
  </si>
  <si>
    <t>LEIDY PEREZ MENDEZ</t>
  </si>
  <si>
    <t>KATHERINE CAMPOS FONSECA</t>
  </si>
  <si>
    <t>MARITZA RIOS DUARTE</t>
  </si>
  <si>
    <t>150 M SUR DE LA MUNICIPALIDAD DE SAN ISIDRO</t>
  </si>
  <si>
    <t>esc.juanmansoestevez@mep.go.cr</t>
  </si>
  <si>
    <t>MILENA CASTRO MARIN</t>
  </si>
  <si>
    <t>MARCELA MAIRENA VARGAS</t>
  </si>
  <si>
    <t>250 M NORTE DE REPUESTOS JOISA.S.A</t>
  </si>
  <si>
    <t>EDGAR GARCIA OCON</t>
  </si>
  <si>
    <t>IDALIE DURAN CORRALES</t>
  </si>
  <si>
    <t>5 KM AL O.DEL SUPER LOS ANG.DE SAN ISIDRO.H</t>
  </si>
  <si>
    <t>DEL PUENTE S/RIO PEÑAS BLANCAS 1 K. NOROESTE</t>
  </si>
  <si>
    <t>250 ESTE DEL GIMNASIO SIGLO XXI</t>
  </si>
  <si>
    <t>SHIRLEY PEREZ MARIN</t>
  </si>
  <si>
    <t>MARJORIE ESQUIVEL ROJAS.</t>
  </si>
  <si>
    <t>MARIA GONZALEZ RIVERA</t>
  </si>
  <si>
    <t>ROSA A. MATAMOROS AVENDAÑO</t>
  </si>
  <si>
    <t>CAROL RODRIGUEZ ROJAS</t>
  </si>
  <si>
    <t>JAIME VINICIO MIRAND ARIAS</t>
  </si>
  <si>
    <t>COSTADO NORTE DEL SALON COMUNAL DE PITALITO</t>
  </si>
  <si>
    <t>NOEMY GRACIELA GOMEZ ARAYA</t>
  </si>
  <si>
    <t>DIAGONAL AL TEMPLO CATOLICO DE LA PALMERA</t>
  </si>
  <si>
    <t>CHARLIE D.VILLALOBOS BARRANTES</t>
  </si>
  <si>
    <t>KATHERINE CASTILLO ZELEDON</t>
  </si>
  <si>
    <t>50 M SURESTE DE LA PLAZA DE DEPORTES</t>
  </si>
  <si>
    <t>ALBA NIDIA ALFARO ALPIZAR</t>
  </si>
  <si>
    <t>1 KM DE LA FINCA FLOR Y FAUNA,MANO IZQUIERDA</t>
  </si>
  <si>
    <t>YEUDY G. RODRIGUEZ RAMIREZ</t>
  </si>
  <si>
    <t>YORLENY LOPEZ LOPEZ</t>
  </si>
  <si>
    <t>TASHA REBECA ALVAREZ BERMUDEZ</t>
  </si>
  <si>
    <t>CONTIGUO A LA PLAZA DEPORTE DEL ABANICO P.B</t>
  </si>
  <si>
    <t>250 M ESTE DEL EBAIS DE CHACHAGUA</t>
  </si>
  <si>
    <t>NO HAY</t>
  </si>
  <si>
    <t>XINIA PRENDAS SOTO</t>
  </si>
  <si>
    <t>NELSY DORIANA PICADO VILLALOBO</t>
  </si>
  <si>
    <t>ANABEL DEL C.ELIZONDO GONZALEZ</t>
  </si>
  <si>
    <t>7 KM AL NORTE DE LA ESCUELA DOMINGO VARGAS A</t>
  </si>
  <si>
    <t>YESENIA ARCE TORRES</t>
  </si>
  <si>
    <t>CONTIGUO AL TEMPLO CATOLICO DE SAN FRANCISCO</t>
  </si>
  <si>
    <t>ROBERTO VILLALOBOS LEITON</t>
  </si>
  <si>
    <t>DE PARADA DE BUS 50 ESTE,CONT. AL TEMPLO CAT</t>
  </si>
  <si>
    <t>JEFFRY RICARDO JUAREZ RUIZ</t>
  </si>
  <si>
    <t>MARIA BRILLITH QUESADA GARCIA</t>
  </si>
  <si>
    <t>ADRIANA ALTAMIRANO PORRAS</t>
  </si>
  <si>
    <t>FRANCINY ALPIZAR TORRES</t>
  </si>
  <si>
    <t>IZAYANA SEQUEIRA FLORES</t>
  </si>
  <si>
    <t>ANA GONZALEZ SUAZO</t>
  </si>
  <si>
    <t>EILYN PANIAGUA VALLADARES</t>
  </si>
  <si>
    <t>JESSICA ACUÑA CHAVES</t>
  </si>
  <si>
    <t>RODOLFO VELASQUEZ RODRIGUEZ</t>
  </si>
  <si>
    <t>MAILYN ALINA GONZALEZ CHAVES</t>
  </si>
  <si>
    <t>ANA PATRICIA UREÑA MONGE</t>
  </si>
  <si>
    <t>HERLIN VINDAS LOPEZ</t>
  </si>
  <si>
    <t>ARLEY HERRERA UGALDE</t>
  </si>
  <si>
    <t>50 M NOROESTE DE LA PLAZA DE FUTBOL</t>
  </si>
  <si>
    <t>MILENA ARGÜELLO PEREZ</t>
  </si>
  <si>
    <t>IBIAN ARROYO CISNEROS</t>
  </si>
  <si>
    <t>COSTADO OESTE DE LA IGLESIA CATOLICA EL JAUUR</t>
  </si>
  <si>
    <t>JONATHAN MONGE GOMEZ</t>
  </si>
  <si>
    <t>ALBA HERNANDEZ MAIRENA</t>
  </si>
  <si>
    <t>KIMBERLY CAMBRONERO VILLALOBOS</t>
  </si>
  <si>
    <t>GLENDA VEGA UREÑA</t>
  </si>
  <si>
    <t>SHARLYN GARCES CASTRO</t>
  </si>
  <si>
    <t>ANGELA L. RAMIREZ DUARTE</t>
  </si>
  <si>
    <t>SEIDY HERNANDEZ AGUILAR</t>
  </si>
  <si>
    <t>JAZMIN A. SOLANO PRENDAS</t>
  </si>
  <si>
    <t>MELISSA ENRIQUEZ AREAS</t>
  </si>
  <si>
    <t>ANDREA DEYANIRA URBINA ORTEGA</t>
  </si>
  <si>
    <t>MARISA MOLINA QUESADA</t>
  </si>
  <si>
    <t>7 KM DEL COMANDO DE LOS CHILES</t>
  </si>
  <si>
    <t>KARLA V. CAMPOS QUESADA</t>
  </si>
  <si>
    <t>FABIOLA FLORES PARRALES</t>
  </si>
  <si>
    <t>VICTOR ALFONSO GONZALEZ PEREZ</t>
  </si>
  <si>
    <t>MAUREN L. VILLALOBOS GUZMAN</t>
  </si>
  <si>
    <t>JAVIER VARGAS SOTO</t>
  </si>
  <si>
    <t>GEINER PICHARDO GAITAN</t>
  </si>
  <si>
    <t>100 M ESTE DE LA PLAZA DE DEPORTES</t>
  </si>
  <si>
    <t>CRISTINA CHAVES ROJAS</t>
  </si>
  <si>
    <t>LIZETH BRIGTH COLE</t>
  </si>
  <si>
    <t>MARIANELA CALVO ORTEGA</t>
  </si>
  <si>
    <t>MARIANELA DIAZ SOLANO</t>
  </si>
  <si>
    <t>KINNDHY J. ACEVEDO DELGADILLO</t>
  </si>
  <si>
    <t>TATIANA MARIA VARGAS LIZANO</t>
  </si>
  <si>
    <t>esc.elquijongo@mep.go.cr</t>
  </si>
  <si>
    <t>LILLEANA JIMENEZ VARGAS</t>
  </si>
  <si>
    <t>ISAAC PEREZ JARQUIN</t>
  </si>
  <si>
    <t>CAROLINZA MENA ROA</t>
  </si>
  <si>
    <t>FRENTE A LA IGLESIA CATOLICA EN MAQUENGAL</t>
  </si>
  <si>
    <t>MARIELA SANDI LOPEZ</t>
  </si>
  <si>
    <t>YINNETTE SALAS GUTIERREZ</t>
  </si>
  <si>
    <t>DETRAS DE LA EMPACADORA DE LA FINCA FORMOSA</t>
  </si>
  <si>
    <t>LUIS ALBERTO RAMIREZ QUESADA</t>
  </si>
  <si>
    <t>EVELYN ROCIO SALAZAR SALAZAR</t>
  </si>
  <si>
    <t>ERIC UREÑA CHACON</t>
  </si>
  <si>
    <t>LIDIETH SOTO GARCIA</t>
  </si>
  <si>
    <t>MARIA DEL MILAGRO CAMPOS VIQUE</t>
  </si>
  <si>
    <t>ELIETH OBANDO OSES</t>
  </si>
  <si>
    <t>GREIVIN ALFARO ESQUIVEL</t>
  </si>
  <si>
    <t>LUIS CARLOS PORRAS CARRANZA</t>
  </si>
  <si>
    <t>JOSELYN GARCIA CRUZ</t>
  </si>
  <si>
    <t>CAROL MARIA GONZALEZ PEREZ</t>
  </si>
  <si>
    <t>GLADIS SANDERS LOZA PAEZ</t>
  </si>
  <si>
    <t>SHEILA MARIA ALVARADO BADILLA</t>
  </si>
  <si>
    <t>IVEL FERNANDEZ JIMENEZ</t>
  </si>
  <si>
    <t>500 NORTE DE LA ANTIGUA ERMITA (LA PLACA)</t>
  </si>
  <si>
    <t>100 SUR Y 50 ESTE DE LA PLAZA DE DEPORTES</t>
  </si>
  <si>
    <t>50 ESTE DEL TEMPLO CATOLICO DE SAN CARLOS</t>
  </si>
  <si>
    <t>MINOR GERARDO UREÑA VENEGAS</t>
  </si>
  <si>
    <t>100 ESTE DE LA CANCHA DE FUTBOL</t>
  </si>
  <si>
    <t>LUIS ALBERTO AGÜERO UMAÑA</t>
  </si>
  <si>
    <t>KAREN MILENA ZUÑIGA MONGE</t>
  </si>
  <si>
    <t>JESSICA MORA VALVERDE</t>
  </si>
  <si>
    <t>jessica.mora.valverde@mep.go.cr</t>
  </si>
  <si>
    <t>300 AL OESTE DEL ABASTECEDOR SAM MIGUEL</t>
  </si>
  <si>
    <t>JENNIFER CRUZ BONILLA</t>
  </si>
  <si>
    <t>COSTADO ESTE DE LA IGLESIA DE SAN MARTIN</t>
  </si>
  <si>
    <t>MILAGRO BADILLA MENA</t>
  </si>
  <si>
    <t>5 KM SURESTE DE LA PARROQUIA DE SAN MARCOS</t>
  </si>
  <si>
    <t>JESSICA MORALES FALLAS</t>
  </si>
  <si>
    <t>KELLY CHINCHILLA CARPIO</t>
  </si>
  <si>
    <t>1.5 KM OESTE ERMITA</t>
  </si>
  <si>
    <t>SONIA MARIA MORA QUIROS</t>
  </si>
  <si>
    <t>ELIZABETH RETANA UMAÑA</t>
  </si>
  <si>
    <t>CENTRO COPEY DE DOTA</t>
  </si>
  <si>
    <t>KM 64 DE LA INTERAMERICANA SUR</t>
  </si>
  <si>
    <t>MARIA VICTORIA LEIVA PEREZ</t>
  </si>
  <si>
    <t>MILEYDY BLANCO MENA</t>
  </si>
  <si>
    <t>100 SUR TEMPLO CATOLICO</t>
  </si>
  <si>
    <t>EVELYN ADRIANA CALVO GUILLEN</t>
  </si>
  <si>
    <t>LILLIANA RAMIREZ SOLANO</t>
  </si>
  <si>
    <t>LA ANGOSTURA, 50 OESTE DE LA ERMITRA</t>
  </si>
  <si>
    <t>IGNACIO MONTOYA SOLANO</t>
  </si>
  <si>
    <t>125 ESTE DEL TEMPLO CATOLICO</t>
  </si>
  <si>
    <t>500 SUR DE LA ERMITA</t>
  </si>
  <si>
    <t>DENNIS GABRIEL MORA UREÑA</t>
  </si>
  <si>
    <t>250 NORTE DEL PUENTE PRINCIPAL</t>
  </si>
  <si>
    <t>ANAYK FAJARDO DURAN</t>
  </si>
  <si>
    <t>IRENE ANGULO PORRAS</t>
  </si>
  <si>
    <t>700 NORTE DEL SALON COMUNAL</t>
  </si>
  <si>
    <t>esc.liderwinstonchurchill@mep.go.cr</t>
  </si>
  <si>
    <t>100 OESTE DE LA BIBLEOTECA PUBLICA CARTAGO</t>
  </si>
  <si>
    <t>200 NORTE DE METROCENTRO</t>
  </si>
  <si>
    <t>esc.losangelesdistritooriental@mep.go.cr</t>
  </si>
  <si>
    <t>250 AL ESTE DE LAS RUINAS. AV-0 CALLE 5 Y 7</t>
  </si>
  <si>
    <t>800 NORTE PARQUE CENTRAL</t>
  </si>
  <si>
    <t>125 SUR DE LAS RUINAS,CARTAGO CENTRO</t>
  </si>
  <si>
    <t>200 ESTE Y 200 NORTE DE VICESA</t>
  </si>
  <si>
    <t>100 OESTE DE LA PULPERIA LA SHELL</t>
  </si>
  <si>
    <t>100 AL SUR DE LA IGLESIA CATOLICA</t>
  </si>
  <si>
    <t>200 OESTE DEL TEMPLO CATOLICO</t>
  </si>
  <si>
    <t>200 SUR DEL BAR LA ULTIMA COPA</t>
  </si>
  <si>
    <t>8 KM AL SURESTE DEL CEMENTERIO DE LOURDES</t>
  </si>
  <si>
    <t>PRISCILLA CURLING MARTINEZ</t>
  </si>
  <si>
    <t>JOHANA ARIAS MORALES</t>
  </si>
  <si>
    <t>100 OESTE 25 SUR DE LA IGLESIA LA PITAHAYA</t>
  </si>
  <si>
    <t>ROY LEANDRO SOLANO</t>
  </si>
  <si>
    <t>JAIRO PIMENTEL GRANADOS</t>
  </si>
  <si>
    <t>FRENTE AL LICEO RURAL LA LUCHA</t>
  </si>
  <si>
    <t>100 SUR DEL TEMPLO CATOLICO</t>
  </si>
  <si>
    <t>FRENTE A SALON DE EVENTOS TERRACOTA, GUAYABAL</t>
  </si>
  <si>
    <t>NORMAN NARANJO MONGE</t>
  </si>
  <si>
    <t>600 OESTE DE RTV CARTAGO</t>
  </si>
  <si>
    <t>esc.paloverde@mep.go.cr</t>
  </si>
  <si>
    <t>PATRICIA COTO SAENZ</t>
  </si>
  <si>
    <t>100 ESTE DE LA IGLESIA CATOLICA</t>
  </si>
  <si>
    <t>100 OESTE DE LA IGLESIA CATOLICA DE GUATUSO</t>
  </si>
  <si>
    <t>SOFIA MENESES LEIVA</t>
  </si>
  <si>
    <t>MALORY GARRO MARTINEZ</t>
  </si>
  <si>
    <t>GABRIELA CHAVES VALVERDE</t>
  </si>
  <si>
    <t>MARIA CALDERON SALAS</t>
  </si>
  <si>
    <t>esc.elempalme@mep.go.cr</t>
  </si>
  <si>
    <t>GABRIELA OBANDO ZUÑIGA</t>
  </si>
  <si>
    <t>800 ESTE DE LA BASILICA DE EL TEJAR</t>
  </si>
  <si>
    <t>700 SUR DEL RESTAURANTE EL QUIJONGO</t>
  </si>
  <si>
    <t>KIMBERLY SALAZAR MUÑOZ</t>
  </si>
  <si>
    <t>DE LA CASETA DEL VOLCAN IRAZU 8K NORTE</t>
  </si>
  <si>
    <t>200 OESTE IGLESIA CATOLICA, BUENA VISTA</t>
  </si>
  <si>
    <t>50 AL ESTE DE LA IGLESIA</t>
  </si>
  <si>
    <t>DIAGONAL A LA PLAZA DE DEPORTES DE COT</t>
  </si>
  <si>
    <t>125 ESTE DE LA PLAZA DE DEPORTES</t>
  </si>
  <si>
    <t>DEL PALACIO MUNICIPAL 200 ESTE</t>
  </si>
  <si>
    <t>ROXANA ZUÑIGA PICADO</t>
  </si>
  <si>
    <t>SOBRE EL KM 27 CARRETERA AL VOLCAN</t>
  </si>
  <si>
    <t>JORGE CAMPOS LEON</t>
  </si>
  <si>
    <t>ADRIANA MENESES ESCOBAR</t>
  </si>
  <si>
    <t>esc.sanrafaeldeirazu@mep.go.cr</t>
  </si>
  <si>
    <t>100 ESTE DEL CEMENTERIO DE CERVANTES</t>
  </si>
  <si>
    <t>50 OESTE ABASTECEDOR EL RIO</t>
  </si>
  <si>
    <t>REST. LAS CHALUPAS 50 NOROESTE</t>
  </si>
  <si>
    <t>1 KM ANTES DE LA REPRESA DE CACHI</t>
  </si>
  <si>
    <t>5 KM DE LA ENTRADA DE SAN FRANCISCO</t>
  </si>
  <si>
    <t>1 KM AL SUR DEL CEMENTERIO CACHI</t>
  </si>
  <si>
    <t>1 KM AL ESTE DE LA REPRESA DE CACHI</t>
  </si>
  <si>
    <t>175 OESTE DEL TEMPLO CATOLICO DE BIRRISITO</t>
  </si>
  <si>
    <t>esc.alvaroesquivelbonilla@mep.go.cr</t>
  </si>
  <si>
    <t>50 SUR GUARDIA RURAL</t>
  </si>
  <si>
    <t>1 KM ESTE DE LA ENTRADA DE LA ALEGRIA</t>
  </si>
  <si>
    <t>EMILY ROWE CERVANTES</t>
  </si>
  <si>
    <t>LORLLY FALLAS CASTRO</t>
  </si>
  <si>
    <t>ANA RODRIGUEZ ROJAS</t>
  </si>
  <si>
    <t>DEL CENTRO DE SALUD 200 SUR Y 100 OESTE</t>
  </si>
  <si>
    <t>100 SUR DE LA PLAZA COMERCIAL RAINBOW</t>
  </si>
  <si>
    <t>JACQUELINE TORRES FERNANDEZ</t>
  </si>
  <si>
    <t>100 NORTE DE LA TERMINAL DE AUTOBUSES</t>
  </si>
  <si>
    <t>FRENTE A LA CAPILLA CATOLICA DE SAN MIGUEL</t>
  </si>
  <si>
    <t>CONTIGUO A LOS TANQUES DEL A Y A</t>
  </si>
  <si>
    <t>CYNTHIA CORDERO CORDERO</t>
  </si>
  <si>
    <t>COSTADO SUR DE LA PARROQUIA NUESTRA SENORA</t>
  </si>
  <si>
    <t>JACQUELINE CALVO RIVERA</t>
  </si>
  <si>
    <t>HACIENDA ORIENTE,ORIENTE, PEJIBAYE,JIMENEZ C</t>
  </si>
  <si>
    <t>MARCELLY ALVARADO CHAVES</t>
  </si>
  <si>
    <t>SINAHI NUÑEZ GUZMAN</t>
  </si>
  <si>
    <t>KATTIA RODRIGUEZ SANCHEZ</t>
  </si>
  <si>
    <t>VIVIANA GOMEZ BRENES</t>
  </si>
  <si>
    <t>FLORENCIA, TURRIALBA</t>
  </si>
  <si>
    <t>DEL TEMPLO CATOLICO 300 MTS. ESTE</t>
  </si>
  <si>
    <t>MARIA DEL MILAGRO SANCHEZ M.</t>
  </si>
  <si>
    <t>FRENTE A LA PLAZA DE DEPORTES LA ISABEL</t>
  </si>
  <si>
    <t>200 M AL E.DEL SUPERM SMITH.-PAVONES-TURRIALB</t>
  </si>
  <si>
    <t>VICTOR RODRIGO LOAIZA CHAVES</t>
  </si>
  <si>
    <t>COSTADO SUR DEL EBAIS LA SUIZA</t>
  </si>
  <si>
    <t>ADOLFO FALLAS ACUÑA</t>
  </si>
  <si>
    <t>SIUYEN GABRIELA BRENES AGUIRRE</t>
  </si>
  <si>
    <t>AL COSTADO DEL CAI</t>
  </si>
  <si>
    <t>75 M NOROESTE CRUCE EL SAUCE</t>
  </si>
  <si>
    <t>50 M OESTE DE LA G.A.R</t>
  </si>
  <si>
    <t>ANALUISA ARAYA FUENTES</t>
  </si>
  <si>
    <t>EL SEIS DE PERALTA</t>
  </si>
  <si>
    <t>GUAYABO,SANTA CRUZ DE TURRIALBA</t>
  </si>
  <si>
    <t>100 M NORTE DEL TEMPLO CATOLICO DULCE NOMBRE</t>
  </si>
  <si>
    <t>PALOMO, SANTA TERESITA, TURRIALBA</t>
  </si>
  <si>
    <t>COSTADO NORTE TEMPLO CATOLICO</t>
  </si>
  <si>
    <t>CONTIGUO AL TEMPLO CATOLICO SANTA ROSA</t>
  </si>
  <si>
    <t>COSTADO ESTE DE LA IGLESIA, EL TORITO</t>
  </si>
  <si>
    <t>COSTADO NORTE DE LA IGLESIA,VERBENA SUR</t>
  </si>
  <si>
    <t>ALBA CAMPOS ESQUIVEL</t>
  </si>
  <si>
    <t>CONTIGUO A LA IGLESIA CATOLICA PERALTA</t>
  </si>
  <si>
    <t>CARLOS MOLINA JIMENEZ</t>
  </si>
  <si>
    <t>LAURA JIMENEZ CHAVES</t>
  </si>
  <si>
    <t>22 KM NORTE DE SANTA CRUZ</t>
  </si>
  <si>
    <t>MARLEN PATRICIA ZUÑIGA LOAIZA</t>
  </si>
  <si>
    <t>200 M NORTE DEL RESTAURANTE TORRE ALBA</t>
  </si>
  <si>
    <t>3 KM NOROESTE DEL TEMPLO DE SANTA CRUZ</t>
  </si>
  <si>
    <t>ENTRADA CALLE LEIVA, 3 K. AL NOROESTE</t>
  </si>
  <si>
    <t>MARCO AURELIO SANDOVAL SANCHEZ</t>
  </si>
  <si>
    <t>LOURDES MADRIGAL BARBOZA</t>
  </si>
  <si>
    <t>FRENTE A PLAZA DE DEPORTES EL PROGRESO</t>
  </si>
  <si>
    <t>1,5KM AL SURESTE DEL CENTRO DE TUIS</t>
  </si>
  <si>
    <t>HERIBERTO ZUÑIGA SERRANO</t>
  </si>
  <si>
    <t>ALEXANDRA PAREIRA SALMERON</t>
  </si>
  <si>
    <t>CIEN MANZ.TUIS-TUR.,4KM AL E.DEL CENT.DE TUIS</t>
  </si>
  <si>
    <t>MARIANA ROJAS RODRIGUEZ</t>
  </si>
  <si>
    <t>5 KM NORTE ESCUELA KABEBATA</t>
  </si>
  <si>
    <t>XINIA ADRIANA HARVEY BROWN</t>
  </si>
  <si>
    <t>FATIMA ROSALES LAGUNA</t>
  </si>
  <si>
    <t>COSTADO NORTE DE LA PLAZA DE DEPORTES PIRRO</t>
  </si>
  <si>
    <t>FRENTE A LA CLINICA DE GUARARI</t>
  </si>
  <si>
    <t>MARIA GABRIELA SANCHEZ CRUZ</t>
  </si>
  <si>
    <t>DE REPUESTOS GIGANTE 50 M OE.CONT.TEMP CATOL</t>
  </si>
  <si>
    <t>100 MTS. SUR DEL PARQUE DE LA AURORA</t>
  </si>
  <si>
    <t>PEGGI MEJI PANIAGA</t>
  </si>
  <si>
    <t>WILSON BARRANTES GONZALEZ</t>
  </si>
  <si>
    <t>200 OESTE DEL WALMART-HEREDIA</t>
  </si>
  <si>
    <t>ANA ISABEL BENAVIDES HERNANDEZ</t>
  </si>
  <si>
    <t>CAROLINA RAMIREZ SANCHEZ</t>
  </si>
  <si>
    <t>XINIA MOREIRA ULLOA</t>
  </si>
  <si>
    <t>MARIA FERNANDA PANIAGUA SALAS</t>
  </si>
  <si>
    <t>DE LA IGLESIA CATOLICA 200 MTS. NORTE</t>
  </si>
  <si>
    <t>BEATRIZ CHAVES PANIAGUA</t>
  </si>
  <si>
    <t>75 NOROESTE DE LA PLAZA DE DEPORTES</t>
  </si>
  <si>
    <t>JORGE MARIO PEÑA CORDERO</t>
  </si>
  <si>
    <t>200 NTS. NORTE DEL PALACIO MUNICIPAL</t>
  </si>
  <si>
    <t>FRENTE A LA PLAZA DE DEP.DE SAN JOAQUIN DE F</t>
  </si>
  <si>
    <t>COSTADO OESTE DEL PARQUE CENTRAL DE STA.BARB</t>
  </si>
  <si>
    <t>LAURA CRUZ FUENTES</t>
  </si>
  <si>
    <t>ENRIQUE ANTONIO JARQUIN HUETE</t>
  </si>
  <si>
    <t>MARTA VILLALOBOS HERNANDEZ</t>
  </si>
  <si>
    <t>600 ESTE DEL CRUCE DE BUENA VISTA</t>
  </si>
  <si>
    <t>esc.enriquestrachan@mep.go.cr</t>
  </si>
  <si>
    <t>DENIS SOSE PALMA RODRIGUEZ</t>
  </si>
  <si>
    <t>WALTER CERDAS MONTANO</t>
  </si>
  <si>
    <t>800 ESTE DEL AUTOMERCADO DE HEREDIA</t>
  </si>
  <si>
    <t>150 NORTE DE PULPERIA LA GUARIA</t>
  </si>
  <si>
    <t>HAYDEE VEGA BARRIOS</t>
  </si>
  <si>
    <t>300 N.300 OESTE Y 25 SUR IGLESIA DE BARVA</t>
  </si>
  <si>
    <t>300 METROS ESTE DEL PARQUE CENTRAL DE BARVA</t>
  </si>
  <si>
    <t>DIAGONAL A LA MUNICIPALIDAD DE SAN RAFAEL</t>
  </si>
  <si>
    <t>1 KM NOROESTE DE LA UNIV. NACIONAL</t>
  </si>
  <si>
    <t>GABRIELA MATAMOROS LANDAZURI</t>
  </si>
  <si>
    <t>INDUSTRIAS PUENTE SALAS 75 METROS OESTE</t>
  </si>
  <si>
    <t>100 M ESTE,150 SUR DEL BANCO DE COSTA RICA</t>
  </si>
  <si>
    <t>KAROL SOLIS SANCHEZ</t>
  </si>
  <si>
    <t>SACRAMENTO CONTIGUO A LA PLAZA DE DEPORTES</t>
  </si>
  <si>
    <t>DEL LAVACAR TORINO 300 MTS.SUR</t>
  </si>
  <si>
    <t>SAN MIGUEL DE STO DOMINGO DE HEREDIA</t>
  </si>
  <si>
    <t>2 KM NORTE FINCA LONDRES</t>
  </si>
  <si>
    <t>EDUARDO BERMUDEZ MANZANARES</t>
  </si>
  <si>
    <t>DEL INBIOPARQUE 600 MTS. OESTE</t>
  </si>
  <si>
    <t>ERIBERTO AGUILAR SANCHEZ</t>
  </si>
  <si>
    <t>DIAGONAL AL PARQUE DE SAN PABLO</t>
  </si>
  <si>
    <t>FULVIA CHACON MORA</t>
  </si>
  <si>
    <t>MARLENI SILES CASTRO</t>
  </si>
  <si>
    <t>JIUVER DANIEL VIQUEZ HERNANDEZ</t>
  </si>
  <si>
    <t>CEFORA A. BONILLA VILLEGAS</t>
  </si>
  <si>
    <t>STA. ELENA, FRENTE A LA IGLESIA CATOLICA</t>
  </si>
  <si>
    <t>CECILIA MA. CALCEDO NAVARRO</t>
  </si>
  <si>
    <t>INGRID P. SEQUEIRA ROSALES</t>
  </si>
  <si>
    <t>MARTHA SOTO ARTAVIA</t>
  </si>
  <si>
    <t>5KM NORTE Y 5KM ESTE DEL BN, PUERTO VIEJO</t>
  </si>
  <si>
    <t>NAYIVA AGUILAR MONTERO</t>
  </si>
  <si>
    <t>ENRIQUE ARIAS ZUÑIGA</t>
  </si>
  <si>
    <t>MARCOS BALTODANO VALENCIA</t>
  </si>
  <si>
    <t>HANNSEL BOZA FERNANDEZ</t>
  </si>
  <si>
    <t>ALICIA ACOSTA FERNANDEZ</t>
  </si>
  <si>
    <t>IRENE TORRES ALVARADO</t>
  </si>
  <si>
    <t>3 KM NORESTE DE VARA BLANCA</t>
  </si>
  <si>
    <t>150 SUROESTE DEL HOSPITAL CHACON PAUT</t>
  </si>
  <si>
    <t>LOURDES MONTERO CASCANTE</t>
  </si>
  <si>
    <t>MARIA CECILIA OBANDO GUTIERREZ</t>
  </si>
  <si>
    <t>LUIS MANZANARES SALAS</t>
  </si>
  <si>
    <t>WENDY GOMEZ CARDENAS</t>
  </si>
  <si>
    <t>MAINOR CASCANTE GUTIERREZ</t>
  </si>
  <si>
    <t>JONNATHAN ANT. MENDOZA PARRA</t>
  </si>
  <si>
    <t>JAEN CRISTIAN CHAVARRIA MORA</t>
  </si>
  <si>
    <t>MELQUIS MELISSA BUSTOS ORTIZ</t>
  </si>
  <si>
    <t>ANA YANSIE CHAVARRIA ALCOCER</t>
  </si>
  <si>
    <t>MARCOS RODRIGUEZ CASTILLO</t>
  </si>
  <si>
    <t>MARIA FERNANDA JIMENEZ MOYA</t>
  </si>
  <si>
    <t>STEPHANIE SOTO VINDAS</t>
  </si>
  <si>
    <t>REYNA PATRICIA PONCE GONZALEZ</t>
  </si>
  <si>
    <t>7 KM NOROESTE DE LA ESCUELA SONZAPOTE</t>
  </si>
  <si>
    <t>MEIBEL ELIZONDO ZUÑIGA</t>
  </si>
  <si>
    <t>DEL SALON COMUNAL 100 E,25 NORTE Y 100 ESTE</t>
  </si>
  <si>
    <t>CAROL CALVO HERNANDEZ</t>
  </si>
  <si>
    <t>LEONIDAS GARCIA MENESES</t>
  </si>
  <si>
    <t>HENRY JAVIER SOTO MAYORGA</t>
  </si>
  <si>
    <t>ROSIBEL MEDRANO LOAICIGA</t>
  </si>
  <si>
    <t>LA GARITA CENTRO FRENTE AL SALON COMUNAL</t>
  </si>
  <si>
    <t>LILIAN CAMACHO ARTIAGA</t>
  </si>
  <si>
    <t>BELLA VISTA DE SANTA CECILIA DE LA CRUZ</t>
  </si>
  <si>
    <t>MARIA V. CONTRERAS MENDOZA</t>
  </si>
  <si>
    <t>DIAGONAL A LA PULPERIA MAURI</t>
  </si>
  <si>
    <t>ENLOC PEREZ JARQUIN</t>
  </si>
  <si>
    <t>GABRIEL STEVEN SUAREZ RAMOS</t>
  </si>
  <si>
    <t>JUNIETHE VILCHEZ VICTOR</t>
  </si>
  <si>
    <t>4 KM AL SUR DEL SALON COMUNAL DE PUERTO SOLEY</t>
  </si>
  <si>
    <t>FELIX ANTONIO CORTEZ UMAÑA</t>
  </si>
  <si>
    <t>TATIANA ROJAS MARTINEZ</t>
  </si>
  <si>
    <t>200 O.Y 75 S.DE LA EMPRESA DE BUSES CARAVACA</t>
  </si>
  <si>
    <t>DEL FRENTE ESTADIO EDGARDO BALTODANO 225 E</t>
  </si>
  <si>
    <t>100 ESTE DEL TEMPLO CATOLICO</t>
  </si>
  <si>
    <t>200 N. Y 5 KM O. DE LA G.A.R. LIBERIA</t>
  </si>
  <si>
    <t>DIANA CAROLINA AVENDAÑO SOTELA</t>
  </si>
  <si>
    <t>DE LA ENTRADA AL SOCORRO 5 KM AL SUR OESTE</t>
  </si>
  <si>
    <t>COSTADO OESTE DEL PARQUE</t>
  </si>
  <si>
    <t>ROSAURA CHAVES ARRIETA</t>
  </si>
  <si>
    <t>HACIENDA EL PELON DE LA BAJURA. EXT 3670</t>
  </si>
  <si>
    <t>OSCAR LUIS VILLALOBOS VARGAS</t>
  </si>
  <si>
    <t>KATTIA LEITON SOLORZANO</t>
  </si>
  <si>
    <t>9 KM NORTE DE LA CRUZ ROJA DE BAGACES</t>
  </si>
  <si>
    <t>JENDRY UMAÑA OBANDO</t>
  </si>
  <si>
    <t>M. CLOTILDE GUTIERREZ CAMPOS</t>
  </si>
  <si>
    <t>DETRAS DE LA IGLESIA CATOLICA SN BERNARDO</t>
  </si>
  <si>
    <t>7 KM ESTE DE LA FORTUNA</t>
  </si>
  <si>
    <t>MARGOT ENRIQUEZ PERAZA</t>
  </si>
  <si>
    <t>RUTH MYRIAM HERNANDEZ SOLORZAN</t>
  </si>
  <si>
    <t>MARLEN I. CORONADO GUTIERREZ</t>
  </si>
  <si>
    <t>CRISTINA BALTODANO BALTODANO</t>
  </si>
  <si>
    <t>YOKSELINE MOYA PEREZ</t>
  </si>
  <si>
    <t>esc.cuestagrande@mep.go.cr</t>
  </si>
  <si>
    <t>JOSE VERNY ROJAS URIETA</t>
  </si>
  <si>
    <t>esc.quebradabonita.nicoya@mep.go.cr</t>
  </si>
  <si>
    <t>YISLEY CRISTINA ROSALES GODOY</t>
  </si>
  <si>
    <t>ELVIA F.GRANADOS CARRILLO</t>
  </si>
  <si>
    <t>esc.zaragoza.nicoya@mep.go.cr</t>
  </si>
  <si>
    <t>esc.blasmontesleal@mep.go.cr</t>
  </si>
  <si>
    <t>500 M OESTE PLAZA DE DEPORTES POLVAZALES</t>
  </si>
  <si>
    <t>YENSY GABRIELA GOMEZ GOMEZ</t>
  </si>
  <si>
    <t>LIGIA ELENA CHAVES ROJAS</t>
  </si>
  <si>
    <t>LUIS FABRICIO VARGAS ALFARO</t>
  </si>
  <si>
    <t>esc.santoscarrillo@mep.go.cr</t>
  </si>
  <si>
    <t>esc.laiguanita@mep.go.cr</t>
  </si>
  <si>
    <t>XINIA ZUÑIGA GUTIERREZ</t>
  </si>
  <si>
    <t>PAMELA GRANADOS SILVA</t>
  </si>
  <si>
    <t>esc.zapote@mep.go.cr</t>
  </si>
  <si>
    <t>EVELYN GOMEZ GUTIERREZ</t>
  </si>
  <si>
    <t>FRANCISCO VILLAREAL GUEVARA</t>
  </si>
  <si>
    <t>MARIANELA GARRO SEGURA</t>
  </si>
  <si>
    <t>COSTADO SUR DE LA TORRE DEL ICE, PUERTO HUMO</t>
  </si>
  <si>
    <t>esc.otilioulateblanco.nicoya@mep.go.cr</t>
  </si>
  <si>
    <t>75 MTS SUROESTE DE LA PLAZA DE DEPORTES LOS</t>
  </si>
  <si>
    <t>FRENTE AL C.A.I</t>
  </si>
  <si>
    <t>FRENTE AL PARQUE</t>
  </si>
  <si>
    <t>YAXENIA ROJAS MUÑOZ</t>
  </si>
  <si>
    <t>DE LA PLAZA DE DEPORTES 200 M SUR Y 75 SUROE</t>
  </si>
  <si>
    <t>JENIFFER QUEDO CRUZ</t>
  </si>
  <si>
    <t>CRISTHIAN DIAZ ESPINOZA</t>
  </si>
  <si>
    <t>VILMA LOPEZ MEDINA</t>
  </si>
  <si>
    <t>YAMILETH TRAÑA CARMONA</t>
  </si>
  <si>
    <t>MARIANELA BALTODANO CUBERO</t>
  </si>
  <si>
    <t>MONICA GONZALEZ AGÜERO</t>
  </si>
  <si>
    <t>MARITZA ENRIQUEZ PARRA</t>
  </si>
  <si>
    <t>esc.elsilenciodesamara@mep.go.cr</t>
  </si>
  <si>
    <t>12KM N DEL COMANDO PUERTO VIEJO SARAPIQUI</t>
  </si>
  <si>
    <t>JOSE CARLOS SANDOVAL GOMEZ</t>
  </si>
  <si>
    <t>EDITH BARRANTES VILLARREAL</t>
  </si>
  <si>
    <t>VICTOR MANUEL ÑUÑEZ LOPEZ</t>
  </si>
  <si>
    <t>ANA GABRIELA UMAÑA CENTENO</t>
  </si>
  <si>
    <t>esc.tacani@mep.go.cr</t>
  </si>
  <si>
    <t>GISSELA BRICEÑO BARRANTES</t>
  </si>
  <si>
    <t>esc.puertothiel@mep.go.cr</t>
  </si>
  <si>
    <t>SANDRA ZUÑIGA GOMEZ</t>
  </si>
  <si>
    <t>esc.sanpedronandayure@mep.go.cr</t>
  </si>
  <si>
    <t>MARIA NOYLIN BALTODANO CUBERO</t>
  </si>
  <si>
    <t>maria.baltodano.cubero@mep.go.cr</t>
  </si>
  <si>
    <t>MARISOL CAMPOS GALAGARZA</t>
  </si>
  <si>
    <t>DAYANNA MARIA ESPINOZA LEDEZMA</t>
  </si>
  <si>
    <t>KEMDY DANISA LOPEZ LOPEZ</t>
  </si>
  <si>
    <t>300 MTS AL SUR DE LA PLAZA</t>
  </si>
  <si>
    <t>FRENTE AL TEMPLO CATOLICO DEL VALLE</t>
  </si>
  <si>
    <t>ANDREA GOMEZ SOSA</t>
  </si>
  <si>
    <t>WENDY BENAVIDES MONTERO</t>
  </si>
  <si>
    <t>KATHERINE SANCHEZ GARCIA</t>
  </si>
  <si>
    <t>PATRICIA MADRIGAL DUARTE</t>
  </si>
  <si>
    <t>KATTIA RODRIGUEZ VILLARREAL</t>
  </si>
  <si>
    <t>MARIANELLA PERALTA MORALES</t>
  </si>
  <si>
    <t>1 KM AL OESTE Y 300 AL SUR BANCO NACIONAL</t>
  </si>
  <si>
    <t>esc.santarosa.santacruz@mep.go.cr</t>
  </si>
  <si>
    <t>MARIA ARLEY GUIDO RIVAS</t>
  </si>
  <si>
    <t>FRENTE AL EBAIS CABO VELAS</t>
  </si>
  <si>
    <t>KATTIA HERNANDEZ VIALES</t>
  </si>
  <si>
    <t>MARIA YETTI SILES GUEVARA</t>
  </si>
  <si>
    <t>SUSAN GISELLE CHING BARRIOS</t>
  </si>
  <si>
    <t>GLEDITH CASTAÑEDA ZUÑIGA</t>
  </si>
  <si>
    <t>EDWIN ANTONIO CARRILLO VICTOR</t>
  </si>
  <si>
    <t>OLGA MUÑOZ CALDERON</t>
  </si>
  <si>
    <t>EDGAR OLDENEY ORTIZ DIAZ</t>
  </si>
  <si>
    <t>LUIS DEMETRIO ZAPATA CERDAS</t>
  </si>
  <si>
    <t>GINA BELLIDO BONILLA</t>
  </si>
  <si>
    <t>LA ESPERANZA, LEPANTO</t>
  </si>
  <si>
    <t>ANA VIRGINIA BALTODANO ZUÑIGA</t>
  </si>
  <si>
    <t>MONICA PIZARRO RUIZ</t>
  </si>
  <si>
    <t>esc.santaritasardinal@mep.go.cr</t>
  </si>
  <si>
    <t>MARITZA GISELLE SEGURA ZUÑIGA</t>
  </si>
  <si>
    <t>HENRY VALERIO RAMIREZ</t>
  </si>
  <si>
    <t>JORGE LUIS ORTIZ MAIRENA</t>
  </si>
  <si>
    <t>MELANIA HURTADO REINA</t>
  </si>
  <si>
    <t>SHARON LEON CHAVARRIA</t>
  </si>
  <si>
    <t>MAYRA AGUIRRE HERNANDEZ</t>
  </si>
  <si>
    <t>CARLOS RAUL BOGANTES GUTIERREZ</t>
  </si>
  <si>
    <t>2KM DEL CEMENTERIO DE UPALA</t>
  </si>
  <si>
    <t>DEL CRUCE DE RUTA 4 2.5KM AL SUR</t>
  </si>
  <si>
    <t>MILTON HERNANDEZ MORALES</t>
  </si>
  <si>
    <t>CAROLINA SIEZAR ALTAMIRANO</t>
  </si>
  <si>
    <t>JESSICA GOMEZ GODOY</t>
  </si>
  <si>
    <t>LEYLA M. VILLALOBOS RODRIGUEZ</t>
  </si>
  <si>
    <t>DIANA KAROLINA ZUÑIGA ASTORGA</t>
  </si>
  <si>
    <t>ZEYDI CORONADO RODRIGUEZ</t>
  </si>
  <si>
    <t>MARGARITA APONTE QUIROS</t>
  </si>
  <si>
    <t>ADONAY OVIEDO AGÜERO</t>
  </si>
  <si>
    <t>600 OESTE DE BAR LA CHOZA,COSTADO DE LA PLAZA</t>
  </si>
  <si>
    <t>YEILYN ARIAS ARAYA</t>
  </si>
  <si>
    <t>ADRIANA MARIA MIRANDA CARDENAS</t>
  </si>
  <si>
    <t>RUTH ARROYO VARGAS</t>
  </si>
  <si>
    <t>JENSEE MURRAY JIMENEZ</t>
  </si>
  <si>
    <t>ADRIANA ALVAREZ MURILLO</t>
  </si>
  <si>
    <t>ROSEMARY QUIROS CESPEDES</t>
  </si>
  <si>
    <t>JAIME JAVIER ARCIA ROSALES</t>
  </si>
  <si>
    <t>NELLY EDITH MEZA MADRIGAL</t>
  </si>
  <si>
    <t>LA ENTRADA PRINCIPA DE BUENOS AIRES 150E</t>
  </si>
  <si>
    <t>ROCIO AZOFEIFA QUESADA</t>
  </si>
  <si>
    <t>1.6KM ESTE DE LA PLANTA DE CEMENTO CEMPRO</t>
  </si>
  <si>
    <t>LUIS GUSTAVO ARGUEDAS ROJAS</t>
  </si>
  <si>
    <t>MAUREEN CHAVES HERRA</t>
  </si>
  <si>
    <t>MERCEDES JUAREZ CASTRO</t>
  </si>
  <si>
    <t>MARIA LORENA HERRERA ROJAS</t>
  </si>
  <si>
    <t>KENER GUTIERREZ CALVO</t>
  </si>
  <si>
    <t>KENETH EVELIO SEQUEIRA CASCANT</t>
  </si>
  <si>
    <t>FLOR MARIA MURILLO NAVARRETE</t>
  </si>
  <si>
    <t>3KM ESTE DE CLINICA COLORADO CENTRO B.RAIZAL</t>
  </si>
  <si>
    <t>KARLA MARIA CASTRO RODRIGUEZ</t>
  </si>
  <si>
    <t>GLENDA MOLINA VILLAREAL</t>
  </si>
  <si>
    <t>NANCY HAZEL JIMENEZ TORRES</t>
  </si>
  <si>
    <t>YEIMY SOTO BRICEÑO</t>
  </si>
  <si>
    <t>esc.lospatios@mep.go.cr</t>
  </si>
  <si>
    <t>LAURA PATRICIA DIAZ TREJOS</t>
  </si>
  <si>
    <t>10 KM NORTE DE MOVASA FRENTE TEMPLO CATOLICO</t>
  </si>
  <si>
    <t>KAROL ADRIANA ARAYA BADILLA</t>
  </si>
  <si>
    <t>YUNY ZELEDON CASTRO</t>
  </si>
  <si>
    <t>ANDREA ALVAREZ ROSALES</t>
  </si>
  <si>
    <t>MARILYN FLORES CONCEPCION</t>
  </si>
  <si>
    <t>MARTA JORLLIANA CAMPOS MENDEZ</t>
  </si>
  <si>
    <t>ARIANA SOTO PATIÑO</t>
  </si>
  <si>
    <t>NATALIA QUESADA ESPINOZA</t>
  </si>
  <si>
    <t>MERCEDES ESPINOZA PORRAS</t>
  </si>
  <si>
    <t>ANA MARCELA MATARRITA AGUILAR</t>
  </si>
  <si>
    <t>DEL EDIFICIO ROSALIA PALACIOS 200 M AL OESTE</t>
  </si>
  <si>
    <t>ANTONIA DIAZ ACEVEDO</t>
  </si>
  <si>
    <t>CINDY NATALIA VILLALOBOS SANDI</t>
  </si>
  <si>
    <t>800M NORESTE DE IGLESIA CATOLICA SAN MIGUELIT</t>
  </si>
  <si>
    <t>EMMANUEL HERNANDEZ MUÑOZ</t>
  </si>
  <si>
    <t>ZEYLA MARIA ZUÑIGA JIMENEZ</t>
  </si>
  <si>
    <t>LEONOR LISETH GONZALEZ MORA</t>
  </si>
  <si>
    <t>SALON COMUNAL</t>
  </si>
  <si>
    <t>MARITZA CRUZ SANDOVAL</t>
  </si>
  <si>
    <t>JULIO CESPEDES ALVAREZ</t>
  </si>
  <si>
    <t>ARCELIA SALGUERA MATA</t>
  </si>
  <si>
    <t>GAUDY PRISCILA RODRIGUEZ NOVOA</t>
  </si>
  <si>
    <t>KEMBLY CARVAJAL SOTO</t>
  </si>
  <si>
    <t>ANEL SUSANA CASTRO ROSALES</t>
  </si>
  <si>
    <t>1 KM AL SUR DE LA ENTRADA DE COSTA DE PAJAROS</t>
  </si>
  <si>
    <t>RODRIGO ANCHIA CAMPOS</t>
  </si>
  <si>
    <t>PAOLA BRENES ZAMORA</t>
  </si>
  <si>
    <t>CINDY GABRIELA MEDINA GOMEZ</t>
  </si>
  <si>
    <t>50 M ESTE EBAIS ISLA VENADO</t>
  </si>
  <si>
    <t>50 M AL NORTE LA PULPERIA CENTRO AMIGOS</t>
  </si>
  <si>
    <t>3 KM AL SUR DEL BANCO NACIONAL DE JICARAL</t>
  </si>
  <si>
    <t>FRENTE AL MINISUPER LEPANTO</t>
  </si>
  <si>
    <t>GEISHI JIMENEZ MORA</t>
  </si>
  <si>
    <t>200 M OESTE DEL PARQUE DE JICARAL</t>
  </si>
  <si>
    <t>13 KM AL SUR DEL TEMPLO CATOLICO DE JICARAL</t>
  </si>
  <si>
    <t>YACZIRI CASTRILLO ZUÑIGA</t>
  </si>
  <si>
    <t>LIDIETTE MENDOZA PARRA</t>
  </si>
  <si>
    <t>ILEANA MONGE ALVAREZ</t>
  </si>
  <si>
    <t>LUIS ALEJANDRO MENDEZ GONZALEZ</t>
  </si>
  <si>
    <t>MELISSA ALVAREZ ALVAREZ</t>
  </si>
  <si>
    <t>CARLA AJU MONTERO</t>
  </si>
  <si>
    <t>ANA MARIELA OBANDO FAJARDO</t>
  </si>
  <si>
    <t>TORTUGUERO, 400 METROS DE LA IGLESIA CATOLICA</t>
  </si>
  <si>
    <t>100 M NORTE ABASTECEDOR LOS ALMENDROS</t>
  </si>
  <si>
    <t>200 SUR DE LA FUERZA PUBLICA</t>
  </si>
  <si>
    <t>SOBEIDA OBANDO MATARRITA</t>
  </si>
  <si>
    <t>MEYBELEN CASTRO CASANOVA</t>
  </si>
  <si>
    <t>CLAUDIA VILLALOBOS BRICEÑO</t>
  </si>
  <si>
    <t>4 KM ESTE DEL PUESTO DE CABOTAJE</t>
  </si>
  <si>
    <t>ARLENE CAMARENO VALVERDE</t>
  </si>
  <si>
    <t>SHEILA ZUÑIGA OBANDO</t>
  </si>
  <si>
    <t>4 KM AL NORTE DE LA ESPERANZA DE PAQUERA</t>
  </si>
  <si>
    <t>ROY NOEL RODRIGUEZ NARANJO</t>
  </si>
  <si>
    <t>ANGIE CHAVARRIA CHAVARRIA</t>
  </si>
  <si>
    <t>JHON VALERIO PORTUGUEZ</t>
  </si>
  <si>
    <t>RAMON JAVIER OLIVAS RIVERA</t>
  </si>
  <si>
    <t>LISAU SOTO ARAYA</t>
  </si>
  <si>
    <t>esc.altosdesanluis@mep.go.cr</t>
  </si>
  <si>
    <t>BRYAN AZOFEIFA ALPIZAR</t>
  </si>
  <si>
    <t>AIMARA SANCHEZ BENAVIDES</t>
  </si>
  <si>
    <t>DEL BAR HIGUERON, 25 M AL OESTE</t>
  </si>
  <si>
    <t>2.5 KM DESPUES DE PLAYA TAMBOR</t>
  </si>
  <si>
    <t>100 M AL NORTE DE LA IGLESIA CATOLICA</t>
  </si>
  <si>
    <t>1 KM AL ESTE SALON LA PERLA INDIA, BAJOS ARIO</t>
  </si>
  <si>
    <t>ANA YIXANA OBANDO RODRIGUEZ</t>
  </si>
  <si>
    <t>17 KM AL NORTE DE POTRERO GRANDE</t>
  </si>
  <si>
    <t>CARLOS HIDALGO VEGA</t>
  </si>
  <si>
    <t>7 KM AL SUR DE COBANO</t>
  </si>
  <si>
    <t>ALBA ROSA GOMEZ ESPINOZA</t>
  </si>
  <si>
    <t>PAVON CENTRO</t>
  </si>
  <si>
    <t>SYLDII SANCHEZ VALERIN</t>
  </si>
  <si>
    <t>125 M ESTE DEL BAR LOS CHICOS</t>
  </si>
  <si>
    <t>DEL BANCO DE COSTA RICA 500 M AL NORTE</t>
  </si>
  <si>
    <t>300 M OESTE ENTRADA EL BARON</t>
  </si>
  <si>
    <t>JESSICA CORTES BOLAÑOS</t>
  </si>
  <si>
    <t>IDALIETE CORTES ARAYA</t>
  </si>
  <si>
    <t>JOYCE OBANDO SEQUEIRA</t>
  </si>
  <si>
    <t>SHIRLEY SCHLEMIEN MARTINEZ</t>
  </si>
  <si>
    <t>PRISCILA MORA ALVARADO</t>
  </si>
  <si>
    <t>5 KM ESTE DE LA ESC.SAN MIGUEL DE BARANCA</t>
  </si>
  <si>
    <t>DEL PUENTE SALITRAL 800 M ESTE</t>
  </si>
  <si>
    <t>25 NORESTE DE LA PLAZA DE DEPORTES</t>
  </si>
  <si>
    <t>EYLEEN ARIAS GARCIA</t>
  </si>
  <si>
    <t>YAHANARA BEITA VIDAL</t>
  </si>
  <si>
    <t>JUAN MIGUEL CUBILLO DELGADO</t>
  </si>
  <si>
    <t>YENDRY NARANJO RODRIGUEZ</t>
  </si>
  <si>
    <t>GERMAN SILVA MIRANDA</t>
  </si>
  <si>
    <t>FRENTE A PLAZA DE DEPORTES DE FINCA MARITIMA</t>
  </si>
  <si>
    <t>COSTADO NOROESTE DE LA PLAZA DE FUTBOL</t>
  </si>
  <si>
    <t>RUTH CALVO BARRIENTOS</t>
  </si>
  <si>
    <t>150 NOROESTE ANTIGUO COMISARIATO YEYO</t>
  </si>
  <si>
    <t>LA GALLEGA, FRENTE AL TEMPLO CATOLICO</t>
  </si>
  <si>
    <t>FLORIDEY SALAZAR UREÑA</t>
  </si>
  <si>
    <t>1 KM NOROESTE DEL CTP DE QUEPOS</t>
  </si>
  <si>
    <t>4 KM NORESTE DE FINCA LLORONA</t>
  </si>
  <si>
    <t>50 ESTE Y 250 NORTE DEL PUENTE PORTALON</t>
  </si>
  <si>
    <t>FRENTE LA DELEGACION DISTRITAL</t>
  </si>
  <si>
    <t>ANGELICA MARIA MORA MORA</t>
  </si>
  <si>
    <t>3 KM NORTE DE PLAYA DOMINICAL, HATILLO SAVEG</t>
  </si>
  <si>
    <t>DANNYS MESEN JIMENEZ</t>
  </si>
  <si>
    <t>GABRIELA CRAVAJAL CHAVES</t>
  </si>
  <si>
    <t>6.5 K.M AL ESTE DEL POBLADO LA LLORONA</t>
  </si>
  <si>
    <t>3 KM NOROESTE DE LA COMUNIDAD DE MATAPALO</t>
  </si>
  <si>
    <t>NAIRIT VILLANUEVA VARGAS</t>
  </si>
  <si>
    <t>LUIS ANGEL BOLIVAR MORALES</t>
  </si>
  <si>
    <t>YAMIMA ARGUELLO VASQUEZ</t>
  </si>
  <si>
    <t>LORIANA VALVERDE VALVERDE</t>
  </si>
  <si>
    <t>LAURA ALVARADO AGUILAR</t>
  </si>
  <si>
    <t>JOSELINE DELGADO BARQUERO</t>
  </si>
  <si>
    <t>esc.sardinal@mep.go.cr</t>
  </si>
  <si>
    <t>KENDALL OBANDO MATARRITA</t>
  </si>
  <si>
    <t>ERICKA FALLAS MOLINA</t>
  </si>
  <si>
    <t>2KM OESTE DEL CENTRO PENITENCIARIO LA LETICI</t>
  </si>
  <si>
    <t>GUISELLE ALVARADO VEGA</t>
  </si>
  <si>
    <t>ALEXANDRA CERDAS BRISTAN</t>
  </si>
  <si>
    <t>GISELLE ALVARADO VEGA</t>
  </si>
  <si>
    <t>esc.playalapalma@mep.go.cr</t>
  </si>
  <si>
    <t>FRENTE A PLAZA DE DEPORTES, BAJO EL REY</t>
  </si>
  <si>
    <t>GRETHEL LOPEZ NUÑEZ</t>
  </si>
  <si>
    <t>200 OESTE DEL EBAIS,OJO DE AGUA,C.PTO.CORTES</t>
  </si>
  <si>
    <t>BALSAR ABAJO, CIUDAD CORTES, OSA</t>
  </si>
  <si>
    <t>GABRIELA LOPEZ FERNANDEZ</t>
  </si>
  <si>
    <t>JORDAN HERNANDEZ NUÑEZ</t>
  </si>
  <si>
    <t>SAN CARLOS DE OSA</t>
  </si>
  <si>
    <t>3 KM AL NORTE DE LA COMUNIDAD DE CORONADO</t>
  </si>
  <si>
    <t>DINA ROCIO MORA MAYORGA</t>
  </si>
  <si>
    <t>300 MTS. NORTE DEL SUPER J.J</t>
  </si>
  <si>
    <t>2 KM OESTE DE LA BOMBA DE CHACARITA,Y 1 KM N</t>
  </si>
  <si>
    <t>YORLENY MIRANDA SOLANO</t>
  </si>
  <si>
    <t>FRENTE A LA BOMBA DE CHACARITA</t>
  </si>
  <si>
    <t>VERA ROCIO MORA GRANADOS</t>
  </si>
  <si>
    <t>MARIA ESTHER ALVAREZ GRANADOS</t>
  </si>
  <si>
    <t>HAZEL VELASQUEZ CARVAJAL</t>
  </si>
  <si>
    <t>YOICE BONILLA MORALES</t>
  </si>
  <si>
    <t>150 SURESTE DE LA PULPERIA EL GUABO</t>
  </si>
  <si>
    <t>LISETT LEZCANO QUIEL</t>
  </si>
  <si>
    <t>LINETH SANCHEZ CECILIANO</t>
  </si>
  <si>
    <t>2 KM AL SUROESTE DE LA INTERAMERICANA</t>
  </si>
  <si>
    <t>LOURDES MENDEZ FERNANDEZ</t>
  </si>
  <si>
    <t>300 MTS. SUR DE LA PLANTA ACEITERA CIPA</t>
  </si>
  <si>
    <t>ROSANGELICA AGUILAR MADRIGAL</t>
  </si>
  <si>
    <t>3 KM NORTE DE INTERAMERICANA SUR</t>
  </si>
  <si>
    <t>ELSIE LORENA NOGUERA MORALES</t>
  </si>
  <si>
    <t>200 MTS. ESTE DEL COMISARIATO</t>
  </si>
  <si>
    <t>MILDER GERARDO ROJAS MARIN</t>
  </si>
  <si>
    <t>JEANNETTE PORRAS SANTAMARIA</t>
  </si>
  <si>
    <t>KEILYN PICADO CHAVES</t>
  </si>
  <si>
    <t>ERICK ARIEL SAMUDIO CORTES</t>
  </si>
  <si>
    <t>10 KM AL SURESTE DEL RIO TERRABA, CAJON</t>
  </si>
  <si>
    <t>LEIDA MADRIZ MORA</t>
  </si>
  <si>
    <t>CENTRO FINCA SEIS ONCE,PALMAR NORTE, PUNT</t>
  </si>
  <si>
    <t>5 KM ESTE DE PALMAR, OSA</t>
  </si>
  <si>
    <t>KATTYA NUÑEZ DURAN</t>
  </si>
  <si>
    <t>WILFRIDO JIMENEZ LEIVA</t>
  </si>
  <si>
    <t>CARLOS ALBERTO LOPEZ HERNANDEZ</t>
  </si>
  <si>
    <t>SILVANA CARBALLO CHACON</t>
  </si>
  <si>
    <t>BAHIA CHAL, CENTRO</t>
  </si>
  <si>
    <t>LEDA VILLEDA GONZALEZ</t>
  </si>
  <si>
    <t>FALON DAYANA SILVA LUNA</t>
  </si>
  <si>
    <t>CENTRO BANEGAS</t>
  </si>
  <si>
    <t>200 MTS.OESTE Y 400 SUR DEL PLANTEL DEL MOPT</t>
  </si>
  <si>
    <t>LIDIANA AMADOR VILLALOBOS</t>
  </si>
  <si>
    <t>19 KM DE LA ENTRADA A CHACARITA</t>
  </si>
  <si>
    <t>FRANCIS ALPIZAR BARRANTES</t>
  </si>
  <si>
    <t>HELLEN PORRAS HERNANDEZ</t>
  </si>
  <si>
    <t>JOSE ANDREY ZUÑIGA SAENZ</t>
  </si>
  <si>
    <t>MIRAMAR SIERPE DE OSA</t>
  </si>
  <si>
    <t>MARIA F. WORKMAN HERNANDEZ</t>
  </si>
  <si>
    <t>FERNANDO AGUILAR CHAVARRIA</t>
  </si>
  <si>
    <t>ILEANA PIROLA AGUILAR</t>
  </si>
  <si>
    <t>KATTIA JOSELINE ARGUEDAS LOPEZ</t>
  </si>
  <si>
    <t>RINCON DE OSA, FTE. A PULPERIA LAS PALMERAS</t>
  </si>
  <si>
    <t>3.5 KM DE LA ESCUELA TSIPIRI</t>
  </si>
  <si>
    <t>MARTIN CASMPO SOLANO</t>
  </si>
  <si>
    <t>KATIA VIRGINIA CEDEÑO CHAVARRI</t>
  </si>
  <si>
    <t>GOLFITO KM 1 DIAGONAL RESTAURANTE EL SAMOA</t>
  </si>
  <si>
    <t>XINIA MARIA ROSALES BARQUERO</t>
  </si>
  <si>
    <t>NATAN MORALES ALVAREZ</t>
  </si>
  <si>
    <t>KM 14 CARRETERA A PUNTA ZANCUDO</t>
  </si>
  <si>
    <t>KM 20 DE GOLFITO FRENTE A PULPERIA LA GUARIA</t>
  </si>
  <si>
    <t>LA MONA KM 12, COSTADO ESTE DEL ESTADIO LOCAL</t>
  </si>
  <si>
    <t>JEINNY GABRIELA BARAHONA MORA</t>
  </si>
  <si>
    <t>XENIA BALTODANO QUESADA</t>
  </si>
  <si>
    <t>LA ESPERANZA, GOLFITO</t>
  </si>
  <si>
    <t>4 KM AL OESTE RESIDENCIAL KM 20</t>
  </si>
  <si>
    <t>KEREN BARRERA ROMERO</t>
  </si>
  <si>
    <t>700 M SUR DEL RESTAURANT 7 MARES</t>
  </si>
  <si>
    <t>150 M OESTE DEL ABASTECEDOR MERENDINA</t>
  </si>
  <si>
    <t>8 KM DE COMTE CAMINO A PAVONES</t>
  </si>
  <si>
    <t>5 KM SUR DE LA ESCUELA LIDER DE COMTE</t>
  </si>
  <si>
    <t>YORLENY ANETH RIOS RIOS</t>
  </si>
  <si>
    <t>MARLENI FLORES ARAUZ</t>
  </si>
  <si>
    <t>VIVIANA GOMEZ SANCHEZ</t>
  </si>
  <si>
    <t>NATALI ALVARADO VILLEGAS</t>
  </si>
  <si>
    <t>3 KM AL ESTE DEL LICEO DE COMTE</t>
  </si>
  <si>
    <t>4 KM AL SUR DE PUNTA ZANCUDO</t>
  </si>
  <si>
    <t>BAYRON BATISTA VALVERDE</t>
  </si>
  <si>
    <t>7 KM SURESTE DE LA ESCUELA DE BAHIA PAVON</t>
  </si>
  <si>
    <t>ANGELICA MURILLO BENAVIDES</t>
  </si>
  <si>
    <t>200 M NORTE DE IGLESIA CATOLICA, LA FORTUNA</t>
  </si>
  <si>
    <t>100 M ESTE DEL TEMPLO CATOLICO</t>
  </si>
  <si>
    <t>ANGIE GUTIERREZ PEÑA</t>
  </si>
  <si>
    <t>YOSELIN RODRIGUEZ RODRIGUEZ</t>
  </si>
  <si>
    <t>VIVIAN RODRIGUEZ GONZALEZ</t>
  </si>
  <si>
    <t>250 M AL NOROESTE DEL PUENTE LA CONTE</t>
  </si>
  <si>
    <t>GEISEL GARCIA ZUÑIGA</t>
  </si>
  <si>
    <t>DAYANI NOGUERA BRISTAN</t>
  </si>
  <si>
    <t>300 M OESTE Y 50 M SUR DEL MINISUPER ISIAMI</t>
  </si>
  <si>
    <t>PALMAR SUR, FINCA TRES</t>
  </si>
  <si>
    <t>MELANIA OVARES RUIZ</t>
  </si>
  <si>
    <t>YENDRY ZUÑIGA OROZCO</t>
  </si>
  <si>
    <t>8 KM OESTE DE FINCA COTO 54, COMUN. GORRION</t>
  </si>
  <si>
    <t>2 KM NORTE ENTRADA AL GUABO</t>
  </si>
  <si>
    <t>KATTIA VILLALOBOS VLADEZ</t>
  </si>
  <si>
    <t>150 M ESTE DEL RANCHITO</t>
  </si>
  <si>
    <t>MELANY GAMBOA MONGE</t>
  </si>
  <si>
    <t>3 KM DE LA CARRETERA INTERAMERICANA</t>
  </si>
  <si>
    <t>VIRGINIA MARIA QUIEL RAMIREZ</t>
  </si>
  <si>
    <t>150 M NOROESTE PUENTE RIO LAGARTO</t>
  </si>
  <si>
    <t>MIRNA OSORNO CAMACHO</t>
  </si>
  <si>
    <t>FTE.A CARRET.INTER.2 KM SURESTE DE RIO CLARO</t>
  </si>
  <si>
    <t>7 KM AL NORTE DE VILLA BRICEÑO O KM 37</t>
  </si>
  <si>
    <t>KM 24 DE GOLFITO</t>
  </si>
  <si>
    <t>7 KM NORTE SAN RAMON, RIO CLARO</t>
  </si>
  <si>
    <t>10 KM SUROESTE,ESC.ELOY MORUA,VILLA B.INT.SUR</t>
  </si>
  <si>
    <t>ANA LIBETH VILLALOBOS DURAN</t>
  </si>
  <si>
    <t>12 KM AL NORTE DE LA CUIDAD DE GUAPILES</t>
  </si>
  <si>
    <t>100 MTS. OESTE DEL TEMPLO CATOLICO</t>
  </si>
  <si>
    <t>12 1/2 KM OESTE DEL COLEGIO UMBERTO MELLONI</t>
  </si>
  <si>
    <t>13 KM NOROESTE DEL COLEGIO UMBERTO MELLONI</t>
  </si>
  <si>
    <t>7 KM NORTE DE SAN VITO</t>
  </si>
  <si>
    <t>2 KM AL ESTE DE SAN VITO</t>
  </si>
  <si>
    <t>4 KM OESTE DEL ALMACEN SANTA ELENA</t>
  </si>
  <si>
    <t>DAHIANNA GOMEZ AVILA</t>
  </si>
  <si>
    <t>150 M OESTE DE IGLESIA CATOLICA</t>
  </si>
  <si>
    <t>MARIA ELENA MONTERO GOMEZ</t>
  </si>
  <si>
    <t>6 KM NORTE DE SAN VITO</t>
  </si>
  <si>
    <t>20 KM AL NORTE DE SAN VITO</t>
  </si>
  <si>
    <t>COSTADO NORTE DE PLAZA DE DEPORTES EL ROBLE</t>
  </si>
  <si>
    <t>1.5 KM ESTE DEL CTP DE SABALITO</t>
  </si>
  <si>
    <t>1 KM NORTE DE ABASTECEDOR BONANZA</t>
  </si>
  <si>
    <t>KARLA SEQUEIRA ARAYA</t>
  </si>
  <si>
    <t>850 M SURESTE DEL SERVICENTRO COOPESABALITO</t>
  </si>
  <si>
    <t>EVELYN NAVARRO JIMENEZ</t>
  </si>
  <si>
    <t>DEL MOPT SABALITO, 5 KM AL OESTE</t>
  </si>
  <si>
    <t>KATERIN DELGADO JIMENEZ</t>
  </si>
  <si>
    <t>25 KM NORTE DEL CENTRO DE SABALITO</t>
  </si>
  <si>
    <t>JAVIER ORTEGA CARRERA</t>
  </si>
  <si>
    <t>8 KM AL OESTE DEL PLANTEL DEL MOPT, SABALITO</t>
  </si>
  <si>
    <t>2 KM OESTE DE CAMPO TRES</t>
  </si>
  <si>
    <t>2 KM AL SUR DEL TEMPLO EL CALVARIO</t>
  </si>
  <si>
    <t>2.5 KM S.DE AGUA BUENA CAMINO A CIUDAD NEILY</t>
  </si>
  <si>
    <t>1.5 KM AL OESTE DEL PUENTE DE COPAL</t>
  </si>
  <si>
    <t>1 KM OESTE DEL ANTIGUO SERVICENTRO AGUA BNA</t>
  </si>
  <si>
    <t>YENDRY VARGAS TREJOS</t>
  </si>
  <si>
    <t>4 KM OESTE DE COOPA BUENA</t>
  </si>
  <si>
    <t>2 KM SURESTE DEL JARDIN BOTANICO, COPAL A.B</t>
  </si>
  <si>
    <t>500 M OESTE DE LA CARRETERA PRINCIPAL</t>
  </si>
  <si>
    <t>50 M ESTE DE IGLESIA CATOLICA DE VILLA ROMA</t>
  </si>
  <si>
    <t>17 KM NORTE DE ENTRADA PRINCIPAL DE ABROJO</t>
  </si>
  <si>
    <t>KENIA RODRIGUEZ RODRIGUEZ</t>
  </si>
  <si>
    <t>400 M AL ESTE DE IGLESIA CATOLICA LOS PLANES</t>
  </si>
  <si>
    <t>LISBETH QUESADA MORALES</t>
  </si>
  <si>
    <t>50 M OESTE DE LICEO RURAL PARAISO, CHANGUENA</t>
  </si>
  <si>
    <t>KAROL RODRIGUEZ FERNANDEZ</t>
  </si>
  <si>
    <t>2 KM SUROESTE PULPERIA CHAVEG</t>
  </si>
  <si>
    <t>3 KM AL SUR OESTE DE LA UNION DE LIMONCITO</t>
  </si>
  <si>
    <t>100 M OESTE DEL SALON DE SABANILLAS CENTRO</t>
  </si>
  <si>
    <t>GRETTEL OROZCO DELGADO</t>
  </si>
  <si>
    <t>150 M AL OESTE DE IGLESIA CATOLICA DE SN GDO</t>
  </si>
  <si>
    <t>DE SABANILLA 8 KM AL SURESTE</t>
  </si>
  <si>
    <t>JACQUELINE CEDEÑO SILES</t>
  </si>
  <si>
    <t>1 KILOMETRO NORTE OFICINAS DEMASA</t>
  </si>
  <si>
    <t>DE LA ESCUELA DE JABILLO 13 KM AL NORESTE</t>
  </si>
  <si>
    <t>YORLENY CASTRILLO ALEMAN</t>
  </si>
  <si>
    <t>MARIANELA QUESADA NAVARRO</t>
  </si>
  <si>
    <t>4 KM ESTE DELA ENTRADA FINCA SANTA FE</t>
  </si>
  <si>
    <t>JULY MARIA GARRO MORALES</t>
  </si>
  <si>
    <t>KATHERINE JIMENEZ GOMEZ</t>
  </si>
  <si>
    <t>KIMBERLY MORA VINDAS</t>
  </si>
  <si>
    <t>KAROLIN JOSETHE ROJAS NUÑEZ</t>
  </si>
  <si>
    <t>800 M SUR DE SUBASTA GANADERA, STA CECILIA</t>
  </si>
  <si>
    <t>10 KM N.O DE COMUNIDAD DE SHIROLES</t>
  </si>
  <si>
    <t>200 M OESTE DEL TALLER POLACO</t>
  </si>
  <si>
    <t>50 M NORTE DE LA PLAZA DE DEPORTES</t>
  </si>
  <si>
    <t>MARIA FERNANDA MONGE CALDERON</t>
  </si>
  <si>
    <t>SARA SMITH REYES</t>
  </si>
  <si>
    <t>WENDY ARAYA SANCHEZ</t>
  </si>
  <si>
    <t>50 METROS ESTE DEL CLUB, COTO 42</t>
  </si>
  <si>
    <t>LA ESTRELLA DEL SUR COTO 44</t>
  </si>
  <si>
    <t>DAVID JIMENEZ JIMENEZ</t>
  </si>
  <si>
    <t>FRENTE A LA PLAZA DE FUTBOL DE KM 25 LAUREL</t>
  </si>
  <si>
    <t>INDIRA AGUIRRE MONTENEGRO</t>
  </si>
  <si>
    <t>2 1/2 KM NORTE PUENTE DE RIO CARACOL</t>
  </si>
  <si>
    <t>LILLIANA CARRANZA NARANJO</t>
  </si>
  <si>
    <t>3 KM SURESTE DE LA ESCUELA COTO 47</t>
  </si>
  <si>
    <t>100 MTS. NORTE DEL BANCO POPULAR</t>
  </si>
  <si>
    <t>3 KM OESTE DE LA PLAZA DE CIUDAD NEILY</t>
  </si>
  <si>
    <t>100 M ESTE DE LA OFICINA ADMINISTRATIVA</t>
  </si>
  <si>
    <t>STEFANNY RUIZ PEREZ</t>
  </si>
  <si>
    <t>AL FRENTE DE LA ANTIGUA PLAZA DE DEPORTES</t>
  </si>
  <si>
    <t>PATRIK CARRILLO DELGADO</t>
  </si>
  <si>
    <t>4 KM AL SURESTE HOSPITAL CIUDAD NEILY</t>
  </si>
  <si>
    <t>CARRET. INTER. 4.5 KM SUR ENTRADA CEFERINO</t>
  </si>
  <si>
    <t>BAJO LOS INDIOS 600 M SUR DEL TEMPLO CATOLICO</t>
  </si>
  <si>
    <t>MARTA PIZARRO JIMENEZ</t>
  </si>
  <si>
    <t>esc.sanantonio.coto@mep.go.cr</t>
  </si>
  <si>
    <t>75 M NORESTE DE LA SUBDELEGACION DE POLICIA</t>
  </si>
  <si>
    <t>4 KM AL ESTE DE ESCUELA RIO ABROJO</t>
  </si>
  <si>
    <t>LADY CARRILLO BELLIDO</t>
  </si>
  <si>
    <t>8 KM DE LA ENTRADA DE CEFERINO</t>
  </si>
  <si>
    <t>OSCAR DANIEL FALLAS NARANJO</t>
  </si>
  <si>
    <t>JOSE EFRAIN DIAZ MATARRITA</t>
  </si>
  <si>
    <t>125 M NORTE DE LA PULPERIA LOS GALLOS</t>
  </si>
  <si>
    <t>6 KM NOROESTE DE LA ESCUELA BARRIO NUEVO</t>
  </si>
  <si>
    <t>SINEY CARRANZA FUNES</t>
  </si>
  <si>
    <t>2.5 KM AL ESTE DE LA ENTRADA EL GUAYABAL</t>
  </si>
  <si>
    <t>200 M SUR DE LA GUARDIA RURAL</t>
  </si>
  <si>
    <t>3 KM AL O.DE LA BOMBA LAUREL CARRET.TAMARINDO</t>
  </si>
  <si>
    <t>FINCA CAIMITO, CENTRO</t>
  </si>
  <si>
    <t>CARLOS JUAREZ SANABRIA</t>
  </si>
  <si>
    <t>LAUREL, FINCA TAMARINDO</t>
  </si>
  <si>
    <t>REYES PALACIOS RIOS</t>
  </si>
  <si>
    <t>esc.fincabambito@mep.go.cr</t>
  </si>
  <si>
    <t>100 M AL OESTE DE OFICINA DE COOPEVAQUITA</t>
  </si>
  <si>
    <t>1 KM AL ESTE DE LA ENTRADA PRINCIPAL</t>
  </si>
  <si>
    <t>1.5 KM NORTE DE LA ENTRADA DE ABANGARES</t>
  </si>
  <si>
    <t>MARILYN SOZA DIAZ</t>
  </si>
  <si>
    <t>JESENIA MORA MORA</t>
  </si>
  <si>
    <t>YORLENY GONZALEZ UREÑA</t>
  </si>
  <si>
    <t>STEYCI RANGEL RODRIGUEZ</t>
  </si>
  <si>
    <t>6 K. AL OESTE COMUNIDAD CARACOL DE LA VACA</t>
  </si>
  <si>
    <t>COLORADO, CANOAS, CORREDORES,PUNTARENAS</t>
  </si>
  <si>
    <t>PAOLA MORALES GONZALEZ</t>
  </si>
  <si>
    <t>8 KM DE LA ENTRADA DE BELLA LUZ, SANTA ROSA</t>
  </si>
  <si>
    <t>JEIMY RODRIGUEZ GUSTAVINO</t>
  </si>
  <si>
    <t>BELLA LUZ, LAUREL</t>
  </si>
  <si>
    <t>6 KM NORESTE DE LA GUARDIA RURAL, LA CUESTA</t>
  </si>
  <si>
    <t>2 KM DE LA ENTRADA A SAN JUAN</t>
  </si>
  <si>
    <t>NEIDY LOPEZ UGALDE</t>
  </si>
  <si>
    <t>1 KM OESTE DE LA ENTRADA FINCA MANGO</t>
  </si>
  <si>
    <t>ANDRES GOMEZ SOLIS</t>
  </si>
  <si>
    <t>100 M SUR DE LA IGLESIA CAMPO BLANCO</t>
  </si>
  <si>
    <t>GREIBI MUÑOZ MENDEZ</t>
  </si>
  <si>
    <t>50 METROS NORTE DEL PUESTO DE POLICIAS FRONTE</t>
  </si>
  <si>
    <t>EMMANUEL BARBOZA GONZALES</t>
  </si>
  <si>
    <t>ARLENE SIMPSON CENTENO</t>
  </si>
  <si>
    <t>YARLENE LEITON FUENTES</t>
  </si>
  <si>
    <t>VILLA DEL MAR 2, FRENTE A RANCHO CABEMAT</t>
  </si>
  <si>
    <t>SHIRLEY VASQUEZ MORAGA</t>
  </si>
  <si>
    <t>350 M ESTE DEL PUESTO DE GUARDACOSTAS DE C.R</t>
  </si>
  <si>
    <t>400 M AL ESTE DE ABOPAC. SOBRE RUTA 32</t>
  </si>
  <si>
    <t>SANDRA MORA MORA</t>
  </si>
  <si>
    <t>JACQUELINE DIAZ ESQUIVEL</t>
  </si>
  <si>
    <t>25 M AL OESTE DEL SALON COMUNAL</t>
  </si>
  <si>
    <t>DEL CEMENTERIO MUNICIPAL 550 M SUR</t>
  </si>
  <si>
    <t>CLAUDIA CAROLINA VALLECILLO R</t>
  </si>
  <si>
    <t>KATIA VANESSA MARIN HERRERA</t>
  </si>
  <si>
    <t>PAOLA BROWN FALLAS</t>
  </si>
  <si>
    <t>50 M SURESTE DE LA GASOLINERA, PENSHURT</t>
  </si>
  <si>
    <t>GUISELLE YESENIA ALVARADO F</t>
  </si>
  <si>
    <t>ELADIO CORDERO AGUERO</t>
  </si>
  <si>
    <t>100 M OESTE,100 SUR Y 200 OESTE PUENTE RIO B</t>
  </si>
  <si>
    <t>JENNIFER BALTODANO AMPIE</t>
  </si>
  <si>
    <t>25 ESTE DE LA PULPERIA LA MIGUELENA</t>
  </si>
  <si>
    <t>- INDICAN -</t>
  </si>
  <si>
    <t>8 KM AL NORTE DE SHIROLES</t>
  </si>
  <si>
    <t>MARDICK NARVAEZ COREA</t>
  </si>
  <si>
    <t>75 M AL SURESTE DE ASOVESTA</t>
  </si>
  <si>
    <t>GIOVANNI MUÑOS MARTINEZ</t>
  </si>
  <si>
    <t>600 M NORTE DEL TANQUE AGUA DE LA COLONIA</t>
  </si>
  <si>
    <t>75 M NORTE DEL EBAIS, SAN RAFAEL</t>
  </si>
  <si>
    <t>SILVIA JOSSETTE CAMPOS CHAVES</t>
  </si>
  <si>
    <t>MAUREN DOMINGUEZ DAVIS</t>
  </si>
  <si>
    <t>LEONARDO BADILLA VARGAS</t>
  </si>
  <si>
    <t>leonardo.badilla.vargas@mep.go.cr</t>
  </si>
  <si>
    <t>GLORIA GARCIA AGUERO</t>
  </si>
  <si>
    <t>200 M NORTE Y 25 M OESTE BANCO NACIONAL C.R</t>
  </si>
  <si>
    <t>ELISIA COOPER BENNETT</t>
  </si>
  <si>
    <t>SARA BERGARA BAEZ</t>
  </si>
  <si>
    <t>5 KM AL SUR DE SANTA MARTA DE SIQUIRRES</t>
  </si>
  <si>
    <t>75 M ESTE DE RECICLAD. RECYPLAST Y 75 M SUR</t>
  </si>
  <si>
    <t>MIRIAM OPORTA LOBAN</t>
  </si>
  <si>
    <t>50 M AL NORTE DE LA IGLESIA ADVENTISTA</t>
  </si>
  <si>
    <t>100 M ESTE DE PLAZA DEPORTES DE STO.DOMINGO</t>
  </si>
  <si>
    <t>EL CARMEN, SIQUIRRES 30 KM BARRA PARISMINA</t>
  </si>
  <si>
    <t>500 M OESTE DE LA PLAZA DE DEPORTES</t>
  </si>
  <si>
    <t>OSWALDO GOMEZ PEREZ</t>
  </si>
  <si>
    <t>250 M NORTE DEL PUENTE SOBRE EL RIO PACUARE</t>
  </si>
  <si>
    <t>FREDDY GONZALES JIMENEZ</t>
  </si>
  <si>
    <t>100 M AL ESTE DE LA COOPERATIVA NUEVA VIRG</t>
  </si>
  <si>
    <t>300 M AL ESTE DE LA IGLESIA EVANGELICA</t>
  </si>
  <si>
    <t>SHARLY GONGORA MENA</t>
  </si>
  <si>
    <t>600M NORTE DE LA IGLESIA CATOLICA CULTIVEZ</t>
  </si>
  <si>
    <t>KATIA THOMAS EDUART</t>
  </si>
  <si>
    <t>150 M ESTE DEL EBAIS GERMANIA, SIQUIRRES</t>
  </si>
  <si>
    <t>100 M NORESTE DE LA ESQUINA DE LA PLAZA LOCAL</t>
  </si>
  <si>
    <t>100 M ESTE DE LA IGLESIA CATOLICA LA ALEGRIA</t>
  </si>
  <si>
    <t>MAGALLY PICADO BOLAÑOS</t>
  </si>
  <si>
    <t>150 M SUROESTE DE LA PLAZA DE DEPORTES</t>
  </si>
  <si>
    <t>300 M NORTE DE ENTRADA PRINCIPAL, GERMANIA 1</t>
  </si>
  <si>
    <t>50 M ESTE DEL PUESTO DE LA FUERZA PUBLICA</t>
  </si>
  <si>
    <t>CARRETERA A LA ALEGRIA, BARRIO SAN ISIDRO</t>
  </si>
  <si>
    <t>ROSIBEL GONZALES MENDOZA</t>
  </si>
  <si>
    <t>esc.trochalosceibos@mep.go.cr</t>
  </si>
  <si>
    <t>ESTHER PRISCILLA KNIGHT SANDI</t>
  </si>
  <si>
    <t>LORENA MORALES JIMENEZ</t>
  </si>
  <si>
    <t>MELVIN SEGURA ALMENGOR</t>
  </si>
  <si>
    <t>CARLOS HERNANDEZ HERNANDEZ</t>
  </si>
  <si>
    <t>YENORI PITAR RODRIGUEZ</t>
  </si>
  <si>
    <t>IGNOLIO NERCIS SANCHEZ</t>
  </si>
  <si>
    <t>100 M DIAGONAL DEL EBAIS DE AMUBRI,TALAMANCA</t>
  </si>
  <si>
    <t>10 KM NOROESTE DE SHIROLES</t>
  </si>
  <si>
    <t>JAIRO MARIN BUITRAGO</t>
  </si>
  <si>
    <t>DEL CTP TALAMANCA, 10 K.CARRETERA A MANO IZQ</t>
  </si>
  <si>
    <t>XICINIA RODRIGUEZ CORDERO</t>
  </si>
  <si>
    <t>BOCA UREN, 100 SUR DE IGLESIA CATOLICA</t>
  </si>
  <si>
    <t>5 KM AL NORTE DE LA COMUNIDAD DE SHIROLES</t>
  </si>
  <si>
    <t>7 KM AL OESTE DEL PLAYON DE SURETKA</t>
  </si>
  <si>
    <t>2 K.AL SUR DEL PUERTO DE SURETKA, SUIRI CTRO</t>
  </si>
  <si>
    <t>6 KM SUR DE GUADALUPE, LA PALMA</t>
  </si>
  <si>
    <t>MAYRA SELLES JIMENEZ</t>
  </si>
  <si>
    <t>COSTADO SUR DE LA PLAZA DE FUTBOL MOJONCITO</t>
  </si>
  <si>
    <t>BIELKA MORALES SEGURA</t>
  </si>
  <si>
    <t>3 K. AL SUR DE LA ESCUELA BAMBU-TALAMANCA</t>
  </si>
  <si>
    <t>KEVIN ANDREY TORRES ALFARO</t>
  </si>
  <si>
    <t>CATARINA,100 M AL NORTE DE LA ENT. PRINCIPAL</t>
  </si>
  <si>
    <t>EVELIN CARVAJAL CASCANTE</t>
  </si>
  <si>
    <t>VIANNEY ALVAREZ ARROYO</t>
  </si>
  <si>
    <t>JANNIK BARRANTES RIVAS</t>
  </si>
  <si>
    <t>NANCY LUCIA MORA VILLEGAS</t>
  </si>
  <si>
    <t>DELIA SALINAS ALFARO</t>
  </si>
  <si>
    <t>1 KM AL ESTE DE LA GASOLINERA DELTA</t>
  </si>
  <si>
    <t>1.5 K.NORTE ENTR.BOSTON,CONTIGUO A IGLESIA C</t>
  </si>
  <si>
    <t>CHIRRIPO, 300 M FRENTE A PLAZA DE DEPORTES</t>
  </si>
  <si>
    <t>100 M OESTE ENTRADA PRINCIPAL DE BATAAN</t>
  </si>
  <si>
    <t>DE LA IGLESIA EVANGELICA, 50 M AL SUR</t>
  </si>
  <si>
    <t>ERIKA GOMEZ DARKINES</t>
  </si>
  <si>
    <t>OLGA VALDIVIA HERNANDEZ</t>
  </si>
  <si>
    <t>100 M AL OESTE DE LA PLAZA DE DEPORTES</t>
  </si>
  <si>
    <t>100 M NORTE ESTACION DEL FERROCARRIL</t>
  </si>
  <si>
    <t>200 M ESTE LINEA FERREA</t>
  </si>
  <si>
    <t>CONTIGUO PLAZA SAN BOSCO</t>
  </si>
  <si>
    <t>ENRIQUE QUIROS SANCHEZ</t>
  </si>
  <si>
    <t>DIAGONAL A PLAZA DE FUTBOL SAN RAFAEL</t>
  </si>
  <si>
    <t>CONTIGUO ENTRADA INCOPESCA</t>
  </si>
  <si>
    <t>COSTADO OESTE DEL PARQUE JIMENEZ</t>
  </si>
  <si>
    <t>LILIANA ORDOÑEZ ANGULO</t>
  </si>
  <si>
    <t>300 MTS. SUR DEL CEMENTERIO GUAPILES</t>
  </si>
  <si>
    <t>MARITZA TORRES SERRANO</t>
  </si>
  <si>
    <t>2KM AL SUR DE ENTRADA PRINCIPAL A JIMENEZ</t>
  </si>
  <si>
    <t>COSTADO NORTE DE LA PLAZA DE DEPORTE PATIO SC</t>
  </si>
  <si>
    <t>400 MTS. AL ESTE DEL EBAIS DE LA TERESA</t>
  </si>
  <si>
    <t>FRENTE AL EBAIS EL PORVENIR, LA RITA,POCOCI</t>
  </si>
  <si>
    <t>BRAYAN OBANDO OTAROLA</t>
  </si>
  <si>
    <t>CAÑO SECO CONTIGUO A LA PLAZA DE DEPORTES</t>
  </si>
  <si>
    <t>200 M SUR DEL EBAIS DE JARDIN</t>
  </si>
  <si>
    <t>MARIA DEL CARMEN TREJOS TREJOS</t>
  </si>
  <si>
    <t>WILSON TORRES BATSITA</t>
  </si>
  <si>
    <t>MARYORLAY MADRIGAL CASTRO</t>
  </si>
  <si>
    <t>FRENTE AL TEMPLO CATOLICO-FLORA PERDIZ</t>
  </si>
  <si>
    <t>200 MTS. OESTE DE PLAZA DE FUTBOL</t>
  </si>
  <si>
    <t>IVONNE ANGULO DELGADILLO</t>
  </si>
  <si>
    <t>150 MTS OESTE DE LA AGENCIA DEL ICE</t>
  </si>
  <si>
    <t>IVONNE ANGLO DELGADILLO</t>
  </si>
  <si>
    <t>LAURA RETANA TORRES</t>
  </si>
  <si>
    <t>DANIEL ALFONSO SEQUEIRA E</t>
  </si>
  <si>
    <t>FRENTE A PLAZA DE DEPORTES, LA RITA</t>
  </si>
  <si>
    <t>MAUREN CATALINA SOLANO B</t>
  </si>
  <si>
    <t>HUGO LOPEZ TREJOS</t>
  </si>
  <si>
    <t>FRENTE A ALMACEN SAN MARTIN</t>
  </si>
  <si>
    <t>ADELITA NUÑEZ MURILLO</t>
  </si>
  <si>
    <t>EL CEIBO CONTIGUO A LA PLAZA</t>
  </si>
  <si>
    <t>TOURNON, LA RITA. POCOCI-LIMON</t>
  </si>
  <si>
    <t>MARYLUZ CUBERO UGALDE</t>
  </si>
  <si>
    <t>COSTADO NORTE DEL PARQUE CAMPO CINCO</t>
  </si>
  <si>
    <t>VERONICA ARCE MOA</t>
  </si>
  <si>
    <t>DEL SERVICENTRO ASTUA PIRIE 400 M SUR</t>
  </si>
  <si>
    <t>400 MTS. OESTE DEL TEMPLO HOJANCHA</t>
  </si>
  <si>
    <t>LUIS JIMENEZ MORA</t>
  </si>
  <si>
    <t>LIZBETH QUIROS ALPIZAR</t>
  </si>
  <si>
    <t>ROLANDO SALAZAR NARANJO</t>
  </si>
  <si>
    <t>esc.sanignaciolarita@mep.go.cr</t>
  </si>
  <si>
    <t>FLORY OBANDO CUBILLO</t>
  </si>
  <si>
    <t>CATHERINE MENDOZA AZOFEIFA</t>
  </si>
  <si>
    <t>ALEJANDRO MARCHENA MUÑOZ</t>
  </si>
  <si>
    <t>100 MTS. NORTE DEL TEMPLO CATOLICO, IROQUOIS</t>
  </si>
  <si>
    <t>MARICELA SOLANO ALVAREZ</t>
  </si>
  <si>
    <t>CONTIGUO CANCHA DE FUTBOL</t>
  </si>
  <si>
    <t>FRENTE AL LICEO EXPERIMENTAL BILINGÜE</t>
  </si>
  <si>
    <t>FRENTE AL SALON COMUNAL DE SANTA MARIA</t>
  </si>
  <si>
    <t>MARIA DE LOS ANGELES VENEGAS A</t>
  </si>
  <si>
    <t>JOAN BRENES ELIZONDO</t>
  </si>
  <si>
    <t>IRLANDA DE RIO JIMENEZ,FTE A LA PLAZA DE DEP</t>
  </si>
  <si>
    <t>KENIA SANCHEZ GUIDO</t>
  </si>
  <si>
    <t>9 KM AL SUROESTE DEL PUENTE DE VESTA</t>
  </si>
  <si>
    <t>ANTIGUA ENTRADA A COSTA FLORES</t>
  </si>
  <si>
    <t>VIVIANA SOLORZANO MORA</t>
  </si>
  <si>
    <t>FRENTE A CANCHA DE CEMENTO</t>
  </si>
  <si>
    <t>FRENTE A LA PLAZA DE DEPORTES EL HOGAR</t>
  </si>
  <si>
    <t>KATLEEN BENAVIDES ABARCA</t>
  </si>
  <si>
    <t>ALEXANDER SANCHEZ HERRERA</t>
  </si>
  <si>
    <t>LLANO BONITO, FRENTE A PLAZA DE FUTBOL</t>
  </si>
  <si>
    <t>DIAGONAL A TIENDA 3 B</t>
  </si>
  <si>
    <t>JOHAN MANUEL MORA MUÑOZ</t>
  </si>
  <si>
    <t>FRENTE DEL BAZAR JOSELINE,SAN ANTONIO CENTRO</t>
  </si>
  <si>
    <t>ROLANDO VARGAS FERNANDEZ</t>
  </si>
  <si>
    <t>SUGEY CUBILLO AGUIRRE</t>
  </si>
  <si>
    <t>MARIA FERNANDA ABARCA ESPINOZA</t>
  </si>
  <si>
    <t>ANA LUISA CERDAS BRENES</t>
  </si>
  <si>
    <t>YANANY FONSECA BALTODANO</t>
  </si>
  <si>
    <t>YARFIELA PONCE</t>
  </si>
  <si>
    <t>DEL PUENTE RIO TORTUGUERO 150 M ESTE</t>
  </si>
  <si>
    <t>4 KM AL OESTE C.C.S.S. HOJANCHA</t>
  </si>
  <si>
    <t>YACQUELINE DELGADO RIVERA</t>
  </si>
  <si>
    <t>MARCIA VRGAS ALVARADO</t>
  </si>
  <si>
    <t>MEILYN MARIA PEREZ PARRA</t>
  </si>
  <si>
    <t>FLOR CERDAS MORA</t>
  </si>
  <si>
    <t>GAUDI CASTILLO MEZA</t>
  </si>
  <si>
    <t>EDGAR CARVAJAL CARAZO</t>
  </si>
  <si>
    <t>WALTER RODRIGUEZ JARA</t>
  </si>
  <si>
    <t>KAROL UMAÑA CASTILLO</t>
  </si>
  <si>
    <t>MARIA DEL MILAGRO MORA SOLANO</t>
  </si>
  <si>
    <t>PERSI BRAVO SOLANO</t>
  </si>
  <si>
    <t>SHIRLEY CHAVES FALLAS</t>
  </si>
  <si>
    <t>JOSE ANTONIO PICADO SERRANO</t>
  </si>
  <si>
    <t>DE LA IGLESIA CATOLICA 100 ESTE Y 100 NORTE</t>
  </si>
  <si>
    <t>YANCY MARIELA GMBOA RODRIGUEZ</t>
  </si>
  <si>
    <t>DEL HIGUERON EL FERRY 3 KM OESTE RIO ABAJO</t>
  </si>
  <si>
    <t>3 KM ESTE DEL SUPER RIO CLARO DE PAVON</t>
  </si>
  <si>
    <t>DE BELLA LUZ 12 KM AL OESTE COMUN. LAS VEGAS</t>
  </si>
  <si>
    <t>ADRIANA MORALES LEAL</t>
  </si>
  <si>
    <t>3 KM AL NORTE DE COMUNIDAD LA VIRGEN</t>
  </si>
  <si>
    <t>GUSTAVO VINDAS AGUILAR</t>
  </si>
  <si>
    <t>4 KM AL NOROESTE DE CAPRI, POTRERO GRANDE</t>
  </si>
  <si>
    <t>250 MTS. DE LA PLAZA DE DEPORTES PORTO LLANO</t>
  </si>
  <si>
    <t>DE LOS TRIBUNALES DE JUSTICIA 500 N Y 800 O</t>
  </si>
  <si>
    <t>5 KM AL NORTE DEL CENTRO DE VOLIO</t>
  </si>
  <si>
    <t>ROXIRY MONTES ALVAREZ</t>
  </si>
  <si>
    <t>CONTIGUO A LA IGLESIA DE ARTIEDA</t>
  </si>
  <si>
    <t>ALEXANDER ROBLES BONILLA</t>
  </si>
  <si>
    <t>14 KM SUR DEL PARQUE DE SANTA MARIA DE DOTA</t>
  </si>
  <si>
    <t>ADRIANA CECILIANO JIMENEZ</t>
  </si>
  <si>
    <t>ANGELICA RODRIGUEZ GONZALEZ</t>
  </si>
  <si>
    <t>300 M AL NORTE DEL CRUCE A EL SALVADOR</t>
  </si>
  <si>
    <t>5 KM AL SUR DE LA GASOLINERA SANTA CLARA</t>
  </si>
  <si>
    <t>EDGAR ERAS JIMENEZ</t>
  </si>
  <si>
    <t>DARLING RODRIGUEZ SOLIS</t>
  </si>
  <si>
    <t>LUIS CARLOS ESPINOZA GONZALEZ</t>
  </si>
  <si>
    <t>SAN RAFAEL DE CIUDAD CORTES, OSA PUNTARENAS</t>
  </si>
  <si>
    <t>MARIA CRISTINA JIMENEZ LOPEZ</t>
  </si>
  <si>
    <t>1 KM SUROESTE DE LA PULPERIA</t>
  </si>
  <si>
    <t>ANA YOSERY VARGAS VENEGAS</t>
  </si>
  <si>
    <t>SILVIA PEREZ TORRES</t>
  </si>
  <si>
    <t>3.5 KM AL SURESTE DEL CEMENTERIO DE LA PALMA</t>
  </si>
  <si>
    <t>200 M SUR IGLESIA CATOLICA, FILA SAN RAFAEL</t>
  </si>
  <si>
    <t>JOHANNA CALDERON CHACON</t>
  </si>
  <si>
    <t>1 KM NOROESTE DE PLANTA DE TRATAMIENTO A Y A</t>
  </si>
  <si>
    <t>3 KM NORTE VIA PRINCIPAL A LA UNION</t>
  </si>
  <si>
    <t>MAUREEN PRISCILA FALLAS ARGUED</t>
  </si>
  <si>
    <t>esc.chirogres@mep.go.cr</t>
  </si>
  <si>
    <t>LIMON,CELIA, CARRETERA A SIXAOLA, A MANO IZQ</t>
  </si>
  <si>
    <t>FRENTE AL TEMPLO CATOLICO SAN LORENZO</t>
  </si>
  <si>
    <t>AMILKA CHAVES MORA</t>
  </si>
  <si>
    <t>800 MTS. ESTE ENTRADA PRINCIPAL</t>
  </si>
  <si>
    <t>13 KM SUR DE CLINICA DE LA C.C.S.S</t>
  </si>
  <si>
    <t>DEBORA QUESADA GAMBOA</t>
  </si>
  <si>
    <t>JESI CHINCHILLA ALVARADO</t>
  </si>
  <si>
    <t>800 M AL SUR DE LA ESTRADA DE LINDA VISTA</t>
  </si>
  <si>
    <t>CRISTINA MORALES CAMPOS</t>
  </si>
  <si>
    <t>200 MTS. NORTE DE LA PULPERIA LA AMISTAD</t>
  </si>
  <si>
    <t>10 KM O.DE LA ESC.LAS BRISAS,TERRIT.IND-CABAG</t>
  </si>
  <si>
    <t>9 KM NOROESTE DE BUENOS AIRES</t>
  </si>
  <si>
    <t>esc.monseñorbernardo@mep.go.cr</t>
  </si>
  <si>
    <t>MA. ISABEL SANTILLAN RODRIGUEZ</t>
  </si>
  <si>
    <t>DE LA ANTIGUA SUCURSAL DEL ICE 4KM AL NORTE</t>
  </si>
  <si>
    <t>5 KM OESTE DE LA MUNICIPALIDAD DE COBANO</t>
  </si>
  <si>
    <t>CONTIGUO AL TEMPLO CATOLICO DE CHIRES</t>
  </si>
  <si>
    <t>CALLE 145 AV.23</t>
  </si>
  <si>
    <t>GABRIELA PICADO ZUÑIGA</t>
  </si>
  <si>
    <t>100 M COSTADO OESTE DE LA IGLESIA CATOLICA</t>
  </si>
  <si>
    <t>LIDIETTE BECKFORD WHITE</t>
  </si>
  <si>
    <t>500 M OESTE DE R.T.V., LIMON 2000</t>
  </si>
  <si>
    <t>ELIETH STEPHANIE VASQUEZ M.</t>
  </si>
  <si>
    <t>DEL SALON COMUNAL 300 M SUROESTE,OJO DE AGUA</t>
  </si>
  <si>
    <t>KATHERINE ANDREA GARCIA MORA</t>
  </si>
  <si>
    <t>100 METROS ESTE DE LA PULPERIA LOS NARANJOS</t>
  </si>
  <si>
    <t>100 ESTE DE LA FERRETERIA RYR PREMIUM SA</t>
  </si>
  <si>
    <t>600 SUR DE PASOCA VILLAS DE AYARCO</t>
  </si>
  <si>
    <t>ANA YANCY BOGARIN ARIAS</t>
  </si>
  <si>
    <t>COSTADO NORTE IGLESIA CATOLICA FTE.PLAZA DEP</t>
  </si>
  <si>
    <t>KENNETH CORTES ESPINOZA</t>
  </si>
  <si>
    <t>600 M SUR DE LA IGLESIA EVANGELICA</t>
  </si>
  <si>
    <t>ROBERTO CAMPOS BENAVIDES</t>
  </si>
  <si>
    <t>800 MTS. OESTE DE FABRICA CONCENTRADOS</t>
  </si>
  <si>
    <t>SILVIA LEDEZMA MORERA</t>
  </si>
  <si>
    <t>GEILYN MARIA SOLANO CHAVES</t>
  </si>
  <si>
    <t>CONTIGUO AL SALON MULTIUSO, RINCON DE SALAS S</t>
  </si>
  <si>
    <t>400 METROS OESTE PULPERIA LOS MANDARINOS</t>
  </si>
  <si>
    <t>NATALY KARINA ZUÑIGA MORA</t>
  </si>
  <si>
    <t>2.5 KM AL NOROESTE DEL HOSPITAL TOMAS CASAS</t>
  </si>
  <si>
    <t>IMELDA MURILLO CASTRO</t>
  </si>
  <si>
    <t>LUCRECIA GUTIERREZ MENDEZ</t>
  </si>
  <si>
    <t>1,2 KM SUROESTE DE LA C.C.S.S</t>
  </si>
  <si>
    <t>400 M NOROESTE DEL ESTADIO DE NARANJO</t>
  </si>
  <si>
    <t>100 ESTE DEL ABASTECEDOR PATIÑO</t>
  </si>
  <si>
    <t>MARCELA LUNA TORTOS</t>
  </si>
  <si>
    <t>160 OESTE DE MUDANZAS MUNDIALES</t>
  </si>
  <si>
    <t>MARIA FELICIA GODINEZ PRADO</t>
  </si>
  <si>
    <t>WILMAR GERARDO OBANDO MENDOZA</t>
  </si>
  <si>
    <t>ELIZABETH ZUÑIGA FUENTES</t>
  </si>
  <si>
    <t>PASO MARCOS, PACUARE, CHIRRIPO</t>
  </si>
  <si>
    <t>YORLYN NAVAS MORENO</t>
  </si>
  <si>
    <t>GRETEL NAJERA SANCHEZ</t>
  </si>
  <si>
    <t>YETHSIRA ZERANY WILSON CASH</t>
  </si>
  <si>
    <t>esc.siquirritos@mep.go.cr</t>
  </si>
  <si>
    <t>JEIMMY VIZCAINO SOLIS</t>
  </si>
  <si>
    <t>700 M AL OESTE DE LINEA FERREA, DONDONIA 2</t>
  </si>
  <si>
    <t>SANTOS CHAVES VEGA</t>
  </si>
  <si>
    <t>300 MT. SUROESTE PULPERIA HEELYN DE AKBERIE</t>
  </si>
  <si>
    <t>CONTIGUO AL SALON COMUNAL DE CONCEPCION</t>
  </si>
  <si>
    <t>LEIDY NAVARRO MORA</t>
  </si>
  <si>
    <t>FRENTE IGLESIA CATOLICA DE LOS ANGELES</t>
  </si>
  <si>
    <t>BRYAN ANDRES CALVO NARANJO</t>
  </si>
  <si>
    <t>2 KM SUR DEL ABASTECEDOR SANTA MARTA</t>
  </si>
  <si>
    <t>1 KM SUR DE LA PULPERIA EL VIAJERO</t>
  </si>
  <si>
    <t>CRISTIAN JOSE DIAZ VILLARREAL</t>
  </si>
  <si>
    <t>4 KMS. SUR DEL RIO BLANCO</t>
  </si>
  <si>
    <t>ANA YENDRY ROJAS SOTO</t>
  </si>
  <si>
    <t>PAOLA ARIAS ZAMORA</t>
  </si>
  <si>
    <t>MAINOR LEIVA MORALES</t>
  </si>
  <si>
    <t>200 M AL SUR DEL HOTEL ROCA VERDE</t>
  </si>
  <si>
    <t>GRETTEL YADIRA CARRILLO CASTRO</t>
  </si>
  <si>
    <t>FRENTE A TEMPLO CATOLICO DE LINDA VISTA</t>
  </si>
  <si>
    <t>50 METROS OESTE DEL EMBARCADERO A MANO IZQ</t>
  </si>
  <si>
    <t>GUSTAVO MAYORGA VEGA</t>
  </si>
  <si>
    <t>50 OESTE TEMPLO CATOLICO</t>
  </si>
  <si>
    <t>MELIDA CHAVARRIA MORA</t>
  </si>
  <si>
    <t>MARIA ELENA MARIN MARIN</t>
  </si>
  <si>
    <t>YENDRY MIRIETH SOTO SOTO</t>
  </si>
  <si>
    <t>VIVIANA LARA MARTINEZ</t>
  </si>
  <si>
    <t>LUIS OLDEMAR MARTINEZ VEGA</t>
  </si>
  <si>
    <t>KARINA VALVERDE CEDEÑO</t>
  </si>
  <si>
    <t>100 METROS ESTE DE LA TERMINAL DE BUSES</t>
  </si>
  <si>
    <t>SUSANA PORRAS MEJIAS</t>
  </si>
  <si>
    <t>LIGIA MARIA GONZALEZ RODRIGUEZ</t>
  </si>
  <si>
    <t>2 KM AL NORESTE DE LA IGLESIA DE PALOMO</t>
  </si>
  <si>
    <t>200 M ESTE DEL LAVA-CAR MARGARITA, EL PARQUE</t>
  </si>
  <si>
    <t>CAYETANO SALAZAR SALAZAR</t>
  </si>
  <si>
    <t>7.5 KM SUROESTE DE ESC. BERNARDO DRUG-AMUBRI</t>
  </si>
  <si>
    <t>SANDRO RODRIGUEZ LUPARIO</t>
  </si>
  <si>
    <t>5 KM AL OESTE DE AMUBRI-TALAMANCA</t>
  </si>
  <si>
    <t>ENRIQUE JACKSON LOPEZ</t>
  </si>
  <si>
    <t>3 KM AL OESTE DEL PLAYON DE SEPECUE</t>
  </si>
  <si>
    <t>2 KM SUR ESTE DE LA ENTRADA DE BANANITO SUR</t>
  </si>
  <si>
    <t>AUDY SALAZAR FERNANDEZ</t>
  </si>
  <si>
    <t>MARISOL MARTINEZ MARTINEZ</t>
  </si>
  <si>
    <t>JAIMY ZAMORA RODRIGUEZ</t>
  </si>
  <si>
    <t>100 METROS ESTE DE LA PLAZA DE FUTBOL</t>
  </si>
  <si>
    <t>LEYBERTH FERNANDEZ OSORNO</t>
  </si>
  <si>
    <t>RIGOBERTO MARTINEZ ARTAVIA</t>
  </si>
  <si>
    <t>ROCIO BOZA HIDALGO</t>
  </si>
  <si>
    <t>7 KM DEL CRUCE DEL BALSO, LEPANTO PUNTARENAS</t>
  </si>
  <si>
    <t>YENORI SANCHEZ QUESADA</t>
  </si>
  <si>
    <t>KAREN NUÑEZ HERNANDEZ</t>
  </si>
  <si>
    <t>DAHIANA NOGUERA VILLALOBOS</t>
  </si>
  <si>
    <t>OTILIA PEREZ JIMENEZ</t>
  </si>
  <si>
    <t>1 KM SUR DEL HOSPITAL MAX PERALTA</t>
  </si>
  <si>
    <t>LLANOS DE SANTA LUCIA DEL PALI 125 SUR</t>
  </si>
  <si>
    <t>RESERVA INDIGENA KËKÖLDI</t>
  </si>
  <si>
    <t>BEVERLY MENA RUBI</t>
  </si>
  <si>
    <t>4 KM NORTE DE LA ENTRADA EL TRES GUACIMO LIMO</t>
  </si>
  <si>
    <t>100 MTS ESTE DE LA PULPERIA AGROMACO</t>
  </si>
  <si>
    <t>ERINETH LEON BARQUERO</t>
  </si>
  <si>
    <t>esc.losalpes@mep.go.cr</t>
  </si>
  <si>
    <t>JESUS VIDAL ALFARO</t>
  </si>
  <si>
    <t>JOSE MICHAEL MURILLO ROJAS</t>
  </si>
  <si>
    <t>KARINA MARIN FERNANDEZ</t>
  </si>
  <si>
    <t>ENEIDA DOLORES MEDRANO QUIROZ</t>
  </si>
  <si>
    <t>LESLIE MARIEL BUSTOS GUTIERREZ</t>
  </si>
  <si>
    <t>BERNIN NOVOA NUÑEZ</t>
  </si>
  <si>
    <t>8.5KM ESTE GRANO DE ORO, CABECERA DE DISTRITO</t>
  </si>
  <si>
    <t>GEISEL YULIANA GARCIA SEGURA</t>
  </si>
  <si>
    <t>5 KM ESTE DE SAN JOAQUIN</t>
  </si>
  <si>
    <t>400 M NORTE Y 250 M OESTE DEL POLIDEPORTIVO</t>
  </si>
  <si>
    <t>1 KM OESTE DE LA ESCUELA EL CEIBO</t>
  </si>
  <si>
    <t>4 KM NORTE DE LA ESCUELA PUEBLO NUEVO</t>
  </si>
  <si>
    <t>ANA YANSI MURILLO SOLIS</t>
  </si>
  <si>
    <t>JOSE ANDRES BARRANTES SALAZAR</t>
  </si>
  <si>
    <t>8 KM NORTE DE LA COMUNIDAD DE VERA CRUZ</t>
  </si>
  <si>
    <t>MARICRUZ FUNES JIMENEZ</t>
  </si>
  <si>
    <t>MATINA, BARRIO GOLY</t>
  </si>
  <si>
    <t>1 KM NORTE Y 1 KM OESTE DE LA CLINICA BATAAN</t>
  </si>
  <si>
    <t>DINORA BERMUDEZ REQUENES</t>
  </si>
  <si>
    <t>JESSICA RIOS AGUINAGA</t>
  </si>
  <si>
    <t>BETTY BLANDON OPORTA</t>
  </si>
  <si>
    <t>ZAIRA RODRIGUEZ DELGADO</t>
  </si>
  <si>
    <t>YANORY GUTIERREZ ROJAS</t>
  </si>
  <si>
    <t>FRENTE AL TEMPLO CATOLICO, LA CONCEPCION</t>
  </si>
  <si>
    <t>TERESA GUDAMUZ MORAGA</t>
  </si>
  <si>
    <t>KARLA UMAÑA VALENCIANO</t>
  </si>
  <si>
    <t>JOHANNA ULATE JIMENEZ</t>
  </si>
  <si>
    <t>CHRISTIAN ESPINOZA GRACIA</t>
  </si>
  <si>
    <t>500 MTS.SUR DE INSTALACIONES DEL MOPT</t>
  </si>
  <si>
    <t>3 KM O.DEL PROYECTO LOS REFORMADORES EL TIGRE</t>
  </si>
  <si>
    <t>2 KM NORTE Y 500 M OESTE DEL CENTRO CARIARI</t>
  </si>
  <si>
    <t>LILIAN GARCIA SEGURA</t>
  </si>
  <si>
    <t>JESUS OSBALDO CASTRO SEGURA</t>
  </si>
  <si>
    <t>500 M SURESTE DE LA ENTRADA PRINC.A ZONCUANO</t>
  </si>
  <si>
    <t>LAURA GABRIELA SUAREZ BUSTOS</t>
  </si>
  <si>
    <t>BAHIA CALETAS</t>
  </si>
  <si>
    <t>8 KM NE.IGLESIA GRANO DE ORO, CAMINO MORAVIA</t>
  </si>
  <si>
    <t>AMELIA FIGUEROA ZUÑIGA</t>
  </si>
  <si>
    <t>RESERVA INDIGENA CHIRRIPO, ROCA QUEMADA</t>
  </si>
  <si>
    <t>ANA MAGALY CHINCHILLA BARRANTE</t>
  </si>
  <si>
    <t>JOSE DAVID JIMENEZ MADRIGAL</t>
  </si>
  <si>
    <t>200 M AL ESTE DEL ANTIGUO SALON COMUNAL</t>
  </si>
  <si>
    <t>DE EBAIS LAS BRISAS, 4 KM AL NORESTE</t>
  </si>
  <si>
    <t>MARIA MELANIA DIAZ CHAVARRIA</t>
  </si>
  <si>
    <t>PATRICIA ROJAS BRENES</t>
  </si>
  <si>
    <t>700 NORTE PUENTE HAMACA</t>
  </si>
  <si>
    <t>ANTONIETA ESQUIVEL GARITA</t>
  </si>
  <si>
    <t>YAJAIRA CALDERON UREÑA</t>
  </si>
  <si>
    <t>100 OESTE DE LA ESQUINA S.O DE LA PLAZA</t>
  </si>
  <si>
    <t>JORGE LUIS ZUÑIGA ROJAS</t>
  </si>
  <si>
    <t>BARRIO RIO NUEVO, CIUDAD NEILY</t>
  </si>
  <si>
    <t>DIANA MORA DELGADO</t>
  </si>
  <si>
    <t>800 OESTE DE CENTRO COMERCIAL TERRAZAS</t>
  </si>
  <si>
    <t>DAVID RODRIGUEZ ROJAS</t>
  </si>
  <si>
    <t>GLORIANA NAVARRO VARGAS</t>
  </si>
  <si>
    <t>MAYRA I. ROJAS VELASQUEZ</t>
  </si>
  <si>
    <t>50 METROS AL ESTE DEL CUADRANTE</t>
  </si>
  <si>
    <t>1 KM OESTE DEL LIC. AMBIENTALISTA</t>
  </si>
  <si>
    <t>800 M OESTE HACIENDA OJO DE AGUA</t>
  </si>
  <si>
    <t>KEIVIN MORALES MORALES</t>
  </si>
  <si>
    <t>esc.caimitalito@mep.go.cr</t>
  </si>
  <si>
    <t>500 M NORTE Y 100 OESTE DEL PUENTE DE RIO HN</t>
  </si>
  <si>
    <t>GIANI BRYAN SKINNER</t>
  </si>
  <si>
    <t>PALMITAS DE LA ESCUELA EL TRIANGULO 15 KM NOR</t>
  </si>
  <si>
    <t>DEL TALLER GUANARANJA,800 ESTE 300 SUR</t>
  </si>
  <si>
    <t>GEANINA QUIROS MARTINEZ</t>
  </si>
  <si>
    <t>A 6 HORAS CAMINANDO DE ALTO QUETZAL</t>
  </si>
  <si>
    <t>MARCELA FERNANDEZ ARAYA</t>
  </si>
  <si>
    <t>7 KM NORTE CENTRO COMERCIAL SAN CRISTOBAL</t>
  </si>
  <si>
    <t>10 KM AL ESTE DE RIO CLARO DE PAVON</t>
  </si>
  <si>
    <t>XINIA ELIZABETH CALVO FONSECA</t>
  </si>
  <si>
    <t>IDALIA MARIA MORA ALVARADO</t>
  </si>
  <si>
    <t>ROSANY VALVERDE MORALES</t>
  </si>
  <si>
    <t>3 KM NORESTE DE LA ESCUELA SAN RAFAEL</t>
  </si>
  <si>
    <t>ROY VALVERDE ACUÑA</t>
  </si>
  <si>
    <t>5KM ESTE DE ALTO QUETZAL, RESERVA INDIGENA</t>
  </si>
  <si>
    <t>ESCUELA ALTO ALMIRANTE 5 KM SE. CHIRRIPO</t>
  </si>
  <si>
    <t>ROLANDO E. MARYORGA OBANDO</t>
  </si>
  <si>
    <t>ALTO PACUARE, RESERVA INDIGENA CHIRRIPO</t>
  </si>
  <si>
    <t>KATHERIN GONZALEZ GONGORA</t>
  </si>
  <si>
    <t>SHEILA GONZALES ABELLA</t>
  </si>
  <si>
    <t>LISETH FERNANDEZ OSORNO</t>
  </si>
  <si>
    <t>3KM NORTE DEL SALON COMUNAL DE OROCHICO</t>
  </si>
  <si>
    <t>ESTEBAN RIVAS SELLER</t>
  </si>
  <si>
    <t>HECTOR HERNANDEZ BOLIVAR</t>
  </si>
  <si>
    <t>SAN BOX DE APPTA, 200 M AL SUR</t>
  </si>
  <si>
    <t>POZO AZUL,ZONA INDIGENA, ALTO CHIRRIPO</t>
  </si>
  <si>
    <t>CHRISTIAN AGUILAR LUNA</t>
  </si>
  <si>
    <t>TERRITORIO INDIGENA BAJO CHIRRIPO CABECAR</t>
  </si>
  <si>
    <t>JACQUELINE VALVERDE SEINOR</t>
  </si>
  <si>
    <t>esc.sancristobalynevis@mep.go.cr</t>
  </si>
  <si>
    <t>ENIZABETH MEJIA CRUZ</t>
  </si>
  <si>
    <t>EMILETH ESPINOZA VASQUEZ</t>
  </si>
  <si>
    <t>MARIBEL PALACIOS RIOS</t>
  </si>
  <si>
    <t>6 KM AL SUR DEL LICEO RURAL DE ALTO DE COMTE</t>
  </si>
  <si>
    <t>FRANCISCO DURAN QUESADA</t>
  </si>
  <si>
    <t>25 M OESTE DE IGLESIA CATOLICA, LA ESMERALDA</t>
  </si>
  <si>
    <t>RESERVA DE CHIRRIPO- TURRIALBA</t>
  </si>
  <si>
    <t>MICHELLE FONSECA BERMUDEZ</t>
  </si>
  <si>
    <t>10 KM ESTE DEL PUENTE DE CHIRRIPO, ROCA QUEB</t>
  </si>
  <si>
    <t>esc.shukebachari@mep.go.cr</t>
  </si>
  <si>
    <t>12 KM NORTE DE MORAVIA</t>
  </si>
  <si>
    <t>ANA LUCIA ZAMORA GUERRERO</t>
  </si>
  <si>
    <t>1KM E. EBAIS DE GRANO DE ORO,CARR. A QUETZAL</t>
  </si>
  <si>
    <t>ALEJANDRA MUÑOZ SIBAJA</t>
  </si>
  <si>
    <t>ANA LORENA GUTIERREZ ALVAREZ</t>
  </si>
  <si>
    <t>ANDREY JARA MOLINA</t>
  </si>
  <si>
    <t>10 KM AL SURESTE DE IROQUIS, GUACIMO</t>
  </si>
  <si>
    <t>DEL SALON PLAYA AZUL 50 MTS OESTE</t>
  </si>
  <si>
    <t>SAN VICENTE,PILAS, FRENTE A LA PLAZA DE DEP</t>
  </si>
  <si>
    <t>OSCAR PEREZ ALVAREZ</t>
  </si>
  <si>
    <t>MARIA EUGENIA HERNANDEZ H</t>
  </si>
  <si>
    <t>HEINER M. ACOSTA CONTRERAS</t>
  </si>
  <si>
    <t>MELVIN AGUILAR GARCIA</t>
  </si>
  <si>
    <t>FRENTE A PLAZA DE DEPORTES DE MANZANILLO</t>
  </si>
  <si>
    <t>esc.sanjuandedios@mep.go.cr</t>
  </si>
  <si>
    <t>DAILYN HIDALGO ORTIZ</t>
  </si>
  <si>
    <t>25 KM NOROESTE DEL CENTRO DE BUENOS AIRES</t>
  </si>
  <si>
    <t>DANY MORENO PEREZ</t>
  </si>
  <si>
    <t>ALLAN JAFET MORALES MARTINEZ</t>
  </si>
  <si>
    <t>HEYDI ESPINOZA HERNANDEZ</t>
  </si>
  <si>
    <t>JAMFRY ARRIETA BARRANTES</t>
  </si>
  <si>
    <t>MAYRA GOMEZ FONSECA</t>
  </si>
  <si>
    <t>JUAN JOSE HERNANDEZ HERNANDEZ</t>
  </si>
  <si>
    <t>4 KM SOBRE EL RIO N.DE LA BARRA TORTUGUERO</t>
  </si>
  <si>
    <t>ADRIAN ROJAS VILLALOBOS</t>
  </si>
  <si>
    <t>BARRIO LAS PALMITAS</t>
  </si>
  <si>
    <t>LLENDECIRE GUZMAN AGÜERO</t>
  </si>
  <si>
    <t>LAURA SANDIGO BARRERA</t>
  </si>
  <si>
    <t>LEONARDO CASTILLO VANEGAS</t>
  </si>
  <si>
    <t>esc.playagrande@mep.go.cr</t>
  </si>
  <si>
    <t>esc.los.filtros@mep.go.cr</t>
  </si>
  <si>
    <t>MAYLEN VILLALOBOS SEQUEIRA</t>
  </si>
  <si>
    <t>ZONA INDIGENA ALTO CHIRRIPO</t>
  </si>
  <si>
    <t>ARIEL DAVID GOMEZ CHAVARRIA</t>
  </si>
  <si>
    <t>ROCIO ARIAS VARGAS</t>
  </si>
  <si>
    <t>19 KM ENTRADA CONCEPCION, DE AGUA BUENA</t>
  </si>
  <si>
    <t>YANCI P. VILLAFUERTE RODRIGUEZ</t>
  </si>
  <si>
    <t>500 M NORTE DE LA IGLESIA DE DULCE NOMBRE</t>
  </si>
  <si>
    <t>GREEDYN VALVERDE PORRAS</t>
  </si>
  <si>
    <t>50 OESTE DE LA ERMITA CATOLICA</t>
  </si>
  <si>
    <t>RAFAEL BARQUERO ROJAS</t>
  </si>
  <si>
    <t>esc.jameikariyoksoro@mep.go.cr</t>
  </si>
  <si>
    <t>DE LA FINCA EL GALLO 10KM SUROESTE</t>
  </si>
  <si>
    <t>ELIECER ZAMORA TREMINIO</t>
  </si>
  <si>
    <t>VANESA NAHOMY SANCHO CALIMORE</t>
  </si>
  <si>
    <t>2 KM AL NOROESTE DEL COLEGIO DE BAGACES</t>
  </si>
  <si>
    <t>JEISON FERNANDES MORALES</t>
  </si>
  <si>
    <t>DURIÑAK, TALAMANCA, LIMON</t>
  </si>
  <si>
    <t>GIOVANNA BENAVIDES GARRO</t>
  </si>
  <si>
    <t>SIPAR, BUENOS AIRES</t>
  </si>
  <si>
    <t>40 KM AL NORESTE DE BUENOS AIRES</t>
  </si>
  <si>
    <t>LAURA SALAS GUERRERO</t>
  </si>
  <si>
    <t>MANUEL ANDRES FERNANDEZ SEGURA</t>
  </si>
  <si>
    <t>esc.jamo@mep.go.cr</t>
  </si>
  <si>
    <t>Z.INDIGENA CHIRRIPO 9HORAS A PIE ALTO QUETZAL</t>
  </si>
  <si>
    <t>2 KM OESTE DEL QUETZAL, CHIRRIPO</t>
  </si>
  <si>
    <t>JESUS GABRIEL FERNANDEZ LIZANO</t>
  </si>
  <si>
    <t>4KM ESTE DE ESC. KABEBATA,CHIRRIPO, TURRIALBA</t>
  </si>
  <si>
    <t>1 KM AL SUR DE LA ESCUELA JÄKUI</t>
  </si>
  <si>
    <t>VANESSA ROJAS MORALES</t>
  </si>
  <si>
    <t>ADRIAN NAVARRO DIAZ</t>
  </si>
  <si>
    <t>200 M NORTE 25 OESTE DE LA BOMBA SANTA INES</t>
  </si>
  <si>
    <t>EDUARDO MONTERO VARGAS</t>
  </si>
  <si>
    <t>50 M O PLAZA DE DEPORTES EL BAMBU</t>
  </si>
  <si>
    <t>ANA GROSS ESCAMILLA</t>
  </si>
  <si>
    <t>elvis.romero.garcia@mep.go.cr</t>
  </si>
  <si>
    <t>20 KM AL SUROESTE DEL LICEO SEPECUE</t>
  </si>
  <si>
    <t>CARMEN MARIA OVIEDO ZUÑIGA</t>
  </si>
  <si>
    <t>8 KM OESTE DE BRIBRI</t>
  </si>
  <si>
    <t>ZAIDA MONTERO LOBO</t>
  </si>
  <si>
    <t>300 M AL SUR DE LA ENTRADA A CARBON 2</t>
  </si>
  <si>
    <t>MARIA JOSE AZOFEIFA CORDERO</t>
  </si>
  <si>
    <t>ARIELA ESPINOZA OBANDO</t>
  </si>
  <si>
    <t>400 M DE LA GAR Y 25 AL E.DE MUELLE DE PAJARO</t>
  </si>
  <si>
    <t>DESIRE CASTRILLO SERRANO</t>
  </si>
  <si>
    <t>3.5 KM NORTE DE LA ESCUELA EL TRIANGULO</t>
  </si>
  <si>
    <t>WENDY JIMENEZ BORBON</t>
  </si>
  <si>
    <t>200 E. Y 2 KM N. DE LA ESCUELA ESQUINAS</t>
  </si>
  <si>
    <t>JOSE MORALES SANABRIA</t>
  </si>
  <si>
    <t>300 M ESTE DE LA IGLESIA EVANGELICA</t>
  </si>
  <si>
    <t>YERSON JESUS CERDAS BRICEÑO</t>
  </si>
  <si>
    <t>200 M SUR Y 75 ESTE DEL SUPER ARCOIRIS</t>
  </si>
  <si>
    <t>ROCIO CASTRO SANCHEZ</t>
  </si>
  <si>
    <t>1 KM NORTE DE LA FABRICA DE POLVORA FAISA</t>
  </si>
  <si>
    <t>FRANKLIN PORRAS MEJIA</t>
  </si>
  <si>
    <t>125 SUR DEL EBAIS DE SANTA CRUZ</t>
  </si>
  <si>
    <t>HAZEL RAMIREZ VARGAS</t>
  </si>
  <si>
    <t>3 KM SURESTE DE LA ESCUELA VERACRUZ</t>
  </si>
  <si>
    <t>4.5 KM AL NORTE EBAIS PORVENIR</t>
  </si>
  <si>
    <t>12 KM DESPUES DE LA COLONIA PURISCALEÑA</t>
  </si>
  <si>
    <t>YILDREY BOLAÑOS DURAN</t>
  </si>
  <si>
    <t>IRAIDA LILIANA BLANCO MAYORGA</t>
  </si>
  <si>
    <t>GUISELLE KARINA MATARRITA RIOS</t>
  </si>
  <si>
    <t>guiselle.matarrita.rios@mep.go.cr</t>
  </si>
  <si>
    <t>FABIOLA SOLIS HIDALGO</t>
  </si>
  <si>
    <t>NORMAN MAYORGA ACOSTA</t>
  </si>
  <si>
    <t>3 KM OESTE DEL LICEO RURAL</t>
  </si>
  <si>
    <t>YESENIA RODRIGUEZ ZELEDON</t>
  </si>
  <si>
    <t>34 KM AL ESTE DE BUENOS AIRES</t>
  </si>
  <si>
    <t>3 KM SURESTE DE LA ESCUELA KATSI</t>
  </si>
  <si>
    <t>ABDEL SELLES LUPARIO</t>
  </si>
  <si>
    <t>FREDDY ZUÑIGA ZUÑIGA</t>
  </si>
  <si>
    <t>10 KM DE LA ESCUELA MOJONCITO</t>
  </si>
  <si>
    <t>YEFFRY OBANDO AGUILAR</t>
  </si>
  <si>
    <t>1 KM OESTE PUESTO SALUD,ALTO PACUARE,NORIBATA</t>
  </si>
  <si>
    <t>RESERVA INDIGENA ALTO CHIRRIPO</t>
  </si>
  <si>
    <t>1 KM AL ESTE DEL PALI DE QUEPOS</t>
  </si>
  <si>
    <t>FELICIA SALAZAR SALAZAR</t>
  </si>
  <si>
    <t>NOILY VANESSA SANCHEZ MENA</t>
  </si>
  <si>
    <t>MORAVIA GRANO DE ORO, 7 KM AL ESTE</t>
  </si>
  <si>
    <t>ROSIBETH VASQUEZ CASTRO</t>
  </si>
  <si>
    <t>ELIDA ANNETTE CONEJO SOLANO</t>
  </si>
  <si>
    <t>17 KM AL OESTE DE VESTA.TERRITORIO TJAI V.E</t>
  </si>
  <si>
    <t>viviana.hernandez.martinez@mep.go.cr</t>
  </si>
  <si>
    <t>TERRITORIO INDIGENA NAIRI-AWARI</t>
  </si>
  <si>
    <t>YORLENY ZARATE GODINEZ</t>
  </si>
  <si>
    <t>DE LA PULPERIA EL LLANITO 150 NORTE</t>
  </si>
  <si>
    <t>JAIME CARLOS SANCHEZ MORALES</t>
  </si>
  <si>
    <t>ISLA BOCA BRAVA,CIUDAD CORTES, PUNTARENAS</t>
  </si>
  <si>
    <t>SHIRLENY TORRES ORTIZ</t>
  </si>
  <si>
    <t>2 KM AL NOR-ESTE DEL CENTRO DE BUENOS AIRES</t>
  </si>
  <si>
    <t>SAIDA EDITH ROJAS REYES</t>
  </si>
  <si>
    <t>20 KM NORESTE DE BUENOS AIRES</t>
  </si>
  <si>
    <t>DE LA COMUNIDAD BRUS MALIS. 3 KM SUROESTE</t>
  </si>
  <si>
    <t>MARIA ROSA LOPEZ GUTIERREZ</t>
  </si>
  <si>
    <t>ALEJANDRA DELGADO PEREZ</t>
  </si>
  <si>
    <t>TERRITORIO TJAI, VALLE LA ESTRELLA</t>
  </si>
  <si>
    <t>SHEYLEN FIGUEROA MORALES</t>
  </si>
  <si>
    <t>1 KM AL SUR DEL ALTO LAS BRISAS</t>
  </si>
  <si>
    <t>MATEO GUERRA QUINTERO</t>
  </si>
  <si>
    <t>ANTHONY STEVEN MOLINA MORALES</t>
  </si>
  <si>
    <t>esc.jaktokolo@mep.go.cr</t>
  </si>
  <si>
    <t>ALTO PIEDRA MESA, ALTO TELIRE</t>
  </si>
  <si>
    <t>JOSE HURTADO JIMENEZ</t>
  </si>
  <si>
    <t>FARLIN ZUÑIGA HIDALGO</t>
  </si>
  <si>
    <t>esc.jabejukto@mep.go.cr</t>
  </si>
  <si>
    <t>ROGELIO CHAVES MORALES</t>
  </si>
  <si>
    <t>TELIRE, TALAMANCA LIMON</t>
  </si>
  <si>
    <t>FRANCISCO JIMENEZ SALAZAR</t>
  </si>
  <si>
    <t>TERRITORIO INDIGENA TJAI-CABECAR</t>
  </si>
  <si>
    <t>8 KM AL ESTE DEL CENTRO DE BUENOS AIRES</t>
  </si>
  <si>
    <t>1 K. AL NORTE DE ESCUELA ALTO COEN</t>
  </si>
  <si>
    <t>TERRITORIO INDIGENA TJAI</t>
  </si>
  <si>
    <t>ELIECER ZUÑIGA ZUÑIGA</t>
  </si>
  <si>
    <t>esc.altopalmera@mep.go.cr</t>
  </si>
  <si>
    <t>JENNY ORTIZ FIGUEROA</t>
  </si>
  <si>
    <t>3 KM NORTE DE LA ESC.DE PUENTE,B.AIRES</t>
  </si>
  <si>
    <t>CINTYA SOLANO QUIROS</t>
  </si>
  <si>
    <t>MARY ANGEL ENRIQUEZ PERALTA</t>
  </si>
  <si>
    <t>NIDIA HIDALGO OBANDO</t>
  </si>
  <si>
    <t>50 MTS. AL OESTE DEL IBAIS DE CHINA KICHA</t>
  </si>
  <si>
    <t>2 KM AL OESTE DEL PARQUE NACIONAL BARBILLA</t>
  </si>
  <si>
    <t>2 KM OESTE DE LA COLONIA PURISCALEÑA</t>
  </si>
  <si>
    <t>MARIA D ROCIO CASTRO ALVARADO</t>
  </si>
  <si>
    <t>SANTA CECILIA 400 NORTE DE COOPESANTOS</t>
  </si>
  <si>
    <t>800 M DE ENTRADA CERRO ALEGRE,PEÑAS BLANCAS</t>
  </si>
  <si>
    <t>10 KM DE AMUBRE CENTRO</t>
  </si>
  <si>
    <t>YESSENIA ACUÑA SIEZAR</t>
  </si>
  <si>
    <t>ANA CRISTINA DURAN ROMAN</t>
  </si>
  <si>
    <t>ROSEMERY PINZON SOLIS</t>
  </si>
  <si>
    <t>700 M SUR DEL SUPER SAN JUAN</t>
  </si>
  <si>
    <t>MAURO JESUS MENDOZA CHAVES</t>
  </si>
  <si>
    <t>4 KM SUR DE LA ESCUELA PARAISO</t>
  </si>
  <si>
    <t>esc.tsirikbata@mep.go.cr</t>
  </si>
  <si>
    <t>esc.indigenabitarkala@mep.go.cr</t>
  </si>
  <si>
    <t>04266</t>
  </si>
  <si>
    <t>04270</t>
  </si>
  <si>
    <t>03593</t>
  </si>
  <si>
    <t>04265</t>
  </si>
  <si>
    <t>04273</t>
  </si>
  <si>
    <t>03676</t>
  </si>
  <si>
    <t>04271</t>
  </si>
  <si>
    <t>PRIVADA CON ESTIMULO ESTATAL</t>
  </si>
  <si>
    <t>COMPLEJO EDUCATIVO SANANGEL</t>
  </si>
  <si>
    <t>COLEGIO CIENTÍFICO BILINGÜE REINA DE LOS ANGELES</t>
  </si>
  <si>
    <t>LIVING HOPE</t>
  </si>
  <si>
    <t>INSTITUTO PSICOPEDAGOGICO CORONADO</t>
  </si>
  <si>
    <t>COLEGIO SAN BENEDICTO</t>
  </si>
  <si>
    <t>CENTRO DE DESARROLLO INTEGRAL PARA EL NIÑO Y LA NIÑA CEDEIN</t>
  </si>
  <si>
    <t>CENTRO EDUCATIVO CATOLICO SAN DANIEL COMBONI</t>
  </si>
  <si>
    <t>04402</t>
  </si>
  <si>
    <t>GRACELAND SCHOOL</t>
  </si>
  <si>
    <t>04403</t>
  </si>
  <si>
    <t>HUMMINGBIRD LEARNING CENTER</t>
  </si>
  <si>
    <t>04404</t>
  </si>
  <si>
    <t>CENTRO EDUCATIVO JOURNEY SCHOOL OF COSTA RICA</t>
  </si>
  <si>
    <t>04405</t>
  </si>
  <si>
    <t>BELLELLI EDUCACION</t>
  </si>
  <si>
    <t>04406</t>
  </si>
  <si>
    <t>MOVIMIENTO EDUCATIVO TAMARINDO</t>
  </si>
  <si>
    <t>04407</t>
  </si>
  <si>
    <t>CS PRIMARIA</t>
  </si>
  <si>
    <t>04408</t>
  </si>
  <si>
    <t>CENTRO EDUCATIVO ADONAI</t>
  </si>
  <si>
    <t>SAN JOAQUIN DE FLORES</t>
  </si>
  <si>
    <t>BARRIO SAN ANTONIO</t>
  </si>
  <si>
    <t>ROUSBELTH</t>
  </si>
  <si>
    <t>ALTO DE LAS PALOMAS</t>
  </si>
  <si>
    <t>ADRIANA ARCE ACUÑA</t>
  </si>
  <si>
    <t>RAQUEL SAENZ VARGAS</t>
  </si>
  <si>
    <t>CAROL GARRO ELIZONDO</t>
  </si>
  <si>
    <t>LEO MANUEL ESQUIVEL RODRIGUEZ</t>
  </si>
  <si>
    <t>VERONICA ARAGON CALZADA</t>
  </si>
  <si>
    <t>PRISCILLA WHITE HERNANDEZ</t>
  </si>
  <si>
    <t>REBECA MEJIAS ROJAS</t>
  </si>
  <si>
    <t>info@corporacioneducativalima.com</t>
  </si>
  <si>
    <t>MONICA ULLOA BERMUDEZ</t>
  </si>
  <si>
    <t>KELLY ANNE RAMIREZ SNEERINGER</t>
  </si>
  <si>
    <t>300 OESTE ENTRADA PRINCIPAL I.T.C.R</t>
  </si>
  <si>
    <t>DE LAS RUINAS 500 NORTE Y 175 OESTE</t>
  </si>
  <si>
    <t>academico@cedjorgedebravo.com</t>
  </si>
  <si>
    <t>3 KM SE CENTRO TURRIALBA,CARRET. SIQUIRRES</t>
  </si>
  <si>
    <t>400 NORTE DE LA PARROQUIA ,MANO IZQUIERDA</t>
  </si>
  <si>
    <t>ESTEBAN PORRAS MURILLO</t>
  </si>
  <si>
    <t>VICTORIA VENEGAS CALDERON</t>
  </si>
  <si>
    <t>DE LA PANADERIA MUSMANNI 25 SUR,100 OESTE</t>
  </si>
  <si>
    <t>MARIO OSWALDO CATACHO MENA</t>
  </si>
  <si>
    <t>400 M OESTE DEL SERVICENTRO MOIN</t>
  </si>
  <si>
    <t>MARY JO GILL</t>
  </si>
  <si>
    <t>info@stjude.ed.cr</t>
  </si>
  <si>
    <t>1 KM OESTE BANCO DAVIVIENDA</t>
  </si>
  <si>
    <t>recepcion@bscr.ed.cr</t>
  </si>
  <si>
    <t>HELENA AYALES LIZANO</t>
  </si>
  <si>
    <t>300 SUR DEL TEMPLO CATOLICO DE ESCAZU</t>
  </si>
  <si>
    <t>200 OESTE DE ESTADIO DE PARAISO</t>
  </si>
  <si>
    <t>800 M SUR DE TRIBUNALES DE JUSTICIA GUAPILES</t>
  </si>
  <si>
    <t>direcep7@gmail.com/w.espinoza@ecoturis</t>
  </si>
  <si>
    <t>150 M OESTE DE LA ACADEMIA DE GUARDACOSTAS</t>
  </si>
  <si>
    <t>75 SUR ENTRADA PRICIPAL SAN LUIS GONZAGA</t>
  </si>
  <si>
    <t>100 M ESTE ENTRADA A URBANIZACION VICTORIA</t>
  </si>
  <si>
    <t>CALLE 124, AVENIDA 7 DETRAS DE IGLESIA M R</t>
  </si>
  <si>
    <t>DE LA BASILICA,200 M NORTE,800 M ESTE 1000 N</t>
  </si>
  <si>
    <t>DEL PALACIO DE LOS DEPORTES 900 M AL NORTE</t>
  </si>
  <si>
    <t>MARLA GAIRAUD ARAYA</t>
  </si>
  <si>
    <t>1.2 KM AL NOROESTE TUNEL ACCESO A MULTIPLAZA</t>
  </si>
  <si>
    <t>ARACELLY LEANDRO CHAVES</t>
  </si>
  <si>
    <t>COSTADO ESTE HOGAR ANCIANOS SANTIAGO CRESPO</t>
  </si>
  <si>
    <t>OBED JMENEZ BORBON</t>
  </si>
  <si>
    <t>DEL COSTADO S O DEL PARQUE 200 SUR</t>
  </si>
  <si>
    <t>GRETTEL SOLANO AGÜERO</t>
  </si>
  <si>
    <t>info@ccbcr.com</t>
  </si>
  <si>
    <t>JOSE ANGEL GONZALEZ ARIAS</t>
  </si>
  <si>
    <t>saintedwardelementary@gmail.com</t>
  </si>
  <si>
    <t>MELISSA ARRIETA CHAVES</t>
  </si>
  <si>
    <t>EMILIA MENDEZ CALVO</t>
  </si>
  <si>
    <t>2 KM NORTE Y 100 OESTE DE CONSTRUPLAZA</t>
  </si>
  <si>
    <t>DEL AUTOMERCADO.DE HER.700 N. Y 1 KM AL ESTE</t>
  </si>
  <si>
    <t>INGRID BOLAÑOS SANCHEZ</t>
  </si>
  <si>
    <t>YORLENY ABARCA VILLALOBOS</t>
  </si>
  <si>
    <t>PAMELA CABEZAS TABASH</t>
  </si>
  <si>
    <t>500 MTS.O. Y 100 NORTE DE LA MUNICIPALIDAD</t>
  </si>
  <si>
    <t>KATTIA SANCHEZ SANCHEZ</t>
  </si>
  <si>
    <t>125 OESTE DE LA CLINICA SOLON NUÑEZ</t>
  </si>
  <si>
    <t>DEL BANCO NACIONAL 200 METROS SUR</t>
  </si>
  <si>
    <t>WENDY SALAS ATRAVIA</t>
  </si>
  <si>
    <t>MONICA TREJOS BEIRUTE</t>
  </si>
  <si>
    <t>info@centroeducativosantarita.com</t>
  </si>
  <si>
    <t>BARRIO ESCALANTE 200 N BANCO DE COSTA RICA</t>
  </si>
  <si>
    <t>200 MTS OESTE,75 MTS NORTE CLUB LA GLORIA</t>
  </si>
  <si>
    <t>CINTTIA NAJERA UMAÑA</t>
  </si>
  <si>
    <t>200 M OESTE ESCUELA HERIBERTO ZELEDON</t>
  </si>
  <si>
    <t>ANGIE RODRIGUEZ ALVARADO</t>
  </si>
  <si>
    <t>275E Y 50N DEL LICEO ROBERTO BRENES MESEN</t>
  </si>
  <si>
    <t>YAMILETH VARGAS VARGAS</t>
  </si>
  <si>
    <t>institutopsicopedagogico@hotmail.com</t>
  </si>
  <si>
    <t>100 OESTE DE LA IGLESIA SAN RAFAEL</t>
  </si>
  <si>
    <t>75 ESTE ESCUELA BARRIO NUEVO EN EL TEJAR</t>
  </si>
  <si>
    <t>MARIA DE LOS ANGELES CARMONA M</t>
  </si>
  <si>
    <t>PARQUE ASIS ESNA, COSTADO SUR</t>
  </si>
  <si>
    <t>GABRIEL ESPINOZA BARRANTES</t>
  </si>
  <si>
    <t>150 M SUR DEL PUESTO DE LA GUARDIA,GUAYABO</t>
  </si>
  <si>
    <t>BETZAIDA ENITH RODRIGUEZ C</t>
  </si>
  <si>
    <t>CIRA ZUÑIGA ACOSTA</t>
  </si>
  <si>
    <t>200 M DESPUES DEL HOTEL SHAWANDA</t>
  </si>
  <si>
    <t>500 ESTE DEL REST. EL QUIJONGO</t>
  </si>
  <si>
    <t>CALLE 32 AVENIDA 16</t>
  </si>
  <si>
    <t>LAURA VARGAS VIQUEZ</t>
  </si>
  <si>
    <t>EUGENIA ALVARADO PEÑA</t>
  </si>
  <si>
    <t>2 KM NORTE DEL CRUCE DE GUACHIPELIN</t>
  </si>
  <si>
    <t>JUAN PABLO TABOR STEINACKER</t>
  </si>
  <si>
    <t>KM 342 CARRETERA INTERAMERICANA SUR</t>
  </si>
  <si>
    <t>direccion_escuela@sunvalley.ed.cr</t>
  </si>
  <si>
    <t>DE LA GURDIA RURAL SANTA ANA 3 KM AL OESTE</t>
  </si>
  <si>
    <t>DE LA MUNICIPALIDAD 300 NORTE Y 175 OESTE</t>
  </si>
  <si>
    <t>DEL HOSPITAL 600 MTS. AL OESTE</t>
  </si>
  <si>
    <t>300 M SUR FABRICA DE QUESOS, MONTEVERDE</t>
  </si>
  <si>
    <t>CARLOS VEGA VALVERDE</t>
  </si>
  <si>
    <t>administration@mbs.ed.cr</t>
  </si>
  <si>
    <t>200 ESTE Y 200 SUR DE LA IGLESIA SAN RAMON</t>
  </si>
  <si>
    <t>100 MTS NORTE Y 100 OESTE ENTRADA PRINCIPAL</t>
  </si>
  <si>
    <t>150 NORTE, CARRETERA A YERBABUENA</t>
  </si>
  <si>
    <t>CONTIGUO AL EDIFICIO DE LA CRUZ ROJA</t>
  </si>
  <si>
    <t>MARI CRISTINA LOPEZ MORALES</t>
  </si>
  <si>
    <t>ONEIDA CH. PEREZ DE RIVERA</t>
  </si>
  <si>
    <t>25 NORESTE DE RESTAURANTE DIKARY</t>
  </si>
  <si>
    <t>MARIA ODALIZCA RAMIREZ ALCOCER</t>
  </si>
  <si>
    <t>ROCIO OROZCO CHAVARRIA</t>
  </si>
  <si>
    <t>FLOR MARIA JIMENEZ BOLAÑOS</t>
  </si>
  <si>
    <t>GEORGINA MORERA HERNANDEZ</t>
  </si>
  <si>
    <t>1 KM NORTE DE CONSTRUPLAZA</t>
  </si>
  <si>
    <t>1 KM O.DEL WALMARTK DE HEREDIA 30 M AL NORTE</t>
  </si>
  <si>
    <t>200 M SUR DE RESID.STANDART CARRET.TURRIALBA</t>
  </si>
  <si>
    <t>100 ESTE DE LA ERMITA DE SN RAFAEL</t>
  </si>
  <si>
    <t>300 SUR Y 100 ESTE DE PLAZA ROSE</t>
  </si>
  <si>
    <t>HOTEL ESTANCIA 1 KM E.25 MTS N. Y 200 MTS E</t>
  </si>
  <si>
    <t>ANA PATRICIA BENAVIDES FLORES</t>
  </si>
  <si>
    <t>cedein22@gmail.com</t>
  </si>
  <si>
    <t>KARLA CASTILLO ZAMORA</t>
  </si>
  <si>
    <t>800 NORTE Y 25 OESTE DE LA SUBESTACION ICE</t>
  </si>
  <si>
    <t>KENIA CALDERON QUIROS</t>
  </si>
  <si>
    <t>DE LA ENTRADA DEL PROY, MAR VISTA 400 M ESTE</t>
  </si>
  <si>
    <t>DE SPOON. PLAZA LOS LAURELES, 50 OESTE</t>
  </si>
  <si>
    <t>MARIA AMALIA CAMPOS BRENES</t>
  </si>
  <si>
    <t>800 SUR DE LA GASOLINERA HERMANOS MONTES</t>
  </si>
  <si>
    <t>CONTIGUO AL LAS INSTALACIONES DE LA CIUD.DEP</t>
  </si>
  <si>
    <t>CAROL SUÑER SOLANO</t>
  </si>
  <si>
    <t>GABRIEL MALDONADO RIVERA</t>
  </si>
  <si>
    <t>DEL ANCLA DE ENTRADA AL BOULEVARD 400 MTS OES</t>
  </si>
  <si>
    <t>3 KM DEL CRUCE DE HUACAS HACIA VILLARREAL</t>
  </si>
  <si>
    <t>200 3UR DE BODEGAS DE ABOPAC</t>
  </si>
  <si>
    <t>CARLOS ZELAYA HARRIS</t>
  </si>
  <si>
    <t>ENMANUEL CASTRO GUTIERREZ</t>
  </si>
  <si>
    <t>ANGIE PIZARRO LOPEZ</t>
  </si>
  <si>
    <t>proyectocentroeducativo.ucr@gmail.com</t>
  </si>
  <si>
    <t>200 SUR DEL CRUCE ESCAZU SANTA ANA</t>
  </si>
  <si>
    <t>altavistacr@hotmail.com</t>
  </si>
  <si>
    <t>VIVIANA ELENA MAGAÑA CHAVARRIA</t>
  </si>
  <si>
    <t>75 OESTE PLAZA OBELIZCO</t>
  </si>
  <si>
    <t>800 OESTE Y 25 SUR DE REPRETEL CANAL 6</t>
  </si>
  <si>
    <t>KARLA RODRIGUEZ LEITON</t>
  </si>
  <si>
    <t>GISELLE GONZALEZ ARRIETA</t>
  </si>
  <si>
    <t>CARLOS QUIROS CHAVARRIA</t>
  </si>
  <si>
    <t>KIMBERLY MA FONSECA ARGÜELLO</t>
  </si>
  <si>
    <t>475 NOROESTE DE LA ENTRADA CALLE GARCIA, SJUA</t>
  </si>
  <si>
    <t>SUGEILYN CORDERO CASTILLO</t>
  </si>
  <si>
    <t>JENNIFFER PORRAS ARCE</t>
  </si>
  <si>
    <t>JULIA VANESSA SALAZAR MENA</t>
  </si>
  <si>
    <t>planeamientograceland@gmail.com</t>
  </si>
  <si>
    <t>DE IGLESIA CATOLICA 500 N HASTA GASOL Y 900 O</t>
  </si>
  <si>
    <t>LIGIA CECILIA GONZALEZ ARIAS</t>
  </si>
  <si>
    <t>lgonzalez@hummingbirdcr.com</t>
  </si>
  <si>
    <t>125 ESTE DE MEGASUPER</t>
  </si>
  <si>
    <t>JONATHAN ZUÑIGA ARRIETA</t>
  </si>
  <si>
    <t>jonathan@journeyschool.com</t>
  </si>
  <si>
    <t>LAS LOMAS DE GASOLINERA JMS TAMARINDO 300 MTS</t>
  </si>
  <si>
    <t>MILENA MARIA FONSECA GARCIA</t>
  </si>
  <si>
    <t>carolina@bellelli.ed.cr</t>
  </si>
  <si>
    <t>DEL REFUGIO HERPETOLOGICO 25 SUR Y 75 OESTE</t>
  </si>
  <si>
    <t>ce.montessorilittlestar@gmail.com</t>
  </si>
  <si>
    <t>125 ESTE DE LICEO DE ESPARZA</t>
  </si>
  <si>
    <t>FRENTE A VETERINARIA CARLA CARVAJAL</t>
  </si>
  <si>
    <t>02447</t>
  </si>
  <si>
    <t>03759</t>
  </si>
  <si>
    <r>
      <t xml:space="preserve">“La información aquí certificada por el Director del Centro Educativo la hace bajo la fe y la palabra de certeza, conociendo que cualquier inexactitud o falsedad estaría incurriendo en las responsabilidades administrativas disciplinarias, sin perjuicio de las acciones civiles”. </t>
    </r>
    <r>
      <rPr>
        <sz val="10"/>
        <rFont val="Sagona Book"/>
        <family val="1"/>
      </rPr>
      <t>Legislación vinculante a la legitimidad de la información: Ley de Administración Pública (Artículo 4 y 65), Estatuto de Servicio Civil (Artículo 39), Ley de Control Interno (Artículo 39) y Ley Contra la Corrupción y el Enriquecimiento Ilícito en la Función Pública (Artículo3).</t>
    </r>
  </si>
  <si>
    <r>
      <t xml:space="preserve">RESPONDA LAS </t>
    </r>
    <r>
      <rPr>
        <b/>
        <u/>
        <sz val="14"/>
        <rFont val="Sagona Book"/>
        <family val="1"/>
      </rPr>
      <t>OCHO</t>
    </r>
    <r>
      <rPr>
        <b/>
        <sz val="14"/>
        <rFont val="Sagona Book"/>
        <family val="1"/>
      </rPr>
      <t xml:space="preserve"> PREGUNTAS SIGUIENTES, CONSIDERE LO RELACIONADO A  I Y II CICLOS, EDUCACIÓN PREESCOLAR (DEPENDIENTE), AULA EDAD Y AULA INTEGRADA (INCLUYE SERVICIOS DE 0-6 AÑOS)</t>
    </r>
  </si>
  <si>
    <r>
      <t xml:space="preserve">Administrativos
</t>
    </r>
    <r>
      <rPr>
        <i/>
        <sz val="10"/>
        <rFont val="Sagona Book"/>
        <family val="1"/>
      </rPr>
      <t>(Director, Asistente de Dirección, Auxiliar Administrativo)</t>
    </r>
  </si>
  <si>
    <r>
      <t xml:space="preserve">Técnicos-Docentes
</t>
    </r>
    <r>
      <rPr>
        <i/>
        <sz val="10"/>
        <rFont val="Sagona Book"/>
        <family val="1"/>
      </rPr>
      <t>(Orientador, Orientador Asistente, Bibliotecólogo)</t>
    </r>
  </si>
  <si>
    <r>
      <t xml:space="preserve">Docentes 
</t>
    </r>
    <r>
      <rPr>
        <i/>
        <sz val="10"/>
        <rFont val="Sagona Book"/>
        <family val="1"/>
      </rPr>
      <t>(Docente de I y II Ciclos y de Asignaturas Especiales)</t>
    </r>
  </si>
  <si>
    <r>
      <t xml:space="preserve">Docentes de Educación Especial
</t>
    </r>
    <r>
      <rPr>
        <i/>
        <sz val="10"/>
        <rFont val="Sagona Book"/>
        <family val="1"/>
      </rPr>
      <t>(Generalista en Educación Especial, Terapia del Lenguaje, otros)</t>
    </r>
  </si>
  <si>
    <r>
      <t xml:space="preserve">Administrativos y de Servicios
</t>
    </r>
    <r>
      <rPr>
        <i/>
        <sz val="10"/>
        <rFont val="Sagona Book"/>
        <family val="1"/>
      </rPr>
      <t>(Oficinistas, Misceláneos, Cocineras, Trabajador Social, otros)</t>
    </r>
  </si>
  <si>
    <r>
      <t xml:space="preserve">Y QUE APROBARON </t>
    </r>
    <r>
      <rPr>
        <b/>
        <u val="double"/>
        <sz val="14"/>
        <color theme="1"/>
        <rFont val="Sagona Book"/>
        <family val="1"/>
      </rPr>
      <t>TODAS</t>
    </r>
    <r>
      <rPr>
        <b/>
        <sz val="14"/>
        <color theme="1"/>
        <rFont val="Sagona Book"/>
        <family val="1"/>
      </rPr>
      <t xml:space="preserve"> LAS ASIGNATURAS EN CONVOCATORIAS</t>
    </r>
  </si>
  <si>
    <r>
      <rPr>
        <b/>
        <i/>
        <sz val="14"/>
        <rFont val="Sagona Book"/>
        <family val="1"/>
      </rPr>
      <t>(1)</t>
    </r>
    <r>
      <rPr>
        <b/>
        <i/>
        <sz val="12"/>
        <rFont val="Sagona Book"/>
        <family val="1"/>
      </rPr>
      <t xml:space="preserve">
</t>
    </r>
    <r>
      <rPr>
        <b/>
        <sz val="12"/>
        <rFont val="Sagona Book"/>
        <family val="1"/>
      </rPr>
      <t>Estudiantes que tienen alguna 
Discapacidad o Condición</t>
    </r>
    <r>
      <rPr>
        <b/>
        <i/>
        <sz val="12"/>
        <rFont val="Sagona Book"/>
        <family val="1"/>
      </rPr>
      <t xml:space="preserve">
</t>
    </r>
    <r>
      <rPr>
        <i/>
        <sz val="12"/>
        <rFont val="Sagona Book"/>
        <family val="1"/>
      </rPr>
      <t>(Reciban o no Servicios de Apoyo Educativo)</t>
    </r>
  </si>
  <si>
    <r>
      <rPr>
        <b/>
        <i/>
        <sz val="14"/>
        <rFont val="Sagona Book"/>
        <family val="1"/>
      </rPr>
      <t>(2)</t>
    </r>
    <r>
      <rPr>
        <b/>
        <sz val="14"/>
        <rFont val="Sagona Book"/>
        <family val="1"/>
      </rPr>
      <t xml:space="preserve">
</t>
    </r>
    <r>
      <rPr>
        <b/>
        <sz val="12"/>
        <rFont val="Sagona Book"/>
        <family val="1"/>
      </rPr>
      <t xml:space="preserve">De los estudiantes anotados en la columna (1), indique los que </t>
    </r>
    <r>
      <rPr>
        <sz val="12"/>
        <rFont val="Sagona Book"/>
        <family val="1"/>
      </rPr>
      <t xml:space="preserve">
 </t>
    </r>
    <r>
      <rPr>
        <b/>
        <u/>
        <sz val="12"/>
        <rFont val="Sagona Book"/>
        <family val="1"/>
      </rPr>
      <t>RECIBEN</t>
    </r>
    <r>
      <rPr>
        <b/>
        <sz val="12"/>
        <rFont val="Sagona Book"/>
        <family val="1"/>
      </rPr>
      <t xml:space="preserve"> algún Servicio de Apoyo Educativo</t>
    </r>
    <r>
      <rPr>
        <b/>
        <sz val="11"/>
        <rFont val="Sagona Book"/>
        <family val="1"/>
      </rPr>
      <t xml:space="preserve">
</t>
    </r>
    <r>
      <rPr>
        <i/>
        <sz val="12"/>
        <rFont val="Sagona Book"/>
        <family val="1"/>
      </rPr>
      <t>(Población Atendida)</t>
    </r>
  </si>
  <si>
    <r>
      <rPr>
        <b/>
        <i/>
        <sz val="14"/>
        <rFont val="Sagona Book"/>
        <family val="1"/>
      </rPr>
      <t>(3)</t>
    </r>
    <r>
      <rPr>
        <b/>
        <sz val="14"/>
        <rFont val="Sagona Book"/>
        <family val="1"/>
      </rPr>
      <t xml:space="preserve">
</t>
    </r>
    <r>
      <rPr>
        <b/>
        <sz val="12"/>
        <rFont val="Sagona Book"/>
        <family val="1"/>
      </rPr>
      <t xml:space="preserve">De los estudiantes anotados en la columna (1), indique los que </t>
    </r>
    <r>
      <rPr>
        <sz val="12"/>
        <rFont val="Sagona Book"/>
        <family val="1"/>
      </rPr>
      <t xml:space="preserve">
 </t>
    </r>
    <r>
      <rPr>
        <b/>
        <u/>
        <sz val="12"/>
        <rFont val="Sagona Book"/>
        <family val="1"/>
      </rPr>
      <t>SON ALFABETIZADOS</t>
    </r>
  </si>
  <si>
    <r>
      <t xml:space="preserve">Discapacidad Intelectual (Retraso Mental) </t>
    </r>
    <r>
      <rPr>
        <b/>
        <vertAlign val="superscript"/>
        <sz val="11"/>
        <rFont val="Sagona Book"/>
        <family val="1"/>
      </rPr>
      <t>1/</t>
    </r>
  </si>
  <si>
    <r>
      <t xml:space="preserve">Situación Conductual Problemática </t>
    </r>
    <r>
      <rPr>
        <b/>
        <vertAlign val="superscript"/>
        <sz val="11"/>
        <rFont val="Sagona Book"/>
        <family val="1"/>
      </rPr>
      <t>2/</t>
    </r>
  </si>
  <si>
    <r>
      <t xml:space="preserve">Trastorno Específico de Aprendizaje </t>
    </r>
    <r>
      <rPr>
        <b/>
        <vertAlign val="superscript"/>
        <sz val="11"/>
        <rFont val="Sagona Book"/>
        <family val="1"/>
      </rPr>
      <t>3/</t>
    </r>
  </si>
  <si>
    <r>
      <t xml:space="preserve">Otro tipo  </t>
    </r>
    <r>
      <rPr>
        <b/>
        <vertAlign val="superscript"/>
        <sz val="11"/>
        <rFont val="Sagona Book"/>
        <family val="1"/>
      </rPr>
      <t>4/</t>
    </r>
  </si>
  <si>
    <t>-con Código Presupuestario o Servicio nuevo-</t>
  </si>
  <si>
    <t>(+) Considere al personal Administrativo y de Servicios que atiende Educación Preescolar (si pertenece a I y II Ciclos),  Aula Edad y Aula Integrada.</t>
  </si>
  <si>
    <r>
      <t xml:space="preserve">ESTUDIANTES QUE APROBARON </t>
    </r>
    <r>
      <rPr>
        <b/>
        <u val="double"/>
        <sz val="14"/>
        <color theme="1"/>
        <rFont val="Sagona Book"/>
        <family val="1"/>
      </rPr>
      <t>AL MENOS UNA</t>
    </r>
    <r>
      <rPr>
        <b/>
        <sz val="14"/>
        <color theme="1"/>
        <rFont val="Sagona Book"/>
        <family val="1"/>
      </rPr>
      <t xml:space="preserve"> ASIGNATURA EN CONVOCATORIAS, I Y II CICLOS</t>
    </r>
  </si>
  <si>
    <r>
      <t xml:space="preserve">Motivos por los que </t>
    </r>
    <r>
      <rPr>
        <b/>
        <u val="double"/>
        <sz val="11"/>
        <color theme="0"/>
        <rFont val="Sagona Book"/>
        <family val="1"/>
      </rPr>
      <t>NO cuenta con sala para lactancia: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</si>
</sst>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#\-####"/>
  </numFmts>
  <fonts count="1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</font>
    <font>
      <i/>
      <sz val="11"/>
      <color rgb="FF7F7F7F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9"/>
      <color theme="1"/>
      <name val="Aptos"/>
      <family val="2"/>
    </font>
    <font>
      <sz val="9"/>
      <color theme="1"/>
      <name val="Aptos"/>
      <family val="2"/>
    </font>
    <font>
      <sz val="9"/>
      <color theme="8" tint="-0.499984740745262"/>
      <name val="Aptos"/>
      <family val="2"/>
    </font>
    <font>
      <sz val="11"/>
      <color theme="1"/>
      <name val="Aptos"/>
      <family val="2"/>
    </font>
    <font>
      <sz val="10"/>
      <color theme="1"/>
      <name val="Aptos"/>
      <family val="2"/>
    </font>
    <font>
      <b/>
      <sz val="11"/>
      <color rgb="FFFF0000"/>
      <name val="Aptos"/>
      <family val="2"/>
    </font>
    <font>
      <sz val="11"/>
      <color rgb="FFFF0000"/>
      <name val="Aptos"/>
      <family val="2"/>
    </font>
    <font>
      <b/>
      <sz val="11"/>
      <color theme="9" tint="-0.499984740745262"/>
      <name val="Aptos"/>
      <family val="2"/>
    </font>
    <font>
      <b/>
      <u/>
      <sz val="10"/>
      <color theme="1"/>
      <name val="Aptos"/>
      <family val="2"/>
    </font>
    <font>
      <sz val="11"/>
      <color rgb="FF002060"/>
      <name val="Aptos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FF33CC"/>
      <name val="Calibri"/>
      <family val="2"/>
      <scheme val="minor"/>
    </font>
    <font>
      <sz val="10"/>
      <color rgb="FFC00000"/>
      <name val="Calibri"/>
      <family val="2"/>
      <scheme val="minor"/>
    </font>
    <font>
      <sz val="11"/>
      <color rgb="FFFF0000"/>
      <name val="Sagona Book"/>
      <family val="1"/>
    </font>
    <font>
      <sz val="11"/>
      <color theme="1"/>
      <name val="Sagona Book"/>
      <family val="1"/>
    </font>
    <font>
      <i/>
      <sz val="24"/>
      <name val="Sagona Book"/>
      <family val="1"/>
    </font>
    <font>
      <b/>
      <i/>
      <sz val="24"/>
      <color theme="1"/>
      <name val="Sagona Book"/>
      <family val="1"/>
    </font>
    <font>
      <b/>
      <sz val="11"/>
      <color rgb="FF0060A8"/>
      <name val="Sagona Book"/>
      <family val="1"/>
    </font>
    <font>
      <i/>
      <sz val="20"/>
      <color theme="1"/>
      <name val="Sagona Book"/>
      <family val="1"/>
    </font>
    <font>
      <sz val="11"/>
      <color rgb="FF0060A8"/>
      <name val="Sagona Book"/>
      <family val="1"/>
    </font>
    <font>
      <sz val="11"/>
      <name val="Sagona Book"/>
      <family val="1"/>
    </font>
    <font>
      <b/>
      <sz val="11"/>
      <color theme="1"/>
      <name val="Sagona Book"/>
      <family val="1"/>
    </font>
    <font>
      <b/>
      <sz val="20"/>
      <name val="Sagona Book"/>
      <family val="1"/>
    </font>
    <font>
      <b/>
      <sz val="24"/>
      <color theme="1"/>
      <name val="Sagona Book"/>
      <family val="1"/>
    </font>
    <font>
      <sz val="14"/>
      <color rgb="FF0060A8"/>
      <name val="Sagona Book"/>
      <family val="1"/>
    </font>
    <font>
      <b/>
      <sz val="20"/>
      <color theme="1"/>
      <name val="Sagona Book"/>
      <family val="1"/>
    </font>
    <font>
      <sz val="11"/>
      <color rgb="FF002060"/>
      <name val="Sagona Book"/>
      <family val="1"/>
    </font>
    <font>
      <i/>
      <sz val="11"/>
      <name val="Sagona Book"/>
      <family val="1"/>
    </font>
    <font>
      <b/>
      <sz val="11"/>
      <name val="Sagona Book"/>
      <family val="1"/>
    </font>
    <font>
      <b/>
      <sz val="10"/>
      <color rgb="FFFF0000"/>
      <name val="Sagona Book"/>
      <family val="1"/>
    </font>
    <font>
      <sz val="10"/>
      <name val="Sagona Book"/>
      <family val="1"/>
    </font>
    <font>
      <b/>
      <sz val="10"/>
      <color rgb="FF3366FF"/>
      <name val="Sagona Book"/>
      <family val="1"/>
    </font>
    <font>
      <b/>
      <sz val="10"/>
      <color rgb="FF0060A8"/>
      <name val="Sagona Book"/>
      <family val="1"/>
    </font>
    <font>
      <b/>
      <sz val="10"/>
      <color theme="3"/>
      <name val="Sagona Book"/>
      <family val="1"/>
    </font>
    <font>
      <i/>
      <sz val="10"/>
      <name val="Sagona Book"/>
      <family val="1"/>
    </font>
    <font>
      <b/>
      <sz val="10"/>
      <color theme="1"/>
      <name val="Sagona Book"/>
      <family val="1"/>
    </font>
    <font>
      <b/>
      <sz val="11"/>
      <color rgb="FFFF0000"/>
      <name val="Sagona Book"/>
      <family val="1"/>
    </font>
    <font>
      <b/>
      <sz val="14"/>
      <color theme="1"/>
      <name val="Sagona Book"/>
      <family val="1"/>
    </font>
    <font>
      <b/>
      <i/>
      <sz val="10"/>
      <name val="Sagona Book"/>
      <family val="1"/>
    </font>
    <font>
      <sz val="10"/>
      <color theme="1"/>
      <name val="Sagona Book"/>
      <family val="1"/>
    </font>
    <font>
      <sz val="10"/>
      <color rgb="FFFF0000"/>
      <name val="Sagona Book"/>
      <family val="1"/>
    </font>
    <font>
      <b/>
      <sz val="12"/>
      <color theme="1"/>
      <name val="Sagona Book"/>
      <family val="1"/>
    </font>
    <font>
      <b/>
      <sz val="12"/>
      <name val="Sagona Book"/>
      <family val="1"/>
    </font>
    <font>
      <b/>
      <i/>
      <sz val="11"/>
      <color theme="1"/>
      <name val="Sagona Book"/>
      <family val="1"/>
    </font>
    <font>
      <b/>
      <sz val="14"/>
      <name val="Sagona Book"/>
      <family val="1"/>
    </font>
    <font>
      <b/>
      <i/>
      <sz val="11"/>
      <color rgb="FFFF0000"/>
      <name val="Sagona Book"/>
      <family val="1"/>
    </font>
    <font>
      <sz val="11"/>
      <color rgb="FF3366FF"/>
      <name val="Sagona Book"/>
      <family val="1"/>
    </font>
    <font>
      <b/>
      <u/>
      <sz val="14"/>
      <name val="Sagona Book"/>
      <family val="1"/>
    </font>
    <font>
      <b/>
      <sz val="12"/>
      <color rgb="FFFF0000"/>
      <name val="Sagona Book"/>
      <family val="1"/>
    </font>
    <font>
      <sz val="12"/>
      <name val="Sagona Book"/>
      <family val="1"/>
    </font>
    <font>
      <b/>
      <i/>
      <sz val="11"/>
      <color rgb="FF3366FF"/>
      <name val="Sagona Book"/>
      <family val="1"/>
    </font>
    <font>
      <i/>
      <sz val="11"/>
      <color rgb="FF002060"/>
      <name val="Sagona Book"/>
      <family val="1"/>
    </font>
    <font>
      <b/>
      <i/>
      <sz val="10"/>
      <color rgb="FFFF0000"/>
      <name val="Sagona Book"/>
      <family val="1"/>
    </font>
    <font>
      <b/>
      <i/>
      <sz val="12"/>
      <color theme="1"/>
      <name val="Sagona Book"/>
      <family val="1"/>
    </font>
    <font>
      <b/>
      <i/>
      <sz val="12"/>
      <color rgb="FFFF0000"/>
      <name val="Sagona Book"/>
      <family val="1"/>
    </font>
    <font>
      <sz val="12"/>
      <color theme="1"/>
      <name val="Sagona Book"/>
      <family val="1"/>
    </font>
    <font>
      <b/>
      <i/>
      <sz val="11"/>
      <name val="Sagona Book"/>
      <family val="1"/>
    </font>
    <font>
      <b/>
      <sz val="14"/>
      <color rgb="FFFF0000"/>
      <name val="Sagona Book"/>
      <family val="1"/>
    </font>
    <font>
      <b/>
      <i/>
      <sz val="12"/>
      <name val="Sagona Book"/>
      <family val="1"/>
    </font>
    <font>
      <b/>
      <sz val="9"/>
      <color rgb="FFFF0000"/>
      <name val="Sagona Book"/>
      <family val="1"/>
    </font>
    <font>
      <b/>
      <sz val="12"/>
      <color theme="9" tint="-0.499984740745262"/>
      <name val="Sagona Book"/>
      <family val="1"/>
    </font>
    <font>
      <b/>
      <u val="double"/>
      <sz val="14"/>
      <color theme="1"/>
      <name val="Sagona Book"/>
      <family val="1"/>
    </font>
    <font>
      <b/>
      <sz val="10"/>
      <name val="Sagona Book"/>
      <family val="1"/>
    </font>
    <font>
      <b/>
      <sz val="11"/>
      <color theme="0"/>
      <name val="Sagona Book"/>
      <family val="1"/>
    </font>
    <font>
      <sz val="11"/>
      <color theme="0"/>
      <name val="Sagona Book"/>
      <family val="1"/>
    </font>
    <font>
      <b/>
      <sz val="12"/>
      <color rgb="FF7030A0"/>
      <name val="Sagona Book"/>
      <family val="1"/>
    </font>
    <font>
      <b/>
      <i/>
      <sz val="9"/>
      <color rgb="FF002060"/>
      <name val="Sagona Book"/>
      <family val="1"/>
    </font>
    <font>
      <i/>
      <sz val="10"/>
      <color rgb="FF002060"/>
      <name val="Sagona Book"/>
      <family val="1"/>
    </font>
    <font>
      <sz val="12"/>
      <color theme="0"/>
      <name val="Sagona Book"/>
      <family val="1"/>
    </font>
    <font>
      <b/>
      <i/>
      <sz val="14"/>
      <color rgb="FFFF0000"/>
      <name val="Sagona Book"/>
      <family val="1"/>
    </font>
    <font>
      <b/>
      <i/>
      <sz val="14"/>
      <name val="Sagona Book"/>
      <family val="1"/>
    </font>
    <font>
      <i/>
      <sz val="12"/>
      <name val="Sagona Book"/>
      <family val="1"/>
    </font>
    <font>
      <b/>
      <u/>
      <sz val="12"/>
      <name val="Sagona Book"/>
      <family val="1"/>
    </font>
    <font>
      <b/>
      <vertAlign val="superscript"/>
      <sz val="11"/>
      <name val="Sagona Book"/>
      <family val="1"/>
    </font>
    <font>
      <b/>
      <sz val="11"/>
      <color rgb="FF7030A0"/>
      <name val="Sagona Book"/>
      <family val="1"/>
    </font>
    <font>
      <b/>
      <sz val="11"/>
      <color rgb="FF008000"/>
      <name val="Sagona Book"/>
      <family val="1"/>
    </font>
    <font>
      <b/>
      <i/>
      <sz val="12"/>
      <color rgb="FF008000"/>
      <name val="Sagona Book"/>
      <family val="1"/>
    </font>
    <font>
      <b/>
      <i/>
      <sz val="12"/>
      <color rgb="FF7030A0"/>
      <name val="Sagona Book"/>
      <family val="1"/>
    </font>
    <font>
      <b/>
      <i/>
      <sz val="13"/>
      <color rgb="FFFF0000"/>
      <name val="Sagona Book"/>
      <family val="1"/>
    </font>
    <font>
      <b/>
      <sz val="14"/>
      <color theme="9" tint="-0.499984740745262"/>
      <name val="Sagona Book"/>
      <family val="1"/>
    </font>
    <font>
      <sz val="13"/>
      <name val="Sagona Book"/>
      <family val="1"/>
    </font>
    <font>
      <b/>
      <i/>
      <sz val="13"/>
      <color rgb="FF3366FF"/>
      <name val="Sagona Book"/>
      <family val="1"/>
    </font>
    <font>
      <b/>
      <sz val="11"/>
      <color theme="3"/>
      <name val="Sagona Book"/>
      <family val="1"/>
    </font>
    <font>
      <b/>
      <sz val="11"/>
      <color rgb="FF3366FF"/>
      <name val="Sagona Book"/>
      <family val="1"/>
    </font>
    <font>
      <i/>
      <sz val="11"/>
      <color theme="0"/>
      <name val="Sagona Book"/>
      <family val="1"/>
    </font>
    <font>
      <b/>
      <sz val="12"/>
      <color theme="0"/>
      <name val="Sagona Book"/>
      <family val="1"/>
    </font>
    <font>
      <b/>
      <u val="double"/>
      <sz val="11"/>
      <color theme="0"/>
      <name val="Sagona Book"/>
      <family val="1"/>
    </font>
    <font>
      <i/>
      <sz val="11"/>
      <color rgb="FFC00000"/>
      <name val="Sagona Book"/>
      <family val="1"/>
    </font>
  </fonts>
  <fills count="4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39">
    <border>
      <left/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dashDotDot">
        <color auto="1"/>
      </bottom>
      <diagonal/>
    </border>
    <border>
      <left style="thick">
        <color auto="1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thick">
        <color indexed="64"/>
      </top>
      <bottom style="slantDashDot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/>
      <top style="thick">
        <color auto="1"/>
      </top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thick">
        <color indexed="64"/>
      </right>
      <top/>
      <bottom/>
      <diagonal/>
    </border>
    <border>
      <left/>
      <right/>
      <top style="dashDot">
        <color indexed="64"/>
      </top>
      <bottom style="dashDot">
        <color indexed="64"/>
      </bottom>
      <diagonal/>
    </border>
    <border>
      <left style="thick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/>
      <bottom style="dashDot">
        <color indexed="64"/>
      </bottom>
      <diagonal/>
    </border>
    <border>
      <left style="thick">
        <color indexed="64"/>
      </left>
      <right/>
      <top/>
      <bottom style="dashDot">
        <color indexed="64"/>
      </bottom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ck">
        <color auto="1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auto="1"/>
      </left>
      <right/>
      <top style="thick">
        <color auto="1"/>
      </top>
      <bottom/>
      <diagonal/>
    </border>
    <border>
      <left/>
      <right style="medium">
        <color auto="1"/>
      </right>
      <top style="thick">
        <color indexed="64"/>
      </top>
      <bottom/>
      <diagonal/>
    </border>
    <border>
      <left style="dotted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thick">
        <color indexed="64"/>
      </left>
      <right/>
      <top/>
      <bottom/>
      <diagonal/>
    </border>
    <border>
      <left/>
      <right/>
      <top style="dashed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dashed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thick">
        <color auto="1"/>
      </bottom>
      <diagonal/>
    </border>
    <border>
      <left style="thick">
        <color indexed="64"/>
      </left>
      <right/>
      <top style="hair">
        <color indexed="64"/>
      </top>
      <bottom style="thick">
        <color auto="1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auto="1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ck">
        <color auto="1"/>
      </bottom>
      <diagonal/>
    </border>
    <border>
      <left style="thick">
        <color indexed="64"/>
      </left>
      <right/>
      <top style="dotted">
        <color indexed="64"/>
      </top>
      <bottom style="thick">
        <color indexed="64"/>
      </bottom>
      <diagonal/>
    </border>
    <border>
      <left style="medium">
        <color indexed="64"/>
      </left>
      <right/>
      <top style="slantDashDot">
        <color indexed="64"/>
      </top>
      <bottom style="thin">
        <color indexed="64"/>
      </bottom>
      <diagonal/>
    </border>
    <border>
      <left/>
      <right/>
      <top style="slantDashDot">
        <color indexed="64"/>
      </top>
      <bottom style="thin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medium">
        <color auto="1"/>
      </left>
      <right/>
      <top style="dotted">
        <color auto="1"/>
      </top>
      <bottom/>
      <diagonal/>
    </border>
    <border>
      <left style="dotted">
        <color indexed="64"/>
      </left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ashDot">
        <color indexed="64"/>
      </bottom>
      <diagonal/>
    </border>
    <border>
      <left style="dotted">
        <color indexed="64"/>
      </left>
      <right style="dotted">
        <color indexed="64"/>
      </right>
      <top style="dashDot">
        <color indexed="64"/>
      </top>
      <bottom style="dashDot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auto="1"/>
      </left>
      <right style="dotted">
        <color auto="1"/>
      </right>
      <top style="slantDashDot">
        <color indexed="64"/>
      </top>
      <bottom/>
      <diagonal/>
    </border>
    <border>
      <left style="thick">
        <color indexed="64"/>
      </left>
      <right/>
      <top style="thick">
        <color auto="1"/>
      </top>
      <bottom style="thick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/>
      <top style="hair">
        <color auto="1"/>
      </top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/>
      <top style="thick">
        <color indexed="64"/>
      </top>
      <bottom/>
      <diagonal/>
    </border>
    <border>
      <left style="dotted">
        <color indexed="64"/>
      </left>
      <right/>
      <top/>
      <bottom style="thick">
        <color indexed="64"/>
      </bottom>
      <diagonal/>
    </border>
    <border>
      <left style="dotted">
        <color auto="1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auto="1"/>
      </right>
      <top style="thick">
        <color auto="1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/>
      <top style="thick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ck">
        <color indexed="64"/>
      </top>
      <bottom/>
      <diagonal/>
    </border>
    <border>
      <left style="dotted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thick">
        <color indexed="64"/>
      </top>
      <bottom style="thick">
        <color indexed="64"/>
      </bottom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thick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ck">
        <color indexed="64"/>
      </left>
      <right/>
      <top style="medium">
        <color auto="1"/>
      </top>
      <bottom style="hair">
        <color auto="1"/>
      </bottom>
      <diagonal/>
    </border>
    <border>
      <left style="dotted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dashDotDot">
        <color indexed="64"/>
      </top>
      <bottom style="thick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dashDotDot">
        <color indexed="64"/>
      </top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dashDotDot">
        <color indexed="64"/>
      </top>
      <bottom style="thick">
        <color indexed="64"/>
      </bottom>
      <diagonal/>
    </border>
    <border>
      <left/>
      <right style="medium">
        <color indexed="64"/>
      </right>
      <top style="dashDotDot">
        <color indexed="64"/>
      </top>
      <bottom style="thick">
        <color indexed="64"/>
      </bottom>
      <diagonal/>
    </border>
    <border>
      <left style="medium">
        <color auto="1"/>
      </left>
      <right/>
      <top style="dashDotDot">
        <color indexed="64"/>
      </top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dashDotDot">
        <color indexed="64"/>
      </top>
      <bottom style="thick">
        <color indexed="64"/>
      </bottom>
      <diagonal/>
    </border>
    <border>
      <left style="dotted">
        <color auto="1"/>
      </left>
      <right/>
      <top style="dashDotDot">
        <color indexed="64"/>
      </top>
      <bottom style="thick">
        <color indexed="64"/>
      </bottom>
      <diagonal/>
    </border>
    <border>
      <left/>
      <right/>
      <top style="slantDashDot">
        <color indexed="64"/>
      </top>
      <bottom/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ck">
        <color auto="1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ck">
        <color auto="1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ck">
        <color indexed="64"/>
      </left>
      <right/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ck">
        <color auto="1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dotted">
        <color auto="1"/>
      </bottom>
      <diagonal/>
    </border>
    <border>
      <left style="thick">
        <color indexed="64"/>
      </left>
      <right/>
      <top style="thin">
        <color indexed="64"/>
      </top>
      <bottom style="dotted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auto="1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medium">
        <color auto="1"/>
      </left>
      <right/>
      <top/>
      <bottom style="dotted">
        <color auto="1"/>
      </bottom>
      <diagonal/>
    </border>
    <border>
      <left/>
      <right style="thick">
        <color indexed="64"/>
      </right>
      <top style="medium">
        <color auto="1"/>
      </top>
      <bottom style="hair">
        <color auto="1"/>
      </bottom>
      <diagonal/>
    </border>
    <border>
      <left/>
      <right style="thick">
        <color indexed="64"/>
      </right>
      <top style="hair">
        <color indexed="64"/>
      </top>
      <bottom style="dotted">
        <color indexed="64"/>
      </bottom>
      <diagonal/>
    </border>
    <border>
      <left style="slantDashDot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slantDashDot">
        <color indexed="64"/>
      </right>
      <top style="thick">
        <color indexed="64"/>
      </top>
      <bottom style="thin">
        <color indexed="64"/>
      </bottom>
      <diagonal/>
    </border>
    <border>
      <left style="slantDashDot">
        <color indexed="64"/>
      </left>
      <right/>
      <top/>
      <bottom style="thick">
        <color indexed="64"/>
      </bottom>
      <diagonal/>
    </border>
    <border>
      <left/>
      <right style="slantDashDot">
        <color auto="1"/>
      </right>
      <top/>
      <bottom style="thick">
        <color indexed="64"/>
      </bottom>
      <diagonal/>
    </border>
    <border>
      <left style="slantDashDot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ck">
        <color indexed="64"/>
      </top>
      <bottom style="medium">
        <color indexed="64"/>
      </bottom>
      <diagonal/>
    </border>
    <border>
      <left style="slantDashDot">
        <color indexed="64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slantDashDot">
        <color indexed="64"/>
      </right>
      <top style="dotted">
        <color auto="1"/>
      </top>
      <bottom style="dotted">
        <color auto="1"/>
      </bottom>
      <diagonal/>
    </border>
    <border>
      <left style="slantDashDot">
        <color indexed="64"/>
      </left>
      <right/>
      <top/>
      <bottom style="dashDot">
        <color indexed="64"/>
      </bottom>
      <diagonal/>
    </border>
    <border>
      <left/>
      <right style="slantDashDot">
        <color indexed="64"/>
      </right>
      <top/>
      <bottom style="dashDot">
        <color indexed="64"/>
      </bottom>
      <diagonal/>
    </border>
    <border>
      <left style="slantDashDot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slantDashDot">
        <color indexed="64"/>
      </right>
      <top style="dashDot">
        <color indexed="64"/>
      </top>
      <bottom style="dashDot">
        <color indexed="64"/>
      </bottom>
      <diagonal/>
    </border>
    <border>
      <left style="thick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thick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 style="dotted">
        <color indexed="64"/>
      </left>
      <right/>
      <top style="slantDashDot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slantDashDot">
        <color auto="1"/>
      </top>
      <bottom/>
      <diagonal/>
    </border>
    <border>
      <left/>
      <right style="medium">
        <color auto="1"/>
      </right>
      <top style="thin">
        <color indexed="64"/>
      </top>
      <bottom style="thick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/>
      <bottom style="hair">
        <color auto="1"/>
      </bottom>
      <diagonal/>
    </border>
    <border>
      <left style="slantDashDot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dotted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indexed="64"/>
      </bottom>
      <diagonal/>
    </border>
    <border>
      <left style="thick">
        <color indexed="64"/>
      </left>
      <right/>
      <top style="slantDashDot">
        <color auto="1"/>
      </top>
      <bottom/>
      <diagonal/>
    </border>
    <border>
      <left/>
      <right style="thick">
        <color indexed="64"/>
      </right>
      <top style="slantDashDot">
        <color indexed="64"/>
      </top>
      <bottom/>
      <diagonal/>
    </border>
    <border>
      <left/>
      <right style="thick">
        <color indexed="64"/>
      </right>
      <top style="dashed">
        <color indexed="64"/>
      </top>
      <bottom/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thick">
        <color indexed="64"/>
      </left>
      <right/>
      <top style="dotted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hair">
        <color indexed="64"/>
      </bottom>
      <diagonal/>
    </border>
    <border>
      <left style="medium">
        <color indexed="64"/>
      </left>
      <right/>
      <top style="dotted">
        <color indexed="64"/>
      </top>
      <bottom style="hair">
        <color indexed="64"/>
      </bottom>
      <diagonal/>
    </border>
    <border>
      <left/>
      <right style="slantDashDot">
        <color indexed="64"/>
      </right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slantDashDot">
        <color indexed="64"/>
      </bottom>
      <diagonal/>
    </border>
    <border>
      <left style="dotted">
        <color indexed="64"/>
      </left>
      <right/>
      <top style="dotted">
        <color indexed="64"/>
      </top>
      <bottom style="slantDashDot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/>
      <top style="dotted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/>
      <right/>
      <top style="dashDotDot">
        <color auto="1"/>
      </top>
      <bottom style="dotted">
        <color auto="1"/>
      </bottom>
      <diagonal/>
    </border>
    <border>
      <left style="thick">
        <color indexed="64"/>
      </left>
      <right/>
      <top style="dashDotDot">
        <color auto="1"/>
      </top>
      <bottom style="dotted">
        <color auto="1"/>
      </bottom>
      <diagonal/>
    </border>
    <border>
      <left style="dotted">
        <color auto="1"/>
      </left>
      <right/>
      <top style="dashDotDot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slantDashDot">
        <color indexed="64"/>
      </top>
      <bottom style="dotted">
        <color auto="1"/>
      </bottom>
      <diagonal/>
    </border>
    <border>
      <left style="dotted">
        <color auto="1"/>
      </left>
      <right/>
      <top style="slantDashDot">
        <color indexed="64"/>
      </top>
      <bottom style="dotted">
        <color auto="1"/>
      </bottom>
      <diagonal/>
    </border>
    <border>
      <left/>
      <right style="thick">
        <color indexed="64"/>
      </right>
      <top style="medium">
        <color auto="1"/>
      </top>
      <bottom/>
      <diagonal/>
    </border>
    <border>
      <left/>
      <right style="thick">
        <color indexed="64"/>
      </right>
      <top style="dotted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auto="1"/>
      </top>
      <bottom style="slantDashDot">
        <color indexed="64"/>
      </bottom>
      <diagonal/>
    </border>
    <border>
      <left style="thick">
        <color indexed="64"/>
      </left>
      <right style="dotted">
        <color indexed="64"/>
      </right>
      <top style="slantDashDot">
        <color indexed="64"/>
      </top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 style="thick">
        <color indexed="64"/>
      </top>
      <bottom style="thin">
        <color indexed="64"/>
      </bottom>
      <diagonal/>
    </border>
    <border>
      <left style="dotted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ck">
        <color indexed="64"/>
      </top>
      <bottom style="thin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theme="8" tint="0.59996337778862885"/>
      </left>
      <right style="hair">
        <color theme="8" tint="0.59996337778862885"/>
      </right>
      <top style="hair">
        <color theme="8" tint="0.59996337778862885"/>
      </top>
      <bottom style="hair">
        <color theme="8" tint="0.59996337778862885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98" applyNumberFormat="0" applyFill="0" applyAlignment="0" applyProtection="0"/>
    <xf numFmtId="0" fontId="7" fillId="0" borderId="99" applyNumberFormat="0" applyFill="0" applyAlignment="0" applyProtection="0"/>
    <xf numFmtId="0" fontId="8" fillId="0" borderId="100" applyNumberFormat="0" applyFill="0" applyAlignment="0" applyProtection="0"/>
    <xf numFmtId="0" fontId="8" fillId="0" borderId="0" applyNumberFormat="0" applyFill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2" fillId="7" borderId="101" applyNumberFormat="0" applyAlignment="0" applyProtection="0"/>
    <xf numFmtId="0" fontId="13" fillId="8" borderId="102" applyNumberFormat="0" applyAlignment="0" applyProtection="0"/>
    <xf numFmtId="0" fontId="14" fillId="8" borderId="101" applyNumberFormat="0" applyAlignment="0" applyProtection="0"/>
    <xf numFmtId="0" fontId="15" fillId="0" borderId="103" applyNumberFormat="0" applyFill="0" applyAlignment="0" applyProtection="0"/>
    <xf numFmtId="0" fontId="16" fillId="9" borderId="104" applyNumberFormat="0" applyAlignment="0" applyProtection="0"/>
    <xf numFmtId="0" fontId="4" fillId="10" borderId="105" applyNumberFormat="0" applyFont="0" applyAlignment="0" applyProtection="0"/>
    <xf numFmtId="0" fontId="17" fillId="0" borderId="106" applyNumberFormat="0" applyFill="0" applyAlignment="0" applyProtection="0"/>
    <xf numFmtId="0" fontId="18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18" fillId="34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823">
    <xf numFmtId="0" fontId="0" fillId="0" borderId="0" xfId="0"/>
    <xf numFmtId="1" fontId="0" fillId="0" borderId="0" xfId="0" applyNumberFormat="1"/>
    <xf numFmtId="0" fontId="20" fillId="0" borderId="0" xfId="0" applyFont="1"/>
    <xf numFmtId="0" fontId="21" fillId="0" borderId="0" xfId="0" applyFont="1"/>
    <xf numFmtId="0" fontId="23" fillId="0" borderId="0" xfId="0" applyFont="1"/>
    <xf numFmtId="1" fontId="23" fillId="0" borderId="0" xfId="0" applyNumberFormat="1" applyFont="1"/>
    <xf numFmtId="1" fontId="25" fillId="0" borderId="0" xfId="0" applyNumberFormat="1" applyFont="1" applyAlignment="1">
      <alignment horizontal="center"/>
    </xf>
    <xf numFmtId="1" fontId="26" fillId="3" borderId="0" xfId="0" applyNumberFormat="1" applyFont="1" applyFill="1"/>
    <xf numFmtId="0" fontId="26" fillId="0" borderId="0" xfId="0" applyFont="1"/>
    <xf numFmtId="1" fontId="27" fillId="36" borderId="0" xfId="0" applyNumberFormat="1" applyFont="1" applyFill="1" applyAlignment="1">
      <alignment horizontal="left"/>
    </xf>
    <xf numFmtId="0" fontId="28" fillId="0" borderId="0" xfId="0" applyFont="1"/>
    <xf numFmtId="0" fontId="24" fillId="0" borderId="0" xfId="0" applyFont="1"/>
    <xf numFmtId="1" fontId="26" fillId="0" borderId="0" xfId="0" applyNumberFormat="1" applyFont="1"/>
    <xf numFmtId="0" fontId="21" fillId="38" borderId="0" xfId="0" applyFont="1" applyFill="1"/>
    <xf numFmtId="0" fontId="22" fillId="39" borderId="0" xfId="0" applyFont="1" applyFill="1"/>
    <xf numFmtId="1" fontId="30" fillId="0" borderId="236" xfId="0" applyNumberFormat="1" applyFont="1" applyBorder="1"/>
    <xf numFmtId="1" fontId="30" fillId="2" borderId="236" xfId="0" applyNumberFormat="1" applyFont="1" applyFill="1" applyBorder="1"/>
    <xf numFmtId="1" fontId="30" fillId="0" borderId="0" xfId="0" applyNumberFormat="1" applyFont="1"/>
    <xf numFmtId="1" fontId="31" fillId="0" borderId="236" xfId="0" applyNumberFormat="1" applyFont="1" applyBorder="1"/>
    <xf numFmtId="1" fontId="32" fillId="0" borderId="236" xfId="0" applyNumberFormat="1" applyFont="1" applyBorder="1"/>
    <xf numFmtId="1" fontId="32" fillId="38" borderId="236" xfId="0" applyNumberFormat="1" applyFont="1" applyFill="1" applyBorder="1"/>
    <xf numFmtId="1" fontId="30" fillId="38" borderId="236" xfId="0" applyNumberFormat="1" applyFont="1" applyFill="1" applyBorder="1"/>
    <xf numFmtId="1" fontId="32" fillId="0" borderId="236" xfId="0" quotePrefix="1" applyNumberFormat="1" applyFont="1" applyBorder="1"/>
    <xf numFmtId="1" fontId="33" fillId="38" borderId="236" xfId="0" applyNumberFormat="1" applyFont="1" applyFill="1" applyBorder="1"/>
    <xf numFmtId="1" fontId="30" fillId="0" borderId="236" xfId="0" quotePrefix="1" applyNumberFormat="1" applyFont="1" applyBorder="1"/>
    <xf numFmtId="0" fontId="30" fillId="0" borderId="236" xfId="0" applyFont="1" applyBorder="1"/>
    <xf numFmtId="0" fontId="32" fillId="0" borderId="236" xfId="0" applyFont="1" applyBorder="1"/>
    <xf numFmtId="0" fontId="30" fillId="38" borderId="236" xfId="0" applyFont="1" applyFill="1" applyBorder="1"/>
    <xf numFmtId="1" fontId="29" fillId="0" borderId="0" xfId="0" applyNumberFormat="1" applyFont="1"/>
    <xf numFmtId="0" fontId="1" fillId="38" borderId="236" xfId="0" applyFont="1" applyFill="1" applyBorder="1"/>
    <xf numFmtId="1" fontId="1" fillId="38" borderId="236" xfId="0" quotePrefix="1" applyNumberFormat="1" applyFont="1" applyFill="1" applyBorder="1"/>
    <xf numFmtId="0" fontId="32" fillId="38" borderId="0" xfId="0" applyFont="1" applyFill="1"/>
    <xf numFmtId="0" fontId="32" fillId="38" borderId="0" xfId="0" quotePrefix="1" applyFont="1" applyFill="1"/>
    <xf numFmtId="1" fontId="1" fillId="38" borderId="0" xfId="0" applyNumberFormat="1" applyFont="1" applyFill="1"/>
    <xf numFmtId="0" fontId="34" fillId="0" borderId="236" xfId="0" quotePrefix="1" applyFont="1" applyBorder="1"/>
    <xf numFmtId="0" fontId="32" fillId="0" borderId="236" xfId="0" quotePrefix="1" applyFont="1" applyBorder="1"/>
    <xf numFmtId="0" fontId="32" fillId="38" borderId="236" xfId="0" quotePrefix="1" applyFont="1" applyFill="1" applyBorder="1"/>
    <xf numFmtId="0" fontId="30" fillId="0" borderId="236" xfId="0" quotePrefix="1" applyFont="1" applyBorder="1"/>
    <xf numFmtId="0" fontId="34" fillId="0" borderId="236" xfId="0" applyFont="1" applyBorder="1"/>
    <xf numFmtId="0" fontId="30" fillId="0" borderId="0" xfId="0" applyFont="1"/>
    <xf numFmtId="0" fontId="23" fillId="0" borderId="236" xfId="0" applyFont="1" applyBorder="1"/>
    <xf numFmtId="1" fontId="32" fillId="41" borderId="236" xfId="0" applyNumberFormat="1" applyFont="1" applyFill="1" applyBorder="1"/>
    <xf numFmtId="0" fontId="35" fillId="0" borderId="0" xfId="0" applyFont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37" fillId="0" borderId="0" xfId="0" applyFont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wrapText="1"/>
      <protection hidden="1"/>
    </xf>
    <xf numFmtId="0" fontId="41" fillId="0" borderId="0" xfId="0" applyFont="1" applyProtection="1">
      <protection hidden="1"/>
    </xf>
    <xf numFmtId="0" fontId="42" fillId="0" borderId="0" xfId="0" applyFont="1" applyProtection="1">
      <protection hidden="1"/>
    </xf>
    <xf numFmtId="0" fontId="43" fillId="0" borderId="0" xfId="0" applyFont="1" applyAlignment="1" applyProtection="1">
      <alignment horizontal="right" vertical="center" indent="1"/>
      <protection hidden="1"/>
    </xf>
    <xf numFmtId="49" fontId="44" fillId="2" borderId="57" xfId="0" applyNumberFormat="1" applyFont="1" applyFill="1" applyBorder="1" applyAlignment="1" applyProtection="1">
      <alignment horizontal="left" vertical="center" shrinkToFit="1"/>
      <protection locked="0" hidden="1"/>
    </xf>
    <xf numFmtId="0" fontId="45" fillId="0" borderId="0" xfId="0" applyFont="1" applyAlignment="1" applyProtection="1">
      <alignment vertical="center"/>
      <protection hidden="1"/>
    </xf>
    <xf numFmtId="0" fontId="44" fillId="2" borderId="57" xfId="0" applyFont="1" applyFill="1" applyBorder="1" applyAlignment="1" applyProtection="1">
      <alignment horizontal="left" vertical="center" shrinkToFit="1"/>
      <protection locked="0" hidden="1"/>
    </xf>
    <xf numFmtId="0" fontId="47" fillId="0" borderId="57" xfId="0" applyFont="1" applyBorder="1" applyAlignment="1" applyProtection="1">
      <alignment horizontal="left" vertical="center" shrinkToFit="1"/>
      <protection hidden="1"/>
    </xf>
    <xf numFmtId="0" fontId="48" fillId="0" borderId="0" xfId="0" applyFont="1" applyAlignment="1" applyProtection="1">
      <alignment horizontal="center" vertical="center"/>
      <protection hidden="1"/>
    </xf>
    <xf numFmtId="164" fontId="42" fillId="2" borderId="57" xfId="0" applyNumberFormat="1" applyFont="1" applyFill="1" applyBorder="1" applyAlignment="1" applyProtection="1">
      <alignment horizontal="left" vertical="center" shrinkToFit="1"/>
      <protection locked="0" hidden="1"/>
    </xf>
    <xf numFmtId="164" fontId="49" fillId="0" borderId="0" xfId="0" applyNumberFormat="1" applyFont="1" applyAlignment="1" applyProtection="1">
      <alignment horizontal="left" vertical="center"/>
      <protection locked="0" hidden="1"/>
    </xf>
    <xf numFmtId="0" fontId="42" fillId="2" borderId="57" xfId="1" applyFont="1" applyFill="1" applyBorder="1" applyAlignment="1" applyProtection="1">
      <alignment horizontal="left" vertical="center" shrinkToFit="1"/>
      <protection locked="0" hidden="1"/>
    </xf>
    <xf numFmtId="0" fontId="42" fillId="0" borderId="0" xfId="1" applyFont="1" applyFill="1" applyBorder="1" applyAlignment="1" applyProtection="1">
      <alignment horizontal="left" vertical="center" shrinkToFit="1"/>
      <protection locked="0" hidden="1"/>
    </xf>
    <xf numFmtId="0" fontId="36" fillId="0" borderId="235" xfId="0" applyFont="1" applyBorder="1" applyAlignment="1" applyProtection="1">
      <alignment vertical="top"/>
      <protection hidden="1"/>
    </xf>
    <xf numFmtId="0" fontId="42" fillId="2" borderId="57" xfId="0" applyFont="1" applyFill="1" applyBorder="1" applyAlignment="1" applyProtection="1">
      <alignment horizontal="left" vertical="center" shrinkToFit="1"/>
      <protection locked="0" hidden="1"/>
    </xf>
    <xf numFmtId="0" fontId="49" fillId="0" borderId="0" xfId="0" applyFont="1" applyAlignment="1" applyProtection="1">
      <alignment horizontal="left" vertical="center" shrinkToFit="1"/>
      <protection locked="0" hidden="1"/>
    </xf>
    <xf numFmtId="0" fontId="42" fillId="0" borderId="57" xfId="0" applyFont="1" applyBorder="1" applyAlignment="1" applyProtection="1">
      <alignment horizontal="left" vertical="center"/>
      <protection hidden="1"/>
    </xf>
    <xf numFmtId="0" fontId="50" fillId="0" borderId="0" xfId="0" applyFont="1" applyAlignment="1" applyProtection="1">
      <alignment horizontal="left" vertical="center"/>
      <protection hidden="1"/>
    </xf>
    <xf numFmtId="0" fontId="51" fillId="38" borderId="0" xfId="0" applyFont="1" applyFill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right" vertical="center" indent="1"/>
      <protection hidden="1"/>
    </xf>
    <xf numFmtId="0" fontId="36" fillId="0" borderId="55" xfId="0" applyFont="1" applyBorder="1" applyAlignment="1" applyProtection="1">
      <alignment horizontal="left"/>
      <protection hidden="1"/>
    </xf>
    <xf numFmtId="0" fontId="42" fillId="0" borderId="0" xfId="0" applyFont="1" applyAlignment="1" applyProtection="1">
      <alignment horizontal="left" vertical="center"/>
      <protection hidden="1"/>
    </xf>
    <xf numFmtId="0" fontId="49" fillId="0" borderId="0" xfId="0" applyFont="1" applyAlignment="1" applyProtection="1">
      <alignment horizontal="left" vertical="center"/>
      <protection locked="0" hidden="1"/>
    </xf>
    <xf numFmtId="0" fontId="42" fillId="2" borderId="57" xfId="0" applyFont="1" applyFill="1" applyBorder="1" applyAlignment="1" applyProtection="1">
      <alignment horizontal="left" vertical="center" wrapText="1" shrinkToFit="1"/>
      <protection locked="0" hidden="1"/>
    </xf>
    <xf numFmtId="0" fontId="52" fillId="2" borderId="57" xfId="0" applyFont="1" applyFill="1" applyBorder="1" applyAlignment="1" applyProtection="1">
      <alignment vertical="center"/>
      <protection locked="0" hidden="1"/>
    </xf>
    <xf numFmtId="0" fontId="53" fillId="0" borderId="0" xfId="0" applyFont="1" applyAlignment="1" applyProtection="1">
      <alignment vertical="center" wrapText="1"/>
      <protection hidden="1"/>
    </xf>
    <xf numFmtId="0" fontId="54" fillId="0" borderId="0" xfId="0" applyFont="1" applyAlignment="1" applyProtection="1">
      <alignment horizontal="left" vertical="center"/>
      <protection hidden="1"/>
    </xf>
    <xf numFmtId="0" fontId="55" fillId="0" borderId="0" xfId="0" applyFont="1" applyAlignment="1" applyProtection="1">
      <alignment vertical="center" wrapText="1"/>
      <protection hidden="1"/>
    </xf>
    <xf numFmtId="0" fontId="42" fillId="2" borderId="57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 applyProtection="1">
      <alignment horizontal="left"/>
      <protection hidden="1"/>
    </xf>
    <xf numFmtId="0" fontId="36" fillId="0" borderId="0" xfId="0" applyFont="1" applyAlignment="1">
      <alignment vertical="center"/>
    </xf>
    <xf numFmtId="0" fontId="36" fillId="2" borderId="57" xfId="0" applyFont="1" applyFill="1" applyBorder="1" applyAlignment="1" applyProtection="1">
      <alignment horizontal="left"/>
      <protection locked="0"/>
    </xf>
    <xf numFmtId="164" fontId="49" fillId="0" borderId="0" xfId="0" applyNumberFormat="1" applyFont="1" applyAlignment="1" applyProtection="1">
      <alignment horizontal="left" vertical="center" shrinkToFit="1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right" vertical="center" indent="1"/>
      <protection hidden="1"/>
    </xf>
    <xf numFmtId="0" fontId="43" fillId="0" borderId="0" xfId="0" applyFont="1" applyProtection="1">
      <protection hidden="1"/>
    </xf>
    <xf numFmtId="0" fontId="58" fillId="0" borderId="0" xfId="0" applyFont="1" applyAlignment="1" applyProtection="1">
      <alignment horizont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59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60" fillId="0" borderId="0" xfId="0" applyFont="1" applyAlignment="1">
      <alignment vertical="center"/>
    </xf>
    <xf numFmtId="0" fontId="43" fillId="0" borderId="0" xfId="0" applyFont="1" applyAlignment="1" applyProtection="1">
      <alignment vertical="center"/>
      <protection hidden="1"/>
    </xf>
    <xf numFmtId="0" fontId="57" fillId="0" borderId="137" xfId="0" applyFont="1" applyBorder="1" applyAlignment="1" applyProtection="1">
      <alignment horizontal="center" vertical="center"/>
      <protection hidden="1"/>
    </xf>
    <xf numFmtId="0" fontId="57" fillId="0" borderId="95" xfId="0" applyFont="1" applyBorder="1" applyAlignment="1" applyProtection="1">
      <alignment horizontal="center" vertical="center" wrapText="1"/>
      <protection hidden="1"/>
    </xf>
    <xf numFmtId="0" fontId="57" fillId="0" borderId="227" xfId="0" applyFont="1" applyBorder="1" applyAlignment="1" applyProtection="1">
      <alignment horizontal="center" vertical="center" wrapText="1"/>
      <protection hidden="1"/>
    </xf>
    <xf numFmtId="0" fontId="57" fillId="0" borderId="179" xfId="0" applyFont="1" applyBorder="1" applyAlignment="1" applyProtection="1">
      <alignment horizontal="center" vertical="center" wrapText="1"/>
      <protection hidden="1"/>
    </xf>
    <xf numFmtId="0" fontId="57" fillId="0" borderId="91" xfId="0" applyFont="1" applyBorder="1" applyAlignment="1" applyProtection="1">
      <alignment horizontal="center" vertical="center" wrapText="1"/>
      <protection hidden="1"/>
    </xf>
    <xf numFmtId="0" fontId="43" fillId="0" borderId="39" xfId="0" applyFont="1" applyBorder="1" applyAlignment="1" applyProtection="1">
      <alignment horizontal="left" vertical="center" indent="1"/>
      <protection hidden="1"/>
    </xf>
    <xf numFmtId="0" fontId="61" fillId="0" borderId="228" xfId="0" applyFont="1" applyBorder="1" applyAlignment="1" applyProtection="1">
      <alignment horizontal="center" vertical="center"/>
      <protection hidden="1"/>
    </xf>
    <xf numFmtId="0" fontId="61" fillId="0" borderId="229" xfId="0" applyFont="1" applyBorder="1" applyAlignment="1" applyProtection="1">
      <alignment horizontal="center" vertical="center"/>
      <protection hidden="1"/>
    </xf>
    <xf numFmtId="0" fontId="61" fillId="2" borderId="40" xfId="0" applyFont="1" applyFill="1" applyBorder="1" applyAlignment="1" applyProtection="1">
      <alignment horizontal="center" vertical="center"/>
      <protection locked="0"/>
    </xf>
    <xf numFmtId="0" fontId="61" fillId="2" borderId="38" xfId="0" applyFont="1" applyFill="1" applyBorder="1" applyAlignment="1" applyProtection="1">
      <alignment horizontal="center" vertical="center"/>
      <protection locked="0"/>
    </xf>
    <xf numFmtId="0" fontId="61" fillId="2" borderId="230" xfId="0" applyFont="1" applyFill="1" applyBorder="1" applyAlignment="1" applyProtection="1">
      <alignment horizontal="center" vertical="center"/>
      <protection locked="0"/>
    </xf>
    <xf numFmtId="0" fontId="61" fillId="2" borderId="229" xfId="0" applyFont="1" applyFill="1" applyBorder="1" applyAlignment="1" applyProtection="1">
      <alignment horizontal="center" vertical="center"/>
      <protection locked="0"/>
    </xf>
    <xf numFmtId="0" fontId="43" fillId="0" borderId="55" xfId="0" applyFont="1" applyBorder="1" applyAlignment="1" applyProtection="1">
      <alignment horizontal="left" vertical="center" indent="1"/>
      <protection hidden="1"/>
    </xf>
    <xf numFmtId="0" fontId="61" fillId="0" borderId="231" xfId="0" applyFont="1" applyBorder="1" applyAlignment="1" applyProtection="1">
      <alignment horizontal="center" vertical="center"/>
      <protection hidden="1"/>
    </xf>
    <xf numFmtId="0" fontId="61" fillId="0" borderId="97" xfId="0" applyFont="1" applyBorder="1" applyAlignment="1" applyProtection="1">
      <alignment horizontal="center" vertical="center"/>
      <protection hidden="1"/>
    </xf>
    <xf numFmtId="0" fontId="61" fillId="2" borderId="56" xfId="0" applyFont="1" applyFill="1" applyBorder="1" applyAlignment="1" applyProtection="1">
      <alignment horizontal="center" vertical="center"/>
      <protection locked="0"/>
    </xf>
    <xf numFmtId="0" fontId="61" fillId="2" borderId="54" xfId="0" applyFont="1" applyFill="1" applyBorder="1" applyAlignment="1" applyProtection="1">
      <alignment horizontal="center" vertical="center"/>
      <protection locked="0"/>
    </xf>
    <xf numFmtId="0" fontId="61" fillId="2" borderId="232" xfId="0" applyFont="1" applyFill="1" applyBorder="1" applyAlignment="1" applyProtection="1">
      <alignment horizontal="center" vertical="center"/>
      <protection locked="0"/>
    </xf>
    <xf numFmtId="0" fontId="61" fillId="2" borderId="97" xfId="0" applyFont="1" applyFill="1" applyBorder="1" applyAlignment="1" applyProtection="1">
      <alignment horizontal="center" vertical="center"/>
      <protection locked="0"/>
    </xf>
    <xf numFmtId="0" fontId="43" fillId="0" borderId="65" xfId="0" applyFont="1" applyBorder="1" applyAlignment="1" applyProtection="1">
      <alignment horizontal="left" vertical="center" indent="1"/>
      <protection hidden="1"/>
    </xf>
    <xf numFmtId="0" fontId="61" fillId="2" borderId="234" xfId="0" applyFont="1" applyFill="1" applyBorder="1" applyAlignment="1" applyProtection="1">
      <alignment horizontal="center" vertical="center"/>
      <protection locked="0"/>
    </xf>
    <xf numFmtId="0" fontId="63" fillId="0" borderId="0" xfId="0" applyFont="1" applyAlignment="1" applyProtection="1">
      <alignment vertical="center"/>
      <protection hidden="1"/>
    </xf>
    <xf numFmtId="0" fontId="64" fillId="0" borderId="32" xfId="0" applyFont="1" applyBorder="1" applyAlignment="1" applyProtection="1">
      <alignment horizontal="center" vertical="center" wrapText="1"/>
      <protection hidden="1"/>
    </xf>
    <xf numFmtId="0" fontId="64" fillId="0" borderId="31" xfId="0" applyFont="1" applyBorder="1" applyAlignment="1" applyProtection="1">
      <alignment horizontal="center" vertical="center" wrapText="1"/>
      <protection hidden="1"/>
    </xf>
    <xf numFmtId="0" fontId="64" fillId="0" borderId="4" xfId="0" applyFont="1" applyBorder="1" applyAlignment="1" applyProtection="1">
      <alignment horizontal="center" vertical="center" wrapText="1"/>
      <protection hidden="1"/>
    </xf>
    <xf numFmtId="0" fontId="57" fillId="0" borderId="177" xfId="0" applyFont="1" applyBorder="1" applyAlignment="1" applyProtection="1">
      <alignment horizontal="center" vertical="center" wrapText="1"/>
      <protection hidden="1"/>
    </xf>
    <xf numFmtId="0" fontId="57" fillId="0" borderId="93" xfId="0" applyFont="1" applyBorder="1" applyAlignment="1" applyProtection="1">
      <alignment horizontal="center" vertical="center" wrapText="1"/>
      <protection hidden="1"/>
    </xf>
    <xf numFmtId="0" fontId="57" fillId="0" borderId="178" xfId="0" applyFont="1" applyBorder="1" applyAlignment="1" applyProtection="1">
      <alignment horizontal="center" vertical="center" wrapText="1"/>
      <protection hidden="1"/>
    </xf>
    <xf numFmtId="0" fontId="57" fillId="0" borderId="94" xfId="0" applyFont="1" applyBorder="1" applyAlignment="1" applyProtection="1">
      <alignment horizontal="center" vertical="center" wrapText="1"/>
      <protection hidden="1"/>
    </xf>
    <xf numFmtId="0" fontId="65" fillId="0" borderId="4" xfId="0" applyFont="1" applyBorder="1" applyAlignment="1" applyProtection="1">
      <alignment vertical="center"/>
      <protection hidden="1"/>
    </xf>
    <xf numFmtId="0" fontId="61" fillId="0" borderId="7" xfId="0" applyFont="1" applyBorder="1" applyAlignment="1" applyProtection="1">
      <alignment horizontal="center" vertical="center" shrinkToFit="1"/>
      <protection hidden="1"/>
    </xf>
    <xf numFmtId="0" fontId="61" fillId="0" borderId="96" xfId="0" applyFont="1" applyBorder="1" applyAlignment="1" applyProtection="1">
      <alignment horizontal="center" vertical="center" shrinkToFit="1"/>
      <protection hidden="1"/>
    </xf>
    <xf numFmtId="0" fontId="61" fillId="0" borderId="31" xfId="0" applyFont="1" applyBorder="1" applyAlignment="1" applyProtection="1">
      <alignment horizontal="center" vertical="center" shrinkToFit="1"/>
      <protection hidden="1"/>
    </xf>
    <xf numFmtId="0" fontId="61" fillId="0" borderId="90" xfId="0" applyFont="1" applyBorder="1" applyAlignment="1" applyProtection="1">
      <alignment horizontal="center" vertical="center" shrinkToFit="1"/>
      <protection hidden="1"/>
    </xf>
    <xf numFmtId="0" fontId="36" fillId="0" borderId="55" xfId="0" applyFont="1" applyBorder="1" applyAlignment="1" applyProtection="1">
      <alignment horizontal="left" vertical="center" indent="3"/>
      <protection hidden="1"/>
    </xf>
    <xf numFmtId="0" fontId="61" fillId="2" borderId="64" xfId="0" applyFont="1" applyFill="1" applyBorder="1" applyAlignment="1" applyProtection="1">
      <alignment horizontal="center" vertical="center" shrinkToFit="1"/>
      <protection locked="0"/>
    </xf>
    <xf numFmtId="0" fontId="61" fillId="2" borderId="97" xfId="0" applyFont="1" applyFill="1" applyBorder="1" applyAlignment="1" applyProtection="1">
      <alignment horizontal="center" vertical="center" shrinkToFit="1"/>
      <protection locked="0"/>
    </xf>
    <xf numFmtId="0" fontId="61" fillId="2" borderId="59" xfId="0" applyFont="1" applyFill="1" applyBorder="1" applyAlignment="1" applyProtection="1">
      <alignment horizontal="center" vertical="center" shrinkToFit="1"/>
      <protection locked="0"/>
    </xf>
    <xf numFmtId="0" fontId="61" fillId="2" borderId="54" xfId="0" applyFont="1" applyFill="1" applyBorder="1" applyAlignment="1" applyProtection="1">
      <alignment horizontal="center" vertical="center" shrinkToFit="1"/>
      <protection locked="0"/>
    </xf>
    <xf numFmtId="0" fontId="36" fillId="0" borderId="65" xfId="0" applyFont="1" applyBorder="1" applyAlignment="1" applyProtection="1">
      <alignment horizontal="left" vertical="center" indent="3"/>
      <protection hidden="1"/>
    </xf>
    <xf numFmtId="0" fontId="61" fillId="2" borderId="10" xfId="0" applyFont="1" applyFill="1" applyBorder="1" applyAlignment="1" applyProtection="1">
      <alignment horizontal="center" vertical="center" shrinkToFit="1"/>
      <protection locked="0"/>
    </xf>
    <xf numFmtId="0" fontId="61" fillId="2" borderId="95" xfId="0" applyFont="1" applyFill="1" applyBorder="1" applyAlignment="1" applyProtection="1">
      <alignment horizontal="center" vertical="center" shrinkToFit="1"/>
      <protection locked="0"/>
    </xf>
    <xf numFmtId="0" fontId="61" fillId="2" borderId="30" xfId="0" applyFont="1" applyFill="1" applyBorder="1" applyAlignment="1" applyProtection="1">
      <alignment horizontal="center" vertical="center" shrinkToFit="1"/>
      <protection locked="0"/>
    </xf>
    <xf numFmtId="0" fontId="61" fillId="2" borderId="91" xfId="0" applyFont="1" applyFill="1" applyBorder="1" applyAlignment="1" applyProtection="1">
      <alignment horizontal="center" vertical="center" shrinkToFit="1"/>
      <protection locked="0"/>
    </xf>
    <xf numFmtId="0" fontId="66" fillId="0" borderId="0" xfId="0" applyFont="1" applyAlignment="1" applyProtection="1">
      <alignment horizontal="left" vertical="center" indent="8"/>
      <protection hidden="1"/>
    </xf>
    <xf numFmtId="0" fontId="64" fillId="0" borderId="3" xfId="0" applyFont="1" applyBorder="1" applyAlignment="1" applyProtection="1">
      <alignment vertical="center"/>
      <protection hidden="1"/>
    </xf>
    <xf numFmtId="0" fontId="64" fillId="0" borderId="3" xfId="0" applyFont="1" applyBorder="1" applyAlignment="1" applyProtection="1">
      <alignment horizontal="center" vertical="center" wrapText="1"/>
      <protection hidden="1"/>
    </xf>
    <xf numFmtId="0" fontId="50" fillId="0" borderId="79" xfId="0" applyFont="1" applyBorder="1" applyAlignment="1" applyProtection="1">
      <alignment horizontal="center" vertical="center" wrapText="1"/>
      <protection hidden="1"/>
    </xf>
    <xf numFmtId="0" fontId="43" fillId="0" borderId="109" xfId="0" applyFont="1" applyBorder="1" applyAlignment="1" applyProtection="1">
      <alignment horizontal="center" vertical="center" wrapText="1"/>
      <protection hidden="1"/>
    </xf>
    <xf numFmtId="0" fontId="50" fillId="0" borderId="85" xfId="0" applyFont="1" applyBorder="1" applyAlignment="1" applyProtection="1">
      <alignment vertical="center"/>
      <protection hidden="1"/>
    </xf>
    <xf numFmtId="3" fontId="52" fillId="0" borderId="140" xfId="0" applyNumberFormat="1" applyFont="1" applyBorder="1" applyAlignment="1" applyProtection="1">
      <alignment horizontal="center" vertical="center"/>
      <protection hidden="1"/>
    </xf>
    <xf numFmtId="3" fontId="52" fillId="0" borderId="85" xfId="0" applyNumberFormat="1" applyFont="1" applyBorder="1" applyAlignment="1" applyProtection="1">
      <alignment horizontal="center" vertical="center"/>
      <protection hidden="1"/>
    </xf>
    <xf numFmtId="0" fontId="42" fillId="0" borderId="43" xfId="0" applyFont="1" applyBorder="1" applyAlignment="1" applyProtection="1">
      <alignment horizontal="left" vertical="center" indent="3"/>
      <protection hidden="1"/>
    </xf>
    <xf numFmtId="0" fontId="42" fillId="0" borderId="46" xfId="0" applyFont="1" applyBorder="1" applyAlignment="1" applyProtection="1">
      <alignment horizontal="left" vertical="center" indent="3"/>
      <protection hidden="1"/>
    </xf>
    <xf numFmtId="3" fontId="52" fillId="2" borderId="45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92" xfId="0" applyNumberFormat="1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horizontal="left" vertical="center" indent="3"/>
      <protection hidden="1"/>
    </xf>
    <xf numFmtId="3" fontId="52" fillId="0" borderId="45" xfId="0" applyNumberFormat="1" applyFont="1" applyBorder="1" applyAlignment="1" applyProtection="1">
      <alignment horizontal="center" vertical="center" shrinkToFit="1"/>
      <protection hidden="1"/>
    </xf>
    <xf numFmtId="3" fontId="52" fillId="0" borderId="92" xfId="0" applyNumberFormat="1" applyFont="1" applyBorder="1" applyAlignment="1" applyProtection="1">
      <alignment horizontal="center" vertical="center" shrinkToFit="1"/>
      <protection hidden="1"/>
    </xf>
    <xf numFmtId="0" fontId="49" fillId="2" borderId="55" xfId="0" applyFont="1" applyFill="1" applyBorder="1" applyAlignment="1" applyProtection="1">
      <alignment horizontal="left" vertical="center" wrapText="1" indent="3"/>
      <protection locked="0"/>
    </xf>
    <xf numFmtId="3" fontId="52" fillId="2" borderId="64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54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55" xfId="0" applyFont="1" applyBorder="1" applyAlignment="1" applyProtection="1">
      <alignment horizontal="left" vertical="center"/>
      <protection hidden="1"/>
    </xf>
    <xf numFmtId="0" fontId="52" fillId="2" borderId="54" xfId="0" applyFont="1" applyFill="1" applyBorder="1" applyAlignment="1" applyProtection="1">
      <alignment horizontal="center" vertical="center" shrinkToFit="1"/>
      <protection locked="0"/>
    </xf>
    <xf numFmtId="0" fontId="43" fillId="0" borderId="55" xfId="0" applyFont="1" applyBorder="1" applyAlignment="1" applyProtection="1">
      <alignment horizontal="left" vertical="center"/>
      <protection hidden="1"/>
    </xf>
    <xf numFmtId="0" fontId="58" fillId="0" borderId="110" xfId="0" applyFont="1" applyBorder="1" applyAlignment="1" applyProtection="1">
      <alignment horizontal="center" vertical="center"/>
      <protection hidden="1"/>
    </xf>
    <xf numFmtId="0" fontId="43" fillId="0" borderId="34" xfId="0" applyFont="1" applyBorder="1" applyAlignment="1" applyProtection="1">
      <alignment horizontal="left" vertical="center"/>
      <protection hidden="1"/>
    </xf>
    <xf numFmtId="0" fontId="58" fillId="0" borderId="156" xfId="0" applyFont="1" applyBorder="1" applyAlignment="1" applyProtection="1">
      <alignment horizontal="center" vertical="center"/>
      <protection hidden="1"/>
    </xf>
    <xf numFmtId="3" fontId="52" fillId="2" borderId="69" xfId="0" applyNumberFormat="1" applyFont="1" applyFill="1" applyBorder="1" applyAlignment="1" applyProtection="1">
      <alignment horizontal="center" vertical="center" shrinkToFit="1"/>
      <protection locked="0"/>
    </xf>
    <xf numFmtId="0" fontId="52" fillId="2" borderId="33" xfId="0" applyFont="1" applyFill="1" applyBorder="1" applyAlignment="1" applyProtection="1">
      <alignment horizontal="center" vertical="center" shrinkToFit="1"/>
      <protection locked="0"/>
    </xf>
    <xf numFmtId="0" fontId="50" fillId="0" borderId="213" xfId="0" applyFont="1" applyBorder="1" applyAlignment="1" applyProtection="1">
      <alignment horizontal="left" vertical="center"/>
      <protection hidden="1"/>
    </xf>
    <xf numFmtId="0" fontId="43" fillId="0" borderId="213" xfId="0" applyFont="1" applyBorder="1" applyAlignment="1" applyProtection="1">
      <alignment horizontal="left" vertical="center"/>
      <protection hidden="1"/>
    </xf>
    <xf numFmtId="3" fontId="52" fillId="2" borderId="214" xfId="0" applyNumberFormat="1" applyFont="1" applyFill="1" applyBorder="1" applyAlignment="1" applyProtection="1">
      <alignment horizontal="center" vertical="center" shrinkToFit="1"/>
      <protection locked="0"/>
    </xf>
    <xf numFmtId="0" fontId="52" fillId="2" borderId="215" xfId="0" applyFont="1" applyFill="1" applyBorder="1" applyAlignment="1" applyProtection="1">
      <alignment horizontal="center" vertical="center" shrinkToFit="1"/>
      <protection locked="0"/>
    </xf>
    <xf numFmtId="0" fontId="58" fillId="0" borderId="213" xfId="0" applyFont="1" applyBorder="1" applyAlignment="1" applyProtection="1">
      <alignment horizontal="center" vertical="center"/>
      <protection hidden="1"/>
    </xf>
    <xf numFmtId="0" fontId="50" fillId="0" borderId="65" xfId="0" applyFont="1" applyBorder="1" applyAlignment="1" applyProtection="1">
      <alignment horizontal="left" vertical="center"/>
      <protection hidden="1"/>
    </xf>
    <xf numFmtId="3" fontId="52" fillId="2" borderId="66" xfId="0" applyNumberFormat="1" applyFont="1" applyFill="1" applyBorder="1" applyAlignment="1" applyProtection="1">
      <alignment horizontal="center" vertical="center" shrinkToFit="1"/>
      <protection locked="0"/>
    </xf>
    <xf numFmtId="0" fontId="52" fillId="2" borderId="208" xfId="0" applyFont="1" applyFill="1" applyBorder="1" applyAlignment="1" applyProtection="1">
      <alignment horizontal="center" vertical="center" shrinkToFit="1"/>
      <protection locked="0"/>
    </xf>
    <xf numFmtId="0" fontId="58" fillId="0" borderId="0" xfId="0" applyFont="1" applyAlignment="1" applyProtection="1">
      <alignment horizontal="left" vertical="center"/>
      <protection hidden="1"/>
    </xf>
    <xf numFmtId="3" fontId="52" fillId="0" borderId="0" xfId="0" applyNumberFormat="1" applyFont="1" applyAlignment="1" applyProtection="1">
      <alignment horizontal="center" vertical="center" shrinkToFit="1"/>
      <protection hidden="1"/>
    </xf>
    <xf numFmtId="0" fontId="52" fillId="0" borderId="0" xfId="0" applyFont="1" applyAlignment="1" applyProtection="1">
      <alignment horizontal="center" vertical="center" shrinkToFit="1"/>
      <protection hidden="1"/>
    </xf>
    <xf numFmtId="0" fontId="68" fillId="0" borderId="0" xfId="0" applyFont="1" applyAlignment="1" applyProtection="1">
      <alignment vertical="center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50" fillId="0" borderId="0" xfId="0" applyFont="1" applyAlignment="1" applyProtection="1">
      <alignment horizontal="right" vertical="center"/>
      <protection hidden="1"/>
    </xf>
    <xf numFmtId="0" fontId="66" fillId="0" borderId="0" xfId="0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vertical="center" wrapText="1"/>
      <protection hidden="1"/>
    </xf>
    <xf numFmtId="0" fontId="64" fillId="0" borderId="0" xfId="0" applyFont="1" applyAlignment="1" applyProtection="1">
      <alignment horizontal="right" vertical="center"/>
      <protection hidden="1"/>
    </xf>
    <xf numFmtId="0" fontId="36" fillId="2" borderId="57" xfId="0" applyFont="1" applyFill="1" applyBorder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indent="1"/>
      <protection hidden="1"/>
    </xf>
    <xf numFmtId="0" fontId="35" fillId="0" borderId="0" xfId="0" applyFont="1"/>
    <xf numFmtId="0" fontId="71" fillId="0" borderId="0" xfId="0" applyFont="1" applyAlignment="1" applyProtection="1">
      <alignment horizontal="left" vertical="top" wrapText="1"/>
      <protection hidden="1"/>
    </xf>
    <xf numFmtId="0" fontId="42" fillId="0" borderId="0" xfId="0" applyFont="1" applyAlignment="1" applyProtection="1">
      <alignment vertical="top" wrapText="1"/>
      <protection hidden="1"/>
    </xf>
    <xf numFmtId="0" fontId="64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left" vertical="center" indent="3"/>
      <protection hidden="1"/>
    </xf>
    <xf numFmtId="0" fontId="36" fillId="0" borderId="0" xfId="0" applyFont="1" applyAlignment="1">
      <alignment horizontal="left"/>
    </xf>
    <xf numFmtId="0" fontId="36" fillId="0" borderId="0" xfId="0" applyFont="1"/>
    <xf numFmtId="0" fontId="72" fillId="0" borderId="0" xfId="0" applyFont="1" applyAlignment="1">
      <alignment vertical="center" wrapText="1"/>
    </xf>
    <xf numFmtId="0" fontId="73" fillId="0" borderId="0" xfId="0" applyFont="1" applyAlignment="1">
      <alignment horizontal="left" wrapText="1"/>
    </xf>
    <xf numFmtId="0" fontId="74" fillId="0" borderId="0" xfId="0" applyFont="1" applyAlignment="1" applyProtection="1">
      <alignment horizontal="left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72" fillId="0" borderId="0" xfId="0" applyFont="1" applyAlignment="1" applyProtection="1">
      <alignment horizontal="left" vertical="center"/>
      <protection hidden="1"/>
    </xf>
    <xf numFmtId="0" fontId="61" fillId="0" borderId="0" xfId="0" applyFont="1" applyAlignment="1" applyProtection="1">
      <alignment vertical="center"/>
      <protection hidden="1"/>
    </xf>
    <xf numFmtId="0" fontId="36" fillId="2" borderId="54" xfId="0" applyFont="1" applyFill="1" applyBorder="1" applyAlignment="1" applyProtection="1">
      <alignment horizontal="left" vertical="top" shrinkToFit="1"/>
      <protection locked="0"/>
    </xf>
    <xf numFmtId="0" fontId="36" fillId="0" borderId="0" xfId="0" applyFont="1" applyAlignment="1" applyProtection="1">
      <alignment horizontal="left" vertical="top" shrinkToFit="1"/>
      <protection locked="0"/>
    </xf>
    <xf numFmtId="0" fontId="36" fillId="0" borderId="0" xfId="0" applyFont="1" applyAlignment="1" applyProtection="1">
      <alignment horizontal="center" vertical="center"/>
      <protection locked="0"/>
    </xf>
    <xf numFmtId="0" fontId="63" fillId="0" borderId="0" xfId="0" applyFont="1" applyAlignment="1" applyProtection="1">
      <alignment horizontal="left" vertical="center"/>
      <protection hidden="1"/>
    </xf>
    <xf numFmtId="0" fontId="59" fillId="0" borderId="0" xfId="0" applyFont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left" vertical="center" indent="5"/>
      <protection hidden="1"/>
    </xf>
    <xf numFmtId="0" fontId="59" fillId="0" borderId="26" xfId="0" applyFont="1" applyBorder="1" applyAlignment="1" applyProtection="1">
      <alignment horizontal="left" vertical="center"/>
      <protection hidden="1"/>
    </xf>
    <xf numFmtId="0" fontId="59" fillId="0" borderId="26" xfId="0" applyFont="1" applyBorder="1" applyAlignment="1" applyProtection="1">
      <alignment horizontal="center" vertical="center"/>
      <protection hidden="1"/>
    </xf>
    <xf numFmtId="0" fontId="59" fillId="0" borderId="26" xfId="0" applyFont="1" applyBorder="1" applyAlignment="1" applyProtection="1">
      <alignment horizontal="left" vertical="center" indent="5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63" fillId="0" borderId="7" xfId="0" applyFont="1" applyBorder="1" applyAlignment="1" applyProtection="1">
      <alignment horizontal="center" vertical="center" wrapText="1"/>
      <protection hidden="1"/>
    </xf>
    <xf numFmtId="0" fontId="50" fillId="0" borderId="108" xfId="0" applyFont="1" applyBorder="1" applyAlignment="1" applyProtection="1">
      <alignment horizontal="center" vertical="center" wrapText="1"/>
      <protection hidden="1"/>
    </xf>
    <xf numFmtId="0" fontId="43" fillId="0" borderId="108" xfId="0" applyFont="1" applyBorder="1" applyAlignment="1" applyProtection="1">
      <alignment horizontal="center" vertical="center" wrapText="1"/>
      <protection hidden="1"/>
    </xf>
    <xf numFmtId="0" fontId="43" fillId="0" borderId="4" xfId="0" applyFont="1" applyBorder="1" applyAlignment="1" applyProtection="1">
      <alignment horizontal="center" vertical="center" wrapText="1"/>
      <protection hidden="1"/>
    </xf>
    <xf numFmtId="0" fontId="75" fillId="0" borderId="22" xfId="0" applyFont="1" applyBorder="1" applyAlignment="1" applyProtection="1">
      <alignment horizontal="left" vertical="center" wrapText="1"/>
      <protection hidden="1"/>
    </xf>
    <xf numFmtId="0" fontId="75" fillId="0" borderId="22" xfId="0" applyFont="1" applyBorder="1" applyAlignment="1" applyProtection="1">
      <alignment horizontal="center" vertical="center" wrapText="1"/>
      <protection hidden="1"/>
    </xf>
    <xf numFmtId="3" fontId="52" fillId="0" borderId="23" xfId="0" applyNumberFormat="1" applyFont="1" applyBorder="1" applyAlignment="1" applyProtection="1">
      <alignment horizontal="center" vertical="center" shrinkToFit="1"/>
      <protection hidden="1"/>
    </xf>
    <xf numFmtId="3" fontId="52" fillId="0" borderId="62" xfId="0" applyNumberFormat="1" applyFont="1" applyBorder="1" applyAlignment="1" applyProtection="1">
      <alignment horizontal="center" vertical="center" shrinkToFit="1"/>
      <protection hidden="1"/>
    </xf>
    <xf numFmtId="0" fontId="61" fillId="0" borderId="62" xfId="0" applyFont="1" applyBorder="1" applyAlignment="1" applyProtection="1">
      <alignment horizontal="center" vertical="center"/>
      <protection hidden="1"/>
    </xf>
    <xf numFmtId="0" fontId="61" fillId="0" borderId="22" xfId="0" applyFont="1" applyBorder="1" applyAlignment="1" applyProtection="1">
      <alignment horizontal="center" vertical="center"/>
      <protection hidden="1"/>
    </xf>
    <xf numFmtId="0" fontId="65" fillId="0" borderId="42" xfId="0" applyFont="1" applyBorder="1" applyAlignment="1" applyProtection="1">
      <alignment vertical="center" wrapText="1"/>
      <protection hidden="1"/>
    </xf>
    <xf numFmtId="0" fontId="65" fillId="0" borderId="161" xfId="0" applyFont="1" applyBorder="1" applyAlignment="1" applyProtection="1">
      <alignment horizontal="center" vertical="center" wrapText="1"/>
      <protection hidden="1"/>
    </xf>
    <xf numFmtId="3" fontId="52" fillId="0" borderId="49" xfId="0" applyNumberFormat="1" applyFont="1" applyBorder="1" applyAlignment="1" applyProtection="1">
      <alignment horizontal="center" vertical="center" shrinkToFit="1"/>
      <protection hidden="1"/>
    </xf>
    <xf numFmtId="3" fontId="52" fillId="0" borderId="88" xfId="0" applyNumberFormat="1" applyFont="1" applyBorder="1" applyAlignment="1" applyProtection="1">
      <alignment horizontal="center" vertical="center" shrinkToFit="1"/>
      <protection hidden="1"/>
    </xf>
    <xf numFmtId="3" fontId="52" fillId="0" borderId="126" xfId="0" applyNumberFormat="1" applyFont="1" applyBorder="1" applyAlignment="1" applyProtection="1">
      <alignment horizontal="center" vertical="center" shrinkToFit="1"/>
      <protection hidden="1"/>
    </xf>
    <xf numFmtId="0" fontId="36" fillId="0" borderId="43" xfId="0" applyFont="1" applyBorder="1" applyAlignment="1" applyProtection="1">
      <alignment horizontal="left" vertical="center" wrapText="1" indent="2"/>
      <protection hidden="1"/>
    </xf>
    <xf numFmtId="0" fontId="35" fillId="0" borderId="46" xfId="0" applyFont="1" applyBorder="1" applyAlignment="1" applyProtection="1">
      <alignment horizontal="center" vertical="center" wrapText="1"/>
      <protection hidden="1"/>
    </xf>
    <xf numFmtId="3" fontId="52" fillId="2" borderId="77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77" xfId="0" applyFont="1" applyFill="1" applyBorder="1" applyAlignment="1" applyProtection="1">
      <alignment horizontal="center" vertical="center"/>
      <protection locked="0"/>
    </xf>
    <xf numFmtId="0" fontId="61" fillId="2" borderId="43" xfId="0" applyFont="1" applyFill="1" applyBorder="1" applyAlignment="1" applyProtection="1">
      <alignment horizontal="center" vertical="center"/>
      <protection locked="0"/>
    </xf>
    <xf numFmtId="0" fontId="61" fillId="2" borderId="77" xfId="0" applyFont="1" applyFill="1" applyBorder="1" applyAlignment="1" applyProtection="1">
      <alignment horizontal="center" vertical="center" wrapText="1"/>
      <protection locked="0"/>
    </xf>
    <xf numFmtId="0" fontId="52" fillId="2" borderId="77" xfId="0" applyFont="1" applyFill="1" applyBorder="1" applyAlignment="1" applyProtection="1">
      <alignment horizontal="center" wrapText="1"/>
      <protection locked="0"/>
    </xf>
    <xf numFmtId="0" fontId="52" fillId="2" borderId="43" xfId="0" applyFont="1" applyFill="1" applyBorder="1" applyAlignment="1" applyProtection="1">
      <alignment horizontal="center" wrapText="1"/>
      <protection locked="0"/>
    </xf>
    <xf numFmtId="0" fontId="42" fillId="0" borderId="43" xfId="0" applyFont="1" applyBorder="1" applyAlignment="1" applyProtection="1">
      <alignment horizontal="left" vertical="center" wrapText="1" indent="2"/>
      <protection hidden="1"/>
    </xf>
    <xf numFmtId="0" fontId="36" fillId="0" borderId="89" xfId="0" applyFont="1" applyBorder="1" applyAlignment="1" applyProtection="1">
      <alignment horizontal="left" vertical="center" wrapText="1" indent="2"/>
      <protection hidden="1"/>
    </xf>
    <xf numFmtId="0" fontId="35" fillId="0" borderId="162" xfId="0" applyFont="1" applyBorder="1" applyAlignment="1" applyProtection="1">
      <alignment horizontal="center" vertical="center" wrapText="1"/>
      <protection hidden="1"/>
    </xf>
    <xf numFmtId="3" fontId="52" fillId="0" borderId="86" xfId="0" applyNumberFormat="1" applyFont="1" applyBorder="1" applyAlignment="1" applyProtection="1">
      <alignment horizontal="center" vertical="center" shrinkToFit="1"/>
      <protection hidden="1"/>
    </xf>
    <xf numFmtId="3" fontId="52" fillId="2" borderId="87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87" xfId="0" applyFont="1" applyFill="1" applyBorder="1" applyAlignment="1" applyProtection="1">
      <alignment horizontal="center" vertical="center"/>
      <protection locked="0"/>
    </xf>
    <xf numFmtId="0" fontId="61" fillId="2" borderId="138" xfId="0" applyFont="1" applyFill="1" applyBorder="1" applyAlignment="1" applyProtection="1">
      <alignment horizontal="center" vertical="center"/>
      <protection locked="0"/>
    </xf>
    <xf numFmtId="3" fontId="52" fillId="2" borderId="138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44" xfId="0" applyFont="1" applyFill="1" applyBorder="1" applyAlignment="1" applyProtection="1">
      <alignment horizontal="center" vertical="center"/>
      <protection locked="0"/>
    </xf>
    <xf numFmtId="0" fontId="65" fillId="0" borderId="50" xfId="0" applyFont="1" applyBorder="1" applyAlignment="1" applyProtection="1">
      <alignment vertical="center" wrapText="1"/>
      <protection hidden="1"/>
    </xf>
    <xf numFmtId="0" fontId="35" fillId="0" borderId="152" xfId="0" applyFont="1" applyBorder="1" applyAlignment="1" applyProtection="1">
      <alignment horizontal="center" vertical="center" wrapText="1"/>
      <protection hidden="1"/>
    </xf>
    <xf numFmtId="3" fontId="52" fillId="0" borderId="51" xfId="0" applyNumberFormat="1" applyFont="1" applyBorder="1" applyAlignment="1" applyProtection="1">
      <alignment horizontal="center" vertical="center" shrinkToFit="1"/>
      <protection hidden="1"/>
    </xf>
    <xf numFmtId="0" fontId="61" fillId="0" borderId="88" xfId="0" applyFont="1" applyBorder="1" applyAlignment="1" applyProtection="1">
      <alignment horizontal="center" vertical="center"/>
      <protection hidden="1"/>
    </xf>
    <xf numFmtId="0" fontId="61" fillId="0" borderId="50" xfId="0" applyFont="1" applyBorder="1" applyAlignment="1" applyProtection="1">
      <alignment horizontal="center" vertical="center"/>
      <protection hidden="1"/>
    </xf>
    <xf numFmtId="0" fontId="58" fillId="0" borderId="46" xfId="0" applyFont="1" applyBorder="1" applyAlignment="1" applyProtection="1">
      <alignment horizontal="center" vertical="center"/>
      <protection hidden="1"/>
    </xf>
    <xf numFmtId="0" fontId="35" fillId="0" borderId="46" xfId="0" applyFont="1" applyBorder="1" applyAlignment="1" applyProtection="1">
      <alignment horizontal="center" vertical="center"/>
      <protection hidden="1"/>
    </xf>
    <xf numFmtId="0" fontId="70" fillId="0" borderId="46" xfId="0" applyFont="1" applyBorder="1" applyAlignment="1" applyProtection="1">
      <alignment horizontal="center"/>
      <protection hidden="1"/>
    </xf>
    <xf numFmtId="0" fontId="36" fillId="0" borderId="52" xfId="0" applyFont="1" applyBorder="1" applyAlignment="1" applyProtection="1">
      <alignment horizontal="left" vertical="center" wrapText="1" indent="2"/>
      <protection hidden="1"/>
    </xf>
    <xf numFmtId="0" fontId="35" fillId="0" borderId="141" xfId="0" applyFont="1" applyBorder="1" applyAlignment="1" applyProtection="1">
      <alignment horizontal="center" vertical="center" wrapText="1"/>
      <protection hidden="1"/>
    </xf>
    <xf numFmtId="3" fontId="52" fillId="0" borderId="53" xfId="0" applyNumberFormat="1" applyFont="1" applyBorder="1" applyAlignment="1" applyProtection="1">
      <alignment horizontal="center" vertical="center" shrinkToFit="1"/>
      <protection hidden="1"/>
    </xf>
    <xf numFmtId="3" fontId="52" fillId="2" borderId="139" xfId="0" applyNumberFormat="1" applyFont="1" applyFill="1" applyBorder="1" applyAlignment="1" applyProtection="1">
      <alignment horizontal="center" vertical="center" shrinkToFit="1"/>
      <protection locked="0"/>
    </xf>
    <xf numFmtId="0" fontId="61" fillId="2" borderId="139" xfId="0" applyFont="1" applyFill="1" applyBorder="1" applyAlignment="1" applyProtection="1">
      <alignment horizontal="center" vertical="center"/>
      <protection locked="0"/>
    </xf>
    <xf numFmtId="0" fontId="61" fillId="2" borderId="52" xfId="0" applyFont="1" applyFill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horizontal="left" vertical="center" indent="2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50" fillId="0" borderId="0" xfId="0" applyFont="1" applyAlignment="1" applyProtection="1">
      <alignment horizontal="justify" vertical="center"/>
      <protection hidden="1"/>
    </xf>
    <xf numFmtId="0" fontId="76" fillId="0" borderId="0" xfId="0" applyFont="1" applyAlignment="1" applyProtection="1">
      <alignment horizontal="center" vertical="center" wrapText="1"/>
      <protection hidden="1"/>
    </xf>
    <xf numFmtId="0" fontId="64" fillId="0" borderId="0" xfId="0" applyFont="1" applyProtection="1">
      <protection hidden="1"/>
    </xf>
    <xf numFmtId="0" fontId="36" fillId="0" borderId="0" xfId="0" applyFont="1" applyAlignment="1" applyProtection="1">
      <alignment horizontal="center" vertical="center"/>
      <protection hidden="1"/>
    </xf>
    <xf numFmtId="0" fontId="77" fillId="0" borderId="0" xfId="0" applyFont="1" applyAlignment="1" applyProtection="1">
      <alignment vertical="center"/>
      <protection hidden="1"/>
    </xf>
    <xf numFmtId="0" fontId="59" fillId="0" borderId="0" xfId="0" applyFont="1" applyAlignment="1" applyProtection="1">
      <alignment horizontal="left"/>
      <protection hidden="1"/>
    </xf>
    <xf numFmtId="0" fontId="59" fillId="0" borderId="0" xfId="0" applyFont="1" applyAlignment="1" applyProtection="1">
      <alignment horizontal="center"/>
      <protection hidden="1"/>
    </xf>
    <xf numFmtId="0" fontId="59" fillId="0" borderId="0" xfId="0" applyFont="1" applyAlignment="1" applyProtection="1">
      <alignment horizontal="left" vertical="center" indent="6"/>
      <protection hidden="1"/>
    </xf>
    <xf numFmtId="0" fontId="59" fillId="0" borderId="6" xfId="0" applyFont="1" applyBorder="1" applyAlignment="1" applyProtection="1">
      <alignment horizontal="left" vertical="center"/>
      <protection hidden="1"/>
    </xf>
    <xf numFmtId="0" fontId="59" fillId="0" borderId="6" xfId="0" applyFont="1" applyBorder="1" applyAlignment="1" applyProtection="1">
      <alignment horizontal="center" vertical="center"/>
      <protection hidden="1"/>
    </xf>
    <xf numFmtId="0" fontId="59" fillId="0" borderId="6" xfId="0" applyFont="1" applyBorder="1" applyAlignment="1" applyProtection="1">
      <alignment horizontal="left" vertical="center" indent="6"/>
      <protection hidden="1"/>
    </xf>
    <xf numFmtId="0" fontId="63" fillId="0" borderId="3" xfId="0" applyFont="1" applyBorder="1" applyAlignment="1" applyProtection="1">
      <alignment horizontal="left" vertical="center" wrapText="1"/>
      <protection hidden="1"/>
    </xf>
    <xf numFmtId="0" fontId="63" fillId="0" borderId="3" xfId="0" applyFont="1" applyBorder="1" applyAlignment="1" applyProtection="1">
      <alignment horizontal="center" vertical="center" wrapText="1"/>
      <protection hidden="1"/>
    </xf>
    <xf numFmtId="0" fontId="43" fillId="0" borderId="79" xfId="0" applyFont="1" applyBorder="1" applyAlignment="1" applyProtection="1">
      <alignment horizontal="center" vertical="center" wrapText="1"/>
      <protection hidden="1"/>
    </xf>
    <xf numFmtId="0" fontId="43" fillId="0" borderId="72" xfId="0" applyFont="1" applyBorder="1" applyAlignment="1" applyProtection="1">
      <alignment horizontal="center" vertical="center" wrapText="1"/>
      <protection hidden="1"/>
    </xf>
    <xf numFmtId="0" fontId="43" fillId="0" borderId="3" xfId="0" applyFont="1" applyBorder="1" applyAlignment="1" applyProtection="1">
      <alignment horizontal="center" vertical="center" wrapText="1"/>
      <protection hidden="1"/>
    </xf>
    <xf numFmtId="0" fontId="75" fillId="0" borderId="5" xfId="0" applyFont="1" applyBorder="1" applyAlignment="1" applyProtection="1">
      <alignment horizontal="left" vertical="center" wrapText="1"/>
      <protection hidden="1"/>
    </xf>
    <xf numFmtId="0" fontId="70" fillId="0" borderId="18" xfId="0" applyFont="1" applyBorder="1" applyAlignment="1" applyProtection="1">
      <alignment horizontal="center" vertical="center" wrapText="1"/>
      <protection hidden="1"/>
    </xf>
    <xf numFmtId="3" fontId="52" fillId="0" borderId="48" xfId="0" applyNumberFormat="1" applyFont="1" applyBorder="1" applyAlignment="1" applyProtection="1">
      <alignment horizontal="center" vertical="center" shrinkToFit="1"/>
      <protection hidden="1"/>
    </xf>
    <xf numFmtId="3" fontId="52" fillId="0" borderId="83" xfId="0" applyNumberFormat="1" applyFont="1" applyBorder="1" applyAlignment="1" applyProtection="1">
      <alignment horizontal="center" vertical="center" shrinkToFit="1"/>
      <protection hidden="1"/>
    </xf>
    <xf numFmtId="3" fontId="52" fillId="0" borderId="18" xfId="0" applyNumberFormat="1" applyFont="1" applyBorder="1" applyAlignment="1" applyProtection="1">
      <alignment horizontal="center" vertical="center" shrinkToFit="1"/>
      <protection hidden="1"/>
    </xf>
    <xf numFmtId="0" fontId="65" fillId="0" borderId="15" xfId="0" applyFont="1" applyBorder="1" applyAlignment="1" applyProtection="1">
      <alignment vertical="center" wrapText="1"/>
      <protection hidden="1"/>
    </xf>
    <xf numFmtId="0" fontId="58" fillId="0" borderId="218" xfId="0" applyFont="1" applyBorder="1" applyAlignment="1" applyProtection="1">
      <alignment horizontal="center" vertical="center" wrapText="1"/>
      <protection hidden="1"/>
    </xf>
    <xf numFmtId="3" fontId="52" fillId="0" borderId="80" xfId="0" applyNumberFormat="1" applyFont="1" applyBorder="1" applyAlignment="1" applyProtection="1">
      <alignment horizontal="center" vertical="center" shrinkToFit="1"/>
      <protection hidden="1"/>
    </xf>
    <xf numFmtId="3" fontId="52" fillId="0" borderId="63" xfId="0" applyNumberFormat="1" applyFont="1" applyBorder="1" applyAlignment="1" applyProtection="1">
      <alignment horizontal="center" vertical="center" shrinkToFit="1"/>
      <protection hidden="1"/>
    </xf>
    <xf numFmtId="3" fontId="52" fillId="0" borderId="15" xfId="0" applyNumberFormat="1" applyFont="1" applyBorder="1" applyAlignment="1" applyProtection="1">
      <alignment horizontal="center" vertical="center" shrinkToFit="1"/>
      <protection hidden="1"/>
    </xf>
    <xf numFmtId="0" fontId="43" fillId="0" borderId="46" xfId="0" applyFont="1" applyBorder="1" applyAlignment="1" applyProtection="1">
      <alignment horizontal="center" vertical="center" wrapText="1"/>
      <protection hidden="1"/>
    </xf>
    <xf numFmtId="3" fontId="52" fillId="2" borderId="43" xfId="0" applyNumberFormat="1" applyFont="1" applyFill="1" applyBorder="1" applyAlignment="1" applyProtection="1">
      <alignment horizontal="center" vertical="center" shrinkToFit="1"/>
      <protection locked="0"/>
    </xf>
    <xf numFmtId="0" fontId="36" fillId="0" borderId="82" xfId="0" applyFont="1" applyBorder="1" applyAlignment="1" applyProtection="1">
      <alignment horizontal="left" vertical="center" wrapText="1" indent="2"/>
      <protection hidden="1"/>
    </xf>
    <xf numFmtId="0" fontId="43" fillId="0" borderId="47" xfId="0" applyFont="1" applyBorder="1" applyAlignment="1" applyProtection="1">
      <alignment horizontal="center" vertical="center" wrapText="1"/>
      <protection hidden="1"/>
    </xf>
    <xf numFmtId="3" fontId="52" fillId="0" borderId="81" xfId="0" applyNumberFormat="1" applyFont="1" applyBorder="1" applyAlignment="1" applyProtection="1">
      <alignment horizontal="center" vertical="center" shrinkToFit="1"/>
      <protection hidden="1"/>
    </xf>
    <xf numFmtId="3" fontId="52" fillId="2" borderId="84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82" xfId="0" applyNumberFormat="1" applyFont="1" applyFill="1" applyBorder="1" applyAlignment="1" applyProtection="1">
      <alignment horizontal="center" vertical="center" shrinkToFit="1"/>
      <protection locked="0"/>
    </xf>
    <xf numFmtId="0" fontId="43" fillId="0" borderId="162" xfId="0" applyFont="1" applyBorder="1" applyAlignment="1" applyProtection="1">
      <alignment horizontal="center" vertical="center" wrapText="1"/>
      <protection hidden="1"/>
    </xf>
    <xf numFmtId="3" fontId="52" fillId="2" borderId="89" xfId="0" applyNumberFormat="1" applyFont="1" applyFill="1" applyBorder="1" applyAlignment="1" applyProtection="1">
      <alignment horizontal="center" vertical="center" shrinkToFit="1"/>
      <protection locked="0"/>
    </xf>
    <xf numFmtId="0" fontId="65" fillId="0" borderId="0" xfId="0" applyFont="1" applyAlignment="1" applyProtection="1">
      <alignment vertical="center" wrapText="1"/>
      <protection hidden="1"/>
    </xf>
    <xf numFmtId="0" fontId="58" fillId="0" borderId="19" xfId="0" applyFont="1" applyBorder="1" applyAlignment="1" applyProtection="1">
      <alignment horizontal="center" vertical="center" wrapText="1"/>
      <protection hidden="1"/>
    </xf>
    <xf numFmtId="3" fontId="52" fillId="0" borderId="41" xfId="0" applyNumberFormat="1" applyFont="1" applyBorder="1" applyAlignment="1" applyProtection="1">
      <alignment horizontal="center" vertical="center" shrinkToFit="1"/>
      <protection hidden="1"/>
    </xf>
    <xf numFmtId="3" fontId="52" fillId="0" borderId="73" xfId="0" applyNumberFormat="1" applyFont="1" applyBorder="1" applyAlignment="1" applyProtection="1">
      <alignment horizontal="center" vertical="center" shrinkToFit="1"/>
      <protection hidden="1"/>
    </xf>
    <xf numFmtId="0" fontId="58" fillId="0" borderId="152" xfId="0" applyFont="1" applyBorder="1" applyAlignment="1" applyProtection="1">
      <alignment horizontal="center" vertical="center" wrapText="1"/>
      <protection hidden="1"/>
    </xf>
    <xf numFmtId="3" fontId="52" fillId="0" borderId="50" xfId="0" applyNumberFormat="1" applyFont="1" applyBorder="1" applyAlignment="1" applyProtection="1">
      <alignment horizontal="center" vertical="center" shrinkToFit="1"/>
      <protection hidden="1"/>
    </xf>
    <xf numFmtId="0" fontId="36" fillId="0" borderId="43" xfId="0" applyFont="1" applyBorder="1" applyAlignment="1" applyProtection="1">
      <alignment horizontal="left" vertical="center" indent="2"/>
      <protection hidden="1"/>
    </xf>
    <xf numFmtId="0" fontId="43" fillId="0" borderId="46" xfId="0" applyFont="1" applyBorder="1" applyAlignment="1" applyProtection="1">
      <alignment horizontal="center" vertical="center"/>
      <protection hidden="1"/>
    </xf>
    <xf numFmtId="0" fontId="42" fillId="0" borderId="43" xfId="0" applyFont="1" applyBorder="1" applyAlignment="1" applyProtection="1">
      <alignment horizontal="left" vertical="center" indent="2"/>
      <protection hidden="1"/>
    </xf>
    <xf numFmtId="0" fontId="50" fillId="0" borderId="46" xfId="0" applyFont="1" applyBorder="1" applyAlignment="1" applyProtection="1">
      <alignment horizontal="center" vertical="center"/>
      <protection hidden="1"/>
    </xf>
    <xf numFmtId="0" fontId="50" fillId="0" borderId="47" xfId="0" applyFont="1" applyBorder="1" applyAlignment="1" applyProtection="1">
      <alignment horizontal="center" vertical="center"/>
      <protection hidden="1"/>
    </xf>
    <xf numFmtId="0" fontId="43" fillId="0" borderId="47" xfId="0" applyFont="1" applyBorder="1" applyAlignment="1" applyProtection="1">
      <alignment horizontal="center" vertical="center"/>
      <protection hidden="1"/>
    </xf>
    <xf numFmtId="0" fontId="65" fillId="0" borderId="198" xfId="0" applyFont="1" applyBorder="1" applyAlignment="1" applyProtection="1">
      <alignment vertical="center" wrapText="1"/>
      <protection hidden="1"/>
    </xf>
    <xf numFmtId="0" fontId="58" fillId="0" borderId="219" xfId="0" applyFont="1" applyBorder="1" applyAlignment="1" applyProtection="1">
      <alignment horizontal="center" vertical="center" wrapText="1"/>
      <protection hidden="1"/>
    </xf>
    <xf numFmtId="3" fontId="52" fillId="0" borderId="199" xfId="0" applyNumberFormat="1" applyFont="1" applyBorder="1" applyAlignment="1" applyProtection="1">
      <alignment horizontal="center" vertical="center" shrinkToFit="1"/>
      <protection hidden="1"/>
    </xf>
    <xf numFmtId="3" fontId="52" fillId="0" borderId="200" xfId="0" applyNumberFormat="1" applyFont="1" applyBorder="1" applyAlignment="1" applyProtection="1">
      <alignment horizontal="center" vertical="center" shrinkToFit="1"/>
      <protection hidden="1"/>
    </xf>
    <xf numFmtId="3" fontId="52" fillId="0" borderId="198" xfId="0" applyNumberFormat="1" applyFont="1" applyBorder="1" applyAlignment="1" applyProtection="1">
      <alignment horizontal="center" vertical="center" shrinkToFit="1"/>
      <protection hidden="1"/>
    </xf>
    <xf numFmtId="0" fontId="36" fillId="0" borderId="46" xfId="0" applyFont="1" applyBorder="1" applyAlignment="1" applyProtection="1">
      <alignment horizontal="center" vertical="center" wrapText="1"/>
      <protection hidden="1"/>
    </xf>
    <xf numFmtId="0" fontId="42" fillId="0" borderId="46" xfId="0" applyFont="1" applyBorder="1" applyAlignment="1" applyProtection="1">
      <alignment horizontal="center" vertical="center" wrapText="1"/>
      <protection hidden="1"/>
    </xf>
    <xf numFmtId="0" fontId="42" fillId="0" borderId="89" xfId="0" applyFont="1" applyBorder="1" applyAlignment="1" applyProtection="1">
      <alignment horizontal="left" vertical="center" wrapText="1" indent="2"/>
      <protection hidden="1"/>
    </xf>
    <xf numFmtId="0" fontId="42" fillId="0" borderId="162" xfId="0" applyFont="1" applyBorder="1" applyAlignment="1" applyProtection="1">
      <alignment horizontal="center" vertical="center" wrapText="1"/>
      <protection hidden="1"/>
    </xf>
    <xf numFmtId="0" fontId="78" fillId="0" borderId="0" xfId="0" applyFont="1" applyAlignment="1" applyProtection="1">
      <alignment vertical="center" wrapText="1"/>
      <protection hidden="1"/>
    </xf>
    <xf numFmtId="0" fontId="42" fillId="0" borderId="46" xfId="0" applyFont="1" applyBorder="1" applyAlignment="1" applyProtection="1">
      <alignment horizontal="center" vertical="center"/>
      <protection hidden="1"/>
    </xf>
    <xf numFmtId="0" fontId="36" fillId="0" borderId="220" xfId="0" applyFont="1" applyBorder="1" applyAlignment="1" applyProtection="1">
      <alignment horizontal="center" vertical="center" wrapText="1"/>
      <protection hidden="1"/>
    </xf>
    <xf numFmtId="0" fontId="78" fillId="0" borderId="136" xfId="0" applyFont="1" applyBorder="1" applyAlignment="1" applyProtection="1">
      <alignment horizontal="left" vertical="center" wrapText="1"/>
      <protection hidden="1"/>
    </xf>
    <xf numFmtId="0" fontId="67" fillId="0" borderId="136" xfId="0" applyFont="1" applyBorder="1" applyAlignment="1" applyProtection="1">
      <alignment horizontal="center" vertical="center" wrapText="1"/>
      <protection hidden="1"/>
    </xf>
    <xf numFmtId="3" fontId="52" fillId="0" borderId="221" xfId="0" applyNumberFormat="1" applyFont="1" applyBorder="1" applyAlignment="1" applyProtection="1">
      <alignment horizontal="center" vertical="center" shrinkToFit="1"/>
      <protection hidden="1"/>
    </xf>
    <xf numFmtId="0" fontId="61" fillId="2" borderId="78" xfId="0" applyFont="1" applyFill="1" applyBorder="1" applyAlignment="1" applyProtection="1">
      <alignment horizontal="center" vertical="center"/>
      <protection locked="0"/>
    </xf>
    <xf numFmtId="0" fontId="61" fillId="2" borderId="181" xfId="0" applyFont="1" applyFill="1" applyBorder="1" applyAlignment="1" applyProtection="1">
      <alignment horizontal="center" vertical="center"/>
      <protection locked="0"/>
    </xf>
    <xf numFmtId="0" fontId="50" fillId="0" borderId="0" xfId="0" applyFont="1" applyAlignment="1" applyProtection="1">
      <alignment horizontal="left" vertical="center" wrapText="1"/>
      <protection hidden="1"/>
    </xf>
    <xf numFmtId="0" fontId="76" fillId="0" borderId="0" xfId="0" applyFont="1" applyAlignment="1" applyProtection="1">
      <alignment vertical="center"/>
      <protection hidden="1"/>
    </xf>
    <xf numFmtId="0" fontId="64" fillId="0" borderId="0" xfId="0" applyFont="1" applyAlignment="1" applyProtection="1">
      <alignment horizontal="center"/>
      <protection hidden="1"/>
    </xf>
    <xf numFmtId="0" fontId="79" fillId="0" borderId="0" xfId="0" applyFont="1" applyAlignment="1" applyProtection="1">
      <alignment vertical="center" wrapText="1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60" fillId="0" borderId="0" xfId="0" applyFont="1" applyAlignment="1">
      <alignment vertical="center" wrapText="1"/>
    </xf>
    <xf numFmtId="0" fontId="66" fillId="0" borderId="26" xfId="0" applyFont="1" applyBorder="1" applyAlignment="1" applyProtection="1">
      <alignment vertical="center"/>
      <protection hidden="1"/>
    </xf>
    <xf numFmtId="0" fontId="64" fillId="0" borderId="3" xfId="0" applyFont="1" applyBorder="1" applyAlignment="1" applyProtection="1">
      <alignment horizontal="left" vertical="center" wrapText="1"/>
      <protection hidden="1"/>
    </xf>
    <xf numFmtId="0" fontId="50" fillId="0" borderId="72" xfId="0" applyFont="1" applyBorder="1" applyAlignment="1" applyProtection="1">
      <alignment horizontal="center" vertical="center" wrapText="1"/>
      <protection hidden="1"/>
    </xf>
    <xf numFmtId="0" fontId="50" fillId="0" borderId="3" xfId="0" applyFont="1" applyBorder="1" applyAlignment="1" applyProtection="1">
      <alignment horizontal="center" vertical="center" wrapText="1"/>
      <protection hidden="1"/>
    </xf>
    <xf numFmtId="0" fontId="80" fillId="0" borderId="22" xfId="0" applyFont="1" applyBorder="1" applyAlignment="1" applyProtection="1">
      <alignment horizontal="left" vertical="center" wrapText="1"/>
      <protection hidden="1"/>
    </xf>
    <xf numFmtId="3" fontId="52" fillId="0" borderId="22" xfId="0" applyNumberFormat="1" applyFont="1" applyBorder="1" applyAlignment="1" applyProtection="1">
      <alignment horizontal="center" vertical="center" shrinkToFit="1"/>
      <protection hidden="1"/>
    </xf>
    <xf numFmtId="0" fontId="50" fillId="0" borderId="0" xfId="0" applyFont="1" applyAlignment="1" applyProtection="1">
      <alignment horizontal="left" vertical="center" wrapText="1" indent="2"/>
      <protection hidden="1"/>
    </xf>
    <xf numFmtId="0" fontId="58" fillId="0" borderId="0" xfId="0" applyFont="1" applyAlignment="1" applyProtection="1">
      <alignment horizontal="left" vertical="center" wrapText="1" indent="2"/>
      <protection hidden="1"/>
    </xf>
    <xf numFmtId="3" fontId="52" fillId="2" borderId="73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0" xfId="0" applyNumberFormat="1" applyFont="1" applyFill="1" applyAlignment="1" applyProtection="1">
      <alignment horizontal="center" vertical="center" shrinkToFit="1"/>
      <protection locked="0"/>
    </xf>
    <xf numFmtId="0" fontId="50" fillId="0" borderId="55" xfId="0" applyFont="1" applyBorder="1" applyAlignment="1" applyProtection="1">
      <alignment horizontal="left" vertical="center" wrapText="1" indent="2"/>
      <protection hidden="1"/>
    </xf>
    <xf numFmtId="0" fontId="58" fillId="0" borderId="55" xfId="0" applyFont="1" applyBorder="1" applyAlignment="1" applyProtection="1">
      <alignment horizontal="left" vertical="center" wrapText="1" indent="2"/>
      <protection hidden="1"/>
    </xf>
    <xf numFmtId="3" fontId="52" fillId="0" borderId="64" xfId="0" applyNumberFormat="1" applyFont="1" applyBorder="1" applyAlignment="1" applyProtection="1">
      <alignment horizontal="center" vertical="center" shrinkToFit="1"/>
      <protection hidden="1"/>
    </xf>
    <xf numFmtId="3" fontId="52" fillId="2" borderId="57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55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6" xfId="0" applyFont="1" applyBorder="1" applyAlignment="1" applyProtection="1">
      <alignment horizontal="left" vertical="center" wrapText="1" indent="2"/>
      <protection hidden="1"/>
    </xf>
    <xf numFmtId="0" fontId="58" fillId="0" borderId="26" xfId="0" applyFont="1" applyBorder="1" applyAlignment="1" applyProtection="1">
      <alignment horizontal="left" vertical="center" wrapText="1" indent="2"/>
      <protection hidden="1"/>
    </xf>
    <xf numFmtId="3" fontId="52" fillId="0" borderId="10" xfId="0" applyNumberFormat="1" applyFont="1" applyBorder="1" applyAlignment="1" applyProtection="1">
      <alignment horizontal="center" vertical="center" shrinkToFit="1"/>
      <protection hidden="1"/>
    </xf>
    <xf numFmtId="3" fontId="52" fillId="2" borderId="76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0" xfId="0" applyFont="1" applyAlignment="1" applyProtection="1">
      <alignment vertical="top" wrapText="1"/>
      <protection hidden="1"/>
    </xf>
    <xf numFmtId="0" fontId="81" fillId="0" borderId="0" xfId="0" applyFont="1" applyAlignment="1" applyProtection="1">
      <alignment horizontal="center" vertical="center"/>
      <protection hidden="1"/>
    </xf>
    <xf numFmtId="0" fontId="59" fillId="0" borderId="0" xfId="0" applyFont="1" applyAlignment="1">
      <alignment horizontal="left"/>
    </xf>
    <xf numFmtId="0" fontId="59" fillId="0" borderId="0" xfId="0" applyFont="1" applyAlignment="1">
      <alignment horizontal="left" indent="19"/>
    </xf>
    <xf numFmtId="0" fontId="82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top"/>
    </xf>
    <xf numFmtId="0" fontId="59" fillId="0" borderId="0" xfId="0" applyFont="1" applyAlignment="1">
      <alignment horizontal="left" indent="12"/>
    </xf>
    <xf numFmtId="0" fontId="84" fillId="0" borderId="10" xfId="0" applyFont="1" applyBorder="1" applyAlignment="1" applyProtection="1">
      <alignment horizontal="center" wrapText="1"/>
      <protection hidden="1"/>
    </xf>
    <xf numFmtId="0" fontId="84" fillId="0" borderId="60" xfId="0" applyFont="1" applyBorder="1" applyAlignment="1" applyProtection="1">
      <alignment horizontal="center" vertical="center" wrapText="1"/>
      <protection hidden="1"/>
    </xf>
    <xf numFmtId="0" fontId="84" fillId="0" borderId="26" xfId="0" applyFont="1" applyBorder="1" applyAlignment="1" applyProtection="1">
      <alignment horizontal="center" vertical="center" wrapText="1"/>
      <protection hidden="1"/>
    </xf>
    <xf numFmtId="0" fontId="84" fillId="0" borderId="30" xfId="0" applyFont="1" applyBorder="1" applyAlignment="1" applyProtection="1">
      <alignment horizontal="center" wrapText="1"/>
      <protection hidden="1"/>
    </xf>
    <xf numFmtId="0" fontId="84" fillId="0" borderId="61" xfId="0" applyFont="1" applyBorder="1" applyAlignment="1" applyProtection="1">
      <alignment horizontal="center" vertical="center" wrapText="1"/>
      <protection hidden="1"/>
    </xf>
    <xf numFmtId="0" fontId="43" fillId="0" borderId="15" xfId="0" applyFont="1" applyBorder="1" applyAlignment="1">
      <alignment horizontal="left" vertical="center" wrapText="1" indent="2"/>
    </xf>
    <xf numFmtId="3" fontId="52" fillId="0" borderId="80" xfId="0" applyNumberFormat="1" applyFont="1" applyBorder="1" applyAlignment="1" applyProtection="1">
      <alignment horizontal="center" vertical="center" wrapText="1"/>
      <protection hidden="1"/>
    </xf>
    <xf numFmtId="3" fontId="52" fillId="0" borderId="63" xfId="0" applyNumberFormat="1" applyFont="1" applyBorder="1" applyAlignment="1" applyProtection="1">
      <alignment horizontal="center" vertical="center" wrapText="1"/>
      <protection hidden="1"/>
    </xf>
    <xf numFmtId="3" fontId="52" fillId="0" borderId="16" xfId="0" applyNumberFormat="1" applyFont="1" applyBorder="1" applyAlignment="1" applyProtection="1">
      <alignment horizontal="center" vertical="center" wrapText="1"/>
      <protection hidden="1"/>
    </xf>
    <xf numFmtId="3" fontId="52" fillId="0" borderId="31" xfId="0" applyNumberFormat="1" applyFont="1" applyBorder="1" applyAlignment="1" applyProtection="1">
      <alignment horizontal="center" vertical="center" wrapText="1"/>
      <protection hidden="1"/>
    </xf>
    <xf numFmtId="3" fontId="52" fillId="2" borderId="108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90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55" xfId="0" applyFont="1" applyBorder="1" applyAlignment="1">
      <alignment horizontal="left" vertical="center" wrapText="1" indent="2"/>
    </xf>
    <xf numFmtId="3" fontId="52" fillId="0" borderId="64" xfId="0" applyNumberFormat="1" applyFont="1" applyBorder="1" applyAlignment="1" applyProtection="1">
      <alignment horizontal="center" vertical="center" wrapText="1"/>
      <protection hidden="1"/>
    </xf>
    <xf numFmtId="3" fontId="52" fillId="0" borderId="57" xfId="0" applyNumberFormat="1" applyFont="1" applyBorder="1" applyAlignment="1" applyProtection="1">
      <alignment horizontal="center" vertical="center" wrapText="1"/>
      <protection hidden="1"/>
    </xf>
    <xf numFmtId="3" fontId="52" fillId="0" borderId="58" xfId="0" applyNumberFormat="1" applyFont="1" applyBorder="1" applyAlignment="1" applyProtection="1">
      <alignment horizontal="center" vertical="center" wrapText="1"/>
      <protection hidden="1"/>
    </xf>
    <xf numFmtId="3" fontId="52" fillId="0" borderId="59" xfId="0" applyNumberFormat="1" applyFont="1" applyBorder="1" applyAlignment="1" applyProtection="1">
      <alignment horizontal="center" vertical="center" wrapText="1"/>
      <protection hidden="1"/>
    </xf>
    <xf numFmtId="3" fontId="52" fillId="2" borderId="57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97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54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34" xfId="0" applyFont="1" applyBorder="1" applyAlignment="1">
      <alignment horizontal="left" vertical="center" wrapText="1" indent="2"/>
    </xf>
    <xf numFmtId="3" fontId="52" fillId="0" borderId="69" xfId="0" applyNumberFormat="1" applyFont="1" applyBorder="1" applyAlignment="1" applyProtection="1">
      <alignment horizontal="center" vertical="center" wrapText="1"/>
      <protection hidden="1"/>
    </xf>
    <xf numFmtId="3" fontId="52" fillId="0" borderId="70" xfId="0" applyNumberFormat="1" applyFont="1" applyBorder="1" applyAlignment="1" applyProtection="1">
      <alignment horizontal="center" vertical="center" wrapText="1"/>
      <protection hidden="1"/>
    </xf>
    <xf numFmtId="3" fontId="52" fillId="0" borderId="128" xfId="0" applyNumberFormat="1" applyFont="1" applyBorder="1" applyAlignment="1" applyProtection="1">
      <alignment horizontal="center" vertical="center" wrapText="1"/>
      <protection hidden="1"/>
    </xf>
    <xf numFmtId="3" fontId="52" fillId="0" borderId="71" xfId="0" applyNumberFormat="1" applyFont="1" applyBorder="1" applyAlignment="1" applyProtection="1">
      <alignment horizontal="center" vertical="center" wrapText="1"/>
      <protection hidden="1"/>
    </xf>
    <xf numFmtId="3" fontId="52" fillId="2" borderId="70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129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33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127" xfId="0" applyFont="1" applyBorder="1" applyAlignment="1">
      <alignment horizontal="left" vertical="center" wrapText="1" indent="2"/>
    </xf>
    <xf numFmtId="3" fontId="52" fillId="0" borderId="130" xfId="0" applyNumberFormat="1" applyFont="1" applyBorder="1" applyAlignment="1" applyProtection="1">
      <alignment horizontal="center" vertical="center" wrapText="1"/>
      <protection hidden="1"/>
    </xf>
    <xf numFmtId="3" fontId="52" fillId="0" borderId="131" xfId="0" applyNumberFormat="1" applyFont="1" applyBorder="1" applyAlignment="1" applyProtection="1">
      <alignment horizontal="center" vertical="center" wrapText="1"/>
      <protection hidden="1"/>
    </xf>
    <xf numFmtId="3" fontId="52" fillId="0" borderId="132" xfId="0" applyNumberFormat="1" applyFont="1" applyBorder="1" applyAlignment="1" applyProtection="1">
      <alignment horizontal="center" vertical="center" wrapText="1"/>
      <protection hidden="1"/>
    </xf>
    <xf numFmtId="3" fontId="52" fillId="0" borderId="133" xfId="0" applyNumberFormat="1" applyFont="1" applyBorder="1" applyAlignment="1" applyProtection="1">
      <alignment horizontal="center" vertical="center" wrapText="1"/>
      <protection hidden="1"/>
    </xf>
    <xf numFmtId="3" fontId="52" fillId="2" borderId="131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134" xfId="0" applyNumberFormat="1" applyFont="1" applyFill="1" applyBorder="1" applyAlignment="1" applyProtection="1">
      <alignment horizontal="center" vertical="center" wrapText="1"/>
      <protection locked="0"/>
    </xf>
    <xf numFmtId="3" fontId="52" fillId="2" borderId="135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0" xfId="0" applyFont="1" applyProtection="1">
      <protection hidden="1"/>
    </xf>
    <xf numFmtId="0" fontId="43" fillId="0" borderId="0" xfId="0" applyFont="1" applyAlignment="1" applyProtection="1">
      <alignment horizontal="justify"/>
      <protection hidden="1"/>
    </xf>
    <xf numFmtId="0" fontId="63" fillId="0" borderId="0" xfId="0" applyFont="1"/>
    <xf numFmtId="0" fontId="59" fillId="0" borderId="0" xfId="0" applyFont="1" applyProtection="1">
      <protection hidden="1"/>
    </xf>
    <xf numFmtId="0" fontId="59" fillId="0" borderId="0" xfId="0" applyFont="1" applyAlignment="1" applyProtection="1">
      <alignment vertical="top"/>
      <protection hidden="1"/>
    </xf>
    <xf numFmtId="0" fontId="63" fillId="0" borderId="79" xfId="0" applyFont="1" applyBorder="1" applyAlignment="1" applyProtection="1">
      <alignment horizontal="center" vertical="center" wrapText="1"/>
      <protection hidden="1"/>
    </xf>
    <xf numFmtId="3" fontId="63" fillId="0" borderId="23" xfId="0" applyNumberFormat="1" applyFont="1" applyBorder="1" applyAlignment="1" applyProtection="1">
      <alignment horizontal="center" vertical="center" wrapText="1"/>
      <protection hidden="1"/>
    </xf>
    <xf numFmtId="3" fontId="63" fillId="0" borderId="107" xfId="0" applyNumberFormat="1" applyFont="1" applyBorder="1" applyAlignment="1" applyProtection="1">
      <alignment horizontal="center" vertical="center" wrapText="1"/>
      <protection hidden="1"/>
    </xf>
    <xf numFmtId="3" fontId="88" fillId="0" borderId="115" xfId="0" applyNumberFormat="1" applyFont="1" applyBorder="1" applyAlignment="1" applyProtection="1">
      <alignment horizontal="center" vertical="center" wrapText="1"/>
      <protection hidden="1"/>
    </xf>
    <xf numFmtId="3" fontId="88" fillId="0" borderId="118" xfId="0" applyNumberFormat="1" applyFont="1" applyBorder="1" applyAlignment="1" applyProtection="1">
      <alignment horizontal="center" vertical="center" wrapText="1"/>
      <protection hidden="1"/>
    </xf>
    <xf numFmtId="0" fontId="58" fillId="0" borderId="0" xfId="0" applyFont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3" fontId="52" fillId="0" borderId="41" xfId="0" applyNumberFormat="1" applyFont="1" applyBorder="1" applyAlignment="1" applyProtection="1">
      <alignment horizontal="center" vertical="center" wrapText="1"/>
      <protection hidden="1"/>
    </xf>
    <xf numFmtId="3" fontId="52" fillId="2" borderId="112" xfId="0" applyNumberFormat="1" applyFont="1" applyFill="1" applyBorder="1" applyAlignment="1" applyProtection="1">
      <alignment horizontal="center" vertical="center" wrapText="1"/>
      <protection locked="0"/>
    </xf>
    <xf numFmtId="3" fontId="89" fillId="0" borderId="113" xfId="0" applyNumberFormat="1" applyFont="1" applyBorder="1" applyAlignment="1" applyProtection="1">
      <alignment horizontal="center" vertical="center" wrapText="1"/>
      <protection hidden="1"/>
    </xf>
    <xf numFmtId="3" fontId="89" fillId="0" borderId="114" xfId="0" applyNumberFormat="1" applyFont="1" applyBorder="1" applyAlignment="1" applyProtection="1">
      <alignment horizontal="center" vertical="center" wrapText="1"/>
      <protection hidden="1"/>
    </xf>
    <xf numFmtId="0" fontId="50" fillId="0" borderId="55" xfId="0" applyFont="1" applyBorder="1" applyAlignment="1" applyProtection="1">
      <alignment horizontal="center" vertical="center" wrapText="1"/>
      <protection hidden="1"/>
    </xf>
    <xf numFmtId="3" fontId="52" fillId="2" borderId="122" xfId="0" applyNumberFormat="1" applyFont="1" applyFill="1" applyBorder="1" applyAlignment="1" applyProtection="1">
      <alignment horizontal="center" vertical="center" wrapText="1"/>
      <protection locked="0"/>
    </xf>
    <xf numFmtId="3" fontId="89" fillId="0" borderId="116" xfId="0" applyNumberFormat="1" applyFont="1" applyBorder="1" applyAlignment="1" applyProtection="1">
      <alignment horizontal="center" vertical="center" wrapText="1"/>
      <protection hidden="1"/>
    </xf>
    <xf numFmtId="3" fontId="89" fillId="0" borderId="119" xfId="0" applyNumberFormat="1" applyFont="1" applyBorder="1" applyAlignment="1" applyProtection="1">
      <alignment horizontal="center" vertical="center" wrapText="1"/>
      <protection hidden="1"/>
    </xf>
    <xf numFmtId="0" fontId="50" fillId="0" borderId="65" xfId="0" applyFont="1" applyBorder="1" applyAlignment="1" applyProtection="1">
      <alignment horizontal="center" vertical="center" wrapText="1"/>
      <protection hidden="1"/>
    </xf>
    <xf numFmtId="3" fontId="52" fillId="0" borderId="66" xfId="0" applyNumberFormat="1" applyFont="1" applyBorder="1" applyAlignment="1" applyProtection="1">
      <alignment horizontal="center" vertical="center" wrapText="1"/>
      <protection hidden="1"/>
    </xf>
    <xf numFmtId="3" fontId="52" fillId="2" borderId="123" xfId="0" applyNumberFormat="1" applyFont="1" applyFill="1" applyBorder="1" applyAlignment="1" applyProtection="1">
      <alignment horizontal="center" vertical="center" wrapText="1"/>
      <protection locked="0"/>
    </xf>
    <xf numFmtId="3" fontId="89" fillId="0" borderId="117" xfId="0" applyNumberFormat="1" applyFont="1" applyBorder="1" applyAlignment="1" applyProtection="1">
      <alignment horizontal="center" vertical="center" wrapText="1"/>
      <protection hidden="1"/>
    </xf>
    <xf numFmtId="3" fontId="89" fillId="0" borderId="120" xfId="0" applyNumberFormat="1" applyFont="1" applyBorder="1" applyAlignment="1" applyProtection="1">
      <alignment horizontal="center" vertical="center" wrapText="1"/>
      <protection hidden="1"/>
    </xf>
    <xf numFmtId="0" fontId="90" fillId="0" borderId="0" xfId="0" applyFont="1" applyProtection="1">
      <protection hidden="1"/>
    </xf>
    <xf numFmtId="0" fontId="90" fillId="0" borderId="0" xfId="0" applyFont="1" applyAlignment="1">
      <alignment horizontal="left"/>
    </xf>
    <xf numFmtId="0" fontId="85" fillId="0" borderId="0" xfId="0" applyFont="1" applyAlignment="1" applyProtection="1">
      <alignment horizontal="center"/>
      <protection hidden="1"/>
    </xf>
    <xf numFmtId="0" fontId="63" fillId="0" borderId="0" xfId="0" applyFont="1" applyProtection="1">
      <protection hidden="1"/>
    </xf>
    <xf numFmtId="0" fontId="58" fillId="0" borderId="0" xfId="0" applyFont="1" applyAlignment="1">
      <alignment horizontal="center"/>
    </xf>
    <xf numFmtId="1" fontId="58" fillId="0" borderId="0" xfId="0" applyNumberFormat="1" applyFont="1"/>
    <xf numFmtId="1" fontId="58" fillId="37" borderId="0" xfId="0" applyNumberFormat="1" applyFont="1" applyFill="1"/>
    <xf numFmtId="1" fontId="58" fillId="38" borderId="0" xfId="0" applyNumberFormat="1" applyFont="1" applyFill="1"/>
    <xf numFmtId="0" fontId="58" fillId="0" borderId="0" xfId="0" applyFont="1"/>
    <xf numFmtId="1" fontId="36" fillId="0" borderId="0" xfId="0" applyNumberFormat="1" applyFont="1"/>
    <xf numFmtId="0" fontId="36" fillId="35" borderId="0" xfId="0" applyFont="1" applyFill="1"/>
    <xf numFmtId="0" fontId="66" fillId="0" borderId="0" xfId="0" applyFont="1" applyAlignment="1" applyProtection="1">
      <alignment horizontal="left"/>
      <protection hidden="1"/>
    </xf>
    <xf numFmtId="0" fontId="66" fillId="0" borderId="0" xfId="0" applyFont="1" applyAlignment="1" applyProtection="1">
      <alignment horizontal="left" vertical="center" indent="5"/>
      <protection hidden="1"/>
    </xf>
    <xf numFmtId="0" fontId="66" fillId="0" borderId="0" xfId="0" applyFont="1" applyAlignment="1" applyProtection="1">
      <alignment horizontal="left" vertical="center" wrapText="1" indent="5"/>
      <protection hidden="1"/>
    </xf>
    <xf numFmtId="0" fontId="91" fillId="0" borderId="1" xfId="0" applyFont="1" applyBorder="1" applyAlignment="1" applyProtection="1">
      <alignment horizontal="center" vertical="center" wrapText="1"/>
      <protection hidden="1"/>
    </xf>
    <xf numFmtId="0" fontId="64" fillId="0" borderId="19" xfId="0" applyFont="1" applyBorder="1" applyAlignment="1" applyProtection="1">
      <alignment horizontal="left" vertical="center" wrapText="1"/>
      <protection hidden="1"/>
    </xf>
    <xf numFmtId="0" fontId="50" fillId="0" borderId="10" xfId="0" applyFont="1" applyBorder="1" applyAlignment="1" applyProtection="1">
      <alignment horizontal="center" vertical="center" wrapText="1"/>
      <protection hidden="1"/>
    </xf>
    <xf numFmtId="0" fontId="50" fillId="0" borderId="60" xfId="0" applyFont="1" applyBorder="1" applyAlignment="1" applyProtection="1">
      <alignment horizontal="center" vertical="center" wrapText="1"/>
      <protection hidden="1"/>
    </xf>
    <xf numFmtId="0" fontId="50" fillId="0" borderId="26" xfId="0" applyFont="1" applyBorder="1" applyAlignment="1" applyProtection="1">
      <alignment horizontal="center" vertical="center" wrapText="1"/>
      <protection hidden="1"/>
    </xf>
    <xf numFmtId="0" fontId="50" fillId="0" borderId="30" xfId="0" applyFont="1" applyBorder="1" applyAlignment="1" applyProtection="1">
      <alignment horizontal="center" vertical="center" wrapText="1"/>
      <protection hidden="1"/>
    </xf>
    <xf numFmtId="0" fontId="50" fillId="0" borderId="165" xfId="0" applyFont="1" applyBorder="1" applyAlignment="1" applyProtection="1">
      <alignment horizontal="center" vertical="center" wrapText="1"/>
      <protection hidden="1"/>
    </xf>
    <xf numFmtId="0" fontId="80" fillId="0" borderId="22" xfId="0" applyFont="1" applyBorder="1" applyAlignment="1" applyProtection="1">
      <alignment horizontal="left" vertical="center" wrapText="1" indent="1"/>
      <protection hidden="1"/>
    </xf>
    <xf numFmtId="3" fontId="42" fillId="0" borderId="23" xfId="0" applyNumberFormat="1" applyFont="1" applyBorder="1" applyAlignment="1" applyProtection="1">
      <alignment horizontal="center" vertical="center" shrinkToFit="1"/>
      <protection hidden="1"/>
    </xf>
    <xf numFmtId="3" fontId="42" fillId="0" borderId="62" xfId="0" applyNumberFormat="1" applyFont="1" applyBorder="1" applyAlignment="1" applyProtection="1">
      <alignment horizontal="center" vertical="center" shrinkToFit="1"/>
      <protection hidden="1"/>
    </xf>
    <xf numFmtId="3" fontId="42" fillId="0" borderId="22" xfId="0" applyNumberFormat="1" applyFont="1" applyBorder="1" applyAlignment="1" applyProtection="1">
      <alignment horizontal="center" vertical="center" shrinkToFit="1"/>
      <protection hidden="1"/>
    </xf>
    <xf numFmtId="3" fontId="42" fillId="0" borderId="183" xfId="0" applyNumberFormat="1" applyFont="1" applyBorder="1" applyAlignment="1" applyProtection="1">
      <alignment horizontal="center" vertical="center" shrinkToFit="1"/>
      <protection hidden="1"/>
    </xf>
    <xf numFmtId="3" fontId="42" fillId="0" borderId="167" xfId="0" applyNumberFormat="1" applyFont="1" applyBorder="1" applyAlignment="1" applyProtection="1">
      <alignment horizontal="center" vertical="center" shrinkToFit="1"/>
      <protection hidden="1"/>
    </xf>
    <xf numFmtId="0" fontId="50" fillId="0" borderId="55" xfId="0" applyFont="1" applyBorder="1" applyAlignment="1" applyProtection="1">
      <alignment horizontal="left" vertical="center" wrapText="1" indent="1"/>
      <protection hidden="1"/>
    </xf>
    <xf numFmtId="3" fontId="52" fillId="0" borderId="17" xfId="0" applyNumberFormat="1" applyFont="1" applyBorder="1" applyAlignment="1" applyProtection="1">
      <alignment horizontal="center" vertical="center" shrinkToFit="1"/>
      <protection hidden="1"/>
    </xf>
    <xf numFmtId="3" fontId="52" fillId="0" borderId="169" xfId="0" applyNumberFormat="1" applyFont="1" applyBorder="1" applyAlignment="1" applyProtection="1">
      <alignment horizontal="center" vertical="center" shrinkToFit="1"/>
      <protection hidden="1"/>
    </xf>
    <xf numFmtId="3" fontId="52" fillId="2" borderId="63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112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59" xfId="0" applyNumberFormat="1" applyFont="1" applyBorder="1" applyAlignment="1" applyProtection="1">
      <alignment horizontal="center" vertical="center" shrinkToFit="1"/>
      <protection hidden="1"/>
    </xf>
    <xf numFmtId="3" fontId="52" fillId="0" borderId="171" xfId="0" applyNumberFormat="1" applyFont="1" applyBorder="1" applyAlignment="1" applyProtection="1">
      <alignment horizontal="center" vertical="center" shrinkToFit="1"/>
      <protection hidden="1"/>
    </xf>
    <xf numFmtId="3" fontId="52" fillId="0" borderId="201" xfId="0" applyNumberFormat="1" applyFont="1" applyBorder="1" applyAlignment="1" applyProtection="1">
      <alignment horizontal="center" vertical="center" shrinkToFit="1"/>
      <protection hidden="1"/>
    </xf>
    <xf numFmtId="3" fontId="52" fillId="0" borderId="202" xfId="0" applyNumberFormat="1" applyFont="1" applyBorder="1" applyAlignment="1" applyProtection="1">
      <alignment horizontal="center" vertical="center" shrinkToFit="1"/>
      <protection hidden="1"/>
    </xf>
    <xf numFmtId="3" fontId="52" fillId="0" borderId="203" xfId="0" applyNumberFormat="1" applyFont="1" applyBorder="1" applyAlignment="1" applyProtection="1">
      <alignment horizontal="center" vertical="center" shrinkToFit="1"/>
      <protection hidden="1"/>
    </xf>
    <xf numFmtId="0" fontId="56" fillId="0" borderId="46" xfId="0" applyFont="1" applyBorder="1" applyAlignment="1" applyProtection="1">
      <alignment horizontal="left" vertical="center" wrapText="1" indent="3"/>
      <protection hidden="1"/>
    </xf>
    <xf numFmtId="3" fontId="52" fillId="0" borderId="184" xfId="0" applyNumberFormat="1" applyFont="1" applyBorder="1" applyAlignment="1" applyProtection="1">
      <alignment horizontal="center" vertical="center" shrinkToFit="1"/>
      <protection hidden="1"/>
    </xf>
    <xf numFmtId="3" fontId="52" fillId="0" borderId="192" xfId="0" applyNumberFormat="1" applyFont="1" applyBorder="1" applyAlignment="1" applyProtection="1">
      <alignment horizontal="center" vertical="center" shrinkToFit="1"/>
      <protection hidden="1"/>
    </xf>
    <xf numFmtId="0" fontId="56" fillId="0" borderId="43" xfId="0" applyFont="1" applyBorder="1" applyAlignment="1" applyProtection="1">
      <alignment horizontal="left" vertical="center" wrapText="1" indent="3"/>
      <protection hidden="1"/>
    </xf>
    <xf numFmtId="0" fontId="56" fillId="0" borderId="19" xfId="0" applyFont="1" applyBorder="1" applyAlignment="1" applyProtection="1">
      <alignment horizontal="left" vertical="center" wrapText="1" indent="3"/>
      <protection hidden="1"/>
    </xf>
    <xf numFmtId="3" fontId="52" fillId="2" borderId="36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198" xfId="0" applyFont="1" applyBorder="1" applyAlignment="1" applyProtection="1">
      <alignment horizontal="left" vertical="center" wrapText="1" indent="1"/>
      <protection hidden="1"/>
    </xf>
    <xf numFmtId="0" fontId="56" fillId="0" borderId="157" xfId="0" applyFont="1" applyBorder="1" applyAlignment="1" applyProtection="1">
      <alignment horizontal="left" vertical="center" wrapText="1" indent="3"/>
      <protection hidden="1"/>
    </xf>
    <xf numFmtId="3" fontId="52" fillId="2" borderId="204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05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06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196" xfId="0" applyFont="1" applyBorder="1" applyAlignment="1" applyProtection="1">
      <alignment horizontal="left" vertical="center" wrapText="1" indent="1"/>
      <protection hidden="1"/>
    </xf>
    <xf numFmtId="3" fontId="52" fillId="0" borderId="195" xfId="0" applyNumberFormat="1" applyFont="1" applyBorder="1" applyAlignment="1" applyProtection="1">
      <alignment horizontal="center" vertical="center" shrinkToFit="1"/>
      <protection hidden="1"/>
    </xf>
    <xf numFmtId="3" fontId="52" fillId="2" borderId="78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136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185" xfId="0" applyNumberFormat="1" applyFont="1" applyBorder="1" applyAlignment="1" applyProtection="1">
      <alignment horizontal="center" vertical="center" shrinkToFit="1"/>
      <protection hidden="1"/>
    </xf>
    <xf numFmtId="3" fontId="52" fillId="0" borderId="180" xfId="0" applyNumberFormat="1" applyFont="1" applyBorder="1" applyAlignment="1" applyProtection="1">
      <alignment horizontal="center" vertical="center" shrinkToFit="1"/>
      <protection hidden="1"/>
    </xf>
    <xf numFmtId="3" fontId="52" fillId="2" borderId="216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17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197" xfId="0" applyFont="1" applyBorder="1" applyAlignment="1" applyProtection="1">
      <alignment horizontal="left" vertical="center" wrapText="1" indent="1"/>
      <protection hidden="1"/>
    </xf>
    <xf numFmtId="0" fontId="50" fillId="0" borderId="110" xfId="0" applyFont="1" applyBorder="1" applyAlignment="1" applyProtection="1">
      <alignment horizontal="left" vertical="center" wrapText="1" indent="1"/>
      <protection hidden="1"/>
    </xf>
    <xf numFmtId="0" fontId="50" fillId="0" borderId="2" xfId="0" applyFont="1" applyBorder="1" applyAlignment="1" applyProtection="1">
      <alignment horizontal="left" vertical="center" wrapText="1" indent="1"/>
      <protection hidden="1"/>
    </xf>
    <xf numFmtId="3" fontId="52" fillId="0" borderId="30" xfId="0" applyNumberFormat="1" applyFont="1" applyBorder="1" applyAlignment="1" applyProtection="1">
      <alignment horizontal="center" vertical="center" shrinkToFit="1"/>
      <protection hidden="1"/>
    </xf>
    <xf numFmtId="3" fontId="52" fillId="0" borderId="165" xfId="0" applyNumberFormat="1" applyFont="1" applyBorder="1" applyAlignment="1" applyProtection="1">
      <alignment horizontal="center" vertical="center" shrinkToFit="1"/>
      <protection hidden="1"/>
    </xf>
    <xf numFmtId="3" fontId="52" fillId="2" borderId="207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08" xfId="0" applyNumberFormat="1" applyFont="1" applyFill="1" applyBorder="1" applyAlignment="1" applyProtection="1">
      <alignment horizontal="center" vertical="center" shrinkToFit="1"/>
      <protection locked="0"/>
    </xf>
    <xf numFmtId="0" fontId="52" fillId="0" borderId="0" xfId="0" applyFont="1" applyAlignment="1" applyProtection="1">
      <alignment wrapText="1"/>
      <protection hidden="1"/>
    </xf>
    <xf numFmtId="0" fontId="96" fillId="0" borderId="0" xfId="0" applyFont="1" applyAlignment="1" applyProtection="1">
      <alignment horizontal="center" vertical="center"/>
      <protection hidden="1"/>
    </xf>
    <xf numFmtId="0" fontId="97" fillId="0" borderId="0" xfId="0" applyFont="1" applyAlignment="1" applyProtection="1">
      <alignment horizontal="center" vertical="center"/>
      <protection hidden="1"/>
    </xf>
    <xf numFmtId="0" fontId="52" fillId="0" borderId="0" xfId="0" applyFont="1" applyProtection="1">
      <protection hidden="1"/>
    </xf>
    <xf numFmtId="0" fontId="99" fillId="0" borderId="0" xfId="0" applyFont="1" applyAlignment="1" applyProtection="1">
      <alignment horizontal="center" vertical="center" wrapText="1"/>
      <protection hidden="1"/>
    </xf>
    <xf numFmtId="0" fontId="52" fillId="0" borderId="0" xfId="0" applyFont="1" applyAlignment="1" applyProtection="1">
      <alignment vertical="center"/>
      <protection hidden="1"/>
    </xf>
    <xf numFmtId="0" fontId="52" fillId="0" borderId="0" xfId="0" applyFont="1" applyAlignment="1" applyProtection="1">
      <alignment vertical="top" wrapText="1"/>
      <protection hidden="1"/>
    </xf>
    <xf numFmtId="0" fontId="42" fillId="0" borderId="0" xfId="0" applyFont="1" applyAlignment="1" applyProtection="1">
      <alignment horizontal="left" vertical="top" wrapText="1"/>
      <protection locked="0"/>
    </xf>
    <xf numFmtId="0" fontId="66" fillId="0" borderId="0" xfId="0" applyFont="1" applyAlignment="1" applyProtection="1">
      <alignment horizontal="left" indent="5"/>
      <protection hidden="1"/>
    </xf>
    <xf numFmtId="0" fontId="66" fillId="0" borderId="0" xfId="0" applyFont="1" applyAlignment="1" applyProtection="1">
      <alignment horizontal="center" vertical="center"/>
      <protection hidden="1"/>
    </xf>
    <xf numFmtId="0" fontId="66" fillId="0" borderId="0" xfId="0" applyFont="1" applyAlignment="1">
      <alignment vertical="center" wrapText="1"/>
    </xf>
    <xf numFmtId="0" fontId="58" fillId="0" borderId="0" xfId="0" applyFont="1" applyAlignment="1" applyProtection="1">
      <alignment vertical="center"/>
      <protection hidden="1"/>
    </xf>
    <xf numFmtId="0" fontId="66" fillId="0" borderId="0" xfId="0" applyFont="1" applyAlignment="1" applyProtection="1">
      <alignment vertical="center" wrapText="1"/>
      <protection hidden="1"/>
    </xf>
    <xf numFmtId="0" fontId="66" fillId="0" borderId="0" xfId="0" applyFont="1" applyAlignment="1" applyProtection="1">
      <alignment horizontal="center" vertical="center" wrapText="1"/>
      <protection hidden="1"/>
    </xf>
    <xf numFmtId="0" fontId="64" fillId="0" borderId="26" xfId="0" applyFont="1" applyBorder="1" applyAlignment="1" applyProtection="1">
      <alignment horizontal="center" vertical="center" wrapText="1"/>
      <protection hidden="1"/>
    </xf>
    <xf numFmtId="0" fontId="84" fillId="0" borderId="10" xfId="0" applyFont="1" applyBorder="1" applyAlignment="1" applyProtection="1">
      <alignment horizontal="center" vertical="center" wrapText="1"/>
      <protection hidden="1"/>
    </xf>
    <xf numFmtId="0" fontId="84" fillId="0" borderId="76" xfId="0" applyFont="1" applyBorder="1" applyAlignment="1" applyProtection="1">
      <alignment horizontal="center" vertical="center" wrapText="1"/>
      <protection hidden="1"/>
    </xf>
    <xf numFmtId="0" fontId="84" fillId="0" borderId="165" xfId="0" applyFont="1" applyBorder="1" applyAlignment="1" applyProtection="1">
      <alignment horizontal="center" vertical="center" wrapText="1"/>
      <protection hidden="1"/>
    </xf>
    <xf numFmtId="0" fontId="84" fillId="0" borderId="166" xfId="0" applyFont="1" applyBorder="1" applyAlignment="1" applyProtection="1">
      <alignment horizontal="center" vertical="center" wrapText="1"/>
      <protection hidden="1"/>
    </xf>
    <xf numFmtId="0" fontId="58" fillId="0" borderId="22" xfId="0" applyFont="1" applyBorder="1" applyAlignment="1" applyProtection="1">
      <alignment horizontal="center" vertical="center" wrapText="1"/>
      <protection hidden="1"/>
    </xf>
    <xf numFmtId="3" fontId="84" fillId="0" borderId="23" xfId="0" applyNumberFormat="1" applyFont="1" applyBorder="1" applyAlignment="1" applyProtection="1">
      <alignment horizontal="center" vertical="center" shrinkToFit="1"/>
      <protection hidden="1"/>
    </xf>
    <xf numFmtId="3" fontId="84" fillId="0" borderId="62" xfId="0" applyNumberFormat="1" applyFont="1" applyBorder="1" applyAlignment="1" applyProtection="1">
      <alignment horizontal="center" vertical="center" shrinkToFit="1"/>
      <protection hidden="1"/>
    </xf>
    <xf numFmtId="3" fontId="84" fillId="0" borderId="22" xfId="0" applyNumberFormat="1" applyFont="1" applyBorder="1" applyAlignment="1" applyProtection="1">
      <alignment horizontal="center" vertical="center" shrinkToFit="1"/>
      <protection hidden="1"/>
    </xf>
    <xf numFmtId="3" fontId="84" fillId="0" borderId="167" xfId="0" applyNumberFormat="1" applyFont="1" applyBorder="1" applyAlignment="1" applyProtection="1">
      <alignment horizontal="center" vertical="center" shrinkToFit="1"/>
      <protection hidden="1"/>
    </xf>
    <xf numFmtId="3" fontId="84" fillId="0" borderId="168" xfId="0" applyNumberFormat="1" applyFont="1" applyBorder="1" applyAlignment="1" applyProtection="1">
      <alignment horizontal="center" vertical="center" shrinkToFit="1"/>
      <protection hidden="1"/>
    </xf>
    <xf numFmtId="0" fontId="58" fillId="0" borderId="0" xfId="0" applyFont="1" applyAlignment="1" applyProtection="1">
      <alignment horizontal="center" vertical="center" wrapText="1"/>
      <protection hidden="1"/>
    </xf>
    <xf numFmtId="3" fontId="52" fillId="2" borderId="170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55" xfId="0" applyFont="1" applyBorder="1" applyAlignment="1" applyProtection="1">
      <alignment horizontal="right" vertical="center"/>
      <protection hidden="1"/>
    </xf>
    <xf numFmtId="0" fontId="50" fillId="0" borderId="55" xfId="0" applyFont="1" applyBorder="1" applyAlignment="1" applyProtection="1">
      <alignment horizontal="left" vertical="center" wrapText="1"/>
      <protection hidden="1"/>
    </xf>
    <xf numFmtId="0" fontId="58" fillId="0" borderId="55" xfId="0" applyFont="1" applyBorder="1" applyAlignment="1" applyProtection="1">
      <alignment horizontal="center" vertical="center" wrapText="1"/>
      <protection hidden="1"/>
    </xf>
    <xf numFmtId="3" fontId="52" fillId="2" borderId="172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55" xfId="0" applyNumberFormat="1" applyFont="1" applyBorder="1" applyAlignment="1" applyProtection="1">
      <alignment horizontal="center" vertical="center" shrinkToFit="1"/>
      <protection hidden="1"/>
    </xf>
    <xf numFmtId="0" fontId="50" fillId="0" borderId="24" xfId="0" applyFont="1" applyBorder="1" applyAlignment="1" applyProtection="1">
      <alignment horizontal="right" vertical="center"/>
      <protection hidden="1"/>
    </xf>
    <xf numFmtId="0" fontId="50" fillId="0" borderId="24" xfId="0" applyFont="1" applyBorder="1" applyAlignment="1" applyProtection="1">
      <alignment horizontal="left" vertical="center" wrapText="1"/>
      <protection hidden="1"/>
    </xf>
    <xf numFmtId="0" fontId="58" fillId="0" borderId="24" xfId="0" applyFont="1" applyBorder="1" applyAlignment="1" applyProtection="1">
      <alignment horizontal="center" vertical="center" wrapText="1"/>
      <protection hidden="1"/>
    </xf>
    <xf numFmtId="3" fontId="52" fillId="0" borderId="25" xfId="0" applyNumberFormat="1" applyFont="1" applyBorder="1" applyAlignment="1" applyProtection="1">
      <alignment horizontal="center" vertical="center" shrinkToFit="1"/>
      <protection hidden="1"/>
    </xf>
    <xf numFmtId="3" fontId="52" fillId="2" borderId="74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4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173" xfId="0" applyNumberFormat="1" applyFont="1" applyBorder="1" applyAlignment="1" applyProtection="1">
      <alignment horizontal="center" vertical="center" shrinkToFit="1"/>
      <protection hidden="1"/>
    </xf>
    <xf numFmtId="3" fontId="52" fillId="2" borderId="174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24" xfId="0" applyNumberFormat="1" applyFont="1" applyBorder="1" applyAlignment="1" applyProtection="1">
      <alignment horizontal="center" vertical="center" shrinkToFit="1"/>
      <protection hidden="1"/>
    </xf>
    <xf numFmtId="0" fontId="50" fillId="0" borderId="20" xfId="0" applyFont="1" applyBorder="1" applyAlignment="1" applyProtection="1">
      <alignment horizontal="right" vertical="center"/>
      <protection hidden="1"/>
    </xf>
    <xf numFmtId="0" fontId="50" fillId="0" borderId="20" xfId="0" applyFont="1" applyBorder="1" applyAlignment="1" applyProtection="1">
      <alignment horizontal="left" vertical="center" wrapText="1"/>
      <protection hidden="1"/>
    </xf>
    <xf numFmtId="0" fontId="58" fillId="0" borderId="20" xfId="0" applyFont="1" applyBorder="1" applyAlignment="1" applyProtection="1">
      <alignment horizontal="center" vertical="center" wrapText="1"/>
      <protection hidden="1"/>
    </xf>
    <xf numFmtId="3" fontId="52" fillId="0" borderId="21" xfId="0" applyNumberFormat="1" applyFont="1" applyBorder="1" applyAlignment="1" applyProtection="1">
      <alignment horizontal="center" vertical="center" shrinkToFit="1"/>
      <protection hidden="1"/>
    </xf>
    <xf numFmtId="3" fontId="52" fillId="2" borderId="75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0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175" xfId="0" applyNumberFormat="1" applyFont="1" applyBorder="1" applyAlignment="1" applyProtection="1">
      <alignment horizontal="center" vertical="center" shrinkToFit="1"/>
      <protection hidden="1"/>
    </xf>
    <xf numFmtId="3" fontId="52" fillId="2" borderId="176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20" xfId="0" applyNumberFormat="1" applyFont="1" applyBorder="1" applyAlignment="1" applyProtection="1">
      <alignment horizontal="center" vertical="center" shrinkToFit="1"/>
      <protection hidden="1"/>
    </xf>
    <xf numFmtId="0" fontId="50" fillId="0" borderId="26" xfId="0" applyFont="1" applyBorder="1" applyAlignment="1" applyProtection="1">
      <alignment horizontal="right" vertical="center"/>
      <protection hidden="1"/>
    </xf>
    <xf numFmtId="0" fontId="50" fillId="0" borderId="26" xfId="0" applyFont="1" applyBorder="1" applyAlignment="1" applyProtection="1">
      <alignment horizontal="left" vertical="center" wrapText="1"/>
      <protection hidden="1"/>
    </xf>
    <xf numFmtId="0" fontId="58" fillId="0" borderId="26" xfId="0" applyFont="1" applyBorder="1" applyAlignment="1" applyProtection="1">
      <alignment horizontal="center" vertical="center" wrapText="1"/>
      <protection hidden="1"/>
    </xf>
    <xf numFmtId="3" fontId="52" fillId="2" borderId="166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26" xfId="0" applyNumberFormat="1" applyFont="1" applyBorder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vertical="center"/>
      <protection hidden="1"/>
    </xf>
    <xf numFmtId="0" fontId="60" fillId="0" borderId="0" xfId="0" applyFont="1" applyAlignment="1" applyProtection="1">
      <alignment vertical="center"/>
      <protection hidden="1"/>
    </xf>
    <xf numFmtId="0" fontId="101" fillId="0" borderId="0" xfId="0" applyFont="1" applyAlignment="1" applyProtection="1">
      <alignment vertical="center"/>
      <protection hidden="1"/>
    </xf>
    <xf numFmtId="0" fontId="66" fillId="0" borderId="0" xfId="0" applyFont="1" applyAlignment="1" applyProtection="1">
      <alignment vertical="center"/>
      <protection hidden="1"/>
    </xf>
    <xf numFmtId="0" fontId="50" fillId="0" borderId="29" xfId="0" applyFont="1" applyBorder="1" applyAlignment="1" applyProtection="1">
      <alignment horizontal="center" vertical="center" shrinkToFit="1"/>
      <protection hidden="1"/>
    </xf>
    <xf numFmtId="0" fontId="52" fillId="2" borderId="39" xfId="0" applyFont="1" applyFill="1" applyBorder="1" applyAlignment="1" applyProtection="1">
      <alignment horizontal="left" vertical="center" shrinkToFit="1"/>
      <protection locked="0"/>
    </xf>
    <xf numFmtId="0" fontId="52" fillId="0" borderId="39" xfId="0" applyFont="1" applyBorder="1" applyAlignment="1" applyProtection="1">
      <alignment horizontal="center" vertical="center" wrapText="1"/>
      <protection hidden="1"/>
    </xf>
    <xf numFmtId="0" fontId="84" fillId="0" borderId="0" xfId="0" applyFont="1" applyAlignment="1" applyProtection="1">
      <alignment horizontal="center" vertical="center" wrapText="1"/>
      <protection hidden="1"/>
    </xf>
    <xf numFmtId="0" fontId="51" fillId="0" borderId="39" xfId="0" applyFont="1" applyBorder="1" applyAlignment="1" applyProtection="1">
      <alignment horizontal="center" vertical="center" wrapText="1"/>
      <protection hidden="1"/>
    </xf>
    <xf numFmtId="0" fontId="52" fillId="2" borderId="160" xfId="0" applyFont="1" applyFill="1" applyBorder="1" applyAlignment="1" applyProtection="1">
      <alignment horizontal="center" vertical="center" shrinkToFit="1"/>
      <protection locked="0"/>
    </xf>
    <xf numFmtId="0" fontId="52" fillId="2" borderId="55" xfId="0" applyFont="1" applyFill="1" applyBorder="1" applyAlignment="1" applyProtection="1">
      <alignment horizontal="left" vertical="center" shrinkToFit="1"/>
      <protection locked="0"/>
    </xf>
    <xf numFmtId="0" fontId="52" fillId="0" borderId="55" xfId="0" applyFont="1" applyBorder="1" applyAlignment="1" applyProtection="1">
      <alignment horizontal="center" vertical="center" wrapText="1"/>
      <protection hidden="1"/>
    </xf>
    <xf numFmtId="0" fontId="51" fillId="0" borderId="55" xfId="0" applyFont="1" applyBorder="1" applyAlignment="1" applyProtection="1">
      <alignment horizontal="center" vertical="center" wrapText="1"/>
      <protection hidden="1"/>
    </xf>
    <xf numFmtId="0" fontId="52" fillId="2" borderId="59" xfId="0" applyFont="1" applyFill="1" applyBorder="1" applyAlignment="1" applyProtection="1">
      <alignment horizontal="center" vertical="center" shrinkToFit="1"/>
      <protection locked="0"/>
    </xf>
    <xf numFmtId="3" fontId="52" fillId="2" borderId="59" xfId="0" applyNumberFormat="1" applyFont="1" applyFill="1" applyBorder="1" applyAlignment="1" applyProtection="1">
      <alignment horizontal="center" vertical="center" shrinkToFit="1"/>
      <protection locked="0"/>
    </xf>
    <xf numFmtId="0" fontId="52" fillId="2" borderId="34" xfId="0" applyFont="1" applyFill="1" applyBorder="1" applyAlignment="1" applyProtection="1">
      <alignment horizontal="left" vertical="center" shrinkToFit="1"/>
      <protection locked="0"/>
    </xf>
    <xf numFmtId="0" fontId="52" fillId="0" borderId="34" xfId="0" applyFont="1" applyBorder="1" applyAlignment="1" applyProtection="1">
      <alignment horizontal="center" vertical="center" wrapText="1"/>
      <protection hidden="1"/>
    </xf>
    <xf numFmtId="0" fontId="51" fillId="0" borderId="34" xfId="0" applyFont="1" applyBorder="1" applyAlignment="1" applyProtection="1">
      <alignment horizontal="center" vertical="center" wrapText="1"/>
      <protection hidden="1"/>
    </xf>
    <xf numFmtId="3" fontId="52" fillId="2" borderId="71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4" xfId="0" applyFont="1" applyBorder="1" applyAlignment="1" applyProtection="1">
      <alignment horizontal="left" vertical="center"/>
      <protection hidden="1"/>
    </xf>
    <xf numFmtId="0" fontId="71" fillId="0" borderId="4" xfId="0" applyFont="1" applyBorder="1" applyAlignment="1" applyProtection="1">
      <alignment horizontal="center" vertical="center" wrapText="1"/>
      <protection hidden="1"/>
    </xf>
    <xf numFmtId="3" fontId="71" fillId="0" borderId="4" xfId="0" applyNumberFormat="1" applyFont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left" vertical="center" wrapText="1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3" fontId="71" fillId="0" borderId="0" xfId="0" applyNumberFormat="1" applyFont="1" applyAlignment="1" applyProtection="1">
      <alignment horizontal="center" vertical="center" wrapText="1"/>
      <protection hidden="1"/>
    </xf>
    <xf numFmtId="0" fontId="66" fillId="0" borderId="0" xfId="0" applyFont="1" applyAlignment="1" applyProtection="1">
      <alignment horizontal="left" vertical="center" indent="10"/>
      <protection hidden="1"/>
    </xf>
    <xf numFmtId="0" fontId="66" fillId="0" borderId="26" xfId="0" applyFont="1" applyBorder="1" applyAlignment="1" applyProtection="1">
      <alignment horizontal="left" vertical="center"/>
      <protection hidden="1"/>
    </xf>
    <xf numFmtId="0" fontId="66" fillId="0" borderId="26" xfId="0" applyFont="1" applyBorder="1" applyAlignment="1" applyProtection="1">
      <alignment horizontal="left" vertical="center" indent="10"/>
      <protection hidden="1"/>
    </xf>
    <xf numFmtId="0" fontId="50" fillId="0" borderId="157" xfId="0" applyFont="1" applyBorder="1" applyAlignment="1" applyProtection="1">
      <alignment horizontal="left" vertical="center" wrapText="1" indent="2"/>
      <protection hidden="1"/>
    </xf>
    <xf numFmtId="3" fontId="52" fillId="0" borderId="158" xfId="0" applyNumberFormat="1" applyFont="1" applyBorder="1" applyAlignment="1" applyProtection="1">
      <alignment horizontal="center" vertical="center" shrinkToFit="1"/>
      <protection hidden="1"/>
    </xf>
    <xf numFmtId="3" fontId="52" fillId="0" borderId="159" xfId="0" applyNumberFormat="1" applyFont="1" applyBorder="1" applyAlignment="1" applyProtection="1">
      <alignment horizontal="center" vertical="center" shrinkToFit="1"/>
      <protection hidden="1"/>
    </xf>
    <xf numFmtId="3" fontId="52" fillId="0" borderId="39" xfId="0" applyNumberFormat="1" applyFont="1" applyBorder="1" applyAlignment="1" applyProtection="1">
      <alignment horizontal="center" vertical="center" shrinkToFit="1"/>
      <protection hidden="1"/>
    </xf>
    <xf numFmtId="3" fontId="52" fillId="0" borderId="160" xfId="0" applyNumberFormat="1" applyFont="1" applyBorder="1" applyAlignment="1" applyProtection="1">
      <alignment horizontal="center" vertical="center" shrinkToFit="1"/>
      <protection hidden="1"/>
    </xf>
    <xf numFmtId="3" fontId="52" fillId="2" borderId="159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38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110" xfId="0" applyFont="1" applyBorder="1" applyAlignment="1" applyProtection="1">
      <alignment horizontal="left" vertical="center" wrapText="1" indent="2"/>
      <protection hidden="1"/>
    </xf>
    <xf numFmtId="3" fontId="52" fillId="0" borderId="57" xfId="0" applyNumberFormat="1" applyFont="1" applyBorder="1" applyAlignment="1" applyProtection="1">
      <alignment horizontal="center" vertical="center" shrinkToFit="1"/>
      <protection hidden="1"/>
    </xf>
    <xf numFmtId="0" fontId="50" fillId="0" borderId="156" xfId="0" applyFont="1" applyBorder="1" applyAlignment="1" applyProtection="1">
      <alignment horizontal="left" vertical="center" wrapText="1" indent="2"/>
      <protection hidden="1"/>
    </xf>
    <xf numFmtId="3" fontId="52" fillId="0" borderId="69" xfId="0" applyNumberFormat="1" applyFont="1" applyBorder="1" applyAlignment="1" applyProtection="1">
      <alignment horizontal="center" vertical="center" shrinkToFit="1"/>
      <protection hidden="1"/>
    </xf>
    <xf numFmtId="3" fontId="52" fillId="0" borderId="70" xfId="0" applyNumberFormat="1" applyFont="1" applyBorder="1" applyAlignment="1" applyProtection="1">
      <alignment horizontal="center" vertical="center" shrinkToFit="1"/>
      <protection hidden="1"/>
    </xf>
    <xf numFmtId="3" fontId="52" fillId="0" borderId="34" xfId="0" applyNumberFormat="1" applyFont="1" applyBorder="1" applyAlignment="1" applyProtection="1">
      <alignment horizontal="center" vertical="center" shrinkToFit="1"/>
      <protection hidden="1"/>
    </xf>
    <xf numFmtId="3" fontId="52" fillId="0" borderId="71" xfId="0" applyNumberFormat="1" applyFont="1" applyBorder="1" applyAlignment="1" applyProtection="1">
      <alignment horizontal="center" vertical="center" shrinkToFit="1"/>
      <protection hidden="1"/>
    </xf>
    <xf numFmtId="3" fontId="52" fillId="2" borderId="70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33" xfId="0" applyNumberFormat="1" applyFont="1" applyFill="1" applyBorder="1" applyAlignment="1" applyProtection="1">
      <alignment horizontal="center" vertical="center" shrinkToFit="1"/>
      <protection locked="0"/>
    </xf>
    <xf numFmtId="0" fontId="81" fillId="0" borderId="4" xfId="0" applyFont="1" applyBorder="1" applyAlignment="1" applyProtection="1">
      <alignment horizontal="center" vertical="center"/>
      <protection hidden="1"/>
    </xf>
    <xf numFmtId="0" fontId="81" fillId="0" borderId="4" xfId="0" applyFont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vertical="center"/>
      <protection hidden="1"/>
    </xf>
    <xf numFmtId="0" fontId="101" fillId="0" borderId="0" xfId="0" applyFont="1" applyAlignment="1">
      <alignment vertical="center"/>
    </xf>
    <xf numFmtId="0" fontId="84" fillId="0" borderId="144" xfId="0" applyFont="1" applyBorder="1" applyAlignment="1" applyProtection="1">
      <alignment horizontal="center" vertical="center" wrapText="1"/>
      <protection hidden="1"/>
    </xf>
    <xf numFmtId="0" fontId="84" fillId="0" borderId="145" xfId="0" applyFont="1" applyBorder="1" applyAlignment="1" applyProtection="1">
      <alignment horizontal="center" vertical="center" wrapText="1"/>
      <protection hidden="1"/>
    </xf>
    <xf numFmtId="0" fontId="84" fillId="0" borderId="182" xfId="0" applyFont="1" applyBorder="1" applyAlignment="1" applyProtection="1">
      <alignment horizontal="center" vertical="center" wrapText="1"/>
      <protection hidden="1"/>
    </xf>
    <xf numFmtId="0" fontId="84" fillId="0" borderId="189" xfId="0" applyFont="1" applyBorder="1" applyAlignment="1" applyProtection="1">
      <alignment horizontal="center" vertical="center" wrapText="1"/>
      <protection hidden="1"/>
    </xf>
    <xf numFmtId="0" fontId="84" fillId="0" borderId="186" xfId="0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horizontal="left" vertical="center" wrapText="1"/>
      <protection hidden="1"/>
    </xf>
    <xf numFmtId="0" fontId="92" fillId="0" borderId="0" xfId="0" applyFont="1" applyAlignment="1" applyProtection="1">
      <alignment horizontal="left" vertical="center" wrapText="1"/>
      <protection hidden="1"/>
    </xf>
    <xf numFmtId="3" fontId="50" fillId="0" borderId="41" xfId="0" applyNumberFormat="1" applyFont="1" applyBorder="1" applyAlignment="1" applyProtection="1">
      <alignment horizontal="center" vertical="center" wrapText="1"/>
      <protection hidden="1"/>
    </xf>
    <xf numFmtId="3" fontId="50" fillId="0" borderId="146" xfId="0" applyNumberFormat="1" applyFont="1" applyBorder="1" applyAlignment="1" applyProtection="1">
      <alignment horizontal="center" vertical="center" wrapText="1"/>
      <protection hidden="1"/>
    </xf>
    <xf numFmtId="3" fontId="50" fillId="0" borderId="0" xfId="0" applyNumberFormat="1" applyFont="1" applyAlignment="1" applyProtection="1">
      <alignment horizontal="center" vertical="center" wrapText="1"/>
      <protection hidden="1"/>
    </xf>
    <xf numFmtId="3" fontId="50" fillId="0" borderId="183" xfId="0" applyNumberFormat="1" applyFont="1" applyBorder="1" applyAlignment="1" applyProtection="1">
      <alignment vertical="center" wrapText="1"/>
      <protection hidden="1"/>
    </xf>
    <xf numFmtId="3" fontId="50" fillId="0" borderId="22" xfId="0" applyNumberFormat="1" applyFont="1" applyBorder="1" applyAlignment="1" applyProtection="1">
      <alignment vertical="center" wrapText="1"/>
      <protection hidden="1"/>
    </xf>
    <xf numFmtId="3" fontId="50" fillId="0" borderId="183" xfId="0" applyNumberFormat="1" applyFont="1" applyBorder="1" applyAlignment="1" applyProtection="1">
      <alignment horizontal="center" vertical="center" wrapText="1"/>
      <protection hidden="1"/>
    </xf>
    <xf numFmtId="0" fontId="50" fillId="0" borderId="124" xfId="0" applyFont="1" applyBorder="1" applyAlignment="1" applyProtection="1">
      <alignment horizontal="left" vertical="center" wrapText="1" indent="5"/>
      <protection hidden="1"/>
    </xf>
    <xf numFmtId="3" fontId="52" fillId="0" borderId="125" xfId="0" applyNumberFormat="1" applyFont="1" applyBorder="1" applyAlignment="1" applyProtection="1">
      <alignment horizontal="center" vertical="center" shrinkToFit="1"/>
      <protection hidden="1"/>
    </xf>
    <xf numFmtId="3" fontId="52" fillId="0" borderId="143" xfId="0" applyNumberFormat="1" applyFont="1" applyBorder="1" applyAlignment="1" applyProtection="1">
      <alignment horizontal="center" vertical="center" shrinkToFit="1"/>
      <protection hidden="1"/>
    </xf>
    <xf numFmtId="3" fontId="52" fillId="0" borderId="124" xfId="0" applyNumberFormat="1" applyFont="1" applyBorder="1" applyAlignment="1" applyProtection="1">
      <alignment horizontal="center" vertical="center" shrinkToFit="1"/>
      <protection hidden="1"/>
    </xf>
    <xf numFmtId="3" fontId="52" fillId="0" borderId="188" xfId="0" applyNumberFormat="1" applyFont="1" applyBorder="1" applyAlignment="1" applyProtection="1">
      <alignment horizontal="center" vertical="center" shrinkToFit="1"/>
      <protection hidden="1"/>
    </xf>
    <xf numFmtId="3" fontId="52" fillId="0" borderId="190" xfId="0" applyNumberFormat="1" applyFont="1" applyBorder="1" applyAlignment="1" applyProtection="1">
      <alignment horizontal="center" vertical="center" shrinkToFit="1"/>
      <protection hidden="1"/>
    </xf>
    <xf numFmtId="0" fontId="50" fillId="0" borderId="50" xfId="0" applyFont="1" applyBorder="1" applyAlignment="1" applyProtection="1">
      <alignment horizontal="left" vertical="center" wrapText="1" indent="9"/>
      <protection hidden="1"/>
    </xf>
    <xf numFmtId="3" fontId="52" fillId="2" borderId="142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50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194" xfId="0" applyNumberFormat="1" applyFont="1" applyBorder="1" applyAlignment="1" applyProtection="1">
      <alignment horizontal="center" vertical="center" shrinkToFit="1"/>
      <protection hidden="1"/>
    </xf>
    <xf numFmtId="3" fontId="52" fillId="2" borderId="191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12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89" xfId="0" applyFont="1" applyBorder="1" applyAlignment="1" applyProtection="1">
      <alignment horizontal="left" vertical="center" wrapText="1" indent="9"/>
      <protection hidden="1"/>
    </xf>
    <xf numFmtId="3" fontId="52" fillId="2" borderId="211" xfId="0" applyNumberFormat="1" applyFont="1" applyFill="1" applyBorder="1" applyAlignment="1" applyProtection="1">
      <alignment horizontal="center" vertical="center" shrinkToFit="1"/>
      <protection locked="0"/>
    </xf>
    <xf numFmtId="3" fontId="52" fillId="0" borderId="193" xfId="0" applyNumberFormat="1" applyFont="1" applyBorder="1" applyAlignment="1" applyProtection="1">
      <alignment horizontal="center" vertical="center" shrinkToFit="1"/>
      <protection hidden="1"/>
    </xf>
    <xf numFmtId="3" fontId="52" fillId="2" borderId="212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39" xfId="0" applyFont="1" applyBorder="1" applyAlignment="1" applyProtection="1">
      <alignment horizontal="center" vertical="center" wrapText="1"/>
      <protection hidden="1"/>
    </xf>
    <xf numFmtId="3" fontId="52" fillId="2" borderId="210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39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55" xfId="0" applyFont="1" applyBorder="1" applyAlignment="1" applyProtection="1">
      <alignment horizontal="center" vertical="center" wrapText="1"/>
      <protection hidden="1"/>
    </xf>
    <xf numFmtId="3" fontId="52" fillId="2" borderId="147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209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34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148" xfId="0" applyFont="1" applyBorder="1" applyAlignment="1" applyProtection="1">
      <alignment horizontal="center" vertical="center" wrapText="1"/>
      <protection hidden="1"/>
    </xf>
    <xf numFmtId="3" fontId="52" fillId="0" borderId="149" xfId="0" applyNumberFormat="1" applyFont="1" applyBorder="1" applyAlignment="1" applyProtection="1">
      <alignment horizontal="center" vertical="center" shrinkToFit="1"/>
      <protection hidden="1"/>
    </xf>
    <xf numFmtId="3" fontId="52" fillId="2" borderId="150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148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153" xfId="0" applyFont="1" applyBorder="1" applyAlignment="1" applyProtection="1">
      <alignment horizontal="center" vertical="center" wrapText="1"/>
      <protection hidden="1"/>
    </xf>
    <xf numFmtId="3" fontId="52" fillId="0" borderId="154" xfId="0" applyNumberFormat="1" applyFont="1" applyBorder="1" applyAlignment="1" applyProtection="1">
      <alignment horizontal="center" vertical="center" shrinkToFit="1"/>
      <protection hidden="1"/>
    </xf>
    <xf numFmtId="3" fontId="52" fillId="2" borderId="155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153" xfId="0" applyNumberFormat="1" applyFont="1" applyFill="1" applyBorder="1" applyAlignment="1" applyProtection="1">
      <alignment horizontal="center" vertical="center" shrinkToFit="1"/>
      <protection locked="0"/>
    </xf>
    <xf numFmtId="0" fontId="53" fillId="0" borderId="152" xfId="0" applyFont="1" applyBorder="1" applyAlignment="1" applyProtection="1">
      <alignment horizontal="center" vertical="center" wrapText="1"/>
      <protection hidden="1"/>
    </xf>
    <xf numFmtId="3" fontId="52" fillId="0" borderId="142" xfId="0" applyNumberFormat="1" applyFont="1" applyBorder="1" applyAlignment="1" applyProtection="1">
      <alignment horizontal="center" vertical="center" shrinkToFit="1"/>
      <protection hidden="1"/>
    </xf>
    <xf numFmtId="0" fontId="42" fillId="0" borderId="17" xfId="0" applyFont="1" applyBorder="1" applyAlignment="1" applyProtection="1">
      <alignment vertical="center"/>
      <protection hidden="1"/>
    </xf>
    <xf numFmtId="3" fontId="70" fillId="0" borderId="0" xfId="0" applyNumberFormat="1" applyFont="1" applyProtection="1">
      <protection hidden="1"/>
    </xf>
    <xf numFmtId="3" fontId="52" fillId="2" borderId="151" xfId="0" applyNumberFormat="1" applyFont="1" applyFill="1" applyBorder="1" applyAlignment="1" applyProtection="1">
      <alignment horizontal="center" vertical="center" shrinkToFit="1"/>
      <protection locked="0"/>
    </xf>
    <xf numFmtId="3" fontId="52" fillId="2" borderId="52" xfId="0" applyNumberFormat="1" applyFont="1" applyFill="1" applyBorder="1" applyAlignment="1" applyProtection="1">
      <alignment horizontal="center" vertical="center" shrinkToFit="1"/>
      <protection locked="0"/>
    </xf>
    <xf numFmtId="0" fontId="42" fillId="0" borderId="30" xfId="0" applyFont="1" applyBorder="1" applyAlignment="1" applyProtection="1">
      <alignment vertical="center"/>
      <protection hidden="1"/>
    </xf>
    <xf numFmtId="0" fontId="42" fillId="0" borderId="26" xfId="0" applyFont="1" applyBorder="1" applyAlignment="1" applyProtection="1">
      <alignment vertical="center"/>
      <protection hidden="1"/>
    </xf>
    <xf numFmtId="3" fontId="53" fillId="0" borderId="0" xfId="0" applyNumberFormat="1" applyFont="1" applyAlignment="1" applyProtection="1">
      <alignment vertical="center"/>
      <protection hidden="1"/>
    </xf>
    <xf numFmtId="3" fontId="55" fillId="0" borderId="0" xfId="0" applyNumberFormat="1" applyFont="1" applyAlignment="1" applyProtection="1">
      <alignment vertical="center" shrinkToFit="1"/>
      <protection hidden="1"/>
    </xf>
    <xf numFmtId="3" fontId="55" fillId="0" borderId="0" xfId="0" applyNumberFormat="1" applyFont="1" applyProtection="1">
      <protection hidden="1"/>
    </xf>
    <xf numFmtId="3" fontId="55" fillId="0" borderId="0" xfId="0" applyNumberFormat="1" applyFont="1" applyAlignment="1" applyProtection="1">
      <alignment vertical="center"/>
      <protection hidden="1"/>
    </xf>
    <xf numFmtId="3" fontId="104" fillId="0" borderId="0" xfId="0" applyNumberFormat="1" applyFont="1" applyAlignment="1" applyProtection="1">
      <alignment vertical="center"/>
      <protection hidden="1"/>
    </xf>
    <xf numFmtId="3" fontId="58" fillId="0" borderId="0" xfId="0" applyNumberFormat="1" applyFont="1" applyAlignment="1" applyProtection="1">
      <alignment horizontal="center" vertical="center"/>
      <protection hidden="1"/>
    </xf>
    <xf numFmtId="3" fontId="53" fillId="0" borderId="0" xfId="0" applyNumberFormat="1" applyFont="1" applyAlignment="1" applyProtection="1">
      <alignment vertical="center" wrapText="1"/>
      <protection hidden="1"/>
    </xf>
    <xf numFmtId="3" fontId="55" fillId="0" borderId="0" xfId="0" applyNumberFormat="1" applyFont="1" applyAlignment="1" applyProtection="1">
      <alignment vertical="center" wrapText="1"/>
      <protection hidden="1"/>
    </xf>
    <xf numFmtId="3" fontId="105" fillId="0" borderId="0" xfId="0" applyNumberFormat="1" applyFont="1" applyAlignment="1" applyProtection="1">
      <alignment vertical="center" wrapText="1"/>
      <protection hidden="1"/>
    </xf>
    <xf numFmtId="3" fontId="104" fillId="0" borderId="0" xfId="0" applyNumberFormat="1" applyFont="1" applyAlignment="1" applyProtection="1">
      <alignment vertical="center" wrapText="1"/>
      <protection hidden="1"/>
    </xf>
    <xf numFmtId="0" fontId="44" fillId="2" borderId="57" xfId="0" applyFont="1" applyFill="1" applyBorder="1" applyAlignment="1" applyProtection="1">
      <alignment vertical="center" shrinkToFit="1"/>
      <protection locked="0" hidden="1"/>
    </xf>
    <xf numFmtId="0" fontId="47" fillId="0" borderId="57" xfId="0" applyFont="1" applyBorder="1" applyAlignment="1" applyProtection="1">
      <alignment vertical="center" shrinkToFit="1"/>
      <protection hidden="1"/>
    </xf>
    <xf numFmtId="0" fontId="42" fillId="2" borderId="57" xfId="0" applyFont="1" applyFill="1" applyBorder="1" applyAlignment="1" applyProtection="1">
      <alignment horizontal="left" vertical="center" shrinkToFit="1"/>
      <protection locked="0"/>
    </xf>
    <xf numFmtId="0" fontId="51" fillId="0" borderId="0" xfId="0" applyFont="1" applyAlignment="1" applyProtection="1">
      <alignment horizontal="center" vertical="center"/>
      <protection hidden="1"/>
    </xf>
    <xf numFmtId="0" fontId="42" fillId="0" borderId="55" xfId="0" applyFont="1" applyBorder="1" applyAlignment="1" applyProtection="1">
      <alignment horizontal="left"/>
      <protection hidden="1"/>
    </xf>
    <xf numFmtId="0" fontId="54" fillId="0" borderId="0" xfId="0" applyFont="1" applyAlignment="1" applyProtection="1">
      <alignment horizontal="right" vertical="center" indent="2"/>
      <protection hidden="1"/>
    </xf>
    <xf numFmtId="0" fontId="57" fillId="0" borderId="0" xfId="0" applyFont="1" applyAlignment="1" applyProtection="1">
      <alignment horizontal="right" vertical="center" indent="2"/>
      <protection hidden="1"/>
    </xf>
    <xf numFmtId="0" fontId="52" fillId="0" borderId="0" xfId="0" applyFont="1" applyAlignment="1" applyProtection="1">
      <alignment horizontal="right" vertical="center" wrapText="1"/>
      <protection hidden="1"/>
    </xf>
    <xf numFmtId="0" fontId="61" fillId="0" borderId="0" xfId="0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right" vertical="center" wrapText="1"/>
      <protection hidden="1"/>
    </xf>
    <xf numFmtId="0" fontId="52" fillId="0" borderId="0" xfId="0" applyFont="1" applyAlignment="1" applyProtection="1">
      <alignment horizontal="right" vertical="center"/>
      <protection hidden="1"/>
    </xf>
    <xf numFmtId="0" fontId="78" fillId="0" borderId="124" xfId="0" applyFont="1" applyBorder="1" applyAlignment="1" applyProtection="1">
      <alignment horizontal="left" vertical="center" wrapText="1" indent="3"/>
      <protection hidden="1"/>
    </xf>
    <xf numFmtId="0" fontId="49" fillId="0" borderId="50" xfId="0" applyFont="1" applyBorder="1" applyAlignment="1" applyProtection="1">
      <alignment horizontal="left" vertical="center" wrapText="1" indent="7"/>
      <protection hidden="1"/>
    </xf>
    <xf numFmtId="0" fontId="49" fillId="0" borderId="89" xfId="0" applyFont="1" applyBorder="1" applyAlignment="1" applyProtection="1">
      <alignment horizontal="left" vertical="center" wrapText="1" indent="7"/>
      <protection hidden="1"/>
    </xf>
    <xf numFmtId="0" fontId="78" fillId="0" borderId="39" xfId="0" applyFont="1" applyBorder="1" applyAlignment="1" applyProtection="1">
      <alignment horizontal="left" vertical="center" wrapText="1" indent="3"/>
      <protection hidden="1"/>
    </xf>
    <xf numFmtId="0" fontId="78" fillId="0" borderId="55" xfId="0" applyFont="1" applyBorder="1" applyAlignment="1" applyProtection="1">
      <alignment horizontal="left" vertical="center" wrapText="1" indent="3"/>
      <protection hidden="1"/>
    </xf>
    <xf numFmtId="0" fontId="78" fillId="0" borderId="34" xfId="0" applyFont="1" applyBorder="1" applyAlignment="1" applyProtection="1">
      <alignment horizontal="left" vertical="center" wrapText="1" indent="3"/>
      <protection hidden="1"/>
    </xf>
    <xf numFmtId="0" fontId="78" fillId="0" borderId="148" xfId="0" applyFont="1" applyBorder="1" applyAlignment="1" applyProtection="1">
      <alignment horizontal="left" vertical="center" wrapText="1" indent="3"/>
      <protection hidden="1"/>
    </xf>
    <xf numFmtId="0" fontId="78" fillId="0" borderId="153" xfId="0" applyFont="1" applyBorder="1" applyAlignment="1" applyProtection="1">
      <alignment horizontal="left" vertical="center" wrapText="1" indent="3"/>
      <protection hidden="1"/>
    </xf>
    <xf numFmtId="0" fontId="78" fillId="0" borderId="50" xfId="0" applyFont="1" applyBorder="1" applyAlignment="1" applyProtection="1">
      <alignment horizontal="left" vertical="center" wrapText="1" indent="3"/>
      <protection hidden="1"/>
    </xf>
    <xf numFmtId="0" fontId="49" fillId="0" borderId="46" xfId="0" applyFont="1" applyBorder="1" applyAlignment="1" applyProtection="1">
      <alignment vertical="center" wrapText="1"/>
      <protection hidden="1"/>
    </xf>
    <xf numFmtId="0" fontId="49" fillId="0" borderId="141" xfId="0" applyFont="1" applyBorder="1" applyAlignment="1" applyProtection="1">
      <alignment vertical="center" wrapText="1"/>
      <protection hidden="1"/>
    </xf>
    <xf numFmtId="0" fontId="49" fillId="0" borderId="43" xfId="0" applyFont="1" applyBorder="1" applyAlignment="1" applyProtection="1">
      <alignment horizontal="left" vertical="center" wrapText="1" indent="4"/>
      <protection hidden="1"/>
    </xf>
    <xf numFmtId="0" fontId="49" fillId="0" borderId="52" xfId="0" applyFont="1" applyBorder="1" applyAlignment="1" applyProtection="1">
      <alignment horizontal="left" vertical="center" wrapText="1" indent="4"/>
      <protection hidden="1"/>
    </xf>
    <xf numFmtId="0" fontId="36" fillId="0" borderId="4" xfId="0" applyFont="1" applyBorder="1" applyAlignment="1" applyProtection="1">
      <alignment vertical="center"/>
      <protection hidden="1"/>
    </xf>
    <xf numFmtId="0" fontId="36" fillId="0" borderId="26" xfId="0" applyFont="1" applyBorder="1" applyAlignment="1" applyProtection="1">
      <alignment vertical="center"/>
      <protection hidden="1"/>
    </xf>
    <xf numFmtId="0" fontId="43" fillId="0" borderId="34" xfId="0" applyFont="1" applyBorder="1" applyAlignment="1" applyProtection="1">
      <alignment horizontal="left" vertical="center" indent="1"/>
      <protection hidden="1"/>
    </xf>
    <xf numFmtId="0" fontId="61" fillId="0" borderId="237" xfId="0" applyFont="1" applyBorder="1" applyAlignment="1" applyProtection="1">
      <alignment horizontal="center" vertical="center"/>
      <protection hidden="1"/>
    </xf>
    <xf numFmtId="0" fontId="61" fillId="0" borderId="129" xfId="0" applyFont="1" applyBorder="1" applyAlignment="1" applyProtection="1">
      <alignment horizontal="center" vertical="center"/>
      <protection hidden="1"/>
    </xf>
    <xf numFmtId="0" fontId="61" fillId="2" borderId="233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justify"/>
      <protection hidden="1"/>
    </xf>
    <xf numFmtId="0" fontId="35" fillId="0" borderId="0" xfId="0" applyFont="1" applyProtection="1">
      <protection hidden="1"/>
    </xf>
    <xf numFmtId="0" fontId="58" fillId="0" borderId="0" xfId="0" applyFont="1" applyAlignment="1" applyProtection="1">
      <alignment horizontal="left"/>
      <protection hidden="1"/>
    </xf>
    <xf numFmtId="0" fontId="91" fillId="0" borderId="0" xfId="0" applyFont="1" applyAlignment="1" applyProtection="1">
      <alignment vertical="center" wrapText="1"/>
      <protection hidden="1"/>
    </xf>
    <xf numFmtId="0" fontId="76" fillId="0" borderId="0" xfId="0" applyFont="1" applyAlignment="1" applyProtection="1">
      <alignment vertical="center" wrapText="1"/>
      <protection hidden="1"/>
    </xf>
    <xf numFmtId="0" fontId="102" fillId="0" borderId="0" xfId="0" applyFont="1" applyAlignment="1" applyProtection="1">
      <alignment horizontal="left" vertical="center" indent="1"/>
      <protection hidden="1"/>
    </xf>
    <xf numFmtId="0" fontId="103" fillId="0" borderId="0" xfId="0" applyFont="1" applyAlignment="1" applyProtection="1">
      <alignment vertical="center" wrapText="1"/>
      <protection hidden="1"/>
    </xf>
    <xf numFmtId="0" fontId="49" fillId="0" borderId="55" xfId="0" applyFont="1" applyBorder="1" applyAlignment="1" applyProtection="1">
      <alignment horizontal="left" vertical="center" wrapText="1" indent="3"/>
      <protection hidden="1"/>
    </xf>
    <xf numFmtId="0" fontId="106" fillId="0" borderId="0" xfId="0" applyFont="1" applyAlignment="1">
      <alignment horizontal="left" wrapText="1"/>
    </xf>
    <xf numFmtId="0" fontId="107" fillId="0" borderId="0" xfId="0" applyFont="1" applyAlignment="1" applyProtection="1">
      <alignment horizontal="right" vertical="center"/>
      <protection hidden="1"/>
    </xf>
    <xf numFmtId="0" fontId="85" fillId="0" borderId="0" xfId="0" applyFont="1" applyAlignment="1" applyProtection="1">
      <alignment horizontal="left" vertical="center"/>
      <protection hidden="1"/>
    </xf>
    <xf numFmtId="0" fontId="86" fillId="0" borderId="0" xfId="0" applyFont="1" applyAlignment="1">
      <alignment horizontal="left" vertical="center" indent="3"/>
    </xf>
    <xf numFmtId="0" fontId="109" fillId="0" borderId="0" xfId="0" applyFont="1" applyAlignment="1">
      <alignment horizontal="left" wrapText="1"/>
    </xf>
    <xf numFmtId="0" fontId="17" fillId="0" borderId="238" xfId="0" applyFont="1" applyBorder="1"/>
    <xf numFmtId="0" fontId="17" fillId="0" borderId="0" xfId="0" applyFont="1"/>
    <xf numFmtId="0" fontId="37" fillId="0" borderId="0" xfId="0" applyFont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vertical="center"/>
      <protection hidden="1"/>
    </xf>
    <xf numFmtId="0" fontId="40" fillId="0" borderId="0" xfId="0" quotePrefix="1" applyFont="1" applyAlignment="1" applyProtection="1">
      <alignment horizontal="center" vertical="center"/>
      <protection hidden="1"/>
    </xf>
    <xf numFmtId="0" fontId="40" fillId="0" borderId="0" xfId="0" applyFont="1" applyAlignment="1" applyProtection="1">
      <alignment horizontal="center" vertical="center"/>
      <protection hidden="1"/>
    </xf>
    <xf numFmtId="0" fontId="46" fillId="40" borderId="70" xfId="0" applyFont="1" applyFill="1" applyBorder="1" applyAlignment="1" applyProtection="1">
      <alignment horizontal="center" vertical="center" wrapText="1" shrinkToFit="1"/>
      <protection hidden="1"/>
    </xf>
    <xf numFmtId="0" fontId="46" fillId="40" borderId="159" xfId="0" applyFont="1" applyFill="1" applyBorder="1" applyAlignment="1" applyProtection="1">
      <alignment horizontal="center" vertical="center" wrapText="1" shrinkToFit="1"/>
      <protection hidden="1"/>
    </xf>
    <xf numFmtId="0" fontId="56" fillId="0" borderId="70" xfId="0" applyFont="1" applyBorder="1" applyAlignment="1" applyProtection="1">
      <alignment horizontal="left" vertical="center" wrapText="1"/>
      <protection hidden="1"/>
    </xf>
    <xf numFmtId="0" fontId="56" fillId="0" borderId="73" xfId="0" applyFont="1" applyBorder="1" applyAlignment="1" applyProtection="1">
      <alignment horizontal="left" vertical="center" wrapText="1"/>
      <protection hidden="1"/>
    </xf>
    <xf numFmtId="0" fontId="56" fillId="0" borderId="159" xfId="0" applyFont="1" applyBorder="1" applyAlignment="1" applyProtection="1">
      <alignment horizontal="left" vertical="center" wrapText="1"/>
      <protection hidden="1"/>
    </xf>
    <xf numFmtId="0" fontId="43" fillId="0" borderId="0" xfId="0" applyFont="1" applyAlignment="1" applyProtection="1">
      <alignment horizontal="left" vertical="center"/>
      <protection hidden="1"/>
    </xf>
    <xf numFmtId="0" fontId="42" fillId="2" borderId="33" xfId="0" applyFont="1" applyFill="1" applyBorder="1" applyAlignment="1" applyProtection="1">
      <alignment horizontal="left" vertical="top" wrapText="1"/>
      <protection locked="0"/>
    </xf>
    <xf numFmtId="0" fontId="42" fillId="2" borderId="34" xfId="0" applyFont="1" applyFill="1" applyBorder="1" applyAlignment="1" applyProtection="1">
      <alignment horizontal="left" vertical="top" wrapText="1"/>
      <protection locked="0"/>
    </xf>
    <xf numFmtId="0" fontId="42" fillId="2" borderId="35" xfId="0" applyFont="1" applyFill="1" applyBorder="1" applyAlignment="1" applyProtection="1">
      <alignment horizontal="left" vertical="top" wrapText="1"/>
      <protection locked="0"/>
    </xf>
    <xf numFmtId="0" fontId="42" fillId="2" borderId="36" xfId="0" applyFont="1" applyFill="1" applyBorder="1" applyAlignment="1" applyProtection="1">
      <alignment horizontal="left" vertical="top" wrapText="1"/>
      <protection locked="0"/>
    </xf>
    <xf numFmtId="0" fontId="42" fillId="2" borderId="0" xfId="0" applyFont="1" applyFill="1" applyAlignment="1" applyProtection="1">
      <alignment horizontal="left" vertical="top" wrapText="1"/>
      <protection locked="0"/>
    </xf>
    <xf numFmtId="0" fontId="42" fillId="2" borderId="37" xfId="0" applyFont="1" applyFill="1" applyBorder="1" applyAlignment="1" applyProtection="1">
      <alignment horizontal="left" vertical="top" wrapText="1"/>
      <protection locked="0"/>
    </xf>
    <xf numFmtId="0" fontId="42" fillId="2" borderId="38" xfId="0" applyFont="1" applyFill="1" applyBorder="1" applyAlignment="1" applyProtection="1">
      <alignment horizontal="left" vertical="top" wrapText="1"/>
      <protection locked="0"/>
    </xf>
    <xf numFmtId="0" fontId="42" fillId="2" borderId="39" xfId="0" applyFont="1" applyFill="1" applyBorder="1" applyAlignment="1" applyProtection="1">
      <alignment horizontal="left" vertical="top" wrapText="1"/>
      <protection locked="0"/>
    </xf>
    <xf numFmtId="0" fontId="42" fillId="2" borderId="40" xfId="0" applyFont="1" applyFill="1" applyBorder="1" applyAlignment="1" applyProtection="1">
      <alignment horizontal="left" vertical="top" wrapText="1"/>
      <protection locked="0"/>
    </xf>
    <xf numFmtId="0" fontId="64" fillId="0" borderId="13" xfId="0" applyFont="1" applyBorder="1" applyAlignment="1" applyProtection="1">
      <alignment horizontal="center" vertical="center"/>
      <protection hidden="1"/>
    </xf>
    <xf numFmtId="0" fontId="64" fillId="0" borderId="14" xfId="0" applyFont="1" applyBorder="1" applyAlignment="1" applyProtection="1">
      <alignment horizontal="center" vertical="center"/>
      <protection hidden="1"/>
    </xf>
    <xf numFmtId="0" fontId="64" fillId="0" borderId="29" xfId="0" applyFont="1" applyBorder="1" applyAlignment="1" applyProtection="1">
      <alignment horizontal="center" vertical="center"/>
      <protection hidden="1"/>
    </xf>
    <xf numFmtId="0" fontId="64" fillId="0" borderId="121" xfId="0" applyFont="1" applyBorder="1" applyAlignment="1" applyProtection="1">
      <alignment horizontal="center" vertical="center"/>
      <protection hidden="1"/>
    </xf>
    <xf numFmtId="3" fontId="76" fillId="0" borderId="71" xfId="0" applyNumberFormat="1" applyFont="1" applyBorder="1" applyAlignment="1" applyProtection="1">
      <alignment horizontal="center" vertical="center" wrapText="1"/>
      <protection hidden="1"/>
    </xf>
    <xf numFmtId="3" fontId="76" fillId="0" borderId="34" xfId="0" applyNumberFormat="1" applyFont="1" applyBorder="1" applyAlignment="1" applyProtection="1">
      <alignment horizontal="center" vertical="center" wrapText="1"/>
      <protection hidden="1"/>
    </xf>
    <xf numFmtId="3" fontId="76" fillId="0" borderId="128" xfId="0" applyNumberFormat="1" applyFont="1" applyBorder="1" applyAlignment="1" applyProtection="1">
      <alignment horizontal="center" vertical="center" wrapText="1"/>
      <protection hidden="1"/>
    </xf>
    <xf numFmtId="3" fontId="76" fillId="0" borderId="17" xfId="0" applyNumberFormat="1" applyFont="1" applyBorder="1" applyAlignment="1" applyProtection="1">
      <alignment horizontal="center" vertical="center" wrapText="1"/>
      <protection hidden="1"/>
    </xf>
    <xf numFmtId="3" fontId="76" fillId="0" borderId="0" xfId="0" applyNumberFormat="1" applyFont="1" applyAlignment="1" applyProtection="1">
      <alignment horizontal="center" vertical="center" wrapText="1"/>
      <protection hidden="1"/>
    </xf>
    <xf numFmtId="3" fontId="76" fillId="0" borderId="187" xfId="0" applyNumberFormat="1" applyFont="1" applyBorder="1" applyAlignment="1" applyProtection="1">
      <alignment horizontal="center" vertical="center" wrapText="1"/>
      <protection hidden="1"/>
    </xf>
    <xf numFmtId="3" fontId="76" fillId="0" borderId="27" xfId="0" applyNumberFormat="1" applyFont="1" applyBorder="1" applyAlignment="1" applyProtection="1">
      <alignment horizontal="center" vertical="center" wrapText="1"/>
      <protection hidden="1"/>
    </xf>
    <xf numFmtId="3" fontId="76" fillId="0" borderId="9" xfId="0" applyNumberFormat="1" applyFont="1" applyBorder="1" applyAlignment="1" applyProtection="1">
      <alignment horizontal="center" vertical="center" wrapText="1"/>
      <protection hidden="1"/>
    </xf>
    <xf numFmtId="3" fontId="76" fillId="0" borderId="28" xfId="0" applyNumberFormat="1" applyFont="1" applyBorder="1" applyAlignment="1" applyProtection="1">
      <alignment horizontal="center" vertical="center" wrapText="1"/>
      <protection hidden="1"/>
    </xf>
    <xf numFmtId="0" fontId="66" fillId="0" borderId="26" xfId="0" applyFont="1" applyBorder="1" applyAlignment="1" applyProtection="1">
      <alignment horizontal="left" vertical="top" wrapText="1"/>
      <protection hidden="1"/>
    </xf>
    <xf numFmtId="0" fontId="64" fillId="0" borderId="4" xfId="0" applyFont="1" applyBorder="1" applyAlignment="1" applyProtection="1">
      <alignment horizontal="left" vertical="center" wrapText="1"/>
      <protection hidden="1"/>
    </xf>
    <xf numFmtId="0" fontId="64" fillId="0" borderId="26" xfId="0" applyFont="1" applyBorder="1" applyAlignment="1" applyProtection="1">
      <alignment horizontal="left" vertical="center" wrapText="1"/>
      <protection hidden="1"/>
    </xf>
    <xf numFmtId="0" fontId="64" fillId="0" borderId="4" xfId="0" applyFont="1" applyBorder="1" applyAlignment="1" applyProtection="1">
      <alignment horizontal="center" vertical="center" wrapText="1"/>
      <protection hidden="1"/>
    </xf>
    <xf numFmtId="0" fontId="64" fillId="0" borderId="26" xfId="0" applyFont="1" applyBorder="1" applyAlignment="1" applyProtection="1">
      <alignment horizontal="center" vertical="center" wrapText="1"/>
      <protection hidden="1"/>
    </xf>
    <xf numFmtId="0" fontId="64" fillId="0" borderId="27" xfId="0" applyFont="1" applyBorder="1" applyAlignment="1" applyProtection="1">
      <alignment horizontal="center" vertical="center" wrapText="1"/>
      <protection hidden="1"/>
    </xf>
    <xf numFmtId="0" fontId="64" fillId="0" borderId="9" xfId="0" applyFont="1" applyBorder="1" applyAlignment="1" applyProtection="1">
      <alignment horizontal="center" vertical="center" wrapText="1"/>
      <protection hidden="1"/>
    </xf>
    <xf numFmtId="0" fontId="64" fillId="0" borderId="67" xfId="0" applyFont="1" applyBorder="1" applyAlignment="1" applyProtection="1">
      <alignment horizontal="center" vertical="center" wrapText="1"/>
      <protection hidden="1"/>
    </xf>
    <xf numFmtId="0" fontId="64" fillId="0" borderId="68" xfId="0" applyFont="1" applyBorder="1" applyAlignment="1" applyProtection="1">
      <alignment horizontal="center" vertical="center" wrapText="1"/>
      <protection hidden="1"/>
    </xf>
    <xf numFmtId="0" fontId="64" fillId="0" borderId="1" xfId="0" applyFont="1" applyBorder="1" applyAlignment="1" applyProtection="1">
      <alignment horizontal="left" vertical="center" wrapText="1"/>
      <protection hidden="1"/>
    </xf>
    <xf numFmtId="0" fontId="64" fillId="0" borderId="19" xfId="0" applyFont="1" applyBorder="1" applyAlignment="1" applyProtection="1">
      <alignment horizontal="left" vertical="center" wrapText="1"/>
      <protection hidden="1"/>
    </xf>
    <xf numFmtId="0" fontId="64" fillId="0" borderId="2" xfId="0" applyFont="1" applyBorder="1" applyAlignment="1" applyProtection="1">
      <alignment horizontal="left" vertical="center" wrapText="1"/>
      <protection hidden="1"/>
    </xf>
    <xf numFmtId="0" fontId="64" fillId="0" borderId="7" xfId="0" applyFont="1" applyBorder="1" applyAlignment="1" applyProtection="1">
      <alignment horizontal="center" vertical="center" wrapText="1"/>
      <protection hidden="1"/>
    </xf>
    <xf numFmtId="0" fontId="64" fillId="0" borderId="32" xfId="0" applyFont="1" applyBorder="1" applyAlignment="1" applyProtection="1">
      <alignment horizontal="center" vertical="center" wrapText="1"/>
      <protection hidden="1"/>
    </xf>
    <xf numFmtId="0" fontId="64" fillId="0" borderId="8" xfId="0" applyFont="1" applyBorder="1" applyAlignment="1" applyProtection="1">
      <alignment horizontal="center" vertical="center" wrapText="1"/>
      <protection hidden="1"/>
    </xf>
    <xf numFmtId="0" fontId="64" fillId="0" borderId="28" xfId="0" applyFont="1" applyBorder="1" applyAlignment="1" applyProtection="1">
      <alignment horizontal="center" vertical="center" wrapText="1"/>
      <protection hidden="1"/>
    </xf>
    <xf numFmtId="0" fontId="64" fillId="0" borderId="11" xfId="0" applyFont="1" applyBorder="1" applyAlignment="1" applyProtection="1">
      <alignment horizontal="center" vertical="center" wrapText="1"/>
      <protection hidden="1"/>
    </xf>
    <xf numFmtId="0" fontId="80" fillId="0" borderId="0" xfId="0" applyFont="1" applyAlignment="1" applyProtection="1">
      <alignment horizontal="center" vertical="center" wrapText="1"/>
      <protection hidden="1"/>
    </xf>
    <xf numFmtId="0" fontId="76" fillId="0" borderId="0" xfId="0" applyFont="1" applyAlignment="1" applyProtection="1">
      <alignment horizontal="left" vertical="center" wrapText="1" indent="1"/>
      <protection hidden="1"/>
    </xf>
    <xf numFmtId="0" fontId="80" fillId="0" borderId="14" xfId="0" applyFont="1" applyBorder="1" applyAlignment="1" applyProtection="1">
      <alignment horizontal="right" vertical="center" wrapText="1"/>
      <protection hidden="1"/>
    </xf>
    <xf numFmtId="0" fontId="80" fillId="0" borderId="121" xfId="0" applyFont="1" applyBorder="1" applyAlignment="1" applyProtection="1">
      <alignment horizontal="right" vertical="center" wrapText="1"/>
      <protection hidden="1"/>
    </xf>
    <xf numFmtId="0" fontId="76" fillId="0" borderId="0" xfId="0" applyFont="1" applyAlignment="1" applyProtection="1">
      <alignment horizontal="center" vertical="center" wrapText="1"/>
      <protection hidden="1"/>
    </xf>
    <xf numFmtId="0" fontId="100" fillId="0" borderId="0" xfId="0" applyFont="1" applyAlignment="1" applyProtection="1">
      <alignment horizontal="center" vertical="center" wrapText="1"/>
      <protection hidden="1"/>
    </xf>
    <xf numFmtId="0" fontId="64" fillId="0" borderId="13" xfId="0" applyFont="1" applyBorder="1" applyAlignment="1" applyProtection="1">
      <alignment horizontal="center" vertical="center" wrapText="1"/>
      <protection hidden="1"/>
    </xf>
    <xf numFmtId="0" fontId="64" fillId="0" borderId="14" xfId="0" applyFont="1" applyBorder="1" applyAlignment="1" applyProtection="1">
      <alignment horizontal="center" vertical="center" wrapText="1"/>
      <protection hidden="1"/>
    </xf>
    <xf numFmtId="0" fontId="64" fillId="0" borderId="163" xfId="0" applyFont="1" applyBorder="1" applyAlignment="1" applyProtection="1">
      <alignment horizontal="center" vertical="center" wrapText="1"/>
      <protection hidden="1"/>
    </xf>
    <xf numFmtId="0" fontId="64" fillId="0" borderId="164" xfId="0" applyFont="1" applyBorder="1" applyAlignment="1" applyProtection="1">
      <alignment horizontal="center" vertical="center" wrapText="1"/>
      <protection hidden="1"/>
    </xf>
    <xf numFmtId="0" fontId="80" fillId="0" borderId="22" xfId="0" applyFont="1" applyBorder="1" applyAlignment="1" applyProtection="1">
      <alignment horizontal="left" vertical="center" wrapText="1"/>
      <protection hidden="1"/>
    </xf>
    <xf numFmtId="0" fontId="66" fillId="0" borderId="163" xfId="0" applyFont="1" applyBorder="1" applyAlignment="1" applyProtection="1">
      <alignment horizontal="center" vertical="center" wrapText="1"/>
      <protection hidden="1"/>
    </xf>
    <xf numFmtId="0" fontId="66" fillId="0" borderId="14" xfId="0" applyFont="1" applyBorder="1" applyAlignment="1" applyProtection="1">
      <alignment horizontal="center" vertical="center" wrapText="1"/>
      <protection hidden="1"/>
    </xf>
    <xf numFmtId="0" fontId="99" fillId="0" borderId="0" xfId="0" applyFont="1" applyAlignment="1" applyProtection="1">
      <alignment horizontal="center" vertical="center" wrapText="1"/>
      <protection hidden="1"/>
    </xf>
    <xf numFmtId="0" fontId="99" fillId="0" borderId="39" xfId="0" applyFont="1" applyBorder="1" applyAlignment="1" applyProtection="1">
      <alignment horizontal="center" vertical="center" wrapText="1"/>
      <protection hidden="1"/>
    </xf>
    <xf numFmtId="0" fontId="66" fillId="0" borderId="26" xfId="0" applyFont="1" applyBorder="1" applyAlignment="1" applyProtection="1">
      <alignment horizontal="left" vertical="center" wrapText="1"/>
      <protection hidden="1"/>
    </xf>
    <xf numFmtId="0" fontId="80" fillId="0" borderId="13" xfId="0" applyFont="1" applyBorder="1" applyAlignment="1" applyProtection="1">
      <alignment horizontal="center" vertical="center" wrapText="1"/>
      <protection hidden="1"/>
    </xf>
    <xf numFmtId="0" fontId="80" fillId="0" borderId="14" xfId="0" applyFont="1" applyBorder="1" applyAlignment="1" applyProtection="1">
      <alignment horizontal="center" vertical="center" wrapText="1"/>
      <protection hidden="1"/>
    </xf>
    <xf numFmtId="0" fontId="66" fillId="0" borderId="29" xfId="0" applyFont="1" applyBorder="1" applyAlignment="1" applyProtection="1">
      <alignment horizontal="center" vertical="center" wrapText="1"/>
      <protection hidden="1"/>
    </xf>
    <xf numFmtId="0" fontId="98" fillId="0" borderId="0" xfId="0" applyFont="1" applyAlignment="1" applyProtection="1">
      <alignment horizontal="center" vertical="center" wrapText="1"/>
      <protection hidden="1"/>
    </xf>
    <xf numFmtId="0" fontId="63" fillId="0" borderId="109" xfId="0" applyFont="1" applyBorder="1" applyAlignment="1" applyProtection="1">
      <alignment horizontal="center" vertical="center" wrapText="1"/>
      <protection hidden="1"/>
    </xf>
    <xf numFmtId="0" fontId="63" fillId="0" borderId="3" xfId="0" applyFont="1" applyBorder="1" applyAlignment="1" applyProtection="1">
      <alignment horizontal="center" vertical="center" wrapText="1"/>
      <protection hidden="1"/>
    </xf>
    <xf numFmtId="0" fontId="63" fillId="0" borderId="111" xfId="0" applyFont="1" applyBorder="1" applyAlignment="1" applyProtection="1">
      <alignment horizontal="center" vertical="center" wrapText="1"/>
      <protection hidden="1"/>
    </xf>
    <xf numFmtId="0" fontId="36" fillId="2" borderId="33" xfId="0" applyFont="1" applyFill="1" applyBorder="1" applyAlignment="1" applyProtection="1">
      <alignment horizontal="left" vertical="top" wrapText="1"/>
      <protection locked="0" hidden="1"/>
    </xf>
    <xf numFmtId="0" fontId="36" fillId="2" borderId="34" xfId="0" applyFont="1" applyFill="1" applyBorder="1" applyAlignment="1" applyProtection="1">
      <alignment horizontal="left" vertical="top" wrapText="1"/>
      <protection locked="0" hidden="1"/>
    </xf>
    <xf numFmtId="0" fontId="36" fillId="2" borderId="35" xfId="0" applyFont="1" applyFill="1" applyBorder="1" applyAlignment="1" applyProtection="1">
      <alignment horizontal="left" vertical="top" wrapText="1"/>
      <protection locked="0" hidden="1"/>
    </xf>
    <xf numFmtId="0" fontId="36" fillId="2" borderId="36" xfId="0" applyFont="1" applyFill="1" applyBorder="1" applyAlignment="1" applyProtection="1">
      <alignment horizontal="left" vertical="top" wrapText="1"/>
      <protection locked="0" hidden="1"/>
    </xf>
    <xf numFmtId="0" fontId="36" fillId="2" borderId="0" xfId="0" applyFont="1" applyFill="1" applyAlignment="1" applyProtection="1">
      <alignment horizontal="left" vertical="top" wrapText="1"/>
      <protection locked="0" hidden="1"/>
    </xf>
    <xf numFmtId="0" fontId="36" fillId="2" borderId="37" xfId="0" applyFont="1" applyFill="1" applyBorder="1" applyAlignment="1" applyProtection="1">
      <alignment horizontal="left" vertical="top" wrapText="1"/>
      <protection locked="0" hidden="1"/>
    </xf>
    <xf numFmtId="0" fontId="36" fillId="2" borderId="38" xfId="0" applyFont="1" applyFill="1" applyBorder="1" applyAlignment="1" applyProtection="1">
      <alignment horizontal="left" vertical="top" wrapText="1"/>
      <protection locked="0" hidden="1"/>
    </xf>
    <xf numFmtId="0" fontId="36" fillId="2" borderId="39" xfId="0" applyFont="1" applyFill="1" applyBorder="1" applyAlignment="1" applyProtection="1">
      <alignment horizontal="left" vertical="top" wrapText="1"/>
      <protection locked="0" hidden="1"/>
    </xf>
    <xf numFmtId="0" fontId="36" fillId="2" borderId="40" xfId="0" applyFont="1" applyFill="1" applyBorder="1" applyAlignment="1" applyProtection="1">
      <alignment horizontal="left" vertical="top" wrapText="1"/>
      <protection locked="0" hidden="1"/>
    </xf>
    <xf numFmtId="0" fontId="87" fillId="0" borderId="39" xfId="0" applyFont="1" applyBorder="1" applyAlignment="1" applyProtection="1">
      <alignment horizontal="center" vertical="center" wrapText="1"/>
      <protection hidden="1"/>
    </xf>
    <xf numFmtId="0" fontId="36" fillId="2" borderId="33" xfId="0" applyFont="1" applyFill="1" applyBorder="1" applyAlignment="1" applyProtection="1">
      <alignment horizontal="left" vertical="top" wrapText="1"/>
      <protection locked="0"/>
    </xf>
    <xf numFmtId="0" fontId="36" fillId="2" borderId="34" xfId="0" applyFont="1" applyFill="1" applyBorder="1" applyAlignment="1" applyProtection="1">
      <alignment horizontal="left" vertical="top" wrapText="1"/>
      <protection locked="0"/>
    </xf>
    <xf numFmtId="0" fontId="36" fillId="2" borderId="35" xfId="0" applyFont="1" applyFill="1" applyBorder="1" applyAlignment="1" applyProtection="1">
      <alignment horizontal="left" vertical="top" wrapText="1"/>
      <protection locked="0"/>
    </xf>
    <xf numFmtId="0" fontId="36" fillId="2" borderId="36" xfId="0" applyFont="1" applyFill="1" applyBorder="1" applyAlignment="1" applyProtection="1">
      <alignment horizontal="left" vertical="top" wrapText="1"/>
      <protection locked="0"/>
    </xf>
    <xf numFmtId="0" fontId="36" fillId="2" borderId="0" xfId="0" applyFont="1" applyFill="1" applyAlignment="1" applyProtection="1">
      <alignment horizontal="left" vertical="top" wrapText="1"/>
      <protection locked="0"/>
    </xf>
    <xf numFmtId="0" fontId="36" fillId="2" borderId="37" xfId="0" applyFont="1" applyFill="1" applyBorder="1" applyAlignment="1" applyProtection="1">
      <alignment horizontal="left" vertical="top" wrapText="1"/>
      <protection locked="0"/>
    </xf>
    <xf numFmtId="0" fontId="36" fillId="2" borderId="38" xfId="0" applyFont="1" applyFill="1" applyBorder="1" applyAlignment="1" applyProtection="1">
      <alignment horizontal="left" vertical="top" wrapText="1"/>
      <protection locked="0"/>
    </xf>
    <xf numFmtId="0" fontId="36" fillId="2" borderId="39" xfId="0" applyFont="1" applyFill="1" applyBorder="1" applyAlignment="1" applyProtection="1">
      <alignment horizontal="left" vertical="top" wrapText="1"/>
      <protection locked="0"/>
    </xf>
    <xf numFmtId="0" fontId="36" fillId="2" borderId="40" xfId="0" applyFont="1" applyFill="1" applyBorder="1" applyAlignment="1" applyProtection="1">
      <alignment horizontal="left" vertical="top" wrapText="1"/>
      <protection locked="0"/>
    </xf>
    <xf numFmtId="0" fontId="63" fillId="0" borderId="4" xfId="0" applyFont="1" applyBorder="1" applyAlignment="1">
      <alignment horizontal="left" vertical="center" wrapText="1"/>
    </xf>
    <xf numFmtId="0" fontId="63" fillId="0" borderId="26" xfId="0" applyFont="1" applyBorder="1" applyAlignment="1">
      <alignment horizontal="left" vertical="center" wrapText="1"/>
    </xf>
    <xf numFmtId="0" fontId="63" fillId="0" borderId="13" xfId="0" applyFont="1" applyBorder="1" applyAlignment="1">
      <alignment horizontal="center" vertical="center" wrapText="1"/>
    </xf>
    <xf numFmtId="0" fontId="63" fillId="0" borderId="14" xfId="0" applyFont="1" applyBorder="1" applyAlignment="1">
      <alignment horizontal="center" vertical="center" wrapText="1"/>
    </xf>
    <xf numFmtId="0" fontId="63" fillId="0" borderId="121" xfId="0" applyFont="1" applyBorder="1" applyAlignment="1">
      <alignment horizontal="center" vertical="center" wrapText="1"/>
    </xf>
    <xf numFmtId="0" fontId="64" fillId="0" borderId="29" xfId="0" applyFont="1" applyBorder="1" applyAlignment="1" applyProtection="1">
      <alignment horizontal="center" vertical="center" wrapText="1"/>
      <protection hidden="1"/>
    </xf>
    <xf numFmtId="0" fontId="79" fillId="0" borderId="0" xfId="0" applyFont="1" applyAlignment="1" applyProtection="1">
      <alignment horizontal="center" vertical="center" wrapText="1"/>
      <protection hidden="1"/>
    </xf>
    <xf numFmtId="0" fontId="67" fillId="0" borderId="0" xfId="0" applyFont="1" applyAlignment="1" applyProtection="1">
      <alignment horizontal="left" vertical="center" wrapText="1"/>
      <protection hidden="1"/>
    </xf>
    <xf numFmtId="0" fontId="50" fillId="0" borderId="4" xfId="0" applyFont="1" applyBorder="1" applyAlignment="1" applyProtection="1">
      <alignment horizontal="left" vertical="center" wrapText="1"/>
      <protection hidden="1"/>
    </xf>
    <xf numFmtId="0" fontId="50" fillId="0" borderId="0" xfId="0" applyFont="1" applyAlignment="1" applyProtection="1">
      <alignment horizontal="left" vertical="center" wrapText="1"/>
      <protection hidden="1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Alignment="1" applyProtection="1">
      <alignment horizontal="left" vertical="center" wrapText="1"/>
      <protection hidden="1"/>
    </xf>
    <xf numFmtId="0" fontId="76" fillId="0" borderId="4" xfId="0" applyFont="1" applyBorder="1" applyAlignment="1" applyProtection="1">
      <alignment horizontal="center" vertical="center" wrapText="1"/>
      <protection hidden="1"/>
    </xf>
    <xf numFmtId="0" fontId="76" fillId="0" borderId="39" xfId="0" applyFont="1" applyBorder="1" applyAlignment="1" applyProtection="1">
      <alignment horizontal="center" vertical="center" wrapText="1"/>
      <protection hidden="1"/>
    </xf>
    <xf numFmtId="0" fontId="63" fillId="0" borderId="4" xfId="0" applyFont="1" applyBorder="1" applyAlignment="1" applyProtection="1">
      <alignment horizontal="left" vertical="center" wrapText="1"/>
      <protection hidden="1"/>
    </xf>
    <xf numFmtId="0" fontId="63" fillId="0" borderId="1" xfId="0" applyFont="1" applyBorder="1" applyAlignment="1" applyProtection="1">
      <alignment horizontal="left" vertical="center" wrapText="1"/>
      <protection hidden="1"/>
    </xf>
    <xf numFmtId="0" fontId="66" fillId="0" borderId="6" xfId="0" applyFont="1" applyBorder="1" applyAlignment="1" applyProtection="1">
      <alignment horizontal="left" vertical="center" wrapText="1"/>
      <protection hidden="1"/>
    </xf>
    <xf numFmtId="0" fontId="70" fillId="0" borderId="36" xfId="0" applyFont="1" applyBorder="1" applyAlignment="1" applyProtection="1">
      <alignment horizontal="left" vertical="center" wrapText="1" indent="1"/>
      <protection hidden="1"/>
    </xf>
    <xf numFmtId="0" fontId="61" fillId="2" borderId="33" xfId="0" applyFont="1" applyFill="1" applyBorder="1" applyAlignment="1" applyProtection="1">
      <alignment horizontal="left" vertical="top" wrapText="1"/>
      <protection locked="0"/>
    </xf>
    <xf numFmtId="0" fontId="61" fillId="2" borderId="35" xfId="0" applyFont="1" applyFill="1" applyBorder="1" applyAlignment="1" applyProtection="1">
      <alignment horizontal="left" vertical="top" wrapText="1"/>
      <protection locked="0"/>
    </xf>
    <xf numFmtId="0" fontId="61" fillId="2" borderId="36" xfId="0" applyFont="1" applyFill="1" applyBorder="1" applyAlignment="1" applyProtection="1">
      <alignment horizontal="left" vertical="top" wrapText="1"/>
      <protection locked="0"/>
    </xf>
    <xf numFmtId="0" fontId="61" fillId="2" borderId="37" xfId="0" applyFont="1" applyFill="1" applyBorder="1" applyAlignment="1" applyProtection="1">
      <alignment horizontal="left" vertical="top" wrapText="1"/>
      <protection locked="0"/>
    </xf>
    <xf numFmtId="0" fontId="61" fillId="2" borderId="38" xfId="0" applyFont="1" applyFill="1" applyBorder="1" applyAlignment="1" applyProtection="1">
      <alignment horizontal="left" vertical="top" wrapText="1"/>
      <protection locked="0"/>
    </xf>
    <xf numFmtId="0" fontId="61" fillId="2" borderId="40" xfId="0" applyFont="1" applyFill="1" applyBorder="1" applyAlignment="1" applyProtection="1">
      <alignment horizontal="left" vertical="top" wrapText="1"/>
      <protection locked="0"/>
    </xf>
    <xf numFmtId="0" fontId="42" fillId="0" borderId="0" xfId="0" applyFont="1" applyAlignment="1" applyProtection="1">
      <alignment horizontal="left" vertical="top" wrapText="1"/>
      <protection hidden="1"/>
    </xf>
    <xf numFmtId="0" fontId="52" fillId="0" borderId="0" xfId="0" applyFont="1" applyAlignment="1" applyProtection="1">
      <alignment horizontal="left" vertical="top" wrapText="1"/>
      <protection hidden="1"/>
    </xf>
    <xf numFmtId="0" fontId="70" fillId="0" borderId="0" xfId="0" applyFont="1" applyAlignment="1" applyProtection="1">
      <alignment horizontal="left" vertical="top" wrapText="1" indent="1"/>
      <protection hidden="1"/>
    </xf>
    <xf numFmtId="0" fontId="61" fillId="0" borderId="0" xfId="0" applyFont="1" applyAlignment="1">
      <alignment horizontal="left" vertical="center" wrapText="1"/>
    </xf>
    <xf numFmtId="0" fontId="61" fillId="2" borderId="34" xfId="0" applyFont="1" applyFill="1" applyBorder="1" applyAlignment="1" applyProtection="1">
      <alignment horizontal="left" vertical="top" wrapText="1"/>
      <protection locked="0"/>
    </xf>
    <xf numFmtId="0" fontId="61" fillId="2" borderId="0" xfId="0" applyFont="1" applyFill="1" applyAlignment="1" applyProtection="1">
      <alignment horizontal="left" vertical="top" wrapText="1"/>
      <protection locked="0"/>
    </xf>
    <xf numFmtId="0" fontId="61" fillId="2" borderId="39" xfId="0" applyFont="1" applyFill="1" applyBorder="1" applyAlignment="1" applyProtection="1">
      <alignment horizontal="left" vertical="top" wrapText="1"/>
      <protection locked="0"/>
    </xf>
    <xf numFmtId="0" fontId="59" fillId="0" borderId="26" xfId="0" applyFont="1" applyBorder="1" applyAlignment="1" applyProtection="1">
      <alignment horizontal="left" vertical="center" wrapText="1"/>
      <protection hidden="1"/>
    </xf>
    <xf numFmtId="0" fontId="63" fillId="0" borderId="1" xfId="0" applyFont="1" applyBorder="1" applyAlignment="1" applyProtection="1">
      <alignment vertical="center"/>
      <protection hidden="1"/>
    </xf>
    <xf numFmtId="0" fontId="63" fillId="0" borderId="19" xfId="0" applyFont="1" applyBorder="1" applyAlignment="1" applyProtection="1">
      <alignment vertical="center"/>
      <protection hidden="1"/>
    </xf>
    <xf numFmtId="0" fontId="64" fillId="0" borderId="31" xfId="0" applyFont="1" applyBorder="1" applyAlignment="1" applyProtection="1">
      <alignment horizontal="center" vertical="center" wrapText="1"/>
      <protection hidden="1"/>
    </xf>
    <xf numFmtId="3" fontId="62" fillId="0" borderId="0" xfId="0" applyNumberFormat="1" applyFont="1" applyAlignment="1" applyProtection="1">
      <alignment horizontal="left" vertical="center" wrapText="1" shrinkToFit="1"/>
      <protection hidden="1"/>
    </xf>
    <xf numFmtId="0" fontId="61" fillId="2" borderId="34" xfId="0" applyFont="1" applyFill="1" applyBorder="1" applyAlignment="1" applyProtection="1">
      <alignment vertical="top" wrapText="1"/>
      <protection locked="0"/>
    </xf>
    <xf numFmtId="0" fontId="61" fillId="2" borderId="35" xfId="0" applyFont="1" applyFill="1" applyBorder="1" applyAlignment="1" applyProtection="1">
      <alignment vertical="top" wrapText="1"/>
      <protection locked="0"/>
    </xf>
    <xf numFmtId="0" fontId="61" fillId="2" borderId="0" xfId="0" applyFont="1" applyFill="1" applyAlignment="1" applyProtection="1">
      <alignment vertical="top" wrapText="1"/>
      <protection locked="0"/>
    </xf>
    <xf numFmtId="0" fontId="61" fillId="2" borderId="37" xfId="0" applyFont="1" applyFill="1" applyBorder="1" applyAlignment="1" applyProtection="1">
      <alignment vertical="top" wrapText="1"/>
      <protection locked="0"/>
    </xf>
    <xf numFmtId="0" fontId="61" fillId="2" borderId="38" xfId="0" applyFont="1" applyFill="1" applyBorder="1" applyAlignment="1" applyProtection="1">
      <alignment vertical="top" wrapText="1"/>
      <protection locked="0"/>
    </xf>
    <xf numFmtId="0" fontId="61" fillId="2" borderId="39" xfId="0" applyFont="1" applyFill="1" applyBorder="1" applyAlignment="1" applyProtection="1">
      <alignment vertical="top" wrapText="1"/>
      <protection locked="0"/>
    </xf>
    <xf numFmtId="0" fontId="61" fillId="2" borderId="40" xfId="0" applyFont="1" applyFill="1" applyBorder="1" applyAlignment="1" applyProtection="1">
      <alignment vertical="top" wrapText="1"/>
      <protection locked="0"/>
    </xf>
    <xf numFmtId="0" fontId="43" fillId="0" borderId="222" xfId="0" applyFont="1" applyBorder="1" applyAlignment="1" applyProtection="1">
      <alignment horizontal="center" vertical="center"/>
      <protection hidden="1"/>
    </xf>
    <xf numFmtId="0" fontId="43" fillId="0" borderId="223" xfId="0" applyFont="1" applyBorder="1" applyAlignment="1" applyProtection="1">
      <alignment horizontal="center" vertical="center"/>
      <protection hidden="1"/>
    </xf>
    <xf numFmtId="0" fontId="43" fillId="0" borderId="224" xfId="0" applyFont="1" applyBorder="1" applyAlignment="1" applyProtection="1">
      <alignment horizontal="center" vertical="center"/>
      <protection hidden="1"/>
    </xf>
    <xf numFmtId="0" fontId="43" fillId="0" borderId="225" xfId="0" applyFont="1" applyBorder="1" applyAlignment="1" applyProtection="1">
      <alignment horizontal="center" vertical="center"/>
      <protection hidden="1"/>
    </xf>
    <xf numFmtId="0" fontId="43" fillId="0" borderId="226" xfId="0" applyFont="1" applyBorder="1" applyAlignment="1" applyProtection="1">
      <alignment horizontal="center" vertical="center"/>
      <protection hidden="1"/>
    </xf>
    <xf numFmtId="0" fontId="36" fillId="0" borderId="26" xfId="0" applyFont="1" applyBorder="1" applyAlignment="1" applyProtection="1">
      <alignment horizontal="center" vertical="center"/>
      <protection hidden="1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2" builtinId="20" customBuiltin="1"/>
    <cellStyle name="Hipervínculo" xfId="1" builtinId="8"/>
    <cellStyle name="Incorrecto" xfId="10" builtinId="27" customBuiltin="1"/>
    <cellStyle name="Neutral" xfId="11" builtinId="28" customBuiltin="1"/>
    <cellStyle name="Normal" xfId="0" builtinId="0"/>
    <cellStyle name="Notas" xfId="17" builtinId="10" customBuiltin="1"/>
    <cellStyle name="Salida" xfId="13" builtinId="21" customBuiltin="1"/>
    <cellStyle name="Texto de advertencia" xfId="2" builtinId="11" customBuiltin="1"/>
    <cellStyle name="Texto explicativo" xfId="3" builtinId="53" customBuiltin="1"/>
    <cellStyle name="Título" xfId="4" builtinId="15" customBuiltin="1"/>
    <cellStyle name="Título 2" xfId="6" builtinId="17" customBuiltin="1"/>
    <cellStyle name="Título 3" xfId="7" builtinId="18" customBuiltin="1"/>
    <cellStyle name="Título 4" xfId="43" xr:uid="{00000000-0005-0000-0000-00002A000000}"/>
    <cellStyle name="Total" xfId="18" builtinId="25" customBuiltin="1"/>
  </cellStyles>
  <dxfs count="91">
    <dxf>
      <font>
        <color theme="0"/>
      </font>
    </dxf>
    <dxf>
      <font>
        <color theme="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rgb="FFFFFFCC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ill>
        <patternFill>
          <bgColor rgb="FFFFFFCC"/>
        </patternFill>
      </fill>
      <border>
        <left style="dotted">
          <color auto="1"/>
        </left>
        <right style="dotted">
          <color auto="1"/>
        </right>
        <top style="dotted">
          <color auto="1"/>
        </top>
        <bottom style="dotted">
          <color auto="1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</dxf>
    <dxf>
      <font>
        <color auto="1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b/>
        <i/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border>
        <left style="dotted">
          <color rgb="FF008000"/>
        </left>
        <right style="dotted">
          <color rgb="FF008000"/>
        </right>
        <top style="dotted">
          <color rgb="FF008000"/>
        </top>
        <bottom style="dotted">
          <color rgb="FF008000"/>
        </bottom>
        <vertical/>
        <horizontal/>
      </border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7030A0"/>
        </left>
        <right style="dotted">
          <color rgb="FF7030A0"/>
        </right>
        <top style="dotted">
          <color rgb="FF7030A0"/>
        </top>
        <bottom style="dotted">
          <color rgb="FF7030A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border>
        <left style="dotted">
          <color rgb="FFFF0000"/>
        </left>
        <right style="dotted">
          <color rgb="FFFF0000"/>
        </right>
        <top style="dotted">
          <color rgb="FFFF0000"/>
        </top>
        <bottom style="dotted">
          <color rgb="FFFF0000"/>
        </bottom>
        <vertical/>
        <horizontal/>
      </border>
    </dxf>
    <dxf>
      <font>
        <color theme="0"/>
      </font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CC"/>
      </font>
    </dxf>
    <dxf>
      <font>
        <color theme="0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rgb="FFFFFFCC"/>
      </font>
    </dxf>
    <dxf>
      <font>
        <color theme="0"/>
      </font>
    </dxf>
    <dxf>
      <fill>
        <patternFill>
          <bgColor theme="5" tint="0.39994506668294322"/>
        </patternFill>
      </fill>
      <border>
        <left style="dashDotDot">
          <color rgb="FFFF0000"/>
        </left>
        <right style="dashDotDot">
          <color rgb="FFFF0000"/>
        </right>
        <top style="dashDotDot">
          <color rgb="FFFF0000"/>
        </top>
        <bottom style="dashDotDot">
          <color rgb="FFFF0000"/>
        </bottom>
        <vertical/>
        <horizontal/>
      </border>
    </dxf>
    <dxf>
      <fill>
        <patternFill>
          <bgColor theme="5" tint="0.39994506668294322"/>
        </patternFill>
      </fill>
      <border>
        <left style="dashDot">
          <color rgb="FFFF0000"/>
        </left>
        <right style="dashDot">
          <color rgb="FFFF0000"/>
        </right>
        <top style="dashDot">
          <color rgb="FFFF0000"/>
        </top>
        <bottom style="dashDot">
          <color rgb="FFFF0000"/>
        </bottom>
      </border>
    </dxf>
    <dxf>
      <font>
        <color rgb="FFFFFFCC"/>
      </font>
    </dxf>
    <dxf>
      <font>
        <color rgb="FFFFFFCC"/>
      </font>
    </dxf>
    <dxf>
      <font>
        <color rgb="FFFFFFCC"/>
      </font>
    </dxf>
  </dxfs>
  <tableStyles count="0" defaultTableStyle="TableStyleMedium9" defaultPivotStyle="PivotStyleLight16"/>
  <colors>
    <mruColors>
      <color rgb="FF0060A8"/>
      <color rgb="FF3366FF"/>
      <color rgb="FF0080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sc.sanantonio.coto@mep.go.cr" TargetMode="External"/><Relationship Id="rId2" Type="http://schemas.openxmlformats.org/officeDocument/2006/relationships/hyperlink" Target="mailto:esc.playalapalma@mep.go.cr" TargetMode="External"/><Relationship Id="rId1" Type="http://schemas.openxmlformats.org/officeDocument/2006/relationships/hyperlink" Target="mailto:esc.altosdesanluis@mep.go.cr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esc.altosdesanantonio@mep.go.cr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centroeducativosantarita.com" TargetMode="External"/><Relationship Id="rId2" Type="http://schemas.openxmlformats.org/officeDocument/2006/relationships/hyperlink" Target="mailto:academico@cedjorgedebravo.com" TargetMode="External"/><Relationship Id="rId1" Type="http://schemas.openxmlformats.org/officeDocument/2006/relationships/hyperlink" Target="mailto:info@corporacioneducativalima.com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rgb="FFFFC000"/>
  </sheetPr>
  <dimension ref="A1:E492"/>
  <sheetViews>
    <sheetView zoomScale="90" zoomScaleNormal="90" workbookViewId="0">
      <selection sqref="A1:E1048576"/>
    </sheetView>
  </sheetViews>
  <sheetFormatPr baseColWidth="10" defaultColWidth="11.453125" defaultRowHeight="12" x14ac:dyDescent="0.3"/>
  <cols>
    <col min="1" max="1" width="7.6328125" style="3" customWidth="1"/>
    <col min="2" max="2" width="38.6328125" style="3" customWidth="1"/>
    <col min="3" max="3" width="7.54296875" style="3" customWidth="1"/>
    <col min="4" max="4" width="50" style="3" bestFit="1" customWidth="1"/>
    <col min="5" max="16384" width="11.453125" style="3"/>
  </cols>
  <sheetData>
    <row r="1" spans="1:5" x14ac:dyDescent="0.3">
      <c r="A1" s="2" t="s">
        <v>12630</v>
      </c>
      <c r="B1" s="2" t="s">
        <v>21768</v>
      </c>
      <c r="C1" s="2"/>
      <c r="D1" s="2" t="s">
        <v>21768</v>
      </c>
      <c r="E1" s="2" t="s">
        <v>12630</v>
      </c>
    </row>
    <row r="2" spans="1:5" x14ac:dyDescent="0.3">
      <c r="A2" s="3" t="s">
        <v>12631</v>
      </c>
      <c r="B2" s="3" t="s">
        <v>20569</v>
      </c>
      <c r="D2" s="3" t="s">
        <v>20569</v>
      </c>
      <c r="E2" s="3" t="s">
        <v>12631</v>
      </c>
    </row>
    <row r="3" spans="1:5" x14ac:dyDescent="0.3">
      <c r="A3" s="3" t="s">
        <v>12632</v>
      </c>
      <c r="B3" s="3" t="s">
        <v>20570</v>
      </c>
      <c r="D3" s="3" t="s">
        <v>20570</v>
      </c>
      <c r="E3" s="3" t="s">
        <v>12632</v>
      </c>
    </row>
    <row r="4" spans="1:5" x14ac:dyDescent="0.3">
      <c r="A4" s="3" t="s">
        <v>12633</v>
      </c>
      <c r="B4" s="3" t="s">
        <v>20571</v>
      </c>
      <c r="D4" s="3" t="s">
        <v>20571</v>
      </c>
      <c r="E4" s="3" t="s">
        <v>12633</v>
      </c>
    </row>
    <row r="5" spans="1:5" x14ac:dyDescent="0.3">
      <c r="A5" s="3" t="s">
        <v>12634</v>
      </c>
      <c r="B5" s="3" t="s">
        <v>20572</v>
      </c>
      <c r="D5" s="3" t="s">
        <v>20572</v>
      </c>
      <c r="E5" s="3" t="s">
        <v>12634</v>
      </c>
    </row>
    <row r="6" spans="1:5" x14ac:dyDescent="0.3">
      <c r="A6" s="3" t="s">
        <v>12635</v>
      </c>
      <c r="B6" s="3" t="s">
        <v>20573</v>
      </c>
      <c r="D6" s="3" t="s">
        <v>20573</v>
      </c>
      <c r="E6" s="3" t="s">
        <v>12635</v>
      </c>
    </row>
    <row r="7" spans="1:5" x14ac:dyDescent="0.3">
      <c r="A7" s="3" t="s">
        <v>12636</v>
      </c>
      <c r="B7" s="3" t="s">
        <v>20574</v>
      </c>
      <c r="D7" s="3" t="s">
        <v>20574</v>
      </c>
      <c r="E7" s="3" t="s">
        <v>12636</v>
      </c>
    </row>
    <row r="8" spans="1:5" x14ac:dyDescent="0.3">
      <c r="A8" s="3" t="s">
        <v>12637</v>
      </c>
      <c r="B8" s="3" t="s">
        <v>20575</v>
      </c>
      <c r="D8" s="3" t="s">
        <v>20575</v>
      </c>
      <c r="E8" s="3" t="s">
        <v>12637</v>
      </c>
    </row>
    <row r="9" spans="1:5" x14ac:dyDescent="0.3">
      <c r="A9" s="3" t="s">
        <v>12638</v>
      </c>
      <c r="B9" s="3" t="s">
        <v>20576</v>
      </c>
      <c r="D9" s="3" t="s">
        <v>20576</v>
      </c>
      <c r="E9" s="3" t="s">
        <v>12638</v>
      </c>
    </row>
    <row r="10" spans="1:5" x14ac:dyDescent="0.3">
      <c r="A10" s="3" t="s">
        <v>12639</v>
      </c>
      <c r="B10" s="3" t="s">
        <v>20577</v>
      </c>
      <c r="D10" s="3" t="s">
        <v>20577</v>
      </c>
      <c r="E10" s="3" t="s">
        <v>12639</v>
      </c>
    </row>
    <row r="11" spans="1:5" x14ac:dyDescent="0.3">
      <c r="A11" s="3" t="s">
        <v>12640</v>
      </c>
      <c r="B11" s="3" t="s">
        <v>20578</v>
      </c>
      <c r="D11" s="3" t="s">
        <v>20578</v>
      </c>
      <c r="E11" s="3" t="s">
        <v>12640</v>
      </c>
    </row>
    <row r="12" spans="1:5" x14ac:dyDescent="0.3">
      <c r="A12" s="3" t="s">
        <v>12641</v>
      </c>
      <c r="B12" s="3" t="s">
        <v>20579</v>
      </c>
      <c r="D12" s="3" t="s">
        <v>20579</v>
      </c>
      <c r="E12" s="3" t="s">
        <v>12641</v>
      </c>
    </row>
    <row r="13" spans="1:5" x14ac:dyDescent="0.3">
      <c r="A13" s="3" t="s">
        <v>12642</v>
      </c>
      <c r="B13" s="3" t="s">
        <v>20580</v>
      </c>
      <c r="D13" s="3" t="s">
        <v>20580</v>
      </c>
      <c r="E13" s="3" t="s">
        <v>12642</v>
      </c>
    </row>
    <row r="14" spans="1:5" x14ac:dyDescent="0.3">
      <c r="A14" s="3" t="s">
        <v>12643</v>
      </c>
      <c r="B14" s="3" t="s">
        <v>20581</v>
      </c>
      <c r="D14" s="3" t="s">
        <v>20581</v>
      </c>
      <c r="E14" s="3" t="s">
        <v>12643</v>
      </c>
    </row>
    <row r="15" spans="1:5" x14ac:dyDescent="0.3">
      <c r="A15" s="3" t="s">
        <v>12644</v>
      </c>
      <c r="B15" s="3" t="s">
        <v>20582</v>
      </c>
      <c r="D15" s="3" t="s">
        <v>20582</v>
      </c>
      <c r="E15" s="3" t="s">
        <v>12644</v>
      </c>
    </row>
    <row r="16" spans="1:5" x14ac:dyDescent="0.3">
      <c r="A16" s="3" t="s">
        <v>12645</v>
      </c>
      <c r="B16" s="3" t="s">
        <v>20583</v>
      </c>
      <c r="D16" s="3" t="s">
        <v>20583</v>
      </c>
      <c r="E16" s="3" t="s">
        <v>12645</v>
      </c>
    </row>
    <row r="17" spans="1:5" x14ac:dyDescent="0.3">
      <c r="A17" s="3" t="s">
        <v>12646</v>
      </c>
      <c r="B17" s="3" t="s">
        <v>20584</v>
      </c>
      <c r="D17" s="3" t="s">
        <v>20584</v>
      </c>
      <c r="E17" s="3" t="s">
        <v>12646</v>
      </c>
    </row>
    <row r="18" spans="1:5" x14ac:dyDescent="0.3">
      <c r="A18" s="3" t="s">
        <v>12647</v>
      </c>
      <c r="B18" s="3" t="s">
        <v>20585</v>
      </c>
      <c r="D18" s="3" t="s">
        <v>20585</v>
      </c>
      <c r="E18" s="3" t="s">
        <v>12647</v>
      </c>
    </row>
    <row r="19" spans="1:5" x14ac:dyDescent="0.3">
      <c r="A19" s="3" t="s">
        <v>12648</v>
      </c>
      <c r="B19" s="3" t="s">
        <v>20586</v>
      </c>
      <c r="D19" s="3" t="s">
        <v>20586</v>
      </c>
      <c r="E19" s="3" t="s">
        <v>12648</v>
      </c>
    </row>
    <row r="20" spans="1:5" x14ac:dyDescent="0.3">
      <c r="A20" s="3" t="s">
        <v>12649</v>
      </c>
      <c r="B20" s="3" t="s">
        <v>20587</v>
      </c>
      <c r="D20" s="3" t="s">
        <v>20587</v>
      </c>
      <c r="E20" s="3" t="s">
        <v>12649</v>
      </c>
    </row>
    <row r="21" spans="1:5" x14ac:dyDescent="0.3">
      <c r="A21" s="3" t="s">
        <v>12650</v>
      </c>
      <c r="B21" s="3" t="s">
        <v>20588</v>
      </c>
      <c r="D21" s="3" t="s">
        <v>20588</v>
      </c>
      <c r="E21" s="3" t="s">
        <v>12650</v>
      </c>
    </row>
    <row r="22" spans="1:5" x14ac:dyDescent="0.3">
      <c r="A22" s="3" t="s">
        <v>12651</v>
      </c>
      <c r="B22" s="3" t="s">
        <v>20589</v>
      </c>
      <c r="D22" s="3" t="s">
        <v>20589</v>
      </c>
      <c r="E22" s="3" t="s">
        <v>12651</v>
      </c>
    </row>
    <row r="23" spans="1:5" x14ac:dyDescent="0.3">
      <c r="A23" s="3" t="s">
        <v>12652</v>
      </c>
      <c r="B23" s="3" t="s">
        <v>20590</v>
      </c>
      <c r="D23" s="3" t="s">
        <v>20590</v>
      </c>
      <c r="E23" s="3" t="s">
        <v>12652</v>
      </c>
    </row>
    <row r="24" spans="1:5" x14ac:dyDescent="0.3">
      <c r="A24" s="3" t="s">
        <v>12653</v>
      </c>
      <c r="B24" s="3" t="s">
        <v>20591</v>
      </c>
      <c r="D24" s="3" t="s">
        <v>20591</v>
      </c>
      <c r="E24" s="3" t="s">
        <v>12653</v>
      </c>
    </row>
    <row r="25" spans="1:5" x14ac:dyDescent="0.3">
      <c r="A25" s="3" t="s">
        <v>12654</v>
      </c>
      <c r="B25" s="3" t="s">
        <v>20592</v>
      </c>
      <c r="D25" s="3" t="s">
        <v>20592</v>
      </c>
      <c r="E25" s="3" t="s">
        <v>12654</v>
      </c>
    </row>
    <row r="26" spans="1:5" x14ac:dyDescent="0.3">
      <c r="A26" s="3" t="s">
        <v>12655</v>
      </c>
      <c r="B26" s="3" t="s">
        <v>20593</v>
      </c>
      <c r="D26" s="3" t="s">
        <v>20593</v>
      </c>
      <c r="E26" s="3" t="s">
        <v>12655</v>
      </c>
    </row>
    <row r="27" spans="1:5" x14ac:dyDescent="0.3">
      <c r="A27" s="3" t="s">
        <v>12656</v>
      </c>
      <c r="B27" s="3" t="s">
        <v>20594</v>
      </c>
      <c r="D27" s="3" t="s">
        <v>20594</v>
      </c>
      <c r="E27" s="3" t="s">
        <v>12656</v>
      </c>
    </row>
    <row r="28" spans="1:5" x14ac:dyDescent="0.3">
      <c r="A28" s="3" t="s">
        <v>12657</v>
      </c>
      <c r="B28" s="3" t="s">
        <v>20595</v>
      </c>
      <c r="D28" s="3" t="s">
        <v>20595</v>
      </c>
      <c r="E28" s="3" t="s">
        <v>12657</v>
      </c>
    </row>
    <row r="29" spans="1:5" x14ac:dyDescent="0.3">
      <c r="A29" s="3" t="s">
        <v>12658</v>
      </c>
      <c r="B29" s="3" t="s">
        <v>20596</v>
      </c>
      <c r="D29" s="3" t="s">
        <v>20596</v>
      </c>
      <c r="E29" s="3" t="s">
        <v>12658</v>
      </c>
    </row>
    <row r="30" spans="1:5" x14ac:dyDescent="0.3">
      <c r="A30" s="3" t="s">
        <v>12659</v>
      </c>
      <c r="B30" s="3" t="s">
        <v>20597</v>
      </c>
      <c r="D30" s="3" t="s">
        <v>20597</v>
      </c>
      <c r="E30" s="3" t="s">
        <v>12659</v>
      </c>
    </row>
    <row r="31" spans="1:5" x14ac:dyDescent="0.3">
      <c r="A31" s="3" t="s">
        <v>12660</v>
      </c>
      <c r="B31" s="3" t="s">
        <v>20598</v>
      </c>
      <c r="D31" s="3" t="s">
        <v>20598</v>
      </c>
      <c r="E31" s="3" t="s">
        <v>12660</v>
      </c>
    </row>
    <row r="32" spans="1:5" x14ac:dyDescent="0.3">
      <c r="A32" s="3" t="s">
        <v>12661</v>
      </c>
      <c r="B32" s="3" t="s">
        <v>20599</v>
      </c>
      <c r="D32" s="3" t="s">
        <v>20599</v>
      </c>
      <c r="E32" s="3" t="s">
        <v>12661</v>
      </c>
    </row>
    <row r="33" spans="1:5" x14ac:dyDescent="0.3">
      <c r="A33" s="3" t="s">
        <v>12662</v>
      </c>
      <c r="B33" s="3" t="s">
        <v>20600</v>
      </c>
      <c r="D33" s="3" t="s">
        <v>20600</v>
      </c>
      <c r="E33" s="3" t="s">
        <v>12662</v>
      </c>
    </row>
    <row r="34" spans="1:5" x14ac:dyDescent="0.3">
      <c r="A34" s="3" t="s">
        <v>12663</v>
      </c>
      <c r="B34" s="3" t="s">
        <v>22625</v>
      </c>
      <c r="D34" s="3" t="s">
        <v>22625</v>
      </c>
      <c r="E34" s="3" t="s">
        <v>12663</v>
      </c>
    </row>
    <row r="35" spans="1:5" x14ac:dyDescent="0.3">
      <c r="A35" s="3" t="s">
        <v>12664</v>
      </c>
      <c r="B35" s="3" t="s">
        <v>20601</v>
      </c>
      <c r="D35" s="3" t="s">
        <v>20601</v>
      </c>
      <c r="E35" s="3" t="s">
        <v>12664</v>
      </c>
    </row>
    <row r="36" spans="1:5" x14ac:dyDescent="0.3">
      <c r="A36" s="3" t="s">
        <v>12665</v>
      </c>
      <c r="B36" s="3" t="s">
        <v>20602</v>
      </c>
      <c r="D36" s="3" t="s">
        <v>20602</v>
      </c>
      <c r="E36" s="3" t="s">
        <v>12665</v>
      </c>
    </row>
    <row r="37" spans="1:5" x14ac:dyDescent="0.3">
      <c r="A37" s="3" t="s">
        <v>12666</v>
      </c>
      <c r="B37" s="3" t="s">
        <v>20603</v>
      </c>
      <c r="D37" s="3" t="s">
        <v>20603</v>
      </c>
      <c r="E37" s="3" t="s">
        <v>12666</v>
      </c>
    </row>
    <row r="38" spans="1:5" x14ac:dyDescent="0.3">
      <c r="A38" s="3" t="s">
        <v>12667</v>
      </c>
      <c r="B38" s="3" t="s">
        <v>20604</v>
      </c>
      <c r="D38" s="3" t="s">
        <v>20604</v>
      </c>
      <c r="E38" s="3" t="s">
        <v>12667</v>
      </c>
    </row>
    <row r="39" spans="1:5" x14ac:dyDescent="0.3">
      <c r="A39" s="3" t="s">
        <v>12668</v>
      </c>
      <c r="B39" s="3" t="s">
        <v>20605</v>
      </c>
      <c r="D39" s="3" t="s">
        <v>20605</v>
      </c>
      <c r="E39" s="3" t="s">
        <v>12668</v>
      </c>
    </row>
    <row r="40" spans="1:5" x14ac:dyDescent="0.3">
      <c r="A40" s="3" t="s">
        <v>12669</v>
      </c>
      <c r="B40" s="3" t="s">
        <v>20606</v>
      </c>
      <c r="D40" s="3" t="s">
        <v>20606</v>
      </c>
      <c r="E40" s="3" t="s">
        <v>12669</v>
      </c>
    </row>
    <row r="41" spans="1:5" x14ac:dyDescent="0.3">
      <c r="A41" s="3" t="s">
        <v>12670</v>
      </c>
      <c r="B41" s="3" t="s">
        <v>20607</v>
      </c>
      <c r="D41" s="3" t="s">
        <v>20607</v>
      </c>
      <c r="E41" s="3" t="s">
        <v>12670</v>
      </c>
    </row>
    <row r="42" spans="1:5" x14ac:dyDescent="0.3">
      <c r="A42" s="3" t="s">
        <v>12671</v>
      </c>
      <c r="B42" s="3" t="s">
        <v>20608</v>
      </c>
      <c r="D42" s="3" t="s">
        <v>20608</v>
      </c>
      <c r="E42" s="3" t="s">
        <v>12671</v>
      </c>
    </row>
    <row r="43" spans="1:5" x14ac:dyDescent="0.3">
      <c r="A43" s="3" t="s">
        <v>12672</v>
      </c>
      <c r="B43" s="3" t="s">
        <v>20609</v>
      </c>
      <c r="D43" s="3" t="s">
        <v>20609</v>
      </c>
      <c r="E43" s="3" t="s">
        <v>12672</v>
      </c>
    </row>
    <row r="44" spans="1:5" x14ac:dyDescent="0.3">
      <c r="A44" s="3" t="s">
        <v>12673</v>
      </c>
      <c r="B44" s="3" t="s">
        <v>20610</v>
      </c>
      <c r="D44" s="3" t="s">
        <v>20610</v>
      </c>
      <c r="E44" s="3" t="s">
        <v>12673</v>
      </c>
    </row>
    <row r="45" spans="1:5" x14ac:dyDescent="0.3">
      <c r="A45" s="3" t="s">
        <v>12674</v>
      </c>
      <c r="B45" s="3" t="s">
        <v>20611</v>
      </c>
      <c r="D45" s="3" t="s">
        <v>20611</v>
      </c>
      <c r="E45" s="3" t="s">
        <v>12674</v>
      </c>
    </row>
    <row r="46" spans="1:5" x14ac:dyDescent="0.3">
      <c r="A46" s="3" t="s">
        <v>12675</v>
      </c>
      <c r="B46" s="3" t="s">
        <v>20612</v>
      </c>
      <c r="D46" s="3" t="s">
        <v>20612</v>
      </c>
      <c r="E46" s="3" t="s">
        <v>12675</v>
      </c>
    </row>
    <row r="47" spans="1:5" x14ac:dyDescent="0.3">
      <c r="A47" s="3" t="s">
        <v>12676</v>
      </c>
      <c r="B47" s="3" t="s">
        <v>20613</v>
      </c>
      <c r="D47" s="3" t="s">
        <v>20613</v>
      </c>
      <c r="E47" s="3" t="s">
        <v>12676</v>
      </c>
    </row>
    <row r="48" spans="1:5" x14ac:dyDescent="0.3">
      <c r="A48" s="3" t="s">
        <v>12677</v>
      </c>
      <c r="B48" s="3" t="s">
        <v>20614</v>
      </c>
      <c r="D48" s="3" t="s">
        <v>20614</v>
      </c>
      <c r="E48" s="3" t="s">
        <v>12677</v>
      </c>
    </row>
    <row r="49" spans="1:5" x14ac:dyDescent="0.3">
      <c r="A49" s="3" t="s">
        <v>12678</v>
      </c>
      <c r="B49" s="3" t="s">
        <v>20615</v>
      </c>
      <c r="D49" s="3" t="s">
        <v>20615</v>
      </c>
      <c r="E49" s="3" t="s">
        <v>12678</v>
      </c>
    </row>
    <row r="50" spans="1:5" x14ac:dyDescent="0.3">
      <c r="A50" s="3" t="s">
        <v>12679</v>
      </c>
      <c r="B50" s="3" t="s">
        <v>20616</v>
      </c>
      <c r="D50" s="3" t="s">
        <v>20616</v>
      </c>
      <c r="E50" s="3" t="s">
        <v>12679</v>
      </c>
    </row>
    <row r="51" spans="1:5" x14ac:dyDescent="0.3">
      <c r="A51" s="3" t="s">
        <v>12680</v>
      </c>
      <c r="B51" s="3" t="s">
        <v>22626</v>
      </c>
      <c r="D51" s="3" t="s">
        <v>22626</v>
      </c>
      <c r="E51" s="3" t="s">
        <v>12680</v>
      </c>
    </row>
    <row r="52" spans="1:5" x14ac:dyDescent="0.3">
      <c r="A52" s="3" t="s">
        <v>12681</v>
      </c>
      <c r="B52" s="3" t="s">
        <v>20617</v>
      </c>
      <c r="D52" s="3" t="s">
        <v>20617</v>
      </c>
      <c r="E52" s="3" t="s">
        <v>12681</v>
      </c>
    </row>
    <row r="53" spans="1:5" x14ac:dyDescent="0.3">
      <c r="A53" s="3" t="s">
        <v>12682</v>
      </c>
      <c r="B53" s="3" t="s">
        <v>20618</v>
      </c>
      <c r="D53" s="3" t="s">
        <v>20618</v>
      </c>
      <c r="E53" s="3" t="s">
        <v>12682</v>
      </c>
    </row>
    <row r="54" spans="1:5" x14ac:dyDescent="0.3">
      <c r="A54" s="3" t="s">
        <v>15649</v>
      </c>
      <c r="B54" s="3" t="s">
        <v>20619</v>
      </c>
      <c r="D54" s="3" t="s">
        <v>20619</v>
      </c>
      <c r="E54" s="3" t="s">
        <v>15649</v>
      </c>
    </row>
    <row r="55" spans="1:5" x14ac:dyDescent="0.3">
      <c r="A55" s="3" t="s">
        <v>12683</v>
      </c>
      <c r="B55" s="3" t="s">
        <v>20620</v>
      </c>
      <c r="D55" s="3" t="s">
        <v>20620</v>
      </c>
      <c r="E55" s="3" t="s">
        <v>12683</v>
      </c>
    </row>
    <row r="56" spans="1:5" x14ac:dyDescent="0.3">
      <c r="A56" s="3" t="s">
        <v>12684</v>
      </c>
      <c r="B56" s="3" t="s">
        <v>22627</v>
      </c>
      <c r="D56" s="3" t="s">
        <v>22627</v>
      </c>
      <c r="E56" s="3" t="s">
        <v>12684</v>
      </c>
    </row>
    <row r="57" spans="1:5" x14ac:dyDescent="0.3">
      <c r="A57" s="3" t="s">
        <v>12685</v>
      </c>
      <c r="B57" s="3" t="s">
        <v>20621</v>
      </c>
      <c r="D57" s="3" t="s">
        <v>20621</v>
      </c>
      <c r="E57" s="3" t="s">
        <v>12685</v>
      </c>
    </row>
    <row r="58" spans="1:5" x14ac:dyDescent="0.3">
      <c r="A58" s="3" t="s">
        <v>12686</v>
      </c>
      <c r="B58" s="3" t="s">
        <v>20622</v>
      </c>
      <c r="D58" s="3" t="s">
        <v>20622</v>
      </c>
      <c r="E58" s="3" t="s">
        <v>12686</v>
      </c>
    </row>
    <row r="59" spans="1:5" x14ac:dyDescent="0.3">
      <c r="A59" s="3" t="s">
        <v>12687</v>
      </c>
      <c r="B59" s="3" t="s">
        <v>20623</v>
      </c>
      <c r="D59" s="3" t="s">
        <v>20623</v>
      </c>
      <c r="E59" s="3" t="s">
        <v>12687</v>
      </c>
    </row>
    <row r="60" spans="1:5" x14ac:dyDescent="0.3">
      <c r="A60" s="3" t="s">
        <v>12688</v>
      </c>
      <c r="B60" s="3" t="s">
        <v>20624</v>
      </c>
      <c r="D60" s="3" t="s">
        <v>20624</v>
      </c>
      <c r="E60" s="3" t="s">
        <v>12688</v>
      </c>
    </row>
    <row r="61" spans="1:5" x14ac:dyDescent="0.3">
      <c r="A61" s="3" t="s">
        <v>12689</v>
      </c>
      <c r="B61" s="3" t="s">
        <v>20625</v>
      </c>
      <c r="D61" s="3" t="s">
        <v>20625</v>
      </c>
      <c r="E61" s="3" t="s">
        <v>12689</v>
      </c>
    </row>
    <row r="62" spans="1:5" x14ac:dyDescent="0.3">
      <c r="A62" s="3" t="s">
        <v>12690</v>
      </c>
      <c r="B62" s="3" t="s">
        <v>20626</v>
      </c>
      <c r="D62" s="3" t="s">
        <v>20626</v>
      </c>
      <c r="E62" s="3" t="s">
        <v>12690</v>
      </c>
    </row>
    <row r="63" spans="1:5" x14ac:dyDescent="0.3">
      <c r="A63" s="3" t="s">
        <v>12691</v>
      </c>
      <c r="B63" s="3" t="s">
        <v>20627</v>
      </c>
      <c r="D63" s="3" t="s">
        <v>20627</v>
      </c>
      <c r="E63" s="3" t="s">
        <v>12691</v>
      </c>
    </row>
    <row r="64" spans="1:5" x14ac:dyDescent="0.3">
      <c r="A64" s="3" t="s">
        <v>12692</v>
      </c>
      <c r="B64" s="3" t="s">
        <v>20628</v>
      </c>
      <c r="D64" s="3" t="s">
        <v>20628</v>
      </c>
      <c r="E64" s="3" t="s">
        <v>12692</v>
      </c>
    </row>
    <row r="65" spans="1:5" x14ac:dyDescent="0.3">
      <c r="A65" s="3" t="s">
        <v>12693</v>
      </c>
      <c r="B65" s="3" t="s">
        <v>20629</v>
      </c>
      <c r="D65" s="3" t="s">
        <v>20629</v>
      </c>
      <c r="E65" s="3" t="s">
        <v>12693</v>
      </c>
    </row>
    <row r="66" spans="1:5" x14ac:dyDescent="0.3">
      <c r="A66" s="3" t="s">
        <v>12694</v>
      </c>
      <c r="B66" s="3" t="s">
        <v>20630</v>
      </c>
      <c r="D66" s="3" t="s">
        <v>20630</v>
      </c>
      <c r="E66" s="3" t="s">
        <v>12694</v>
      </c>
    </row>
    <row r="67" spans="1:5" x14ac:dyDescent="0.3">
      <c r="A67" s="3" t="s">
        <v>12695</v>
      </c>
      <c r="B67" s="3" t="s">
        <v>20631</v>
      </c>
      <c r="D67" s="3" t="s">
        <v>20631</v>
      </c>
      <c r="E67" s="3" t="s">
        <v>12695</v>
      </c>
    </row>
    <row r="68" spans="1:5" x14ac:dyDescent="0.3">
      <c r="A68" s="3" t="s">
        <v>12696</v>
      </c>
      <c r="B68" s="3" t="s">
        <v>20632</v>
      </c>
      <c r="D68" s="3" t="s">
        <v>20632</v>
      </c>
      <c r="E68" s="3" t="s">
        <v>12696</v>
      </c>
    </row>
    <row r="69" spans="1:5" x14ac:dyDescent="0.3">
      <c r="A69" s="3" t="s">
        <v>12697</v>
      </c>
      <c r="B69" s="3" t="s">
        <v>20633</v>
      </c>
      <c r="D69" s="3" t="s">
        <v>20633</v>
      </c>
      <c r="E69" s="3" t="s">
        <v>12697</v>
      </c>
    </row>
    <row r="70" spans="1:5" x14ac:dyDescent="0.3">
      <c r="A70" s="3" t="s">
        <v>12698</v>
      </c>
      <c r="B70" s="3" t="s">
        <v>20634</v>
      </c>
      <c r="D70" s="3" t="s">
        <v>20634</v>
      </c>
      <c r="E70" s="3" t="s">
        <v>12698</v>
      </c>
    </row>
    <row r="71" spans="1:5" x14ac:dyDescent="0.3">
      <c r="A71" s="3" t="s">
        <v>12699</v>
      </c>
      <c r="B71" s="3" t="s">
        <v>20635</v>
      </c>
      <c r="D71" s="3" t="s">
        <v>20635</v>
      </c>
      <c r="E71" s="3" t="s">
        <v>12699</v>
      </c>
    </row>
    <row r="72" spans="1:5" x14ac:dyDescent="0.3">
      <c r="A72" s="3" t="s">
        <v>12700</v>
      </c>
      <c r="B72" s="3" t="s">
        <v>20636</v>
      </c>
      <c r="D72" s="3" t="s">
        <v>20636</v>
      </c>
      <c r="E72" s="3" t="s">
        <v>12700</v>
      </c>
    </row>
    <row r="73" spans="1:5" x14ac:dyDescent="0.3">
      <c r="A73" s="3" t="s">
        <v>12701</v>
      </c>
      <c r="B73" s="3" t="s">
        <v>20637</v>
      </c>
      <c r="D73" s="3" t="s">
        <v>20637</v>
      </c>
      <c r="E73" s="3" t="s">
        <v>12701</v>
      </c>
    </row>
    <row r="74" spans="1:5" x14ac:dyDescent="0.3">
      <c r="A74" s="3" t="s">
        <v>12702</v>
      </c>
      <c r="B74" s="3" t="s">
        <v>20638</v>
      </c>
      <c r="D74" s="3" t="s">
        <v>20638</v>
      </c>
      <c r="E74" s="3" t="s">
        <v>12702</v>
      </c>
    </row>
    <row r="75" spans="1:5" x14ac:dyDescent="0.3">
      <c r="A75" s="3" t="s">
        <v>12703</v>
      </c>
      <c r="B75" s="3" t="s">
        <v>20639</v>
      </c>
      <c r="D75" s="3" t="s">
        <v>20639</v>
      </c>
      <c r="E75" s="3" t="s">
        <v>12703</v>
      </c>
    </row>
    <row r="76" spans="1:5" x14ac:dyDescent="0.3">
      <c r="A76" s="3" t="s">
        <v>12704</v>
      </c>
      <c r="B76" s="3" t="s">
        <v>20640</v>
      </c>
      <c r="D76" s="3" t="s">
        <v>20640</v>
      </c>
      <c r="E76" s="3" t="s">
        <v>12704</v>
      </c>
    </row>
    <row r="77" spans="1:5" x14ac:dyDescent="0.3">
      <c r="A77" s="3" t="s">
        <v>12705</v>
      </c>
      <c r="B77" s="3" t="s">
        <v>20641</v>
      </c>
      <c r="D77" s="3" t="s">
        <v>20641</v>
      </c>
      <c r="E77" s="3" t="s">
        <v>12705</v>
      </c>
    </row>
    <row r="78" spans="1:5" x14ac:dyDescent="0.3">
      <c r="A78" s="3" t="s">
        <v>12706</v>
      </c>
      <c r="B78" s="3" t="s">
        <v>20642</v>
      </c>
      <c r="D78" s="3" t="s">
        <v>20642</v>
      </c>
      <c r="E78" s="3" t="s">
        <v>12706</v>
      </c>
    </row>
    <row r="79" spans="1:5" x14ac:dyDescent="0.3">
      <c r="A79" s="3" t="s">
        <v>12707</v>
      </c>
      <c r="B79" s="3" t="s">
        <v>20643</v>
      </c>
      <c r="D79" s="3" t="s">
        <v>20643</v>
      </c>
      <c r="E79" s="3" t="s">
        <v>12707</v>
      </c>
    </row>
    <row r="80" spans="1:5" x14ac:dyDescent="0.3">
      <c r="A80" s="3" t="s">
        <v>12708</v>
      </c>
      <c r="B80" s="3" t="s">
        <v>20644</v>
      </c>
      <c r="D80" s="3" t="s">
        <v>20644</v>
      </c>
      <c r="E80" s="3" t="s">
        <v>12708</v>
      </c>
    </row>
    <row r="81" spans="1:5" x14ac:dyDescent="0.3">
      <c r="A81" s="3" t="s">
        <v>12709</v>
      </c>
      <c r="B81" s="3" t="s">
        <v>20645</v>
      </c>
      <c r="D81" s="3" t="s">
        <v>20645</v>
      </c>
      <c r="E81" s="3" t="s">
        <v>12709</v>
      </c>
    </row>
    <row r="82" spans="1:5" x14ac:dyDescent="0.3">
      <c r="A82" s="3" t="s">
        <v>12710</v>
      </c>
      <c r="B82" s="3" t="s">
        <v>20646</v>
      </c>
      <c r="D82" s="3" t="s">
        <v>20646</v>
      </c>
      <c r="E82" s="3" t="s">
        <v>12710</v>
      </c>
    </row>
    <row r="83" spans="1:5" x14ac:dyDescent="0.3">
      <c r="A83" s="3" t="s">
        <v>12711</v>
      </c>
      <c r="B83" s="3" t="s">
        <v>22628</v>
      </c>
      <c r="D83" s="3" t="s">
        <v>22628</v>
      </c>
      <c r="E83" s="3" t="s">
        <v>12711</v>
      </c>
    </row>
    <row r="84" spans="1:5" x14ac:dyDescent="0.3">
      <c r="A84" s="3" t="s">
        <v>12712</v>
      </c>
      <c r="B84" s="3" t="s">
        <v>22629</v>
      </c>
      <c r="D84" s="3" t="s">
        <v>22629</v>
      </c>
      <c r="E84" s="3" t="s">
        <v>12712</v>
      </c>
    </row>
    <row r="85" spans="1:5" x14ac:dyDescent="0.3">
      <c r="A85" s="3" t="s">
        <v>12713</v>
      </c>
      <c r="B85" s="3" t="s">
        <v>20647</v>
      </c>
      <c r="D85" s="3" t="s">
        <v>20647</v>
      </c>
      <c r="E85" s="3" t="s">
        <v>12713</v>
      </c>
    </row>
    <row r="86" spans="1:5" x14ac:dyDescent="0.3">
      <c r="A86" s="3" t="s">
        <v>12714</v>
      </c>
      <c r="B86" s="3" t="s">
        <v>20648</v>
      </c>
      <c r="D86" s="3" t="s">
        <v>20648</v>
      </c>
      <c r="E86" s="3" t="s">
        <v>12714</v>
      </c>
    </row>
    <row r="87" spans="1:5" x14ac:dyDescent="0.3">
      <c r="A87" s="3" t="s">
        <v>12715</v>
      </c>
      <c r="B87" s="3" t="s">
        <v>20649</v>
      </c>
      <c r="D87" s="3" t="s">
        <v>20649</v>
      </c>
      <c r="E87" s="3" t="s">
        <v>12715</v>
      </c>
    </row>
    <row r="88" spans="1:5" x14ac:dyDescent="0.3">
      <c r="A88" s="3" t="s">
        <v>12716</v>
      </c>
      <c r="B88" s="3" t="s">
        <v>20650</v>
      </c>
      <c r="D88" s="3" t="s">
        <v>20650</v>
      </c>
      <c r="E88" s="3" t="s">
        <v>12716</v>
      </c>
    </row>
    <row r="89" spans="1:5" x14ac:dyDescent="0.3">
      <c r="A89" s="3" t="s">
        <v>12717</v>
      </c>
      <c r="B89" s="3" t="s">
        <v>20651</v>
      </c>
      <c r="D89" s="3" t="s">
        <v>20651</v>
      </c>
      <c r="E89" s="3" t="s">
        <v>12717</v>
      </c>
    </row>
    <row r="90" spans="1:5" x14ac:dyDescent="0.3">
      <c r="A90" s="3" t="s">
        <v>12718</v>
      </c>
      <c r="B90" s="3" t="s">
        <v>20652</v>
      </c>
      <c r="D90" s="3" t="s">
        <v>20652</v>
      </c>
      <c r="E90" s="3" t="s">
        <v>12718</v>
      </c>
    </row>
    <row r="91" spans="1:5" x14ac:dyDescent="0.3">
      <c r="A91" s="3" t="s">
        <v>12719</v>
      </c>
      <c r="B91" s="3" t="s">
        <v>20653</v>
      </c>
      <c r="D91" s="3" t="s">
        <v>20653</v>
      </c>
      <c r="E91" s="3" t="s">
        <v>12719</v>
      </c>
    </row>
    <row r="92" spans="1:5" x14ac:dyDescent="0.3">
      <c r="A92" s="3" t="s">
        <v>12720</v>
      </c>
      <c r="B92" s="3" t="s">
        <v>20654</v>
      </c>
      <c r="D92" s="3" t="s">
        <v>20654</v>
      </c>
      <c r="E92" s="3" t="s">
        <v>12720</v>
      </c>
    </row>
    <row r="93" spans="1:5" x14ac:dyDescent="0.3">
      <c r="A93" s="3" t="s">
        <v>12721</v>
      </c>
      <c r="B93" s="3" t="s">
        <v>20655</v>
      </c>
      <c r="D93" s="3" t="s">
        <v>20655</v>
      </c>
      <c r="E93" s="3" t="s">
        <v>12721</v>
      </c>
    </row>
    <row r="94" spans="1:5" x14ac:dyDescent="0.3">
      <c r="A94" s="3" t="s">
        <v>12722</v>
      </c>
      <c r="B94" s="3" t="s">
        <v>20656</v>
      </c>
      <c r="D94" s="3" t="s">
        <v>20656</v>
      </c>
      <c r="E94" s="3" t="s">
        <v>12722</v>
      </c>
    </row>
    <row r="95" spans="1:5" x14ac:dyDescent="0.3">
      <c r="A95" s="3" t="s">
        <v>12723</v>
      </c>
      <c r="B95" s="3" t="s">
        <v>20657</v>
      </c>
      <c r="D95" s="3" t="s">
        <v>20657</v>
      </c>
      <c r="E95" s="3" t="s">
        <v>12723</v>
      </c>
    </row>
    <row r="96" spans="1:5" x14ac:dyDescent="0.3">
      <c r="A96" s="3" t="s">
        <v>12724</v>
      </c>
      <c r="B96" s="3" t="s">
        <v>20658</v>
      </c>
      <c r="D96" s="3" t="s">
        <v>20658</v>
      </c>
      <c r="E96" s="3" t="s">
        <v>12724</v>
      </c>
    </row>
    <row r="97" spans="1:5" x14ac:dyDescent="0.3">
      <c r="A97" s="3" t="s">
        <v>12725</v>
      </c>
      <c r="B97" s="3" t="s">
        <v>20659</v>
      </c>
      <c r="D97" s="3" t="s">
        <v>20659</v>
      </c>
      <c r="E97" s="3" t="s">
        <v>12725</v>
      </c>
    </row>
    <row r="98" spans="1:5" x14ac:dyDescent="0.3">
      <c r="A98" s="3" t="s">
        <v>12726</v>
      </c>
      <c r="B98" s="3" t="s">
        <v>20660</v>
      </c>
      <c r="D98" s="3" t="s">
        <v>20660</v>
      </c>
      <c r="E98" s="3" t="s">
        <v>12726</v>
      </c>
    </row>
    <row r="99" spans="1:5" x14ac:dyDescent="0.3">
      <c r="A99" s="3" t="s">
        <v>12727</v>
      </c>
      <c r="B99" s="3" t="s">
        <v>20661</v>
      </c>
      <c r="D99" s="3" t="s">
        <v>20661</v>
      </c>
      <c r="E99" s="3" t="s">
        <v>12727</v>
      </c>
    </row>
    <row r="100" spans="1:5" x14ac:dyDescent="0.3">
      <c r="A100" s="3" t="s">
        <v>12728</v>
      </c>
      <c r="B100" s="3" t="s">
        <v>20662</v>
      </c>
      <c r="D100" s="3" t="s">
        <v>20662</v>
      </c>
      <c r="E100" s="3" t="s">
        <v>12728</v>
      </c>
    </row>
    <row r="101" spans="1:5" x14ac:dyDescent="0.3">
      <c r="A101" s="3" t="s">
        <v>12729</v>
      </c>
      <c r="B101" s="3" t="s">
        <v>20663</v>
      </c>
      <c r="D101" s="3" t="s">
        <v>20663</v>
      </c>
      <c r="E101" s="3" t="s">
        <v>12729</v>
      </c>
    </row>
    <row r="102" spans="1:5" x14ac:dyDescent="0.3">
      <c r="A102" s="3" t="s">
        <v>12730</v>
      </c>
      <c r="B102" s="3" t="s">
        <v>20664</v>
      </c>
      <c r="D102" s="3" t="s">
        <v>20664</v>
      </c>
      <c r="E102" s="3" t="s">
        <v>12730</v>
      </c>
    </row>
    <row r="103" spans="1:5" x14ac:dyDescent="0.3">
      <c r="A103" s="3" t="s">
        <v>12731</v>
      </c>
      <c r="B103" s="3" t="s">
        <v>20665</v>
      </c>
      <c r="D103" s="3" t="s">
        <v>20665</v>
      </c>
      <c r="E103" s="3" t="s">
        <v>12731</v>
      </c>
    </row>
    <row r="104" spans="1:5" x14ac:dyDescent="0.3">
      <c r="A104" s="3" t="s">
        <v>12732</v>
      </c>
      <c r="B104" s="3" t="s">
        <v>20666</v>
      </c>
      <c r="D104" s="3" t="s">
        <v>20666</v>
      </c>
      <c r="E104" s="3" t="s">
        <v>12732</v>
      </c>
    </row>
    <row r="105" spans="1:5" x14ac:dyDescent="0.3">
      <c r="A105" s="3" t="s">
        <v>12733</v>
      </c>
      <c r="B105" s="3" t="s">
        <v>20667</v>
      </c>
      <c r="D105" s="3" t="s">
        <v>20667</v>
      </c>
      <c r="E105" s="3" t="s">
        <v>12733</v>
      </c>
    </row>
    <row r="106" spans="1:5" x14ac:dyDescent="0.3">
      <c r="A106" s="3" t="s">
        <v>12734</v>
      </c>
      <c r="B106" s="3" t="s">
        <v>20668</v>
      </c>
      <c r="D106" s="3" t="s">
        <v>20668</v>
      </c>
      <c r="E106" s="3" t="s">
        <v>12734</v>
      </c>
    </row>
    <row r="107" spans="1:5" x14ac:dyDescent="0.3">
      <c r="A107" s="3" t="s">
        <v>12735</v>
      </c>
      <c r="B107" s="3" t="s">
        <v>22630</v>
      </c>
      <c r="D107" s="3" t="s">
        <v>22630</v>
      </c>
      <c r="E107" s="3" t="s">
        <v>12735</v>
      </c>
    </row>
    <row r="108" spans="1:5" x14ac:dyDescent="0.3">
      <c r="A108" s="3" t="s">
        <v>12736</v>
      </c>
      <c r="B108" s="3" t="s">
        <v>22631</v>
      </c>
      <c r="D108" s="3" t="s">
        <v>22631</v>
      </c>
      <c r="E108" s="3" t="s">
        <v>12736</v>
      </c>
    </row>
    <row r="109" spans="1:5" x14ac:dyDescent="0.3">
      <c r="A109" s="3" t="s">
        <v>12737</v>
      </c>
      <c r="B109" s="3" t="s">
        <v>20669</v>
      </c>
      <c r="D109" s="3" t="s">
        <v>20669</v>
      </c>
      <c r="E109" s="3" t="s">
        <v>12737</v>
      </c>
    </row>
    <row r="110" spans="1:5" x14ac:dyDescent="0.3">
      <c r="A110" s="3" t="s">
        <v>12738</v>
      </c>
      <c r="B110" s="3" t="s">
        <v>20670</v>
      </c>
      <c r="D110" s="3" t="s">
        <v>20670</v>
      </c>
      <c r="E110" s="3" t="s">
        <v>12738</v>
      </c>
    </row>
    <row r="111" spans="1:5" x14ac:dyDescent="0.3">
      <c r="A111" s="3" t="s">
        <v>12739</v>
      </c>
      <c r="B111" s="3" t="s">
        <v>20671</v>
      </c>
      <c r="D111" s="3" t="s">
        <v>20671</v>
      </c>
      <c r="E111" s="3" t="s">
        <v>12739</v>
      </c>
    </row>
    <row r="112" spans="1:5" x14ac:dyDescent="0.3">
      <c r="A112" s="3" t="s">
        <v>12740</v>
      </c>
      <c r="B112" s="3" t="s">
        <v>20672</v>
      </c>
      <c r="D112" s="3" t="s">
        <v>20672</v>
      </c>
      <c r="E112" s="3" t="s">
        <v>12740</v>
      </c>
    </row>
    <row r="113" spans="1:5" x14ac:dyDescent="0.3">
      <c r="A113" s="3" t="s">
        <v>12741</v>
      </c>
      <c r="B113" s="3" t="s">
        <v>20673</v>
      </c>
      <c r="D113" s="3" t="s">
        <v>20673</v>
      </c>
      <c r="E113" s="3" t="s">
        <v>12741</v>
      </c>
    </row>
    <row r="114" spans="1:5" x14ac:dyDescent="0.3">
      <c r="A114" s="3" t="s">
        <v>12742</v>
      </c>
      <c r="B114" s="3" t="s">
        <v>20674</v>
      </c>
      <c r="D114" s="3" t="s">
        <v>20674</v>
      </c>
      <c r="E114" s="3" t="s">
        <v>12742</v>
      </c>
    </row>
    <row r="115" spans="1:5" x14ac:dyDescent="0.3">
      <c r="A115" s="3" t="s">
        <v>12743</v>
      </c>
      <c r="B115" s="3" t="s">
        <v>20675</v>
      </c>
      <c r="D115" s="3" t="s">
        <v>20675</v>
      </c>
      <c r="E115" s="3" t="s">
        <v>12743</v>
      </c>
    </row>
    <row r="116" spans="1:5" x14ac:dyDescent="0.3">
      <c r="A116" s="3" t="s">
        <v>12744</v>
      </c>
      <c r="B116" s="3" t="s">
        <v>20676</v>
      </c>
      <c r="D116" s="3" t="s">
        <v>20676</v>
      </c>
      <c r="E116" s="3" t="s">
        <v>12744</v>
      </c>
    </row>
    <row r="117" spans="1:5" x14ac:dyDescent="0.3">
      <c r="A117" s="3" t="s">
        <v>12745</v>
      </c>
      <c r="B117" s="3" t="s">
        <v>20677</v>
      </c>
      <c r="D117" s="3" t="s">
        <v>20677</v>
      </c>
      <c r="E117" s="3" t="s">
        <v>12745</v>
      </c>
    </row>
    <row r="118" spans="1:5" x14ac:dyDescent="0.3">
      <c r="A118" s="3" t="s">
        <v>15650</v>
      </c>
      <c r="B118" s="3" t="s">
        <v>20678</v>
      </c>
      <c r="D118" s="3" t="s">
        <v>20678</v>
      </c>
      <c r="E118" s="3" t="s">
        <v>15650</v>
      </c>
    </row>
    <row r="119" spans="1:5" x14ac:dyDescent="0.3">
      <c r="A119" s="3" t="s">
        <v>12746</v>
      </c>
      <c r="B119" s="3" t="s">
        <v>22632</v>
      </c>
      <c r="D119" s="3" t="s">
        <v>22632</v>
      </c>
      <c r="E119" s="3" t="s">
        <v>12746</v>
      </c>
    </row>
    <row r="120" spans="1:5" x14ac:dyDescent="0.3">
      <c r="A120" s="3" t="s">
        <v>12747</v>
      </c>
      <c r="B120" s="3" t="s">
        <v>22633</v>
      </c>
      <c r="D120" s="3" t="s">
        <v>22633</v>
      </c>
      <c r="E120" s="3" t="s">
        <v>12747</v>
      </c>
    </row>
    <row r="121" spans="1:5" x14ac:dyDescent="0.3">
      <c r="A121" s="3" t="s">
        <v>12748</v>
      </c>
      <c r="B121" s="3" t="s">
        <v>22634</v>
      </c>
      <c r="D121" s="3" t="s">
        <v>22634</v>
      </c>
      <c r="E121" s="3" t="s">
        <v>12748</v>
      </c>
    </row>
    <row r="122" spans="1:5" x14ac:dyDescent="0.3">
      <c r="A122" s="3" t="s">
        <v>12749</v>
      </c>
      <c r="B122" s="3" t="s">
        <v>22635</v>
      </c>
      <c r="D122" s="3" t="s">
        <v>22635</v>
      </c>
      <c r="E122" s="3" t="s">
        <v>12749</v>
      </c>
    </row>
    <row r="123" spans="1:5" x14ac:dyDescent="0.3">
      <c r="A123" s="3" t="s">
        <v>12750</v>
      </c>
      <c r="B123" s="3" t="s">
        <v>22636</v>
      </c>
      <c r="D123" s="3" t="s">
        <v>22636</v>
      </c>
      <c r="E123" s="3" t="s">
        <v>12750</v>
      </c>
    </row>
    <row r="124" spans="1:5" x14ac:dyDescent="0.3">
      <c r="A124" s="3" t="s">
        <v>12751</v>
      </c>
      <c r="B124" s="3" t="s">
        <v>22637</v>
      </c>
      <c r="D124" s="3" t="s">
        <v>22637</v>
      </c>
      <c r="E124" s="3" t="s">
        <v>12751</v>
      </c>
    </row>
    <row r="125" spans="1:5" x14ac:dyDescent="0.3">
      <c r="A125" s="3" t="s">
        <v>12752</v>
      </c>
      <c r="B125" s="3" t="s">
        <v>20679</v>
      </c>
      <c r="D125" s="3" t="s">
        <v>20679</v>
      </c>
      <c r="E125" s="3" t="s">
        <v>12752</v>
      </c>
    </row>
    <row r="126" spans="1:5" x14ac:dyDescent="0.3">
      <c r="A126" s="3" t="s">
        <v>12753</v>
      </c>
      <c r="B126" s="3" t="s">
        <v>20680</v>
      </c>
      <c r="D126" s="3" t="s">
        <v>20680</v>
      </c>
      <c r="E126" s="3" t="s">
        <v>12753</v>
      </c>
    </row>
    <row r="127" spans="1:5" x14ac:dyDescent="0.3">
      <c r="A127" s="3" t="s">
        <v>12754</v>
      </c>
      <c r="B127" s="3" t="s">
        <v>20681</v>
      </c>
      <c r="D127" s="3" t="s">
        <v>20681</v>
      </c>
      <c r="E127" s="3" t="s">
        <v>12754</v>
      </c>
    </row>
    <row r="128" spans="1:5" x14ac:dyDescent="0.3">
      <c r="A128" s="3" t="s">
        <v>12755</v>
      </c>
      <c r="B128" s="3" t="s">
        <v>20682</v>
      </c>
      <c r="D128" s="3" t="s">
        <v>20682</v>
      </c>
      <c r="E128" s="3" t="s">
        <v>12755</v>
      </c>
    </row>
    <row r="129" spans="1:5" x14ac:dyDescent="0.3">
      <c r="A129" s="3" t="s">
        <v>12756</v>
      </c>
      <c r="B129" s="3" t="s">
        <v>20683</v>
      </c>
      <c r="D129" s="3" t="s">
        <v>20683</v>
      </c>
      <c r="E129" s="3" t="s">
        <v>12756</v>
      </c>
    </row>
    <row r="130" spans="1:5" x14ac:dyDescent="0.3">
      <c r="A130" s="3" t="s">
        <v>12757</v>
      </c>
      <c r="B130" s="3" t="s">
        <v>20684</v>
      </c>
      <c r="D130" s="3" t="s">
        <v>20684</v>
      </c>
      <c r="E130" s="3" t="s">
        <v>12757</v>
      </c>
    </row>
    <row r="131" spans="1:5" x14ac:dyDescent="0.3">
      <c r="A131" s="3" t="s">
        <v>12758</v>
      </c>
      <c r="B131" s="3" t="s">
        <v>20685</v>
      </c>
      <c r="D131" s="3" t="s">
        <v>20685</v>
      </c>
      <c r="E131" s="3" t="s">
        <v>12758</v>
      </c>
    </row>
    <row r="132" spans="1:5" x14ac:dyDescent="0.3">
      <c r="A132" s="3" t="s">
        <v>12759</v>
      </c>
      <c r="B132" s="3" t="s">
        <v>20686</v>
      </c>
      <c r="D132" s="3" t="s">
        <v>20686</v>
      </c>
      <c r="E132" s="3" t="s">
        <v>12759</v>
      </c>
    </row>
    <row r="133" spans="1:5" x14ac:dyDescent="0.3">
      <c r="A133" s="3" t="s">
        <v>12760</v>
      </c>
      <c r="B133" s="3" t="s">
        <v>20687</v>
      </c>
      <c r="D133" s="3" t="s">
        <v>20687</v>
      </c>
      <c r="E133" s="3" t="s">
        <v>12760</v>
      </c>
    </row>
    <row r="134" spans="1:5" x14ac:dyDescent="0.3">
      <c r="A134" s="3" t="s">
        <v>12761</v>
      </c>
      <c r="B134" s="3" t="s">
        <v>20688</v>
      </c>
      <c r="D134" s="3" t="s">
        <v>20688</v>
      </c>
      <c r="E134" s="3" t="s">
        <v>12761</v>
      </c>
    </row>
    <row r="135" spans="1:5" x14ac:dyDescent="0.3">
      <c r="A135" s="3" t="s">
        <v>12762</v>
      </c>
      <c r="B135" s="3" t="s">
        <v>20689</v>
      </c>
      <c r="D135" s="3" t="s">
        <v>20689</v>
      </c>
      <c r="E135" s="3" t="s">
        <v>12762</v>
      </c>
    </row>
    <row r="136" spans="1:5" x14ac:dyDescent="0.3">
      <c r="A136" s="3" t="s">
        <v>12763</v>
      </c>
      <c r="B136" s="3" t="s">
        <v>20690</v>
      </c>
      <c r="D136" s="3" t="s">
        <v>20690</v>
      </c>
      <c r="E136" s="3" t="s">
        <v>12763</v>
      </c>
    </row>
    <row r="137" spans="1:5" x14ac:dyDescent="0.3">
      <c r="A137" s="3" t="s">
        <v>12764</v>
      </c>
      <c r="B137" s="3" t="s">
        <v>20691</v>
      </c>
      <c r="D137" s="3" t="s">
        <v>20691</v>
      </c>
      <c r="E137" s="3" t="s">
        <v>12764</v>
      </c>
    </row>
    <row r="138" spans="1:5" x14ac:dyDescent="0.3">
      <c r="A138" s="3" t="s">
        <v>12765</v>
      </c>
      <c r="B138" s="3" t="s">
        <v>20692</v>
      </c>
      <c r="D138" s="3" t="s">
        <v>20692</v>
      </c>
      <c r="E138" s="3" t="s">
        <v>12765</v>
      </c>
    </row>
    <row r="139" spans="1:5" x14ac:dyDescent="0.3">
      <c r="A139" s="3" t="s">
        <v>12766</v>
      </c>
      <c r="B139" s="3" t="s">
        <v>20693</v>
      </c>
      <c r="D139" s="3" t="s">
        <v>20693</v>
      </c>
      <c r="E139" s="3" t="s">
        <v>12766</v>
      </c>
    </row>
    <row r="140" spans="1:5" x14ac:dyDescent="0.3">
      <c r="A140" s="3" t="s">
        <v>12767</v>
      </c>
      <c r="B140" s="3" t="s">
        <v>20694</v>
      </c>
      <c r="D140" s="3" t="s">
        <v>20694</v>
      </c>
      <c r="E140" s="3" t="s">
        <v>12767</v>
      </c>
    </row>
    <row r="141" spans="1:5" x14ac:dyDescent="0.3">
      <c r="A141" s="3" t="s">
        <v>12768</v>
      </c>
      <c r="B141" s="3" t="s">
        <v>20695</v>
      </c>
      <c r="D141" s="3" t="s">
        <v>20695</v>
      </c>
      <c r="E141" s="3" t="s">
        <v>12768</v>
      </c>
    </row>
    <row r="142" spans="1:5" x14ac:dyDescent="0.3">
      <c r="A142" s="3" t="s">
        <v>12769</v>
      </c>
      <c r="B142" s="3" t="s">
        <v>22638</v>
      </c>
      <c r="D142" s="3" t="s">
        <v>22638</v>
      </c>
      <c r="E142" s="3" t="s">
        <v>12769</v>
      </c>
    </row>
    <row r="143" spans="1:5" x14ac:dyDescent="0.3">
      <c r="A143" s="3" t="s">
        <v>12770</v>
      </c>
      <c r="B143" s="3" t="s">
        <v>20696</v>
      </c>
      <c r="D143" s="3" t="s">
        <v>20696</v>
      </c>
      <c r="E143" s="3" t="s">
        <v>12770</v>
      </c>
    </row>
    <row r="144" spans="1:5" x14ac:dyDescent="0.3">
      <c r="A144" s="3" t="s">
        <v>12771</v>
      </c>
      <c r="B144" s="3" t="s">
        <v>20697</v>
      </c>
      <c r="D144" s="3" t="s">
        <v>20697</v>
      </c>
      <c r="E144" s="3" t="s">
        <v>12771</v>
      </c>
    </row>
    <row r="145" spans="1:5" x14ac:dyDescent="0.3">
      <c r="A145" s="3" t="s">
        <v>12772</v>
      </c>
      <c r="B145" s="3" t="s">
        <v>20698</v>
      </c>
      <c r="D145" s="3" t="s">
        <v>20698</v>
      </c>
      <c r="E145" s="3" t="s">
        <v>12772</v>
      </c>
    </row>
    <row r="146" spans="1:5" x14ac:dyDescent="0.3">
      <c r="A146" s="3" t="s">
        <v>12773</v>
      </c>
      <c r="B146" s="3" t="s">
        <v>20699</v>
      </c>
      <c r="D146" s="3" t="s">
        <v>20699</v>
      </c>
      <c r="E146" s="3" t="s">
        <v>12773</v>
      </c>
    </row>
    <row r="147" spans="1:5" x14ac:dyDescent="0.3">
      <c r="A147" s="3" t="s">
        <v>12774</v>
      </c>
      <c r="B147" s="3" t="s">
        <v>20700</v>
      </c>
      <c r="D147" s="3" t="s">
        <v>20700</v>
      </c>
      <c r="E147" s="3" t="s">
        <v>12774</v>
      </c>
    </row>
    <row r="148" spans="1:5" x14ac:dyDescent="0.3">
      <c r="A148" s="3" t="s">
        <v>12775</v>
      </c>
      <c r="B148" s="3" t="s">
        <v>20701</v>
      </c>
      <c r="D148" s="3" t="s">
        <v>20701</v>
      </c>
      <c r="E148" s="3" t="s">
        <v>12775</v>
      </c>
    </row>
    <row r="149" spans="1:5" x14ac:dyDescent="0.3">
      <c r="A149" s="3" t="s">
        <v>12776</v>
      </c>
      <c r="B149" s="3" t="s">
        <v>20702</v>
      </c>
      <c r="D149" s="3" t="s">
        <v>20702</v>
      </c>
      <c r="E149" s="3" t="s">
        <v>12776</v>
      </c>
    </row>
    <row r="150" spans="1:5" x14ac:dyDescent="0.3">
      <c r="A150" s="3" t="s">
        <v>12777</v>
      </c>
      <c r="B150" s="3" t="s">
        <v>20703</v>
      </c>
      <c r="D150" s="3" t="s">
        <v>20703</v>
      </c>
      <c r="E150" s="3" t="s">
        <v>12777</v>
      </c>
    </row>
    <row r="151" spans="1:5" x14ac:dyDescent="0.3">
      <c r="A151" s="3" t="s">
        <v>12778</v>
      </c>
      <c r="B151" s="3" t="s">
        <v>22639</v>
      </c>
      <c r="D151" s="3" t="s">
        <v>22639</v>
      </c>
      <c r="E151" s="3" t="s">
        <v>12778</v>
      </c>
    </row>
    <row r="152" spans="1:5" x14ac:dyDescent="0.3">
      <c r="A152" s="3" t="s">
        <v>15651</v>
      </c>
      <c r="B152" s="3" t="s">
        <v>20704</v>
      </c>
      <c r="D152" s="3" t="s">
        <v>20704</v>
      </c>
      <c r="E152" s="3" t="s">
        <v>15651</v>
      </c>
    </row>
    <row r="153" spans="1:5" x14ac:dyDescent="0.3">
      <c r="A153" s="3" t="s">
        <v>12779</v>
      </c>
      <c r="B153" s="3" t="s">
        <v>20705</v>
      </c>
      <c r="D153" s="3" t="s">
        <v>20705</v>
      </c>
      <c r="E153" s="3" t="s">
        <v>12779</v>
      </c>
    </row>
    <row r="154" spans="1:5" x14ac:dyDescent="0.3">
      <c r="A154" s="3" t="s">
        <v>12780</v>
      </c>
      <c r="B154" s="3" t="s">
        <v>20706</v>
      </c>
      <c r="D154" s="3" t="s">
        <v>20706</v>
      </c>
      <c r="E154" s="3" t="s">
        <v>12780</v>
      </c>
    </row>
    <row r="155" spans="1:5" x14ac:dyDescent="0.3">
      <c r="A155" s="3" t="s">
        <v>12781</v>
      </c>
      <c r="B155" s="3" t="s">
        <v>20707</v>
      </c>
      <c r="D155" s="3" t="s">
        <v>20707</v>
      </c>
      <c r="E155" s="3" t="s">
        <v>12781</v>
      </c>
    </row>
    <row r="156" spans="1:5" x14ac:dyDescent="0.3">
      <c r="A156" s="3" t="s">
        <v>12782</v>
      </c>
      <c r="B156" s="3" t="s">
        <v>20708</v>
      </c>
      <c r="D156" s="3" t="s">
        <v>20708</v>
      </c>
      <c r="E156" s="3" t="s">
        <v>12782</v>
      </c>
    </row>
    <row r="157" spans="1:5" x14ac:dyDescent="0.3">
      <c r="A157" s="3" t="s">
        <v>12783</v>
      </c>
      <c r="B157" s="3" t="s">
        <v>20709</v>
      </c>
      <c r="D157" s="3" t="s">
        <v>20709</v>
      </c>
      <c r="E157" s="3" t="s">
        <v>12783</v>
      </c>
    </row>
    <row r="158" spans="1:5" x14ac:dyDescent="0.3">
      <c r="A158" s="3" t="s">
        <v>12784</v>
      </c>
      <c r="B158" s="3" t="s">
        <v>20710</v>
      </c>
      <c r="D158" s="3" t="s">
        <v>20710</v>
      </c>
      <c r="E158" s="3" t="s">
        <v>12784</v>
      </c>
    </row>
    <row r="159" spans="1:5" x14ac:dyDescent="0.3">
      <c r="A159" s="3" t="s">
        <v>12785</v>
      </c>
      <c r="B159" s="3" t="s">
        <v>20711</v>
      </c>
      <c r="D159" s="3" t="s">
        <v>20711</v>
      </c>
      <c r="E159" s="3" t="s">
        <v>12785</v>
      </c>
    </row>
    <row r="160" spans="1:5" x14ac:dyDescent="0.3">
      <c r="A160" s="3" t="s">
        <v>12786</v>
      </c>
      <c r="B160" s="3" t="s">
        <v>20712</v>
      </c>
      <c r="D160" s="3" t="s">
        <v>20712</v>
      </c>
      <c r="E160" s="3" t="s">
        <v>12786</v>
      </c>
    </row>
    <row r="161" spans="1:5" x14ac:dyDescent="0.3">
      <c r="A161" s="3" t="s">
        <v>12787</v>
      </c>
      <c r="B161" s="3" t="s">
        <v>20713</v>
      </c>
      <c r="D161" s="3" t="s">
        <v>20713</v>
      </c>
      <c r="E161" s="3" t="s">
        <v>12787</v>
      </c>
    </row>
    <row r="162" spans="1:5" x14ac:dyDescent="0.3">
      <c r="A162" s="3" t="s">
        <v>12788</v>
      </c>
      <c r="B162" s="3" t="s">
        <v>20714</v>
      </c>
      <c r="D162" s="3" t="s">
        <v>20714</v>
      </c>
      <c r="E162" s="3" t="s">
        <v>12788</v>
      </c>
    </row>
    <row r="163" spans="1:5" x14ac:dyDescent="0.3">
      <c r="A163" s="3" t="s">
        <v>12789</v>
      </c>
      <c r="B163" s="3" t="s">
        <v>20715</v>
      </c>
      <c r="D163" s="3" t="s">
        <v>20715</v>
      </c>
      <c r="E163" s="3" t="s">
        <v>12789</v>
      </c>
    </row>
    <row r="164" spans="1:5" x14ac:dyDescent="0.3">
      <c r="A164" s="3" t="s">
        <v>12790</v>
      </c>
      <c r="B164" s="3" t="s">
        <v>20716</v>
      </c>
      <c r="D164" s="3" t="s">
        <v>20716</v>
      </c>
      <c r="E164" s="3" t="s">
        <v>12790</v>
      </c>
    </row>
    <row r="165" spans="1:5" x14ac:dyDescent="0.3">
      <c r="A165" s="3" t="s">
        <v>12791</v>
      </c>
      <c r="B165" s="3" t="s">
        <v>20717</v>
      </c>
      <c r="D165" s="3" t="s">
        <v>20717</v>
      </c>
      <c r="E165" s="3" t="s">
        <v>12791</v>
      </c>
    </row>
    <row r="166" spans="1:5" x14ac:dyDescent="0.3">
      <c r="A166" s="3" t="s">
        <v>12792</v>
      </c>
      <c r="B166" s="3" t="s">
        <v>20718</v>
      </c>
      <c r="D166" s="3" t="s">
        <v>20718</v>
      </c>
      <c r="E166" s="3" t="s">
        <v>12792</v>
      </c>
    </row>
    <row r="167" spans="1:5" x14ac:dyDescent="0.3">
      <c r="A167" s="3" t="s">
        <v>12793</v>
      </c>
      <c r="B167" s="3" t="s">
        <v>20719</v>
      </c>
      <c r="D167" s="3" t="s">
        <v>20719</v>
      </c>
      <c r="E167" s="3" t="s">
        <v>12793</v>
      </c>
    </row>
    <row r="168" spans="1:5" x14ac:dyDescent="0.3">
      <c r="A168" s="3" t="s">
        <v>12794</v>
      </c>
      <c r="B168" s="3" t="s">
        <v>20720</v>
      </c>
      <c r="D168" s="3" t="s">
        <v>20720</v>
      </c>
      <c r="E168" s="3" t="s">
        <v>12794</v>
      </c>
    </row>
    <row r="169" spans="1:5" x14ac:dyDescent="0.3">
      <c r="A169" s="3" t="s">
        <v>12795</v>
      </c>
      <c r="B169" s="3" t="s">
        <v>20721</v>
      </c>
      <c r="D169" s="3" t="s">
        <v>20721</v>
      </c>
      <c r="E169" s="3" t="s">
        <v>12795</v>
      </c>
    </row>
    <row r="170" spans="1:5" x14ac:dyDescent="0.3">
      <c r="A170" s="3" t="s">
        <v>12796</v>
      </c>
      <c r="B170" s="3" t="s">
        <v>20722</v>
      </c>
      <c r="D170" s="3" t="s">
        <v>20722</v>
      </c>
      <c r="E170" s="3" t="s">
        <v>12796</v>
      </c>
    </row>
    <row r="171" spans="1:5" x14ac:dyDescent="0.3">
      <c r="A171" s="3" t="s">
        <v>12797</v>
      </c>
      <c r="B171" s="3" t="s">
        <v>20723</v>
      </c>
      <c r="D171" s="3" t="s">
        <v>20723</v>
      </c>
      <c r="E171" s="3" t="s">
        <v>12797</v>
      </c>
    </row>
    <row r="172" spans="1:5" x14ac:dyDescent="0.3">
      <c r="A172" s="3" t="s">
        <v>12798</v>
      </c>
      <c r="B172" s="3" t="s">
        <v>20724</v>
      </c>
      <c r="D172" s="3" t="s">
        <v>20724</v>
      </c>
      <c r="E172" s="3" t="s">
        <v>12798</v>
      </c>
    </row>
    <row r="173" spans="1:5" x14ac:dyDescent="0.3">
      <c r="A173" s="3" t="s">
        <v>12799</v>
      </c>
      <c r="B173" s="3" t="s">
        <v>20725</v>
      </c>
      <c r="D173" s="3" t="s">
        <v>20725</v>
      </c>
      <c r="E173" s="3" t="s">
        <v>12799</v>
      </c>
    </row>
    <row r="174" spans="1:5" x14ac:dyDescent="0.3">
      <c r="A174" s="3" t="s">
        <v>12800</v>
      </c>
      <c r="B174" s="3" t="s">
        <v>20726</v>
      </c>
      <c r="D174" s="3" t="s">
        <v>20726</v>
      </c>
      <c r="E174" s="3" t="s">
        <v>12800</v>
      </c>
    </row>
    <row r="175" spans="1:5" x14ac:dyDescent="0.3">
      <c r="A175" s="3" t="s">
        <v>12801</v>
      </c>
      <c r="B175" s="3" t="s">
        <v>20727</v>
      </c>
      <c r="D175" s="3" t="s">
        <v>20727</v>
      </c>
      <c r="E175" s="3" t="s">
        <v>12801</v>
      </c>
    </row>
    <row r="176" spans="1:5" x14ac:dyDescent="0.3">
      <c r="A176" s="3" t="s">
        <v>12802</v>
      </c>
      <c r="B176" s="3" t="s">
        <v>20728</v>
      </c>
      <c r="D176" s="3" t="s">
        <v>20728</v>
      </c>
      <c r="E176" s="3" t="s">
        <v>12802</v>
      </c>
    </row>
    <row r="177" spans="1:5" x14ac:dyDescent="0.3">
      <c r="A177" s="3" t="s">
        <v>12803</v>
      </c>
      <c r="B177" s="3" t="s">
        <v>20729</v>
      </c>
      <c r="D177" s="3" t="s">
        <v>20729</v>
      </c>
      <c r="E177" s="3" t="s">
        <v>12803</v>
      </c>
    </row>
    <row r="178" spans="1:5" x14ac:dyDescent="0.3">
      <c r="A178" s="3" t="s">
        <v>12804</v>
      </c>
      <c r="B178" s="3" t="s">
        <v>22640</v>
      </c>
      <c r="D178" s="3" t="s">
        <v>22640</v>
      </c>
      <c r="E178" s="3" t="s">
        <v>12804</v>
      </c>
    </row>
    <row r="179" spans="1:5" x14ac:dyDescent="0.3">
      <c r="A179" s="3" t="s">
        <v>12805</v>
      </c>
      <c r="B179" s="3" t="s">
        <v>20730</v>
      </c>
      <c r="D179" s="3" t="s">
        <v>20730</v>
      </c>
      <c r="E179" s="3" t="s">
        <v>12805</v>
      </c>
    </row>
    <row r="180" spans="1:5" x14ac:dyDescent="0.3">
      <c r="A180" s="3" t="s">
        <v>12806</v>
      </c>
      <c r="B180" s="3" t="s">
        <v>20731</v>
      </c>
      <c r="D180" s="3" t="s">
        <v>20731</v>
      </c>
      <c r="E180" s="3" t="s">
        <v>12806</v>
      </c>
    </row>
    <row r="181" spans="1:5" x14ac:dyDescent="0.3">
      <c r="A181" s="3" t="s">
        <v>12807</v>
      </c>
      <c r="B181" s="3" t="s">
        <v>20732</v>
      </c>
      <c r="D181" s="3" t="s">
        <v>20732</v>
      </c>
      <c r="E181" s="3" t="s">
        <v>12807</v>
      </c>
    </row>
    <row r="182" spans="1:5" x14ac:dyDescent="0.3">
      <c r="A182" s="3" t="s">
        <v>12808</v>
      </c>
      <c r="B182" s="3" t="s">
        <v>20733</v>
      </c>
      <c r="D182" s="3" t="s">
        <v>20733</v>
      </c>
      <c r="E182" s="3" t="s">
        <v>12808</v>
      </c>
    </row>
    <row r="183" spans="1:5" x14ac:dyDescent="0.3">
      <c r="A183" s="3" t="s">
        <v>12809</v>
      </c>
      <c r="B183" s="3" t="s">
        <v>20734</v>
      </c>
      <c r="D183" s="3" t="s">
        <v>20734</v>
      </c>
      <c r="E183" s="3" t="s">
        <v>12809</v>
      </c>
    </row>
    <row r="184" spans="1:5" x14ac:dyDescent="0.3">
      <c r="A184" s="3" t="s">
        <v>12810</v>
      </c>
      <c r="B184" s="3" t="s">
        <v>20735</v>
      </c>
      <c r="D184" s="3" t="s">
        <v>20735</v>
      </c>
      <c r="E184" s="3" t="s">
        <v>12810</v>
      </c>
    </row>
    <row r="185" spans="1:5" x14ac:dyDescent="0.3">
      <c r="A185" s="3" t="s">
        <v>12811</v>
      </c>
      <c r="B185" s="3" t="s">
        <v>20736</v>
      </c>
      <c r="D185" s="3" t="s">
        <v>20736</v>
      </c>
      <c r="E185" s="3" t="s">
        <v>12811</v>
      </c>
    </row>
    <row r="186" spans="1:5" x14ac:dyDescent="0.3">
      <c r="A186" s="3" t="s">
        <v>12812</v>
      </c>
      <c r="B186" s="3" t="s">
        <v>22641</v>
      </c>
      <c r="D186" s="3" t="s">
        <v>22641</v>
      </c>
      <c r="E186" s="3" t="s">
        <v>12812</v>
      </c>
    </row>
    <row r="187" spans="1:5" x14ac:dyDescent="0.3">
      <c r="A187" s="3" t="s">
        <v>12813</v>
      </c>
      <c r="B187" s="3" t="s">
        <v>20737</v>
      </c>
      <c r="D187" s="3" t="s">
        <v>20737</v>
      </c>
      <c r="E187" s="3" t="s">
        <v>12813</v>
      </c>
    </row>
    <row r="188" spans="1:5" x14ac:dyDescent="0.3">
      <c r="A188" s="3" t="s">
        <v>12814</v>
      </c>
      <c r="B188" s="3" t="s">
        <v>20738</v>
      </c>
      <c r="D188" s="3" t="s">
        <v>20738</v>
      </c>
      <c r="E188" s="3" t="s">
        <v>12814</v>
      </c>
    </row>
    <row r="189" spans="1:5" x14ac:dyDescent="0.3">
      <c r="A189" s="3" t="s">
        <v>12815</v>
      </c>
      <c r="B189" s="3" t="s">
        <v>20739</v>
      </c>
      <c r="D189" s="3" t="s">
        <v>20739</v>
      </c>
      <c r="E189" s="3" t="s">
        <v>12815</v>
      </c>
    </row>
    <row r="190" spans="1:5" x14ac:dyDescent="0.3">
      <c r="A190" s="3" t="s">
        <v>12816</v>
      </c>
      <c r="B190" s="3" t="s">
        <v>20740</v>
      </c>
      <c r="D190" s="3" t="s">
        <v>20740</v>
      </c>
      <c r="E190" s="3" t="s">
        <v>12816</v>
      </c>
    </row>
    <row r="191" spans="1:5" x14ac:dyDescent="0.3">
      <c r="A191" s="3" t="s">
        <v>12817</v>
      </c>
      <c r="B191" s="3" t="s">
        <v>22642</v>
      </c>
      <c r="D191" s="3" t="s">
        <v>22642</v>
      </c>
      <c r="E191" s="3" t="s">
        <v>12817</v>
      </c>
    </row>
    <row r="192" spans="1:5" x14ac:dyDescent="0.3">
      <c r="A192" s="3" t="s">
        <v>12818</v>
      </c>
      <c r="B192" s="3" t="s">
        <v>20741</v>
      </c>
      <c r="D192" s="3" t="s">
        <v>20741</v>
      </c>
      <c r="E192" s="3" t="s">
        <v>12818</v>
      </c>
    </row>
    <row r="193" spans="1:5" x14ac:dyDescent="0.3">
      <c r="A193" s="3" t="s">
        <v>12819</v>
      </c>
      <c r="B193" s="3" t="s">
        <v>22643</v>
      </c>
      <c r="D193" s="3" t="s">
        <v>22643</v>
      </c>
      <c r="E193" s="3" t="s">
        <v>12819</v>
      </c>
    </row>
    <row r="194" spans="1:5" x14ac:dyDescent="0.3">
      <c r="A194" s="3" t="s">
        <v>12820</v>
      </c>
      <c r="B194" s="3" t="s">
        <v>22644</v>
      </c>
      <c r="D194" s="3" t="s">
        <v>22644</v>
      </c>
      <c r="E194" s="3" t="s">
        <v>12820</v>
      </c>
    </row>
    <row r="195" spans="1:5" x14ac:dyDescent="0.3">
      <c r="A195" s="3" t="s">
        <v>12821</v>
      </c>
      <c r="B195" s="3" t="s">
        <v>20742</v>
      </c>
      <c r="D195" s="3" t="s">
        <v>20742</v>
      </c>
      <c r="E195" s="3" t="s">
        <v>12821</v>
      </c>
    </row>
    <row r="196" spans="1:5" x14ac:dyDescent="0.3">
      <c r="A196" s="3" t="s">
        <v>12822</v>
      </c>
      <c r="B196" s="3" t="s">
        <v>22645</v>
      </c>
      <c r="D196" s="3" t="s">
        <v>22645</v>
      </c>
      <c r="E196" s="3" t="s">
        <v>12822</v>
      </c>
    </row>
    <row r="197" spans="1:5" x14ac:dyDescent="0.3">
      <c r="A197" s="3" t="s">
        <v>12823</v>
      </c>
      <c r="B197" s="3" t="s">
        <v>20743</v>
      </c>
      <c r="D197" s="3" t="s">
        <v>20743</v>
      </c>
      <c r="E197" s="3" t="s">
        <v>12823</v>
      </c>
    </row>
    <row r="198" spans="1:5" x14ac:dyDescent="0.3">
      <c r="A198" s="3" t="s">
        <v>12824</v>
      </c>
      <c r="B198" s="3" t="s">
        <v>20744</v>
      </c>
      <c r="D198" s="3" t="s">
        <v>20744</v>
      </c>
      <c r="E198" s="3" t="s">
        <v>12824</v>
      </c>
    </row>
    <row r="199" spans="1:5" x14ac:dyDescent="0.3">
      <c r="A199" s="3" t="s">
        <v>12825</v>
      </c>
      <c r="B199" s="3" t="s">
        <v>20745</v>
      </c>
      <c r="D199" s="3" t="s">
        <v>20745</v>
      </c>
      <c r="E199" s="3" t="s">
        <v>12825</v>
      </c>
    </row>
    <row r="200" spans="1:5" x14ac:dyDescent="0.3">
      <c r="A200" s="3" t="s">
        <v>12826</v>
      </c>
      <c r="B200" s="3" t="s">
        <v>22646</v>
      </c>
      <c r="D200" s="3" t="s">
        <v>22646</v>
      </c>
      <c r="E200" s="3" t="s">
        <v>12826</v>
      </c>
    </row>
    <row r="201" spans="1:5" x14ac:dyDescent="0.3">
      <c r="A201" s="3" t="s">
        <v>12827</v>
      </c>
      <c r="B201" s="3" t="s">
        <v>20746</v>
      </c>
      <c r="D201" s="3" t="s">
        <v>20746</v>
      </c>
      <c r="E201" s="3" t="s">
        <v>12827</v>
      </c>
    </row>
    <row r="202" spans="1:5" x14ac:dyDescent="0.3">
      <c r="A202" s="3" t="s">
        <v>12828</v>
      </c>
      <c r="B202" s="3" t="s">
        <v>20747</v>
      </c>
      <c r="D202" s="3" t="s">
        <v>20747</v>
      </c>
      <c r="E202" s="3" t="s">
        <v>12828</v>
      </c>
    </row>
    <row r="203" spans="1:5" x14ac:dyDescent="0.3">
      <c r="A203" s="3" t="s">
        <v>12829</v>
      </c>
      <c r="B203" s="3" t="s">
        <v>22647</v>
      </c>
      <c r="D203" s="3" t="s">
        <v>22647</v>
      </c>
      <c r="E203" s="3" t="s">
        <v>12829</v>
      </c>
    </row>
    <row r="204" spans="1:5" x14ac:dyDescent="0.3">
      <c r="A204" s="3" t="s">
        <v>12830</v>
      </c>
      <c r="B204" s="3" t="s">
        <v>22648</v>
      </c>
      <c r="D204" s="3" t="s">
        <v>22648</v>
      </c>
      <c r="E204" s="3" t="s">
        <v>12830</v>
      </c>
    </row>
    <row r="205" spans="1:5" x14ac:dyDescent="0.3">
      <c r="A205" s="3" t="s">
        <v>12831</v>
      </c>
      <c r="B205" s="3" t="s">
        <v>22649</v>
      </c>
      <c r="D205" s="3" t="s">
        <v>22649</v>
      </c>
      <c r="E205" s="3" t="s">
        <v>12831</v>
      </c>
    </row>
    <row r="206" spans="1:5" x14ac:dyDescent="0.3">
      <c r="A206" s="3" t="s">
        <v>12832</v>
      </c>
      <c r="B206" s="3" t="s">
        <v>20748</v>
      </c>
      <c r="D206" s="3" t="s">
        <v>20748</v>
      </c>
      <c r="E206" s="3" t="s">
        <v>12832</v>
      </c>
    </row>
    <row r="207" spans="1:5" x14ac:dyDescent="0.3">
      <c r="A207" s="3" t="s">
        <v>12833</v>
      </c>
      <c r="B207" s="3" t="s">
        <v>20749</v>
      </c>
      <c r="D207" s="3" t="s">
        <v>20749</v>
      </c>
      <c r="E207" s="3" t="s">
        <v>12833</v>
      </c>
    </row>
    <row r="208" spans="1:5" x14ac:dyDescent="0.3">
      <c r="A208" s="3" t="s">
        <v>12834</v>
      </c>
      <c r="B208" s="3" t="s">
        <v>20750</v>
      </c>
      <c r="D208" s="3" t="s">
        <v>20750</v>
      </c>
      <c r="E208" s="3" t="s">
        <v>12834</v>
      </c>
    </row>
    <row r="209" spans="1:5" x14ac:dyDescent="0.3">
      <c r="A209" s="3" t="s">
        <v>12835</v>
      </c>
      <c r="B209" s="3" t="s">
        <v>20751</v>
      </c>
      <c r="D209" s="3" t="s">
        <v>20751</v>
      </c>
      <c r="E209" s="3" t="s">
        <v>12835</v>
      </c>
    </row>
    <row r="210" spans="1:5" x14ac:dyDescent="0.3">
      <c r="A210" s="3" t="s">
        <v>12836</v>
      </c>
      <c r="B210" s="3" t="s">
        <v>20752</v>
      </c>
      <c r="D210" s="3" t="s">
        <v>20752</v>
      </c>
      <c r="E210" s="3" t="s">
        <v>12836</v>
      </c>
    </row>
    <row r="211" spans="1:5" x14ac:dyDescent="0.3">
      <c r="A211" s="3" t="s">
        <v>12837</v>
      </c>
      <c r="B211" s="3" t="s">
        <v>20753</v>
      </c>
      <c r="D211" s="3" t="s">
        <v>20753</v>
      </c>
      <c r="E211" s="3" t="s">
        <v>12837</v>
      </c>
    </row>
    <row r="212" spans="1:5" x14ac:dyDescent="0.3">
      <c r="A212" s="3" t="s">
        <v>12838</v>
      </c>
      <c r="B212" s="3" t="s">
        <v>22650</v>
      </c>
      <c r="D212" s="3" t="s">
        <v>22650</v>
      </c>
      <c r="E212" s="3" t="s">
        <v>12838</v>
      </c>
    </row>
    <row r="213" spans="1:5" x14ac:dyDescent="0.3">
      <c r="A213" s="3" t="s">
        <v>12839</v>
      </c>
      <c r="B213" s="3" t="s">
        <v>20754</v>
      </c>
      <c r="D213" s="3" t="s">
        <v>20754</v>
      </c>
      <c r="E213" s="3" t="s">
        <v>12839</v>
      </c>
    </row>
    <row r="214" spans="1:5" x14ac:dyDescent="0.3">
      <c r="A214" s="3" t="s">
        <v>12840</v>
      </c>
      <c r="B214" s="3" t="s">
        <v>20755</v>
      </c>
      <c r="D214" s="3" t="s">
        <v>20755</v>
      </c>
      <c r="E214" s="3" t="s">
        <v>12840</v>
      </c>
    </row>
    <row r="215" spans="1:5" x14ac:dyDescent="0.3">
      <c r="A215" s="3" t="s">
        <v>12841</v>
      </c>
      <c r="B215" s="3" t="s">
        <v>20756</v>
      </c>
      <c r="D215" s="3" t="s">
        <v>20756</v>
      </c>
      <c r="E215" s="3" t="s">
        <v>12841</v>
      </c>
    </row>
    <row r="216" spans="1:5" x14ac:dyDescent="0.3">
      <c r="A216" s="3" t="s">
        <v>12842</v>
      </c>
      <c r="B216" s="3" t="s">
        <v>20757</v>
      </c>
      <c r="D216" s="3" t="s">
        <v>20757</v>
      </c>
      <c r="E216" s="3" t="s">
        <v>12842</v>
      </c>
    </row>
    <row r="217" spans="1:5" x14ac:dyDescent="0.3">
      <c r="A217" s="3" t="s">
        <v>12843</v>
      </c>
      <c r="B217" s="3" t="s">
        <v>20758</v>
      </c>
      <c r="D217" s="3" t="s">
        <v>20758</v>
      </c>
      <c r="E217" s="3" t="s">
        <v>12843</v>
      </c>
    </row>
    <row r="218" spans="1:5" x14ac:dyDescent="0.3">
      <c r="A218" s="3" t="s">
        <v>12844</v>
      </c>
      <c r="B218" s="3" t="s">
        <v>20759</v>
      </c>
      <c r="D218" s="3" t="s">
        <v>20759</v>
      </c>
      <c r="E218" s="3" t="s">
        <v>12844</v>
      </c>
    </row>
    <row r="219" spans="1:5" x14ac:dyDescent="0.3">
      <c r="A219" s="3" t="s">
        <v>12845</v>
      </c>
      <c r="B219" s="3" t="s">
        <v>20760</v>
      </c>
      <c r="D219" s="3" t="s">
        <v>20760</v>
      </c>
      <c r="E219" s="3" t="s">
        <v>12845</v>
      </c>
    </row>
    <row r="220" spans="1:5" x14ac:dyDescent="0.3">
      <c r="A220" s="3" t="s">
        <v>12846</v>
      </c>
      <c r="B220" s="3" t="s">
        <v>20761</v>
      </c>
      <c r="D220" s="3" t="s">
        <v>20761</v>
      </c>
      <c r="E220" s="3" t="s">
        <v>12846</v>
      </c>
    </row>
    <row r="221" spans="1:5" x14ac:dyDescent="0.3">
      <c r="A221" s="3" t="s">
        <v>12847</v>
      </c>
      <c r="B221" s="3" t="s">
        <v>20762</v>
      </c>
      <c r="D221" s="3" t="s">
        <v>20762</v>
      </c>
      <c r="E221" s="3" t="s">
        <v>12847</v>
      </c>
    </row>
    <row r="222" spans="1:5" x14ac:dyDescent="0.3">
      <c r="A222" s="3" t="s">
        <v>12848</v>
      </c>
      <c r="B222" s="3" t="s">
        <v>20763</v>
      </c>
      <c r="D222" s="3" t="s">
        <v>20763</v>
      </c>
      <c r="E222" s="3" t="s">
        <v>12848</v>
      </c>
    </row>
    <row r="223" spans="1:5" x14ac:dyDescent="0.3">
      <c r="A223" s="3" t="s">
        <v>12849</v>
      </c>
      <c r="B223" s="3" t="s">
        <v>20764</v>
      </c>
      <c r="D223" s="3" t="s">
        <v>20764</v>
      </c>
      <c r="E223" s="3" t="s">
        <v>12849</v>
      </c>
    </row>
    <row r="224" spans="1:5" x14ac:dyDescent="0.3">
      <c r="A224" s="3" t="s">
        <v>12850</v>
      </c>
      <c r="B224" s="3" t="s">
        <v>22651</v>
      </c>
      <c r="D224" s="3" t="s">
        <v>22651</v>
      </c>
      <c r="E224" s="3" t="s">
        <v>12850</v>
      </c>
    </row>
    <row r="225" spans="1:5" x14ac:dyDescent="0.3">
      <c r="A225" s="3" t="s">
        <v>12851</v>
      </c>
      <c r="B225" s="3" t="s">
        <v>20765</v>
      </c>
      <c r="D225" s="3" t="s">
        <v>20765</v>
      </c>
      <c r="E225" s="3" t="s">
        <v>12851</v>
      </c>
    </row>
    <row r="226" spans="1:5" x14ac:dyDescent="0.3">
      <c r="A226" s="3" t="s">
        <v>12852</v>
      </c>
      <c r="B226" s="3" t="s">
        <v>20766</v>
      </c>
      <c r="D226" s="3" t="s">
        <v>20766</v>
      </c>
      <c r="E226" s="3" t="s">
        <v>12852</v>
      </c>
    </row>
    <row r="227" spans="1:5" x14ac:dyDescent="0.3">
      <c r="A227" s="3" t="s">
        <v>12853</v>
      </c>
      <c r="B227" s="3" t="s">
        <v>20767</v>
      </c>
      <c r="D227" s="3" t="s">
        <v>20767</v>
      </c>
      <c r="E227" s="3" t="s">
        <v>12853</v>
      </c>
    </row>
    <row r="228" spans="1:5" x14ac:dyDescent="0.3">
      <c r="A228" s="3" t="s">
        <v>12854</v>
      </c>
      <c r="B228" s="3" t="s">
        <v>20768</v>
      </c>
      <c r="D228" s="3" t="s">
        <v>20768</v>
      </c>
      <c r="E228" s="3" t="s">
        <v>12854</v>
      </c>
    </row>
    <row r="229" spans="1:5" x14ac:dyDescent="0.3">
      <c r="A229" s="3" t="s">
        <v>12855</v>
      </c>
      <c r="B229" s="3" t="s">
        <v>20769</v>
      </c>
      <c r="D229" s="3" t="s">
        <v>20769</v>
      </c>
      <c r="E229" s="3" t="s">
        <v>12855</v>
      </c>
    </row>
    <row r="230" spans="1:5" x14ac:dyDescent="0.3">
      <c r="A230" s="3" t="s">
        <v>12856</v>
      </c>
      <c r="B230" s="3" t="s">
        <v>20770</v>
      </c>
      <c r="D230" s="3" t="s">
        <v>20770</v>
      </c>
      <c r="E230" s="3" t="s">
        <v>12856</v>
      </c>
    </row>
    <row r="231" spans="1:5" x14ac:dyDescent="0.3">
      <c r="A231" s="3" t="s">
        <v>12857</v>
      </c>
      <c r="B231" s="3" t="s">
        <v>20771</v>
      </c>
      <c r="D231" s="3" t="s">
        <v>20771</v>
      </c>
      <c r="E231" s="3" t="s">
        <v>12857</v>
      </c>
    </row>
    <row r="232" spans="1:5" x14ac:dyDescent="0.3">
      <c r="A232" s="3" t="s">
        <v>12858</v>
      </c>
      <c r="B232" s="3" t="s">
        <v>20772</v>
      </c>
      <c r="D232" s="3" t="s">
        <v>20772</v>
      </c>
      <c r="E232" s="3" t="s">
        <v>12858</v>
      </c>
    </row>
    <row r="233" spans="1:5" x14ac:dyDescent="0.3">
      <c r="A233" s="3" t="s">
        <v>12859</v>
      </c>
      <c r="B233" s="3" t="s">
        <v>20773</v>
      </c>
      <c r="D233" s="3" t="s">
        <v>20773</v>
      </c>
      <c r="E233" s="3" t="s">
        <v>12859</v>
      </c>
    </row>
    <row r="234" spans="1:5" x14ac:dyDescent="0.3">
      <c r="A234" s="3" t="s">
        <v>12860</v>
      </c>
      <c r="B234" s="3" t="s">
        <v>20774</v>
      </c>
      <c r="D234" s="3" t="s">
        <v>20774</v>
      </c>
      <c r="E234" s="3" t="s">
        <v>12860</v>
      </c>
    </row>
    <row r="235" spans="1:5" x14ac:dyDescent="0.3">
      <c r="A235" s="3" t="s">
        <v>12861</v>
      </c>
      <c r="B235" s="3" t="s">
        <v>20775</v>
      </c>
      <c r="D235" s="3" t="s">
        <v>20775</v>
      </c>
      <c r="E235" s="3" t="s">
        <v>12861</v>
      </c>
    </row>
    <row r="236" spans="1:5" x14ac:dyDescent="0.3">
      <c r="A236" s="3" t="s">
        <v>12862</v>
      </c>
      <c r="B236" s="3" t="s">
        <v>20776</v>
      </c>
      <c r="D236" s="3" t="s">
        <v>20776</v>
      </c>
      <c r="E236" s="3" t="s">
        <v>12862</v>
      </c>
    </row>
    <row r="237" spans="1:5" x14ac:dyDescent="0.3">
      <c r="A237" s="3" t="s">
        <v>12863</v>
      </c>
      <c r="B237" s="3" t="s">
        <v>20777</v>
      </c>
      <c r="D237" s="3" t="s">
        <v>20777</v>
      </c>
      <c r="E237" s="3" t="s">
        <v>12863</v>
      </c>
    </row>
    <row r="238" spans="1:5" x14ac:dyDescent="0.3">
      <c r="A238" s="3" t="s">
        <v>17232</v>
      </c>
      <c r="B238" s="3" t="s">
        <v>20778</v>
      </c>
      <c r="D238" s="3" t="s">
        <v>20778</v>
      </c>
      <c r="E238" s="3" t="s">
        <v>17232</v>
      </c>
    </row>
    <row r="239" spans="1:5" x14ac:dyDescent="0.3">
      <c r="A239" s="3" t="s">
        <v>19849</v>
      </c>
      <c r="B239" s="3" t="s">
        <v>20779</v>
      </c>
      <c r="D239" s="3" t="s">
        <v>20779</v>
      </c>
      <c r="E239" s="3" t="s">
        <v>19849</v>
      </c>
    </row>
    <row r="240" spans="1:5" x14ac:dyDescent="0.3">
      <c r="A240" s="3" t="s">
        <v>19850</v>
      </c>
      <c r="B240" s="3" t="s">
        <v>20780</v>
      </c>
      <c r="D240" s="3" t="s">
        <v>20780</v>
      </c>
      <c r="E240" s="3" t="s">
        <v>19850</v>
      </c>
    </row>
    <row r="241" spans="1:5" x14ac:dyDescent="0.3">
      <c r="A241" s="3" t="s">
        <v>12864</v>
      </c>
      <c r="B241" s="3" t="s">
        <v>20781</v>
      </c>
      <c r="D241" s="3" t="s">
        <v>20781</v>
      </c>
      <c r="E241" s="3" t="s">
        <v>12864</v>
      </c>
    </row>
    <row r="242" spans="1:5" x14ac:dyDescent="0.3">
      <c r="A242" s="3" t="s">
        <v>12865</v>
      </c>
      <c r="B242" s="3" t="s">
        <v>20782</v>
      </c>
      <c r="D242" s="3" t="s">
        <v>20782</v>
      </c>
      <c r="E242" s="3" t="s">
        <v>12865</v>
      </c>
    </row>
    <row r="243" spans="1:5" x14ac:dyDescent="0.3">
      <c r="A243" s="3" t="s">
        <v>12866</v>
      </c>
      <c r="B243" s="3" t="s">
        <v>20783</v>
      </c>
      <c r="D243" s="3" t="s">
        <v>20783</v>
      </c>
      <c r="E243" s="3" t="s">
        <v>12866</v>
      </c>
    </row>
    <row r="244" spans="1:5" x14ac:dyDescent="0.3">
      <c r="A244" s="3" t="s">
        <v>12867</v>
      </c>
      <c r="B244" s="3" t="s">
        <v>20784</v>
      </c>
      <c r="D244" s="3" t="s">
        <v>20784</v>
      </c>
      <c r="E244" s="3" t="s">
        <v>12867</v>
      </c>
    </row>
    <row r="245" spans="1:5" x14ac:dyDescent="0.3">
      <c r="A245" s="3" t="s">
        <v>12868</v>
      </c>
      <c r="B245" s="3" t="s">
        <v>22652</v>
      </c>
      <c r="D245" s="3" t="s">
        <v>22652</v>
      </c>
      <c r="E245" s="3" t="s">
        <v>12868</v>
      </c>
    </row>
    <row r="246" spans="1:5" x14ac:dyDescent="0.3">
      <c r="A246" s="3" t="s">
        <v>12869</v>
      </c>
      <c r="B246" s="3" t="s">
        <v>22653</v>
      </c>
      <c r="D246" s="3" t="s">
        <v>22653</v>
      </c>
      <c r="E246" s="3" t="s">
        <v>12869</v>
      </c>
    </row>
    <row r="247" spans="1:5" x14ac:dyDescent="0.3">
      <c r="A247" s="3" t="s">
        <v>12870</v>
      </c>
      <c r="B247" s="3" t="s">
        <v>20785</v>
      </c>
      <c r="D247" s="3" t="s">
        <v>20785</v>
      </c>
      <c r="E247" s="3" t="s">
        <v>12870</v>
      </c>
    </row>
    <row r="248" spans="1:5" x14ac:dyDescent="0.3">
      <c r="A248" s="3" t="s">
        <v>12871</v>
      </c>
      <c r="B248" s="3" t="s">
        <v>20786</v>
      </c>
      <c r="D248" s="3" t="s">
        <v>20786</v>
      </c>
      <c r="E248" s="3" t="s">
        <v>12871</v>
      </c>
    </row>
    <row r="249" spans="1:5" x14ac:dyDescent="0.3">
      <c r="A249" s="3" t="s">
        <v>12872</v>
      </c>
      <c r="B249" s="3" t="s">
        <v>22654</v>
      </c>
      <c r="D249" s="3" t="s">
        <v>22654</v>
      </c>
      <c r="E249" s="3" t="s">
        <v>12872</v>
      </c>
    </row>
    <row r="250" spans="1:5" x14ac:dyDescent="0.3">
      <c r="A250" s="3" t="s">
        <v>12873</v>
      </c>
      <c r="B250" s="3" t="s">
        <v>20787</v>
      </c>
      <c r="D250" s="3" t="s">
        <v>20787</v>
      </c>
      <c r="E250" s="3" t="s">
        <v>12873</v>
      </c>
    </row>
    <row r="251" spans="1:5" x14ac:dyDescent="0.3">
      <c r="A251" s="3" t="s">
        <v>12874</v>
      </c>
      <c r="B251" s="3" t="s">
        <v>20788</v>
      </c>
      <c r="D251" s="3" t="s">
        <v>20788</v>
      </c>
      <c r="E251" s="3" t="s">
        <v>12874</v>
      </c>
    </row>
    <row r="252" spans="1:5" x14ac:dyDescent="0.3">
      <c r="A252" s="3" t="s">
        <v>12875</v>
      </c>
      <c r="B252" s="3" t="s">
        <v>20789</v>
      </c>
      <c r="D252" s="3" t="s">
        <v>20789</v>
      </c>
      <c r="E252" s="3" t="s">
        <v>12875</v>
      </c>
    </row>
    <row r="253" spans="1:5" x14ac:dyDescent="0.3">
      <c r="A253" s="3" t="s">
        <v>12876</v>
      </c>
      <c r="B253" s="3" t="s">
        <v>20790</v>
      </c>
      <c r="D253" s="3" t="s">
        <v>20790</v>
      </c>
      <c r="E253" s="3" t="s">
        <v>12876</v>
      </c>
    </row>
    <row r="254" spans="1:5" x14ac:dyDescent="0.3">
      <c r="A254" s="3" t="s">
        <v>12877</v>
      </c>
      <c r="B254" s="3" t="s">
        <v>20791</v>
      </c>
      <c r="D254" s="3" t="s">
        <v>20791</v>
      </c>
      <c r="E254" s="3" t="s">
        <v>12877</v>
      </c>
    </row>
    <row r="255" spans="1:5" x14ac:dyDescent="0.3">
      <c r="A255" s="3" t="s">
        <v>12878</v>
      </c>
      <c r="B255" s="3" t="s">
        <v>20792</v>
      </c>
      <c r="D255" s="3" t="s">
        <v>20792</v>
      </c>
      <c r="E255" s="3" t="s">
        <v>12878</v>
      </c>
    </row>
    <row r="256" spans="1:5" x14ac:dyDescent="0.3">
      <c r="A256" s="3" t="s">
        <v>12879</v>
      </c>
      <c r="B256" s="3" t="s">
        <v>20793</v>
      </c>
      <c r="D256" s="3" t="s">
        <v>20793</v>
      </c>
      <c r="E256" s="3" t="s">
        <v>12879</v>
      </c>
    </row>
    <row r="257" spans="1:5" x14ac:dyDescent="0.3">
      <c r="A257" s="13" t="s">
        <v>22655</v>
      </c>
      <c r="B257" s="13" t="s">
        <v>22656</v>
      </c>
      <c r="D257" s="13" t="s">
        <v>22656</v>
      </c>
      <c r="E257" s="13" t="s">
        <v>22655</v>
      </c>
    </row>
    <row r="258" spans="1:5" x14ac:dyDescent="0.3">
      <c r="A258" s="3" t="s">
        <v>12880</v>
      </c>
      <c r="B258" s="3" t="s">
        <v>20794</v>
      </c>
      <c r="D258" s="3" t="s">
        <v>20794</v>
      </c>
      <c r="E258" s="3" t="s">
        <v>12880</v>
      </c>
    </row>
    <row r="259" spans="1:5" x14ac:dyDescent="0.3">
      <c r="A259" s="3" t="s">
        <v>12881</v>
      </c>
      <c r="B259" s="3" t="s">
        <v>20795</v>
      </c>
      <c r="D259" s="3" t="s">
        <v>20795</v>
      </c>
      <c r="E259" s="3" t="s">
        <v>12881</v>
      </c>
    </row>
    <row r="260" spans="1:5" x14ac:dyDescent="0.3">
      <c r="A260" s="3" t="s">
        <v>12882</v>
      </c>
      <c r="B260" s="3" t="s">
        <v>20796</v>
      </c>
      <c r="D260" s="3" t="s">
        <v>20796</v>
      </c>
      <c r="E260" s="3" t="s">
        <v>12882</v>
      </c>
    </row>
    <row r="261" spans="1:5" x14ac:dyDescent="0.3">
      <c r="A261" s="3" t="s">
        <v>12883</v>
      </c>
      <c r="B261" s="3" t="s">
        <v>20797</v>
      </c>
      <c r="D261" s="3" t="s">
        <v>20797</v>
      </c>
      <c r="E261" s="3" t="s">
        <v>12883</v>
      </c>
    </row>
    <row r="262" spans="1:5" x14ac:dyDescent="0.3">
      <c r="A262" s="3" t="s">
        <v>12884</v>
      </c>
      <c r="B262" s="3" t="s">
        <v>20798</v>
      </c>
      <c r="D262" s="3" t="s">
        <v>20798</v>
      </c>
      <c r="E262" s="3" t="s">
        <v>12884</v>
      </c>
    </row>
    <row r="263" spans="1:5" x14ac:dyDescent="0.3">
      <c r="A263" s="3" t="s">
        <v>12885</v>
      </c>
      <c r="B263" s="3" t="s">
        <v>22657</v>
      </c>
      <c r="D263" s="3" t="s">
        <v>22657</v>
      </c>
      <c r="E263" s="3" t="s">
        <v>12885</v>
      </c>
    </row>
    <row r="264" spans="1:5" x14ac:dyDescent="0.3">
      <c r="A264" s="3" t="s">
        <v>12886</v>
      </c>
      <c r="B264" s="3" t="s">
        <v>20799</v>
      </c>
      <c r="D264" s="3" t="s">
        <v>20799</v>
      </c>
      <c r="E264" s="3" t="s">
        <v>12886</v>
      </c>
    </row>
    <row r="265" spans="1:5" x14ac:dyDescent="0.3">
      <c r="A265" s="3" t="s">
        <v>12887</v>
      </c>
      <c r="B265" s="3" t="s">
        <v>20800</v>
      </c>
      <c r="D265" s="3" t="s">
        <v>20800</v>
      </c>
      <c r="E265" s="3" t="s">
        <v>12887</v>
      </c>
    </row>
    <row r="266" spans="1:5" x14ac:dyDescent="0.3">
      <c r="A266" s="3" t="s">
        <v>12888</v>
      </c>
      <c r="B266" s="3" t="s">
        <v>20801</v>
      </c>
      <c r="D266" s="3" t="s">
        <v>20801</v>
      </c>
      <c r="E266" s="3" t="s">
        <v>12888</v>
      </c>
    </row>
    <row r="267" spans="1:5" x14ac:dyDescent="0.3">
      <c r="A267" s="3" t="s">
        <v>12889</v>
      </c>
      <c r="B267" s="3" t="s">
        <v>20802</v>
      </c>
      <c r="D267" s="3" t="s">
        <v>20802</v>
      </c>
      <c r="E267" s="3" t="s">
        <v>12889</v>
      </c>
    </row>
    <row r="268" spans="1:5" x14ac:dyDescent="0.3">
      <c r="A268" s="3" t="s">
        <v>12890</v>
      </c>
      <c r="B268" s="3" t="s">
        <v>20803</v>
      </c>
      <c r="D268" s="3" t="s">
        <v>20803</v>
      </c>
      <c r="E268" s="3" t="s">
        <v>12890</v>
      </c>
    </row>
    <row r="269" spans="1:5" x14ac:dyDescent="0.3">
      <c r="A269" s="13" t="s">
        <v>22658</v>
      </c>
      <c r="B269" s="13" t="s">
        <v>22659</v>
      </c>
      <c r="D269" s="13" t="s">
        <v>22659</v>
      </c>
      <c r="E269" s="13" t="s">
        <v>22658</v>
      </c>
    </row>
    <row r="270" spans="1:5" x14ac:dyDescent="0.3">
      <c r="A270" s="3" t="s">
        <v>12891</v>
      </c>
      <c r="B270" s="3" t="s">
        <v>20804</v>
      </c>
      <c r="D270" s="3" t="s">
        <v>20804</v>
      </c>
      <c r="E270" s="3" t="s">
        <v>12891</v>
      </c>
    </row>
    <row r="271" spans="1:5" x14ac:dyDescent="0.3">
      <c r="A271" s="3" t="s">
        <v>12892</v>
      </c>
      <c r="B271" s="3" t="s">
        <v>20805</v>
      </c>
      <c r="D271" s="3" t="s">
        <v>20805</v>
      </c>
      <c r="E271" s="3" t="s">
        <v>12892</v>
      </c>
    </row>
    <row r="272" spans="1:5" x14ac:dyDescent="0.3">
      <c r="A272" s="3" t="s">
        <v>12893</v>
      </c>
      <c r="B272" s="3" t="s">
        <v>20806</v>
      </c>
      <c r="D272" s="3" t="s">
        <v>20806</v>
      </c>
      <c r="E272" s="3" t="s">
        <v>12893</v>
      </c>
    </row>
    <row r="273" spans="1:5" x14ac:dyDescent="0.3">
      <c r="A273" s="3" t="s">
        <v>12894</v>
      </c>
      <c r="B273" s="3" t="s">
        <v>20807</v>
      </c>
      <c r="D273" s="3" t="s">
        <v>20807</v>
      </c>
      <c r="E273" s="3" t="s">
        <v>12894</v>
      </c>
    </row>
    <row r="274" spans="1:5" x14ac:dyDescent="0.3">
      <c r="A274" s="3" t="s">
        <v>12895</v>
      </c>
      <c r="B274" s="3" t="s">
        <v>20808</v>
      </c>
      <c r="D274" s="3" t="s">
        <v>20808</v>
      </c>
      <c r="E274" s="3" t="s">
        <v>12895</v>
      </c>
    </row>
    <row r="275" spans="1:5" x14ac:dyDescent="0.3">
      <c r="A275" s="3" t="s">
        <v>12896</v>
      </c>
      <c r="B275" s="3" t="s">
        <v>20809</v>
      </c>
      <c r="D275" s="3" t="s">
        <v>20809</v>
      </c>
      <c r="E275" s="3" t="s">
        <v>12896</v>
      </c>
    </row>
    <row r="276" spans="1:5" x14ac:dyDescent="0.3">
      <c r="A276" s="3" t="s">
        <v>12897</v>
      </c>
      <c r="B276" s="3" t="s">
        <v>20810</v>
      </c>
      <c r="D276" s="3" t="s">
        <v>20810</v>
      </c>
      <c r="E276" s="3" t="s">
        <v>12897</v>
      </c>
    </row>
    <row r="277" spans="1:5" x14ac:dyDescent="0.3">
      <c r="A277" s="3" t="s">
        <v>12898</v>
      </c>
      <c r="B277" s="3" t="s">
        <v>20811</v>
      </c>
      <c r="D277" s="3" t="s">
        <v>20811</v>
      </c>
      <c r="E277" s="3" t="s">
        <v>12898</v>
      </c>
    </row>
    <row r="278" spans="1:5" x14ac:dyDescent="0.3">
      <c r="A278" s="3" t="s">
        <v>12899</v>
      </c>
      <c r="B278" s="3" t="s">
        <v>20812</v>
      </c>
      <c r="D278" s="3" t="s">
        <v>20812</v>
      </c>
      <c r="E278" s="3" t="s">
        <v>12899</v>
      </c>
    </row>
    <row r="279" spans="1:5" x14ac:dyDescent="0.3">
      <c r="A279" s="3" t="s">
        <v>12900</v>
      </c>
      <c r="B279" s="3" t="s">
        <v>20813</v>
      </c>
      <c r="D279" s="3" t="s">
        <v>20813</v>
      </c>
      <c r="E279" s="3" t="s">
        <v>12900</v>
      </c>
    </row>
    <row r="280" spans="1:5" x14ac:dyDescent="0.3">
      <c r="A280" s="3" t="s">
        <v>12901</v>
      </c>
      <c r="B280" s="3" t="s">
        <v>20814</v>
      </c>
      <c r="D280" s="3" t="s">
        <v>20814</v>
      </c>
      <c r="E280" s="3" t="s">
        <v>12901</v>
      </c>
    </row>
    <row r="281" spans="1:5" x14ac:dyDescent="0.3">
      <c r="A281" s="3" t="s">
        <v>12902</v>
      </c>
      <c r="B281" s="3" t="s">
        <v>22660</v>
      </c>
      <c r="D281" s="3" t="s">
        <v>22660</v>
      </c>
      <c r="E281" s="3" t="s">
        <v>12902</v>
      </c>
    </row>
    <row r="282" spans="1:5" x14ac:dyDescent="0.3">
      <c r="A282" s="3" t="s">
        <v>12903</v>
      </c>
      <c r="B282" s="3" t="s">
        <v>20815</v>
      </c>
      <c r="D282" s="3" t="s">
        <v>20815</v>
      </c>
      <c r="E282" s="3" t="s">
        <v>12903</v>
      </c>
    </row>
    <row r="283" spans="1:5" x14ac:dyDescent="0.3">
      <c r="A283" s="3" t="s">
        <v>12904</v>
      </c>
      <c r="B283" s="3" t="s">
        <v>20816</v>
      </c>
      <c r="D283" s="3" t="s">
        <v>20816</v>
      </c>
      <c r="E283" s="3" t="s">
        <v>12904</v>
      </c>
    </row>
    <row r="284" spans="1:5" x14ac:dyDescent="0.3">
      <c r="A284" s="3" t="s">
        <v>12905</v>
      </c>
      <c r="B284" s="3" t="s">
        <v>20817</v>
      </c>
      <c r="D284" s="3" t="s">
        <v>20817</v>
      </c>
      <c r="E284" s="3" t="s">
        <v>12905</v>
      </c>
    </row>
    <row r="285" spans="1:5" x14ac:dyDescent="0.3">
      <c r="A285" s="3" t="s">
        <v>12906</v>
      </c>
      <c r="B285" s="3" t="s">
        <v>20818</v>
      </c>
      <c r="D285" s="3" t="s">
        <v>20818</v>
      </c>
      <c r="E285" s="3" t="s">
        <v>12906</v>
      </c>
    </row>
    <row r="286" spans="1:5" x14ac:dyDescent="0.3">
      <c r="A286" s="3" t="s">
        <v>12907</v>
      </c>
      <c r="B286" s="3" t="s">
        <v>20819</v>
      </c>
      <c r="D286" s="3" t="s">
        <v>20819</v>
      </c>
      <c r="E286" s="3" t="s">
        <v>12907</v>
      </c>
    </row>
    <row r="287" spans="1:5" x14ac:dyDescent="0.3">
      <c r="A287" s="3" t="s">
        <v>12908</v>
      </c>
      <c r="B287" s="3" t="s">
        <v>20820</v>
      </c>
      <c r="D287" s="3" t="s">
        <v>20820</v>
      </c>
      <c r="E287" s="3" t="s">
        <v>12908</v>
      </c>
    </row>
    <row r="288" spans="1:5" x14ac:dyDescent="0.3">
      <c r="A288" s="3" t="s">
        <v>12909</v>
      </c>
      <c r="B288" s="3" t="s">
        <v>20821</v>
      </c>
      <c r="D288" s="3" t="s">
        <v>20821</v>
      </c>
      <c r="E288" s="3" t="s">
        <v>12909</v>
      </c>
    </row>
    <row r="289" spans="1:5" x14ac:dyDescent="0.3">
      <c r="A289" s="3" t="s">
        <v>12910</v>
      </c>
      <c r="B289" s="3" t="s">
        <v>20822</v>
      </c>
      <c r="D289" s="3" t="s">
        <v>20822</v>
      </c>
      <c r="E289" s="3" t="s">
        <v>12910</v>
      </c>
    </row>
    <row r="290" spans="1:5" x14ac:dyDescent="0.3">
      <c r="A290" s="3" t="s">
        <v>12911</v>
      </c>
      <c r="B290" s="3" t="s">
        <v>22661</v>
      </c>
      <c r="D290" s="3" t="s">
        <v>22661</v>
      </c>
      <c r="E290" s="3" t="s">
        <v>12911</v>
      </c>
    </row>
    <row r="291" spans="1:5" x14ac:dyDescent="0.3">
      <c r="A291" s="3" t="s">
        <v>12912</v>
      </c>
      <c r="B291" s="3" t="s">
        <v>20823</v>
      </c>
      <c r="D291" s="3" t="s">
        <v>20823</v>
      </c>
      <c r="E291" s="3" t="s">
        <v>12912</v>
      </c>
    </row>
    <row r="292" spans="1:5" x14ac:dyDescent="0.3">
      <c r="A292" s="3" t="s">
        <v>12913</v>
      </c>
      <c r="B292" s="3" t="s">
        <v>20824</v>
      </c>
      <c r="D292" s="3" t="s">
        <v>20824</v>
      </c>
      <c r="E292" s="3" t="s">
        <v>12913</v>
      </c>
    </row>
    <row r="293" spans="1:5" x14ac:dyDescent="0.3">
      <c r="A293" s="3" t="s">
        <v>12914</v>
      </c>
      <c r="B293" s="3" t="s">
        <v>20825</v>
      </c>
      <c r="D293" s="3" t="s">
        <v>20825</v>
      </c>
      <c r="E293" s="3" t="s">
        <v>12914</v>
      </c>
    </row>
    <row r="294" spans="1:5" x14ac:dyDescent="0.3">
      <c r="A294" s="3" t="s">
        <v>12915</v>
      </c>
      <c r="B294" s="3" t="s">
        <v>20826</v>
      </c>
      <c r="D294" s="3" t="s">
        <v>20826</v>
      </c>
      <c r="E294" s="3" t="s">
        <v>12915</v>
      </c>
    </row>
    <row r="295" spans="1:5" x14ac:dyDescent="0.3">
      <c r="A295" s="3" t="s">
        <v>12916</v>
      </c>
      <c r="B295" s="3" t="s">
        <v>20827</v>
      </c>
      <c r="D295" s="3" t="s">
        <v>20827</v>
      </c>
      <c r="E295" s="3" t="s">
        <v>12916</v>
      </c>
    </row>
    <row r="296" spans="1:5" x14ac:dyDescent="0.3">
      <c r="A296" s="3" t="s">
        <v>12917</v>
      </c>
      <c r="B296" s="3" t="s">
        <v>20828</v>
      </c>
      <c r="D296" s="3" t="s">
        <v>20828</v>
      </c>
      <c r="E296" s="3" t="s">
        <v>12917</v>
      </c>
    </row>
    <row r="297" spans="1:5" x14ac:dyDescent="0.3">
      <c r="A297" s="3" t="s">
        <v>12918</v>
      </c>
      <c r="B297" s="3" t="s">
        <v>20829</v>
      </c>
      <c r="D297" s="3" t="s">
        <v>20829</v>
      </c>
      <c r="E297" s="3" t="s">
        <v>12918</v>
      </c>
    </row>
    <row r="298" spans="1:5" x14ac:dyDescent="0.3">
      <c r="A298" s="3" t="s">
        <v>12919</v>
      </c>
      <c r="B298" s="3" t="s">
        <v>20830</v>
      </c>
      <c r="D298" s="3" t="s">
        <v>20830</v>
      </c>
      <c r="E298" s="3" t="s">
        <v>12919</v>
      </c>
    </row>
    <row r="299" spans="1:5" x14ac:dyDescent="0.3">
      <c r="A299" s="3" t="s">
        <v>12920</v>
      </c>
      <c r="B299" s="3" t="s">
        <v>20831</v>
      </c>
      <c r="D299" s="3" t="s">
        <v>20831</v>
      </c>
      <c r="E299" s="3" t="s">
        <v>12920</v>
      </c>
    </row>
    <row r="300" spans="1:5" x14ac:dyDescent="0.3">
      <c r="A300" s="3" t="s">
        <v>12921</v>
      </c>
      <c r="B300" s="3" t="s">
        <v>20832</v>
      </c>
      <c r="D300" s="3" t="s">
        <v>20832</v>
      </c>
      <c r="E300" s="3" t="s">
        <v>12921</v>
      </c>
    </row>
    <row r="301" spans="1:5" x14ac:dyDescent="0.3">
      <c r="A301" s="3" t="s">
        <v>12922</v>
      </c>
      <c r="B301" s="3" t="s">
        <v>20833</v>
      </c>
      <c r="D301" s="3" t="s">
        <v>20833</v>
      </c>
      <c r="E301" s="3" t="s">
        <v>12922</v>
      </c>
    </row>
    <row r="302" spans="1:5" x14ac:dyDescent="0.3">
      <c r="A302" s="3" t="s">
        <v>12923</v>
      </c>
      <c r="B302" s="3" t="s">
        <v>20834</v>
      </c>
      <c r="D302" s="3" t="s">
        <v>20834</v>
      </c>
      <c r="E302" s="3" t="s">
        <v>12923</v>
      </c>
    </row>
    <row r="303" spans="1:5" x14ac:dyDescent="0.3">
      <c r="A303" s="3" t="s">
        <v>12924</v>
      </c>
      <c r="B303" s="3" t="s">
        <v>20835</v>
      </c>
      <c r="D303" s="3" t="s">
        <v>20835</v>
      </c>
      <c r="E303" s="3" t="s">
        <v>12924</v>
      </c>
    </row>
    <row r="304" spans="1:5" x14ac:dyDescent="0.3">
      <c r="A304" s="3" t="s">
        <v>12925</v>
      </c>
      <c r="B304" s="3" t="s">
        <v>20836</v>
      </c>
      <c r="D304" s="3" t="s">
        <v>20836</v>
      </c>
      <c r="E304" s="3" t="s">
        <v>12925</v>
      </c>
    </row>
    <row r="305" spans="1:5" x14ac:dyDescent="0.3">
      <c r="A305" s="3" t="s">
        <v>12926</v>
      </c>
      <c r="B305" s="3" t="s">
        <v>20837</v>
      </c>
      <c r="D305" s="3" t="s">
        <v>20837</v>
      </c>
      <c r="E305" s="3" t="s">
        <v>12926</v>
      </c>
    </row>
    <row r="306" spans="1:5" x14ac:dyDescent="0.3">
      <c r="A306" s="3" t="s">
        <v>12927</v>
      </c>
      <c r="B306" s="3" t="s">
        <v>20838</v>
      </c>
      <c r="D306" s="3" t="s">
        <v>20838</v>
      </c>
      <c r="E306" s="3" t="s">
        <v>12927</v>
      </c>
    </row>
    <row r="307" spans="1:5" x14ac:dyDescent="0.3">
      <c r="A307" s="3" t="s">
        <v>12928</v>
      </c>
      <c r="B307" s="3" t="s">
        <v>20839</v>
      </c>
      <c r="D307" s="3" t="s">
        <v>20839</v>
      </c>
      <c r="E307" s="3" t="s">
        <v>12928</v>
      </c>
    </row>
    <row r="308" spans="1:5" x14ac:dyDescent="0.3">
      <c r="A308" s="3" t="s">
        <v>12929</v>
      </c>
      <c r="B308" s="3" t="s">
        <v>20840</v>
      </c>
      <c r="D308" s="3" t="s">
        <v>20840</v>
      </c>
      <c r="E308" s="3" t="s">
        <v>12929</v>
      </c>
    </row>
    <row r="309" spans="1:5" x14ac:dyDescent="0.3">
      <c r="A309" s="3" t="s">
        <v>12930</v>
      </c>
      <c r="B309" s="3" t="s">
        <v>20841</v>
      </c>
      <c r="D309" s="3" t="s">
        <v>20841</v>
      </c>
      <c r="E309" s="3" t="s">
        <v>12930</v>
      </c>
    </row>
    <row r="310" spans="1:5" x14ac:dyDescent="0.3">
      <c r="A310" s="3" t="s">
        <v>12931</v>
      </c>
      <c r="B310" s="3" t="s">
        <v>20842</v>
      </c>
      <c r="D310" s="3" t="s">
        <v>20842</v>
      </c>
      <c r="E310" s="3" t="s">
        <v>12931</v>
      </c>
    </row>
    <row r="311" spans="1:5" x14ac:dyDescent="0.3">
      <c r="A311" s="3" t="s">
        <v>12932</v>
      </c>
      <c r="B311" s="3" t="s">
        <v>20843</v>
      </c>
      <c r="D311" s="3" t="s">
        <v>20843</v>
      </c>
      <c r="E311" s="3" t="s">
        <v>12932</v>
      </c>
    </row>
    <row r="312" spans="1:5" x14ac:dyDescent="0.3">
      <c r="A312" s="3" t="s">
        <v>12933</v>
      </c>
      <c r="B312" s="3" t="s">
        <v>20844</v>
      </c>
      <c r="D312" s="3" t="s">
        <v>20844</v>
      </c>
      <c r="E312" s="3" t="s">
        <v>12933</v>
      </c>
    </row>
    <row r="313" spans="1:5" x14ac:dyDescent="0.3">
      <c r="A313" s="3" t="s">
        <v>12934</v>
      </c>
      <c r="B313" s="3" t="s">
        <v>20845</v>
      </c>
      <c r="D313" s="3" t="s">
        <v>20845</v>
      </c>
      <c r="E313" s="3" t="s">
        <v>12934</v>
      </c>
    </row>
    <row r="314" spans="1:5" x14ac:dyDescent="0.3">
      <c r="A314" s="3" t="s">
        <v>12935</v>
      </c>
      <c r="B314" s="3" t="s">
        <v>20846</v>
      </c>
      <c r="D314" s="3" t="s">
        <v>20846</v>
      </c>
      <c r="E314" s="3" t="s">
        <v>12935</v>
      </c>
    </row>
    <row r="315" spans="1:5" x14ac:dyDescent="0.3">
      <c r="A315" s="3" t="s">
        <v>12936</v>
      </c>
      <c r="B315" s="3" t="s">
        <v>20847</v>
      </c>
      <c r="D315" s="3" t="s">
        <v>20847</v>
      </c>
      <c r="E315" s="3" t="s">
        <v>12936</v>
      </c>
    </row>
    <row r="316" spans="1:5" x14ac:dyDescent="0.3">
      <c r="A316" s="3" t="s">
        <v>12937</v>
      </c>
      <c r="B316" s="3" t="s">
        <v>20848</v>
      </c>
      <c r="D316" s="3" t="s">
        <v>20848</v>
      </c>
      <c r="E316" s="3" t="s">
        <v>12937</v>
      </c>
    </row>
    <row r="317" spans="1:5" x14ac:dyDescent="0.3">
      <c r="A317" s="3" t="s">
        <v>12938</v>
      </c>
      <c r="B317" s="3" t="s">
        <v>20849</v>
      </c>
      <c r="D317" s="3" t="s">
        <v>20849</v>
      </c>
      <c r="E317" s="3" t="s">
        <v>12938</v>
      </c>
    </row>
    <row r="318" spans="1:5" x14ac:dyDescent="0.3">
      <c r="A318" s="3" t="s">
        <v>12939</v>
      </c>
      <c r="B318" s="3" t="s">
        <v>20850</v>
      </c>
      <c r="D318" s="3" t="s">
        <v>20850</v>
      </c>
      <c r="E318" s="3" t="s">
        <v>12939</v>
      </c>
    </row>
    <row r="319" spans="1:5" x14ac:dyDescent="0.3">
      <c r="A319" s="3" t="s">
        <v>12940</v>
      </c>
      <c r="B319" s="3" t="s">
        <v>20851</v>
      </c>
      <c r="D319" s="3" t="s">
        <v>20851</v>
      </c>
      <c r="E319" s="3" t="s">
        <v>12940</v>
      </c>
    </row>
    <row r="320" spans="1:5" x14ac:dyDescent="0.3">
      <c r="A320" s="3" t="s">
        <v>12941</v>
      </c>
      <c r="B320" s="3" t="s">
        <v>20852</v>
      </c>
      <c r="D320" s="3" t="s">
        <v>20852</v>
      </c>
      <c r="E320" s="3" t="s">
        <v>12941</v>
      </c>
    </row>
    <row r="321" spans="1:5" x14ac:dyDescent="0.3">
      <c r="A321" s="3" t="s">
        <v>12942</v>
      </c>
      <c r="B321" s="3" t="s">
        <v>20853</v>
      </c>
      <c r="D321" s="3" t="s">
        <v>20853</v>
      </c>
      <c r="E321" s="3" t="s">
        <v>12942</v>
      </c>
    </row>
    <row r="322" spans="1:5" x14ac:dyDescent="0.3">
      <c r="A322" s="3" t="s">
        <v>12943</v>
      </c>
      <c r="B322" s="3" t="s">
        <v>22662</v>
      </c>
      <c r="D322" s="3" t="s">
        <v>22662</v>
      </c>
      <c r="E322" s="3" t="s">
        <v>12943</v>
      </c>
    </row>
    <row r="323" spans="1:5" x14ac:dyDescent="0.3">
      <c r="A323" s="3" t="s">
        <v>12944</v>
      </c>
      <c r="B323" s="3" t="s">
        <v>20854</v>
      </c>
      <c r="D323" s="3" t="s">
        <v>20854</v>
      </c>
      <c r="E323" s="3" t="s">
        <v>12944</v>
      </c>
    </row>
    <row r="324" spans="1:5" x14ac:dyDescent="0.3">
      <c r="A324" s="3" t="s">
        <v>12945</v>
      </c>
      <c r="B324" s="3" t="s">
        <v>20855</v>
      </c>
      <c r="D324" s="3" t="s">
        <v>20855</v>
      </c>
      <c r="E324" s="3" t="s">
        <v>12945</v>
      </c>
    </row>
    <row r="325" spans="1:5" x14ac:dyDescent="0.3">
      <c r="A325" s="3" t="s">
        <v>12946</v>
      </c>
      <c r="B325" s="3" t="s">
        <v>20856</v>
      </c>
      <c r="D325" s="3" t="s">
        <v>20856</v>
      </c>
      <c r="E325" s="3" t="s">
        <v>12946</v>
      </c>
    </row>
    <row r="326" spans="1:5" x14ac:dyDescent="0.3">
      <c r="A326" s="3" t="s">
        <v>12947</v>
      </c>
      <c r="B326" s="3" t="s">
        <v>20857</v>
      </c>
      <c r="D326" s="3" t="s">
        <v>20857</v>
      </c>
      <c r="E326" s="3" t="s">
        <v>12947</v>
      </c>
    </row>
    <row r="327" spans="1:5" x14ac:dyDescent="0.3">
      <c r="A327" s="3" t="s">
        <v>12948</v>
      </c>
      <c r="B327" s="3" t="s">
        <v>20858</v>
      </c>
      <c r="D327" s="3" t="s">
        <v>20858</v>
      </c>
      <c r="E327" s="3" t="s">
        <v>12948</v>
      </c>
    </row>
    <row r="328" spans="1:5" x14ac:dyDescent="0.3">
      <c r="A328" s="3" t="s">
        <v>12949</v>
      </c>
      <c r="B328" s="3" t="s">
        <v>20859</v>
      </c>
      <c r="D328" s="3" t="s">
        <v>20859</v>
      </c>
      <c r="E328" s="3" t="s">
        <v>12949</v>
      </c>
    </row>
    <row r="329" spans="1:5" x14ac:dyDescent="0.3">
      <c r="A329" s="3" t="s">
        <v>12950</v>
      </c>
      <c r="B329" s="3" t="s">
        <v>22663</v>
      </c>
      <c r="D329" s="3" t="s">
        <v>22663</v>
      </c>
      <c r="E329" s="3" t="s">
        <v>12950</v>
      </c>
    </row>
    <row r="330" spans="1:5" x14ac:dyDescent="0.3">
      <c r="A330" s="3" t="s">
        <v>12951</v>
      </c>
      <c r="B330" s="3" t="s">
        <v>20860</v>
      </c>
      <c r="D330" s="3" t="s">
        <v>20860</v>
      </c>
      <c r="E330" s="3" t="s">
        <v>12951</v>
      </c>
    </row>
    <row r="331" spans="1:5" x14ac:dyDescent="0.3">
      <c r="A331" s="3" t="s">
        <v>12952</v>
      </c>
      <c r="B331" s="3" t="s">
        <v>20861</v>
      </c>
      <c r="D331" s="3" t="s">
        <v>20861</v>
      </c>
      <c r="E331" s="3" t="s">
        <v>12952</v>
      </c>
    </row>
    <row r="332" spans="1:5" x14ac:dyDescent="0.3">
      <c r="A332" s="3" t="s">
        <v>12953</v>
      </c>
      <c r="B332" s="3" t="s">
        <v>20862</v>
      </c>
      <c r="D332" s="3" t="s">
        <v>20862</v>
      </c>
      <c r="E332" s="3" t="s">
        <v>12953</v>
      </c>
    </row>
    <row r="333" spans="1:5" x14ac:dyDescent="0.3">
      <c r="A333" s="3" t="s">
        <v>12954</v>
      </c>
      <c r="B333" s="3" t="s">
        <v>20863</v>
      </c>
      <c r="D333" s="3" t="s">
        <v>20863</v>
      </c>
      <c r="E333" s="3" t="s">
        <v>12954</v>
      </c>
    </row>
    <row r="334" spans="1:5" x14ac:dyDescent="0.3">
      <c r="A334" s="3" t="s">
        <v>12955</v>
      </c>
      <c r="B334" s="3" t="s">
        <v>20864</v>
      </c>
      <c r="D334" s="3" t="s">
        <v>20864</v>
      </c>
      <c r="E334" s="3" t="s">
        <v>12955</v>
      </c>
    </row>
    <row r="335" spans="1:5" x14ac:dyDescent="0.3">
      <c r="A335" s="3" t="s">
        <v>12956</v>
      </c>
      <c r="B335" s="3" t="s">
        <v>22664</v>
      </c>
      <c r="D335" s="3" t="s">
        <v>22664</v>
      </c>
      <c r="E335" s="3" t="s">
        <v>12956</v>
      </c>
    </row>
    <row r="336" spans="1:5" x14ac:dyDescent="0.3">
      <c r="A336" s="3" t="s">
        <v>12957</v>
      </c>
      <c r="B336" s="3" t="s">
        <v>20865</v>
      </c>
      <c r="D336" s="3" t="s">
        <v>20865</v>
      </c>
      <c r="E336" s="3" t="s">
        <v>12957</v>
      </c>
    </row>
    <row r="337" spans="1:5" x14ac:dyDescent="0.3">
      <c r="A337" s="3" t="s">
        <v>12958</v>
      </c>
      <c r="B337" s="3" t="s">
        <v>20866</v>
      </c>
      <c r="D337" s="3" t="s">
        <v>20866</v>
      </c>
      <c r="E337" s="3" t="s">
        <v>12958</v>
      </c>
    </row>
    <row r="338" spans="1:5" x14ac:dyDescent="0.3">
      <c r="A338" s="3" t="s">
        <v>12959</v>
      </c>
      <c r="B338" s="3" t="s">
        <v>22665</v>
      </c>
      <c r="D338" s="3" t="s">
        <v>22665</v>
      </c>
      <c r="E338" s="3" t="s">
        <v>12959</v>
      </c>
    </row>
    <row r="339" spans="1:5" x14ac:dyDescent="0.3">
      <c r="A339" s="3" t="s">
        <v>12960</v>
      </c>
      <c r="B339" s="3" t="s">
        <v>20867</v>
      </c>
      <c r="D339" s="3" t="s">
        <v>20867</v>
      </c>
      <c r="E339" s="3" t="s">
        <v>12960</v>
      </c>
    </row>
    <row r="340" spans="1:5" x14ac:dyDescent="0.3">
      <c r="A340" s="3" t="s">
        <v>12961</v>
      </c>
      <c r="B340" s="3" t="s">
        <v>20868</v>
      </c>
      <c r="D340" s="3" t="s">
        <v>20868</v>
      </c>
      <c r="E340" s="3" t="s">
        <v>12961</v>
      </c>
    </row>
    <row r="341" spans="1:5" x14ac:dyDescent="0.3">
      <c r="A341" s="3" t="s">
        <v>12962</v>
      </c>
      <c r="B341" s="3" t="s">
        <v>20869</v>
      </c>
      <c r="D341" s="3" t="s">
        <v>20869</v>
      </c>
      <c r="E341" s="3" t="s">
        <v>12962</v>
      </c>
    </row>
    <row r="342" spans="1:5" x14ac:dyDescent="0.3">
      <c r="A342" s="3" t="s">
        <v>12963</v>
      </c>
      <c r="B342" s="3" t="s">
        <v>20870</v>
      </c>
      <c r="D342" s="3" t="s">
        <v>20870</v>
      </c>
      <c r="E342" s="3" t="s">
        <v>12963</v>
      </c>
    </row>
    <row r="343" spans="1:5" x14ac:dyDescent="0.3">
      <c r="A343" s="3" t="s">
        <v>12964</v>
      </c>
      <c r="B343" s="3" t="s">
        <v>20871</v>
      </c>
      <c r="D343" s="3" t="s">
        <v>20871</v>
      </c>
      <c r="E343" s="3" t="s">
        <v>12964</v>
      </c>
    </row>
    <row r="344" spans="1:5" x14ac:dyDescent="0.3">
      <c r="A344" s="3" t="s">
        <v>12965</v>
      </c>
      <c r="B344" s="3" t="s">
        <v>20872</v>
      </c>
      <c r="D344" s="3" t="s">
        <v>20872</v>
      </c>
      <c r="E344" s="3" t="s">
        <v>12965</v>
      </c>
    </row>
    <row r="345" spans="1:5" x14ac:dyDescent="0.3">
      <c r="A345" s="3" t="s">
        <v>12966</v>
      </c>
      <c r="B345" s="3" t="s">
        <v>20873</v>
      </c>
      <c r="D345" s="3" t="s">
        <v>20873</v>
      </c>
      <c r="E345" s="3" t="s">
        <v>12966</v>
      </c>
    </row>
    <row r="346" spans="1:5" x14ac:dyDescent="0.3">
      <c r="A346" s="3" t="s">
        <v>12967</v>
      </c>
      <c r="B346" s="3" t="s">
        <v>20874</v>
      </c>
      <c r="D346" s="3" t="s">
        <v>20874</v>
      </c>
      <c r="E346" s="3" t="s">
        <v>12967</v>
      </c>
    </row>
    <row r="347" spans="1:5" x14ac:dyDescent="0.3">
      <c r="A347" s="3" t="s">
        <v>12968</v>
      </c>
      <c r="B347" s="3" t="s">
        <v>20875</v>
      </c>
      <c r="D347" s="3" t="s">
        <v>20875</v>
      </c>
      <c r="E347" s="3" t="s">
        <v>12968</v>
      </c>
    </row>
    <row r="348" spans="1:5" x14ac:dyDescent="0.3">
      <c r="A348" s="3" t="s">
        <v>12969</v>
      </c>
      <c r="B348" s="3" t="s">
        <v>20876</v>
      </c>
      <c r="D348" s="3" t="s">
        <v>20876</v>
      </c>
      <c r="E348" s="3" t="s">
        <v>12969</v>
      </c>
    </row>
    <row r="349" spans="1:5" x14ac:dyDescent="0.3">
      <c r="A349" s="3" t="s">
        <v>12970</v>
      </c>
      <c r="B349" s="3" t="s">
        <v>22666</v>
      </c>
      <c r="D349" s="3" t="s">
        <v>22666</v>
      </c>
      <c r="E349" s="3" t="s">
        <v>12970</v>
      </c>
    </row>
    <row r="350" spans="1:5" x14ac:dyDescent="0.3">
      <c r="A350" s="3" t="s">
        <v>12971</v>
      </c>
      <c r="B350" s="3" t="s">
        <v>20877</v>
      </c>
      <c r="D350" s="3" t="s">
        <v>20877</v>
      </c>
      <c r="E350" s="3" t="s">
        <v>12971</v>
      </c>
    </row>
    <row r="351" spans="1:5" x14ac:dyDescent="0.3">
      <c r="A351" s="3" t="s">
        <v>12972</v>
      </c>
      <c r="B351" s="3" t="s">
        <v>20878</v>
      </c>
      <c r="D351" s="3" t="s">
        <v>20878</v>
      </c>
      <c r="E351" s="3" t="s">
        <v>12972</v>
      </c>
    </row>
    <row r="352" spans="1:5" x14ac:dyDescent="0.3">
      <c r="A352" s="3" t="s">
        <v>12973</v>
      </c>
      <c r="B352" s="3" t="s">
        <v>20879</v>
      </c>
      <c r="D352" s="3" t="s">
        <v>20879</v>
      </c>
      <c r="E352" s="3" t="s">
        <v>12973</v>
      </c>
    </row>
    <row r="353" spans="1:5" x14ac:dyDescent="0.3">
      <c r="A353" s="3" t="s">
        <v>12974</v>
      </c>
      <c r="B353" s="3" t="s">
        <v>20880</v>
      </c>
      <c r="D353" s="3" t="s">
        <v>20880</v>
      </c>
      <c r="E353" s="3" t="s">
        <v>12974</v>
      </c>
    </row>
    <row r="354" spans="1:5" x14ac:dyDescent="0.3">
      <c r="A354" s="3" t="s">
        <v>12975</v>
      </c>
      <c r="B354" s="3" t="s">
        <v>20881</v>
      </c>
      <c r="D354" s="3" t="s">
        <v>20881</v>
      </c>
      <c r="E354" s="3" t="s">
        <v>12975</v>
      </c>
    </row>
    <row r="355" spans="1:5" x14ac:dyDescent="0.3">
      <c r="A355" s="3" t="s">
        <v>12976</v>
      </c>
      <c r="B355" s="3" t="s">
        <v>20882</v>
      </c>
      <c r="D355" s="3" t="s">
        <v>20882</v>
      </c>
      <c r="E355" s="3" t="s">
        <v>12976</v>
      </c>
    </row>
    <row r="356" spans="1:5" x14ac:dyDescent="0.3">
      <c r="A356" s="3" t="s">
        <v>12977</v>
      </c>
      <c r="B356" s="3" t="s">
        <v>20883</v>
      </c>
      <c r="D356" s="3" t="s">
        <v>20883</v>
      </c>
      <c r="E356" s="3" t="s">
        <v>12977</v>
      </c>
    </row>
    <row r="357" spans="1:5" x14ac:dyDescent="0.3">
      <c r="A357" s="3" t="s">
        <v>12978</v>
      </c>
      <c r="B357" s="3" t="s">
        <v>20884</v>
      </c>
      <c r="D357" s="3" t="s">
        <v>20884</v>
      </c>
      <c r="E357" s="3" t="s">
        <v>12978</v>
      </c>
    </row>
    <row r="358" spans="1:5" x14ac:dyDescent="0.3">
      <c r="A358" s="3" t="s">
        <v>12979</v>
      </c>
      <c r="B358" s="3" t="s">
        <v>22667</v>
      </c>
      <c r="D358" s="3" t="s">
        <v>22667</v>
      </c>
      <c r="E358" s="3" t="s">
        <v>12979</v>
      </c>
    </row>
    <row r="359" spans="1:5" x14ac:dyDescent="0.3">
      <c r="A359" s="3" t="s">
        <v>12980</v>
      </c>
      <c r="B359" s="3" t="s">
        <v>20885</v>
      </c>
      <c r="D359" s="3" t="s">
        <v>20885</v>
      </c>
      <c r="E359" s="3" t="s">
        <v>12980</v>
      </c>
    </row>
    <row r="360" spans="1:5" x14ac:dyDescent="0.3">
      <c r="A360" s="3" t="s">
        <v>12981</v>
      </c>
      <c r="B360" s="3" t="s">
        <v>20886</v>
      </c>
      <c r="D360" s="3" t="s">
        <v>20886</v>
      </c>
      <c r="E360" s="3" t="s">
        <v>12981</v>
      </c>
    </row>
    <row r="361" spans="1:5" x14ac:dyDescent="0.3">
      <c r="A361" s="3" t="s">
        <v>12982</v>
      </c>
      <c r="B361" s="3" t="s">
        <v>20887</v>
      </c>
      <c r="D361" s="3" t="s">
        <v>20887</v>
      </c>
      <c r="E361" s="3" t="s">
        <v>12982</v>
      </c>
    </row>
    <row r="362" spans="1:5" x14ac:dyDescent="0.3">
      <c r="A362" s="3" t="s">
        <v>12983</v>
      </c>
      <c r="B362" s="3" t="s">
        <v>20888</v>
      </c>
      <c r="D362" s="3" t="s">
        <v>20888</v>
      </c>
      <c r="E362" s="3" t="s">
        <v>12983</v>
      </c>
    </row>
    <row r="363" spans="1:5" x14ac:dyDescent="0.3">
      <c r="A363" s="3" t="s">
        <v>12984</v>
      </c>
      <c r="B363" s="3" t="s">
        <v>22668</v>
      </c>
      <c r="D363" s="3" t="s">
        <v>22668</v>
      </c>
      <c r="E363" s="3" t="s">
        <v>12984</v>
      </c>
    </row>
    <row r="364" spans="1:5" x14ac:dyDescent="0.3">
      <c r="A364" s="3" t="s">
        <v>12985</v>
      </c>
      <c r="B364" s="3" t="s">
        <v>20889</v>
      </c>
      <c r="D364" s="3" t="s">
        <v>20889</v>
      </c>
      <c r="E364" s="3" t="s">
        <v>12985</v>
      </c>
    </row>
    <row r="365" spans="1:5" x14ac:dyDescent="0.3">
      <c r="A365" s="3" t="s">
        <v>12986</v>
      </c>
      <c r="B365" s="3" t="s">
        <v>20890</v>
      </c>
      <c r="D365" s="3" t="s">
        <v>20890</v>
      </c>
      <c r="E365" s="3" t="s">
        <v>12986</v>
      </c>
    </row>
    <row r="366" spans="1:5" x14ac:dyDescent="0.3">
      <c r="A366" s="3" t="s">
        <v>12987</v>
      </c>
      <c r="B366" s="3" t="s">
        <v>20891</v>
      </c>
      <c r="D366" s="3" t="s">
        <v>20891</v>
      </c>
      <c r="E366" s="3" t="s">
        <v>12987</v>
      </c>
    </row>
    <row r="367" spans="1:5" x14ac:dyDescent="0.3">
      <c r="A367" s="3" t="s">
        <v>12988</v>
      </c>
      <c r="B367" s="3" t="s">
        <v>20892</v>
      </c>
      <c r="D367" s="3" t="s">
        <v>20892</v>
      </c>
      <c r="E367" s="3" t="s">
        <v>12988</v>
      </c>
    </row>
    <row r="368" spans="1:5" x14ac:dyDescent="0.3">
      <c r="A368" s="3" t="s">
        <v>12989</v>
      </c>
      <c r="B368" s="3" t="s">
        <v>20893</v>
      </c>
      <c r="D368" s="3" t="s">
        <v>20893</v>
      </c>
      <c r="E368" s="3" t="s">
        <v>12989</v>
      </c>
    </row>
    <row r="369" spans="1:5" x14ac:dyDescent="0.3">
      <c r="A369" s="3" t="s">
        <v>12990</v>
      </c>
      <c r="B369" s="3" t="s">
        <v>20894</v>
      </c>
      <c r="D369" s="3" t="s">
        <v>20894</v>
      </c>
      <c r="E369" s="3" t="s">
        <v>12990</v>
      </c>
    </row>
    <row r="370" spans="1:5" x14ac:dyDescent="0.3">
      <c r="A370" s="3" t="s">
        <v>12991</v>
      </c>
      <c r="B370" s="3" t="s">
        <v>20895</v>
      </c>
      <c r="D370" s="3" t="s">
        <v>20895</v>
      </c>
      <c r="E370" s="3" t="s">
        <v>12991</v>
      </c>
    </row>
    <row r="371" spans="1:5" x14ac:dyDescent="0.3">
      <c r="A371" s="3" t="s">
        <v>12992</v>
      </c>
      <c r="B371" s="3" t="s">
        <v>20896</v>
      </c>
      <c r="D371" s="3" t="s">
        <v>20896</v>
      </c>
      <c r="E371" s="3" t="s">
        <v>12992</v>
      </c>
    </row>
    <row r="372" spans="1:5" x14ac:dyDescent="0.3">
      <c r="A372" s="3" t="s">
        <v>12993</v>
      </c>
      <c r="B372" s="3" t="s">
        <v>20897</v>
      </c>
      <c r="D372" s="3" t="s">
        <v>20897</v>
      </c>
      <c r="E372" s="3" t="s">
        <v>12993</v>
      </c>
    </row>
    <row r="373" spans="1:5" x14ac:dyDescent="0.3">
      <c r="A373" s="3" t="s">
        <v>12994</v>
      </c>
      <c r="B373" s="3" t="s">
        <v>20898</v>
      </c>
      <c r="D373" s="3" t="s">
        <v>20898</v>
      </c>
      <c r="E373" s="3" t="s">
        <v>12994</v>
      </c>
    </row>
    <row r="374" spans="1:5" x14ac:dyDescent="0.3">
      <c r="A374" s="3" t="s">
        <v>12995</v>
      </c>
      <c r="B374" s="3" t="s">
        <v>20899</v>
      </c>
      <c r="D374" s="3" t="s">
        <v>20899</v>
      </c>
      <c r="E374" s="3" t="s">
        <v>12995</v>
      </c>
    </row>
    <row r="375" spans="1:5" x14ac:dyDescent="0.3">
      <c r="A375" s="3" t="s">
        <v>12996</v>
      </c>
      <c r="B375" s="3" t="s">
        <v>22669</v>
      </c>
      <c r="D375" s="3" t="s">
        <v>22669</v>
      </c>
      <c r="E375" s="3" t="s">
        <v>12996</v>
      </c>
    </row>
    <row r="376" spans="1:5" x14ac:dyDescent="0.3">
      <c r="A376" s="3" t="s">
        <v>12997</v>
      </c>
      <c r="B376" s="3" t="s">
        <v>20900</v>
      </c>
      <c r="D376" s="3" t="s">
        <v>20900</v>
      </c>
      <c r="E376" s="3" t="s">
        <v>12997</v>
      </c>
    </row>
    <row r="377" spans="1:5" x14ac:dyDescent="0.3">
      <c r="A377" s="3" t="s">
        <v>12998</v>
      </c>
      <c r="B377" s="3" t="s">
        <v>20901</v>
      </c>
      <c r="D377" s="3" t="s">
        <v>20901</v>
      </c>
      <c r="E377" s="3" t="s">
        <v>12998</v>
      </c>
    </row>
    <row r="378" spans="1:5" x14ac:dyDescent="0.3">
      <c r="A378" s="3" t="s">
        <v>12999</v>
      </c>
      <c r="B378" s="3" t="s">
        <v>20902</v>
      </c>
      <c r="D378" s="3" t="s">
        <v>20902</v>
      </c>
      <c r="E378" s="3" t="s">
        <v>12999</v>
      </c>
    </row>
    <row r="379" spans="1:5" x14ac:dyDescent="0.3">
      <c r="A379" s="3" t="s">
        <v>13000</v>
      </c>
      <c r="B379" s="3" t="s">
        <v>20903</v>
      </c>
      <c r="D379" s="3" t="s">
        <v>20903</v>
      </c>
      <c r="E379" s="3" t="s">
        <v>13000</v>
      </c>
    </row>
    <row r="380" spans="1:5" x14ac:dyDescent="0.3">
      <c r="A380" s="3" t="s">
        <v>13001</v>
      </c>
      <c r="B380" s="3" t="s">
        <v>22670</v>
      </c>
      <c r="D380" s="3" t="s">
        <v>22670</v>
      </c>
      <c r="E380" s="3" t="s">
        <v>13001</v>
      </c>
    </row>
    <row r="381" spans="1:5" x14ac:dyDescent="0.3">
      <c r="A381" s="3" t="s">
        <v>13002</v>
      </c>
      <c r="B381" s="3" t="s">
        <v>20904</v>
      </c>
      <c r="D381" s="3" t="s">
        <v>20904</v>
      </c>
      <c r="E381" s="3" t="s">
        <v>13002</v>
      </c>
    </row>
    <row r="382" spans="1:5" x14ac:dyDescent="0.3">
      <c r="A382" s="3" t="s">
        <v>13003</v>
      </c>
      <c r="B382" s="3" t="s">
        <v>20905</v>
      </c>
      <c r="D382" s="3" t="s">
        <v>20905</v>
      </c>
      <c r="E382" s="3" t="s">
        <v>13003</v>
      </c>
    </row>
    <row r="383" spans="1:5" x14ac:dyDescent="0.3">
      <c r="A383" s="3" t="s">
        <v>13004</v>
      </c>
      <c r="B383" s="3" t="s">
        <v>20906</v>
      </c>
      <c r="D383" s="3" t="s">
        <v>20906</v>
      </c>
      <c r="E383" s="3" t="s">
        <v>13004</v>
      </c>
    </row>
    <row r="384" spans="1:5" x14ac:dyDescent="0.3">
      <c r="A384" s="3" t="s">
        <v>13005</v>
      </c>
      <c r="B384" s="3" t="s">
        <v>22671</v>
      </c>
      <c r="D384" s="3" t="s">
        <v>22671</v>
      </c>
      <c r="E384" s="3" t="s">
        <v>13005</v>
      </c>
    </row>
    <row r="385" spans="1:5" x14ac:dyDescent="0.3">
      <c r="A385" s="3" t="s">
        <v>13006</v>
      </c>
      <c r="B385" s="3" t="s">
        <v>20907</v>
      </c>
      <c r="D385" s="3" t="s">
        <v>20907</v>
      </c>
      <c r="E385" s="3" t="s">
        <v>13006</v>
      </c>
    </row>
    <row r="386" spans="1:5" x14ac:dyDescent="0.3">
      <c r="A386" s="3" t="s">
        <v>20909</v>
      </c>
      <c r="B386" s="3" t="s">
        <v>20908</v>
      </c>
      <c r="D386" s="3" t="s">
        <v>20908</v>
      </c>
      <c r="E386" s="3" t="s">
        <v>20909</v>
      </c>
    </row>
    <row r="387" spans="1:5" x14ac:dyDescent="0.3">
      <c r="A387" s="3" t="s">
        <v>13007</v>
      </c>
      <c r="B387" s="3" t="s">
        <v>20910</v>
      </c>
      <c r="D387" s="3" t="s">
        <v>20910</v>
      </c>
      <c r="E387" s="3" t="s">
        <v>13007</v>
      </c>
    </row>
    <row r="388" spans="1:5" x14ac:dyDescent="0.3">
      <c r="A388" s="3" t="s">
        <v>13008</v>
      </c>
      <c r="B388" s="3" t="s">
        <v>20911</v>
      </c>
      <c r="D388" s="3" t="s">
        <v>20911</v>
      </c>
      <c r="E388" s="3" t="s">
        <v>13008</v>
      </c>
    </row>
    <row r="389" spans="1:5" x14ac:dyDescent="0.3">
      <c r="A389" s="3" t="s">
        <v>13009</v>
      </c>
      <c r="B389" s="3" t="s">
        <v>20912</v>
      </c>
      <c r="D389" s="3" t="s">
        <v>20912</v>
      </c>
      <c r="E389" s="3" t="s">
        <v>13009</v>
      </c>
    </row>
    <row r="390" spans="1:5" x14ac:dyDescent="0.3">
      <c r="A390" s="3" t="s">
        <v>13010</v>
      </c>
      <c r="B390" s="3" t="s">
        <v>20913</v>
      </c>
      <c r="D390" s="3" t="s">
        <v>20913</v>
      </c>
      <c r="E390" s="3" t="s">
        <v>13010</v>
      </c>
    </row>
    <row r="391" spans="1:5" x14ac:dyDescent="0.3">
      <c r="A391" s="3" t="s">
        <v>13011</v>
      </c>
      <c r="B391" s="3" t="s">
        <v>20914</v>
      </c>
      <c r="D391" s="3" t="s">
        <v>20914</v>
      </c>
      <c r="E391" s="3" t="s">
        <v>13011</v>
      </c>
    </row>
    <row r="392" spans="1:5" x14ac:dyDescent="0.3">
      <c r="A392" s="3" t="s">
        <v>13012</v>
      </c>
      <c r="B392" s="3" t="s">
        <v>20915</v>
      </c>
      <c r="D392" s="3" t="s">
        <v>20915</v>
      </c>
      <c r="E392" s="3" t="s">
        <v>13012</v>
      </c>
    </row>
    <row r="393" spans="1:5" x14ac:dyDescent="0.3">
      <c r="A393" s="3" t="s">
        <v>13013</v>
      </c>
      <c r="B393" s="3" t="s">
        <v>20916</v>
      </c>
      <c r="D393" s="3" t="s">
        <v>20916</v>
      </c>
      <c r="E393" s="3" t="s">
        <v>13013</v>
      </c>
    </row>
    <row r="394" spans="1:5" x14ac:dyDescent="0.3">
      <c r="A394" s="3" t="s">
        <v>13014</v>
      </c>
      <c r="B394" s="3" t="s">
        <v>20917</v>
      </c>
      <c r="D394" s="3" t="s">
        <v>20917</v>
      </c>
      <c r="E394" s="3" t="s">
        <v>13014</v>
      </c>
    </row>
    <row r="395" spans="1:5" x14ac:dyDescent="0.3">
      <c r="A395" s="3" t="s">
        <v>13015</v>
      </c>
      <c r="B395" s="3" t="s">
        <v>22672</v>
      </c>
      <c r="D395" s="3" t="s">
        <v>22672</v>
      </c>
      <c r="E395" s="3" t="s">
        <v>13015</v>
      </c>
    </row>
    <row r="396" spans="1:5" x14ac:dyDescent="0.3">
      <c r="A396" s="3" t="s">
        <v>13016</v>
      </c>
      <c r="B396" s="3" t="s">
        <v>20918</v>
      </c>
      <c r="D396" s="3" t="s">
        <v>20918</v>
      </c>
      <c r="E396" s="3" t="s">
        <v>13016</v>
      </c>
    </row>
    <row r="397" spans="1:5" x14ac:dyDescent="0.3">
      <c r="A397" s="3" t="s">
        <v>13017</v>
      </c>
      <c r="B397" s="3" t="s">
        <v>20919</v>
      </c>
      <c r="D397" s="3" t="s">
        <v>20919</v>
      </c>
      <c r="E397" s="3" t="s">
        <v>13017</v>
      </c>
    </row>
    <row r="398" spans="1:5" x14ac:dyDescent="0.3">
      <c r="A398" s="3" t="s">
        <v>13018</v>
      </c>
      <c r="B398" s="3" t="s">
        <v>20920</v>
      </c>
      <c r="D398" s="3" t="s">
        <v>20920</v>
      </c>
      <c r="E398" s="3" t="s">
        <v>13018</v>
      </c>
    </row>
    <row r="399" spans="1:5" x14ac:dyDescent="0.3">
      <c r="A399" s="3" t="s">
        <v>13019</v>
      </c>
      <c r="B399" s="3" t="s">
        <v>22673</v>
      </c>
      <c r="D399" s="3" t="s">
        <v>22673</v>
      </c>
      <c r="E399" s="3" t="s">
        <v>13019</v>
      </c>
    </row>
    <row r="400" spans="1:5" x14ac:dyDescent="0.3">
      <c r="A400" s="3" t="s">
        <v>13020</v>
      </c>
      <c r="B400" s="3" t="s">
        <v>20921</v>
      </c>
      <c r="D400" s="3" t="s">
        <v>20921</v>
      </c>
      <c r="E400" s="3" t="s">
        <v>13020</v>
      </c>
    </row>
    <row r="401" spans="1:5" x14ac:dyDescent="0.3">
      <c r="A401" s="3" t="s">
        <v>18525</v>
      </c>
      <c r="B401" s="3" t="s">
        <v>20922</v>
      </c>
      <c r="D401" s="3" t="s">
        <v>20922</v>
      </c>
      <c r="E401" s="3" t="s">
        <v>18525</v>
      </c>
    </row>
    <row r="402" spans="1:5" x14ac:dyDescent="0.3">
      <c r="A402" s="3" t="s">
        <v>13021</v>
      </c>
      <c r="B402" s="3" t="s">
        <v>20923</v>
      </c>
      <c r="D402" s="3" t="s">
        <v>20923</v>
      </c>
      <c r="E402" s="3" t="s">
        <v>13021</v>
      </c>
    </row>
    <row r="403" spans="1:5" x14ac:dyDescent="0.3">
      <c r="A403" s="3" t="s">
        <v>13022</v>
      </c>
      <c r="B403" s="3" t="s">
        <v>20924</v>
      </c>
      <c r="D403" s="3" t="s">
        <v>20924</v>
      </c>
      <c r="E403" s="3" t="s">
        <v>13022</v>
      </c>
    </row>
    <row r="404" spans="1:5" x14ac:dyDescent="0.3">
      <c r="A404" s="3" t="s">
        <v>13023</v>
      </c>
      <c r="B404" s="3" t="s">
        <v>20925</v>
      </c>
      <c r="D404" s="3" t="s">
        <v>20925</v>
      </c>
      <c r="E404" s="3" t="s">
        <v>13023</v>
      </c>
    </row>
    <row r="405" spans="1:5" x14ac:dyDescent="0.3">
      <c r="A405" s="3" t="s">
        <v>13024</v>
      </c>
      <c r="B405" s="3" t="s">
        <v>20926</v>
      </c>
      <c r="D405" s="3" t="s">
        <v>20926</v>
      </c>
      <c r="E405" s="3" t="s">
        <v>13024</v>
      </c>
    </row>
    <row r="406" spans="1:5" x14ac:dyDescent="0.3">
      <c r="A406" s="3" t="s">
        <v>13025</v>
      </c>
      <c r="B406" s="3" t="s">
        <v>20927</v>
      </c>
      <c r="D406" s="3" t="s">
        <v>20927</v>
      </c>
      <c r="E406" s="3" t="s">
        <v>13025</v>
      </c>
    </row>
    <row r="407" spans="1:5" x14ac:dyDescent="0.3">
      <c r="A407" s="3" t="s">
        <v>13026</v>
      </c>
      <c r="B407" s="3" t="s">
        <v>20928</v>
      </c>
      <c r="D407" s="3" t="s">
        <v>20928</v>
      </c>
      <c r="E407" s="3" t="s">
        <v>13026</v>
      </c>
    </row>
    <row r="408" spans="1:5" x14ac:dyDescent="0.3">
      <c r="A408" s="3" t="s">
        <v>13027</v>
      </c>
      <c r="B408" s="3" t="s">
        <v>20929</v>
      </c>
      <c r="D408" s="3" t="s">
        <v>20929</v>
      </c>
      <c r="E408" s="3" t="s">
        <v>13027</v>
      </c>
    </row>
    <row r="409" spans="1:5" x14ac:dyDescent="0.3">
      <c r="A409" s="3" t="s">
        <v>13028</v>
      </c>
      <c r="B409" s="3" t="s">
        <v>20930</v>
      </c>
      <c r="D409" s="3" t="s">
        <v>20930</v>
      </c>
      <c r="E409" s="3" t="s">
        <v>13028</v>
      </c>
    </row>
    <row r="410" spans="1:5" x14ac:dyDescent="0.3">
      <c r="A410" s="14" t="s">
        <v>17233</v>
      </c>
      <c r="B410" s="14" t="s">
        <v>20931</v>
      </c>
      <c r="D410" s="14" t="s">
        <v>20931</v>
      </c>
      <c r="E410" s="14" t="s">
        <v>17233</v>
      </c>
    </row>
    <row r="411" spans="1:5" x14ac:dyDescent="0.3">
      <c r="A411" s="13" t="s">
        <v>13029</v>
      </c>
      <c r="B411" s="13" t="s">
        <v>20932</v>
      </c>
      <c r="D411" s="13" t="s">
        <v>20932</v>
      </c>
      <c r="E411" s="13" t="s">
        <v>13029</v>
      </c>
    </row>
    <row r="412" spans="1:5" x14ac:dyDescent="0.3">
      <c r="A412" s="3" t="s">
        <v>13030</v>
      </c>
      <c r="B412" s="3" t="s">
        <v>20933</v>
      </c>
      <c r="D412" s="3" t="s">
        <v>20933</v>
      </c>
      <c r="E412" s="3" t="s">
        <v>13030</v>
      </c>
    </row>
    <row r="413" spans="1:5" x14ac:dyDescent="0.3">
      <c r="A413" s="3" t="s">
        <v>13031</v>
      </c>
      <c r="B413" s="3" t="s">
        <v>20934</v>
      </c>
      <c r="D413" s="3" t="s">
        <v>20934</v>
      </c>
      <c r="E413" s="3" t="s">
        <v>13031</v>
      </c>
    </row>
    <row r="414" spans="1:5" x14ac:dyDescent="0.3">
      <c r="A414" s="3" t="s">
        <v>13032</v>
      </c>
      <c r="B414" s="3" t="s">
        <v>20935</v>
      </c>
      <c r="D414" s="3" t="s">
        <v>20935</v>
      </c>
      <c r="E414" s="3" t="s">
        <v>13032</v>
      </c>
    </row>
    <row r="415" spans="1:5" x14ac:dyDescent="0.3">
      <c r="A415" s="3" t="s">
        <v>13033</v>
      </c>
      <c r="B415" s="3" t="s">
        <v>20936</v>
      </c>
      <c r="D415" s="3" t="s">
        <v>20936</v>
      </c>
      <c r="E415" s="3" t="s">
        <v>13033</v>
      </c>
    </row>
    <row r="416" spans="1:5" x14ac:dyDescent="0.3">
      <c r="A416" s="3" t="s">
        <v>13034</v>
      </c>
      <c r="B416" s="3" t="s">
        <v>20937</v>
      </c>
      <c r="D416" s="3" t="s">
        <v>20937</v>
      </c>
      <c r="E416" s="3" t="s">
        <v>13034</v>
      </c>
    </row>
    <row r="417" spans="1:5" x14ac:dyDescent="0.3">
      <c r="A417" s="3" t="s">
        <v>13035</v>
      </c>
      <c r="B417" s="3" t="s">
        <v>20938</v>
      </c>
      <c r="D417" s="3" t="s">
        <v>20938</v>
      </c>
      <c r="E417" s="3" t="s">
        <v>13035</v>
      </c>
    </row>
    <row r="418" spans="1:5" x14ac:dyDescent="0.3">
      <c r="A418" s="3" t="s">
        <v>13036</v>
      </c>
      <c r="B418" s="3" t="s">
        <v>20939</v>
      </c>
      <c r="D418" s="3" t="s">
        <v>20939</v>
      </c>
      <c r="E418" s="3" t="s">
        <v>13036</v>
      </c>
    </row>
    <row r="419" spans="1:5" x14ac:dyDescent="0.3">
      <c r="A419" s="3" t="s">
        <v>13037</v>
      </c>
      <c r="B419" s="3" t="s">
        <v>20940</v>
      </c>
      <c r="D419" s="3" t="s">
        <v>20940</v>
      </c>
      <c r="E419" s="3" t="s">
        <v>13037</v>
      </c>
    </row>
    <row r="420" spans="1:5" x14ac:dyDescent="0.3">
      <c r="A420" s="3" t="s">
        <v>13038</v>
      </c>
      <c r="B420" s="3" t="s">
        <v>20941</v>
      </c>
      <c r="D420" s="3" t="s">
        <v>20941</v>
      </c>
      <c r="E420" s="3" t="s">
        <v>13038</v>
      </c>
    </row>
    <row r="421" spans="1:5" x14ac:dyDescent="0.3">
      <c r="A421" s="3" t="s">
        <v>13039</v>
      </c>
      <c r="B421" s="3" t="s">
        <v>20942</v>
      </c>
      <c r="D421" s="3" t="s">
        <v>20942</v>
      </c>
      <c r="E421" s="3" t="s">
        <v>13039</v>
      </c>
    </row>
    <row r="422" spans="1:5" x14ac:dyDescent="0.3">
      <c r="A422" s="3" t="s">
        <v>15652</v>
      </c>
      <c r="B422" s="3" t="s">
        <v>20943</v>
      </c>
      <c r="D422" s="3" t="s">
        <v>20943</v>
      </c>
      <c r="E422" s="3" t="s">
        <v>15652</v>
      </c>
    </row>
    <row r="423" spans="1:5" x14ac:dyDescent="0.3">
      <c r="A423" s="3" t="s">
        <v>13040</v>
      </c>
      <c r="B423" s="3" t="s">
        <v>20944</v>
      </c>
      <c r="D423" s="3" t="s">
        <v>20944</v>
      </c>
      <c r="E423" s="3" t="s">
        <v>13040</v>
      </c>
    </row>
    <row r="424" spans="1:5" x14ac:dyDescent="0.3">
      <c r="A424" s="3" t="s">
        <v>13041</v>
      </c>
      <c r="B424" s="3" t="s">
        <v>20945</v>
      </c>
      <c r="D424" s="3" t="s">
        <v>20945</v>
      </c>
      <c r="E424" s="3" t="s">
        <v>13041</v>
      </c>
    </row>
    <row r="425" spans="1:5" x14ac:dyDescent="0.3">
      <c r="A425" s="3" t="s">
        <v>13042</v>
      </c>
      <c r="B425" s="3" t="s">
        <v>20946</v>
      </c>
      <c r="D425" s="3" t="s">
        <v>20946</v>
      </c>
      <c r="E425" s="3" t="s">
        <v>13042</v>
      </c>
    </row>
    <row r="426" spans="1:5" x14ac:dyDescent="0.3">
      <c r="A426" s="3" t="s">
        <v>13043</v>
      </c>
      <c r="B426" s="3" t="s">
        <v>20947</v>
      </c>
      <c r="D426" s="3" t="s">
        <v>20947</v>
      </c>
      <c r="E426" s="3" t="s">
        <v>13043</v>
      </c>
    </row>
    <row r="427" spans="1:5" x14ac:dyDescent="0.3">
      <c r="A427" s="3" t="s">
        <v>13044</v>
      </c>
      <c r="B427" s="3" t="s">
        <v>20948</v>
      </c>
      <c r="D427" s="3" t="s">
        <v>20948</v>
      </c>
      <c r="E427" s="3" t="s">
        <v>13044</v>
      </c>
    </row>
    <row r="428" spans="1:5" x14ac:dyDescent="0.3">
      <c r="A428" s="3" t="s">
        <v>13045</v>
      </c>
      <c r="B428" s="3" t="s">
        <v>20949</v>
      </c>
      <c r="D428" s="3" t="s">
        <v>20949</v>
      </c>
      <c r="E428" s="3" t="s">
        <v>13045</v>
      </c>
    </row>
    <row r="429" spans="1:5" x14ac:dyDescent="0.3">
      <c r="A429" s="3" t="s">
        <v>13046</v>
      </c>
      <c r="B429" s="3" t="s">
        <v>20950</v>
      </c>
      <c r="D429" s="3" t="s">
        <v>20950</v>
      </c>
      <c r="E429" s="3" t="s">
        <v>13046</v>
      </c>
    </row>
    <row r="430" spans="1:5" x14ac:dyDescent="0.3">
      <c r="A430" s="3" t="s">
        <v>13047</v>
      </c>
      <c r="B430" s="3" t="s">
        <v>20951</v>
      </c>
      <c r="D430" s="3" t="s">
        <v>20951</v>
      </c>
      <c r="E430" s="3" t="s">
        <v>13047</v>
      </c>
    </row>
    <row r="431" spans="1:5" x14ac:dyDescent="0.3">
      <c r="A431" s="3" t="s">
        <v>13048</v>
      </c>
      <c r="B431" s="3" t="s">
        <v>20952</v>
      </c>
      <c r="D431" s="3" t="s">
        <v>20952</v>
      </c>
      <c r="E431" s="3" t="s">
        <v>13048</v>
      </c>
    </row>
    <row r="432" spans="1:5" x14ac:dyDescent="0.3">
      <c r="A432" s="3" t="s">
        <v>13049</v>
      </c>
      <c r="B432" s="3" t="s">
        <v>20953</v>
      </c>
      <c r="D432" s="3" t="s">
        <v>20953</v>
      </c>
      <c r="E432" s="3" t="s">
        <v>13049</v>
      </c>
    </row>
    <row r="433" spans="1:5" x14ac:dyDescent="0.3">
      <c r="A433" s="3" t="s">
        <v>13050</v>
      </c>
      <c r="B433" s="3" t="s">
        <v>22674</v>
      </c>
      <c r="D433" s="3" t="s">
        <v>22674</v>
      </c>
      <c r="E433" s="3" t="s">
        <v>13050</v>
      </c>
    </row>
    <row r="434" spans="1:5" x14ac:dyDescent="0.3">
      <c r="A434" s="3" t="s">
        <v>13051</v>
      </c>
      <c r="B434" s="3" t="s">
        <v>20954</v>
      </c>
      <c r="D434" s="3" t="s">
        <v>20954</v>
      </c>
      <c r="E434" s="3" t="s">
        <v>13051</v>
      </c>
    </row>
    <row r="435" spans="1:5" x14ac:dyDescent="0.3">
      <c r="A435" s="3" t="s">
        <v>13052</v>
      </c>
      <c r="B435" s="3" t="s">
        <v>20955</v>
      </c>
      <c r="D435" s="3" t="s">
        <v>20955</v>
      </c>
      <c r="E435" s="3" t="s">
        <v>13052</v>
      </c>
    </row>
    <row r="436" spans="1:5" x14ac:dyDescent="0.3">
      <c r="A436" s="3" t="s">
        <v>13053</v>
      </c>
      <c r="B436" s="3" t="s">
        <v>20956</v>
      </c>
      <c r="D436" s="3" t="s">
        <v>20956</v>
      </c>
      <c r="E436" s="3" t="s">
        <v>13053</v>
      </c>
    </row>
    <row r="437" spans="1:5" x14ac:dyDescent="0.3">
      <c r="A437" s="3" t="s">
        <v>13054</v>
      </c>
      <c r="B437" s="3" t="s">
        <v>20957</v>
      </c>
      <c r="D437" s="3" t="s">
        <v>20957</v>
      </c>
      <c r="E437" s="3" t="s">
        <v>13054</v>
      </c>
    </row>
    <row r="438" spans="1:5" x14ac:dyDescent="0.3">
      <c r="A438" s="3" t="s">
        <v>13055</v>
      </c>
      <c r="B438" s="3" t="s">
        <v>20958</v>
      </c>
      <c r="D438" s="3" t="s">
        <v>20958</v>
      </c>
      <c r="E438" s="3" t="s">
        <v>13055</v>
      </c>
    </row>
    <row r="439" spans="1:5" x14ac:dyDescent="0.3">
      <c r="A439" s="3" t="s">
        <v>13056</v>
      </c>
      <c r="B439" s="3" t="s">
        <v>20959</v>
      </c>
      <c r="D439" s="3" t="s">
        <v>20959</v>
      </c>
      <c r="E439" s="3" t="s">
        <v>13056</v>
      </c>
    </row>
    <row r="440" spans="1:5" x14ac:dyDescent="0.3">
      <c r="A440" s="3" t="s">
        <v>13057</v>
      </c>
      <c r="B440" s="3" t="s">
        <v>20960</v>
      </c>
      <c r="D440" s="3" t="s">
        <v>20960</v>
      </c>
      <c r="E440" s="3" t="s">
        <v>13057</v>
      </c>
    </row>
    <row r="441" spans="1:5" x14ac:dyDescent="0.3">
      <c r="A441" s="3" t="s">
        <v>13058</v>
      </c>
      <c r="B441" s="3" t="s">
        <v>22675</v>
      </c>
      <c r="D441" s="3" t="s">
        <v>22675</v>
      </c>
      <c r="E441" s="3" t="s">
        <v>13058</v>
      </c>
    </row>
    <row r="442" spans="1:5" x14ac:dyDescent="0.3">
      <c r="A442" s="3" t="s">
        <v>13059</v>
      </c>
      <c r="B442" s="3" t="s">
        <v>22676</v>
      </c>
      <c r="D442" s="3" t="s">
        <v>22676</v>
      </c>
      <c r="E442" s="3" t="s">
        <v>13059</v>
      </c>
    </row>
    <row r="443" spans="1:5" x14ac:dyDescent="0.3">
      <c r="A443" s="3" t="s">
        <v>13060</v>
      </c>
      <c r="B443" s="3" t="s">
        <v>22677</v>
      </c>
      <c r="D443" s="3" t="s">
        <v>22677</v>
      </c>
      <c r="E443" s="3" t="s">
        <v>13060</v>
      </c>
    </row>
    <row r="444" spans="1:5" x14ac:dyDescent="0.3">
      <c r="A444" s="3" t="s">
        <v>13061</v>
      </c>
      <c r="B444" s="3" t="s">
        <v>20961</v>
      </c>
      <c r="D444" s="3" t="s">
        <v>20961</v>
      </c>
      <c r="E444" s="3" t="s">
        <v>13061</v>
      </c>
    </row>
    <row r="445" spans="1:5" x14ac:dyDescent="0.3">
      <c r="A445" s="3" t="s">
        <v>13062</v>
      </c>
      <c r="B445" s="3" t="s">
        <v>20962</v>
      </c>
      <c r="D445" s="3" t="s">
        <v>20962</v>
      </c>
      <c r="E445" s="3" t="s">
        <v>13062</v>
      </c>
    </row>
    <row r="446" spans="1:5" x14ac:dyDescent="0.3">
      <c r="A446" s="3" t="s">
        <v>13063</v>
      </c>
      <c r="B446" s="3" t="s">
        <v>20963</v>
      </c>
      <c r="D446" s="3" t="s">
        <v>20963</v>
      </c>
      <c r="E446" s="3" t="s">
        <v>13063</v>
      </c>
    </row>
    <row r="447" spans="1:5" x14ac:dyDescent="0.3">
      <c r="A447" s="3" t="s">
        <v>13064</v>
      </c>
      <c r="B447" s="3" t="s">
        <v>20964</v>
      </c>
      <c r="D447" s="3" t="s">
        <v>20964</v>
      </c>
      <c r="E447" s="3" t="s">
        <v>13064</v>
      </c>
    </row>
    <row r="448" spans="1:5" x14ac:dyDescent="0.3">
      <c r="A448" s="3" t="s">
        <v>13065</v>
      </c>
      <c r="B448" s="3" t="s">
        <v>20965</v>
      </c>
      <c r="D448" s="3" t="s">
        <v>20965</v>
      </c>
      <c r="E448" s="3" t="s">
        <v>13065</v>
      </c>
    </row>
    <row r="449" spans="1:5" x14ac:dyDescent="0.3">
      <c r="A449" s="3" t="s">
        <v>13066</v>
      </c>
      <c r="B449" s="3" t="s">
        <v>22678</v>
      </c>
      <c r="D449" s="3" t="s">
        <v>22678</v>
      </c>
      <c r="E449" s="3" t="s">
        <v>13066</v>
      </c>
    </row>
    <row r="450" spans="1:5" x14ac:dyDescent="0.3">
      <c r="A450" s="3" t="s">
        <v>13067</v>
      </c>
      <c r="B450" s="3" t="s">
        <v>20966</v>
      </c>
      <c r="D450" s="3" t="s">
        <v>20966</v>
      </c>
      <c r="E450" s="3" t="s">
        <v>13067</v>
      </c>
    </row>
    <row r="451" spans="1:5" x14ac:dyDescent="0.3">
      <c r="A451" s="3" t="s">
        <v>13068</v>
      </c>
      <c r="B451" s="3" t="s">
        <v>20967</v>
      </c>
      <c r="D451" s="3" t="s">
        <v>20967</v>
      </c>
      <c r="E451" s="3" t="s">
        <v>13068</v>
      </c>
    </row>
    <row r="452" spans="1:5" x14ac:dyDescent="0.3">
      <c r="A452" s="3" t="s">
        <v>15653</v>
      </c>
      <c r="B452" s="3" t="s">
        <v>22679</v>
      </c>
      <c r="D452" s="3" t="s">
        <v>22679</v>
      </c>
      <c r="E452" s="3" t="s">
        <v>15653</v>
      </c>
    </row>
    <row r="453" spans="1:5" x14ac:dyDescent="0.3">
      <c r="A453" s="3" t="s">
        <v>13069</v>
      </c>
      <c r="B453" s="3" t="s">
        <v>20968</v>
      </c>
      <c r="D453" s="3" t="s">
        <v>20968</v>
      </c>
      <c r="E453" s="3" t="s">
        <v>13069</v>
      </c>
    </row>
    <row r="454" spans="1:5" x14ac:dyDescent="0.3">
      <c r="A454" s="3" t="s">
        <v>13070</v>
      </c>
      <c r="B454" s="3" t="s">
        <v>20969</v>
      </c>
      <c r="D454" s="3" t="s">
        <v>20969</v>
      </c>
      <c r="E454" s="3" t="s">
        <v>13070</v>
      </c>
    </row>
    <row r="455" spans="1:5" x14ac:dyDescent="0.3">
      <c r="A455" s="3" t="s">
        <v>13071</v>
      </c>
      <c r="B455" s="3" t="s">
        <v>20970</v>
      </c>
      <c r="D455" s="3" t="s">
        <v>20970</v>
      </c>
      <c r="E455" s="3" t="s">
        <v>13071</v>
      </c>
    </row>
    <row r="456" spans="1:5" x14ac:dyDescent="0.3">
      <c r="A456" s="3" t="s">
        <v>13072</v>
      </c>
      <c r="B456" s="3" t="s">
        <v>20971</v>
      </c>
      <c r="D456" s="3" t="s">
        <v>20971</v>
      </c>
      <c r="E456" s="3" t="s">
        <v>13072</v>
      </c>
    </row>
    <row r="457" spans="1:5" x14ac:dyDescent="0.3">
      <c r="A457" s="3" t="s">
        <v>13073</v>
      </c>
      <c r="B457" s="3" t="s">
        <v>20972</v>
      </c>
      <c r="D457" s="3" t="s">
        <v>20972</v>
      </c>
      <c r="E457" s="3" t="s">
        <v>13073</v>
      </c>
    </row>
    <row r="458" spans="1:5" x14ac:dyDescent="0.3">
      <c r="A458" s="3" t="s">
        <v>13074</v>
      </c>
      <c r="B458" s="3" t="s">
        <v>20973</v>
      </c>
      <c r="D458" s="3" t="s">
        <v>20973</v>
      </c>
      <c r="E458" s="3" t="s">
        <v>13074</v>
      </c>
    </row>
    <row r="459" spans="1:5" x14ac:dyDescent="0.3">
      <c r="A459" s="3" t="s">
        <v>13075</v>
      </c>
      <c r="B459" s="3" t="s">
        <v>20974</v>
      </c>
      <c r="D459" s="3" t="s">
        <v>20974</v>
      </c>
      <c r="E459" s="3" t="s">
        <v>13075</v>
      </c>
    </row>
    <row r="460" spans="1:5" x14ac:dyDescent="0.3">
      <c r="A460" s="13" t="s">
        <v>22680</v>
      </c>
      <c r="B460" s="13" t="s">
        <v>22681</v>
      </c>
      <c r="D460" s="13" t="s">
        <v>22681</v>
      </c>
      <c r="E460" s="13" t="s">
        <v>22680</v>
      </c>
    </row>
    <row r="461" spans="1:5" x14ac:dyDescent="0.3">
      <c r="A461" s="13" t="s">
        <v>22682</v>
      </c>
      <c r="B461" s="13" t="s">
        <v>22683</v>
      </c>
      <c r="D461" s="13" t="s">
        <v>22683</v>
      </c>
      <c r="E461" s="13" t="s">
        <v>22682</v>
      </c>
    </row>
    <row r="462" spans="1:5" x14ac:dyDescent="0.3">
      <c r="A462" s="13" t="s">
        <v>22684</v>
      </c>
      <c r="B462" s="13" t="s">
        <v>22685</v>
      </c>
      <c r="D462" s="13" t="s">
        <v>22685</v>
      </c>
      <c r="E462" s="13" t="s">
        <v>22684</v>
      </c>
    </row>
    <row r="463" spans="1:5" x14ac:dyDescent="0.3">
      <c r="A463" s="3" t="s">
        <v>13076</v>
      </c>
      <c r="B463" s="3" t="s">
        <v>20975</v>
      </c>
      <c r="D463" s="3" t="s">
        <v>20975</v>
      </c>
      <c r="E463" s="3" t="s">
        <v>13076</v>
      </c>
    </row>
    <row r="464" spans="1:5" x14ac:dyDescent="0.3">
      <c r="A464" s="3" t="s">
        <v>13077</v>
      </c>
      <c r="B464" s="3" t="s">
        <v>20976</v>
      </c>
      <c r="D464" s="3" t="s">
        <v>20976</v>
      </c>
      <c r="E464" s="3" t="s">
        <v>13077</v>
      </c>
    </row>
    <row r="465" spans="1:5" x14ac:dyDescent="0.3">
      <c r="A465" s="3" t="s">
        <v>13078</v>
      </c>
      <c r="B465" s="3" t="s">
        <v>20977</v>
      </c>
      <c r="D465" s="3" t="s">
        <v>20977</v>
      </c>
      <c r="E465" s="3" t="s">
        <v>13078</v>
      </c>
    </row>
    <row r="466" spans="1:5" x14ac:dyDescent="0.3">
      <c r="A466" s="3" t="s">
        <v>13079</v>
      </c>
      <c r="B466" s="3" t="s">
        <v>20978</v>
      </c>
      <c r="D466" s="3" t="s">
        <v>20978</v>
      </c>
      <c r="E466" s="3" t="s">
        <v>13079</v>
      </c>
    </row>
    <row r="467" spans="1:5" x14ac:dyDescent="0.3">
      <c r="A467" s="3" t="s">
        <v>13080</v>
      </c>
      <c r="B467" s="3" t="s">
        <v>20979</v>
      </c>
      <c r="D467" s="3" t="s">
        <v>20979</v>
      </c>
      <c r="E467" s="3" t="s">
        <v>13080</v>
      </c>
    </row>
    <row r="468" spans="1:5" x14ac:dyDescent="0.3">
      <c r="A468" s="3" t="s">
        <v>13081</v>
      </c>
      <c r="B468" s="3" t="s">
        <v>20980</v>
      </c>
      <c r="D468" s="3" t="s">
        <v>20980</v>
      </c>
      <c r="E468" s="3" t="s">
        <v>13081</v>
      </c>
    </row>
    <row r="469" spans="1:5" x14ac:dyDescent="0.3">
      <c r="A469" s="3" t="s">
        <v>13082</v>
      </c>
      <c r="B469" s="3" t="s">
        <v>22686</v>
      </c>
      <c r="D469" s="3" t="s">
        <v>22686</v>
      </c>
      <c r="E469" s="3" t="s">
        <v>13082</v>
      </c>
    </row>
    <row r="470" spans="1:5" x14ac:dyDescent="0.3">
      <c r="A470" s="3" t="s">
        <v>13083</v>
      </c>
      <c r="B470" s="3" t="s">
        <v>20981</v>
      </c>
      <c r="D470" s="3" t="s">
        <v>20981</v>
      </c>
      <c r="E470" s="3" t="s">
        <v>13083</v>
      </c>
    </row>
    <row r="471" spans="1:5" x14ac:dyDescent="0.3">
      <c r="A471" s="3" t="s">
        <v>13084</v>
      </c>
      <c r="B471" s="3" t="s">
        <v>20982</v>
      </c>
      <c r="D471" s="3" t="s">
        <v>20982</v>
      </c>
      <c r="E471" s="3" t="s">
        <v>13084</v>
      </c>
    </row>
    <row r="472" spans="1:5" x14ac:dyDescent="0.3">
      <c r="A472" s="3" t="s">
        <v>13085</v>
      </c>
      <c r="B472" s="3" t="s">
        <v>20983</v>
      </c>
      <c r="D472" s="3" t="s">
        <v>20983</v>
      </c>
      <c r="E472" s="3" t="s">
        <v>13085</v>
      </c>
    </row>
    <row r="473" spans="1:5" x14ac:dyDescent="0.3">
      <c r="A473" s="3" t="s">
        <v>13086</v>
      </c>
      <c r="B473" s="3" t="s">
        <v>22687</v>
      </c>
      <c r="D473" s="3" t="s">
        <v>22687</v>
      </c>
      <c r="E473" s="3" t="s">
        <v>13086</v>
      </c>
    </row>
    <row r="474" spans="1:5" x14ac:dyDescent="0.3">
      <c r="A474" s="3" t="s">
        <v>13087</v>
      </c>
      <c r="B474" s="3" t="s">
        <v>20984</v>
      </c>
      <c r="D474" s="3" t="s">
        <v>20984</v>
      </c>
      <c r="E474" s="3" t="s">
        <v>13087</v>
      </c>
    </row>
    <row r="475" spans="1:5" x14ac:dyDescent="0.3">
      <c r="A475" s="3" t="s">
        <v>13088</v>
      </c>
      <c r="B475" s="3" t="s">
        <v>20985</v>
      </c>
      <c r="D475" s="3" t="s">
        <v>20985</v>
      </c>
      <c r="E475" s="3" t="s">
        <v>13088</v>
      </c>
    </row>
    <row r="476" spans="1:5" x14ac:dyDescent="0.3">
      <c r="A476" s="3" t="s">
        <v>13089</v>
      </c>
      <c r="B476" s="3" t="s">
        <v>20986</v>
      </c>
      <c r="D476" s="3" t="s">
        <v>20986</v>
      </c>
      <c r="E476" s="3" t="s">
        <v>13089</v>
      </c>
    </row>
    <row r="477" spans="1:5" x14ac:dyDescent="0.3">
      <c r="A477" s="3" t="s">
        <v>13090</v>
      </c>
      <c r="B477" s="3" t="s">
        <v>20987</v>
      </c>
      <c r="D477" s="3" t="s">
        <v>20987</v>
      </c>
      <c r="E477" s="3" t="s">
        <v>13090</v>
      </c>
    </row>
    <row r="478" spans="1:5" x14ac:dyDescent="0.3">
      <c r="A478" s="3" t="s">
        <v>13091</v>
      </c>
      <c r="B478" s="3" t="s">
        <v>22688</v>
      </c>
      <c r="D478" s="3" t="s">
        <v>22688</v>
      </c>
      <c r="E478" s="3" t="s">
        <v>13091</v>
      </c>
    </row>
    <row r="479" spans="1:5" x14ac:dyDescent="0.3">
      <c r="A479" s="3" t="s">
        <v>13092</v>
      </c>
      <c r="B479" s="3" t="s">
        <v>20988</v>
      </c>
      <c r="D479" s="3" t="s">
        <v>20988</v>
      </c>
      <c r="E479" s="3" t="s">
        <v>13092</v>
      </c>
    </row>
    <row r="480" spans="1:5" x14ac:dyDescent="0.3">
      <c r="A480" s="3" t="s">
        <v>19243</v>
      </c>
      <c r="B480" s="3" t="s">
        <v>20989</v>
      </c>
      <c r="D480" s="3" t="s">
        <v>20989</v>
      </c>
      <c r="E480" s="3" t="s">
        <v>19243</v>
      </c>
    </row>
    <row r="481" spans="1:5" x14ac:dyDescent="0.3">
      <c r="A481" s="3" t="s">
        <v>13093</v>
      </c>
      <c r="B481" s="3" t="s">
        <v>20990</v>
      </c>
      <c r="D481" s="3" t="s">
        <v>20990</v>
      </c>
      <c r="E481" s="3" t="s">
        <v>13093</v>
      </c>
    </row>
    <row r="482" spans="1:5" x14ac:dyDescent="0.3">
      <c r="A482" s="3" t="s">
        <v>13094</v>
      </c>
      <c r="B482" s="3" t="s">
        <v>20991</v>
      </c>
      <c r="D482" s="3" t="s">
        <v>20991</v>
      </c>
      <c r="E482" s="3" t="s">
        <v>13094</v>
      </c>
    </row>
    <row r="483" spans="1:5" x14ac:dyDescent="0.3">
      <c r="A483" s="3" t="s">
        <v>13095</v>
      </c>
      <c r="B483" s="3" t="s">
        <v>20992</v>
      </c>
      <c r="D483" s="3" t="s">
        <v>20992</v>
      </c>
      <c r="E483" s="3" t="s">
        <v>13095</v>
      </c>
    </row>
    <row r="484" spans="1:5" x14ac:dyDescent="0.3">
      <c r="A484" s="3" t="s">
        <v>13096</v>
      </c>
      <c r="B484" s="3" t="s">
        <v>20993</v>
      </c>
      <c r="D484" s="3" t="s">
        <v>20993</v>
      </c>
      <c r="E484" s="3" t="s">
        <v>13096</v>
      </c>
    </row>
    <row r="485" spans="1:5" x14ac:dyDescent="0.3">
      <c r="A485" s="3" t="s">
        <v>13097</v>
      </c>
      <c r="B485" s="3" t="s">
        <v>20994</v>
      </c>
      <c r="D485" s="3" t="s">
        <v>20994</v>
      </c>
      <c r="E485" s="3" t="s">
        <v>13097</v>
      </c>
    </row>
    <row r="486" spans="1:5" x14ac:dyDescent="0.3">
      <c r="A486" s="3" t="s">
        <v>13098</v>
      </c>
      <c r="B486" s="3" t="s">
        <v>20995</v>
      </c>
      <c r="D486" s="3" t="s">
        <v>20995</v>
      </c>
      <c r="E486" s="3" t="s">
        <v>13098</v>
      </c>
    </row>
    <row r="487" spans="1:5" x14ac:dyDescent="0.3">
      <c r="A487" s="3" t="s">
        <v>13099</v>
      </c>
      <c r="B487" s="3" t="s">
        <v>20996</v>
      </c>
      <c r="D487" s="3" t="s">
        <v>20996</v>
      </c>
      <c r="E487" s="3" t="s">
        <v>13099</v>
      </c>
    </row>
    <row r="488" spans="1:5" x14ac:dyDescent="0.3">
      <c r="A488" s="3" t="s">
        <v>13100</v>
      </c>
      <c r="B488" s="3" t="s">
        <v>20997</v>
      </c>
      <c r="D488" s="3" t="s">
        <v>20997</v>
      </c>
      <c r="E488" s="3" t="s">
        <v>13100</v>
      </c>
    </row>
    <row r="489" spans="1:5" x14ac:dyDescent="0.3">
      <c r="A489" s="3" t="s">
        <v>13101</v>
      </c>
      <c r="B489" s="3" t="s">
        <v>20998</v>
      </c>
      <c r="D489" s="3" t="s">
        <v>20998</v>
      </c>
      <c r="E489" s="3" t="s">
        <v>13101</v>
      </c>
    </row>
    <row r="490" spans="1:5" x14ac:dyDescent="0.3">
      <c r="A490" s="3" t="s">
        <v>13102</v>
      </c>
      <c r="B490" s="3" t="s">
        <v>20999</v>
      </c>
      <c r="D490" s="3" t="s">
        <v>20999</v>
      </c>
      <c r="E490" s="3" t="s">
        <v>13102</v>
      </c>
    </row>
    <row r="491" spans="1:5" x14ac:dyDescent="0.3">
      <c r="A491" s="3" t="s">
        <v>13103</v>
      </c>
      <c r="B491" s="3" t="s">
        <v>21000</v>
      </c>
      <c r="D491" s="3" t="s">
        <v>21000</v>
      </c>
      <c r="E491" s="3" t="s">
        <v>13103</v>
      </c>
    </row>
    <row r="492" spans="1:5" x14ac:dyDescent="0.3">
      <c r="A492" s="3" t="s">
        <v>13104</v>
      </c>
      <c r="B492" s="3" t="s">
        <v>21001</v>
      </c>
      <c r="D492" s="3" t="s">
        <v>21001</v>
      </c>
      <c r="E492" s="3" t="s">
        <v>13104</v>
      </c>
    </row>
  </sheetData>
  <sheetProtection algorithmName="SHA-512" hashValue="PzyjTxfx68Hvd75MSY1HD8xZKFZa7F1oxJhA9kc1LhMLle0EdetIxr8sLKJoq2/OftZeZQEjeIfyxD2mleeBWw==" saltValue="P3MgxiNszl5/hk1h1c2nFQ==" spinCount="100000" sheet="1" objects="1" scenarios="1"/>
  <pageMargins left="0.25" right="0.25" top="0.16" bottom="0.17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6">
    <pageSetUpPr fitToPage="1"/>
  </sheetPr>
  <dimension ref="B1:N41"/>
  <sheetViews>
    <sheetView showGridLines="0" showRuler="0" zoomScale="90" zoomScaleNormal="90" zoomScaleSheetLayoutView="90" zoomScalePageLayoutView="90" workbookViewId="0">
      <selection activeCell="A2" sqref="A2"/>
    </sheetView>
  </sheetViews>
  <sheetFormatPr baseColWidth="10" defaultColWidth="11.453125" defaultRowHeight="14" x14ac:dyDescent="0.35"/>
  <cols>
    <col min="1" max="1" width="6.54296875" style="189" customWidth="1"/>
    <col min="2" max="2" width="4" style="173" customWidth="1"/>
    <col min="3" max="3" width="45.1796875" style="189" customWidth="1"/>
    <col min="4" max="4" width="5.36328125" style="201" customWidth="1"/>
    <col min="5" max="13" width="10.453125" style="189" customWidth="1"/>
    <col min="14" max="14" width="23.36328125" style="189" customWidth="1"/>
    <col min="15" max="16384" width="11.453125" style="189"/>
  </cols>
  <sheetData>
    <row r="1" spans="2:14" ht="18" customHeight="1" x14ac:dyDescent="0.4">
      <c r="B1" s="421" t="s">
        <v>14310</v>
      </c>
      <c r="C1" s="481"/>
      <c r="D1" s="482"/>
      <c r="E1" s="483"/>
      <c r="F1" s="483"/>
      <c r="I1" s="86"/>
      <c r="J1" s="86"/>
      <c r="K1" s="86"/>
      <c r="L1" s="86"/>
      <c r="M1" s="86"/>
    </row>
    <row r="2" spans="2:14" ht="18" x14ac:dyDescent="0.35">
      <c r="B2" s="174" t="s">
        <v>20565</v>
      </c>
      <c r="C2" s="422"/>
      <c r="D2" s="482"/>
      <c r="E2" s="422"/>
      <c r="F2" s="422"/>
      <c r="G2" s="422"/>
      <c r="H2" s="422"/>
      <c r="I2" s="422"/>
      <c r="J2" s="422"/>
      <c r="K2" s="422"/>
      <c r="L2" s="422"/>
      <c r="M2" s="422"/>
      <c r="N2" s="484"/>
    </row>
    <row r="3" spans="2:14" ht="18.5" thickBot="1" x14ac:dyDescent="0.4">
      <c r="B3" s="174" t="s">
        <v>20566</v>
      </c>
      <c r="C3" s="485"/>
      <c r="D3" s="486"/>
      <c r="E3" s="485"/>
      <c r="F3" s="485"/>
      <c r="G3" s="485"/>
      <c r="H3" s="485"/>
      <c r="I3" s="485"/>
      <c r="J3" s="485"/>
      <c r="K3" s="485"/>
      <c r="L3" s="485"/>
      <c r="M3" s="485"/>
    </row>
    <row r="4" spans="2:14" ht="33" customHeight="1" thickTop="1" x14ac:dyDescent="0.35">
      <c r="B4" s="716" t="s">
        <v>20567</v>
      </c>
      <c r="C4" s="716"/>
      <c r="D4" s="112"/>
      <c r="E4" s="738" t="s">
        <v>20568</v>
      </c>
      <c r="F4" s="739"/>
      <c r="G4" s="739"/>
      <c r="H4" s="740" t="s">
        <v>17236</v>
      </c>
      <c r="I4" s="739"/>
      <c r="J4" s="741"/>
      <c r="K4" s="740" t="s">
        <v>17237</v>
      </c>
      <c r="L4" s="739"/>
      <c r="M4" s="739"/>
    </row>
    <row r="5" spans="2:14" ht="23.25" customHeight="1" thickBot="1" x14ac:dyDescent="0.4">
      <c r="B5" s="717"/>
      <c r="C5" s="717"/>
      <c r="D5" s="487"/>
      <c r="E5" s="488" t="s">
        <v>0</v>
      </c>
      <c r="F5" s="489" t="s">
        <v>6952</v>
      </c>
      <c r="G5" s="351" t="s">
        <v>6953</v>
      </c>
      <c r="H5" s="490" t="s">
        <v>0</v>
      </c>
      <c r="I5" s="489" t="s">
        <v>6952</v>
      </c>
      <c r="J5" s="491" t="s">
        <v>6953</v>
      </c>
      <c r="K5" s="351" t="s">
        <v>0</v>
      </c>
      <c r="L5" s="489" t="s">
        <v>6952</v>
      </c>
      <c r="M5" s="351" t="s">
        <v>6953</v>
      </c>
    </row>
    <row r="6" spans="2:14" ht="18" customHeight="1" thickTop="1" thickBot="1" x14ac:dyDescent="0.4">
      <c r="B6" s="742" t="s">
        <v>0</v>
      </c>
      <c r="C6" s="742"/>
      <c r="D6" s="492" t="str">
        <f>IF(OR(F6&gt;'CUADRO 1'!F6,G6&gt;'CUADRO 1'!G6),"/*/","")</f>
        <v/>
      </c>
      <c r="E6" s="493">
        <f>+F6+G6</f>
        <v>0</v>
      </c>
      <c r="F6" s="494">
        <f>SUM(F7:F35)</f>
        <v>0</v>
      </c>
      <c r="G6" s="495">
        <f>SUM(G7:G35)</f>
        <v>0</v>
      </c>
      <c r="H6" s="496">
        <f>+I6+J6</f>
        <v>0</v>
      </c>
      <c r="I6" s="494">
        <f>SUM(I7:I35)</f>
        <v>0</v>
      </c>
      <c r="J6" s="497">
        <f>SUM(J7:J35)</f>
        <v>0</v>
      </c>
      <c r="K6" s="495">
        <f>+L6+M6</f>
        <v>0</v>
      </c>
      <c r="L6" s="494">
        <f>SUM(L7:L35)</f>
        <v>0</v>
      </c>
      <c r="M6" s="495">
        <f>SUM(M7:M35)</f>
        <v>0</v>
      </c>
      <c r="N6" s="736" t="str">
        <f>IF(D6="/*/","/*/ El dato indicado en Extranjeros (hombres o mujeres) es mayor al total de I y II Ciclos del Cuadro 1.","")</f>
        <v/>
      </c>
    </row>
    <row r="7" spans="2:14" ht="18" customHeight="1" x14ac:dyDescent="0.35">
      <c r="B7" s="173" t="s">
        <v>7988</v>
      </c>
      <c r="C7" s="316" t="s">
        <v>8034</v>
      </c>
      <c r="D7" s="498" t="str">
        <f>IF(OR(I7&gt;F7,L7&gt;F7,J7&gt;G7,M7&gt;G7),"**","")</f>
        <v/>
      </c>
      <c r="E7" s="289">
        <f>+F7+G7</f>
        <v>0</v>
      </c>
      <c r="F7" s="330"/>
      <c r="G7" s="331"/>
      <c r="H7" s="439">
        <f>+I7+J7</f>
        <v>0</v>
      </c>
      <c r="I7" s="330"/>
      <c r="J7" s="499"/>
      <c r="K7" s="168">
        <f>+L7+M7</f>
        <v>0</v>
      </c>
      <c r="L7" s="330"/>
      <c r="M7" s="331"/>
      <c r="N7" s="736"/>
    </row>
    <row r="8" spans="2:14" ht="18" customHeight="1" x14ac:dyDescent="0.35">
      <c r="B8" s="500" t="s">
        <v>7989</v>
      </c>
      <c r="C8" s="501" t="s">
        <v>8020</v>
      </c>
      <c r="D8" s="502" t="str">
        <f t="shared" ref="D8:D35" si="0">IF(OR(I8&gt;F8,L8&gt;F8,J8&gt;G8,M8&gt;G8),"**","")</f>
        <v/>
      </c>
      <c r="E8" s="334">
        <f>+F8+G8</f>
        <v>0</v>
      </c>
      <c r="F8" s="335"/>
      <c r="G8" s="336"/>
      <c r="H8" s="443">
        <f>+I8+J8</f>
        <v>0</v>
      </c>
      <c r="I8" s="335"/>
      <c r="J8" s="503"/>
      <c r="K8" s="504">
        <f>+L8+M8</f>
        <v>0</v>
      </c>
      <c r="L8" s="335"/>
      <c r="M8" s="336"/>
      <c r="N8" s="736"/>
    </row>
    <row r="9" spans="2:14" ht="18" customHeight="1" x14ac:dyDescent="0.35">
      <c r="B9" s="500" t="s">
        <v>7990</v>
      </c>
      <c r="C9" s="501" t="s">
        <v>8032</v>
      </c>
      <c r="D9" s="502" t="str">
        <f t="shared" si="0"/>
        <v/>
      </c>
      <c r="E9" s="334">
        <f t="shared" ref="E9:E35" si="1">+F9+G9</f>
        <v>0</v>
      </c>
      <c r="F9" s="335"/>
      <c r="G9" s="336"/>
      <c r="H9" s="443">
        <f t="shared" ref="H9:H35" si="2">+I9+J9</f>
        <v>0</v>
      </c>
      <c r="I9" s="335"/>
      <c r="J9" s="503"/>
      <c r="K9" s="504">
        <f t="shared" ref="K9:K35" si="3">+L9+M9</f>
        <v>0</v>
      </c>
      <c r="L9" s="335"/>
      <c r="M9" s="336"/>
      <c r="N9" s="736"/>
    </row>
    <row r="10" spans="2:14" ht="18" customHeight="1" x14ac:dyDescent="0.35">
      <c r="B10" s="500" t="s">
        <v>7991</v>
      </c>
      <c r="C10" s="501" t="s">
        <v>8037</v>
      </c>
      <c r="D10" s="502" t="str">
        <f t="shared" si="0"/>
        <v/>
      </c>
      <c r="E10" s="334">
        <f t="shared" si="1"/>
        <v>0</v>
      </c>
      <c r="F10" s="335"/>
      <c r="G10" s="336"/>
      <c r="H10" s="443">
        <f t="shared" si="2"/>
        <v>0</v>
      </c>
      <c r="I10" s="335"/>
      <c r="J10" s="503"/>
      <c r="K10" s="504">
        <f t="shared" si="3"/>
        <v>0</v>
      </c>
      <c r="L10" s="335"/>
      <c r="M10" s="336"/>
      <c r="N10" s="736"/>
    </row>
    <row r="11" spans="2:14" ht="18" customHeight="1" x14ac:dyDescent="0.35">
      <c r="B11" s="500" t="s">
        <v>7992</v>
      </c>
      <c r="C11" s="501" t="s">
        <v>8017</v>
      </c>
      <c r="D11" s="502" t="str">
        <f t="shared" si="0"/>
        <v/>
      </c>
      <c r="E11" s="334">
        <f t="shared" si="1"/>
        <v>0</v>
      </c>
      <c r="F11" s="335"/>
      <c r="G11" s="336"/>
      <c r="H11" s="443">
        <f t="shared" si="2"/>
        <v>0</v>
      </c>
      <c r="I11" s="335"/>
      <c r="J11" s="503"/>
      <c r="K11" s="504">
        <f t="shared" si="3"/>
        <v>0</v>
      </c>
      <c r="L11" s="335"/>
      <c r="M11" s="336"/>
      <c r="N11" s="736"/>
    </row>
    <row r="12" spans="2:14" ht="18" customHeight="1" x14ac:dyDescent="0.35">
      <c r="B12" s="500" t="s">
        <v>7993</v>
      </c>
      <c r="C12" s="501" t="s">
        <v>8033</v>
      </c>
      <c r="D12" s="502" t="str">
        <f t="shared" si="0"/>
        <v/>
      </c>
      <c r="E12" s="334">
        <f t="shared" si="1"/>
        <v>0</v>
      </c>
      <c r="F12" s="335"/>
      <c r="G12" s="336"/>
      <c r="H12" s="443">
        <f t="shared" si="2"/>
        <v>0</v>
      </c>
      <c r="I12" s="335"/>
      <c r="J12" s="503"/>
      <c r="K12" s="504">
        <f t="shared" si="3"/>
        <v>0</v>
      </c>
      <c r="L12" s="335"/>
      <c r="M12" s="336"/>
      <c r="N12" s="736" t="str">
        <f>IF(OR(D7="**",D8="**",D9="**",D10="**",D11="**",D12="**",D13="**",D14="**",D15="**",D16="**",D17="**",D18="**",D19="**",D20="**",D21="**",D22="**",D23="**",D24="**",D25="**",D26="**",D27="**",D28="**",D29="**",D30="**",D31="**",D32="**",D33="**",D34="**",D35="**",),"** El dato indicado en Refugiados o en Solicitante de Asilo, es mayor a lo indicado en Extranjeros.","")</f>
        <v/>
      </c>
    </row>
    <row r="13" spans="2:14" ht="18" customHeight="1" x14ac:dyDescent="0.35">
      <c r="B13" s="500" t="s">
        <v>7994</v>
      </c>
      <c r="C13" s="501" t="s">
        <v>8029</v>
      </c>
      <c r="D13" s="502" t="str">
        <f t="shared" si="0"/>
        <v/>
      </c>
      <c r="E13" s="334">
        <f t="shared" si="1"/>
        <v>0</v>
      </c>
      <c r="F13" s="335"/>
      <c r="G13" s="336"/>
      <c r="H13" s="443">
        <f t="shared" si="2"/>
        <v>0</v>
      </c>
      <c r="I13" s="335"/>
      <c r="J13" s="503"/>
      <c r="K13" s="504">
        <f t="shared" si="3"/>
        <v>0</v>
      </c>
      <c r="L13" s="335"/>
      <c r="M13" s="336"/>
      <c r="N13" s="736"/>
    </row>
    <row r="14" spans="2:14" ht="18" customHeight="1" x14ac:dyDescent="0.35">
      <c r="B14" s="500" t="s">
        <v>7995</v>
      </c>
      <c r="C14" s="501" t="s">
        <v>8026</v>
      </c>
      <c r="D14" s="502" t="str">
        <f t="shared" si="0"/>
        <v/>
      </c>
      <c r="E14" s="334">
        <f t="shared" si="1"/>
        <v>0</v>
      </c>
      <c r="F14" s="335"/>
      <c r="G14" s="336"/>
      <c r="H14" s="443">
        <f t="shared" si="2"/>
        <v>0</v>
      </c>
      <c r="I14" s="335"/>
      <c r="J14" s="503"/>
      <c r="K14" s="504">
        <f t="shared" si="3"/>
        <v>0</v>
      </c>
      <c r="L14" s="335"/>
      <c r="M14" s="336"/>
      <c r="N14" s="736"/>
    </row>
    <row r="15" spans="2:14" ht="18" customHeight="1" x14ac:dyDescent="0.35">
      <c r="B15" s="500" t="s">
        <v>7996</v>
      </c>
      <c r="C15" s="501" t="s">
        <v>8030</v>
      </c>
      <c r="D15" s="502" t="str">
        <f t="shared" si="0"/>
        <v/>
      </c>
      <c r="E15" s="334">
        <f t="shared" si="1"/>
        <v>0</v>
      </c>
      <c r="F15" s="335"/>
      <c r="G15" s="336"/>
      <c r="H15" s="443">
        <f t="shared" si="2"/>
        <v>0</v>
      </c>
      <c r="I15" s="335"/>
      <c r="J15" s="503"/>
      <c r="K15" s="504">
        <f t="shared" si="3"/>
        <v>0</v>
      </c>
      <c r="L15" s="335"/>
      <c r="M15" s="336"/>
      <c r="N15" s="736"/>
    </row>
    <row r="16" spans="2:14" ht="18" customHeight="1" x14ac:dyDescent="0.35">
      <c r="B16" s="500" t="s">
        <v>7997</v>
      </c>
      <c r="C16" s="501" t="s">
        <v>8023</v>
      </c>
      <c r="D16" s="502" t="str">
        <f t="shared" si="0"/>
        <v/>
      </c>
      <c r="E16" s="334">
        <f t="shared" si="1"/>
        <v>0</v>
      </c>
      <c r="F16" s="335"/>
      <c r="G16" s="336"/>
      <c r="H16" s="443">
        <f t="shared" si="2"/>
        <v>0</v>
      </c>
      <c r="I16" s="335"/>
      <c r="J16" s="503"/>
      <c r="K16" s="504">
        <f t="shared" si="3"/>
        <v>0</v>
      </c>
      <c r="L16" s="335"/>
      <c r="M16" s="336"/>
      <c r="N16" s="736"/>
    </row>
    <row r="17" spans="2:14" ht="18" customHeight="1" x14ac:dyDescent="0.35">
      <c r="B17" s="500" t="s">
        <v>7998</v>
      </c>
      <c r="C17" s="501" t="s">
        <v>8018</v>
      </c>
      <c r="D17" s="502" t="str">
        <f t="shared" si="0"/>
        <v/>
      </c>
      <c r="E17" s="334">
        <f t="shared" si="1"/>
        <v>0</v>
      </c>
      <c r="F17" s="335"/>
      <c r="G17" s="336"/>
      <c r="H17" s="443">
        <f t="shared" si="2"/>
        <v>0</v>
      </c>
      <c r="I17" s="335"/>
      <c r="J17" s="503"/>
      <c r="K17" s="504">
        <f t="shared" si="3"/>
        <v>0</v>
      </c>
      <c r="L17" s="335"/>
      <c r="M17" s="336"/>
      <c r="N17" s="736"/>
    </row>
    <row r="18" spans="2:14" ht="18" customHeight="1" x14ac:dyDescent="0.35">
      <c r="B18" s="500" t="s">
        <v>7999</v>
      </c>
      <c r="C18" s="501" t="s">
        <v>8021</v>
      </c>
      <c r="D18" s="502" t="str">
        <f t="shared" si="0"/>
        <v/>
      </c>
      <c r="E18" s="334">
        <f t="shared" si="1"/>
        <v>0</v>
      </c>
      <c r="F18" s="335"/>
      <c r="G18" s="336"/>
      <c r="H18" s="443">
        <f t="shared" si="2"/>
        <v>0</v>
      </c>
      <c r="I18" s="335"/>
      <c r="J18" s="503"/>
      <c r="K18" s="504">
        <f t="shared" si="3"/>
        <v>0</v>
      </c>
      <c r="L18" s="335"/>
      <c r="M18" s="336"/>
    </row>
    <row r="19" spans="2:14" ht="18" customHeight="1" x14ac:dyDescent="0.35">
      <c r="B19" s="500" t="s">
        <v>8000</v>
      </c>
      <c r="C19" s="501" t="s">
        <v>8039</v>
      </c>
      <c r="D19" s="502" t="str">
        <f t="shared" si="0"/>
        <v/>
      </c>
      <c r="E19" s="334">
        <f t="shared" si="1"/>
        <v>0</v>
      </c>
      <c r="F19" s="335"/>
      <c r="G19" s="336"/>
      <c r="H19" s="443">
        <f t="shared" si="2"/>
        <v>0</v>
      </c>
      <c r="I19" s="335"/>
      <c r="J19" s="503"/>
      <c r="K19" s="504">
        <f t="shared" si="3"/>
        <v>0</v>
      </c>
      <c r="L19" s="335"/>
      <c r="M19" s="336"/>
    </row>
    <row r="20" spans="2:14" ht="18" customHeight="1" x14ac:dyDescent="0.35">
      <c r="B20" s="500" t="s">
        <v>8001</v>
      </c>
      <c r="C20" s="501" t="s">
        <v>8028</v>
      </c>
      <c r="D20" s="502" t="str">
        <f t="shared" si="0"/>
        <v/>
      </c>
      <c r="E20" s="334">
        <f t="shared" si="1"/>
        <v>0</v>
      </c>
      <c r="F20" s="335"/>
      <c r="G20" s="336"/>
      <c r="H20" s="443">
        <f t="shared" si="2"/>
        <v>0</v>
      </c>
      <c r="I20" s="335"/>
      <c r="J20" s="503"/>
      <c r="K20" s="504">
        <f t="shared" si="3"/>
        <v>0</v>
      </c>
      <c r="L20" s="335"/>
      <c r="M20" s="336"/>
    </row>
    <row r="21" spans="2:14" ht="18" customHeight="1" x14ac:dyDescent="0.35">
      <c r="B21" s="500" t="s">
        <v>8002</v>
      </c>
      <c r="C21" s="501" t="s">
        <v>8022</v>
      </c>
      <c r="D21" s="502" t="str">
        <f t="shared" si="0"/>
        <v/>
      </c>
      <c r="E21" s="334">
        <f t="shared" si="1"/>
        <v>0</v>
      </c>
      <c r="F21" s="335"/>
      <c r="G21" s="336"/>
      <c r="H21" s="443">
        <f t="shared" si="2"/>
        <v>0</v>
      </c>
      <c r="I21" s="335"/>
      <c r="J21" s="503"/>
      <c r="K21" s="504">
        <f t="shared" si="3"/>
        <v>0</v>
      </c>
      <c r="L21" s="335"/>
      <c r="M21" s="336"/>
    </row>
    <row r="22" spans="2:14" ht="18" customHeight="1" x14ac:dyDescent="0.35">
      <c r="B22" s="500" t="s">
        <v>8003</v>
      </c>
      <c r="C22" s="501" t="s">
        <v>8019</v>
      </c>
      <c r="D22" s="502" t="str">
        <f t="shared" si="0"/>
        <v/>
      </c>
      <c r="E22" s="334">
        <f t="shared" si="1"/>
        <v>0</v>
      </c>
      <c r="F22" s="335"/>
      <c r="G22" s="336"/>
      <c r="H22" s="443">
        <f t="shared" si="2"/>
        <v>0</v>
      </c>
      <c r="I22" s="335"/>
      <c r="J22" s="503"/>
      <c r="K22" s="504">
        <f t="shared" si="3"/>
        <v>0</v>
      </c>
      <c r="L22" s="335"/>
      <c r="M22" s="336"/>
    </row>
    <row r="23" spans="2:14" ht="18" customHeight="1" x14ac:dyDescent="0.35">
      <c r="B23" s="500" t="s">
        <v>8004</v>
      </c>
      <c r="C23" s="501" t="s">
        <v>8024</v>
      </c>
      <c r="D23" s="502" t="str">
        <f t="shared" si="0"/>
        <v/>
      </c>
      <c r="E23" s="334">
        <f t="shared" si="1"/>
        <v>0</v>
      </c>
      <c r="F23" s="335"/>
      <c r="G23" s="336"/>
      <c r="H23" s="443">
        <f t="shared" si="2"/>
        <v>0</v>
      </c>
      <c r="I23" s="335"/>
      <c r="J23" s="503"/>
      <c r="K23" s="504">
        <f t="shared" si="3"/>
        <v>0</v>
      </c>
      <c r="L23" s="335"/>
      <c r="M23" s="336"/>
    </row>
    <row r="24" spans="2:14" ht="18" customHeight="1" x14ac:dyDescent="0.35">
      <c r="B24" s="500" t="s">
        <v>8005</v>
      </c>
      <c r="C24" s="501" t="s">
        <v>8025</v>
      </c>
      <c r="D24" s="502" t="str">
        <f t="shared" si="0"/>
        <v/>
      </c>
      <c r="E24" s="334">
        <f t="shared" si="1"/>
        <v>0</v>
      </c>
      <c r="F24" s="335"/>
      <c r="G24" s="336"/>
      <c r="H24" s="443">
        <f t="shared" si="2"/>
        <v>0</v>
      </c>
      <c r="I24" s="335"/>
      <c r="J24" s="503"/>
      <c r="K24" s="504">
        <f t="shared" si="3"/>
        <v>0</v>
      </c>
      <c r="L24" s="335"/>
      <c r="M24" s="336"/>
    </row>
    <row r="25" spans="2:14" ht="18" customHeight="1" x14ac:dyDescent="0.35">
      <c r="B25" s="500" t="s">
        <v>8006</v>
      </c>
      <c r="C25" s="501" t="s">
        <v>8035</v>
      </c>
      <c r="D25" s="502" t="str">
        <f t="shared" si="0"/>
        <v/>
      </c>
      <c r="E25" s="334">
        <f t="shared" si="1"/>
        <v>0</v>
      </c>
      <c r="F25" s="335"/>
      <c r="G25" s="336"/>
      <c r="H25" s="443">
        <f t="shared" si="2"/>
        <v>0</v>
      </c>
      <c r="I25" s="335"/>
      <c r="J25" s="503"/>
      <c r="K25" s="504">
        <f t="shared" si="3"/>
        <v>0</v>
      </c>
      <c r="L25" s="335"/>
      <c r="M25" s="336"/>
    </row>
    <row r="26" spans="2:14" ht="18" customHeight="1" x14ac:dyDescent="0.35">
      <c r="B26" s="500" t="s">
        <v>8007</v>
      </c>
      <c r="C26" s="501" t="s">
        <v>8031</v>
      </c>
      <c r="D26" s="502" t="str">
        <f t="shared" si="0"/>
        <v/>
      </c>
      <c r="E26" s="334">
        <f t="shared" si="1"/>
        <v>0</v>
      </c>
      <c r="F26" s="335"/>
      <c r="G26" s="336"/>
      <c r="H26" s="443">
        <f t="shared" si="2"/>
        <v>0</v>
      </c>
      <c r="I26" s="335"/>
      <c r="J26" s="503"/>
      <c r="K26" s="504">
        <f t="shared" si="3"/>
        <v>0</v>
      </c>
      <c r="L26" s="335"/>
      <c r="M26" s="336"/>
    </row>
    <row r="27" spans="2:14" ht="18" customHeight="1" x14ac:dyDescent="0.35">
      <c r="B27" s="500" t="s">
        <v>8008</v>
      </c>
      <c r="C27" s="501" t="s">
        <v>8027</v>
      </c>
      <c r="D27" s="502" t="str">
        <f t="shared" si="0"/>
        <v/>
      </c>
      <c r="E27" s="334">
        <f t="shared" si="1"/>
        <v>0</v>
      </c>
      <c r="F27" s="335"/>
      <c r="G27" s="336"/>
      <c r="H27" s="443">
        <f t="shared" si="2"/>
        <v>0</v>
      </c>
      <c r="I27" s="335"/>
      <c r="J27" s="503"/>
      <c r="K27" s="504">
        <f t="shared" si="3"/>
        <v>0</v>
      </c>
      <c r="L27" s="335"/>
      <c r="M27" s="336"/>
    </row>
    <row r="28" spans="2:14" ht="18" customHeight="1" x14ac:dyDescent="0.35">
      <c r="B28" s="500" t="s">
        <v>8009</v>
      </c>
      <c r="C28" s="501" t="s">
        <v>8036</v>
      </c>
      <c r="D28" s="502" t="str">
        <f t="shared" si="0"/>
        <v/>
      </c>
      <c r="E28" s="334">
        <f t="shared" si="1"/>
        <v>0</v>
      </c>
      <c r="F28" s="335"/>
      <c r="G28" s="336"/>
      <c r="H28" s="443">
        <f t="shared" si="2"/>
        <v>0</v>
      </c>
      <c r="I28" s="335"/>
      <c r="J28" s="503"/>
      <c r="K28" s="504">
        <f t="shared" si="3"/>
        <v>0</v>
      </c>
      <c r="L28" s="335"/>
      <c r="M28" s="336"/>
    </row>
    <row r="29" spans="2:14" ht="18" customHeight="1" x14ac:dyDescent="0.35">
      <c r="B29" s="500" t="s">
        <v>8010</v>
      </c>
      <c r="C29" s="501" t="s">
        <v>8038</v>
      </c>
      <c r="D29" s="502" t="str">
        <f t="shared" si="0"/>
        <v/>
      </c>
      <c r="E29" s="334">
        <f t="shared" si="1"/>
        <v>0</v>
      </c>
      <c r="F29" s="335"/>
      <c r="G29" s="336"/>
      <c r="H29" s="443">
        <f t="shared" si="2"/>
        <v>0</v>
      </c>
      <c r="I29" s="335"/>
      <c r="J29" s="503"/>
      <c r="K29" s="504">
        <f t="shared" si="3"/>
        <v>0</v>
      </c>
      <c r="L29" s="335"/>
      <c r="M29" s="336"/>
    </row>
    <row r="30" spans="2:14" ht="18" customHeight="1" x14ac:dyDescent="0.35">
      <c r="B30" s="505" t="s">
        <v>8011</v>
      </c>
      <c r="C30" s="506" t="s">
        <v>8040</v>
      </c>
      <c r="D30" s="507" t="str">
        <f t="shared" si="0"/>
        <v/>
      </c>
      <c r="E30" s="508">
        <f t="shared" si="1"/>
        <v>0</v>
      </c>
      <c r="F30" s="509"/>
      <c r="G30" s="510"/>
      <c r="H30" s="511">
        <f t="shared" si="2"/>
        <v>0</v>
      </c>
      <c r="I30" s="509"/>
      <c r="J30" s="512"/>
      <c r="K30" s="513">
        <f t="shared" si="3"/>
        <v>0</v>
      </c>
      <c r="L30" s="509"/>
      <c r="M30" s="510"/>
    </row>
    <row r="31" spans="2:14" ht="18" customHeight="1" x14ac:dyDescent="0.35">
      <c r="B31" s="505" t="s">
        <v>8012</v>
      </c>
      <c r="C31" s="506" t="s">
        <v>7987</v>
      </c>
      <c r="D31" s="507" t="str">
        <f t="shared" si="0"/>
        <v/>
      </c>
      <c r="E31" s="508">
        <f t="shared" si="1"/>
        <v>0</v>
      </c>
      <c r="F31" s="509"/>
      <c r="G31" s="510"/>
      <c r="H31" s="511">
        <f t="shared" si="2"/>
        <v>0</v>
      </c>
      <c r="I31" s="509"/>
      <c r="J31" s="512"/>
      <c r="K31" s="513">
        <f t="shared" si="3"/>
        <v>0</v>
      </c>
      <c r="L31" s="509"/>
      <c r="M31" s="510"/>
    </row>
    <row r="32" spans="2:14" ht="18" customHeight="1" x14ac:dyDescent="0.35">
      <c r="B32" s="514" t="s">
        <v>8013</v>
      </c>
      <c r="C32" s="515" t="s">
        <v>7986</v>
      </c>
      <c r="D32" s="516" t="str">
        <f t="shared" si="0"/>
        <v/>
      </c>
      <c r="E32" s="517">
        <f t="shared" si="1"/>
        <v>0</v>
      </c>
      <c r="F32" s="518"/>
      <c r="G32" s="519"/>
      <c r="H32" s="520">
        <f t="shared" si="2"/>
        <v>0</v>
      </c>
      <c r="I32" s="518"/>
      <c r="J32" s="521"/>
      <c r="K32" s="522">
        <f t="shared" si="3"/>
        <v>0</v>
      </c>
      <c r="L32" s="518"/>
      <c r="M32" s="519"/>
    </row>
    <row r="33" spans="2:13" ht="18" customHeight="1" x14ac:dyDescent="0.35">
      <c r="B33" s="514" t="s">
        <v>8014</v>
      </c>
      <c r="C33" s="515" t="s">
        <v>7985</v>
      </c>
      <c r="D33" s="516" t="str">
        <f t="shared" si="0"/>
        <v/>
      </c>
      <c r="E33" s="517">
        <f t="shared" si="1"/>
        <v>0</v>
      </c>
      <c r="F33" s="518"/>
      <c r="G33" s="519"/>
      <c r="H33" s="520">
        <f t="shared" si="2"/>
        <v>0</v>
      </c>
      <c r="I33" s="518"/>
      <c r="J33" s="521"/>
      <c r="K33" s="522">
        <f t="shared" si="3"/>
        <v>0</v>
      </c>
      <c r="L33" s="518"/>
      <c r="M33" s="519"/>
    </row>
    <row r="34" spans="2:13" ht="18" customHeight="1" x14ac:dyDescent="0.35">
      <c r="B34" s="514" t="s">
        <v>8015</v>
      </c>
      <c r="C34" s="515" t="s">
        <v>7984</v>
      </c>
      <c r="D34" s="516" t="str">
        <f t="shared" si="0"/>
        <v/>
      </c>
      <c r="E34" s="517">
        <f t="shared" si="1"/>
        <v>0</v>
      </c>
      <c r="F34" s="518"/>
      <c r="G34" s="519"/>
      <c r="H34" s="520">
        <f t="shared" si="2"/>
        <v>0</v>
      </c>
      <c r="I34" s="518"/>
      <c r="J34" s="521"/>
      <c r="K34" s="522">
        <f t="shared" si="3"/>
        <v>0</v>
      </c>
      <c r="L34" s="518"/>
      <c r="M34" s="519"/>
    </row>
    <row r="35" spans="2:13" ht="18" customHeight="1" thickBot="1" x14ac:dyDescent="0.4">
      <c r="B35" s="523" t="s">
        <v>8016</v>
      </c>
      <c r="C35" s="524" t="s">
        <v>7983</v>
      </c>
      <c r="D35" s="525" t="str">
        <f t="shared" si="0"/>
        <v/>
      </c>
      <c r="E35" s="339">
        <f t="shared" si="1"/>
        <v>0</v>
      </c>
      <c r="F35" s="340"/>
      <c r="G35" s="341"/>
      <c r="H35" s="470">
        <f t="shared" si="2"/>
        <v>0</v>
      </c>
      <c r="I35" s="340"/>
      <c r="J35" s="526"/>
      <c r="K35" s="527">
        <f t="shared" si="3"/>
        <v>0</v>
      </c>
      <c r="L35" s="340"/>
      <c r="M35" s="341"/>
    </row>
    <row r="36" spans="2:13" ht="17.25" customHeight="1" thickTop="1" x14ac:dyDescent="0.35">
      <c r="C36" s="316"/>
      <c r="D36" s="498"/>
      <c r="E36" s="168"/>
      <c r="F36" s="249"/>
      <c r="G36" s="249"/>
      <c r="H36" s="168"/>
      <c r="I36" s="249"/>
      <c r="J36" s="249"/>
      <c r="K36" s="168"/>
      <c r="L36" s="249"/>
      <c r="M36" s="249"/>
    </row>
    <row r="37" spans="2:13" ht="16.5" x14ac:dyDescent="0.35">
      <c r="B37" s="528" t="s">
        <v>12575</v>
      </c>
      <c r="E37" s="737"/>
      <c r="F37" s="737"/>
      <c r="G37" s="737"/>
      <c r="H37" s="737"/>
      <c r="I37" s="737"/>
      <c r="J37" s="737"/>
      <c r="K37" s="737"/>
      <c r="L37" s="737"/>
      <c r="M37" s="737"/>
    </row>
    <row r="38" spans="2:13" x14ac:dyDescent="0.35">
      <c r="B38" s="693"/>
      <c r="C38" s="694"/>
      <c r="D38" s="694"/>
      <c r="E38" s="694"/>
      <c r="F38" s="694"/>
      <c r="G38" s="694"/>
      <c r="H38" s="694"/>
      <c r="I38" s="694"/>
      <c r="J38" s="694"/>
      <c r="K38" s="694"/>
      <c r="L38" s="694"/>
      <c r="M38" s="695"/>
    </row>
    <row r="39" spans="2:13" x14ac:dyDescent="0.35">
      <c r="B39" s="696"/>
      <c r="C39" s="697"/>
      <c r="D39" s="697"/>
      <c r="E39" s="697"/>
      <c r="F39" s="697"/>
      <c r="G39" s="697"/>
      <c r="H39" s="697"/>
      <c r="I39" s="697"/>
      <c r="J39" s="697"/>
      <c r="K39" s="697"/>
      <c r="L39" s="697"/>
      <c r="M39" s="698"/>
    </row>
    <row r="40" spans="2:13" x14ac:dyDescent="0.35">
      <c r="B40" s="696"/>
      <c r="C40" s="697"/>
      <c r="D40" s="697"/>
      <c r="E40" s="697"/>
      <c r="F40" s="697"/>
      <c r="G40" s="697"/>
      <c r="H40" s="697"/>
      <c r="I40" s="697"/>
      <c r="J40" s="697"/>
      <c r="K40" s="697"/>
      <c r="L40" s="697"/>
      <c r="M40" s="698"/>
    </row>
    <row r="41" spans="2:13" x14ac:dyDescent="0.35">
      <c r="B41" s="699"/>
      <c r="C41" s="700"/>
      <c r="D41" s="700"/>
      <c r="E41" s="700"/>
      <c r="F41" s="700"/>
      <c r="G41" s="700"/>
      <c r="H41" s="700"/>
      <c r="I41" s="700"/>
      <c r="J41" s="700"/>
      <c r="K41" s="700"/>
      <c r="L41" s="700"/>
      <c r="M41" s="701"/>
    </row>
  </sheetData>
  <sheetProtection algorithmName="SHA-512" hashValue="8tDGW8fUcL7Ng7hrP3FDSGP060MXnXLRAOODGStjZrnE+W2qwJnzGxJtQmTXm5/px47PPBdb+XH/sWUCVhTUvg==" saltValue="SENU7t2z7t1f0dnVaTDvnw==" spinCount="100000" sheet="1" objects="1" scenarios="1"/>
  <mergeCells count="11">
    <mergeCell ref="B4:C5"/>
    <mergeCell ref="E4:G4"/>
    <mergeCell ref="H4:J4"/>
    <mergeCell ref="K4:M4"/>
    <mergeCell ref="N6:N11"/>
    <mergeCell ref="B6:C6"/>
    <mergeCell ref="N12:N17"/>
    <mergeCell ref="B38:M41"/>
    <mergeCell ref="E37:G37"/>
    <mergeCell ref="H37:J37"/>
    <mergeCell ref="K37:M37"/>
  </mergeCells>
  <conditionalFormatting sqref="E7:E36">
    <cfRule type="cellIs" dxfId="62" priority="4" operator="equal">
      <formula>0</formula>
    </cfRule>
  </conditionalFormatting>
  <conditionalFormatting sqref="E6:M6 K7:K36">
    <cfRule type="cellIs" dxfId="61" priority="2" operator="equal">
      <formula>0</formula>
    </cfRule>
  </conditionalFormatting>
  <conditionalFormatting sqref="H7:H36">
    <cfRule type="cellIs" dxfId="60" priority="3" operator="equal">
      <formula>0</formula>
    </cfRule>
  </conditionalFormatting>
  <conditionalFormatting sqref="N6:N17">
    <cfRule type="notContainsBlanks" dxfId="59" priority="1">
      <formula>LEN(TRIM(N6))&gt;0</formula>
    </cfRule>
  </conditionalFormatting>
  <dataValidations count="1">
    <dataValidation type="whole" operator="greaterThanOrEqual" allowBlank="1" showInputMessage="1" showErrorMessage="1" sqref="E6:M35" xr:uid="{00000000-0002-0000-09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2" orientation="landscape" r:id="rId1"/>
  <headerFooter scaleWithDoc="0">
    <oddHeader>&amp;C&amp;G</oddHeader>
    <oddFooter>&amp;R&amp;"-,Negrita"I y II Ciclos&amp;"-,Normal", 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7">
    <pageSetUpPr fitToPage="1"/>
  </sheetPr>
  <dimension ref="B1:L38"/>
  <sheetViews>
    <sheetView showGridLines="0" zoomScale="90" zoomScaleNormal="90" zoomScaleSheetLayoutView="90" workbookViewId="0">
      <selection activeCell="C3" sqref="C3"/>
    </sheetView>
  </sheetViews>
  <sheetFormatPr baseColWidth="10" defaultColWidth="11.453125" defaultRowHeight="14" x14ac:dyDescent="0.35"/>
  <cols>
    <col min="1" max="1" width="7.08984375" style="189" customWidth="1"/>
    <col min="2" max="2" width="5.08984375" style="201" hidden="1" customWidth="1"/>
    <col min="3" max="3" width="76.453125" style="189" customWidth="1"/>
    <col min="4" max="12" width="11.90625" style="189" customWidth="1"/>
    <col min="13" max="16384" width="11.453125" style="189"/>
  </cols>
  <sheetData>
    <row r="1" spans="2:12" ht="18" customHeight="1" x14ac:dyDescent="0.4">
      <c r="C1" s="421" t="s">
        <v>14312</v>
      </c>
      <c r="D1" s="422"/>
      <c r="I1" s="86"/>
      <c r="J1" s="86"/>
      <c r="K1" s="86"/>
      <c r="L1" s="86"/>
    </row>
    <row r="2" spans="2:12" ht="18.5" thickBot="1" x14ac:dyDescent="0.4">
      <c r="C2" s="747" t="s">
        <v>19227</v>
      </c>
      <c r="D2" s="747"/>
      <c r="E2" s="747"/>
      <c r="F2" s="747"/>
      <c r="G2" s="747"/>
      <c r="H2" s="747"/>
      <c r="I2" s="747"/>
      <c r="J2" s="423"/>
      <c r="K2" s="423"/>
      <c r="L2" s="423"/>
    </row>
    <row r="3" spans="2:12" ht="97.5" customHeight="1" thickTop="1" x14ac:dyDescent="0.35">
      <c r="B3" s="201">
        <v>1</v>
      </c>
      <c r="C3" s="424" t="str">
        <f>IF(AND(OR('Portada 1-con Código Presup.'!D22="Sí",'Portada 2-sin Código Presup.'!D7="Sí"),G5=0),"En la portada se indicó que tienen Servicios de Apoyo Educativo, pero en este cuadro (Parte 2) no indica cuántos estudiantes se benefician.",(IF(AND(OR('Portada 1-con Código Presup.'!D22="No",'Portada 1-con Código Presup.'!D22=""),OR('Portada 2-sin Código Presup.'!D7="No",'Portada 2-sin Código Presup.'!D7=""),G5&gt;=1),"En la portada no indicó que tienen Servicios de Apoyo Educativo (o indicó que NO), pero en la Parte (2) de este cuadro se están indicando datos.","")))</f>
        <v/>
      </c>
      <c r="D3" s="748" t="s">
        <v>24822</v>
      </c>
      <c r="E3" s="749"/>
      <c r="F3" s="749"/>
      <c r="G3" s="750" t="s">
        <v>24823</v>
      </c>
      <c r="H3" s="744"/>
      <c r="I3" s="744"/>
      <c r="J3" s="743" t="s">
        <v>24824</v>
      </c>
      <c r="K3" s="744"/>
      <c r="L3" s="744"/>
    </row>
    <row r="4" spans="2:12" ht="24" customHeight="1" thickBot="1" x14ac:dyDescent="0.4">
      <c r="B4" s="201">
        <v>2</v>
      </c>
      <c r="C4" s="425" t="s">
        <v>14373</v>
      </c>
      <c r="D4" s="426" t="s">
        <v>0</v>
      </c>
      <c r="E4" s="427" t="s">
        <v>6952</v>
      </c>
      <c r="F4" s="428" t="s">
        <v>6953</v>
      </c>
      <c r="G4" s="429" t="s">
        <v>0</v>
      </c>
      <c r="H4" s="427" t="s">
        <v>6952</v>
      </c>
      <c r="I4" s="428" t="s">
        <v>6953</v>
      </c>
      <c r="J4" s="430" t="s">
        <v>0</v>
      </c>
      <c r="K4" s="427" t="s">
        <v>6952</v>
      </c>
      <c r="L4" s="428" t="s">
        <v>6953</v>
      </c>
    </row>
    <row r="5" spans="2:12" ht="23.25" customHeight="1" thickTop="1" thickBot="1" x14ac:dyDescent="0.4">
      <c r="B5" s="201">
        <v>3</v>
      </c>
      <c r="C5" s="431" t="s">
        <v>8961</v>
      </c>
      <c r="D5" s="432">
        <f>+E5+F5</f>
        <v>0</v>
      </c>
      <c r="E5" s="433">
        <f>+E6+E7+E8+E9+E10+E11+E12+E16+E20+E21+E22+E23+E24+E25+E26</f>
        <v>0</v>
      </c>
      <c r="F5" s="434">
        <f>+F6+F7+F8+F9+F10+F11+F12+F16+F20+F21+F22+F23+F24+F25+F26</f>
        <v>0</v>
      </c>
      <c r="G5" s="435">
        <f>+H5+I5</f>
        <v>0</v>
      </c>
      <c r="H5" s="433">
        <f>+H6+H7+H8+H9+H10+H11+H12+H16+H20+H21+H22+H23+H24+H25+H26</f>
        <v>0</v>
      </c>
      <c r="I5" s="434">
        <f>+I6+I7+I8+I9+I10+I11+I12+I16+I20+I21+I22+I23+I24+I25+I26</f>
        <v>0</v>
      </c>
      <c r="J5" s="436">
        <f>+K5+L5</f>
        <v>0</v>
      </c>
      <c r="K5" s="433">
        <f>+K6+K7+K8+K9+K10+K11+K12+K16+K20+K21+K22+K23+K24+K25+K26</f>
        <v>0</v>
      </c>
      <c r="L5" s="434">
        <f>+L6+L7+L8+L9+L10+L11+L12+L16+L20+L21+L22+L23+L24+L25+L26</f>
        <v>0</v>
      </c>
    </row>
    <row r="6" spans="2:12" ht="21.65" customHeight="1" x14ac:dyDescent="0.35">
      <c r="B6" s="201">
        <v>4</v>
      </c>
      <c r="C6" s="437" t="s">
        <v>12604</v>
      </c>
      <c r="D6" s="289">
        <f>+E6+F6</f>
        <v>0</v>
      </c>
      <c r="E6" s="330"/>
      <c r="F6" s="331"/>
      <c r="G6" s="438">
        <f>+H6+I6</f>
        <v>0</v>
      </c>
      <c r="H6" s="330"/>
      <c r="I6" s="331"/>
      <c r="J6" s="439">
        <f>+K6+L6</f>
        <v>0</v>
      </c>
      <c r="K6" s="440"/>
      <c r="L6" s="441"/>
    </row>
    <row r="7" spans="2:12" ht="21.65" customHeight="1" x14ac:dyDescent="0.35">
      <c r="B7" s="201">
        <v>5</v>
      </c>
      <c r="C7" s="437" t="s">
        <v>7969</v>
      </c>
      <c r="D7" s="334">
        <f>+E7+F7</f>
        <v>0</v>
      </c>
      <c r="E7" s="335"/>
      <c r="F7" s="336"/>
      <c r="G7" s="442">
        <f t="shared" ref="G7:G20" si="0">+H7+I7</f>
        <v>0</v>
      </c>
      <c r="H7" s="335"/>
      <c r="I7" s="336"/>
      <c r="J7" s="443">
        <f t="shared" ref="J7:J26" si="1">+K7+L7</f>
        <v>0</v>
      </c>
      <c r="K7" s="335"/>
      <c r="L7" s="150"/>
    </row>
    <row r="8" spans="2:12" ht="21.65" customHeight="1" x14ac:dyDescent="0.35">
      <c r="B8" s="201">
        <v>6</v>
      </c>
      <c r="C8" s="437" t="s">
        <v>12605</v>
      </c>
      <c r="D8" s="334">
        <f t="shared" ref="D8:D24" si="2">+E8+F8</f>
        <v>0</v>
      </c>
      <c r="E8" s="335"/>
      <c r="F8" s="336"/>
      <c r="G8" s="442">
        <f t="shared" si="0"/>
        <v>0</v>
      </c>
      <c r="H8" s="335"/>
      <c r="I8" s="336"/>
      <c r="J8" s="443">
        <f t="shared" si="1"/>
        <v>0</v>
      </c>
      <c r="K8" s="335"/>
      <c r="L8" s="150"/>
    </row>
    <row r="9" spans="2:12" ht="21.65" customHeight="1" x14ac:dyDescent="0.35">
      <c r="B9" s="201">
        <v>7</v>
      </c>
      <c r="C9" s="437" t="s">
        <v>12606</v>
      </c>
      <c r="D9" s="334">
        <f t="shared" si="2"/>
        <v>0</v>
      </c>
      <c r="E9" s="335"/>
      <c r="F9" s="336"/>
      <c r="G9" s="442">
        <f t="shared" si="0"/>
        <v>0</v>
      </c>
      <c r="H9" s="335"/>
      <c r="I9" s="336"/>
      <c r="J9" s="443">
        <f t="shared" si="1"/>
        <v>0</v>
      </c>
      <c r="K9" s="335"/>
      <c r="L9" s="150"/>
    </row>
    <row r="10" spans="2:12" ht="21.65" customHeight="1" x14ac:dyDescent="0.35">
      <c r="B10" s="201">
        <v>8</v>
      </c>
      <c r="C10" s="437" t="s">
        <v>24825</v>
      </c>
      <c r="D10" s="334">
        <f t="shared" ref="D10:D11" si="3">+E10+F10</f>
        <v>0</v>
      </c>
      <c r="E10" s="335"/>
      <c r="F10" s="336"/>
      <c r="G10" s="442">
        <f t="shared" ref="G10:G11" si="4">+H10+I10</f>
        <v>0</v>
      </c>
      <c r="H10" s="335"/>
      <c r="I10" s="336"/>
      <c r="J10" s="443">
        <f t="shared" ref="J10:J11" si="5">+K10+L10</f>
        <v>0</v>
      </c>
      <c r="K10" s="335"/>
      <c r="L10" s="150"/>
    </row>
    <row r="11" spans="2:12" ht="21.65" customHeight="1" x14ac:dyDescent="0.35">
      <c r="B11" s="201">
        <v>9</v>
      </c>
      <c r="C11" s="437" t="s">
        <v>19205</v>
      </c>
      <c r="D11" s="334">
        <f t="shared" si="3"/>
        <v>0</v>
      </c>
      <c r="E11" s="335"/>
      <c r="F11" s="336"/>
      <c r="G11" s="442">
        <f t="shared" si="4"/>
        <v>0</v>
      </c>
      <c r="H11" s="335"/>
      <c r="I11" s="336"/>
      <c r="J11" s="443">
        <f t="shared" si="5"/>
        <v>0</v>
      </c>
      <c r="K11" s="335"/>
      <c r="L11" s="150"/>
    </row>
    <row r="12" spans="2:12" ht="21.65" customHeight="1" x14ac:dyDescent="0.35">
      <c r="B12" s="201">
        <v>10</v>
      </c>
      <c r="C12" s="437" t="s">
        <v>7972</v>
      </c>
      <c r="D12" s="301">
        <f>+E12+F12</f>
        <v>0</v>
      </c>
      <c r="E12" s="302">
        <f>SUM(E13:E15)</f>
        <v>0</v>
      </c>
      <c r="F12" s="303">
        <f>SUM(F13:F15)</f>
        <v>0</v>
      </c>
      <c r="G12" s="444">
        <f>+H12+I12</f>
        <v>0</v>
      </c>
      <c r="H12" s="302">
        <f>SUM(H13:H15)</f>
        <v>0</v>
      </c>
      <c r="I12" s="445">
        <f>SUM(I13:I15)</f>
        <v>0</v>
      </c>
      <c r="J12" s="303">
        <f>+K12+L12</f>
        <v>0</v>
      </c>
      <c r="K12" s="302">
        <f>SUM(K13:K15)</f>
        <v>0</v>
      </c>
      <c r="L12" s="446">
        <f>SUM(L13:L15)</f>
        <v>0</v>
      </c>
    </row>
    <row r="13" spans="2:12" ht="21.65" customHeight="1" x14ac:dyDescent="0.35">
      <c r="B13" s="201">
        <v>11</v>
      </c>
      <c r="C13" s="447" t="s">
        <v>19226</v>
      </c>
      <c r="D13" s="146">
        <f t="shared" si="2"/>
        <v>0</v>
      </c>
      <c r="E13" s="219"/>
      <c r="F13" s="279"/>
      <c r="G13" s="448">
        <f t="shared" ref="G13:G15" si="6">+H13+I13</f>
        <v>0</v>
      </c>
      <c r="H13" s="219"/>
      <c r="I13" s="279"/>
      <c r="J13" s="449">
        <f t="shared" ref="J13:J15" si="7">+K13+L13</f>
        <v>0</v>
      </c>
      <c r="K13" s="219"/>
      <c r="L13" s="143"/>
    </row>
    <row r="14" spans="2:12" ht="21.65" customHeight="1" x14ac:dyDescent="0.35">
      <c r="B14" s="201">
        <v>12</v>
      </c>
      <c r="C14" s="450" t="s">
        <v>19228</v>
      </c>
      <c r="D14" s="146">
        <f t="shared" si="2"/>
        <v>0</v>
      </c>
      <c r="E14" s="219"/>
      <c r="F14" s="279"/>
      <c r="G14" s="448">
        <f t="shared" si="6"/>
        <v>0</v>
      </c>
      <c r="H14" s="219"/>
      <c r="I14" s="279"/>
      <c r="J14" s="449">
        <f t="shared" si="7"/>
        <v>0</v>
      </c>
      <c r="K14" s="219"/>
      <c r="L14" s="143"/>
    </row>
    <row r="15" spans="2:12" ht="21.65" customHeight="1" x14ac:dyDescent="0.35">
      <c r="B15" s="201">
        <v>13</v>
      </c>
      <c r="C15" s="451" t="s">
        <v>19229</v>
      </c>
      <c r="D15" s="289">
        <f t="shared" si="2"/>
        <v>0</v>
      </c>
      <c r="E15" s="330"/>
      <c r="F15" s="331"/>
      <c r="G15" s="438">
        <f t="shared" si="6"/>
        <v>0</v>
      </c>
      <c r="H15" s="330"/>
      <c r="I15" s="331"/>
      <c r="J15" s="439">
        <f t="shared" si="7"/>
        <v>0</v>
      </c>
      <c r="K15" s="330"/>
      <c r="L15" s="452"/>
    </row>
    <row r="16" spans="2:12" ht="21.65" customHeight="1" x14ac:dyDescent="0.35">
      <c r="B16" s="201">
        <v>14</v>
      </c>
      <c r="C16" s="453" t="s">
        <v>19241</v>
      </c>
      <c r="D16" s="301">
        <f>+E16+F16</f>
        <v>0</v>
      </c>
      <c r="E16" s="302">
        <f>SUM(E17:E19)</f>
        <v>0</v>
      </c>
      <c r="F16" s="303">
        <f>SUM(F17:F19)</f>
        <v>0</v>
      </c>
      <c r="G16" s="444">
        <f>+H16+I16</f>
        <v>0</v>
      </c>
      <c r="H16" s="302">
        <f>SUM(H17:H19)</f>
        <v>0</v>
      </c>
      <c r="I16" s="445">
        <f>SUM(I17:I19)</f>
        <v>0</v>
      </c>
      <c r="J16" s="303">
        <f>+K16+L16</f>
        <v>0</v>
      </c>
      <c r="K16" s="302">
        <f>SUM(K17:K19)</f>
        <v>0</v>
      </c>
      <c r="L16" s="446">
        <f>SUM(L17:L19)</f>
        <v>0</v>
      </c>
    </row>
    <row r="17" spans="2:12" ht="21.65" customHeight="1" x14ac:dyDescent="0.35">
      <c r="B17" s="201">
        <v>15</v>
      </c>
      <c r="C17" s="447" t="s">
        <v>19226</v>
      </c>
      <c r="D17" s="146">
        <f t="shared" ref="D17:D19" si="8">+E17+F17</f>
        <v>0</v>
      </c>
      <c r="E17" s="219"/>
      <c r="F17" s="279"/>
      <c r="G17" s="448">
        <f t="shared" si="0"/>
        <v>0</v>
      </c>
      <c r="H17" s="219"/>
      <c r="I17" s="279"/>
      <c r="J17" s="449">
        <f t="shared" si="1"/>
        <v>0</v>
      </c>
      <c r="K17" s="219"/>
      <c r="L17" s="143"/>
    </row>
    <row r="18" spans="2:12" ht="21.65" customHeight="1" x14ac:dyDescent="0.35">
      <c r="B18" s="201">
        <v>16</v>
      </c>
      <c r="C18" s="450" t="s">
        <v>19228</v>
      </c>
      <c r="D18" s="146">
        <f t="shared" ref="D18" si="9">+E18+F18</f>
        <v>0</v>
      </c>
      <c r="E18" s="219"/>
      <c r="F18" s="279"/>
      <c r="G18" s="448">
        <f t="shared" ref="G18" si="10">+H18+I18</f>
        <v>0</v>
      </c>
      <c r="H18" s="219"/>
      <c r="I18" s="279"/>
      <c r="J18" s="449">
        <f t="shared" ref="J18" si="11">+K18+L18</f>
        <v>0</v>
      </c>
      <c r="K18" s="219"/>
      <c r="L18" s="143"/>
    </row>
    <row r="19" spans="2:12" ht="21.65" customHeight="1" x14ac:dyDescent="0.35">
      <c r="B19" s="201">
        <v>17</v>
      </c>
      <c r="C19" s="454" t="s">
        <v>19229</v>
      </c>
      <c r="D19" s="289">
        <f t="shared" si="8"/>
        <v>0</v>
      </c>
      <c r="E19" s="330"/>
      <c r="F19" s="331"/>
      <c r="G19" s="438">
        <f t="shared" si="0"/>
        <v>0</v>
      </c>
      <c r="H19" s="330"/>
      <c r="I19" s="331"/>
      <c r="J19" s="439">
        <f t="shared" si="1"/>
        <v>0</v>
      </c>
      <c r="K19" s="229"/>
      <c r="L19" s="455"/>
    </row>
    <row r="20" spans="2:12" ht="21.65" customHeight="1" x14ac:dyDescent="0.35">
      <c r="B20" s="201">
        <v>18</v>
      </c>
      <c r="C20" s="437" t="s">
        <v>7973</v>
      </c>
      <c r="D20" s="334">
        <f t="shared" si="2"/>
        <v>0</v>
      </c>
      <c r="E20" s="335"/>
      <c r="F20" s="336"/>
      <c r="G20" s="442">
        <f t="shared" si="0"/>
        <v>0</v>
      </c>
      <c r="H20" s="335"/>
      <c r="I20" s="336"/>
      <c r="J20" s="443">
        <f t="shared" si="1"/>
        <v>0</v>
      </c>
      <c r="K20" s="335"/>
      <c r="L20" s="150"/>
    </row>
    <row r="21" spans="2:12" ht="21.65" customHeight="1" thickBot="1" x14ac:dyDescent="0.4">
      <c r="B21" s="201">
        <v>19</v>
      </c>
      <c r="C21" s="437" t="s">
        <v>20560</v>
      </c>
      <c r="D21" s="334">
        <f t="shared" ref="D21:D22" si="12">+E21+F21</f>
        <v>0</v>
      </c>
      <c r="E21" s="335"/>
      <c r="F21" s="336"/>
      <c r="G21" s="442">
        <f t="shared" ref="G21:G22" si="13">+H21+I21</f>
        <v>0</v>
      </c>
      <c r="H21" s="335"/>
      <c r="I21" s="336"/>
      <c r="J21" s="443">
        <f t="shared" ref="J21:J22" si="14">+K21+L21</f>
        <v>0</v>
      </c>
      <c r="K21" s="335"/>
      <c r="L21" s="150"/>
    </row>
    <row r="22" spans="2:12" ht="21" hidden="1" customHeight="1" thickBot="1" x14ac:dyDescent="0.4">
      <c r="B22" s="201">
        <v>17</v>
      </c>
      <c r="C22" s="437" t="s">
        <v>19230</v>
      </c>
      <c r="D22" s="334">
        <f t="shared" si="12"/>
        <v>0</v>
      </c>
      <c r="E22" s="335"/>
      <c r="F22" s="336"/>
      <c r="G22" s="442">
        <f t="shared" si="13"/>
        <v>0</v>
      </c>
      <c r="H22" s="335"/>
      <c r="I22" s="336"/>
      <c r="J22" s="443">
        <f t="shared" si="14"/>
        <v>0</v>
      </c>
      <c r="K22" s="456"/>
      <c r="L22" s="457"/>
    </row>
    <row r="23" spans="2:12" ht="21.65" customHeight="1" x14ac:dyDescent="0.35">
      <c r="B23" s="201">
        <v>20</v>
      </c>
      <c r="C23" s="458" t="s">
        <v>24826</v>
      </c>
      <c r="D23" s="459">
        <f>+E23+F23</f>
        <v>0</v>
      </c>
      <c r="E23" s="460"/>
      <c r="F23" s="461"/>
      <c r="G23" s="462">
        <f t="shared" ref="G23:G26" si="15">+H23+I23</f>
        <v>0</v>
      </c>
      <c r="H23" s="460"/>
      <c r="I23" s="461"/>
      <c r="J23" s="463">
        <f t="shared" si="1"/>
        <v>0</v>
      </c>
      <c r="K23" s="464"/>
      <c r="L23" s="465"/>
    </row>
    <row r="24" spans="2:12" ht="21.65" customHeight="1" x14ac:dyDescent="0.35">
      <c r="B24" s="201">
        <v>21</v>
      </c>
      <c r="C24" s="466" t="s">
        <v>24827</v>
      </c>
      <c r="D24" s="334">
        <f t="shared" si="2"/>
        <v>0</v>
      </c>
      <c r="E24" s="335"/>
      <c r="F24" s="336"/>
      <c r="G24" s="442">
        <f t="shared" si="15"/>
        <v>0</v>
      </c>
      <c r="H24" s="335"/>
      <c r="I24" s="336"/>
      <c r="J24" s="443">
        <f t="shared" si="1"/>
        <v>0</v>
      </c>
      <c r="K24" s="335"/>
      <c r="L24" s="150"/>
    </row>
    <row r="25" spans="2:12" ht="21.65" customHeight="1" x14ac:dyDescent="0.35">
      <c r="B25" s="201">
        <v>22</v>
      </c>
      <c r="C25" s="467" t="s">
        <v>19239</v>
      </c>
      <c r="D25" s="334">
        <f>+E25+F25</f>
        <v>0</v>
      </c>
      <c r="E25" s="335"/>
      <c r="F25" s="336"/>
      <c r="G25" s="442">
        <f t="shared" ref="G25" si="16">+H25+I25</f>
        <v>0</v>
      </c>
      <c r="H25" s="335"/>
      <c r="I25" s="336"/>
      <c r="J25" s="443">
        <f t="shared" ref="J25" si="17">+K25+L25</f>
        <v>0</v>
      </c>
      <c r="K25" s="335"/>
      <c r="L25" s="150"/>
    </row>
    <row r="26" spans="2:12" ht="21.65" customHeight="1" thickBot="1" x14ac:dyDescent="0.4">
      <c r="B26" s="201">
        <v>23</v>
      </c>
      <c r="C26" s="468" t="s">
        <v>24828</v>
      </c>
      <c r="D26" s="339">
        <f>+E26+F26</f>
        <v>0</v>
      </c>
      <c r="E26" s="340"/>
      <c r="F26" s="341"/>
      <c r="G26" s="469">
        <f t="shared" si="15"/>
        <v>0</v>
      </c>
      <c r="H26" s="340"/>
      <c r="I26" s="341"/>
      <c r="J26" s="470">
        <f t="shared" si="1"/>
        <v>0</v>
      </c>
      <c r="K26" s="471"/>
      <c r="L26" s="472"/>
    </row>
    <row r="27" spans="2:12" ht="16.5" customHeight="1" thickTop="1" x14ac:dyDescent="0.3">
      <c r="C27" s="473" t="s">
        <v>19236</v>
      </c>
      <c r="D27" s="83"/>
      <c r="E27" s="249" t="str">
        <f>IF(E5&lt;='CUADRO 1'!F6,"","XX")</f>
        <v/>
      </c>
      <c r="F27" s="249" t="str">
        <f>IF(F5&lt;='CUADRO 1'!G6,"","XX")</f>
        <v/>
      </c>
      <c r="G27" s="83"/>
      <c r="H27" s="474" t="str">
        <f>IF(OR(H6&gt;E6,H7&gt;E7,H8&gt;E8,H9&gt;E9,H10&gt;E10,H11&gt;E11,H13&gt;E13,H14&gt;E14,H15&gt;E15,H17&gt;E17,H18&gt;E18,H19&gt;E19,H20&gt;E20,H21&gt;E21,H22&gt;E22,H23&gt;E23,H24&gt;E24,H25&gt;E25,H26&gt;E26),"XXX","")</f>
        <v/>
      </c>
      <c r="I27" s="474" t="str">
        <f>IF(OR(I6&gt;F6,I7&gt;F7,I8&gt;F8,I9&gt;F9,I10&gt;F10,I11&gt;F11,I13&gt;F13,I14&gt;F14,I15&gt;F15,I17&gt;F17,I18&gt;F18,I19&gt;F19,I20&gt;F20,I21&gt;F21,I22&gt;F22,I23&gt;F23,I24&gt;F24,I25&gt;F25,I26&gt;F26),"XXX","")</f>
        <v/>
      </c>
      <c r="J27" s="83"/>
      <c r="K27" s="475" t="str">
        <f>IF(OR(K6&gt;E6,K7&gt;E7,K8&gt;E8,K9&gt;E9,K10&gt;E10,K11&gt;E11,K13&gt;E13,K14&gt;E14,K15&gt;E15,K17&gt;E17,K18&gt;E18,K19&gt;E19,K20&gt;E20,K21&gt;E21,K22&gt;E22,K23&gt;E23,K24&gt;E24,K25&gt;E25,K26&gt;E26),"XXX","")</f>
        <v/>
      </c>
      <c r="L27" s="475" t="str">
        <f>IF(OR(L6&gt;F6,L7&gt;F7,L8&gt;F8,L9&gt;F9,L10&gt;F10,L11&gt;F11,L13&gt;F13,L14&gt;F14,L15&gt;F15,L17&gt;F17,L18&gt;F18,L19&gt;F19,L20&gt;F20,L21&gt;F21,L22&gt;F22,L23&gt;F23,L24&gt;F24,L25&gt;F25,L26&gt;F26),"XXX","")</f>
        <v/>
      </c>
    </row>
    <row r="28" spans="2:12" ht="16.5" customHeight="1" x14ac:dyDescent="0.3">
      <c r="C28" s="473" t="s">
        <v>20561</v>
      </c>
      <c r="D28" s="736" t="str">
        <f>IF(OR(E27="XX",F27="XX"),"XX = ¡VERIFICAR!.  El total de hombres o mujeres de la parte (1) de este Cuadro, es mayor a lo reportado en el Cuadro 1.","")</f>
        <v/>
      </c>
      <c r="E28" s="736"/>
      <c r="F28" s="736"/>
      <c r="G28" s="736"/>
      <c r="H28" s="736"/>
      <c r="I28" s="736"/>
      <c r="J28" s="253"/>
      <c r="K28" s="751" t="str">
        <f>IF(OR(K27="XXX",L27="XXX"),"XXX = ¡VERIFICAR!.  En alguna Discapacidad o Condición se están indicando más estudiantes Alfabetizados que los reportados en la parte (1).","")</f>
        <v/>
      </c>
      <c r="L28" s="751"/>
    </row>
    <row r="29" spans="2:12" ht="16.5" customHeight="1" x14ac:dyDescent="0.3">
      <c r="C29" s="473" t="s">
        <v>20562</v>
      </c>
      <c r="D29" s="736"/>
      <c r="E29" s="736"/>
      <c r="F29" s="736"/>
      <c r="G29" s="736"/>
      <c r="H29" s="736"/>
      <c r="I29" s="736"/>
      <c r="J29" s="253"/>
      <c r="K29" s="751"/>
      <c r="L29" s="751"/>
    </row>
    <row r="30" spans="2:12" ht="16.5" customHeight="1" x14ac:dyDescent="0.3">
      <c r="C30" s="476" t="s">
        <v>20563</v>
      </c>
      <c r="D30" s="745" t="str">
        <f>IF(OR(H27="XXX",I27="XXX"),"XXX = ¡VERIFICAR!.  En alguna Discapacidad o Condición se están indicando más estudiantes con Servicios de Apoyo que el total indicado con la Discapacidad o Condición.","")</f>
        <v/>
      </c>
      <c r="E30" s="745"/>
      <c r="F30" s="745"/>
      <c r="G30" s="745"/>
      <c r="H30" s="745"/>
      <c r="I30" s="745"/>
      <c r="J30" s="477"/>
      <c r="K30" s="751"/>
      <c r="L30" s="751"/>
    </row>
    <row r="31" spans="2:12" ht="16.5" customHeight="1" x14ac:dyDescent="0.35">
      <c r="C31" s="478"/>
      <c r="D31" s="745"/>
      <c r="E31" s="745"/>
      <c r="F31" s="745"/>
      <c r="G31" s="745"/>
      <c r="H31" s="745"/>
      <c r="I31" s="745"/>
      <c r="J31" s="477"/>
      <c r="K31" s="751"/>
      <c r="L31" s="751"/>
    </row>
    <row r="32" spans="2:12" ht="9" customHeight="1" x14ac:dyDescent="0.35">
      <c r="C32" s="479"/>
      <c r="D32" s="745"/>
      <c r="E32" s="745"/>
      <c r="F32" s="745"/>
      <c r="G32" s="745"/>
      <c r="H32" s="745"/>
      <c r="I32" s="745"/>
      <c r="J32" s="477"/>
      <c r="K32" s="751"/>
      <c r="L32" s="751"/>
    </row>
    <row r="33" spans="2:12" ht="16.5" customHeight="1" x14ac:dyDescent="0.35">
      <c r="C33" s="254" t="s">
        <v>12575</v>
      </c>
      <c r="D33" s="746"/>
      <c r="E33" s="746"/>
      <c r="F33" s="746"/>
      <c r="G33" s="746"/>
      <c r="H33" s="746"/>
      <c r="I33" s="746"/>
      <c r="J33" s="477"/>
      <c r="K33" s="751"/>
      <c r="L33" s="751"/>
    </row>
    <row r="34" spans="2:12" ht="15" customHeight="1" x14ac:dyDescent="0.35">
      <c r="B34" s="201">
        <v>24</v>
      </c>
      <c r="C34" s="693"/>
      <c r="D34" s="694"/>
      <c r="E34" s="694"/>
      <c r="F34" s="694"/>
      <c r="G34" s="694"/>
      <c r="H34" s="694"/>
      <c r="I34" s="695"/>
      <c r="J34" s="480"/>
      <c r="K34" s="751"/>
      <c r="L34" s="751"/>
    </row>
    <row r="35" spans="2:12" ht="15" customHeight="1" x14ac:dyDescent="0.35">
      <c r="C35" s="696"/>
      <c r="D35" s="697"/>
      <c r="E35" s="697"/>
      <c r="F35" s="697"/>
      <c r="G35" s="697"/>
      <c r="H35" s="697"/>
      <c r="I35" s="698"/>
      <c r="J35" s="480"/>
      <c r="K35" s="751"/>
      <c r="L35" s="751"/>
    </row>
    <row r="36" spans="2:12" ht="15" customHeight="1" x14ac:dyDescent="0.35">
      <c r="C36" s="696"/>
      <c r="D36" s="697"/>
      <c r="E36" s="697"/>
      <c r="F36" s="697"/>
      <c r="G36" s="697"/>
      <c r="H36" s="697"/>
      <c r="I36" s="698"/>
      <c r="J36" s="480"/>
      <c r="K36" s="751"/>
      <c r="L36" s="751"/>
    </row>
    <row r="37" spans="2:12" ht="15" customHeight="1" x14ac:dyDescent="0.35">
      <c r="C37" s="699"/>
      <c r="D37" s="700"/>
      <c r="E37" s="700"/>
      <c r="F37" s="700"/>
      <c r="G37" s="700"/>
      <c r="H37" s="700"/>
      <c r="I37" s="701"/>
      <c r="J37" s="480"/>
      <c r="K37" s="751"/>
      <c r="L37" s="751"/>
    </row>
    <row r="38" spans="2:12" ht="8.25" customHeight="1" x14ac:dyDescent="0.35"/>
  </sheetData>
  <sheetProtection algorithmName="SHA-512" hashValue="00JihiahfCx6ufhmvl2uDGdVLx97tsvpS+YKKk6eb6jVcAZDZg0VzZJDXNAKI674E4Hd0DdgTGe7AgmRlpvHdw==" saltValue="KYAB4NmfAYOCvmT+hNY6Hw==" spinCount="100000" sheet="1" objects="1" scenarios="1"/>
  <mergeCells count="8">
    <mergeCell ref="J3:L3"/>
    <mergeCell ref="D28:I29"/>
    <mergeCell ref="D30:I33"/>
    <mergeCell ref="C34:I37"/>
    <mergeCell ref="C2:I2"/>
    <mergeCell ref="D3:F3"/>
    <mergeCell ref="G3:I3"/>
    <mergeCell ref="K28:L37"/>
  </mergeCells>
  <conditionalFormatting sqref="D6:D26">
    <cfRule type="cellIs" dxfId="58" priority="47" operator="equal">
      <formula>0</formula>
    </cfRule>
  </conditionalFormatting>
  <conditionalFormatting sqref="D12:I12">
    <cfRule type="cellIs" dxfId="57" priority="45" operator="equal">
      <formula>0</formula>
    </cfRule>
  </conditionalFormatting>
  <conditionalFormatting sqref="D16:I16">
    <cfRule type="cellIs" dxfId="56" priority="100" operator="equal">
      <formula>0</formula>
    </cfRule>
  </conditionalFormatting>
  <conditionalFormatting sqref="D28:I29">
    <cfRule type="notContainsBlanks" dxfId="55" priority="98">
      <formula>LEN(TRIM(D28))&gt;0</formula>
    </cfRule>
  </conditionalFormatting>
  <conditionalFormatting sqref="D30:J33">
    <cfRule type="notContainsBlanks" dxfId="54" priority="84">
      <formula>LEN(TRIM(D30))&gt;0</formula>
    </cfRule>
  </conditionalFormatting>
  <conditionalFormatting sqref="D5:L5">
    <cfRule type="cellIs" dxfId="53" priority="88" operator="equal">
      <formula>0</formula>
    </cfRule>
  </conditionalFormatting>
  <conditionalFormatting sqref="G6:G26">
    <cfRule type="cellIs" dxfId="52" priority="46" operator="equal">
      <formula>0</formula>
    </cfRule>
  </conditionalFormatting>
  <conditionalFormatting sqref="J6:J26">
    <cfRule type="cellIs" dxfId="51" priority="43" operator="equal">
      <formula>0</formula>
    </cfRule>
  </conditionalFormatting>
  <conditionalFormatting sqref="K6:L11">
    <cfRule type="cellIs" dxfId="50" priority="14" operator="greaterThan">
      <formula>E6</formula>
    </cfRule>
  </conditionalFormatting>
  <conditionalFormatting sqref="K12:L12">
    <cfRule type="cellIs" dxfId="49" priority="20" operator="equal">
      <formula>0</formula>
    </cfRule>
  </conditionalFormatting>
  <conditionalFormatting sqref="K13:L15">
    <cfRule type="cellIs" dxfId="48" priority="11" operator="greaterThan">
      <formula>E13</formula>
    </cfRule>
  </conditionalFormatting>
  <conditionalFormatting sqref="K16:L16">
    <cfRule type="cellIs" dxfId="47" priority="21" operator="equal">
      <formula>0</formula>
    </cfRule>
  </conditionalFormatting>
  <conditionalFormatting sqref="K17:L26">
    <cfRule type="cellIs" dxfId="46" priority="1" operator="greaterThan">
      <formula>E17</formula>
    </cfRule>
  </conditionalFormatting>
  <conditionalFormatting sqref="K28:L37">
    <cfRule type="notContainsBlanks" dxfId="45" priority="108">
      <formula>LEN(TRIM(K28))&gt;0</formula>
    </cfRule>
  </conditionalFormatting>
  <dataValidations count="1">
    <dataValidation type="whole" operator="greaterThanOrEqual" allowBlank="1" showInputMessage="1" showErrorMessage="1" sqref="D5:L26" xr:uid="{00000000-0002-0000-0A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0" orientation="landscape" r:id="rId1"/>
  <headerFooter scaleWithDoc="0">
    <oddHeader>&amp;C&amp;G</oddHeader>
    <oddFooter>&amp;R&amp;"-,Negrita"I y II Ciclos&amp;"-,Normal", 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">
    <tabColor rgb="FFFFFF00"/>
  </sheetPr>
  <dimension ref="A1:AH4024"/>
  <sheetViews>
    <sheetView zoomScale="90" zoomScaleNormal="90" workbookViewId="0">
      <pane ySplit="2" topLeftCell="A3" activePane="bottomLeft" state="frozen"/>
      <selection pane="bottomLeft" activeCell="N3" sqref="N3:AB4024"/>
    </sheetView>
  </sheetViews>
  <sheetFormatPr baseColWidth="10" defaultColWidth="11.453125" defaultRowHeight="14" x14ac:dyDescent="0.3"/>
  <cols>
    <col min="1" max="1" width="12.90625" style="185" bestFit="1" customWidth="1"/>
    <col min="2" max="2" width="13" style="185" bestFit="1" customWidth="1"/>
    <col min="3" max="3" width="11" style="185" bestFit="1" customWidth="1"/>
    <col min="4" max="4" width="10.6328125" style="185" bestFit="1" customWidth="1"/>
    <col min="5" max="5" width="7" style="185" bestFit="1" customWidth="1"/>
    <col min="6" max="6" width="9.08984375" style="185" bestFit="1" customWidth="1"/>
    <col min="7" max="7" width="7.90625" style="185" bestFit="1" customWidth="1"/>
    <col min="8" max="8" width="14.453125" style="185" bestFit="1" customWidth="1"/>
    <col min="9" max="9" width="13" style="185" bestFit="1" customWidth="1"/>
    <col min="10" max="10" width="10.36328125" style="185" bestFit="1" customWidth="1"/>
    <col min="11" max="11" width="13.54296875" style="185" bestFit="1" customWidth="1"/>
    <col min="12" max="12" width="10.90625" style="185" bestFit="1" customWidth="1"/>
    <col min="13" max="13" width="37.36328125" style="185" customWidth="1"/>
    <col min="14" max="14" width="8.54296875" style="185" bestFit="1" customWidth="1"/>
    <col min="15" max="15" width="8.6328125" style="185" bestFit="1" customWidth="1"/>
    <col min="16" max="16" width="8.90625" style="185" bestFit="1" customWidth="1"/>
    <col min="17" max="22" width="9.90625" style="185" bestFit="1" customWidth="1"/>
    <col min="23" max="28" width="10" style="185" bestFit="1" customWidth="1"/>
    <col min="29" max="34" width="10.08984375" style="185" bestFit="1" customWidth="1"/>
    <col min="35" max="16384" width="11.453125" style="185"/>
  </cols>
  <sheetData>
    <row r="1" spans="1:34" s="414" customFormat="1" x14ac:dyDescent="0.3">
      <c r="A1" s="414">
        <v>1</v>
      </c>
      <c r="B1" s="414">
        <v>2</v>
      </c>
      <c r="C1" s="414">
        <v>3</v>
      </c>
      <c r="D1" s="414">
        <v>4</v>
      </c>
      <c r="E1" s="414">
        <v>5</v>
      </c>
      <c r="F1" s="414">
        <v>6</v>
      </c>
      <c r="G1" s="414">
        <v>7</v>
      </c>
      <c r="H1" s="414">
        <v>8</v>
      </c>
      <c r="I1" s="414">
        <v>9</v>
      </c>
      <c r="J1" s="414">
        <v>10</v>
      </c>
      <c r="K1" s="414">
        <v>11</v>
      </c>
      <c r="L1" s="414">
        <v>12</v>
      </c>
      <c r="M1" s="414">
        <v>13</v>
      </c>
      <c r="N1" s="414">
        <v>14</v>
      </c>
      <c r="O1" s="414">
        <v>15</v>
      </c>
      <c r="P1" s="414">
        <v>16</v>
      </c>
      <c r="Q1" s="414">
        <v>17</v>
      </c>
      <c r="R1" s="414">
        <v>18</v>
      </c>
      <c r="S1" s="414">
        <v>19</v>
      </c>
      <c r="T1" s="414">
        <v>20</v>
      </c>
      <c r="U1" s="414">
        <v>21</v>
      </c>
      <c r="V1" s="414">
        <v>22</v>
      </c>
      <c r="W1" s="414">
        <v>23</v>
      </c>
      <c r="X1" s="414">
        <v>24</v>
      </c>
      <c r="Y1" s="414">
        <v>25</v>
      </c>
      <c r="Z1" s="414">
        <v>26</v>
      </c>
      <c r="AA1" s="414">
        <v>27</v>
      </c>
      <c r="AB1" s="414">
        <v>28</v>
      </c>
      <c r="AC1" s="414">
        <v>29</v>
      </c>
      <c r="AD1" s="414">
        <v>30</v>
      </c>
      <c r="AE1" s="414">
        <v>31</v>
      </c>
      <c r="AF1" s="414">
        <v>32</v>
      </c>
      <c r="AG1" s="414">
        <v>33</v>
      </c>
      <c r="AH1" s="414">
        <v>34</v>
      </c>
    </row>
    <row r="2" spans="1:34" s="418" customFormat="1" x14ac:dyDescent="0.3">
      <c r="A2" s="415" t="s">
        <v>22</v>
      </c>
      <c r="B2" s="415" t="s">
        <v>23</v>
      </c>
      <c r="C2" s="415" t="s">
        <v>14323</v>
      </c>
      <c r="D2" s="415" t="s">
        <v>26</v>
      </c>
      <c r="E2" s="415" t="s">
        <v>27</v>
      </c>
      <c r="F2" s="415" t="s">
        <v>28</v>
      </c>
      <c r="G2" s="415" t="s">
        <v>29</v>
      </c>
      <c r="H2" s="415" t="s">
        <v>33</v>
      </c>
      <c r="I2" s="415" t="s">
        <v>34</v>
      </c>
      <c r="J2" s="415" t="s">
        <v>14324</v>
      </c>
      <c r="K2" s="415" t="s">
        <v>14325</v>
      </c>
      <c r="L2" s="415" t="s">
        <v>14326</v>
      </c>
      <c r="M2" s="415" t="s">
        <v>24</v>
      </c>
      <c r="N2" s="415" t="s">
        <v>14327</v>
      </c>
      <c r="O2" s="415" t="s">
        <v>14328</v>
      </c>
      <c r="P2" s="415" t="s">
        <v>14329</v>
      </c>
      <c r="Q2" s="416" t="s">
        <v>14330</v>
      </c>
      <c r="R2" s="416" t="s">
        <v>14332</v>
      </c>
      <c r="S2" s="416" t="s">
        <v>14334</v>
      </c>
      <c r="T2" s="416" t="s">
        <v>14336</v>
      </c>
      <c r="U2" s="416" t="s">
        <v>14338</v>
      </c>
      <c r="V2" s="416" t="s">
        <v>14340</v>
      </c>
      <c r="W2" s="415" t="s">
        <v>14331</v>
      </c>
      <c r="X2" s="415" t="s">
        <v>14333</v>
      </c>
      <c r="Y2" s="415" t="s">
        <v>14335</v>
      </c>
      <c r="Z2" s="415" t="s">
        <v>14337</v>
      </c>
      <c r="AA2" s="415" t="s">
        <v>14339</v>
      </c>
      <c r="AB2" s="415" t="s">
        <v>14341</v>
      </c>
      <c r="AC2" s="417" t="s">
        <v>14353</v>
      </c>
      <c r="AD2" s="417" t="s">
        <v>14354</v>
      </c>
      <c r="AE2" s="417" t="s">
        <v>14355</v>
      </c>
      <c r="AF2" s="417" t="s">
        <v>14356</v>
      </c>
      <c r="AG2" s="417" t="s">
        <v>14357</v>
      </c>
      <c r="AH2" s="417" t="s">
        <v>14358</v>
      </c>
    </row>
    <row r="3" spans="1:34" ht="14.5" x14ac:dyDescent="0.35">
      <c r="A3" s="681" t="s">
        <v>13124</v>
      </c>
      <c r="B3" s="682" t="s">
        <v>14342</v>
      </c>
      <c r="C3" s="419"/>
      <c r="D3" s="419"/>
      <c r="E3" s="419"/>
      <c r="F3" s="419"/>
      <c r="G3" s="419"/>
      <c r="H3" s="419"/>
      <c r="I3" s="419"/>
      <c r="J3" s="419"/>
      <c r="K3" s="419"/>
      <c r="L3" s="419"/>
      <c r="M3" t="s">
        <v>13121</v>
      </c>
      <c r="N3">
        <v>6</v>
      </c>
      <c r="O3">
        <v>2</v>
      </c>
      <c r="P3">
        <v>4</v>
      </c>
      <c r="Q3">
        <v>1</v>
      </c>
      <c r="R3">
        <v>0</v>
      </c>
      <c r="S3">
        <v>0</v>
      </c>
      <c r="T3">
        <v>1</v>
      </c>
      <c r="U3">
        <v>4</v>
      </c>
      <c r="V3">
        <v>0</v>
      </c>
      <c r="W3">
        <v>1</v>
      </c>
      <c r="X3">
        <v>0</v>
      </c>
      <c r="Y3">
        <v>0</v>
      </c>
      <c r="Z3">
        <v>0</v>
      </c>
      <c r="AA3">
        <v>1</v>
      </c>
      <c r="AB3">
        <v>0</v>
      </c>
      <c r="AC3" s="419">
        <f t="shared" ref="AC3" si="0">+Q3-W3</f>
        <v>0</v>
      </c>
      <c r="AD3" s="419">
        <f t="shared" ref="AD3" si="1">+R3-X3</f>
        <v>0</v>
      </c>
      <c r="AE3" s="419">
        <f t="shared" ref="AE3" si="2">+S3-Y3</f>
        <v>0</v>
      </c>
      <c r="AF3" s="419">
        <f t="shared" ref="AF3" si="3">+T3-Z3</f>
        <v>1</v>
      </c>
      <c r="AG3" s="419">
        <f t="shared" ref="AG3" si="4">+U3-AA3</f>
        <v>3</v>
      </c>
      <c r="AH3" s="419">
        <f t="shared" ref="AH3" si="5">+V3-AB3</f>
        <v>0</v>
      </c>
    </row>
    <row r="4" spans="1:34" ht="14.5" x14ac:dyDescent="0.35">
      <c r="A4" s="681" t="s">
        <v>8625</v>
      </c>
      <c r="B4" s="682" t="s">
        <v>12191</v>
      </c>
      <c r="C4" s="419"/>
      <c r="D4" s="419"/>
      <c r="E4" s="419"/>
      <c r="F4" s="419"/>
      <c r="G4" s="419"/>
      <c r="H4" s="419"/>
      <c r="I4" s="419"/>
      <c r="J4" s="419"/>
      <c r="K4" s="419"/>
      <c r="L4" s="419"/>
      <c r="M4" t="s">
        <v>17238</v>
      </c>
      <c r="N4">
        <v>35</v>
      </c>
      <c r="O4">
        <v>18</v>
      </c>
      <c r="P4">
        <v>17</v>
      </c>
      <c r="Q4">
        <v>7</v>
      </c>
      <c r="R4">
        <v>7</v>
      </c>
      <c r="S4">
        <v>5</v>
      </c>
      <c r="T4">
        <v>3</v>
      </c>
      <c r="U4">
        <v>9</v>
      </c>
      <c r="V4">
        <v>4</v>
      </c>
      <c r="W4">
        <v>4</v>
      </c>
      <c r="X4">
        <v>4</v>
      </c>
      <c r="Y4">
        <v>2</v>
      </c>
      <c r="Z4">
        <v>3</v>
      </c>
      <c r="AA4">
        <v>3</v>
      </c>
      <c r="AB4">
        <v>2</v>
      </c>
      <c r="AC4" s="419">
        <f t="shared" ref="AC4:AC67" si="6">+Q4-W4</f>
        <v>3</v>
      </c>
      <c r="AD4" s="419">
        <f t="shared" ref="AD4:AD67" si="7">+R4-X4</f>
        <v>3</v>
      </c>
      <c r="AE4" s="419">
        <f t="shared" ref="AE4:AE67" si="8">+S4-Y4</f>
        <v>3</v>
      </c>
      <c r="AF4" s="419">
        <f t="shared" ref="AF4:AF67" si="9">+T4-Z4</f>
        <v>0</v>
      </c>
      <c r="AG4" s="419">
        <f t="shared" ref="AG4:AG67" si="10">+U4-AA4</f>
        <v>6</v>
      </c>
      <c r="AH4" s="419">
        <f t="shared" ref="AH4:AH67" si="11">+V4-AB4</f>
        <v>2</v>
      </c>
    </row>
    <row r="5" spans="1:34" ht="14.5" x14ac:dyDescent="0.35">
      <c r="A5" s="681" t="s">
        <v>13127</v>
      </c>
      <c r="B5" s="682" t="s">
        <v>14342</v>
      </c>
      <c r="C5" s="419"/>
      <c r="D5" s="419"/>
      <c r="E5" s="419"/>
      <c r="F5" s="419"/>
      <c r="G5" s="419"/>
      <c r="H5" s="419"/>
      <c r="I5" s="419"/>
      <c r="J5" s="419"/>
      <c r="K5" s="419"/>
      <c r="L5" s="419"/>
      <c r="M5" t="s">
        <v>13125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 s="419">
        <f t="shared" si="6"/>
        <v>0</v>
      </c>
      <c r="AD5" s="419">
        <f t="shared" si="7"/>
        <v>0</v>
      </c>
      <c r="AE5" s="419">
        <f t="shared" si="8"/>
        <v>0</v>
      </c>
      <c r="AF5" s="419">
        <f t="shared" si="9"/>
        <v>0</v>
      </c>
      <c r="AG5" s="419">
        <f t="shared" si="10"/>
        <v>0</v>
      </c>
      <c r="AH5" s="419">
        <f t="shared" si="11"/>
        <v>0</v>
      </c>
    </row>
    <row r="6" spans="1:34" ht="14.5" x14ac:dyDescent="0.35">
      <c r="A6" s="681" t="s">
        <v>46</v>
      </c>
      <c r="B6" s="682" t="s">
        <v>8968</v>
      </c>
      <c r="C6" s="419"/>
      <c r="D6" s="419"/>
      <c r="E6" s="419"/>
      <c r="F6" s="419"/>
      <c r="G6" s="419"/>
      <c r="H6" s="419"/>
      <c r="I6" s="419"/>
      <c r="J6" s="419"/>
      <c r="K6" s="419"/>
      <c r="L6" s="419"/>
      <c r="M6" t="s">
        <v>8969</v>
      </c>
      <c r="N6">
        <v>23</v>
      </c>
      <c r="O6">
        <v>12</v>
      </c>
      <c r="P6">
        <v>11</v>
      </c>
      <c r="Q6">
        <v>4</v>
      </c>
      <c r="R6">
        <v>9</v>
      </c>
      <c r="S6">
        <v>3</v>
      </c>
      <c r="T6">
        <v>3</v>
      </c>
      <c r="U6">
        <v>4</v>
      </c>
      <c r="V6">
        <v>0</v>
      </c>
      <c r="W6">
        <v>3</v>
      </c>
      <c r="X6">
        <v>3</v>
      </c>
      <c r="Y6">
        <v>2</v>
      </c>
      <c r="Z6">
        <v>3</v>
      </c>
      <c r="AA6">
        <v>1</v>
      </c>
      <c r="AB6">
        <v>0</v>
      </c>
      <c r="AC6" s="419">
        <f t="shared" si="6"/>
        <v>1</v>
      </c>
      <c r="AD6" s="419">
        <f t="shared" si="7"/>
        <v>6</v>
      </c>
      <c r="AE6" s="419">
        <f t="shared" si="8"/>
        <v>1</v>
      </c>
      <c r="AF6" s="419">
        <f t="shared" si="9"/>
        <v>0</v>
      </c>
      <c r="AG6" s="419">
        <f t="shared" si="10"/>
        <v>3</v>
      </c>
      <c r="AH6" s="419">
        <f t="shared" si="11"/>
        <v>0</v>
      </c>
    </row>
    <row r="7" spans="1:34" ht="14.5" x14ac:dyDescent="0.35">
      <c r="A7" s="681" t="s">
        <v>52</v>
      </c>
      <c r="B7" s="682" t="s">
        <v>53</v>
      </c>
      <c r="C7" s="419"/>
      <c r="D7" s="419"/>
      <c r="E7" s="419"/>
      <c r="F7" s="419"/>
      <c r="G7" s="419"/>
      <c r="H7" s="419"/>
      <c r="I7" s="419"/>
      <c r="J7" s="419"/>
      <c r="K7" s="419"/>
      <c r="L7" s="419"/>
      <c r="M7" t="s">
        <v>54</v>
      </c>
      <c r="N7">
        <v>23</v>
      </c>
      <c r="O7">
        <v>13</v>
      </c>
      <c r="P7">
        <v>10</v>
      </c>
      <c r="Q7">
        <v>6</v>
      </c>
      <c r="R7">
        <v>0</v>
      </c>
      <c r="S7">
        <v>8</v>
      </c>
      <c r="T7">
        <v>0</v>
      </c>
      <c r="U7">
        <v>1</v>
      </c>
      <c r="V7">
        <v>8</v>
      </c>
      <c r="W7">
        <v>1</v>
      </c>
      <c r="X7">
        <v>0</v>
      </c>
      <c r="Y7">
        <v>6</v>
      </c>
      <c r="Z7">
        <v>0</v>
      </c>
      <c r="AA7">
        <v>0</v>
      </c>
      <c r="AB7">
        <v>6</v>
      </c>
      <c r="AC7" s="419">
        <f t="shared" si="6"/>
        <v>5</v>
      </c>
      <c r="AD7" s="419">
        <f t="shared" si="7"/>
        <v>0</v>
      </c>
      <c r="AE7" s="419">
        <f t="shared" si="8"/>
        <v>2</v>
      </c>
      <c r="AF7" s="419">
        <f t="shared" si="9"/>
        <v>0</v>
      </c>
      <c r="AG7" s="419">
        <f t="shared" si="10"/>
        <v>1</v>
      </c>
      <c r="AH7" s="419">
        <f t="shared" si="11"/>
        <v>2</v>
      </c>
    </row>
    <row r="8" spans="1:34" ht="14.5" x14ac:dyDescent="0.35">
      <c r="A8" s="681" t="s">
        <v>47</v>
      </c>
      <c r="B8" s="682" t="s">
        <v>9176</v>
      </c>
      <c r="C8" s="419"/>
      <c r="D8" s="419"/>
      <c r="E8" s="419"/>
      <c r="F8" s="419"/>
      <c r="G8" s="419"/>
      <c r="H8" s="419"/>
      <c r="I8" s="419"/>
      <c r="J8" s="419"/>
      <c r="K8" s="419"/>
      <c r="L8" s="419"/>
      <c r="M8" t="s">
        <v>9177</v>
      </c>
      <c r="N8">
        <v>105</v>
      </c>
      <c r="O8">
        <v>60</v>
      </c>
      <c r="P8">
        <v>45</v>
      </c>
      <c r="Q8">
        <v>11</v>
      </c>
      <c r="R8">
        <v>10</v>
      </c>
      <c r="S8">
        <v>25</v>
      </c>
      <c r="T8">
        <v>16</v>
      </c>
      <c r="U8">
        <v>31</v>
      </c>
      <c r="V8">
        <v>12</v>
      </c>
      <c r="W8">
        <v>5</v>
      </c>
      <c r="X8">
        <v>7</v>
      </c>
      <c r="Y8">
        <v>17</v>
      </c>
      <c r="Z8">
        <v>8</v>
      </c>
      <c r="AA8">
        <v>18</v>
      </c>
      <c r="AB8">
        <v>5</v>
      </c>
      <c r="AC8" s="419">
        <f t="shared" si="6"/>
        <v>6</v>
      </c>
      <c r="AD8" s="419">
        <f t="shared" si="7"/>
        <v>3</v>
      </c>
      <c r="AE8" s="419">
        <f t="shared" si="8"/>
        <v>8</v>
      </c>
      <c r="AF8" s="419">
        <f t="shared" si="9"/>
        <v>8</v>
      </c>
      <c r="AG8" s="419">
        <f t="shared" si="10"/>
        <v>13</v>
      </c>
      <c r="AH8" s="419">
        <f t="shared" si="11"/>
        <v>7</v>
      </c>
    </row>
    <row r="9" spans="1:34" ht="14.5" x14ac:dyDescent="0.35">
      <c r="A9" s="681" t="s">
        <v>8626</v>
      </c>
      <c r="B9" s="682" t="s">
        <v>61</v>
      </c>
      <c r="C9" s="419"/>
      <c r="D9" s="419"/>
      <c r="E9" s="419"/>
      <c r="F9" s="419"/>
      <c r="G9" s="419"/>
      <c r="H9" s="419"/>
      <c r="I9" s="419"/>
      <c r="J9" s="419"/>
      <c r="K9" s="419"/>
      <c r="L9" s="419"/>
      <c r="M9" t="s">
        <v>8788</v>
      </c>
      <c r="N9">
        <v>25</v>
      </c>
      <c r="O9">
        <v>12</v>
      </c>
      <c r="P9">
        <v>13</v>
      </c>
      <c r="Q9">
        <v>4</v>
      </c>
      <c r="R9">
        <v>4</v>
      </c>
      <c r="S9">
        <v>4</v>
      </c>
      <c r="T9">
        <v>0</v>
      </c>
      <c r="U9">
        <v>3</v>
      </c>
      <c r="V9">
        <v>10</v>
      </c>
      <c r="W9">
        <v>2</v>
      </c>
      <c r="X9">
        <v>1</v>
      </c>
      <c r="Y9">
        <v>1</v>
      </c>
      <c r="Z9">
        <v>0</v>
      </c>
      <c r="AA9">
        <v>3</v>
      </c>
      <c r="AB9">
        <v>5</v>
      </c>
      <c r="AC9" s="419">
        <f t="shared" si="6"/>
        <v>2</v>
      </c>
      <c r="AD9" s="419">
        <f t="shared" si="7"/>
        <v>3</v>
      </c>
      <c r="AE9" s="419">
        <f t="shared" si="8"/>
        <v>3</v>
      </c>
      <c r="AF9" s="419">
        <f t="shared" si="9"/>
        <v>0</v>
      </c>
      <c r="AG9" s="419">
        <f t="shared" si="10"/>
        <v>0</v>
      </c>
      <c r="AH9" s="419">
        <f t="shared" si="11"/>
        <v>5</v>
      </c>
    </row>
    <row r="10" spans="1:34" ht="14.5" x14ac:dyDescent="0.35">
      <c r="A10" s="681" t="s">
        <v>62</v>
      </c>
      <c r="B10" s="682" t="s">
        <v>63</v>
      </c>
      <c r="C10" s="419"/>
      <c r="D10" s="419"/>
      <c r="E10" s="419"/>
      <c r="F10" s="419"/>
      <c r="G10" s="419"/>
      <c r="H10" s="419"/>
      <c r="I10" s="419"/>
      <c r="J10" s="419"/>
      <c r="K10" s="419"/>
      <c r="L10" s="419"/>
      <c r="M10" t="s">
        <v>17239</v>
      </c>
      <c r="N10">
        <v>21</v>
      </c>
      <c r="O10">
        <v>12</v>
      </c>
      <c r="P10">
        <v>9</v>
      </c>
      <c r="Q10">
        <v>4</v>
      </c>
      <c r="R10">
        <v>1</v>
      </c>
      <c r="S10">
        <v>1</v>
      </c>
      <c r="T10">
        <v>4</v>
      </c>
      <c r="U10">
        <v>8</v>
      </c>
      <c r="V10">
        <v>3</v>
      </c>
      <c r="W10">
        <v>2</v>
      </c>
      <c r="X10">
        <v>1</v>
      </c>
      <c r="Y10">
        <v>0</v>
      </c>
      <c r="Z10">
        <v>1</v>
      </c>
      <c r="AA10">
        <v>5</v>
      </c>
      <c r="AB10">
        <v>3</v>
      </c>
      <c r="AC10" s="419">
        <f t="shared" si="6"/>
        <v>2</v>
      </c>
      <c r="AD10" s="419">
        <f t="shared" si="7"/>
        <v>0</v>
      </c>
      <c r="AE10" s="419">
        <f t="shared" si="8"/>
        <v>1</v>
      </c>
      <c r="AF10" s="419">
        <f t="shared" si="9"/>
        <v>3</v>
      </c>
      <c r="AG10" s="419">
        <f t="shared" si="10"/>
        <v>3</v>
      </c>
      <c r="AH10" s="419">
        <f t="shared" si="11"/>
        <v>0</v>
      </c>
    </row>
    <row r="11" spans="1:34" ht="14.5" x14ac:dyDescent="0.35">
      <c r="A11" s="681" t="s">
        <v>66</v>
      </c>
      <c r="B11" s="682" t="s">
        <v>9012</v>
      </c>
      <c r="C11" s="419"/>
      <c r="D11" s="419"/>
      <c r="E11" s="419"/>
      <c r="F11" s="419"/>
      <c r="G11" s="419"/>
      <c r="H11" s="419"/>
      <c r="I11" s="419"/>
      <c r="J11" s="419"/>
      <c r="K11" s="419"/>
      <c r="L11" s="419"/>
      <c r="M11" t="s">
        <v>1916</v>
      </c>
      <c r="N11">
        <v>38</v>
      </c>
      <c r="O11">
        <v>21</v>
      </c>
      <c r="P11">
        <v>17</v>
      </c>
      <c r="Q11">
        <v>19</v>
      </c>
      <c r="R11">
        <v>2</v>
      </c>
      <c r="S11">
        <v>4</v>
      </c>
      <c r="T11">
        <v>4</v>
      </c>
      <c r="U11">
        <v>9</v>
      </c>
      <c r="V11">
        <v>0</v>
      </c>
      <c r="W11">
        <v>9</v>
      </c>
      <c r="X11">
        <v>1</v>
      </c>
      <c r="Y11">
        <v>4</v>
      </c>
      <c r="Z11">
        <v>3</v>
      </c>
      <c r="AA11">
        <v>4</v>
      </c>
      <c r="AB11">
        <v>0</v>
      </c>
      <c r="AC11" s="419">
        <f t="shared" si="6"/>
        <v>10</v>
      </c>
      <c r="AD11" s="419">
        <f t="shared" si="7"/>
        <v>1</v>
      </c>
      <c r="AE11" s="419">
        <f t="shared" si="8"/>
        <v>0</v>
      </c>
      <c r="AF11" s="419">
        <f t="shared" si="9"/>
        <v>1</v>
      </c>
      <c r="AG11" s="419">
        <f t="shared" si="10"/>
        <v>5</v>
      </c>
      <c r="AH11" s="419">
        <f t="shared" si="11"/>
        <v>0</v>
      </c>
    </row>
    <row r="12" spans="1:34" ht="14.5" x14ac:dyDescent="0.35">
      <c r="A12" s="681" t="s">
        <v>8620</v>
      </c>
      <c r="B12" s="682" t="s">
        <v>9030</v>
      </c>
      <c r="C12" s="419"/>
      <c r="D12" s="419"/>
      <c r="E12" s="419"/>
      <c r="F12" s="419"/>
      <c r="G12" s="419"/>
      <c r="H12" s="419"/>
      <c r="I12" s="419"/>
      <c r="J12" s="419"/>
      <c r="K12" s="419"/>
      <c r="L12" s="419"/>
      <c r="M12" t="s">
        <v>17240</v>
      </c>
      <c r="N12">
        <v>100</v>
      </c>
      <c r="O12">
        <v>56</v>
      </c>
      <c r="P12">
        <v>44</v>
      </c>
      <c r="Q12">
        <v>24</v>
      </c>
      <c r="R12">
        <v>31</v>
      </c>
      <c r="S12">
        <v>17</v>
      </c>
      <c r="T12">
        <v>5</v>
      </c>
      <c r="U12">
        <v>9</v>
      </c>
      <c r="V12">
        <v>14</v>
      </c>
      <c r="W12">
        <v>11</v>
      </c>
      <c r="X12">
        <v>16</v>
      </c>
      <c r="Y12">
        <v>10</v>
      </c>
      <c r="Z12">
        <v>3</v>
      </c>
      <c r="AA12">
        <v>6</v>
      </c>
      <c r="AB12">
        <v>10</v>
      </c>
      <c r="AC12" s="419">
        <f t="shared" si="6"/>
        <v>13</v>
      </c>
      <c r="AD12" s="419">
        <f t="shared" si="7"/>
        <v>15</v>
      </c>
      <c r="AE12" s="419">
        <f t="shared" si="8"/>
        <v>7</v>
      </c>
      <c r="AF12" s="419">
        <f t="shared" si="9"/>
        <v>2</v>
      </c>
      <c r="AG12" s="419">
        <f t="shared" si="10"/>
        <v>3</v>
      </c>
      <c r="AH12" s="419">
        <f t="shared" si="11"/>
        <v>4</v>
      </c>
    </row>
    <row r="13" spans="1:34" ht="14.5" x14ac:dyDescent="0.35">
      <c r="A13" s="681" t="s">
        <v>8628</v>
      </c>
      <c r="B13" s="682" t="s">
        <v>69</v>
      </c>
      <c r="C13" s="419"/>
      <c r="D13" s="419"/>
      <c r="E13" s="419"/>
      <c r="F13" s="419"/>
      <c r="G13" s="419"/>
      <c r="H13" s="419"/>
      <c r="I13" s="419"/>
      <c r="J13" s="419"/>
      <c r="K13" s="419"/>
      <c r="L13" s="419"/>
      <c r="M13" t="s">
        <v>70</v>
      </c>
      <c r="N13">
        <v>41</v>
      </c>
      <c r="O13">
        <v>25</v>
      </c>
      <c r="P13">
        <v>16</v>
      </c>
      <c r="Q13">
        <v>7</v>
      </c>
      <c r="R13">
        <v>10</v>
      </c>
      <c r="S13">
        <v>3</v>
      </c>
      <c r="T13">
        <v>9</v>
      </c>
      <c r="U13">
        <v>8</v>
      </c>
      <c r="V13">
        <v>4</v>
      </c>
      <c r="W13">
        <v>4</v>
      </c>
      <c r="X13">
        <v>5</v>
      </c>
      <c r="Y13">
        <v>3</v>
      </c>
      <c r="Z13">
        <v>4</v>
      </c>
      <c r="AA13">
        <v>5</v>
      </c>
      <c r="AB13">
        <v>4</v>
      </c>
      <c r="AC13" s="419">
        <f t="shared" si="6"/>
        <v>3</v>
      </c>
      <c r="AD13" s="419">
        <f t="shared" si="7"/>
        <v>5</v>
      </c>
      <c r="AE13" s="419">
        <f t="shared" si="8"/>
        <v>0</v>
      </c>
      <c r="AF13" s="419">
        <f t="shared" si="9"/>
        <v>5</v>
      </c>
      <c r="AG13" s="419">
        <f t="shared" si="10"/>
        <v>3</v>
      </c>
      <c r="AH13" s="419">
        <f t="shared" si="11"/>
        <v>0</v>
      </c>
    </row>
    <row r="14" spans="1:34" ht="14.5" x14ac:dyDescent="0.35">
      <c r="A14" s="681" t="s">
        <v>8637</v>
      </c>
      <c r="B14" s="682" t="s">
        <v>73</v>
      </c>
      <c r="C14" s="419"/>
      <c r="D14" s="419"/>
      <c r="E14" s="419"/>
      <c r="F14" s="419"/>
      <c r="G14" s="419"/>
      <c r="H14" s="419"/>
      <c r="I14" s="419"/>
      <c r="J14" s="419"/>
      <c r="K14" s="419"/>
      <c r="L14" s="419"/>
      <c r="M14" t="s">
        <v>74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 s="419">
        <f t="shared" si="6"/>
        <v>0</v>
      </c>
      <c r="AD14" s="419">
        <f t="shared" si="7"/>
        <v>0</v>
      </c>
      <c r="AE14" s="419">
        <f t="shared" si="8"/>
        <v>0</v>
      </c>
      <c r="AF14" s="419">
        <f t="shared" si="9"/>
        <v>0</v>
      </c>
      <c r="AG14" s="419">
        <f t="shared" si="10"/>
        <v>0</v>
      </c>
      <c r="AH14" s="419">
        <f t="shared" si="11"/>
        <v>0</v>
      </c>
    </row>
    <row r="15" spans="1:34" ht="14.5" x14ac:dyDescent="0.35">
      <c r="A15" s="681" t="s">
        <v>13130</v>
      </c>
      <c r="B15" s="682" t="s">
        <v>14342</v>
      </c>
      <c r="C15" s="419"/>
      <c r="D15" s="419"/>
      <c r="E15" s="419"/>
      <c r="F15" s="419"/>
      <c r="G15" s="419"/>
      <c r="H15" s="419"/>
      <c r="I15" s="419"/>
      <c r="J15" s="419"/>
      <c r="K15" s="419"/>
      <c r="L15" s="419"/>
      <c r="M15" t="s">
        <v>13128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 s="419">
        <f t="shared" si="6"/>
        <v>0</v>
      </c>
      <c r="AD15" s="419">
        <f t="shared" si="7"/>
        <v>0</v>
      </c>
      <c r="AE15" s="419">
        <f t="shared" si="8"/>
        <v>0</v>
      </c>
      <c r="AF15" s="419">
        <f t="shared" si="9"/>
        <v>0</v>
      </c>
      <c r="AG15" s="419">
        <f t="shared" si="10"/>
        <v>0</v>
      </c>
      <c r="AH15" s="419">
        <f t="shared" si="11"/>
        <v>0</v>
      </c>
    </row>
    <row r="16" spans="1:34" ht="14.5" x14ac:dyDescent="0.35">
      <c r="A16" s="681" t="s">
        <v>8617</v>
      </c>
      <c r="B16" s="682" t="s">
        <v>9034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t="s">
        <v>9035</v>
      </c>
      <c r="N16">
        <v>61</v>
      </c>
      <c r="O16">
        <v>35</v>
      </c>
      <c r="P16">
        <v>26</v>
      </c>
      <c r="Q16">
        <v>12</v>
      </c>
      <c r="R16">
        <v>12</v>
      </c>
      <c r="S16">
        <v>16</v>
      </c>
      <c r="T16">
        <v>12</v>
      </c>
      <c r="U16">
        <v>2</v>
      </c>
      <c r="V16">
        <v>7</v>
      </c>
      <c r="W16">
        <v>8</v>
      </c>
      <c r="X16">
        <v>6</v>
      </c>
      <c r="Y16">
        <v>8</v>
      </c>
      <c r="Z16">
        <v>6</v>
      </c>
      <c r="AA16">
        <v>2</v>
      </c>
      <c r="AB16">
        <v>5</v>
      </c>
      <c r="AC16" s="419">
        <f t="shared" si="6"/>
        <v>4</v>
      </c>
      <c r="AD16" s="419">
        <f t="shared" si="7"/>
        <v>6</v>
      </c>
      <c r="AE16" s="419">
        <f t="shared" si="8"/>
        <v>8</v>
      </c>
      <c r="AF16" s="419">
        <f t="shared" si="9"/>
        <v>6</v>
      </c>
      <c r="AG16" s="419">
        <f t="shared" si="10"/>
        <v>0</v>
      </c>
      <c r="AH16" s="419">
        <f t="shared" si="11"/>
        <v>2</v>
      </c>
    </row>
    <row r="17" spans="1:34" ht="14.5" x14ac:dyDescent="0.35">
      <c r="A17" s="681" t="s">
        <v>78</v>
      </c>
      <c r="B17" s="682" t="s">
        <v>8789</v>
      </c>
      <c r="C17" s="419"/>
      <c r="D17" s="419"/>
      <c r="E17" s="419"/>
      <c r="F17" s="419"/>
      <c r="G17" s="419"/>
      <c r="H17" s="419"/>
      <c r="I17" s="419"/>
      <c r="J17" s="419"/>
      <c r="K17" s="419"/>
      <c r="L17" s="419"/>
      <c r="M17" t="s">
        <v>8790</v>
      </c>
      <c r="N17">
        <v>15</v>
      </c>
      <c r="O17">
        <v>6</v>
      </c>
      <c r="P17">
        <v>9</v>
      </c>
      <c r="Q17">
        <v>8</v>
      </c>
      <c r="R17">
        <v>5</v>
      </c>
      <c r="S17">
        <v>0</v>
      </c>
      <c r="T17">
        <v>1</v>
      </c>
      <c r="U17">
        <v>1</v>
      </c>
      <c r="V17">
        <v>0</v>
      </c>
      <c r="W17">
        <v>3</v>
      </c>
      <c r="X17">
        <v>3</v>
      </c>
      <c r="Y17">
        <v>0</v>
      </c>
      <c r="Z17">
        <v>0</v>
      </c>
      <c r="AA17">
        <v>0</v>
      </c>
      <c r="AB17">
        <v>0</v>
      </c>
      <c r="AC17" s="419">
        <f t="shared" si="6"/>
        <v>5</v>
      </c>
      <c r="AD17" s="419">
        <f t="shared" si="7"/>
        <v>2</v>
      </c>
      <c r="AE17" s="419">
        <f t="shared" si="8"/>
        <v>0</v>
      </c>
      <c r="AF17" s="419">
        <f t="shared" si="9"/>
        <v>1</v>
      </c>
      <c r="AG17" s="419">
        <f t="shared" si="10"/>
        <v>1</v>
      </c>
      <c r="AH17" s="419">
        <f t="shared" si="11"/>
        <v>0</v>
      </c>
    </row>
    <row r="18" spans="1:34" ht="14.5" x14ac:dyDescent="0.35">
      <c r="A18" s="681" t="s">
        <v>80</v>
      </c>
      <c r="B18" s="682" t="s">
        <v>9026</v>
      </c>
      <c r="C18" s="419"/>
      <c r="D18" s="419"/>
      <c r="E18" s="419"/>
      <c r="F18" s="419"/>
      <c r="G18" s="419"/>
      <c r="H18" s="419"/>
      <c r="I18" s="419"/>
      <c r="J18" s="419"/>
      <c r="K18" s="419"/>
      <c r="L18" s="419"/>
      <c r="M18" t="s">
        <v>81</v>
      </c>
      <c r="N18">
        <v>112</v>
      </c>
      <c r="O18">
        <v>68</v>
      </c>
      <c r="P18">
        <v>44</v>
      </c>
      <c r="Q18">
        <v>9</v>
      </c>
      <c r="R18">
        <v>23</v>
      </c>
      <c r="S18">
        <v>19</v>
      </c>
      <c r="T18">
        <v>33</v>
      </c>
      <c r="U18">
        <v>26</v>
      </c>
      <c r="V18">
        <v>2</v>
      </c>
      <c r="W18">
        <v>4</v>
      </c>
      <c r="X18">
        <v>15</v>
      </c>
      <c r="Y18">
        <v>8</v>
      </c>
      <c r="Z18">
        <v>25</v>
      </c>
      <c r="AA18">
        <v>15</v>
      </c>
      <c r="AB18">
        <v>1</v>
      </c>
      <c r="AC18" s="419">
        <f t="shared" si="6"/>
        <v>5</v>
      </c>
      <c r="AD18" s="419">
        <f t="shared" si="7"/>
        <v>8</v>
      </c>
      <c r="AE18" s="419">
        <f t="shared" si="8"/>
        <v>11</v>
      </c>
      <c r="AF18" s="419">
        <f t="shared" si="9"/>
        <v>8</v>
      </c>
      <c r="AG18" s="419">
        <f t="shared" si="10"/>
        <v>11</v>
      </c>
      <c r="AH18" s="419">
        <f t="shared" si="11"/>
        <v>1</v>
      </c>
    </row>
    <row r="19" spans="1:34" ht="14.5" x14ac:dyDescent="0.35">
      <c r="A19" s="681" t="s">
        <v>82</v>
      </c>
      <c r="B19" s="682" t="s">
        <v>8988</v>
      </c>
      <c r="C19" s="419"/>
      <c r="D19" s="419"/>
      <c r="E19" s="419"/>
      <c r="F19" s="419"/>
      <c r="G19" s="419"/>
      <c r="H19" s="419"/>
      <c r="I19" s="419"/>
      <c r="J19" s="419"/>
      <c r="K19" s="419"/>
      <c r="L19" s="419"/>
      <c r="M19" t="s">
        <v>8989</v>
      </c>
      <c r="N19">
        <v>6</v>
      </c>
      <c r="O19">
        <v>2</v>
      </c>
      <c r="P19">
        <v>4</v>
      </c>
      <c r="Q19">
        <v>2</v>
      </c>
      <c r="R19">
        <v>3</v>
      </c>
      <c r="S19">
        <v>1</v>
      </c>
      <c r="T19">
        <v>0</v>
      </c>
      <c r="U19">
        <v>0</v>
      </c>
      <c r="V19">
        <v>0</v>
      </c>
      <c r="W19">
        <v>1</v>
      </c>
      <c r="X19">
        <v>1</v>
      </c>
      <c r="Y19">
        <v>0</v>
      </c>
      <c r="Z19">
        <v>0</v>
      </c>
      <c r="AA19">
        <v>0</v>
      </c>
      <c r="AB19">
        <v>0</v>
      </c>
      <c r="AC19" s="419">
        <f t="shared" si="6"/>
        <v>1</v>
      </c>
      <c r="AD19" s="419">
        <f t="shared" si="7"/>
        <v>2</v>
      </c>
      <c r="AE19" s="419">
        <f t="shared" si="8"/>
        <v>1</v>
      </c>
      <c r="AF19" s="419">
        <f t="shared" si="9"/>
        <v>0</v>
      </c>
      <c r="AG19" s="419">
        <f t="shared" si="10"/>
        <v>0</v>
      </c>
      <c r="AH19" s="419">
        <f t="shared" si="11"/>
        <v>0</v>
      </c>
    </row>
    <row r="20" spans="1:34" ht="14.5" x14ac:dyDescent="0.35">
      <c r="A20" s="681" t="s">
        <v>85</v>
      </c>
      <c r="B20" s="682" t="s">
        <v>86</v>
      </c>
      <c r="C20" s="419"/>
      <c r="D20" s="419"/>
      <c r="E20" s="419"/>
      <c r="F20" s="419"/>
      <c r="G20" s="419"/>
      <c r="H20" s="419"/>
      <c r="I20" s="419"/>
      <c r="J20" s="419"/>
      <c r="K20" s="419"/>
      <c r="L20" s="419"/>
      <c r="M20" t="s">
        <v>87</v>
      </c>
      <c r="N20">
        <v>65</v>
      </c>
      <c r="O20">
        <v>36</v>
      </c>
      <c r="P20">
        <v>29</v>
      </c>
      <c r="Q20">
        <v>8</v>
      </c>
      <c r="R20">
        <v>4</v>
      </c>
      <c r="S20">
        <v>14</v>
      </c>
      <c r="T20">
        <v>37</v>
      </c>
      <c r="U20">
        <v>2</v>
      </c>
      <c r="V20">
        <v>0</v>
      </c>
      <c r="W20">
        <v>3</v>
      </c>
      <c r="X20">
        <v>4</v>
      </c>
      <c r="Y20">
        <v>6</v>
      </c>
      <c r="Z20">
        <v>22</v>
      </c>
      <c r="AA20">
        <v>1</v>
      </c>
      <c r="AB20">
        <v>0</v>
      </c>
      <c r="AC20" s="419">
        <f t="shared" si="6"/>
        <v>5</v>
      </c>
      <c r="AD20" s="419">
        <f t="shared" si="7"/>
        <v>0</v>
      </c>
      <c r="AE20" s="419">
        <f t="shared" si="8"/>
        <v>8</v>
      </c>
      <c r="AF20" s="419">
        <f t="shared" si="9"/>
        <v>15</v>
      </c>
      <c r="AG20" s="419">
        <f t="shared" si="10"/>
        <v>1</v>
      </c>
      <c r="AH20" s="419">
        <f t="shared" si="11"/>
        <v>0</v>
      </c>
    </row>
    <row r="21" spans="1:34" ht="14.5" x14ac:dyDescent="0.35">
      <c r="A21" s="681" t="s">
        <v>8635</v>
      </c>
      <c r="B21" s="682" t="s">
        <v>9031</v>
      </c>
      <c r="C21" s="419"/>
      <c r="D21" s="419"/>
      <c r="E21" s="419"/>
      <c r="F21" s="419"/>
      <c r="G21" s="419"/>
      <c r="H21" s="419"/>
      <c r="I21" s="419"/>
      <c r="J21" s="419"/>
      <c r="K21" s="419"/>
      <c r="L21" s="419"/>
      <c r="M21" t="s">
        <v>9032</v>
      </c>
      <c r="N21">
        <v>31</v>
      </c>
      <c r="O21">
        <v>17</v>
      </c>
      <c r="P21">
        <v>14</v>
      </c>
      <c r="Q21">
        <v>2</v>
      </c>
      <c r="R21">
        <v>12</v>
      </c>
      <c r="S21">
        <v>7</v>
      </c>
      <c r="T21">
        <v>4</v>
      </c>
      <c r="U21">
        <v>6</v>
      </c>
      <c r="V21">
        <v>0</v>
      </c>
      <c r="W21">
        <v>1</v>
      </c>
      <c r="X21">
        <v>9</v>
      </c>
      <c r="Y21">
        <v>4</v>
      </c>
      <c r="Z21">
        <v>1</v>
      </c>
      <c r="AA21">
        <v>2</v>
      </c>
      <c r="AB21">
        <v>0</v>
      </c>
      <c r="AC21" s="419">
        <f t="shared" si="6"/>
        <v>1</v>
      </c>
      <c r="AD21" s="419">
        <f t="shared" si="7"/>
        <v>3</v>
      </c>
      <c r="AE21" s="419">
        <f t="shared" si="8"/>
        <v>3</v>
      </c>
      <c r="AF21" s="419">
        <f t="shared" si="9"/>
        <v>3</v>
      </c>
      <c r="AG21" s="419">
        <f t="shared" si="10"/>
        <v>4</v>
      </c>
      <c r="AH21" s="419">
        <f t="shared" si="11"/>
        <v>0</v>
      </c>
    </row>
    <row r="22" spans="1:34" ht="14.5" x14ac:dyDescent="0.35">
      <c r="A22" s="681" t="s">
        <v>8639</v>
      </c>
      <c r="B22" s="682" t="s">
        <v>8991</v>
      </c>
      <c r="C22" s="419"/>
      <c r="D22" s="419"/>
      <c r="E22" s="419"/>
      <c r="F22" s="419"/>
      <c r="G22" s="419"/>
      <c r="H22" s="419"/>
      <c r="I22" s="419"/>
      <c r="J22" s="419"/>
      <c r="K22" s="419"/>
      <c r="L22" s="419"/>
      <c r="M22" t="s">
        <v>8992</v>
      </c>
      <c r="N22">
        <v>47</v>
      </c>
      <c r="O22">
        <v>27</v>
      </c>
      <c r="P22">
        <v>20</v>
      </c>
      <c r="Q22">
        <v>4</v>
      </c>
      <c r="R22">
        <v>5</v>
      </c>
      <c r="S22">
        <v>15</v>
      </c>
      <c r="T22">
        <v>2</v>
      </c>
      <c r="U22">
        <v>9</v>
      </c>
      <c r="V22">
        <v>12</v>
      </c>
      <c r="W22">
        <v>2</v>
      </c>
      <c r="X22">
        <v>2</v>
      </c>
      <c r="Y22">
        <v>9</v>
      </c>
      <c r="Z22">
        <v>1</v>
      </c>
      <c r="AA22">
        <v>9</v>
      </c>
      <c r="AB22">
        <v>4</v>
      </c>
      <c r="AC22" s="419">
        <f t="shared" si="6"/>
        <v>2</v>
      </c>
      <c r="AD22" s="419">
        <f t="shared" si="7"/>
        <v>3</v>
      </c>
      <c r="AE22" s="419">
        <f t="shared" si="8"/>
        <v>6</v>
      </c>
      <c r="AF22" s="419">
        <f t="shared" si="9"/>
        <v>1</v>
      </c>
      <c r="AG22" s="419">
        <f t="shared" si="10"/>
        <v>0</v>
      </c>
      <c r="AH22" s="419">
        <f t="shared" si="11"/>
        <v>8</v>
      </c>
    </row>
    <row r="23" spans="1:34" ht="14.5" x14ac:dyDescent="0.35">
      <c r="A23" s="681" t="s">
        <v>8624</v>
      </c>
      <c r="B23" s="682" t="s">
        <v>9037</v>
      </c>
      <c r="C23" s="419"/>
      <c r="D23" s="419"/>
      <c r="E23" s="419"/>
      <c r="F23" s="419"/>
      <c r="G23" s="419"/>
      <c r="H23" s="419"/>
      <c r="I23" s="419"/>
      <c r="J23" s="419"/>
      <c r="K23" s="419"/>
      <c r="L23" s="419"/>
      <c r="M23" t="s">
        <v>8793</v>
      </c>
      <c r="N23">
        <v>66</v>
      </c>
      <c r="O23">
        <v>32</v>
      </c>
      <c r="P23">
        <v>34</v>
      </c>
      <c r="Q23">
        <v>10</v>
      </c>
      <c r="R23">
        <v>6</v>
      </c>
      <c r="S23">
        <v>16</v>
      </c>
      <c r="T23">
        <v>14</v>
      </c>
      <c r="U23">
        <v>20</v>
      </c>
      <c r="V23">
        <v>0</v>
      </c>
      <c r="W23">
        <v>2</v>
      </c>
      <c r="X23">
        <v>3</v>
      </c>
      <c r="Y23">
        <v>8</v>
      </c>
      <c r="Z23">
        <v>6</v>
      </c>
      <c r="AA23">
        <v>13</v>
      </c>
      <c r="AB23">
        <v>0</v>
      </c>
      <c r="AC23" s="419">
        <f t="shared" si="6"/>
        <v>8</v>
      </c>
      <c r="AD23" s="419">
        <f t="shared" si="7"/>
        <v>3</v>
      </c>
      <c r="AE23" s="419">
        <f t="shared" si="8"/>
        <v>8</v>
      </c>
      <c r="AF23" s="419">
        <f t="shared" si="9"/>
        <v>8</v>
      </c>
      <c r="AG23" s="419">
        <f t="shared" si="10"/>
        <v>7</v>
      </c>
      <c r="AH23" s="419">
        <f t="shared" si="11"/>
        <v>0</v>
      </c>
    </row>
    <row r="24" spans="1:34" ht="14.5" x14ac:dyDescent="0.35">
      <c r="A24" s="681" t="s">
        <v>8622</v>
      </c>
      <c r="B24" s="682" t="s">
        <v>9789</v>
      </c>
      <c r="C24" s="419"/>
      <c r="D24" s="419"/>
      <c r="E24" s="419"/>
      <c r="F24" s="419"/>
      <c r="G24" s="419"/>
      <c r="H24" s="419"/>
      <c r="I24" s="419"/>
      <c r="J24" s="419"/>
      <c r="K24" s="419"/>
      <c r="L24" s="419"/>
      <c r="M24" t="s">
        <v>9790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 s="419">
        <f t="shared" si="6"/>
        <v>0</v>
      </c>
      <c r="AD24" s="419">
        <f t="shared" si="7"/>
        <v>0</v>
      </c>
      <c r="AE24" s="419">
        <f t="shared" si="8"/>
        <v>0</v>
      </c>
      <c r="AF24" s="419">
        <f t="shared" si="9"/>
        <v>0</v>
      </c>
      <c r="AG24" s="419">
        <f t="shared" si="10"/>
        <v>0</v>
      </c>
      <c r="AH24" s="419">
        <f t="shared" si="11"/>
        <v>0</v>
      </c>
    </row>
    <row r="25" spans="1:34" ht="14.5" x14ac:dyDescent="0.35">
      <c r="A25" s="681" t="s">
        <v>8630</v>
      </c>
      <c r="B25" s="682" t="s">
        <v>11555</v>
      </c>
      <c r="C25" s="419"/>
      <c r="D25" s="419"/>
      <c r="E25" s="419"/>
      <c r="F25" s="419"/>
      <c r="G25" s="419"/>
      <c r="H25" s="419"/>
      <c r="I25" s="419"/>
      <c r="J25" s="419"/>
      <c r="K25" s="419"/>
      <c r="L25" s="419"/>
      <c r="M25" t="s">
        <v>14383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 s="419">
        <f t="shared" si="6"/>
        <v>0</v>
      </c>
      <c r="AD25" s="419">
        <f t="shared" si="7"/>
        <v>0</v>
      </c>
      <c r="AE25" s="419">
        <f t="shared" si="8"/>
        <v>0</v>
      </c>
      <c r="AF25" s="419">
        <f t="shared" si="9"/>
        <v>0</v>
      </c>
      <c r="AG25" s="419">
        <f t="shared" si="10"/>
        <v>0</v>
      </c>
      <c r="AH25" s="419">
        <f t="shared" si="11"/>
        <v>0</v>
      </c>
    </row>
    <row r="26" spans="1:34" ht="14.5" x14ac:dyDescent="0.35">
      <c r="A26" s="681" t="s">
        <v>8621</v>
      </c>
      <c r="B26" s="682" t="s">
        <v>8981</v>
      </c>
      <c r="C26" s="419"/>
      <c r="D26" s="419"/>
      <c r="E26" s="419"/>
      <c r="F26" s="419"/>
      <c r="G26" s="419"/>
      <c r="H26" s="419"/>
      <c r="I26" s="419"/>
      <c r="J26" s="419"/>
      <c r="K26" s="419"/>
      <c r="L26" s="419"/>
      <c r="M26" t="s">
        <v>97</v>
      </c>
      <c r="N26">
        <v>79</v>
      </c>
      <c r="O26">
        <v>49</v>
      </c>
      <c r="P26">
        <v>30</v>
      </c>
      <c r="Q26">
        <v>22</v>
      </c>
      <c r="R26">
        <v>12</v>
      </c>
      <c r="S26">
        <v>4</v>
      </c>
      <c r="T26">
        <v>11</v>
      </c>
      <c r="U26">
        <v>14</v>
      </c>
      <c r="V26">
        <v>16</v>
      </c>
      <c r="W26">
        <v>11</v>
      </c>
      <c r="X26">
        <v>8</v>
      </c>
      <c r="Y26">
        <v>2</v>
      </c>
      <c r="Z26">
        <v>5</v>
      </c>
      <c r="AA26">
        <v>8</v>
      </c>
      <c r="AB26">
        <v>15</v>
      </c>
      <c r="AC26" s="419">
        <f t="shared" si="6"/>
        <v>11</v>
      </c>
      <c r="AD26" s="419">
        <f t="shared" si="7"/>
        <v>4</v>
      </c>
      <c r="AE26" s="419">
        <f t="shared" si="8"/>
        <v>2</v>
      </c>
      <c r="AF26" s="419">
        <f t="shared" si="9"/>
        <v>6</v>
      </c>
      <c r="AG26" s="419">
        <f t="shared" si="10"/>
        <v>6</v>
      </c>
      <c r="AH26" s="419">
        <f t="shared" si="11"/>
        <v>1</v>
      </c>
    </row>
    <row r="27" spans="1:34" ht="14.5" x14ac:dyDescent="0.35">
      <c r="A27" s="681" t="s">
        <v>101</v>
      </c>
      <c r="B27" s="682" t="s">
        <v>102</v>
      </c>
      <c r="C27" s="419"/>
      <c r="D27" s="419"/>
      <c r="E27" s="419"/>
      <c r="F27" s="419"/>
      <c r="G27" s="419"/>
      <c r="H27" s="419"/>
      <c r="I27" s="419"/>
      <c r="J27" s="419"/>
      <c r="K27" s="419"/>
      <c r="L27" s="419"/>
      <c r="M27" t="s">
        <v>13350</v>
      </c>
      <c r="N27">
        <v>38</v>
      </c>
      <c r="O27">
        <v>18</v>
      </c>
      <c r="P27">
        <v>20</v>
      </c>
      <c r="Q27">
        <v>14</v>
      </c>
      <c r="R27">
        <v>6</v>
      </c>
      <c r="S27">
        <v>5</v>
      </c>
      <c r="T27">
        <v>3</v>
      </c>
      <c r="U27">
        <v>10</v>
      </c>
      <c r="V27">
        <v>0</v>
      </c>
      <c r="W27">
        <v>9</v>
      </c>
      <c r="X27">
        <v>3</v>
      </c>
      <c r="Y27">
        <v>1</v>
      </c>
      <c r="Z27">
        <v>1</v>
      </c>
      <c r="AA27">
        <v>4</v>
      </c>
      <c r="AB27">
        <v>0</v>
      </c>
      <c r="AC27" s="419">
        <f t="shared" si="6"/>
        <v>5</v>
      </c>
      <c r="AD27" s="419">
        <f t="shared" si="7"/>
        <v>3</v>
      </c>
      <c r="AE27" s="419">
        <f t="shared" si="8"/>
        <v>4</v>
      </c>
      <c r="AF27" s="419">
        <f t="shared" si="9"/>
        <v>2</v>
      </c>
      <c r="AG27" s="419">
        <f t="shared" si="10"/>
        <v>6</v>
      </c>
      <c r="AH27" s="419">
        <f t="shared" si="11"/>
        <v>0</v>
      </c>
    </row>
    <row r="28" spans="1:34" ht="14.5" x14ac:dyDescent="0.35">
      <c r="A28" s="681" t="s">
        <v>7582</v>
      </c>
      <c r="B28" s="682" t="s">
        <v>104</v>
      </c>
      <c r="C28" s="419"/>
      <c r="D28" s="419"/>
      <c r="E28" s="419"/>
      <c r="F28" s="419"/>
      <c r="G28" s="419"/>
      <c r="H28" s="419"/>
      <c r="I28" s="419"/>
      <c r="J28" s="419"/>
      <c r="K28" s="419"/>
      <c r="L28" s="419"/>
      <c r="M28" t="s">
        <v>7583</v>
      </c>
      <c r="N28">
        <v>5</v>
      </c>
      <c r="O28">
        <v>2</v>
      </c>
      <c r="P28">
        <v>3</v>
      </c>
      <c r="Q28">
        <v>1</v>
      </c>
      <c r="R28">
        <v>0</v>
      </c>
      <c r="S28">
        <v>3</v>
      </c>
      <c r="T28">
        <v>1</v>
      </c>
      <c r="U28">
        <v>0</v>
      </c>
      <c r="V28">
        <v>0</v>
      </c>
      <c r="W28">
        <v>0</v>
      </c>
      <c r="X28">
        <v>0</v>
      </c>
      <c r="Y28">
        <v>2</v>
      </c>
      <c r="Z28">
        <v>0</v>
      </c>
      <c r="AA28">
        <v>0</v>
      </c>
      <c r="AB28">
        <v>0</v>
      </c>
      <c r="AC28" s="419">
        <f t="shared" si="6"/>
        <v>1</v>
      </c>
      <c r="AD28" s="419">
        <f t="shared" si="7"/>
        <v>0</v>
      </c>
      <c r="AE28" s="419">
        <f t="shared" si="8"/>
        <v>1</v>
      </c>
      <c r="AF28" s="419">
        <f t="shared" si="9"/>
        <v>1</v>
      </c>
      <c r="AG28" s="419">
        <f t="shared" si="10"/>
        <v>0</v>
      </c>
      <c r="AH28" s="419">
        <f t="shared" si="11"/>
        <v>0</v>
      </c>
    </row>
    <row r="29" spans="1:34" ht="14.5" x14ac:dyDescent="0.35">
      <c r="A29" s="681" t="s">
        <v>8638</v>
      </c>
      <c r="B29" s="682" t="s">
        <v>9045</v>
      </c>
      <c r="C29" s="419"/>
      <c r="D29" s="419"/>
      <c r="E29" s="419"/>
      <c r="F29" s="419"/>
      <c r="G29" s="419"/>
      <c r="H29" s="419"/>
      <c r="I29" s="419"/>
      <c r="J29" s="419"/>
      <c r="K29" s="419"/>
      <c r="L29" s="419"/>
      <c r="M29" t="s">
        <v>9046</v>
      </c>
      <c r="N29">
        <v>28</v>
      </c>
      <c r="O29">
        <v>19</v>
      </c>
      <c r="P29">
        <v>9</v>
      </c>
      <c r="Q29">
        <v>4</v>
      </c>
      <c r="R29">
        <v>6</v>
      </c>
      <c r="S29">
        <v>3</v>
      </c>
      <c r="T29">
        <v>6</v>
      </c>
      <c r="U29">
        <v>0</v>
      </c>
      <c r="V29">
        <v>9</v>
      </c>
      <c r="W29">
        <v>2</v>
      </c>
      <c r="X29">
        <v>2</v>
      </c>
      <c r="Y29">
        <v>2</v>
      </c>
      <c r="Z29">
        <v>6</v>
      </c>
      <c r="AA29">
        <v>0</v>
      </c>
      <c r="AB29">
        <v>7</v>
      </c>
      <c r="AC29" s="419">
        <f t="shared" si="6"/>
        <v>2</v>
      </c>
      <c r="AD29" s="419">
        <f t="shared" si="7"/>
        <v>4</v>
      </c>
      <c r="AE29" s="419">
        <f t="shared" si="8"/>
        <v>1</v>
      </c>
      <c r="AF29" s="419">
        <f t="shared" si="9"/>
        <v>0</v>
      </c>
      <c r="AG29" s="419">
        <f t="shared" si="10"/>
        <v>0</v>
      </c>
      <c r="AH29" s="419">
        <f t="shared" si="11"/>
        <v>2</v>
      </c>
    </row>
    <row r="30" spans="1:34" ht="14.5" x14ac:dyDescent="0.35">
      <c r="A30" s="681" t="s">
        <v>7512</v>
      </c>
      <c r="B30" s="682" t="s">
        <v>108</v>
      </c>
      <c r="C30" s="419"/>
      <c r="D30" s="419"/>
      <c r="E30" s="419"/>
      <c r="F30" s="419"/>
      <c r="G30" s="419"/>
      <c r="H30" s="419"/>
      <c r="I30" s="419"/>
      <c r="J30" s="419"/>
      <c r="K30" s="419"/>
      <c r="L30" s="419"/>
      <c r="M30" t="s">
        <v>109</v>
      </c>
      <c r="N30">
        <v>8</v>
      </c>
      <c r="O30">
        <v>7</v>
      </c>
      <c r="P30">
        <v>1</v>
      </c>
      <c r="Q30">
        <v>1</v>
      </c>
      <c r="R30">
        <v>1</v>
      </c>
      <c r="S30">
        <v>0</v>
      </c>
      <c r="T30">
        <v>3</v>
      </c>
      <c r="U30">
        <v>3</v>
      </c>
      <c r="V30">
        <v>0</v>
      </c>
      <c r="W30">
        <v>1</v>
      </c>
      <c r="X30">
        <v>1</v>
      </c>
      <c r="Y30">
        <v>0</v>
      </c>
      <c r="Z30">
        <v>3</v>
      </c>
      <c r="AA30">
        <v>2</v>
      </c>
      <c r="AB30">
        <v>0</v>
      </c>
      <c r="AC30" s="419">
        <f t="shared" si="6"/>
        <v>0</v>
      </c>
      <c r="AD30" s="419">
        <f t="shared" si="7"/>
        <v>0</v>
      </c>
      <c r="AE30" s="419">
        <f t="shared" si="8"/>
        <v>0</v>
      </c>
      <c r="AF30" s="419">
        <f t="shared" si="9"/>
        <v>0</v>
      </c>
      <c r="AG30" s="419">
        <f t="shared" si="10"/>
        <v>1</v>
      </c>
      <c r="AH30" s="419">
        <f t="shared" si="11"/>
        <v>0</v>
      </c>
    </row>
    <row r="31" spans="1:34" ht="14.5" x14ac:dyDescent="0.35">
      <c r="A31" s="681" t="s">
        <v>8640</v>
      </c>
      <c r="B31" s="682" t="s">
        <v>9061</v>
      </c>
      <c r="C31" s="419"/>
      <c r="D31" s="419"/>
      <c r="E31" s="419"/>
      <c r="F31" s="419"/>
      <c r="G31" s="419"/>
      <c r="H31" s="419"/>
      <c r="I31" s="419"/>
      <c r="J31" s="419"/>
      <c r="K31" s="419"/>
      <c r="L31" s="419"/>
      <c r="M31" t="s">
        <v>9062</v>
      </c>
      <c r="N31">
        <v>52</v>
      </c>
      <c r="O31">
        <v>30</v>
      </c>
      <c r="P31">
        <v>22</v>
      </c>
      <c r="Q31">
        <v>13</v>
      </c>
      <c r="R31">
        <v>8</v>
      </c>
      <c r="S31">
        <v>4</v>
      </c>
      <c r="T31">
        <v>13</v>
      </c>
      <c r="U31">
        <v>1</v>
      </c>
      <c r="V31">
        <v>13</v>
      </c>
      <c r="W31">
        <v>9</v>
      </c>
      <c r="X31">
        <v>3</v>
      </c>
      <c r="Y31">
        <v>1</v>
      </c>
      <c r="Z31">
        <v>7</v>
      </c>
      <c r="AA31">
        <v>0</v>
      </c>
      <c r="AB31">
        <v>10</v>
      </c>
      <c r="AC31" s="419">
        <f t="shared" si="6"/>
        <v>4</v>
      </c>
      <c r="AD31" s="419">
        <f t="shared" si="7"/>
        <v>5</v>
      </c>
      <c r="AE31" s="419">
        <f t="shared" si="8"/>
        <v>3</v>
      </c>
      <c r="AF31" s="419">
        <f t="shared" si="9"/>
        <v>6</v>
      </c>
      <c r="AG31" s="419">
        <f t="shared" si="10"/>
        <v>1</v>
      </c>
      <c r="AH31" s="419">
        <f t="shared" si="11"/>
        <v>3</v>
      </c>
    </row>
    <row r="32" spans="1:34" ht="14.5" x14ac:dyDescent="0.35">
      <c r="A32" s="681" t="s">
        <v>8663</v>
      </c>
      <c r="B32" s="682" t="s">
        <v>9067</v>
      </c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t="s">
        <v>9068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 s="419">
        <f t="shared" si="6"/>
        <v>0</v>
      </c>
      <c r="AD32" s="419">
        <f t="shared" si="7"/>
        <v>0</v>
      </c>
      <c r="AE32" s="419">
        <f t="shared" si="8"/>
        <v>0</v>
      </c>
      <c r="AF32" s="419">
        <f t="shared" si="9"/>
        <v>0</v>
      </c>
      <c r="AG32" s="419">
        <f t="shared" si="10"/>
        <v>0</v>
      </c>
      <c r="AH32" s="419">
        <f t="shared" si="11"/>
        <v>0</v>
      </c>
    </row>
    <row r="33" spans="1:34" ht="14.5" x14ac:dyDescent="0.35">
      <c r="A33" s="681" t="s">
        <v>8648</v>
      </c>
      <c r="B33" s="682" t="s">
        <v>114</v>
      </c>
      <c r="C33" s="419"/>
      <c r="D33" s="419"/>
      <c r="E33" s="419"/>
      <c r="F33" s="419"/>
      <c r="G33" s="419"/>
      <c r="H33" s="419"/>
      <c r="I33" s="419"/>
      <c r="J33" s="419"/>
      <c r="K33" s="419"/>
      <c r="L33" s="419"/>
      <c r="M33" t="s">
        <v>115</v>
      </c>
      <c r="N33">
        <v>179</v>
      </c>
      <c r="O33">
        <v>110</v>
      </c>
      <c r="P33">
        <v>69</v>
      </c>
      <c r="Q33">
        <v>29</v>
      </c>
      <c r="R33">
        <v>49</v>
      </c>
      <c r="S33">
        <v>30</v>
      </c>
      <c r="T33">
        <v>23</v>
      </c>
      <c r="U33">
        <v>23</v>
      </c>
      <c r="V33">
        <v>25</v>
      </c>
      <c r="W33">
        <v>16</v>
      </c>
      <c r="X33">
        <v>29</v>
      </c>
      <c r="Y33">
        <v>18</v>
      </c>
      <c r="Z33">
        <v>16</v>
      </c>
      <c r="AA33">
        <v>16</v>
      </c>
      <c r="AB33">
        <v>15</v>
      </c>
      <c r="AC33" s="419">
        <f t="shared" si="6"/>
        <v>13</v>
      </c>
      <c r="AD33" s="419">
        <f t="shared" si="7"/>
        <v>20</v>
      </c>
      <c r="AE33" s="419">
        <f t="shared" si="8"/>
        <v>12</v>
      </c>
      <c r="AF33" s="419">
        <f t="shared" si="9"/>
        <v>7</v>
      </c>
      <c r="AG33" s="419">
        <f t="shared" si="10"/>
        <v>7</v>
      </c>
      <c r="AH33" s="419">
        <f t="shared" si="11"/>
        <v>10</v>
      </c>
    </row>
    <row r="34" spans="1:34" ht="14.5" x14ac:dyDescent="0.35">
      <c r="A34" s="681" t="s">
        <v>8615</v>
      </c>
      <c r="B34" s="682" t="s">
        <v>118</v>
      </c>
      <c r="C34" s="419"/>
      <c r="D34" s="419"/>
      <c r="E34" s="419"/>
      <c r="F34" s="419"/>
      <c r="G34" s="419"/>
      <c r="H34" s="419"/>
      <c r="I34" s="419"/>
      <c r="J34" s="419"/>
      <c r="K34" s="419"/>
      <c r="L34" s="419"/>
      <c r="M34" t="s">
        <v>119</v>
      </c>
      <c r="N34">
        <v>36</v>
      </c>
      <c r="O34">
        <v>16</v>
      </c>
      <c r="P34">
        <v>20</v>
      </c>
      <c r="Q34">
        <v>8</v>
      </c>
      <c r="R34">
        <v>6</v>
      </c>
      <c r="S34">
        <v>3</v>
      </c>
      <c r="T34">
        <v>6</v>
      </c>
      <c r="U34">
        <v>13</v>
      </c>
      <c r="V34">
        <v>0</v>
      </c>
      <c r="W34">
        <v>3</v>
      </c>
      <c r="X34">
        <v>3</v>
      </c>
      <c r="Y34">
        <v>1</v>
      </c>
      <c r="Z34">
        <v>4</v>
      </c>
      <c r="AA34">
        <v>5</v>
      </c>
      <c r="AB34">
        <v>0</v>
      </c>
      <c r="AC34" s="419">
        <f t="shared" si="6"/>
        <v>5</v>
      </c>
      <c r="AD34" s="419">
        <f t="shared" si="7"/>
        <v>3</v>
      </c>
      <c r="AE34" s="419">
        <f t="shared" si="8"/>
        <v>2</v>
      </c>
      <c r="AF34" s="419">
        <f t="shared" si="9"/>
        <v>2</v>
      </c>
      <c r="AG34" s="419">
        <f t="shared" si="10"/>
        <v>8</v>
      </c>
      <c r="AH34" s="419">
        <f t="shared" si="11"/>
        <v>0</v>
      </c>
    </row>
    <row r="35" spans="1:34" ht="14.5" x14ac:dyDescent="0.35">
      <c r="A35" s="681" t="s">
        <v>8633</v>
      </c>
      <c r="B35" s="682" t="s">
        <v>122</v>
      </c>
      <c r="C35" s="419"/>
      <c r="D35" s="419"/>
      <c r="E35" s="419"/>
      <c r="F35" s="419"/>
      <c r="G35" s="419"/>
      <c r="H35" s="419"/>
      <c r="I35" s="419"/>
      <c r="J35" s="419"/>
      <c r="K35" s="419"/>
      <c r="L35" s="419"/>
      <c r="M35" t="s">
        <v>123</v>
      </c>
      <c r="N35">
        <v>61</v>
      </c>
      <c r="O35">
        <v>28</v>
      </c>
      <c r="P35">
        <v>33</v>
      </c>
      <c r="Q35">
        <v>12</v>
      </c>
      <c r="R35">
        <v>21</v>
      </c>
      <c r="S35">
        <v>10</v>
      </c>
      <c r="T35">
        <v>14</v>
      </c>
      <c r="U35">
        <v>2</v>
      </c>
      <c r="V35">
        <v>2</v>
      </c>
      <c r="W35">
        <v>4</v>
      </c>
      <c r="X35">
        <v>10</v>
      </c>
      <c r="Y35">
        <v>5</v>
      </c>
      <c r="Z35">
        <v>5</v>
      </c>
      <c r="AA35">
        <v>2</v>
      </c>
      <c r="AB35">
        <v>2</v>
      </c>
      <c r="AC35" s="419">
        <f t="shared" si="6"/>
        <v>8</v>
      </c>
      <c r="AD35" s="419">
        <f t="shared" si="7"/>
        <v>11</v>
      </c>
      <c r="AE35" s="419">
        <f t="shared" si="8"/>
        <v>5</v>
      </c>
      <c r="AF35" s="419">
        <f t="shared" si="9"/>
        <v>9</v>
      </c>
      <c r="AG35" s="419">
        <f t="shared" si="10"/>
        <v>0</v>
      </c>
      <c r="AH35" s="419">
        <f t="shared" si="11"/>
        <v>0</v>
      </c>
    </row>
    <row r="36" spans="1:34" ht="14.5" x14ac:dyDescent="0.35">
      <c r="A36" s="681" t="s">
        <v>127</v>
      </c>
      <c r="B36" s="682" t="s">
        <v>128</v>
      </c>
      <c r="C36" s="419"/>
      <c r="D36" s="419"/>
      <c r="E36" s="419"/>
      <c r="F36" s="419"/>
      <c r="G36" s="419"/>
      <c r="H36" s="419"/>
      <c r="I36" s="419"/>
      <c r="J36" s="419"/>
      <c r="K36" s="419"/>
      <c r="L36" s="419"/>
      <c r="M36" t="s">
        <v>129</v>
      </c>
      <c r="N36">
        <v>40</v>
      </c>
      <c r="O36">
        <v>26</v>
      </c>
      <c r="P36">
        <v>14</v>
      </c>
      <c r="Q36">
        <v>6</v>
      </c>
      <c r="R36">
        <v>4</v>
      </c>
      <c r="S36">
        <v>12</v>
      </c>
      <c r="T36">
        <v>18</v>
      </c>
      <c r="U36">
        <v>0</v>
      </c>
      <c r="V36">
        <v>0</v>
      </c>
      <c r="W36">
        <v>3</v>
      </c>
      <c r="X36">
        <v>4</v>
      </c>
      <c r="Y36">
        <v>8</v>
      </c>
      <c r="Z36">
        <v>11</v>
      </c>
      <c r="AA36">
        <v>0</v>
      </c>
      <c r="AB36">
        <v>0</v>
      </c>
      <c r="AC36" s="419">
        <f t="shared" si="6"/>
        <v>3</v>
      </c>
      <c r="AD36" s="419">
        <f t="shared" si="7"/>
        <v>0</v>
      </c>
      <c r="AE36" s="419">
        <f t="shared" si="8"/>
        <v>4</v>
      </c>
      <c r="AF36" s="419">
        <f t="shared" si="9"/>
        <v>7</v>
      </c>
      <c r="AG36" s="419">
        <f t="shared" si="10"/>
        <v>0</v>
      </c>
      <c r="AH36" s="419">
        <f t="shared" si="11"/>
        <v>0</v>
      </c>
    </row>
    <row r="37" spans="1:34" ht="14.5" x14ac:dyDescent="0.35">
      <c r="A37" s="681" t="s">
        <v>132</v>
      </c>
      <c r="B37" s="682" t="s">
        <v>133</v>
      </c>
      <c r="C37" s="419"/>
      <c r="D37" s="419"/>
      <c r="E37" s="419"/>
      <c r="F37" s="419"/>
      <c r="G37" s="419"/>
      <c r="H37" s="419"/>
      <c r="I37" s="419"/>
      <c r="J37" s="419"/>
      <c r="K37" s="419"/>
      <c r="L37" s="419"/>
      <c r="M37" t="s">
        <v>134</v>
      </c>
      <c r="N37">
        <v>2</v>
      </c>
      <c r="O37">
        <v>1</v>
      </c>
      <c r="P37">
        <v>1</v>
      </c>
      <c r="Q37">
        <v>0</v>
      </c>
      <c r="R37">
        <v>0</v>
      </c>
      <c r="S37">
        <v>1</v>
      </c>
      <c r="T37">
        <v>0</v>
      </c>
      <c r="U37">
        <v>1</v>
      </c>
      <c r="V37">
        <v>0</v>
      </c>
      <c r="W37">
        <v>0</v>
      </c>
      <c r="X37">
        <v>0</v>
      </c>
      <c r="Y37">
        <v>0</v>
      </c>
      <c r="Z37">
        <v>0</v>
      </c>
      <c r="AA37">
        <v>1</v>
      </c>
      <c r="AB37">
        <v>0</v>
      </c>
      <c r="AC37" s="419">
        <f t="shared" si="6"/>
        <v>0</v>
      </c>
      <c r="AD37" s="419">
        <f t="shared" si="7"/>
        <v>0</v>
      </c>
      <c r="AE37" s="419">
        <f t="shared" si="8"/>
        <v>1</v>
      </c>
      <c r="AF37" s="419">
        <f t="shared" si="9"/>
        <v>0</v>
      </c>
      <c r="AG37" s="419">
        <f t="shared" si="10"/>
        <v>0</v>
      </c>
      <c r="AH37" s="419">
        <f t="shared" si="11"/>
        <v>0</v>
      </c>
    </row>
    <row r="38" spans="1:34" ht="14.5" x14ac:dyDescent="0.35">
      <c r="A38" s="681" t="s">
        <v>136</v>
      </c>
      <c r="B38" s="682" t="s">
        <v>137</v>
      </c>
      <c r="C38" s="419"/>
      <c r="D38" s="419"/>
      <c r="E38" s="419"/>
      <c r="F38" s="419"/>
      <c r="G38" s="419"/>
      <c r="H38" s="419"/>
      <c r="I38" s="419"/>
      <c r="J38" s="419"/>
      <c r="K38" s="419"/>
      <c r="L38" s="419"/>
      <c r="M38" t="s">
        <v>138</v>
      </c>
      <c r="N38">
        <v>7</v>
      </c>
      <c r="O38">
        <v>4</v>
      </c>
      <c r="P38">
        <v>3</v>
      </c>
      <c r="Q38">
        <v>1</v>
      </c>
      <c r="R38">
        <v>1</v>
      </c>
      <c r="S38">
        <v>4</v>
      </c>
      <c r="T38">
        <v>0</v>
      </c>
      <c r="U38">
        <v>0</v>
      </c>
      <c r="V38">
        <v>1</v>
      </c>
      <c r="W38">
        <v>1</v>
      </c>
      <c r="X38">
        <v>1</v>
      </c>
      <c r="Y38">
        <v>1</v>
      </c>
      <c r="Z38">
        <v>0</v>
      </c>
      <c r="AA38">
        <v>0</v>
      </c>
      <c r="AB38">
        <v>1</v>
      </c>
      <c r="AC38" s="419">
        <f t="shared" si="6"/>
        <v>0</v>
      </c>
      <c r="AD38" s="419">
        <f t="shared" si="7"/>
        <v>0</v>
      </c>
      <c r="AE38" s="419">
        <f t="shared" si="8"/>
        <v>3</v>
      </c>
      <c r="AF38" s="419">
        <f t="shared" si="9"/>
        <v>0</v>
      </c>
      <c r="AG38" s="419">
        <f t="shared" si="10"/>
        <v>0</v>
      </c>
      <c r="AH38" s="419">
        <f t="shared" si="11"/>
        <v>0</v>
      </c>
    </row>
    <row r="39" spans="1:34" ht="14.5" x14ac:dyDescent="0.35">
      <c r="A39" s="681" t="s">
        <v>117</v>
      </c>
      <c r="B39" s="682" t="s">
        <v>141</v>
      </c>
      <c r="C39" s="419"/>
      <c r="D39" s="419"/>
      <c r="E39" s="419"/>
      <c r="F39" s="419"/>
      <c r="G39" s="419"/>
      <c r="H39" s="419"/>
      <c r="I39" s="419"/>
      <c r="J39" s="419"/>
      <c r="K39" s="419"/>
      <c r="L39" s="419"/>
      <c r="M39" t="s">
        <v>142</v>
      </c>
      <c r="N39">
        <v>9</v>
      </c>
      <c r="O39">
        <v>5</v>
      </c>
      <c r="P39">
        <v>4</v>
      </c>
      <c r="Q39">
        <v>0</v>
      </c>
      <c r="R39">
        <v>3</v>
      </c>
      <c r="S39">
        <v>4</v>
      </c>
      <c r="T39">
        <v>0</v>
      </c>
      <c r="U39">
        <v>2</v>
      </c>
      <c r="V39">
        <v>0</v>
      </c>
      <c r="W39">
        <v>0</v>
      </c>
      <c r="X39">
        <v>2</v>
      </c>
      <c r="Y39">
        <v>2</v>
      </c>
      <c r="Z39">
        <v>0</v>
      </c>
      <c r="AA39">
        <v>1</v>
      </c>
      <c r="AB39">
        <v>0</v>
      </c>
      <c r="AC39" s="419">
        <f t="shared" si="6"/>
        <v>0</v>
      </c>
      <c r="AD39" s="419">
        <f t="shared" si="7"/>
        <v>1</v>
      </c>
      <c r="AE39" s="419">
        <f t="shared" si="8"/>
        <v>2</v>
      </c>
      <c r="AF39" s="419">
        <f t="shared" si="9"/>
        <v>0</v>
      </c>
      <c r="AG39" s="419">
        <f t="shared" si="10"/>
        <v>1</v>
      </c>
      <c r="AH39" s="419">
        <f t="shared" si="11"/>
        <v>0</v>
      </c>
    </row>
    <row r="40" spans="1:34" ht="14.5" x14ac:dyDescent="0.35">
      <c r="A40" s="681" t="s">
        <v>148</v>
      </c>
      <c r="B40" s="682" t="s">
        <v>149</v>
      </c>
      <c r="C40" s="419"/>
      <c r="D40" s="419"/>
      <c r="E40" s="419"/>
      <c r="F40" s="419"/>
      <c r="G40" s="419"/>
      <c r="H40" s="419"/>
      <c r="I40" s="419"/>
      <c r="J40" s="419"/>
      <c r="K40" s="419"/>
      <c r="L40" s="419"/>
      <c r="M40" t="s">
        <v>150</v>
      </c>
      <c r="N40">
        <v>3</v>
      </c>
      <c r="O40">
        <v>2</v>
      </c>
      <c r="P40">
        <v>1</v>
      </c>
      <c r="Q40">
        <v>0</v>
      </c>
      <c r="R40">
        <v>2</v>
      </c>
      <c r="S40">
        <v>0</v>
      </c>
      <c r="T40">
        <v>1</v>
      </c>
      <c r="U40">
        <v>0</v>
      </c>
      <c r="V40">
        <v>0</v>
      </c>
      <c r="W40">
        <v>0</v>
      </c>
      <c r="X40">
        <v>1</v>
      </c>
      <c r="Y40">
        <v>0</v>
      </c>
      <c r="Z40">
        <v>1</v>
      </c>
      <c r="AA40">
        <v>0</v>
      </c>
      <c r="AB40">
        <v>0</v>
      </c>
      <c r="AC40" s="419">
        <f t="shared" si="6"/>
        <v>0</v>
      </c>
      <c r="AD40" s="419">
        <f t="shared" si="7"/>
        <v>1</v>
      </c>
      <c r="AE40" s="419">
        <f t="shared" si="8"/>
        <v>0</v>
      </c>
      <c r="AF40" s="419">
        <f t="shared" si="9"/>
        <v>0</v>
      </c>
      <c r="AG40" s="419">
        <f t="shared" si="10"/>
        <v>0</v>
      </c>
      <c r="AH40" s="419">
        <f t="shared" si="11"/>
        <v>0</v>
      </c>
    </row>
    <row r="41" spans="1:34" ht="14.5" x14ac:dyDescent="0.35">
      <c r="A41" s="681" t="s">
        <v>152</v>
      </c>
      <c r="B41" s="682" t="s">
        <v>153</v>
      </c>
      <c r="C41" s="419"/>
      <c r="D41" s="419"/>
      <c r="E41" s="419"/>
      <c r="F41" s="419"/>
      <c r="G41" s="419"/>
      <c r="H41" s="419"/>
      <c r="I41" s="419"/>
      <c r="J41" s="419"/>
      <c r="K41" s="419"/>
      <c r="L41" s="419"/>
      <c r="M41" t="s">
        <v>17242</v>
      </c>
      <c r="N41">
        <v>43</v>
      </c>
      <c r="O41">
        <v>20</v>
      </c>
      <c r="P41">
        <v>23</v>
      </c>
      <c r="Q41">
        <v>9</v>
      </c>
      <c r="R41">
        <v>10</v>
      </c>
      <c r="S41">
        <v>7</v>
      </c>
      <c r="T41">
        <v>8</v>
      </c>
      <c r="U41">
        <v>9</v>
      </c>
      <c r="V41">
        <v>0</v>
      </c>
      <c r="W41">
        <v>4</v>
      </c>
      <c r="X41">
        <v>2</v>
      </c>
      <c r="Y41">
        <v>6</v>
      </c>
      <c r="Z41">
        <v>3</v>
      </c>
      <c r="AA41">
        <v>5</v>
      </c>
      <c r="AB41">
        <v>0</v>
      </c>
      <c r="AC41" s="419">
        <f t="shared" si="6"/>
        <v>5</v>
      </c>
      <c r="AD41" s="419">
        <f t="shared" si="7"/>
        <v>8</v>
      </c>
      <c r="AE41" s="419">
        <f t="shared" si="8"/>
        <v>1</v>
      </c>
      <c r="AF41" s="419">
        <f t="shared" si="9"/>
        <v>5</v>
      </c>
      <c r="AG41" s="419">
        <f t="shared" si="10"/>
        <v>4</v>
      </c>
      <c r="AH41" s="419">
        <f t="shared" si="11"/>
        <v>0</v>
      </c>
    </row>
    <row r="42" spans="1:34" ht="14.5" x14ac:dyDescent="0.35">
      <c r="A42" s="681" t="s">
        <v>8463</v>
      </c>
      <c r="B42" s="682" t="s">
        <v>8462</v>
      </c>
      <c r="C42" s="419"/>
      <c r="D42" s="419"/>
      <c r="E42" s="419"/>
      <c r="F42" s="419"/>
      <c r="G42" s="419"/>
      <c r="H42" s="419"/>
      <c r="I42" s="419"/>
      <c r="J42" s="419"/>
      <c r="K42" s="419"/>
      <c r="L42" s="419"/>
      <c r="M42" t="s">
        <v>157</v>
      </c>
      <c r="N42">
        <v>1</v>
      </c>
      <c r="O42">
        <v>1</v>
      </c>
      <c r="P42">
        <v>0</v>
      </c>
      <c r="Q42">
        <v>1</v>
      </c>
      <c r="R42">
        <v>0</v>
      </c>
      <c r="S42">
        <v>0</v>
      </c>
      <c r="T42">
        <v>0</v>
      </c>
      <c r="U42">
        <v>0</v>
      </c>
      <c r="V42">
        <v>0</v>
      </c>
      <c r="W42">
        <v>1</v>
      </c>
      <c r="X42">
        <v>0</v>
      </c>
      <c r="Y42">
        <v>0</v>
      </c>
      <c r="Z42">
        <v>0</v>
      </c>
      <c r="AA42">
        <v>0</v>
      </c>
      <c r="AB42">
        <v>0</v>
      </c>
      <c r="AC42" s="419">
        <f t="shared" si="6"/>
        <v>0</v>
      </c>
      <c r="AD42" s="419">
        <f t="shared" si="7"/>
        <v>0</v>
      </c>
      <c r="AE42" s="419">
        <f t="shared" si="8"/>
        <v>0</v>
      </c>
      <c r="AF42" s="419">
        <f t="shared" si="9"/>
        <v>0</v>
      </c>
      <c r="AG42" s="419">
        <f t="shared" si="10"/>
        <v>0</v>
      </c>
      <c r="AH42" s="419">
        <f t="shared" si="11"/>
        <v>0</v>
      </c>
    </row>
    <row r="43" spans="1:34" ht="14.5" x14ac:dyDescent="0.35">
      <c r="A43" s="681" t="s">
        <v>125</v>
      </c>
      <c r="B43" s="682" t="s">
        <v>159</v>
      </c>
      <c r="C43" s="419"/>
      <c r="D43" s="419"/>
      <c r="E43" s="419"/>
      <c r="F43" s="419"/>
      <c r="G43" s="419"/>
      <c r="H43" s="419"/>
      <c r="I43" s="419"/>
      <c r="J43" s="419"/>
      <c r="K43" s="419"/>
      <c r="L43" s="419"/>
      <c r="M43" t="s">
        <v>160</v>
      </c>
      <c r="N43">
        <v>51</v>
      </c>
      <c r="O43">
        <v>26</v>
      </c>
      <c r="P43">
        <v>25</v>
      </c>
      <c r="Q43">
        <v>12</v>
      </c>
      <c r="R43">
        <v>16</v>
      </c>
      <c r="S43">
        <v>0</v>
      </c>
      <c r="T43">
        <v>11</v>
      </c>
      <c r="U43">
        <v>12</v>
      </c>
      <c r="V43">
        <v>0</v>
      </c>
      <c r="W43">
        <v>7</v>
      </c>
      <c r="X43">
        <v>7</v>
      </c>
      <c r="Y43">
        <v>0</v>
      </c>
      <c r="Z43">
        <v>7</v>
      </c>
      <c r="AA43">
        <v>5</v>
      </c>
      <c r="AB43">
        <v>0</v>
      </c>
      <c r="AC43" s="419">
        <f t="shared" si="6"/>
        <v>5</v>
      </c>
      <c r="AD43" s="419">
        <f t="shared" si="7"/>
        <v>9</v>
      </c>
      <c r="AE43" s="419">
        <f t="shared" si="8"/>
        <v>0</v>
      </c>
      <c r="AF43" s="419">
        <f t="shared" si="9"/>
        <v>4</v>
      </c>
      <c r="AG43" s="419">
        <f t="shared" si="10"/>
        <v>7</v>
      </c>
      <c r="AH43" s="419">
        <f t="shared" si="11"/>
        <v>0</v>
      </c>
    </row>
    <row r="44" spans="1:34" ht="14.5" x14ac:dyDescent="0.35">
      <c r="A44" s="681" t="s">
        <v>163</v>
      </c>
      <c r="B44" s="682" t="s">
        <v>164</v>
      </c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t="s">
        <v>165</v>
      </c>
      <c r="N44">
        <v>26</v>
      </c>
      <c r="O44">
        <v>16</v>
      </c>
      <c r="P44">
        <v>10</v>
      </c>
      <c r="Q44">
        <v>0</v>
      </c>
      <c r="R44">
        <v>8</v>
      </c>
      <c r="S44">
        <v>5</v>
      </c>
      <c r="T44">
        <v>3</v>
      </c>
      <c r="U44">
        <v>9</v>
      </c>
      <c r="V44">
        <v>1</v>
      </c>
      <c r="W44">
        <v>0</v>
      </c>
      <c r="X44">
        <v>5</v>
      </c>
      <c r="Y44">
        <v>5</v>
      </c>
      <c r="Z44">
        <v>1</v>
      </c>
      <c r="AA44">
        <v>4</v>
      </c>
      <c r="AB44">
        <v>1</v>
      </c>
      <c r="AC44" s="419">
        <f t="shared" si="6"/>
        <v>0</v>
      </c>
      <c r="AD44" s="419">
        <f t="shared" si="7"/>
        <v>3</v>
      </c>
      <c r="AE44" s="419">
        <f t="shared" si="8"/>
        <v>0</v>
      </c>
      <c r="AF44" s="419">
        <f t="shared" si="9"/>
        <v>2</v>
      </c>
      <c r="AG44" s="419">
        <f t="shared" si="10"/>
        <v>5</v>
      </c>
      <c r="AH44" s="419">
        <f t="shared" si="11"/>
        <v>0</v>
      </c>
    </row>
    <row r="45" spans="1:34" ht="14.5" x14ac:dyDescent="0.35">
      <c r="A45" s="681" t="s">
        <v>8654</v>
      </c>
      <c r="B45" s="682" t="s">
        <v>168</v>
      </c>
      <c r="C45" s="419"/>
      <c r="D45" s="419"/>
      <c r="E45" s="419"/>
      <c r="F45" s="419"/>
      <c r="G45" s="419"/>
      <c r="H45" s="419"/>
      <c r="I45" s="419"/>
      <c r="J45" s="419"/>
      <c r="K45" s="419"/>
      <c r="L45" s="419"/>
      <c r="M45" t="s">
        <v>1600</v>
      </c>
      <c r="N45">
        <v>22</v>
      </c>
      <c r="O45">
        <v>13</v>
      </c>
      <c r="P45">
        <v>9</v>
      </c>
      <c r="Q45">
        <v>4</v>
      </c>
      <c r="R45">
        <v>4</v>
      </c>
      <c r="S45">
        <v>3</v>
      </c>
      <c r="T45">
        <v>5</v>
      </c>
      <c r="U45">
        <v>6</v>
      </c>
      <c r="V45">
        <v>0</v>
      </c>
      <c r="W45">
        <v>3</v>
      </c>
      <c r="X45">
        <v>2</v>
      </c>
      <c r="Y45">
        <v>2</v>
      </c>
      <c r="Z45">
        <v>4</v>
      </c>
      <c r="AA45">
        <v>2</v>
      </c>
      <c r="AB45">
        <v>0</v>
      </c>
      <c r="AC45" s="419">
        <f t="shared" si="6"/>
        <v>1</v>
      </c>
      <c r="AD45" s="419">
        <f t="shared" si="7"/>
        <v>2</v>
      </c>
      <c r="AE45" s="419">
        <f t="shared" si="8"/>
        <v>1</v>
      </c>
      <c r="AF45" s="419">
        <f t="shared" si="9"/>
        <v>1</v>
      </c>
      <c r="AG45" s="419">
        <f t="shared" si="10"/>
        <v>4</v>
      </c>
      <c r="AH45" s="419">
        <f t="shared" si="11"/>
        <v>0</v>
      </c>
    </row>
    <row r="46" spans="1:34" ht="14.5" x14ac:dyDescent="0.35">
      <c r="A46" s="681" t="s">
        <v>131</v>
      </c>
      <c r="B46" s="682" t="s">
        <v>172</v>
      </c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t="s">
        <v>173</v>
      </c>
      <c r="N46">
        <v>22</v>
      </c>
      <c r="O46">
        <v>11</v>
      </c>
      <c r="P46">
        <v>11</v>
      </c>
      <c r="Q46">
        <v>1</v>
      </c>
      <c r="R46">
        <v>7</v>
      </c>
      <c r="S46">
        <v>6</v>
      </c>
      <c r="T46">
        <v>2</v>
      </c>
      <c r="U46">
        <v>4</v>
      </c>
      <c r="V46">
        <v>2</v>
      </c>
      <c r="W46">
        <v>0</v>
      </c>
      <c r="X46">
        <v>4</v>
      </c>
      <c r="Y46">
        <v>3</v>
      </c>
      <c r="Z46">
        <v>2</v>
      </c>
      <c r="AA46">
        <v>1</v>
      </c>
      <c r="AB46">
        <v>1</v>
      </c>
      <c r="AC46" s="419">
        <f t="shared" si="6"/>
        <v>1</v>
      </c>
      <c r="AD46" s="419">
        <f t="shared" si="7"/>
        <v>3</v>
      </c>
      <c r="AE46" s="419">
        <f t="shared" si="8"/>
        <v>3</v>
      </c>
      <c r="AF46" s="419">
        <f t="shared" si="9"/>
        <v>0</v>
      </c>
      <c r="AG46" s="419">
        <f t="shared" si="10"/>
        <v>3</v>
      </c>
      <c r="AH46" s="419">
        <f t="shared" si="11"/>
        <v>1</v>
      </c>
    </row>
    <row r="47" spans="1:34" s="420" customFormat="1" ht="14.5" x14ac:dyDescent="0.35">
      <c r="A47" s="681" t="s">
        <v>8612</v>
      </c>
      <c r="B47" s="682" t="s">
        <v>177</v>
      </c>
      <c r="C47" s="419"/>
      <c r="D47" s="419"/>
      <c r="E47" s="419"/>
      <c r="F47" s="419"/>
      <c r="G47" s="419"/>
      <c r="H47" s="419"/>
      <c r="I47" s="419"/>
      <c r="J47" s="419"/>
      <c r="K47" s="419"/>
      <c r="L47" s="419"/>
      <c r="M47" t="s">
        <v>178</v>
      </c>
      <c r="N47">
        <v>43</v>
      </c>
      <c r="O47">
        <v>26</v>
      </c>
      <c r="P47">
        <v>17</v>
      </c>
      <c r="Q47">
        <v>5</v>
      </c>
      <c r="R47">
        <v>16</v>
      </c>
      <c r="S47">
        <v>6</v>
      </c>
      <c r="T47">
        <v>8</v>
      </c>
      <c r="U47">
        <v>8</v>
      </c>
      <c r="V47">
        <v>0</v>
      </c>
      <c r="W47">
        <v>5</v>
      </c>
      <c r="X47">
        <v>8</v>
      </c>
      <c r="Y47">
        <v>5</v>
      </c>
      <c r="Z47">
        <v>4</v>
      </c>
      <c r="AA47">
        <v>4</v>
      </c>
      <c r="AB47">
        <v>0</v>
      </c>
      <c r="AC47" s="419">
        <f t="shared" si="6"/>
        <v>0</v>
      </c>
      <c r="AD47" s="419">
        <f t="shared" si="7"/>
        <v>8</v>
      </c>
      <c r="AE47" s="419">
        <f t="shared" si="8"/>
        <v>1</v>
      </c>
      <c r="AF47" s="419">
        <f t="shared" si="9"/>
        <v>4</v>
      </c>
      <c r="AG47" s="419">
        <f t="shared" si="10"/>
        <v>4</v>
      </c>
      <c r="AH47" s="419">
        <f t="shared" si="11"/>
        <v>0</v>
      </c>
    </row>
    <row r="48" spans="1:34" ht="14.5" x14ac:dyDescent="0.35">
      <c r="A48" s="681" t="s">
        <v>8613</v>
      </c>
      <c r="B48" s="682" t="s">
        <v>182</v>
      </c>
      <c r="C48" s="419"/>
      <c r="D48" s="419"/>
      <c r="E48" s="419"/>
      <c r="F48" s="419"/>
      <c r="G48" s="419"/>
      <c r="H48" s="419"/>
      <c r="I48" s="419"/>
      <c r="J48" s="419"/>
      <c r="K48" s="419"/>
      <c r="L48" s="419"/>
      <c r="M48" t="s">
        <v>183</v>
      </c>
      <c r="N48">
        <v>20</v>
      </c>
      <c r="O48">
        <v>11</v>
      </c>
      <c r="P48">
        <v>9</v>
      </c>
      <c r="Q48">
        <v>0</v>
      </c>
      <c r="R48">
        <v>1</v>
      </c>
      <c r="S48">
        <v>6</v>
      </c>
      <c r="T48">
        <v>4</v>
      </c>
      <c r="U48">
        <v>9</v>
      </c>
      <c r="V48">
        <v>0</v>
      </c>
      <c r="W48">
        <v>0</v>
      </c>
      <c r="X48">
        <v>1</v>
      </c>
      <c r="Y48">
        <v>3</v>
      </c>
      <c r="Z48">
        <v>1</v>
      </c>
      <c r="AA48">
        <v>6</v>
      </c>
      <c r="AB48">
        <v>0</v>
      </c>
      <c r="AC48" s="419">
        <f t="shared" si="6"/>
        <v>0</v>
      </c>
      <c r="AD48" s="419">
        <f t="shared" si="7"/>
        <v>0</v>
      </c>
      <c r="AE48" s="419">
        <f t="shared" si="8"/>
        <v>3</v>
      </c>
      <c r="AF48" s="419">
        <f t="shared" si="9"/>
        <v>3</v>
      </c>
      <c r="AG48" s="419">
        <f t="shared" si="10"/>
        <v>3</v>
      </c>
      <c r="AH48" s="419">
        <f t="shared" si="11"/>
        <v>0</v>
      </c>
    </row>
    <row r="49" spans="1:34" ht="14.5" x14ac:dyDescent="0.35">
      <c r="A49" s="681" t="s">
        <v>8614</v>
      </c>
      <c r="B49" s="682" t="s">
        <v>185</v>
      </c>
      <c r="C49" s="419"/>
      <c r="D49" s="419"/>
      <c r="E49" s="419"/>
      <c r="F49" s="419"/>
      <c r="G49" s="419"/>
      <c r="H49" s="419"/>
      <c r="I49" s="419"/>
      <c r="J49" s="419"/>
      <c r="K49" s="419"/>
      <c r="L49" s="419"/>
      <c r="M49" t="s">
        <v>17243</v>
      </c>
      <c r="N49">
        <v>9</v>
      </c>
      <c r="O49">
        <v>5</v>
      </c>
      <c r="P49">
        <v>4</v>
      </c>
      <c r="Q49">
        <v>1</v>
      </c>
      <c r="R49">
        <v>1</v>
      </c>
      <c r="S49">
        <v>4</v>
      </c>
      <c r="T49">
        <v>2</v>
      </c>
      <c r="U49">
        <v>1</v>
      </c>
      <c r="V49">
        <v>0</v>
      </c>
      <c r="W49">
        <v>1</v>
      </c>
      <c r="X49">
        <v>1</v>
      </c>
      <c r="Y49">
        <v>2</v>
      </c>
      <c r="Z49">
        <v>1</v>
      </c>
      <c r="AA49">
        <v>0</v>
      </c>
      <c r="AB49">
        <v>0</v>
      </c>
      <c r="AC49" s="419">
        <f t="shared" si="6"/>
        <v>0</v>
      </c>
      <c r="AD49" s="419">
        <f t="shared" si="7"/>
        <v>0</v>
      </c>
      <c r="AE49" s="419">
        <f t="shared" si="8"/>
        <v>2</v>
      </c>
      <c r="AF49" s="419">
        <f t="shared" si="9"/>
        <v>1</v>
      </c>
      <c r="AG49" s="419">
        <f t="shared" si="10"/>
        <v>1</v>
      </c>
      <c r="AH49" s="419">
        <f t="shared" si="11"/>
        <v>0</v>
      </c>
    </row>
    <row r="50" spans="1:34" ht="14.5" x14ac:dyDescent="0.35">
      <c r="A50" s="681" t="s">
        <v>8616</v>
      </c>
      <c r="B50" s="682" t="s">
        <v>8976</v>
      </c>
      <c r="C50" s="419"/>
      <c r="D50" s="419"/>
      <c r="E50" s="419"/>
      <c r="F50" s="419"/>
      <c r="G50" s="419"/>
      <c r="H50" s="419"/>
      <c r="I50" s="419"/>
      <c r="J50" s="419"/>
      <c r="K50" s="419"/>
      <c r="L50" s="419"/>
      <c r="M50" t="s">
        <v>8977</v>
      </c>
      <c r="N50">
        <v>36</v>
      </c>
      <c r="O50">
        <v>20</v>
      </c>
      <c r="P50">
        <v>16</v>
      </c>
      <c r="Q50">
        <v>10</v>
      </c>
      <c r="R50">
        <v>13</v>
      </c>
      <c r="S50">
        <v>0</v>
      </c>
      <c r="T50">
        <v>5</v>
      </c>
      <c r="U50">
        <v>6</v>
      </c>
      <c r="V50">
        <v>2</v>
      </c>
      <c r="W50">
        <v>3</v>
      </c>
      <c r="X50">
        <v>10</v>
      </c>
      <c r="Y50">
        <v>0</v>
      </c>
      <c r="Z50">
        <v>2</v>
      </c>
      <c r="AA50">
        <v>4</v>
      </c>
      <c r="AB50">
        <v>1</v>
      </c>
      <c r="AC50" s="419">
        <f t="shared" si="6"/>
        <v>7</v>
      </c>
      <c r="AD50" s="419">
        <f t="shared" si="7"/>
        <v>3</v>
      </c>
      <c r="AE50" s="419">
        <f t="shared" si="8"/>
        <v>0</v>
      </c>
      <c r="AF50" s="419">
        <f t="shared" si="9"/>
        <v>3</v>
      </c>
      <c r="AG50" s="419">
        <f t="shared" si="10"/>
        <v>2</v>
      </c>
      <c r="AH50" s="419">
        <f t="shared" si="11"/>
        <v>1</v>
      </c>
    </row>
    <row r="51" spans="1:34" ht="14.5" x14ac:dyDescent="0.35">
      <c r="A51" s="681" t="s">
        <v>7513</v>
      </c>
      <c r="B51" s="682" t="s">
        <v>190</v>
      </c>
      <c r="C51" s="419"/>
      <c r="D51" s="419"/>
      <c r="E51" s="419"/>
      <c r="F51" s="419"/>
      <c r="G51" s="419"/>
      <c r="H51" s="419"/>
      <c r="I51" s="419"/>
      <c r="J51" s="419"/>
      <c r="K51" s="419"/>
      <c r="L51" s="419"/>
      <c r="M51" t="s">
        <v>191</v>
      </c>
      <c r="N51">
        <v>206</v>
      </c>
      <c r="O51">
        <v>101</v>
      </c>
      <c r="P51">
        <v>105</v>
      </c>
      <c r="Q51">
        <v>32</v>
      </c>
      <c r="R51">
        <v>18</v>
      </c>
      <c r="S51">
        <v>40</v>
      </c>
      <c r="T51">
        <v>57</v>
      </c>
      <c r="U51">
        <v>35</v>
      </c>
      <c r="V51">
        <v>24</v>
      </c>
      <c r="W51">
        <v>16</v>
      </c>
      <c r="X51">
        <v>11</v>
      </c>
      <c r="Y51">
        <v>18</v>
      </c>
      <c r="Z51">
        <v>26</v>
      </c>
      <c r="AA51">
        <v>19</v>
      </c>
      <c r="AB51">
        <v>11</v>
      </c>
      <c r="AC51" s="419">
        <f t="shared" si="6"/>
        <v>16</v>
      </c>
      <c r="AD51" s="419">
        <f t="shared" si="7"/>
        <v>7</v>
      </c>
      <c r="AE51" s="419">
        <f t="shared" si="8"/>
        <v>22</v>
      </c>
      <c r="AF51" s="419">
        <f t="shared" si="9"/>
        <v>31</v>
      </c>
      <c r="AG51" s="419">
        <f t="shared" si="10"/>
        <v>16</v>
      </c>
      <c r="AH51" s="419">
        <f t="shared" si="11"/>
        <v>13</v>
      </c>
    </row>
    <row r="52" spans="1:34" ht="14.5" x14ac:dyDescent="0.35">
      <c r="A52" s="681" t="s">
        <v>8618</v>
      </c>
      <c r="B52" s="682" t="s">
        <v>9013</v>
      </c>
      <c r="C52" s="419"/>
      <c r="D52" s="419"/>
      <c r="E52" s="419"/>
      <c r="F52" s="419"/>
      <c r="G52" s="419"/>
      <c r="H52" s="419"/>
      <c r="I52" s="419"/>
      <c r="J52" s="419"/>
      <c r="K52" s="419"/>
      <c r="L52" s="419"/>
      <c r="M52" t="s">
        <v>9014</v>
      </c>
      <c r="N52">
        <v>16</v>
      </c>
      <c r="O52">
        <v>4</v>
      </c>
      <c r="P52">
        <v>12</v>
      </c>
      <c r="Q52">
        <v>6</v>
      </c>
      <c r="R52">
        <v>8</v>
      </c>
      <c r="S52">
        <v>0</v>
      </c>
      <c r="T52">
        <v>2</v>
      </c>
      <c r="U52">
        <v>0</v>
      </c>
      <c r="V52">
        <v>0</v>
      </c>
      <c r="W52">
        <v>2</v>
      </c>
      <c r="X52">
        <v>2</v>
      </c>
      <c r="Y52">
        <v>0</v>
      </c>
      <c r="Z52">
        <v>0</v>
      </c>
      <c r="AA52">
        <v>0</v>
      </c>
      <c r="AB52">
        <v>0</v>
      </c>
      <c r="AC52" s="419">
        <f t="shared" si="6"/>
        <v>4</v>
      </c>
      <c r="AD52" s="419">
        <f t="shared" si="7"/>
        <v>6</v>
      </c>
      <c r="AE52" s="419">
        <f t="shared" si="8"/>
        <v>0</v>
      </c>
      <c r="AF52" s="419">
        <f t="shared" si="9"/>
        <v>2</v>
      </c>
      <c r="AG52" s="419">
        <f t="shared" si="10"/>
        <v>0</v>
      </c>
      <c r="AH52" s="419">
        <f t="shared" si="11"/>
        <v>0</v>
      </c>
    </row>
    <row r="53" spans="1:34" ht="14.5" x14ac:dyDescent="0.35">
      <c r="A53" s="681" t="s">
        <v>8619</v>
      </c>
      <c r="B53" s="682" t="s">
        <v>9074</v>
      </c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t="s">
        <v>196</v>
      </c>
      <c r="N53">
        <v>44</v>
      </c>
      <c r="O53">
        <v>26</v>
      </c>
      <c r="P53">
        <v>18</v>
      </c>
      <c r="Q53">
        <v>12</v>
      </c>
      <c r="R53">
        <v>1</v>
      </c>
      <c r="S53">
        <v>6</v>
      </c>
      <c r="T53">
        <v>11</v>
      </c>
      <c r="U53">
        <v>8</v>
      </c>
      <c r="V53">
        <v>6</v>
      </c>
      <c r="W53">
        <v>8</v>
      </c>
      <c r="X53">
        <v>0</v>
      </c>
      <c r="Y53">
        <v>4</v>
      </c>
      <c r="Z53">
        <v>6</v>
      </c>
      <c r="AA53">
        <v>4</v>
      </c>
      <c r="AB53">
        <v>4</v>
      </c>
      <c r="AC53" s="419">
        <f t="shared" si="6"/>
        <v>4</v>
      </c>
      <c r="AD53" s="419">
        <f t="shared" si="7"/>
        <v>1</v>
      </c>
      <c r="AE53" s="419">
        <f t="shared" si="8"/>
        <v>2</v>
      </c>
      <c r="AF53" s="419">
        <f t="shared" si="9"/>
        <v>5</v>
      </c>
      <c r="AG53" s="419">
        <f t="shared" si="10"/>
        <v>4</v>
      </c>
      <c r="AH53" s="419">
        <f t="shared" si="11"/>
        <v>2</v>
      </c>
    </row>
    <row r="54" spans="1:34" ht="14.5" x14ac:dyDescent="0.35">
      <c r="A54" s="681" t="s">
        <v>8627</v>
      </c>
      <c r="B54" s="682" t="s">
        <v>11282</v>
      </c>
      <c r="C54" s="419"/>
      <c r="D54" s="419"/>
      <c r="E54" s="419"/>
      <c r="F54" s="419"/>
      <c r="G54" s="419"/>
      <c r="H54" s="419"/>
      <c r="I54" s="419"/>
      <c r="J54" s="419"/>
      <c r="K54" s="419"/>
      <c r="L54" s="419"/>
      <c r="M54" t="s">
        <v>197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 s="419">
        <f t="shared" si="6"/>
        <v>0</v>
      </c>
      <c r="AD54" s="419">
        <f t="shared" si="7"/>
        <v>0</v>
      </c>
      <c r="AE54" s="419">
        <f t="shared" si="8"/>
        <v>0</v>
      </c>
      <c r="AF54" s="419">
        <f t="shared" si="9"/>
        <v>0</v>
      </c>
      <c r="AG54" s="419">
        <f t="shared" si="10"/>
        <v>0</v>
      </c>
      <c r="AH54" s="419">
        <f t="shared" si="11"/>
        <v>0</v>
      </c>
    </row>
    <row r="55" spans="1:34" ht="14.5" x14ac:dyDescent="0.35">
      <c r="A55" s="681" t="s">
        <v>7001</v>
      </c>
      <c r="B55" s="682" t="s">
        <v>199</v>
      </c>
      <c r="C55" s="419"/>
      <c r="D55" s="419"/>
      <c r="E55" s="419"/>
      <c r="F55" s="419"/>
      <c r="G55" s="419"/>
      <c r="H55" s="419"/>
      <c r="I55" s="419"/>
      <c r="J55" s="419"/>
      <c r="K55" s="419"/>
      <c r="L55" s="419"/>
      <c r="M55" t="s">
        <v>200</v>
      </c>
      <c r="N55">
        <v>11</v>
      </c>
      <c r="O55">
        <v>7</v>
      </c>
      <c r="P55">
        <v>4</v>
      </c>
      <c r="Q55">
        <v>2</v>
      </c>
      <c r="R55">
        <v>7</v>
      </c>
      <c r="S55">
        <v>0</v>
      </c>
      <c r="T55">
        <v>2</v>
      </c>
      <c r="U55">
        <v>0</v>
      </c>
      <c r="V55">
        <v>0</v>
      </c>
      <c r="W55">
        <v>1</v>
      </c>
      <c r="X55">
        <v>4</v>
      </c>
      <c r="Y55">
        <v>0</v>
      </c>
      <c r="Z55">
        <v>2</v>
      </c>
      <c r="AA55">
        <v>0</v>
      </c>
      <c r="AB55">
        <v>0</v>
      </c>
      <c r="AC55" s="419">
        <f t="shared" si="6"/>
        <v>1</v>
      </c>
      <c r="AD55" s="419">
        <f t="shared" si="7"/>
        <v>3</v>
      </c>
      <c r="AE55" s="419">
        <f t="shared" si="8"/>
        <v>0</v>
      </c>
      <c r="AF55" s="419">
        <f t="shared" si="9"/>
        <v>0</v>
      </c>
      <c r="AG55" s="419">
        <f t="shared" si="10"/>
        <v>0</v>
      </c>
      <c r="AH55" s="419">
        <f t="shared" si="11"/>
        <v>0</v>
      </c>
    </row>
    <row r="56" spans="1:34" ht="14.5" x14ac:dyDescent="0.35">
      <c r="A56" s="681" t="s">
        <v>7002</v>
      </c>
      <c r="B56" s="682" t="s">
        <v>204</v>
      </c>
      <c r="C56" s="419"/>
      <c r="D56" s="419"/>
      <c r="E56" s="419"/>
      <c r="F56" s="419"/>
      <c r="G56" s="419"/>
      <c r="H56" s="419"/>
      <c r="I56" s="419"/>
      <c r="J56" s="419"/>
      <c r="K56" s="419"/>
      <c r="L56" s="419"/>
      <c r="M56" t="s">
        <v>205</v>
      </c>
      <c r="N56">
        <v>4</v>
      </c>
      <c r="O56">
        <v>2</v>
      </c>
      <c r="P56">
        <v>2</v>
      </c>
      <c r="Q56">
        <v>2</v>
      </c>
      <c r="R56">
        <v>2</v>
      </c>
      <c r="S56">
        <v>0</v>
      </c>
      <c r="T56">
        <v>0</v>
      </c>
      <c r="U56">
        <v>0</v>
      </c>
      <c r="V56">
        <v>0</v>
      </c>
      <c r="W56">
        <v>1</v>
      </c>
      <c r="X56">
        <v>1</v>
      </c>
      <c r="Y56">
        <v>0</v>
      </c>
      <c r="Z56">
        <v>0</v>
      </c>
      <c r="AA56">
        <v>0</v>
      </c>
      <c r="AB56">
        <v>0</v>
      </c>
      <c r="AC56" s="419">
        <f t="shared" si="6"/>
        <v>1</v>
      </c>
      <c r="AD56" s="419">
        <f t="shared" si="7"/>
        <v>1</v>
      </c>
      <c r="AE56" s="419">
        <f t="shared" si="8"/>
        <v>0</v>
      </c>
      <c r="AF56" s="419">
        <f t="shared" si="9"/>
        <v>0</v>
      </c>
      <c r="AG56" s="419">
        <f t="shared" si="10"/>
        <v>0</v>
      </c>
      <c r="AH56" s="419">
        <f t="shared" si="11"/>
        <v>0</v>
      </c>
    </row>
    <row r="57" spans="1:34" ht="14.5" x14ac:dyDescent="0.35">
      <c r="A57" s="681" t="s">
        <v>8636</v>
      </c>
      <c r="B57" s="682" t="s">
        <v>9945</v>
      </c>
      <c r="C57" s="419"/>
      <c r="D57" s="419"/>
      <c r="E57" s="419"/>
      <c r="F57" s="419"/>
      <c r="G57" s="419"/>
      <c r="H57" s="419"/>
      <c r="I57" s="419"/>
      <c r="J57" s="419"/>
      <c r="K57" s="419"/>
      <c r="L57" s="419"/>
      <c r="M57" t="s">
        <v>209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 s="419">
        <f t="shared" si="6"/>
        <v>0</v>
      </c>
      <c r="AD57" s="419">
        <f t="shared" si="7"/>
        <v>0</v>
      </c>
      <c r="AE57" s="419">
        <f t="shared" si="8"/>
        <v>0</v>
      </c>
      <c r="AF57" s="419">
        <f t="shared" si="9"/>
        <v>0</v>
      </c>
      <c r="AG57" s="419">
        <f t="shared" si="10"/>
        <v>0</v>
      </c>
      <c r="AH57" s="419">
        <f t="shared" si="11"/>
        <v>0</v>
      </c>
    </row>
    <row r="58" spans="1:34" ht="14.5" x14ac:dyDescent="0.35">
      <c r="A58" s="681" t="s">
        <v>212</v>
      </c>
      <c r="B58" s="682" t="s">
        <v>12339</v>
      </c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t="s">
        <v>3580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 s="419">
        <f t="shared" si="6"/>
        <v>0</v>
      </c>
      <c r="AD58" s="419">
        <f t="shared" si="7"/>
        <v>0</v>
      </c>
      <c r="AE58" s="419">
        <f t="shared" si="8"/>
        <v>0</v>
      </c>
      <c r="AF58" s="419">
        <f t="shared" si="9"/>
        <v>0</v>
      </c>
      <c r="AG58" s="419">
        <f t="shared" si="10"/>
        <v>0</v>
      </c>
      <c r="AH58" s="419">
        <f t="shared" si="11"/>
        <v>0</v>
      </c>
    </row>
    <row r="59" spans="1:34" ht="14.5" x14ac:dyDescent="0.35">
      <c r="A59" s="681" t="s">
        <v>184</v>
      </c>
      <c r="B59" s="682" t="s">
        <v>216</v>
      </c>
      <c r="C59" s="419"/>
      <c r="D59" s="419"/>
      <c r="E59" s="419"/>
      <c r="F59" s="419"/>
      <c r="G59" s="419"/>
      <c r="H59" s="419"/>
      <c r="I59" s="419"/>
      <c r="J59" s="419"/>
      <c r="K59" s="419"/>
      <c r="L59" s="419"/>
      <c r="M59" t="s">
        <v>217</v>
      </c>
      <c r="N59">
        <v>7</v>
      </c>
      <c r="O59">
        <v>4</v>
      </c>
      <c r="P59">
        <v>3</v>
      </c>
      <c r="Q59">
        <v>1</v>
      </c>
      <c r="R59">
        <v>1</v>
      </c>
      <c r="S59">
        <v>0</v>
      </c>
      <c r="T59">
        <v>0</v>
      </c>
      <c r="U59">
        <v>3</v>
      </c>
      <c r="V59">
        <v>2</v>
      </c>
      <c r="W59">
        <v>1</v>
      </c>
      <c r="X59">
        <v>1</v>
      </c>
      <c r="Y59">
        <v>0</v>
      </c>
      <c r="Z59">
        <v>0</v>
      </c>
      <c r="AA59">
        <v>2</v>
      </c>
      <c r="AB59">
        <v>0</v>
      </c>
      <c r="AC59" s="419">
        <f t="shared" si="6"/>
        <v>0</v>
      </c>
      <c r="AD59" s="419">
        <f t="shared" si="7"/>
        <v>0</v>
      </c>
      <c r="AE59" s="419">
        <f t="shared" si="8"/>
        <v>0</v>
      </c>
      <c r="AF59" s="419">
        <f t="shared" si="9"/>
        <v>0</v>
      </c>
      <c r="AG59" s="419">
        <f t="shared" si="10"/>
        <v>1</v>
      </c>
      <c r="AH59" s="419">
        <f t="shared" si="11"/>
        <v>2</v>
      </c>
    </row>
    <row r="60" spans="1:34" ht="14.5" x14ac:dyDescent="0.35">
      <c r="A60" s="681" t="s">
        <v>180</v>
      </c>
      <c r="B60" s="682" t="s">
        <v>11922</v>
      </c>
      <c r="C60" s="419"/>
      <c r="D60" s="419"/>
      <c r="E60" s="419"/>
      <c r="F60" s="419"/>
      <c r="G60" s="419"/>
      <c r="H60" s="419"/>
      <c r="I60" s="419"/>
      <c r="J60" s="419"/>
      <c r="K60" s="419"/>
      <c r="L60" s="419"/>
      <c r="M60" t="s">
        <v>11923</v>
      </c>
      <c r="N60">
        <v>1</v>
      </c>
      <c r="O60">
        <v>0</v>
      </c>
      <c r="P60">
        <v>1</v>
      </c>
      <c r="Q60">
        <v>0</v>
      </c>
      <c r="R60">
        <v>0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 s="419">
        <f t="shared" si="6"/>
        <v>0</v>
      </c>
      <c r="AD60" s="419">
        <f t="shared" si="7"/>
        <v>0</v>
      </c>
      <c r="AE60" s="419">
        <f t="shared" si="8"/>
        <v>0</v>
      </c>
      <c r="AF60" s="419">
        <f t="shared" si="9"/>
        <v>1</v>
      </c>
      <c r="AG60" s="419">
        <f t="shared" si="10"/>
        <v>0</v>
      </c>
      <c r="AH60" s="419">
        <f t="shared" si="11"/>
        <v>0</v>
      </c>
    </row>
    <row r="61" spans="1:34" ht="14.5" x14ac:dyDescent="0.35">
      <c r="A61" s="681" t="s">
        <v>223</v>
      </c>
      <c r="B61" s="682" t="s">
        <v>224</v>
      </c>
      <c r="C61" s="419"/>
      <c r="D61" s="419"/>
      <c r="E61" s="419"/>
      <c r="F61" s="419"/>
      <c r="G61" s="419"/>
      <c r="H61" s="419"/>
      <c r="I61" s="419"/>
      <c r="J61" s="419"/>
      <c r="K61" s="419"/>
      <c r="L61" s="419"/>
      <c r="M61" t="s">
        <v>225</v>
      </c>
      <c r="N61">
        <v>112</v>
      </c>
      <c r="O61">
        <v>63</v>
      </c>
      <c r="P61">
        <v>49</v>
      </c>
      <c r="Q61">
        <v>11</v>
      </c>
      <c r="R61">
        <v>42</v>
      </c>
      <c r="S61">
        <v>10</v>
      </c>
      <c r="T61">
        <v>21</v>
      </c>
      <c r="U61">
        <v>26</v>
      </c>
      <c r="V61">
        <v>2</v>
      </c>
      <c r="W61">
        <v>7</v>
      </c>
      <c r="X61">
        <v>20</v>
      </c>
      <c r="Y61">
        <v>9</v>
      </c>
      <c r="Z61">
        <v>10</v>
      </c>
      <c r="AA61">
        <v>15</v>
      </c>
      <c r="AB61">
        <v>2</v>
      </c>
      <c r="AC61" s="419">
        <f t="shared" si="6"/>
        <v>4</v>
      </c>
      <c r="AD61" s="419">
        <f t="shared" si="7"/>
        <v>22</v>
      </c>
      <c r="AE61" s="419">
        <f t="shared" si="8"/>
        <v>1</v>
      </c>
      <c r="AF61" s="419">
        <f t="shared" si="9"/>
        <v>11</v>
      </c>
      <c r="AG61" s="419">
        <f t="shared" si="10"/>
        <v>11</v>
      </c>
      <c r="AH61" s="419">
        <f t="shared" si="11"/>
        <v>0</v>
      </c>
    </row>
    <row r="62" spans="1:34" ht="14.5" x14ac:dyDescent="0.35">
      <c r="A62" s="681" t="s">
        <v>155</v>
      </c>
      <c r="B62" s="682" t="s">
        <v>229</v>
      </c>
      <c r="C62" s="419"/>
      <c r="D62" s="419"/>
      <c r="E62" s="419"/>
      <c r="F62" s="419"/>
      <c r="G62" s="419"/>
      <c r="H62" s="419"/>
      <c r="I62" s="419"/>
      <c r="J62" s="419"/>
      <c r="K62" s="419"/>
      <c r="L62" s="419"/>
      <c r="M62" t="s">
        <v>230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 s="419">
        <f t="shared" si="6"/>
        <v>0</v>
      </c>
      <c r="AD62" s="419">
        <f t="shared" si="7"/>
        <v>0</v>
      </c>
      <c r="AE62" s="419">
        <f t="shared" si="8"/>
        <v>0</v>
      </c>
      <c r="AF62" s="419">
        <f t="shared" si="9"/>
        <v>0</v>
      </c>
      <c r="AG62" s="419">
        <f t="shared" si="10"/>
        <v>0</v>
      </c>
      <c r="AH62" s="419">
        <f t="shared" si="11"/>
        <v>0</v>
      </c>
    </row>
    <row r="63" spans="1:34" ht="14.5" x14ac:dyDescent="0.35">
      <c r="A63" s="681" t="s">
        <v>170</v>
      </c>
      <c r="B63" s="682" t="s">
        <v>8972</v>
      </c>
      <c r="C63" s="419"/>
      <c r="D63" s="419"/>
      <c r="E63" s="419"/>
      <c r="F63" s="419"/>
      <c r="G63" s="419"/>
      <c r="H63" s="419"/>
      <c r="I63" s="419"/>
      <c r="J63" s="419"/>
      <c r="K63" s="419"/>
      <c r="L63" s="419"/>
      <c r="M63" t="s">
        <v>8973</v>
      </c>
      <c r="N63">
        <v>77</v>
      </c>
      <c r="O63">
        <v>37</v>
      </c>
      <c r="P63">
        <v>40</v>
      </c>
      <c r="Q63">
        <v>19</v>
      </c>
      <c r="R63">
        <v>15</v>
      </c>
      <c r="S63">
        <v>3</v>
      </c>
      <c r="T63">
        <v>6</v>
      </c>
      <c r="U63">
        <v>26</v>
      </c>
      <c r="V63">
        <v>8</v>
      </c>
      <c r="W63">
        <v>11</v>
      </c>
      <c r="X63">
        <v>7</v>
      </c>
      <c r="Y63">
        <v>2</v>
      </c>
      <c r="Z63">
        <v>2</v>
      </c>
      <c r="AA63">
        <v>13</v>
      </c>
      <c r="AB63">
        <v>2</v>
      </c>
      <c r="AC63" s="419">
        <f t="shared" si="6"/>
        <v>8</v>
      </c>
      <c r="AD63" s="419">
        <f t="shared" si="7"/>
        <v>8</v>
      </c>
      <c r="AE63" s="419">
        <f t="shared" si="8"/>
        <v>1</v>
      </c>
      <c r="AF63" s="419">
        <f t="shared" si="9"/>
        <v>4</v>
      </c>
      <c r="AG63" s="419">
        <f t="shared" si="10"/>
        <v>13</v>
      </c>
      <c r="AH63" s="419">
        <f t="shared" si="11"/>
        <v>6</v>
      </c>
    </row>
    <row r="64" spans="1:34" ht="14.5" x14ac:dyDescent="0.35">
      <c r="A64" s="681" t="s">
        <v>236</v>
      </c>
      <c r="B64" s="682" t="s">
        <v>8987</v>
      </c>
      <c r="C64" s="419"/>
      <c r="D64" s="419"/>
      <c r="E64" s="419"/>
      <c r="F64" s="419"/>
      <c r="G64" s="419"/>
      <c r="H64" s="419"/>
      <c r="I64" s="419"/>
      <c r="J64" s="419"/>
      <c r="K64" s="419"/>
      <c r="L64" s="419"/>
      <c r="M64" t="s">
        <v>17245</v>
      </c>
      <c r="N64">
        <v>126</v>
      </c>
      <c r="O64">
        <v>62</v>
      </c>
      <c r="P64">
        <v>64</v>
      </c>
      <c r="Q64">
        <v>17</v>
      </c>
      <c r="R64">
        <v>24</v>
      </c>
      <c r="S64">
        <v>5</v>
      </c>
      <c r="T64">
        <v>18</v>
      </c>
      <c r="U64">
        <v>35</v>
      </c>
      <c r="V64">
        <v>27</v>
      </c>
      <c r="W64">
        <v>4</v>
      </c>
      <c r="X64">
        <v>11</v>
      </c>
      <c r="Y64">
        <v>2</v>
      </c>
      <c r="Z64">
        <v>10</v>
      </c>
      <c r="AA64">
        <v>19</v>
      </c>
      <c r="AB64">
        <v>16</v>
      </c>
      <c r="AC64" s="419">
        <f t="shared" si="6"/>
        <v>13</v>
      </c>
      <c r="AD64" s="419">
        <f t="shared" si="7"/>
        <v>13</v>
      </c>
      <c r="AE64" s="419">
        <f t="shared" si="8"/>
        <v>3</v>
      </c>
      <c r="AF64" s="419">
        <f t="shared" si="9"/>
        <v>8</v>
      </c>
      <c r="AG64" s="419">
        <f t="shared" si="10"/>
        <v>16</v>
      </c>
      <c r="AH64" s="419">
        <f t="shared" si="11"/>
        <v>11</v>
      </c>
    </row>
    <row r="65" spans="1:34" ht="14.5" x14ac:dyDescent="0.35">
      <c r="A65" s="681" t="s">
        <v>175</v>
      </c>
      <c r="B65" s="682" t="s">
        <v>237</v>
      </c>
      <c r="C65" s="419"/>
      <c r="D65" s="419"/>
      <c r="E65" s="419"/>
      <c r="F65" s="419"/>
      <c r="G65" s="419"/>
      <c r="H65" s="419"/>
      <c r="I65" s="419"/>
      <c r="J65" s="419"/>
      <c r="K65" s="419"/>
      <c r="L65" s="419"/>
      <c r="M65" t="s">
        <v>17246</v>
      </c>
      <c r="N65">
        <v>116</v>
      </c>
      <c r="O65">
        <v>66</v>
      </c>
      <c r="P65">
        <v>50</v>
      </c>
      <c r="Q65">
        <v>26</v>
      </c>
      <c r="R65">
        <v>16</v>
      </c>
      <c r="S65">
        <v>23</v>
      </c>
      <c r="T65">
        <v>28</v>
      </c>
      <c r="U65">
        <v>13</v>
      </c>
      <c r="V65">
        <v>10</v>
      </c>
      <c r="W65">
        <v>10</v>
      </c>
      <c r="X65">
        <v>6</v>
      </c>
      <c r="Y65">
        <v>15</v>
      </c>
      <c r="Z65">
        <v>20</v>
      </c>
      <c r="AA65">
        <v>8</v>
      </c>
      <c r="AB65">
        <v>7</v>
      </c>
      <c r="AC65" s="419">
        <f t="shared" si="6"/>
        <v>16</v>
      </c>
      <c r="AD65" s="419">
        <f t="shared" si="7"/>
        <v>10</v>
      </c>
      <c r="AE65" s="419">
        <f t="shared" si="8"/>
        <v>8</v>
      </c>
      <c r="AF65" s="419">
        <f t="shared" si="9"/>
        <v>8</v>
      </c>
      <c r="AG65" s="419">
        <f t="shared" si="10"/>
        <v>5</v>
      </c>
      <c r="AH65" s="419">
        <f t="shared" si="11"/>
        <v>3</v>
      </c>
    </row>
    <row r="66" spans="1:34" ht="14.5" x14ac:dyDescent="0.35">
      <c r="A66" s="681" t="s">
        <v>188</v>
      </c>
      <c r="B66" s="682" t="s">
        <v>9078</v>
      </c>
      <c r="C66" s="419"/>
      <c r="D66" s="419"/>
      <c r="E66" s="419"/>
      <c r="F66" s="419"/>
      <c r="G66" s="419"/>
      <c r="H66" s="419"/>
      <c r="I66" s="419"/>
      <c r="J66" s="419"/>
      <c r="K66" s="419"/>
      <c r="L66" s="419"/>
      <c r="M66" t="s">
        <v>17247</v>
      </c>
      <c r="N66">
        <v>79</v>
      </c>
      <c r="O66">
        <v>50</v>
      </c>
      <c r="P66">
        <v>29</v>
      </c>
      <c r="Q66">
        <v>28</v>
      </c>
      <c r="R66">
        <v>14</v>
      </c>
      <c r="S66">
        <v>10</v>
      </c>
      <c r="T66">
        <v>8</v>
      </c>
      <c r="U66">
        <v>17</v>
      </c>
      <c r="V66">
        <v>2</v>
      </c>
      <c r="W66">
        <v>13</v>
      </c>
      <c r="X66">
        <v>8</v>
      </c>
      <c r="Y66">
        <v>9</v>
      </c>
      <c r="Z66">
        <v>4</v>
      </c>
      <c r="AA66">
        <v>15</v>
      </c>
      <c r="AB66">
        <v>1</v>
      </c>
      <c r="AC66" s="419">
        <f t="shared" si="6"/>
        <v>15</v>
      </c>
      <c r="AD66" s="419">
        <f t="shared" si="7"/>
        <v>6</v>
      </c>
      <c r="AE66" s="419">
        <f t="shared" si="8"/>
        <v>1</v>
      </c>
      <c r="AF66" s="419">
        <f t="shared" si="9"/>
        <v>4</v>
      </c>
      <c r="AG66" s="419">
        <f t="shared" si="10"/>
        <v>2</v>
      </c>
      <c r="AH66" s="419">
        <f t="shared" si="11"/>
        <v>1</v>
      </c>
    </row>
    <row r="67" spans="1:34" ht="14.5" x14ac:dyDescent="0.35">
      <c r="A67" s="681" t="s">
        <v>241</v>
      </c>
      <c r="B67" s="682" t="s">
        <v>8408</v>
      </c>
      <c r="C67" s="419"/>
      <c r="D67" s="419"/>
      <c r="E67" s="419"/>
      <c r="F67" s="419"/>
      <c r="G67" s="419"/>
      <c r="H67" s="419"/>
      <c r="I67" s="419"/>
      <c r="J67" s="419"/>
      <c r="K67" s="419"/>
      <c r="L67" s="419"/>
      <c r="M67" t="s">
        <v>8409</v>
      </c>
      <c r="N67">
        <v>13</v>
      </c>
      <c r="O67">
        <v>9</v>
      </c>
      <c r="P67">
        <v>4</v>
      </c>
      <c r="Q67">
        <v>0</v>
      </c>
      <c r="R67">
        <v>2</v>
      </c>
      <c r="S67">
        <v>5</v>
      </c>
      <c r="T67">
        <v>6</v>
      </c>
      <c r="U67">
        <v>0</v>
      </c>
      <c r="V67">
        <v>0</v>
      </c>
      <c r="W67">
        <v>0</v>
      </c>
      <c r="X67">
        <v>1</v>
      </c>
      <c r="Y67">
        <v>4</v>
      </c>
      <c r="Z67">
        <v>4</v>
      </c>
      <c r="AA67">
        <v>0</v>
      </c>
      <c r="AB67">
        <v>0</v>
      </c>
      <c r="AC67" s="419">
        <f t="shared" si="6"/>
        <v>0</v>
      </c>
      <c r="AD67" s="419">
        <f t="shared" si="7"/>
        <v>1</v>
      </c>
      <c r="AE67" s="419">
        <f t="shared" si="8"/>
        <v>1</v>
      </c>
      <c r="AF67" s="419">
        <f t="shared" si="9"/>
        <v>2</v>
      </c>
      <c r="AG67" s="419">
        <f t="shared" si="10"/>
        <v>0</v>
      </c>
      <c r="AH67" s="419">
        <f t="shared" si="11"/>
        <v>0</v>
      </c>
    </row>
    <row r="68" spans="1:34" ht="14.5" x14ac:dyDescent="0.35">
      <c r="A68" s="681" t="s">
        <v>246</v>
      </c>
      <c r="B68" s="682" t="s">
        <v>247</v>
      </c>
      <c r="C68" s="419"/>
      <c r="D68" s="419"/>
      <c r="E68" s="419"/>
      <c r="F68" s="419"/>
      <c r="G68" s="419"/>
      <c r="H68" s="419"/>
      <c r="I68" s="419"/>
      <c r="J68" s="419"/>
      <c r="K68" s="419"/>
      <c r="L68" s="419"/>
      <c r="M68" t="s">
        <v>248</v>
      </c>
      <c r="N68">
        <v>20</v>
      </c>
      <c r="O68">
        <v>13</v>
      </c>
      <c r="P68">
        <v>7</v>
      </c>
      <c r="Q68">
        <v>5</v>
      </c>
      <c r="R68">
        <v>10</v>
      </c>
      <c r="S68">
        <v>1</v>
      </c>
      <c r="T68">
        <v>2</v>
      </c>
      <c r="U68">
        <v>2</v>
      </c>
      <c r="V68">
        <v>0</v>
      </c>
      <c r="W68">
        <v>3</v>
      </c>
      <c r="X68">
        <v>8</v>
      </c>
      <c r="Y68">
        <v>0</v>
      </c>
      <c r="Z68">
        <v>1</v>
      </c>
      <c r="AA68">
        <v>1</v>
      </c>
      <c r="AB68">
        <v>0</v>
      </c>
      <c r="AC68" s="419">
        <f t="shared" ref="AC68:AC131" si="12">+Q68-W68</f>
        <v>2</v>
      </c>
      <c r="AD68" s="419">
        <f t="shared" ref="AD68:AD131" si="13">+R68-X68</f>
        <v>2</v>
      </c>
      <c r="AE68" s="419">
        <f t="shared" ref="AE68:AE131" si="14">+S68-Y68</f>
        <v>1</v>
      </c>
      <c r="AF68" s="419">
        <f t="shared" ref="AF68:AF131" si="15">+T68-Z68</f>
        <v>1</v>
      </c>
      <c r="AG68" s="419">
        <f t="shared" ref="AG68:AG131" si="16">+U68-AA68</f>
        <v>1</v>
      </c>
      <c r="AH68" s="419">
        <f t="shared" ref="AH68:AH131" si="17">+V68-AB68</f>
        <v>0</v>
      </c>
    </row>
    <row r="69" spans="1:34" ht="14.5" x14ac:dyDescent="0.35">
      <c r="A69" s="681" t="s">
        <v>8675</v>
      </c>
      <c r="B69" s="682" t="s">
        <v>254</v>
      </c>
      <c r="C69" s="419"/>
      <c r="D69" s="419"/>
      <c r="E69" s="419"/>
      <c r="F69" s="419"/>
      <c r="G69" s="419"/>
      <c r="H69" s="419"/>
      <c r="I69" s="419"/>
      <c r="J69" s="419"/>
      <c r="K69" s="419"/>
      <c r="L69" s="419"/>
      <c r="M69" t="s">
        <v>255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 s="419">
        <f t="shared" si="12"/>
        <v>0</v>
      </c>
      <c r="AD69" s="419">
        <f t="shared" si="13"/>
        <v>0</v>
      </c>
      <c r="AE69" s="419">
        <f t="shared" si="14"/>
        <v>0</v>
      </c>
      <c r="AF69" s="419">
        <f t="shared" si="15"/>
        <v>0</v>
      </c>
      <c r="AG69" s="419">
        <f t="shared" si="16"/>
        <v>0</v>
      </c>
      <c r="AH69" s="419">
        <f t="shared" si="17"/>
        <v>0</v>
      </c>
    </row>
    <row r="70" spans="1:34" ht="14.5" x14ac:dyDescent="0.35">
      <c r="A70" s="681" t="s">
        <v>7877</v>
      </c>
      <c r="B70" s="682" t="s">
        <v>262</v>
      </c>
      <c r="C70" s="419"/>
      <c r="D70" s="419"/>
      <c r="E70" s="419"/>
      <c r="F70" s="419"/>
      <c r="G70" s="419"/>
      <c r="H70" s="419"/>
      <c r="I70" s="419"/>
      <c r="J70" s="419"/>
      <c r="K70" s="419"/>
      <c r="L70" s="419"/>
      <c r="M70" t="s">
        <v>263</v>
      </c>
      <c r="N70">
        <v>2</v>
      </c>
      <c r="O70">
        <v>2</v>
      </c>
      <c r="P70">
        <v>0</v>
      </c>
      <c r="Q70">
        <v>1</v>
      </c>
      <c r="R70">
        <v>0</v>
      </c>
      <c r="S70">
        <v>1</v>
      </c>
      <c r="T70">
        <v>0</v>
      </c>
      <c r="U70">
        <v>0</v>
      </c>
      <c r="V70">
        <v>0</v>
      </c>
      <c r="W70">
        <v>1</v>
      </c>
      <c r="X70">
        <v>0</v>
      </c>
      <c r="Y70">
        <v>1</v>
      </c>
      <c r="Z70">
        <v>0</v>
      </c>
      <c r="AA70">
        <v>0</v>
      </c>
      <c r="AB70">
        <v>0</v>
      </c>
      <c r="AC70" s="419">
        <f t="shared" si="12"/>
        <v>0</v>
      </c>
      <c r="AD70" s="419">
        <f t="shared" si="13"/>
        <v>0</v>
      </c>
      <c r="AE70" s="419">
        <f t="shared" si="14"/>
        <v>0</v>
      </c>
      <c r="AF70" s="419">
        <f t="shared" si="15"/>
        <v>0</v>
      </c>
      <c r="AG70" s="419">
        <f t="shared" si="16"/>
        <v>0</v>
      </c>
      <c r="AH70" s="419">
        <f t="shared" si="17"/>
        <v>0</v>
      </c>
    </row>
    <row r="71" spans="1:34" ht="14.5" x14ac:dyDescent="0.35">
      <c r="A71" s="681" t="s">
        <v>7841</v>
      </c>
      <c r="B71" s="682" t="s">
        <v>267</v>
      </c>
      <c r="C71" s="419"/>
      <c r="D71" s="419"/>
      <c r="E71" s="419"/>
      <c r="F71" s="419"/>
      <c r="G71" s="419"/>
      <c r="H71" s="419"/>
      <c r="I71" s="419"/>
      <c r="J71" s="419"/>
      <c r="K71" s="419"/>
      <c r="L71" s="419"/>
      <c r="M71" t="s">
        <v>268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 s="419">
        <f t="shared" si="12"/>
        <v>0</v>
      </c>
      <c r="AD71" s="419">
        <f t="shared" si="13"/>
        <v>0</v>
      </c>
      <c r="AE71" s="419">
        <f t="shared" si="14"/>
        <v>0</v>
      </c>
      <c r="AF71" s="419">
        <f t="shared" si="15"/>
        <v>0</v>
      </c>
      <c r="AG71" s="419">
        <f t="shared" si="16"/>
        <v>0</v>
      </c>
      <c r="AH71" s="419">
        <f t="shared" si="17"/>
        <v>0</v>
      </c>
    </row>
    <row r="72" spans="1:34" ht="14.5" x14ac:dyDescent="0.35">
      <c r="A72" s="681" t="s">
        <v>8607</v>
      </c>
      <c r="B72" s="682" t="s">
        <v>271</v>
      </c>
      <c r="C72" s="419"/>
      <c r="D72" s="419"/>
      <c r="E72" s="419"/>
      <c r="F72" s="419"/>
      <c r="G72" s="419"/>
      <c r="H72" s="419"/>
      <c r="I72" s="419"/>
      <c r="J72" s="419"/>
      <c r="K72" s="419"/>
      <c r="L72" s="419"/>
      <c r="M72" t="s">
        <v>272</v>
      </c>
      <c r="N72">
        <v>74</v>
      </c>
      <c r="O72">
        <v>33</v>
      </c>
      <c r="P72">
        <v>41</v>
      </c>
      <c r="Q72">
        <v>13</v>
      </c>
      <c r="R72">
        <v>9</v>
      </c>
      <c r="S72">
        <v>5</v>
      </c>
      <c r="T72">
        <v>22</v>
      </c>
      <c r="U72">
        <v>23</v>
      </c>
      <c r="V72">
        <v>2</v>
      </c>
      <c r="W72">
        <v>5</v>
      </c>
      <c r="X72">
        <v>5</v>
      </c>
      <c r="Y72">
        <v>2</v>
      </c>
      <c r="Z72">
        <v>10</v>
      </c>
      <c r="AA72">
        <v>11</v>
      </c>
      <c r="AB72">
        <v>0</v>
      </c>
      <c r="AC72" s="419">
        <f t="shared" si="12"/>
        <v>8</v>
      </c>
      <c r="AD72" s="419">
        <f t="shared" si="13"/>
        <v>4</v>
      </c>
      <c r="AE72" s="419">
        <f t="shared" si="14"/>
        <v>3</v>
      </c>
      <c r="AF72" s="419">
        <f t="shared" si="15"/>
        <v>12</v>
      </c>
      <c r="AG72" s="419">
        <f t="shared" si="16"/>
        <v>12</v>
      </c>
      <c r="AH72" s="419">
        <f t="shared" si="17"/>
        <v>2</v>
      </c>
    </row>
    <row r="73" spans="1:34" ht="14.5" x14ac:dyDescent="0.35">
      <c r="A73" s="681" t="s">
        <v>8202</v>
      </c>
      <c r="B73" s="682" t="s">
        <v>279</v>
      </c>
      <c r="C73" s="419"/>
      <c r="D73" s="419"/>
      <c r="E73" s="419"/>
      <c r="F73" s="419"/>
      <c r="G73" s="419"/>
      <c r="H73" s="419"/>
      <c r="I73" s="419"/>
      <c r="J73" s="419"/>
      <c r="K73" s="419"/>
      <c r="L73" s="419"/>
      <c r="M73" t="s">
        <v>280</v>
      </c>
      <c r="N73">
        <v>64</v>
      </c>
      <c r="O73">
        <v>39</v>
      </c>
      <c r="P73">
        <v>25</v>
      </c>
      <c r="Q73">
        <v>5</v>
      </c>
      <c r="R73">
        <v>6</v>
      </c>
      <c r="S73">
        <v>15</v>
      </c>
      <c r="T73">
        <v>15</v>
      </c>
      <c r="U73">
        <v>12</v>
      </c>
      <c r="V73">
        <v>11</v>
      </c>
      <c r="W73">
        <v>3</v>
      </c>
      <c r="X73">
        <v>5</v>
      </c>
      <c r="Y73">
        <v>9</v>
      </c>
      <c r="Z73">
        <v>8</v>
      </c>
      <c r="AA73">
        <v>8</v>
      </c>
      <c r="AB73">
        <v>6</v>
      </c>
      <c r="AC73" s="419">
        <f t="shared" si="12"/>
        <v>2</v>
      </c>
      <c r="AD73" s="419">
        <f t="shared" si="13"/>
        <v>1</v>
      </c>
      <c r="AE73" s="419">
        <f t="shared" si="14"/>
        <v>6</v>
      </c>
      <c r="AF73" s="419">
        <f t="shared" si="15"/>
        <v>7</v>
      </c>
      <c r="AG73" s="419">
        <f t="shared" si="16"/>
        <v>4</v>
      </c>
      <c r="AH73" s="419">
        <f t="shared" si="17"/>
        <v>5</v>
      </c>
    </row>
    <row r="74" spans="1:34" ht="14.5" x14ac:dyDescent="0.35">
      <c r="A74" s="681" t="s">
        <v>8649</v>
      </c>
      <c r="B74" s="682" t="s">
        <v>284</v>
      </c>
      <c r="C74" s="419"/>
      <c r="D74" s="419"/>
      <c r="E74" s="419"/>
      <c r="F74" s="419"/>
      <c r="G74" s="419"/>
      <c r="H74" s="419"/>
      <c r="I74" s="419"/>
      <c r="J74" s="419"/>
      <c r="K74" s="419"/>
      <c r="L74" s="419"/>
      <c r="M74" t="s">
        <v>285</v>
      </c>
      <c r="N74">
        <v>46</v>
      </c>
      <c r="O74">
        <v>21</v>
      </c>
      <c r="P74">
        <v>25</v>
      </c>
      <c r="Q74">
        <v>8</v>
      </c>
      <c r="R74">
        <v>13</v>
      </c>
      <c r="S74">
        <v>4</v>
      </c>
      <c r="T74">
        <v>1</v>
      </c>
      <c r="U74">
        <v>19</v>
      </c>
      <c r="V74">
        <v>1</v>
      </c>
      <c r="W74">
        <v>3</v>
      </c>
      <c r="X74">
        <v>3</v>
      </c>
      <c r="Y74">
        <v>1</v>
      </c>
      <c r="Z74">
        <v>0</v>
      </c>
      <c r="AA74">
        <v>14</v>
      </c>
      <c r="AB74">
        <v>0</v>
      </c>
      <c r="AC74" s="419">
        <f t="shared" si="12"/>
        <v>5</v>
      </c>
      <c r="AD74" s="419">
        <f t="shared" si="13"/>
        <v>10</v>
      </c>
      <c r="AE74" s="419">
        <f t="shared" si="14"/>
        <v>3</v>
      </c>
      <c r="AF74" s="419">
        <f t="shared" si="15"/>
        <v>1</v>
      </c>
      <c r="AG74" s="419">
        <f t="shared" si="16"/>
        <v>5</v>
      </c>
      <c r="AH74" s="419">
        <f t="shared" si="17"/>
        <v>1</v>
      </c>
    </row>
    <row r="75" spans="1:34" ht="14.5" x14ac:dyDescent="0.35">
      <c r="A75" s="681" t="s">
        <v>8623</v>
      </c>
      <c r="B75" s="682" t="s">
        <v>289</v>
      </c>
      <c r="C75" s="419"/>
      <c r="D75" s="419"/>
      <c r="E75" s="419"/>
      <c r="F75" s="419"/>
      <c r="G75" s="419"/>
      <c r="H75" s="419"/>
      <c r="I75" s="419"/>
      <c r="J75" s="419"/>
      <c r="K75" s="419"/>
      <c r="L75" s="419"/>
      <c r="M75" t="s">
        <v>13135</v>
      </c>
      <c r="N75">
        <v>22</v>
      </c>
      <c r="O75">
        <v>13</v>
      </c>
      <c r="P75">
        <v>9</v>
      </c>
      <c r="Q75">
        <v>1</v>
      </c>
      <c r="R75">
        <v>9</v>
      </c>
      <c r="S75">
        <v>5</v>
      </c>
      <c r="T75">
        <v>3</v>
      </c>
      <c r="U75">
        <v>4</v>
      </c>
      <c r="V75">
        <v>0</v>
      </c>
      <c r="W75">
        <v>0</v>
      </c>
      <c r="X75">
        <v>6</v>
      </c>
      <c r="Y75">
        <v>3</v>
      </c>
      <c r="Z75">
        <v>1</v>
      </c>
      <c r="AA75">
        <v>3</v>
      </c>
      <c r="AB75">
        <v>0</v>
      </c>
      <c r="AC75" s="419">
        <f t="shared" si="12"/>
        <v>1</v>
      </c>
      <c r="AD75" s="419">
        <f t="shared" si="13"/>
        <v>3</v>
      </c>
      <c r="AE75" s="419">
        <f t="shared" si="14"/>
        <v>2</v>
      </c>
      <c r="AF75" s="419">
        <f t="shared" si="15"/>
        <v>2</v>
      </c>
      <c r="AG75" s="419">
        <f t="shared" si="16"/>
        <v>1</v>
      </c>
      <c r="AH75" s="419">
        <f t="shared" si="17"/>
        <v>0</v>
      </c>
    </row>
    <row r="76" spans="1:34" ht="14.5" x14ac:dyDescent="0.35">
      <c r="A76" s="681" t="s">
        <v>8631</v>
      </c>
      <c r="B76" s="682" t="s">
        <v>9021</v>
      </c>
      <c r="C76" s="419"/>
      <c r="D76" s="419"/>
      <c r="E76" s="419"/>
      <c r="F76" s="419"/>
      <c r="G76" s="419"/>
      <c r="H76" s="419"/>
      <c r="I76" s="419"/>
      <c r="J76" s="419"/>
      <c r="K76" s="419"/>
      <c r="L76" s="419"/>
      <c r="M76" t="s">
        <v>9022</v>
      </c>
      <c r="N76">
        <v>60</v>
      </c>
      <c r="O76">
        <v>34</v>
      </c>
      <c r="P76">
        <v>26</v>
      </c>
      <c r="Q76">
        <v>18</v>
      </c>
      <c r="R76">
        <v>13</v>
      </c>
      <c r="S76">
        <v>10</v>
      </c>
      <c r="T76">
        <v>10</v>
      </c>
      <c r="U76">
        <v>9</v>
      </c>
      <c r="V76">
        <v>0</v>
      </c>
      <c r="W76">
        <v>8</v>
      </c>
      <c r="X76">
        <v>8</v>
      </c>
      <c r="Y76">
        <v>7</v>
      </c>
      <c r="Z76">
        <v>6</v>
      </c>
      <c r="AA76">
        <v>5</v>
      </c>
      <c r="AB76">
        <v>0</v>
      </c>
      <c r="AC76" s="419">
        <f t="shared" si="12"/>
        <v>10</v>
      </c>
      <c r="AD76" s="419">
        <f t="shared" si="13"/>
        <v>5</v>
      </c>
      <c r="AE76" s="419">
        <f t="shared" si="14"/>
        <v>3</v>
      </c>
      <c r="AF76" s="419">
        <f t="shared" si="15"/>
        <v>4</v>
      </c>
      <c r="AG76" s="419">
        <f t="shared" si="16"/>
        <v>4</v>
      </c>
      <c r="AH76" s="419">
        <f t="shared" si="17"/>
        <v>0</v>
      </c>
    </row>
    <row r="77" spans="1:34" ht="14.5" x14ac:dyDescent="0.35">
      <c r="A77" s="681" t="s">
        <v>8652</v>
      </c>
      <c r="B77" s="682" t="s">
        <v>294</v>
      </c>
      <c r="C77" s="419"/>
      <c r="D77" s="419"/>
      <c r="E77" s="419"/>
      <c r="F77" s="419"/>
      <c r="G77" s="419"/>
      <c r="H77" s="419"/>
      <c r="I77" s="419"/>
      <c r="J77" s="419"/>
      <c r="K77" s="419"/>
      <c r="L77" s="419"/>
      <c r="M77" t="s">
        <v>273</v>
      </c>
      <c r="N77">
        <v>118</v>
      </c>
      <c r="O77">
        <v>65</v>
      </c>
      <c r="P77">
        <v>53</v>
      </c>
      <c r="Q77">
        <v>10</v>
      </c>
      <c r="R77">
        <v>10</v>
      </c>
      <c r="S77">
        <v>21</v>
      </c>
      <c r="T77">
        <v>13</v>
      </c>
      <c r="U77">
        <v>34</v>
      </c>
      <c r="V77">
        <v>30</v>
      </c>
      <c r="W77">
        <v>7</v>
      </c>
      <c r="X77">
        <v>6</v>
      </c>
      <c r="Y77">
        <v>9</v>
      </c>
      <c r="Z77">
        <v>5</v>
      </c>
      <c r="AA77">
        <v>20</v>
      </c>
      <c r="AB77">
        <v>18</v>
      </c>
      <c r="AC77" s="419">
        <f t="shared" si="12"/>
        <v>3</v>
      </c>
      <c r="AD77" s="419">
        <f t="shared" si="13"/>
        <v>4</v>
      </c>
      <c r="AE77" s="419">
        <f t="shared" si="14"/>
        <v>12</v>
      </c>
      <c r="AF77" s="419">
        <f t="shared" si="15"/>
        <v>8</v>
      </c>
      <c r="AG77" s="419">
        <f t="shared" si="16"/>
        <v>14</v>
      </c>
      <c r="AH77" s="419">
        <f t="shared" si="17"/>
        <v>12</v>
      </c>
    </row>
    <row r="78" spans="1:34" ht="14.5" x14ac:dyDescent="0.35">
      <c r="A78" s="681" t="s">
        <v>8677</v>
      </c>
      <c r="B78" s="682" t="s">
        <v>9075</v>
      </c>
      <c r="C78" s="419"/>
      <c r="D78" s="419"/>
      <c r="E78" s="419"/>
      <c r="F78" s="419"/>
      <c r="G78" s="419"/>
      <c r="H78" s="419"/>
      <c r="I78" s="419"/>
      <c r="J78" s="419"/>
      <c r="K78" s="419"/>
      <c r="L78" s="419"/>
      <c r="M78" t="s">
        <v>9076</v>
      </c>
      <c r="N78">
        <v>41</v>
      </c>
      <c r="O78">
        <v>14</v>
      </c>
      <c r="P78">
        <v>27</v>
      </c>
      <c r="Q78">
        <v>2</v>
      </c>
      <c r="R78">
        <v>4</v>
      </c>
      <c r="S78">
        <v>5</v>
      </c>
      <c r="T78">
        <v>12</v>
      </c>
      <c r="U78">
        <v>14</v>
      </c>
      <c r="V78">
        <v>4</v>
      </c>
      <c r="W78">
        <v>2</v>
      </c>
      <c r="X78">
        <v>0</v>
      </c>
      <c r="Y78">
        <v>2</v>
      </c>
      <c r="Z78">
        <v>4</v>
      </c>
      <c r="AA78">
        <v>5</v>
      </c>
      <c r="AB78">
        <v>1</v>
      </c>
      <c r="AC78" s="419">
        <f t="shared" si="12"/>
        <v>0</v>
      </c>
      <c r="AD78" s="419">
        <f t="shared" si="13"/>
        <v>4</v>
      </c>
      <c r="AE78" s="419">
        <f t="shared" si="14"/>
        <v>3</v>
      </c>
      <c r="AF78" s="419">
        <f t="shared" si="15"/>
        <v>8</v>
      </c>
      <c r="AG78" s="419">
        <f t="shared" si="16"/>
        <v>9</v>
      </c>
      <c r="AH78" s="419">
        <f t="shared" si="17"/>
        <v>3</v>
      </c>
    </row>
    <row r="79" spans="1:34" ht="14.5" x14ac:dyDescent="0.35">
      <c r="A79" s="681" t="s">
        <v>8651</v>
      </c>
      <c r="B79" s="682" t="s">
        <v>9048</v>
      </c>
      <c r="C79" s="419"/>
      <c r="D79" s="419"/>
      <c r="E79" s="419"/>
      <c r="F79" s="419"/>
      <c r="G79" s="419"/>
      <c r="H79" s="419"/>
      <c r="I79" s="419"/>
      <c r="J79" s="419"/>
      <c r="K79" s="419"/>
      <c r="L79" s="419"/>
      <c r="M79" t="s">
        <v>9049</v>
      </c>
      <c r="N79">
        <v>13</v>
      </c>
      <c r="O79">
        <v>8</v>
      </c>
      <c r="P79">
        <v>5</v>
      </c>
      <c r="Q79">
        <v>2</v>
      </c>
      <c r="R79">
        <v>6</v>
      </c>
      <c r="S79">
        <v>4</v>
      </c>
      <c r="T79">
        <v>0</v>
      </c>
      <c r="U79">
        <v>1</v>
      </c>
      <c r="V79">
        <v>0</v>
      </c>
      <c r="W79">
        <v>1</v>
      </c>
      <c r="X79">
        <v>4</v>
      </c>
      <c r="Y79">
        <v>2</v>
      </c>
      <c r="Z79">
        <v>0</v>
      </c>
      <c r="AA79">
        <v>1</v>
      </c>
      <c r="AB79">
        <v>0</v>
      </c>
      <c r="AC79" s="419">
        <f t="shared" si="12"/>
        <v>1</v>
      </c>
      <c r="AD79" s="419">
        <f t="shared" si="13"/>
        <v>2</v>
      </c>
      <c r="AE79" s="419">
        <f t="shared" si="14"/>
        <v>2</v>
      </c>
      <c r="AF79" s="419">
        <f t="shared" si="15"/>
        <v>0</v>
      </c>
      <c r="AG79" s="419">
        <f t="shared" si="16"/>
        <v>0</v>
      </c>
      <c r="AH79" s="419">
        <f t="shared" si="17"/>
        <v>0</v>
      </c>
    </row>
    <row r="80" spans="1:34" ht="14.5" x14ac:dyDescent="0.35">
      <c r="A80" s="681" t="s">
        <v>8644</v>
      </c>
      <c r="B80" s="682" t="s">
        <v>8979</v>
      </c>
      <c r="C80" s="419"/>
      <c r="D80" s="419"/>
      <c r="E80" s="419"/>
      <c r="F80" s="419"/>
      <c r="G80" s="419"/>
      <c r="H80" s="419"/>
      <c r="I80" s="419"/>
      <c r="J80" s="419"/>
      <c r="K80" s="419"/>
      <c r="L80" s="419"/>
      <c r="M80" t="s">
        <v>251</v>
      </c>
      <c r="N80">
        <v>168</v>
      </c>
      <c r="O80">
        <v>105</v>
      </c>
      <c r="P80">
        <v>63</v>
      </c>
      <c r="Q80">
        <v>23</v>
      </c>
      <c r="R80">
        <v>27</v>
      </c>
      <c r="S80">
        <v>38</v>
      </c>
      <c r="T80">
        <v>38</v>
      </c>
      <c r="U80">
        <v>40</v>
      </c>
      <c r="V80">
        <v>2</v>
      </c>
      <c r="W80">
        <v>10</v>
      </c>
      <c r="X80">
        <v>16</v>
      </c>
      <c r="Y80">
        <v>24</v>
      </c>
      <c r="Z80">
        <v>26</v>
      </c>
      <c r="AA80">
        <v>27</v>
      </c>
      <c r="AB80">
        <v>2</v>
      </c>
      <c r="AC80" s="419">
        <f t="shared" si="12"/>
        <v>13</v>
      </c>
      <c r="AD80" s="419">
        <f t="shared" si="13"/>
        <v>11</v>
      </c>
      <c r="AE80" s="419">
        <f t="shared" si="14"/>
        <v>14</v>
      </c>
      <c r="AF80" s="419">
        <f t="shared" si="15"/>
        <v>12</v>
      </c>
      <c r="AG80" s="419">
        <f t="shared" si="16"/>
        <v>13</v>
      </c>
      <c r="AH80" s="419">
        <f t="shared" si="17"/>
        <v>0</v>
      </c>
    </row>
    <row r="81" spans="1:34" ht="14.5" x14ac:dyDescent="0.35">
      <c r="A81" s="681" t="s">
        <v>8643</v>
      </c>
      <c r="B81" s="682" t="s">
        <v>9009</v>
      </c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t="s">
        <v>9010</v>
      </c>
      <c r="N81">
        <v>22</v>
      </c>
      <c r="O81">
        <v>13</v>
      </c>
      <c r="P81">
        <v>9</v>
      </c>
      <c r="Q81">
        <v>5</v>
      </c>
      <c r="R81">
        <v>4</v>
      </c>
      <c r="S81">
        <v>8</v>
      </c>
      <c r="T81">
        <v>3</v>
      </c>
      <c r="U81">
        <v>0</v>
      </c>
      <c r="V81">
        <v>2</v>
      </c>
      <c r="W81">
        <v>2</v>
      </c>
      <c r="X81">
        <v>2</v>
      </c>
      <c r="Y81">
        <v>6</v>
      </c>
      <c r="Z81">
        <v>3</v>
      </c>
      <c r="AA81">
        <v>0</v>
      </c>
      <c r="AB81">
        <v>0</v>
      </c>
      <c r="AC81" s="419">
        <f t="shared" si="12"/>
        <v>3</v>
      </c>
      <c r="AD81" s="419">
        <f t="shared" si="13"/>
        <v>2</v>
      </c>
      <c r="AE81" s="419">
        <f t="shared" si="14"/>
        <v>2</v>
      </c>
      <c r="AF81" s="419">
        <f t="shared" si="15"/>
        <v>0</v>
      </c>
      <c r="AG81" s="419">
        <f t="shared" si="16"/>
        <v>0</v>
      </c>
      <c r="AH81" s="419">
        <f t="shared" si="17"/>
        <v>2</v>
      </c>
    </row>
    <row r="82" spans="1:34" ht="14.5" x14ac:dyDescent="0.35">
      <c r="A82" s="681" t="s">
        <v>8656</v>
      </c>
      <c r="B82" s="682" t="s">
        <v>9064</v>
      </c>
      <c r="C82" s="419"/>
      <c r="D82" s="419"/>
      <c r="E82" s="419"/>
      <c r="F82" s="419"/>
      <c r="G82" s="419"/>
      <c r="H82" s="419"/>
      <c r="I82" s="419"/>
      <c r="J82" s="419"/>
      <c r="K82" s="419"/>
      <c r="L82" s="419"/>
      <c r="M82" t="s">
        <v>9065</v>
      </c>
      <c r="N82">
        <v>70</v>
      </c>
      <c r="O82">
        <v>39</v>
      </c>
      <c r="P82">
        <v>31</v>
      </c>
      <c r="Q82">
        <v>5</v>
      </c>
      <c r="R82">
        <v>14</v>
      </c>
      <c r="S82">
        <v>5</v>
      </c>
      <c r="T82">
        <v>6</v>
      </c>
      <c r="U82">
        <v>29</v>
      </c>
      <c r="V82">
        <v>11</v>
      </c>
      <c r="W82">
        <v>2</v>
      </c>
      <c r="X82">
        <v>12</v>
      </c>
      <c r="Y82">
        <v>2</v>
      </c>
      <c r="Z82">
        <v>3</v>
      </c>
      <c r="AA82">
        <v>11</v>
      </c>
      <c r="AB82">
        <v>9</v>
      </c>
      <c r="AC82" s="419">
        <f t="shared" si="12"/>
        <v>3</v>
      </c>
      <c r="AD82" s="419">
        <f t="shared" si="13"/>
        <v>2</v>
      </c>
      <c r="AE82" s="419">
        <f t="shared" si="14"/>
        <v>3</v>
      </c>
      <c r="AF82" s="419">
        <f t="shared" si="15"/>
        <v>3</v>
      </c>
      <c r="AG82" s="419">
        <f t="shared" si="16"/>
        <v>18</v>
      </c>
      <c r="AH82" s="419">
        <f t="shared" si="17"/>
        <v>2</v>
      </c>
    </row>
    <row r="83" spans="1:34" ht="14.5" x14ac:dyDescent="0.35">
      <c r="A83" s="681" t="s">
        <v>305</v>
      </c>
      <c r="B83" s="682" t="s">
        <v>306</v>
      </c>
      <c r="C83" s="419"/>
      <c r="D83" s="419"/>
      <c r="E83" s="419"/>
      <c r="F83" s="419"/>
      <c r="G83" s="419"/>
      <c r="H83" s="419"/>
      <c r="I83" s="419"/>
      <c r="J83" s="419"/>
      <c r="K83" s="419"/>
      <c r="L83" s="419"/>
      <c r="M83" t="s">
        <v>307</v>
      </c>
      <c r="N83">
        <v>86</v>
      </c>
      <c r="O83">
        <v>51</v>
      </c>
      <c r="P83">
        <v>35</v>
      </c>
      <c r="Q83">
        <v>11</v>
      </c>
      <c r="R83">
        <v>17</v>
      </c>
      <c r="S83">
        <v>7</v>
      </c>
      <c r="T83">
        <v>14</v>
      </c>
      <c r="U83">
        <v>19</v>
      </c>
      <c r="V83">
        <v>18</v>
      </c>
      <c r="W83">
        <v>6</v>
      </c>
      <c r="X83">
        <v>12</v>
      </c>
      <c r="Y83">
        <v>4</v>
      </c>
      <c r="Z83">
        <v>7</v>
      </c>
      <c r="AA83">
        <v>10</v>
      </c>
      <c r="AB83">
        <v>12</v>
      </c>
      <c r="AC83" s="419">
        <f t="shared" si="12"/>
        <v>5</v>
      </c>
      <c r="AD83" s="419">
        <f t="shared" si="13"/>
        <v>5</v>
      </c>
      <c r="AE83" s="419">
        <f t="shared" si="14"/>
        <v>3</v>
      </c>
      <c r="AF83" s="419">
        <f t="shared" si="15"/>
        <v>7</v>
      </c>
      <c r="AG83" s="419">
        <f t="shared" si="16"/>
        <v>9</v>
      </c>
      <c r="AH83" s="419">
        <f t="shared" si="17"/>
        <v>6</v>
      </c>
    </row>
    <row r="84" spans="1:34" ht="14.5" x14ac:dyDescent="0.35">
      <c r="A84" s="681" t="s">
        <v>65</v>
      </c>
      <c r="B84" s="682" t="s">
        <v>9001</v>
      </c>
      <c r="C84" s="419"/>
      <c r="D84" s="419"/>
      <c r="E84" s="419"/>
      <c r="F84" s="419"/>
      <c r="G84" s="419"/>
      <c r="H84" s="419"/>
      <c r="I84" s="419"/>
      <c r="J84" s="419"/>
      <c r="K84" s="419"/>
      <c r="L84" s="419"/>
      <c r="M84" t="s">
        <v>9002</v>
      </c>
      <c r="N84">
        <v>136</v>
      </c>
      <c r="O84">
        <v>74</v>
      </c>
      <c r="P84">
        <v>62</v>
      </c>
      <c r="Q84">
        <v>26</v>
      </c>
      <c r="R84">
        <v>25</v>
      </c>
      <c r="S84">
        <v>19</v>
      </c>
      <c r="T84">
        <v>20</v>
      </c>
      <c r="U84">
        <v>41</v>
      </c>
      <c r="V84">
        <v>5</v>
      </c>
      <c r="W84">
        <v>11</v>
      </c>
      <c r="X84">
        <v>12</v>
      </c>
      <c r="Y84">
        <v>12</v>
      </c>
      <c r="Z84">
        <v>14</v>
      </c>
      <c r="AA84">
        <v>22</v>
      </c>
      <c r="AB84">
        <v>3</v>
      </c>
      <c r="AC84" s="419">
        <f t="shared" si="12"/>
        <v>15</v>
      </c>
      <c r="AD84" s="419">
        <f t="shared" si="13"/>
        <v>13</v>
      </c>
      <c r="AE84" s="419">
        <f t="shared" si="14"/>
        <v>7</v>
      </c>
      <c r="AF84" s="419">
        <f t="shared" si="15"/>
        <v>6</v>
      </c>
      <c r="AG84" s="419">
        <f t="shared" si="16"/>
        <v>19</v>
      </c>
      <c r="AH84" s="419">
        <f t="shared" si="17"/>
        <v>2</v>
      </c>
    </row>
    <row r="85" spans="1:34" ht="14.5" x14ac:dyDescent="0.35">
      <c r="A85" s="681" t="s">
        <v>310</v>
      </c>
      <c r="B85" s="682" t="s">
        <v>311</v>
      </c>
      <c r="C85" s="419"/>
      <c r="D85" s="419"/>
      <c r="E85" s="419"/>
      <c r="F85" s="419"/>
      <c r="G85" s="419"/>
      <c r="H85" s="419"/>
      <c r="I85" s="419"/>
      <c r="J85" s="419"/>
      <c r="K85" s="419"/>
      <c r="L85" s="419"/>
      <c r="M85" t="s">
        <v>312</v>
      </c>
      <c r="N85">
        <v>38</v>
      </c>
      <c r="O85">
        <v>24</v>
      </c>
      <c r="P85">
        <v>14</v>
      </c>
      <c r="Q85">
        <v>4</v>
      </c>
      <c r="R85">
        <v>16</v>
      </c>
      <c r="S85">
        <v>5</v>
      </c>
      <c r="T85">
        <v>7</v>
      </c>
      <c r="U85">
        <v>6</v>
      </c>
      <c r="V85">
        <v>0</v>
      </c>
      <c r="W85">
        <v>1</v>
      </c>
      <c r="X85">
        <v>12</v>
      </c>
      <c r="Y85">
        <v>3</v>
      </c>
      <c r="Z85">
        <v>3</v>
      </c>
      <c r="AA85">
        <v>5</v>
      </c>
      <c r="AB85">
        <v>0</v>
      </c>
      <c r="AC85" s="419">
        <f t="shared" si="12"/>
        <v>3</v>
      </c>
      <c r="AD85" s="419">
        <f t="shared" si="13"/>
        <v>4</v>
      </c>
      <c r="AE85" s="419">
        <f t="shared" si="14"/>
        <v>2</v>
      </c>
      <c r="AF85" s="419">
        <f t="shared" si="15"/>
        <v>4</v>
      </c>
      <c r="AG85" s="419">
        <f t="shared" si="16"/>
        <v>1</v>
      </c>
      <c r="AH85" s="419">
        <f t="shared" si="17"/>
        <v>0</v>
      </c>
    </row>
    <row r="86" spans="1:34" ht="14.5" x14ac:dyDescent="0.35">
      <c r="A86" s="681" t="s">
        <v>239</v>
      </c>
      <c r="B86" s="682" t="s">
        <v>315</v>
      </c>
      <c r="C86" s="419"/>
      <c r="D86" s="419"/>
      <c r="E86" s="419"/>
      <c r="F86" s="419"/>
      <c r="G86" s="419"/>
      <c r="H86" s="419"/>
      <c r="I86" s="419"/>
      <c r="J86" s="419"/>
      <c r="K86" s="419"/>
      <c r="L86" s="419"/>
      <c r="M86" t="s">
        <v>316</v>
      </c>
      <c r="N86">
        <v>18</v>
      </c>
      <c r="O86">
        <v>13</v>
      </c>
      <c r="P86">
        <v>5</v>
      </c>
      <c r="Q86">
        <v>8</v>
      </c>
      <c r="R86">
        <v>6</v>
      </c>
      <c r="S86">
        <v>4</v>
      </c>
      <c r="T86">
        <v>0</v>
      </c>
      <c r="U86">
        <v>0</v>
      </c>
      <c r="V86">
        <v>0</v>
      </c>
      <c r="W86">
        <v>6</v>
      </c>
      <c r="X86">
        <v>5</v>
      </c>
      <c r="Y86">
        <v>2</v>
      </c>
      <c r="Z86">
        <v>0</v>
      </c>
      <c r="AA86">
        <v>0</v>
      </c>
      <c r="AB86">
        <v>0</v>
      </c>
      <c r="AC86" s="419">
        <f t="shared" si="12"/>
        <v>2</v>
      </c>
      <c r="AD86" s="419">
        <f t="shared" si="13"/>
        <v>1</v>
      </c>
      <c r="AE86" s="419">
        <f t="shared" si="14"/>
        <v>2</v>
      </c>
      <c r="AF86" s="419">
        <f t="shared" si="15"/>
        <v>0</v>
      </c>
      <c r="AG86" s="419">
        <f t="shared" si="16"/>
        <v>0</v>
      </c>
      <c r="AH86" s="419">
        <f t="shared" si="17"/>
        <v>0</v>
      </c>
    </row>
    <row r="87" spans="1:34" ht="14.5" x14ac:dyDescent="0.35">
      <c r="A87" s="681" t="s">
        <v>318</v>
      </c>
      <c r="B87" s="682" t="s">
        <v>319</v>
      </c>
      <c r="C87" s="419"/>
      <c r="D87" s="419"/>
      <c r="E87" s="419"/>
      <c r="F87" s="419"/>
      <c r="G87" s="419"/>
      <c r="H87" s="419"/>
      <c r="I87" s="419"/>
      <c r="J87" s="419"/>
      <c r="K87" s="419"/>
      <c r="L87" s="419"/>
      <c r="M87" t="s">
        <v>165</v>
      </c>
      <c r="N87">
        <v>72</v>
      </c>
      <c r="O87">
        <v>41</v>
      </c>
      <c r="P87">
        <v>31</v>
      </c>
      <c r="Q87">
        <v>10</v>
      </c>
      <c r="R87">
        <v>11</v>
      </c>
      <c r="S87">
        <v>20</v>
      </c>
      <c r="T87">
        <v>3</v>
      </c>
      <c r="U87">
        <v>17</v>
      </c>
      <c r="V87">
        <v>11</v>
      </c>
      <c r="W87">
        <v>4</v>
      </c>
      <c r="X87">
        <v>7</v>
      </c>
      <c r="Y87">
        <v>14</v>
      </c>
      <c r="Z87">
        <v>1</v>
      </c>
      <c r="AA87">
        <v>8</v>
      </c>
      <c r="AB87">
        <v>7</v>
      </c>
      <c r="AC87" s="419">
        <f t="shared" si="12"/>
        <v>6</v>
      </c>
      <c r="AD87" s="419">
        <f t="shared" si="13"/>
        <v>4</v>
      </c>
      <c r="AE87" s="419">
        <f t="shared" si="14"/>
        <v>6</v>
      </c>
      <c r="AF87" s="419">
        <f t="shared" si="15"/>
        <v>2</v>
      </c>
      <c r="AG87" s="419">
        <f t="shared" si="16"/>
        <v>9</v>
      </c>
      <c r="AH87" s="419">
        <f t="shared" si="17"/>
        <v>4</v>
      </c>
    </row>
    <row r="88" spans="1:34" ht="14.5" x14ac:dyDescent="0.35">
      <c r="A88" s="681" t="s">
        <v>8646</v>
      </c>
      <c r="B88" s="682" t="s">
        <v>323</v>
      </c>
      <c r="C88" s="419"/>
      <c r="D88" s="419"/>
      <c r="E88" s="419"/>
      <c r="F88" s="419"/>
      <c r="G88" s="419"/>
      <c r="H88" s="419"/>
      <c r="I88" s="419"/>
      <c r="J88" s="419"/>
      <c r="K88" s="419"/>
      <c r="L88" s="419"/>
      <c r="M88" t="s">
        <v>324</v>
      </c>
      <c r="N88">
        <v>72</v>
      </c>
      <c r="O88">
        <v>43</v>
      </c>
      <c r="P88">
        <v>29</v>
      </c>
      <c r="Q88">
        <v>17</v>
      </c>
      <c r="R88">
        <v>30</v>
      </c>
      <c r="S88">
        <v>8</v>
      </c>
      <c r="T88">
        <v>0</v>
      </c>
      <c r="U88">
        <v>17</v>
      </c>
      <c r="V88">
        <v>0</v>
      </c>
      <c r="W88">
        <v>11</v>
      </c>
      <c r="X88">
        <v>18</v>
      </c>
      <c r="Y88">
        <v>6</v>
      </c>
      <c r="Z88">
        <v>0</v>
      </c>
      <c r="AA88">
        <v>8</v>
      </c>
      <c r="AB88">
        <v>0</v>
      </c>
      <c r="AC88" s="419">
        <f t="shared" si="12"/>
        <v>6</v>
      </c>
      <c r="AD88" s="419">
        <f t="shared" si="13"/>
        <v>12</v>
      </c>
      <c r="AE88" s="419">
        <f t="shared" si="14"/>
        <v>2</v>
      </c>
      <c r="AF88" s="419">
        <f t="shared" si="15"/>
        <v>0</v>
      </c>
      <c r="AG88" s="419">
        <f t="shared" si="16"/>
        <v>9</v>
      </c>
      <c r="AH88" s="419">
        <f t="shared" si="17"/>
        <v>0</v>
      </c>
    </row>
    <row r="89" spans="1:34" ht="14.5" x14ac:dyDescent="0.35">
      <c r="A89" s="681" t="s">
        <v>8664</v>
      </c>
      <c r="B89" s="682" t="s">
        <v>327</v>
      </c>
      <c r="C89" s="419"/>
      <c r="D89" s="419"/>
      <c r="E89" s="419"/>
      <c r="F89" s="419"/>
      <c r="G89" s="419"/>
      <c r="H89" s="419"/>
      <c r="I89" s="419"/>
      <c r="J89" s="419"/>
      <c r="K89" s="419"/>
      <c r="L89" s="419"/>
      <c r="M89" t="s">
        <v>13138</v>
      </c>
      <c r="N89">
        <v>71</v>
      </c>
      <c r="O89">
        <v>37</v>
      </c>
      <c r="P89">
        <v>34</v>
      </c>
      <c r="Q89">
        <v>8</v>
      </c>
      <c r="R89">
        <v>10</v>
      </c>
      <c r="S89">
        <v>13</v>
      </c>
      <c r="T89">
        <v>18</v>
      </c>
      <c r="U89">
        <v>22</v>
      </c>
      <c r="V89">
        <v>0</v>
      </c>
      <c r="W89">
        <v>3</v>
      </c>
      <c r="X89">
        <v>7</v>
      </c>
      <c r="Y89">
        <v>6</v>
      </c>
      <c r="Z89">
        <v>9</v>
      </c>
      <c r="AA89">
        <v>12</v>
      </c>
      <c r="AB89">
        <v>0</v>
      </c>
      <c r="AC89" s="419">
        <f t="shared" si="12"/>
        <v>5</v>
      </c>
      <c r="AD89" s="419">
        <f t="shared" si="13"/>
        <v>3</v>
      </c>
      <c r="AE89" s="419">
        <f t="shared" si="14"/>
        <v>7</v>
      </c>
      <c r="AF89" s="419">
        <f t="shared" si="15"/>
        <v>9</v>
      </c>
      <c r="AG89" s="419">
        <f t="shared" si="16"/>
        <v>10</v>
      </c>
      <c r="AH89" s="419">
        <f t="shared" si="17"/>
        <v>0</v>
      </c>
    </row>
    <row r="90" spans="1:34" ht="14.5" x14ac:dyDescent="0.35">
      <c r="A90" s="681" t="s">
        <v>8661</v>
      </c>
      <c r="B90" s="682" t="s">
        <v>9134</v>
      </c>
      <c r="C90" s="419"/>
      <c r="D90" s="419"/>
      <c r="E90" s="419"/>
      <c r="F90" s="419"/>
      <c r="G90" s="419"/>
      <c r="H90" s="419"/>
      <c r="I90" s="419"/>
      <c r="J90" s="419"/>
      <c r="K90" s="419"/>
      <c r="L90" s="419"/>
      <c r="M90" t="s">
        <v>9135</v>
      </c>
      <c r="N90">
        <v>39</v>
      </c>
      <c r="O90">
        <v>22</v>
      </c>
      <c r="P90">
        <v>17</v>
      </c>
      <c r="Q90">
        <v>19</v>
      </c>
      <c r="R90">
        <v>6</v>
      </c>
      <c r="S90">
        <v>4</v>
      </c>
      <c r="T90">
        <v>9</v>
      </c>
      <c r="U90">
        <v>1</v>
      </c>
      <c r="V90">
        <v>0</v>
      </c>
      <c r="W90">
        <v>9</v>
      </c>
      <c r="X90">
        <v>4</v>
      </c>
      <c r="Y90">
        <v>3</v>
      </c>
      <c r="Z90">
        <v>6</v>
      </c>
      <c r="AA90">
        <v>0</v>
      </c>
      <c r="AB90">
        <v>0</v>
      </c>
      <c r="AC90" s="419">
        <f t="shared" si="12"/>
        <v>10</v>
      </c>
      <c r="AD90" s="419">
        <f t="shared" si="13"/>
        <v>2</v>
      </c>
      <c r="AE90" s="419">
        <f t="shared" si="14"/>
        <v>1</v>
      </c>
      <c r="AF90" s="419">
        <f t="shared" si="15"/>
        <v>3</v>
      </c>
      <c r="AG90" s="419">
        <f t="shared" si="16"/>
        <v>1</v>
      </c>
      <c r="AH90" s="419">
        <f t="shared" si="17"/>
        <v>0</v>
      </c>
    </row>
    <row r="91" spans="1:34" ht="14.5" x14ac:dyDescent="0.35">
      <c r="A91" s="681" t="s">
        <v>331</v>
      </c>
      <c r="B91" s="682" t="s">
        <v>9142</v>
      </c>
      <c r="C91" s="419"/>
      <c r="D91" s="419"/>
      <c r="E91" s="419"/>
      <c r="F91" s="419"/>
      <c r="G91" s="419"/>
      <c r="H91" s="419"/>
      <c r="I91" s="419"/>
      <c r="J91" s="419"/>
      <c r="K91" s="419"/>
      <c r="L91" s="419"/>
      <c r="M91" t="s">
        <v>9143</v>
      </c>
      <c r="N91">
        <v>71</v>
      </c>
      <c r="O91">
        <v>44</v>
      </c>
      <c r="P91">
        <v>27</v>
      </c>
      <c r="Q91">
        <v>15</v>
      </c>
      <c r="R91">
        <v>21</v>
      </c>
      <c r="S91">
        <v>0</v>
      </c>
      <c r="T91">
        <v>22</v>
      </c>
      <c r="U91">
        <v>13</v>
      </c>
      <c r="V91">
        <v>0</v>
      </c>
      <c r="W91">
        <v>6</v>
      </c>
      <c r="X91">
        <v>10</v>
      </c>
      <c r="Y91">
        <v>0</v>
      </c>
      <c r="Z91">
        <v>16</v>
      </c>
      <c r="AA91">
        <v>12</v>
      </c>
      <c r="AB91">
        <v>0</v>
      </c>
      <c r="AC91" s="419">
        <f t="shared" si="12"/>
        <v>9</v>
      </c>
      <c r="AD91" s="419">
        <f t="shared" si="13"/>
        <v>11</v>
      </c>
      <c r="AE91" s="419">
        <f t="shared" si="14"/>
        <v>0</v>
      </c>
      <c r="AF91" s="419">
        <f t="shared" si="15"/>
        <v>6</v>
      </c>
      <c r="AG91" s="419">
        <f t="shared" si="16"/>
        <v>1</v>
      </c>
      <c r="AH91" s="419">
        <f t="shared" si="17"/>
        <v>0</v>
      </c>
    </row>
    <row r="92" spans="1:34" ht="14.5" x14ac:dyDescent="0.35">
      <c r="A92" s="681" t="s">
        <v>8608</v>
      </c>
      <c r="B92" s="682" t="s">
        <v>334</v>
      </c>
      <c r="C92" s="419"/>
      <c r="D92" s="419"/>
      <c r="E92" s="419"/>
      <c r="F92" s="419"/>
      <c r="G92" s="419"/>
      <c r="H92" s="419"/>
      <c r="I92" s="419"/>
      <c r="J92" s="419"/>
      <c r="K92" s="419"/>
      <c r="L92" s="419"/>
      <c r="M92" t="s">
        <v>335</v>
      </c>
      <c r="N92">
        <v>25</v>
      </c>
      <c r="O92">
        <v>12</v>
      </c>
      <c r="P92">
        <v>13</v>
      </c>
      <c r="Q92">
        <v>4</v>
      </c>
      <c r="R92">
        <v>0</v>
      </c>
      <c r="S92">
        <v>1</v>
      </c>
      <c r="T92">
        <v>1</v>
      </c>
      <c r="U92">
        <v>19</v>
      </c>
      <c r="V92">
        <v>0</v>
      </c>
      <c r="W92">
        <v>2</v>
      </c>
      <c r="X92">
        <v>0</v>
      </c>
      <c r="Y92">
        <v>1</v>
      </c>
      <c r="Z92">
        <v>0</v>
      </c>
      <c r="AA92">
        <v>9</v>
      </c>
      <c r="AB92">
        <v>0</v>
      </c>
      <c r="AC92" s="419">
        <f t="shared" si="12"/>
        <v>2</v>
      </c>
      <c r="AD92" s="419">
        <f t="shared" si="13"/>
        <v>0</v>
      </c>
      <c r="AE92" s="419">
        <f t="shared" si="14"/>
        <v>0</v>
      </c>
      <c r="AF92" s="419">
        <f t="shared" si="15"/>
        <v>1</v>
      </c>
      <c r="AG92" s="419">
        <f t="shared" si="16"/>
        <v>10</v>
      </c>
      <c r="AH92" s="419">
        <f t="shared" si="17"/>
        <v>0</v>
      </c>
    </row>
    <row r="93" spans="1:34" ht="14.5" x14ac:dyDescent="0.35">
      <c r="A93" s="681" t="s">
        <v>8669</v>
      </c>
      <c r="B93" s="682" t="s">
        <v>9146</v>
      </c>
      <c r="C93" s="419"/>
      <c r="D93" s="419"/>
      <c r="E93" s="419"/>
      <c r="F93" s="419"/>
      <c r="G93" s="419"/>
      <c r="H93" s="419"/>
      <c r="I93" s="419"/>
      <c r="J93" s="419"/>
      <c r="K93" s="419"/>
      <c r="L93" s="419"/>
      <c r="M93" t="s">
        <v>9147</v>
      </c>
      <c r="N93">
        <v>34</v>
      </c>
      <c r="O93">
        <v>18</v>
      </c>
      <c r="P93">
        <v>16</v>
      </c>
      <c r="Q93">
        <v>8</v>
      </c>
      <c r="R93">
        <v>14</v>
      </c>
      <c r="S93">
        <v>4</v>
      </c>
      <c r="T93">
        <v>8</v>
      </c>
      <c r="U93">
        <v>0</v>
      </c>
      <c r="V93">
        <v>0</v>
      </c>
      <c r="W93">
        <v>4</v>
      </c>
      <c r="X93">
        <v>9</v>
      </c>
      <c r="Y93">
        <v>1</v>
      </c>
      <c r="Z93">
        <v>4</v>
      </c>
      <c r="AA93">
        <v>0</v>
      </c>
      <c r="AB93">
        <v>0</v>
      </c>
      <c r="AC93" s="419">
        <f t="shared" si="12"/>
        <v>4</v>
      </c>
      <c r="AD93" s="419">
        <f t="shared" si="13"/>
        <v>5</v>
      </c>
      <c r="AE93" s="419">
        <f t="shared" si="14"/>
        <v>3</v>
      </c>
      <c r="AF93" s="419">
        <f t="shared" si="15"/>
        <v>4</v>
      </c>
      <c r="AG93" s="419">
        <f t="shared" si="16"/>
        <v>0</v>
      </c>
      <c r="AH93" s="419">
        <f t="shared" si="17"/>
        <v>0</v>
      </c>
    </row>
    <row r="94" spans="1:34" ht="14.5" x14ac:dyDescent="0.35">
      <c r="A94" s="681" t="s">
        <v>338</v>
      </c>
      <c r="B94" s="682" t="s">
        <v>9148</v>
      </c>
      <c r="C94" s="419"/>
      <c r="D94" s="419"/>
      <c r="E94" s="419"/>
      <c r="F94" s="419"/>
      <c r="G94" s="419"/>
      <c r="H94" s="419"/>
      <c r="I94" s="419"/>
      <c r="J94" s="419"/>
      <c r="K94" s="419"/>
      <c r="L94" s="419"/>
      <c r="M94" t="s">
        <v>9149</v>
      </c>
      <c r="N94">
        <v>38</v>
      </c>
      <c r="O94">
        <v>25</v>
      </c>
      <c r="P94">
        <v>13</v>
      </c>
      <c r="Q94">
        <v>13</v>
      </c>
      <c r="R94">
        <v>7</v>
      </c>
      <c r="S94">
        <v>0</v>
      </c>
      <c r="T94">
        <v>0</v>
      </c>
      <c r="U94">
        <v>17</v>
      </c>
      <c r="V94">
        <v>1</v>
      </c>
      <c r="W94">
        <v>11</v>
      </c>
      <c r="X94">
        <v>4</v>
      </c>
      <c r="Y94">
        <v>0</v>
      </c>
      <c r="Z94">
        <v>0</v>
      </c>
      <c r="AA94">
        <v>9</v>
      </c>
      <c r="AB94">
        <v>1</v>
      </c>
      <c r="AC94" s="419">
        <f t="shared" si="12"/>
        <v>2</v>
      </c>
      <c r="AD94" s="419">
        <f t="shared" si="13"/>
        <v>3</v>
      </c>
      <c r="AE94" s="419">
        <f t="shared" si="14"/>
        <v>0</v>
      </c>
      <c r="AF94" s="419">
        <f t="shared" si="15"/>
        <v>0</v>
      </c>
      <c r="AG94" s="419">
        <f t="shared" si="16"/>
        <v>8</v>
      </c>
      <c r="AH94" s="419">
        <f t="shared" si="17"/>
        <v>0</v>
      </c>
    </row>
    <row r="95" spans="1:34" ht="14.5" x14ac:dyDescent="0.35">
      <c r="A95" s="681" t="s">
        <v>282</v>
      </c>
      <c r="B95" s="682" t="s">
        <v>9153</v>
      </c>
      <c r="C95" s="419"/>
      <c r="D95" s="419"/>
      <c r="E95" s="419"/>
      <c r="F95" s="419"/>
      <c r="G95" s="419"/>
      <c r="H95" s="419"/>
      <c r="I95" s="419"/>
      <c r="J95" s="419"/>
      <c r="K95" s="419"/>
      <c r="L95" s="419"/>
      <c r="M95" t="s">
        <v>340</v>
      </c>
      <c r="N95">
        <v>50</v>
      </c>
      <c r="O95">
        <v>28</v>
      </c>
      <c r="P95">
        <v>22</v>
      </c>
      <c r="Q95">
        <v>10</v>
      </c>
      <c r="R95">
        <v>8</v>
      </c>
      <c r="S95">
        <v>3</v>
      </c>
      <c r="T95">
        <v>9</v>
      </c>
      <c r="U95">
        <v>1</v>
      </c>
      <c r="V95">
        <v>19</v>
      </c>
      <c r="W95">
        <v>5</v>
      </c>
      <c r="X95">
        <v>4</v>
      </c>
      <c r="Y95">
        <v>2</v>
      </c>
      <c r="Z95">
        <v>6</v>
      </c>
      <c r="AA95">
        <v>0</v>
      </c>
      <c r="AB95">
        <v>11</v>
      </c>
      <c r="AC95" s="419">
        <f t="shared" si="12"/>
        <v>5</v>
      </c>
      <c r="AD95" s="419">
        <f t="shared" si="13"/>
        <v>4</v>
      </c>
      <c r="AE95" s="419">
        <f t="shared" si="14"/>
        <v>1</v>
      </c>
      <c r="AF95" s="419">
        <f t="shared" si="15"/>
        <v>3</v>
      </c>
      <c r="AG95" s="419">
        <f t="shared" si="16"/>
        <v>1</v>
      </c>
      <c r="AH95" s="419">
        <f t="shared" si="17"/>
        <v>8</v>
      </c>
    </row>
    <row r="96" spans="1:34" ht="14.5" x14ac:dyDescent="0.35">
      <c r="A96" s="681" t="s">
        <v>287</v>
      </c>
      <c r="B96" s="682" t="s">
        <v>10071</v>
      </c>
      <c r="C96" s="419"/>
      <c r="D96" s="419"/>
      <c r="E96" s="419"/>
      <c r="F96" s="419"/>
      <c r="G96" s="419"/>
      <c r="H96" s="419"/>
      <c r="I96" s="419"/>
      <c r="J96" s="419"/>
      <c r="K96" s="419"/>
      <c r="L96" s="419"/>
      <c r="M96" t="s">
        <v>342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 s="419">
        <f t="shared" si="12"/>
        <v>0</v>
      </c>
      <c r="AD96" s="419">
        <f t="shared" si="13"/>
        <v>0</v>
      </c>
      <c r="AE96" s="419">
        <f t="shared" si="14"/>
        <v>0</v>
      </c>
      <c r="AF96" s="419">
        <f t="shared" si="15"/>
        <v>0</v>
      </c>
      <c r="AG96" s="419">
        <f t="shared" si="16"/>
        <v>0</v>
      </c>
      <c r="AH96" s="419">
        <f t="shared" si="17"/>
        <v>0</v>
      </c>
    </row>
    <row r="97" spans="1:34" ht="14.5" x14ac:dyDescent="0.35">
      <c r="A97" s="681" t="s">
        <v>344</v>
      </c>
      <c r="B97" s="682" t="s">
        <v>345</v>
      </c>
      <c r="C97" s="419"/>
      <c r="D97" s="419"/>
      <c r="E97" s="419"/>
      <c r="F97" s="419"/>
      <c r="G97" s="419"/>
      <c r="H97" s="419"/>
      <c r="I97" s="419"/>
      <c r="J97" s="419"/>
      <c r="K97" s="419"/>
      <c r="L97" s="419"/>
      <c r="M97" t="s">
        <v>346</v>
      </c>
      <c r="N97">
        <v>11</v>
      </c>
      <c r="O97">
        <v>6</v>
      </c>
      <c r="P97">
        <v>5</v>
      </c>
      <c r="Q97">
        <v>6</v>
      </c>
      <c r="R97">
        <v>2</v>
      </c>
      <c r="S97">
        <v>1</v>
      </c>
      <c r="T97">
        <v>0</v>
      </c>
      <c r="U97">
        <v>2</v>
      </c>
      <c r="V97">
        <v>0</v>
      </c>
      <c r="W97">
        <v>3</v>
      </c>
      <c r="X97">
        <v>0</v>
      </c>
      <c r="Y97">
        <v>1</v>
      </c>
      <c r="Z97">
        <v>0</v>
      </c>
      <c r="AA97">
        <v>2</v>
      </c>
      <c r="AB97">
        <v>0</v>
      </c>
      <c r="AC97" s="419">
        <f t="shared" si="12"/>
        <v>3</v>
      </c>
      <c r="AD97" s="419">
        <f t="shared" si="13"/>
        <v>2</v>
      </c>
      <c r="AE97" s="419">
        <f t="shared" si="14"/>
        <v>0</v>
      </c>
      <c r="AF97" s="419">
        <f t="shared" si="15"/>
        <v>0</v>
      </c>
      <c r="AG97" s="419">
        <f t="shared" si="16"/>
        <v>0</v>
      </c>
      <c r="AH97" s="419">
        <f t="shared" si="17"/>
        <v>0</v>
      </c>
    </row>
    <row r="98" spans="1:34" ht="14.5" x14ac:dyDescent="0.35">
      <c r="A98" s="681" t="s">
        <v>260</v>
      </c>
      <c r="B98" s="682" t="s">
        <v>350</v>
      </c>
      <c r="C98" s="419"/>
      <c r="D98" s="419"/>
      <c r="E98" s="419"/>
      <c r="F98" s="419"/>
      <c r="G98" s="419"/>
      <c r="H98" s="419"/>
      <c r="I98" s="419"/>
      <c r="J98" s="419"/>
      <c r="K98" s="419"/>
      <c r="L98" s="419"/>
      <c r="M98" t="s">
        <v>17248</v>
      </c>
      <c r="N98">
        <v>4</v>
      </c>
      <c r="O98">
        <v>2</v>
      </c>
      <c r="P98">
        <v>2</v>
      </c>
      <c r="Q98">
        <v>1</v>
      </c>
      <c r="R98">
        <v>0</v>
      </c>
      <c r="S98">
        <v>3</v>
      </c>
      <c r="T98">
        <v>0</v>
      </c>
      <c r="U98">
        <v>0</v>
      </c>
      <c r="V98">
        <v>0</v>
      </c>
      <c r="W98">
        <v>0</v>
      </c>
      <c r="X98">
        <v>0</v>
      </c>
      <c r="Y98">
        <v>2</v>
      </c>
      <c r="Z98">
        <v>0</v>
      </c>
      <c r="AA98">
        <v>0</v>
      </c>
      <c r="AB98">
        <v>0</v>
      </c>
      <c r="AC98" s="419">
        <f t="shared" si="12"/>
        <v>1</v>
      </c>
      <c r="AD98" s="419">
        <f t="shared" si="13"/>
        <v>0</v>
      </c>
      <c r="AE98" s="419">
        <f t="shared" si="14"/>
        <v>1</v>
      </c>
      <c r="AF98" s="419">
        <f t="shared" si="15"/>
        <v>0</v>
      </c>
      <c r="AG98" s="419">
        <f t="shared" si="16"/>
        <v>0</v>
      </c>
      <c r="AH98" s="419">
        <f t="shared" si="17"/>
        <v>0</v>
      </c>
    </row>
    <row r="99" spans="1:34" ht="14.5" x14ac:dyDescent="0.35">
      <c r="A99" s="681" t="s">
        <v>353</v>
      </c>
      <c r="B99" s="682" t="s">
        <v>354</v>
      </c>
      <c r="C99" s="419"/>
      <c r="D99" s="419"/>
      <c r="E99" s="419"/>
      <c r="F99" s="419"/>
      <c r="G99" s="419"/>
      <c r="H99" s="419"/>
      <c r="I99" s="419"/>
      <c r="J99" s="419"/>
      <c r="K99" s="419"/>
      <c r="L99" s="419"/>
      <c r="M99" t="s">
        <v>355</v>
      </c>
      <c r="N99">
        <v>13</v>
      </c>
      <c r="O99">
        <v>6</v>
      </c>
      <c r="P99">
        <v>7</v>
      </c>
      <c r="Q99">
        <v>3</v>
      </c>
      <c r="R99">
        <v>2</v>
      </c>
      <c r="S99">
        <v>3</v>
      </c>
      <c r="T99">
        <v>2</v>
      </c>
      <c r="U99">
        <v>3</v>
      </c>
      <c r="V99">
        <v>0</v>
      </c>
      <c r="W99">
        <v>0</v>
      </c>
      <c r="X99">
        <v>0</v>
      </c>
      <c r="Y99">
        <v>1</v>
      </c>
      <c r="Z99">
        <v>2</v>
      </c>
      <c r="AA99">
        <v>3</v>
      </c>
      <c r="AB99">
        <v>0</v>
      </c>
      <c r="AC99" s="419">
        <f t="shared" si="12"/>
        <v>3</v>
      </c>
      <c r="AD99" s="419">
        <f t="shared" si="13"/>
        <v>2</v>
      </c>
      <c r="AE99" s="419">
        <f t="shared" si="14"/>
        <v>2</v>
      </c>
      <c r="AF99" s="419">
        <f t="shared" si="15"/>
        <v>0</v>
      </c>
      <c r="AG99" s="419">
        <f t="shared" si="16"/>
        <v>0</v>
      </c>
      <c r="AH99" s="419">
        <f t="shared" si="17"/>
        <v>0</v>
      </c>
    </row>
    <row r="100" spans="1:34" ht="14.5" x14ac:dyDescent="0.35">
      <c r="A100" s="681" t="s">
        <v>292</v>
      </c>
      <c r="B100" s="682" t="s">
        <v>359</v>
      </c>
      <c r="C100" s="419"/>
      <c r="D100" s="419"/>
      <c r="E100" s="419"/>
      <c r="F100" s="419"/>
      <c r="G100" s="419"/>
      <c r="H100" s="419"/>
      <c r="I100" s="419"/>
      <c r="J100" s="419"/>
      <c r="K100" s="419"/>
      <c r="L100" s="419"/>
      <c r="M100" t="s">
        <v>165</v>
      </c>
      <c r="N100">
        <v>6</v>
      </c>
      <c r="O100">
        <v>3</v>
      </c>
      <c r="P100">
        <v>3</v>
      </c>
      <c r="Q100">
        <v>5</v>
      </c>
      <c r="R100">
        <v>1</v>
      </c>
      <c r="S100">
        <v>0</v>
      </c>
      <c r="T100">
        <v>0</v>
      </c>
      <c r="U100">
        <v>0</v>
      </c>
      <c r="V100">
        <v>0</v>
      </c>
      <c r="W100">
        <v>3</v>
      </c>
      <c r="X100">
        <v>0</v>
      </c>
      <c r="Y100">
        <v>0</v>
      </c>
      <c r="Z100">
        <v>0</v>
      </c>
      <c r="AA100">
        <v>0</v>
      </c>
      <c r="AB100">
        <v>0</v>
      </c>
      <c r="AC100" s="419">
        <f t="shared" si="12"/>
        <v>2</v>
      </c>
      <c r="AD100" s="419">
        <f t="shared" si="13"/>
        <v>1</v>
      </c>
      <c r="AE100" s="419">
        <f t="shared" si="14"/>
        <v>0</v>
      </c>
      <c r="AF100" s="419">
        <f t="shared" si="15"/>
        <v>0</v>
      </c>
      <c r="AG100" s="419">
        <f t="shared" si="16"/>
        <v>0</v>
      </c>
      <c r="AH100" s="419">
        <f t="shared" si="17"/>
        <v>0</v>
      </c>
    </row>
    <row r="101" spans="1:34" ht="14.5" x14ac:dyDescent="0.35">
      <c r="A101" s="681" t="s">
        <v>362</v>
      </c>
      <c r="B101" s="682" t="s">
        <v>363</v>
      </c>
      <c r="C101" s="419"/>
      <c r="D101" s="419"/>
      <c r="E101" s="419"/>
      <c r="F101" s="419"/>
      <c r="G101" s="419"/>
      <c r="H101" s="419"/>
      <c r="I101" s="419"/>
      <c r="J101" s="419"/>
      <c r="K101" s="419"/>
      <c r="L101" s="419"/>
      <c r="M101" t="s">
        <v>364</v>
      </c>
      <c r="N101">
        <v>14</v>
      </c>
      <c r="O101">
        <v>6</v>
      </c>
      <c r="P101">
        <v>8</v>
      </c>
      <c r="Q101">
        <v>4</v>
      </c>
      <c r="R101">
        <v>5</v>
      </c>
      <c r="S101">
        <v>0</v>
      </c>
      <c r="T101">
        <v>1</v>
      </c>
      <c r="U101">
        <v>1</v>
      </c>
      <c r="V101">
        <v>3</v>
      </c>
      <c r="W101">
        <v>2</v>
      </c>
      <c r="X101">
        <v>1</v>
      </c>
      <c r="Y101">
        <v>0</v>
      </c>
      <c r="Z101">
        <v>1</v>
      </c>
      <c r="AA101">
        <v>0</v>
      </c>
      <c r="AB101">
        <v>2</v>
      </c>
      <c r="AC101" s="419">
        <f t="shared" si="12"/>
        <v>2</v>
      </c>
      <c r="AD101" s="419">
        <f t="shared" si="13"/>
        <v>4</v>
      </c>
      <c r="AE101" s="419">
        <f t="shared" si="14"/>
        <v>0</v>
      </c>
      <c r="AF101" s="419">
        <f t="shared" si="15"/>
        <v>0</v>
      </c>
      <c r="AG101" s="419">
        <f t="shared" si="16"/>
        <v>1</v>
      </c>
      <c r="AH101" s="419">
        <f t="shared" si="17"/>
        <v>1</v>
      </c>
    </row>
    <row r="102" spans="1:34" ht="14.5" x14ac:dyDescent="0.35">
      <c r="A102" s="681" t="s">
        <v>365</v>
      </c>
      <c r="B102" s="682" t="s">
        <v>9978</v>
      </c>
      <c r="C102" s="419"/>
      <c r="D102" s="419"/>
      <c r="E102" s="419"/>
      <c r="F102" s="419"/>
      <c r="G102" s="419"/>
      <c r="H102" s="419"/>
      <c r="I102" s="419"/>
      <c r="J102" s="419"/>
      <c r="K102" s="419"/>
      <c r="L102" s="419"/>
      <c r="M102" t="s">
        <v>9979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419">
        <f t="shared" si="12"/>
        <v>0</v>
      </c>
      <c r="AD102" s="419">
        <f t="shared" si="13"/>
        <v>0</v>
      </c>
      <c r="AE102" s="419">
        <f t="shared" si="14"/>
        <v>0</v>
      </c>
      <c r="AF102" s="419">
        <f t="shared" si="15"/>
        <v>0</v>
      </c>
      <c r="AG102" s="419">
        <f t="shared" si="16"/>
        <v>0</v>
      </c>
      <c r="AH102" s="419">
        <f t="shared" si="17"/>
        <v>0</v>
      </c>
    </row>
    <row r="103" spans="1:34" ht="14.5" x14ac:dyDescent="0.35">
      <c r="A103" s="681" t="s">
        <v>296</v>
      </c>
      <c r="B103" s="682" t="s">
        <v>9200</v>
      </c>
      <c r="C103" s="419"/>
      <c r="D103" s="419"/>
      <c r="E103" s="419"/>
      <c r="F103" s="419"/>
      <c r="G103" s="419"/>
      <c r="H103" s="419"/>
      <c r="I103" s="419"/>
      <c r="J103" s="419"/>
      <c r="K103" s="419"/>
      <c r="L103" s="419"/>
      <c r="M103" t="s">
        <v>9201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 s="419">
        <f t="shared" si="12"/>
        <v>0</v>
      </c>
      <c r="AD103" s="419">
        <f t="shared" si="13"/>
        <v>0</v>
      </c>
      <c r="AE103" s="419">
        <f t="shared" si="14"/>
        <v>0</v>
      </c>
      <c r="AF103" s="419">
        <f t="shared" si="15"/>
        <v>0</v>
      </c>
      <c r="AG103" s="419">
        <f t="shared" si="16"/>
        <v>0</v>
      </c>
      <c r="AH103" s="419">
        <f t="shared" si="17"/>
        <v>0</v>
      </c>
    </row>
    <row r="104" spans="1:34" ht="14.5" x14ac:dyDescent="0.35">
      <c r="A104" s="681" t="s">
        <v>369</v>
      </c>
      <c r="B104" s="682" t="s">
        <v>370</v>
      </c>
      <c r="C104" s="419"/>
      <c r="D104" s="419"/>
      <c r="E104" s="419"/>
      <c r="F104" s="419"/>
      <c r="G104" s="419"/>
      <c r="H104" s="419"/>
      <c r="I104" s="419"/>
      <c r="J104" s="419"/>
      <c r="K104" s="419"/>
      <c r="L104" s="419"/>
      <c r="M104" t="s">
        <v>371</v>
      </c>
      <c r="N104">
        <v>22</v>
      </c>
      <c r="O104">
        <v>10</v>
      </c>
      <c r="P104">
        <v>12</v>
      </c>
      <c r="Q104">
        <v>6</v>
      </c>
      <c r="R104">
        <v>5</v>
      </c>
      <c r="S104">
        <v>5</v>
      </c>
      <c r="T104">
        <v>5</v>
      </c>
      <c r="U104">
        <v>0</v>
      </c>
      <c r="V104">
        <v>1</v>
      </c>
      <c r="W104">
        <v>3</v>
      </c>
      <c r="X104">
        <v>0</v>
      </c>
      <c r="Y104">
        <v>4</v>
      </c>
      <c r="Z104">
        <v>2</v>
      </c>
      <c r="AA104">
        <v>0</v>
      </c>
      <c r="AB104">
        <v>1</v>
      </c>
      <c r="AC104" s="419">
        <f t="shared" si="12"/>
        <v>3</v>
      </c>
      <c r="AD104" s="419">
        <f t="shared" si="13"/>
        <v>5</v>
      </c>
      <c r="AE104" s="419">
        <f t="shared" si="14"/>
        <v>1</v>
      </c>
      <c r="AF104" s="419">
        <f t="shared" si="15"/>
        <v>3</v>
      </c>
      <c r="AG104" s="419">
        <f t="shared" si="16"/>
        <v>0</v>
      </c>
      <c r="AH104" s="419">
        <f t="shared" si="17"/>
        <v>0</v>
      </c>
    </row>
    <row r="105" spans="1:34" ht="14.5" x14ac:dyDescent="0.35">
      <c r="A105" s="681" t="s">
        <v>308</v>
      </c>
      <c r="B105" s="682" t="s">
        <v>374</v>
      </c>
      <c r="C105" s="419"/>
      <c r="D105" s="419"/>
      <c r="E105" s="419"/>
      <c r="F105" s="419"/>
      <c r="G105" s="419"/>
      <c r="H105" s="419"/>
      <c r="I105" s="419"/>
      <c r="J105" s="419"/>
      <c r="K105" s="419"/>
      <c r="L105" s="419"/>
      <c r="M105" t="s">
        <v>150</v>
      </c>
      <c r="N105">
        <v>1</v>
      </c>
      <c r="O105">
        <v>1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0</v>
      </c>
      <c r="AB105">
        <v>0</v>
      </c>
      <c r="AC105" s="419">
        <f t="shared" si="12"/>
        <v>0</v>
      </c>
      <c r="AD105" s="419">
        <f t="shared" si="13"/>
        <v>0</v>
      </c>
      <c r="AE105" s="419">
        <f t="shared" si="14"/>
        <v>0</v>
      </c>
      <c r="AF105" s="419">
        <f t="shared" si="15"/>
        <v>0</v>
      </c>
      <c r="AG105" s="419">
        <f t="shared" si="16"/>
        <v>0</v>
      </c>
      <c r="AH105" s="419">
        <f t="shared" si="17"/>
        <v>0</v>
      </c>
    </row>
    <row r="106" spans="1:34" ht="14.5" x14ac:dyDescent="0.35">
      <c r="A106" s="681" t="s">
        <v>275</v>
      </c>
      <c r="B106" s="682" t="s">
        <v>378</v>
      </c>
      <c r="C106" s="419"/>
      <c r="D106" s="419"/>
      <c r="E106" s="419"/>
      <c r="F106" s="419"/>
      <c r="G106" s="419"/>
      <c r="H106" s="419"/>
      <c r="I106" s="419"/>
      <c r="J106" s="419"/>
      <c r="K106" s="419"/>
      <c r="L106" s="419"/>
      <c r="M106" t="s">
        <v>17249</v>
      </c>
      <c r="N106">
        <v>9</v>
      </c>
      <c r="O106">
        <v>5</v>
      </c>
      <c r="P106">
        <v>4</v>
      </c>
      <c r="Q106">
        <v>5</v>
      </c>
      <c r="R106">
        <v>1</v>
      </c>
      <c r="S106">
        <v>1</v>
      </c>
      <c r="T106">
        <v>2</v>
      </c>
      <c r="U106">
        <v>0</v>
      </c>
      <c r="V106">
        <v>0</v>
      </c>
      <c r="W106">
        <v>3</v>
      </c>
      <c r="X106">
        <v>1</v>
      </c>
      <c r="Y106">
        <v>0</v>
      </c>
      <c r="Z106">
        <v>1</v>
      </c>
      <c r="AA106">
        <v>0</v>
      </c>
      <c r="AB106">
        <v>0</v>
      </c>
      <c r="AC106" s="419">
        <f t="shared" si="12"/>
        <v>2</v>
      </c>
      <c r="AD106" s="419">
        <f t="shared" si="13"/>
        <v>0</v>
      </c>
      <c r="AE106" s="419">
        <f t="shared" si="14"/>
        <v>1</v>
      </c>
      <c r="AF106" s="419">
        <f t="shared" si="15"/>
        <v>1</v>
      </c>
      <c r="AG106" s="419">
        <f t="shared" si="16"/>
        <v>0</v>
      </c>
      <c r="AH106" s="419">
        <f t="shared" si="17"/>
        <v>0</v>
      </c>
    </row>
    <row r="107" spans="1:34" ht="14.5" x14ac:dyDescent="0.35">
      <c r="A107" s="681" t="s">
        <v>8657</v>
      </c>
      <c r="B107" s="682" t="s">
        <v>383</v>
      </c>
      <c r="C107" s="419"/>
      <c r="D107" s="419"/>
      <c r="E107" s="419"/>
      <c r="F107" s="419"/>
      <c r="G107" s="419"/>
      <c r="H107" s="419"/>
      <c r="I107" s="419"/>
      <c r="J107" s="419"/>
      <c r="K107" s="419"/>
      <c r="L107" s="419"/>
      <c r="M107" t="s">
        <v>384</v>
      </c>
      <c r="N107">
        <v>47</v>
      </c>
      <c r="O107">
        <v>31</v>
      </c>
      <c r="P107">
        <v>16</v>
      </c>
      <c r="Q107">
        <v>5</v>
      </c>
      <c r="R107">
        <v>11</v>
      </c>
      <c r="S107">
        <v>4</v>
      </c>
      <c r="T107">
        <v>13</v>
      </c>
      <c r="U107">
        <v>9</v>
      </c>
      <c r="V107">
        <v>5</v>
      </c>
      <c r="W107">
        <v>3</v>
      </c>
      <c r="X107">
        <v>7</v>
      </c>
      <c r="Y107">
        <v>3</v>
      </c>
      <c r="Z107">
        <v>7</v>
      </c>
      <c r="AA107">
        <v>7</v>
      </c>
      <c r="AB107">
        <v>4</v>
      </c>
      <c r="AC107" s="419">
        <f t="shared" si="12"/>
        <v>2</v>
      </c>
      <c r="AD107" s="419">
        <f t="shared" si="13"/>
        <v>4</v>
      </c>
      <c r="AE107" s="419">
        <f t="shared" si="14"/>
        <v>1</v>
      </c>
      <c r="AF107" s="419">
        <f t="shared" si="15"/>
        <v>6</v>
      </c>
      <c r="AG107" s="419">
        <f t="shared" si="16"/>
        <v>2</v>
      </c>
      <c r="AH107" s="419">
        <f t="shared" si="17"/>
        <v>1</v>
      </c>
    </row>
    <row r="108" spans="1:34" ht="14.5" x14ac:dyDescent="0.35">
      <c r="A108" s="681" t="s">
        <v>8641</v>
      </c>
      <c r="B108" s="682" t="s">
        <v>387</v>
      </c>
      <c r="C108" s="419"/>
      <c r="D108" s="419"/>
      <c r="E108" s="419"/>
      <c r="F108" s="419"/>
      <c r="G108" s="419"/>
      <c r="H108" s="419"/>
      <c r="I108" s="419"/>
      <c r="J108" s="419"/>
      <c r="K108" s="419"/>
      <c r="L108" s="419"/>
      <c r="M108" t="s">
        <v>17250</v>
      </c>
      <c r="N108">
        <v>29</v>
      </c>
      <c r="O108">
        <v>16</v>
      </c>
      <c r="P108">
        <v>13</v>
      </c>
      <c r="Q108">
        <v>8</v>
      </c>
      <c r="R108">
        <v>9</v>
      </c>
      <c r="S108">
        <v>2</v>
      </c>
      <c r="T108">
        <v>4</v>
      </c>
      <c r="U108">
        <v>6</v>
      </c>
      <c r="V108">
        <v>0</v>
      </c>
      <c r="W108">
        <v>5</v>
      </c>
      <c r="X108">
        <v>5</v>
      </c>
      <c r="Y108">
        <v>1</v>
      </c>
      <c r="Z108">
        <v>0</v>
      </c>
      <c r="AA108">
        <v>5</v>
      </c>
      <c r="AB108">
        <v>0</v>
      </c>
      <c r="AC108" s="419">
        <f t="shared" si="12"/>
        <v>3</v>
      </c>
      <c r="AD108" s="419">
        <f t="shared" si="13"/>
        <v>4</v>
      </c>
      <c r="AE108" s="419">
        <f t="shared" si="14"/>
        <v>1</v>
      </c>
      <c r="AF108" s="419">
        <f t="shared" si="15"/>
        <v>4</v>
      </c>
      <c r="AG108" s="419">
        <f t="shared" si="16"/>
        <v>1</v>
      </c>
      <c r="AH108" s="419">
        <f t="shared" si="17"/>
        <v>0</v>
      </c>
    </row>
    <row r="109" spans="1:34" ht="14.5" x14ac:dyDescent="0.35">
      <c r="A109" s="681" t="s">
        <v>8634</v>
      </c>
      <c r="B109" s="682" t="s">
        <v>389</v>
      </c>
      <c r="C109" s="419"/>
      <c r="D109" s="419"/>
      <c r="E109" s="419"/>
      <c r="F109" s="419"/>
      <c r="G109" s="419"/>
      <c r="H109" s="419"/>
      <c r="I109" s="419"/>
      <c r="J109" s="419"/>
      <c r="K109" s="419"/>
      <c r="L109" s="419"/>
      <c r="M109" t="s">
        <v>390</v>
      </c>
      <c r="N109">
        <v>40</v>
      </c>
      <c r="O109">
        <v>21</v>
      </c>
      <c r="P109">
        <v>19</v>
      </c>
      <c r="Q109">
        <v>9</v>
      </c>
      <c r="R109">
        <v>13</v>
      </c>
      <c r="S109">
        <v>10</v>
      </c>
      <c r="T109">
        <v>8</v>
      </c>
      <c r="U109">
        <v>0</v>
      </c>
      <c r="V109">
        <v>0</v>
      </c>
      <c r="W109">
        <v>3</v>
      </c>
      <c r="X109">
        <v>12</v>
      </c>
      <c r="Y109">
        <v>1</v>
      </c>
      <c r="Z109">
        <v>5</v>
      </c>
      <c r="AA109">
        <v>0</v>
      </c>
      <c r="AB109">
        <v>0</v>
      </c>
      <c r="AC109" s="419">
        <f t="shared" si="12"/>
        <v>6</v>
      </c>
      <c r="AD109" s="419">
        <f t="shared" si="13"/>
        <v>1</v>
      </c>
      <c r="AE109" s="419">
        <f t="shared" si="14"/>
        <v>9</v>
      </c>
      <c r="AF109" s="419">
        <f t="shared" si="15"/>
        <v>3</v>
      </c>
      <c r="AG109" s="419">
        <f t="shared" si="16"/>
        <v>0</v>
      </c>
      <c r="AH109" s="419">
        <f t="shared" si="17"/>
        <v>0</v>
      </c>
    </row>
    <row r="110" spans="1:34" ht="14.5" x14ac:dyDescent="0.35">
      <c r="A110" s="681" t="s">
        <v>8653</v>
      </c>
      <c r="B110" s="682" t="s">
        <v>393</v>
      </c>
      <c r="C110" s="419"/>
      <c r="D110" s="419"/>
      <c r="E110" s="419"/>
      <c r="F110" s="419"/>
      <c r="G110" s="419"/>
      <c r="H110" s="419"/>
      <c r="I110" s="419"/>
      <c r="J110" s="419"/>
      <c r="K110" s="419"/>
      <c r="L110" s="419"/>
      <c r="M110" t="s">
        <v>17252</v>
      </c>
      <c r="N110">
        <v>34</v>
      </c>
      <c r="O110">
        <v>22</v>
      </c>
      <c r="P110">
        <v>12</v>
      </c>
      <c r="Q110">
        <v>7</v>
      </c>
      <c r="R110">
        <v>6</v>
      </c>
      <c r="S110">
        <v>4</v>
      </c>
      <c r="T110">
        <v>5</v>
      </c>
      <c r="U110">
        <v>12</v>
      </c>
      <c r="V110">
        <v>0</v>
      </c>
      <c r="W110">
        <v>6</v>
      </c>
      <c r="X110">
        <v>4</v>
      </c>
      <c r="Y110">
        <v>2</v>
      </c>
      <c r="Z110">
        <v>0</v>
      </c>
      <c r="AA110">
        <v>10</v>
      </c>
      <c r="AB110">
        <v>0</v>
      </c>
      <c r="AC110" s="419">
        <f t="shared" si="12"/>
        <v>1</v>
      </c>
      <c r="AD110" s="419">
        <f t="shared" si="13"/>
        <v>2</v>
      </c>
      <c r="AE110" s="419">
        <f t="shared" si="14"/>
        <v>2</v>
      </c>
      <c r="AF110" s="419">
        <f t="shared" si="15"/>
        <v>5</v>
      </c>
      <c r="AG110" s="419">
        <f t="shared" si="16"/>
        <v>2</v>
      </c>
      <c r="AH110" s="419">
        <f t="shared" si="17"/>
        <v>0</v>
      </c>
    </row>
    <row r="111" spans="1:34" ht="14.5" x14ac:dyDescent="0.35">
      <c r="A111" s="681" t="s">
        <v>8642</v>
      </c>
      <c r="B111" s="682" t="s">
        <v>396</v>
      </c>
      <c r="C111" s="419"/>
      <c r="D111" s="419"/>
      <c r="E111" s="419"/>
      <c r="F111" s="419"/>
      <c r="G111" s="419"/>
      <c r="H111" s="419"/>
      <c r="I111" s="419"/>
      <c r="J111" s="419"/>
      <c r="K111" s="419"/>
      <c r="L111" s="419"/>
      <c r="M111" t="s">
        <v>13142</v>
      </c>
      <c r="N111">
        <v>39</v>
      </c>
      <c r="O111">
        <v>20</v>
      </c>
      <c r="P111">
        <v>19</v>
      </c>
      <c r="Q111">
        <v>15</v>
      </c>
      <c r="R111">
        <v>7</v>
      </c>
      <c r="S111">
        <v>9</v>
      </c>
      <c r="T111">
        <v>3</v>
      </c>
      <c r="U111">
        <v>4</v>
      </c>
      <c r="V111">
        <v>1</v>
      </c>
      <c r="W111">
        <v>5</v>
      </c>
      <c r="X111">
        <v>5</v>
      </c>
      <c r="Y111">
        <v>5</v>
      </c>
      <c r="Z111">
        <v>2</v>
      </c>
      <c r="AA111">
        <v>2</v>
      </c>
      <c r="AB111">
        <v>1</v>
      </c>
      <c r="AC111" s="419">
        <f t="shared" si="12"/>
        <v>10</v>
      </c>
      <c r="AD111" s="419">
        <f t="shared" si="13"/>
        <v>2</v>
      </c>
      <c r="AE111" s="419">
        <f t="shared" si="14"/>
        <v>4</v>
      </c>
      <c r="AF111" s="419">
        <f t="shared" si="15"/>
        <v>1</v>
      </c>
      <c r="AG111" s="419">
        <f t="shared" si="16"/>
        <v>2</v>
      </c>
      <c r="AH111" s="419">
        <f t="shared" si="17"/>
        <v>0</v>
      </c>
    </row>
    <row r="112" spans="1:34" ht="14.5" x14ac:dyDescent="0.35">
      <c r="A112" s="681" t="s">
        <v>321</v>
      </c>
      <c r="B112" s="682" t="s">
        <v>398</v>
      </c>
      <c r="C112" s="419"/>
      <c r="D112" s="419"/>
      <c r="E112" s="419"/>
      <c r="F112" s="419"/>
      <c r="G112" s="419"/>
      <c r="H112" s="419"/>
      <c r="I112" s="419"/>
      <c r="J112" s="419"/>
      <c r="K112" s="419"/>
      <c r="L112" s="419"/>
      <c r="M112" t="s">
        <v>17253</v>
      </c>
      <c r="N112">
        <v>33</v>
      </c>
      <c r="O112">
        <v>18</v>
      </c>
      <c r="P112">
        <v>15</v>
      </c>
      <c r="Q112">
        <v>7</v>
      </c>
      <c r="R112">
        <v>14</v>
      </c>
      <c r="S112">
        <v>3</v>
      </c>
      <c r="T112">
        <v>6</v>
      </c>
      <c r="U112">
        <v>3</v>
      </c>
      <c r="V112">
        <v>0</v>
      </c>
      <c r="W112">
        <v>4</v>
      </c>
      <c r="X112">
        <v>8</v>
      </c>
      <c r="Y112">
        <v>1</v>
      </c>
      <c r="Z112">
        <v>3</v>
      </c>
      <c r="AA112">
        <v>2</v>
      </c>
      <c r="AB112">
        <v>0</v>
      </c>
      <c r="AC112" s="419">
        <f t="shared" si="12"/>
        <v>3</v>
      </c>
      <c r="AD112" s="419">
        <f t="shared" si="13"/>
        <v>6</v>
      </c>
      <c r="AE112" s="419">
        <f t="shared" si="14"/>
        <v>2</v>
      </c>
      <c r="AF112" s="419">
        <f t="shared" si="15"/>
        <v>3</v>
      </c>
      <c r="AG112" s="419">
        <f t="shared" si="16"/>
        <v>1</v>
      </c>
      <c r="AH112" s="419">
        <f t="shared" si="17"/>
        <v>0</v>
      </c>
    </row>
    <row r="113" spans="1:34" ht="14.5" x14ac:dyDescent="0.35">
      <c r="A113" s="681" t="s">
        <v>401</v>
      </c>
      <c r="B113" s="682" t="s">
        <v>402</v>
      </c>
      <c r="C113" s="419"/>
      <c r="D113" s="419"/>
      <c r="E113" s="419"/>
      <c r="F113" s="419"/>
      <c r="G113" s="419"/>
      <c r="H113" s="419"/>
      <c r="I113" s="419"/>
      <c r="J113" s="419"/>
      <c r="K113" s="419"/>
      <c r="L113" s="419"/>
      <c r="M113" t="s">
        <v>17254</v>
      </c>
      <c r="N113">
        <v>34</v>
      </c>
      <c r="O113">
        <v>19</v>
      </c>
      <c r="P113">
        <v>15</v>
      </c>
      <c r="Q113">
        <v>4</v>
      </c>
      <c r="R113">
        <v>8</v>
      </c>
      <c r="S113">
        <v>8</v>
      </c>
      <c r="T113">
        <v>6</v>
      </c>
      <c r="U113">
        <v>7</v>
      </c>
      <c r="V113">
        <v>1</v>
      </c>
      <c r="W113">
        <v>3</v>
      </c>
      <c r="X113">
        <v>2</v>
      </c>
      <c r="Y113">
        <v>5</v>
      </c>
      <c r="Z113">
        <v>4</v>
      </c>
      <c r="AA113">
        <v>5</v>
      </c>
      <c r="AB113">
        <v>0</v>
      </c>
      <c r="AC113" s="419">
        <f t="shared" si="12"/>
        <v>1</v>
      </c>
      <c r="AD113" s="419">
        <f t="shared" si="13"/>
        <v>6</v>
      </c>
      <c r="AE113" s="419">
        <f t="shared" si="14"/>
        <v>3</v>
      </c>
      <c r="AF113" s="419">
        <f t="shared" si="15"/>
        <v>2</v>
      </c>
      <c r="AG113" s="419">
        <f t="shared" si="16"/>
        <v>2</v>
      </c>
      <c r="AH113" s="419">
        <f t="shared" si="17"/>
        <v>1</v>
      </c>
    </row>
    <row r="114" spans="1:34" ht="14.5" x14ac:dyDescent="0.35">
      <c r="A114" s="681" t="s">
        <v>326</v>
      </c>
      <c r="B114" s="682" t="s">
        <v>9007</v>
      </c>
      <c r="C114" s="419"/>
      <c r="D114" s="419"/>
      <c r="E114" s="419"/>
      <c r="F114" s="419"/>
      <c r="G114" s="419"/>
      <c r="H114" s="419"/>
      <c r="I114" s="419"/>
      <c r="J114" s="419"/>
      <c r="K114" s="419"/>
      <c r="L114" s="419"/>
      <c r="M114" t="s">
        <v>17255</v>
      </c>
      <c r="N114">
        <v>51</v>
      </c>
      <c r="O114">
        <v>30</v>
      </c>
      <c r="P114">
        <v>21</v>
      </c>
      <c r="Q114">
        <v>13</v>
      </c>
      <c r="R114">
        <v>8</v>
      </c>
      <c r="S114">
        <v>4</v>
      </c>
      <c r="T114">
        <v>0</v>
      </c>
      <c r="U114">
        <v>9</v>
      </c>
      <c r="V114">
        <v>17</v>
      </c>
      <c r="W114">
        <v>9</v>
      </c>
      <c r="X114">
        <v>6</v>
      </c>
      <c r="Y114">
        <v>2</v>
      </c>
      <c r="Z114">
        <v>0</v>
      </c>
      <c r="AA114">
        <v>6</v>
      </c>
      <c r="AB114">
        <v>7</v>
      </c>
      <c r="AC114" s="419">
        <f t="shared" si="12"/>
        <v>4</v>
      </c>
      <c r="AD114" s="419">
        <f t="shared" si="13"/>
        <v>2</v>
      </c>
      <c r="AE114" s="419">
        <f t="shared" si="14"/>
        <v>2</v>
      </c>
      <c r="AF114" s="419">
        <f t="shared" si="15"/>
        <v>0</v>
      </c>
      <c r="AG114" s="419">
        <f t="shared" si="16"/>
        <v>3</v>
      </c>
      <c r="AH114" s="419">
        <f t="shared" si="17"/>
        <v>10</v>
      </c>
    </row>
    <row r="115" spans="1:34" ht="14.5" x14ac:dyDescent="0.35">
      <c r="A115" s="681" t="s">
        <v>317</v>
      </c>
      <c r="B115" s="682" t="s">
        <v>406</v>
      </c>
      <c r="C115" s="419"/>
      <c r="D115" s="419"/>
      <c r="E115" s="419"/>
      <c r="F115" s="419"/>
      <c r="G115" s="419"/>
      <c r="H115" s="419"/>
      <c r="I115" s="419"/>
      <c r="J115" s="419"/>
      <c r="K115" s="419"/>
      <c r="L115" s="419"/>
      <c r="M115" t="s">
        <v>17256</v>
      </c>
      <c r="N115">
        <v>72</v>
      </c>
      <c r="O115">
        <v>40</v>
      </c>
      <c r="P115">
        <v>32</v>
      </c>
      <c r="Q115">
        <v>4</v>
      </c>
      <c r="R115">
        <v>10</v>
      </c>
      <c r="S115">
        <v>10</v>
      </c>
      <c r="T115">
        <v>17</v>
      </c>
      <c r="U115">
        <v>31</v>
      </c>
      <c r="V115">
        <v>0</v>
      </c>
      <c r="W115">
        <v>2</v>
      </c>
      <c r="X115">
        <v>5</v>
      </c>
      <c r="Y115">
        <v>7</v>
      </c>
      <c r="Z115">
        <v>8</v>
      </c>
      <c r="AA115">
        <v>18</v>
      </c>
      <c r="AB115">
        <v>0</v>
      </c>
      <c r="AC115" s="419">
        <f t="shared" si="12"/>
        <v>2</v>
      </c>
      <c r="AD115" s="419">
        <f t="shared" si="13"/>
        <v>5</v>
      </c>
      <c r="AE115" s="419">
        <f t="shared" si="14"/>
        <v>3</v>
      </c>
      <c r="AF115" s="419">
        <f t="shared" si="15"/>
        <v>9</v>
      </c>
      <c r="AG115" s="419">
        <f t="shared" si="16"/>
        <v>13</v>
      </c>
      <c r="AH115" s="419">
        <f t="shared" si="17"/>
        <v>0</v>
      </c>
    </row>
    <row r="116" spans="1:34" ht="14.5" x14ac:dyDescent="0.35">
      <c r="A116" s="681" t="s">
        <v>329</v>
      </c>
      <c r="B116" s="682" t="s">
        <v>9042</v>
      </c>
      <c r="C116" s="419"/>
      <c r="D116" s="419"/>
      <c r="E116" s="419"/>
      <c r="F116" s="419"/>
      <c r="G116" s="419"/>
      <c r="H116" s="419"/>
      <c r="I116" s="419"/>
      <c r="J116" s="419"/>
      <c r="K116" s="419"/>
      <c r="L116" s="419"/>
      <c r="M116" t="s">
        <v>9043</v>
      </c>
      <c r="N116">
        <v>84</v>
      </c>
      <c r="O116">
        <v>47</v>
      </c>
      <c r="P116">
        <v>37</v>
      </c>
      <c r="Q116">
        <v>16</v>
      </c>
      <c r="R116">
        <v>9</v>
      </c>
      <c r="S116">
        <v>6</v>
      </c>
      <c r="T116">
        <v>11</v>
      </c>
      <c r="U116">
        <v>42</v>
      </c>
      <c r="V116">
        <v>0</v>
      </c>
      <c r="W116">
        <v>7</v>
      </c>
      <c r="X116">
        <v>6</v>
      </c>
      <c r="Y116">
        <v>4</v>
      </c>
      <c r="Z116">
        <v>7</v>
      </c>
      <c r="AA116">
        <v>23</v>
      </c>
      <c r="AB116">
        <v>0</v>
      </c>
      <c r="AC116" s="419">
        <f t="shared" si="12"/>
        <v>9</v>
      </c>
      <c r="AD116" s="419">
        <f t="shared" si="13"/>
        <v>3</v>
      </c>
      <c r="AE116" s="419">
        <f t="shared" si="14"/>
        <v>2</v>
      </c>
      <c r="AF116" s="419">
        <f t="shared" si="15"/>
        <v>4</v>
      </c>
      <c r="AG116" s="419">
        <f t="shared" si="16"/>
        <v>19</v>
      </c>
      <c r="AH116" s="419">
        <f t="shared" si="17"/>
        <v>0</v>
      </c>
    </row>
    <row r="117" spans="1:34" ht="14.5" x14ac:dyDescent="0.35">
      <c r="A117" s="681" t="s">
        <v>409</v>
      </c>
      <c r="B117" s="682" t="s">
        <v>410</v>
      </c>
      <c r="C117" s="419"/>
      <c r="D117" s="419"/>
      <c r="E117" s="419"/>
      <c r="F117" s="419"/>
      <c r="G117" s="419"/>
      <c r="H117" s="419"/>
      <c r="I117" s="419"/>
      <c r="J117" s="419"/>
      <c r="K117" s="419"/>
      <c r="L117" s="419"/>
      <c r="M117" t="s">
        <v>17257</v>
      </c>
      <c r="N117">
        <v>9</v>
      </c>
      <c r="O117">
        <v>4</v>
      </c>
      <c r="P117">
        <v>5</v>
      </c>
      <c r="Q117">
        <v>0</v>
      </c>
      <c r="R117">
        <v>3</v>
      </c>
      <c r="S117">
        <v>0</v>
      </c>
      <c r="T117">
        <v>5</v>
      </c>
      <c r="U117">
        <v>1</v>
      </c>
      <c r="V117">
        <v>0</v>
      </c>
      <c r="W117">
        <v>0</v>
      </c>
      <c r="X117">
        <v>0</v>
      </c>
      <c r="Y117">
        <v>0</v>
      </c>
      <c r="Z117">
        <v>3</v>
      </c>
      <c r="AA117">
        <v>1</v>
      </c>
      <c r="AB117">
        <v>0</v>
      </c>
      <c r="AC117" s="419">
        <f t="shared" si="12"/>
        <v>0</v>
      </c>
      <c r="AD117" s="419">
        <f t="shared" si="13"/>
        <v>3</v>
      </c>
      <c r="AE117" s="419">
        <f t="shared" si="14"/>
        <v>0</v>
      </c>
      <c r="AF117" s="419">
        <f t="shared" si="15"/>
        <v>2</v>
      </c>
      <c r="AG117" s="419">
        <f t="shared" si="16"/>
        <v>0</v>
      </c>
      <c r="AH117" s="419">
        <f t="shared" si="17"/>
        <v>0</v>
      </c>
    </row>
    <row r="118" spans="1:34" ht="14.5" x14ac:dyDescent="0.35">
      <c r="A118" s="681" t="s">
        <v>13110</v>
      </c>
      <c r="B118" s="682" t="s">
        <v>14342</v>
      </c>
      <c r="C118" s="419"/>
      <c r="D118" s="419"/>
      <c r="E118" s="419"/>
      <c r="F118" s="419"/>
      <c r="G118" s="419"/>
      <c r="H118" s="419"/>
      <c r="I118" s="419"/>
      <c r="J118" s="419"/>
      <c r="K118" s="419"/>
      <c r="L118" s="419"/>
      <c r="M118" t="s">
        <v>13143</v>
      </c>
      <c r="N118">
        <v>4</v>
      </c>
      <c r="O118">
        <v>2</v>
      </c>
      <c r="P118">
        <v>2</v>
      </c>
      <c r="Q118">
        <v>2</v>
      </c>
      <c r="R118">
        <v>1</v>
      </c>
      <c r="S118">
        <v>1</v>
      </c>
      <c r="T118">
        <v>0</v>
      </c>
      <c r="U118">
        <v>0</v>
      </c>
      <c r="V118">
        <v>0</v>
      </c>
      <c r="W118">
        <v>1</v>
      </c>
      <c r="X118">
        <v>1</v>
      </c>
      <c r="Y118">
        <v>0</v>
      </c>
      <c r="Z118">
        <v>0</v>
      </c>
      <c r="AA118">
        <v>0</v>
      </c>
      <c r="AB118">
        <v>0</v>
      </c>
      <c r="AC118" s="419">
        <f t="shared" si="12"/>
        <v>1</v>
      </c>
      <c r="AD118" s="419">
        <f t="shared" si="13"/>
        <v>0</v>
      </c>
      <c r="AE118" s="419">
        <f t="shared" si="14"/>
        <v>1</v>
      </c>
      <c r="AF118" s="419">
        <f t="shared" si="15"/>
        <v>0</v>
      </c>
      <c r="AG118" s="419">
        <f t="shared" si="16"/>
        <v>0</v>
      </c>
      <c r="AH118" s="419">
        <f t="shared" si="17"/>
        <v>0</v>
      </c>
    </row>
    <row r="119" spans="1:34" ht="14.5" x14ac:dyDescent="0.35">
      <c r="A119" s="681" t="s">
        <v>13139</v>
      </c>
      <c r="B119" s="682" t="s">
        <v>14342</v>
      </c>
      <c r="C119" s="419"/>
      <c r="D119" s="419"/>
      <c r="E119" s="419"/>
      <c r="F119" s="419"/>
      <c r="G119" s="419"/>
      <c r="H119" s="419"/>
      <c r="I119" s="419"/>
      <c r="J119" s="419"/>
      <c r="K119" s="419"/>
      <c r="L119" s="419"/>
      <c r="M119" t="s">
        <v>13144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 s="419">
        <f t="shared" si="12"/>
        <v>0</v>
      </c>
      <c r="AD119" s="419">
        <f t="shared" si="13"/>
        <v>0</v>
      </c>
      <c r="AE119" s="419">
        <f t="shared" si="14"/>
        <v>0</v>
      </c>
      <c r="AF119" s="419">
        <f t="shared" si="15"/>
        <v>0</v>
      </c>
      <c r="AG119" s="419">
        <f t="shared" si="16"/>
        <v>0</v>
      </c>
      <c r="AH119" s="419">
        <f t="shared" si="17"/>
        <v>0</v>
      </c>
    </row>
    <row r="120" spans="1:34" ht="14.5" x14ac:dyDescent="0.35">
      <c r="A120" s="681" t="s">
        <v>413</v>
      </c>
      <c r="B120" s="682" t="s">
        <v>414</v>
      </c>
      <c r="C120" s="419"/>
      <c r="D120" s="419"/>
      <c r="E120" s="419"/>
      <c r="F120" s="419"/>
      <c r="G120" s="419"/>
      <c r="H120" s="419"/>
      <c r="I120" s="419"/>
      <c r="J120" s="419"/>
      <c r="K120" s="419"/>
      <c r="L120" s="419"/>
      <c r="M120" t="s">
        <v>7006</v>
      </c>
      <c r="N120">
        <v>56</v>
      </c>
      <c r="O120">
        <v>29</v>
      </c>
      <c r="P120">
        <v>27</v>
      </c>
      <c r="Q120">
        <v>14</v>
      </c>
      <c r="R120">
        <v>14</v>
      </c>
      <c r="S120">
        <v>8</v>
      </c>
      <c r="T120">
        <v>7</v>
      </c>
      <c r="U120">
        <v>4</v>
      </c>
      <c r="V120">
        <v>9</v>
      </c>
      <c r="W120">
        <v>7</v>
      </c>
      <c r="X120">
        <v>7</v>
      </c>
      <c r="Y120">
        <v>5</v>
      </c>
      <c r="Z120">
        <v>2</v>
      </c>
      <c r="AA120">
        <v>2</v>
      </c>
      <c r="AB120">
        <v>6</v>
      </c>
      <c r="AC120" s="419">
        <f t="shared" si="12"/>
        <v>7</v>
      </c>
      <c r="AD120" s="419">
        <f t="shared" si="13"/>
        <v>7</v>
      </c>
      <c r="AE120" s="419">
        <f t="shared" si="14"/>
        <v>3</v>
      </c>
      <c r="AF120" s="419">
        <f t="shared" si="15"/>
        <v>5</v>
      </c>
      <c r="AG120" s="419">
        <f t="shared" si="16"/>
        <v>2</v>
      </c>
      <c r="AH120" s="419">
        <f t="shared" si="17"/>
        <v>3</v>
      </c>
    </row>
    <row r="121" spans="1:34" ht="14.5" x14ac:dyDescent="0.35">
      <c r="A121" s="681" t="s">
        <v>417</v>
      </c>
      <c r="B121" s="682" t="s">
        <v>418</v>
      </c>
      <c r="C121" s="419"/>
      <c r="D121" s="419"/>
      <c r="E121" s="419"/>
      <c r="F121" s="419"/>
      <c r="G121" s="419"/>
      <c r="H121" s="419"/>
      <c r="I121" s="419"/>
      <c r="J121" s="419"/>
      <c r="K121" s="419"/>
      <c r="L121" s="419"/>
      <c r="M121" t="s">
        <v>13147</v>
      </c>
      <c r="N121">
        <v>3</v>
      </c>
      <c r="O121">
        <v>0</v>
      </c>
      <c r="P121">
        <v>3</v>
      </c>
      <c r="Q121">
        <v>0</v>
      </c>
      <c r="R121">
        <v>0</v>
      </c>
      <c r="S121">
        <v>1</v>
      </c>
      <c r="T121">
        <v>1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 s="419">
        <f t="shared" si="12"/>
        <v>0</v>
      </c>
      <c r="AD121" s="419">
        <f t="shared" si="13"/>
        <v>0</v>
      </c>
      <c r="AE121" s="419">
        <f t="shared" si="14"/>
        <v>1</v>
      </c>
      <c r="AF121" s="419">
        <f t="shared" si="15"/>
        <v>1</v>
      </c>
      <c r="AG121" s="419">
        <f t="shared" si="16"/>
        <v>1</v>
      </c>
      <c r="AH121" s="419">
        <f t="shared" si="17"/>
        <v>0</v>
      </c>
    </row>
    <row r="122" spans="1:34" ht="14.5" x14ac:dyDescent="0.35">
      <c r="A122" s="681" t="s">
        <v>422</v>
      </c>
      <c r="B122" s="682" t="s">
        <v>9103</v>
      </c>
      <c r="C122" s="419"/>
      <c r="D122" s="419"/>
      <c r="E122" s="419"/>
      <c r="F122" s="419"/>
      <c r="G122" s="419"/>
      <c r="H122" s="419"/>
      <c r="I122" s="419"/>
      <c r="J122" s="419"/>
      <c r="K122" s="419"/>
      <c r="L122" s="419"/>
      <c r="M122" t="s">
        <v>9104</v>
      </c>
      <c r="N122">
        <v>29</v>
      </c>
      <c r="O122">
        <v>17</v>
      </c>
      <c r="P122">
        <v>12</v>
      </c>
      <c r="Q122">
        <v>5</v>
      </c>
      <c r="R122">
        <v>1</v>
      </c>
      <c r="S122">
        <v>0</v>
      </c>
      <c r="T122">
        <v>12</v>
      </c>
      <c r="U122">
        <v>11</v>
      </c>
      <c r="V122">
        <v>0</v>
      </c>
      <c r="W122">
        <v>3</v>
      </c>
      <c r="X122">
        <v>1</v>
      </c>
      <c r="Y122">
        <v>0</v>
      </c>
      <c r="Z122">
        <v>4</v>
      </c>
      <c r="AA122">
        <v>9</v>
      </c>
      <c r="AB122">
        <v>0</v>
      </c>
      <c r="AC122" s="419">
        <f t="shared" si="12"/>
        <v>2</v>
      </c>
      <c r="AD122" s="419">
        <f t="shared" si="13"/>
        <v>0</v>
      </c>
      <c r="AE122" s="419">
        <f t="shared" si="14"/>
        <v>0</v>
      </c>
      <c r="AF122" s="419">
        <f t="shared" si="15"/>
        <v>8</v>
      </c>
      <c r="AG122" s="419">
        <f t="shared" si="16"/>
        <v>2</v>
      </c>
      <c r="AH122" s="419">
        <f t="shared" si="17"/>
        <v>0</v>
      </c>
    </row>
    <row r="123" spans="1:34" ht="14.5" x14ac:dyDescent="0.35">
      <c r="A123" s="681" t="s">
        <v>314</v>
      </c>
      <c r="B123" s="682" t="s">
        <v>423</v>
      </c>
      <c r="C123" s="419"/>
      <c r="D123" s="419"/>
      <c r="E123" s="419"/>
      <c r="F123" s="419"/>
      <c r="G123" s="419"/>
      <c r="H123" s="419"/>
      <c r="I123" s="419"/>
      <c r="J123" s="419"/>
      <c r="K123" s="419"/>
      <c r="L123" s="419"/>
      <c r="M123" t="s">
        <v>424</v>
      </c>
      <c r="N123">
        <v>17</v>
      </c>
      <c r="O123">
        <v>12</v>
      </c>
      <c r="P123">
        <v>5</v>
      </c>
      <c r="Q123">
        <v>1</v>
      </c>
      <c r="R123">
        <v>3</v>
      </c>
      <c r="S123">
        <v>1</v>
      </c>
      <c r="T123">
        <v>3</v>
      </c>
      <c r="U123">
        <v>6</v>
      </c>
      <c r="V123">
        <v>3</v>
      </c>
      <c r="W123">
        <v>0</v>
      </c>
      <c r="X123">
        <v>2</v>
      </c>
      <c r="Y123">
        <v>1</v>
      </c>
      <c r="Z123">
        <v>2</v>
      </c>
      <c r="AA123">
        <v>4</v>
      </c>
      <c r="AB123">
        <v>3</v>
      </c>
      <c r="AC123" s="419">
        <f t="shared" si="12"/>
        <v>1</v>
      </c>
      <c r="AD123" s="419">
        <f t="shared" si="13"/>
        <v>1</v>
      </c>
      <c r="AE123" s="419">
        <f t="shared" si="14"/>
        <v>0</v>
      </c>
      <c r="AF123" s="419">
        <f t="shared" si="15"/>
        <v>1</v>
      </c>
      <c r="AG123" s="419">
        <f t="shared" si="16"/>
        <v>2</v>
      </c>
      <c r="AH123" s="419">
        <f t="shared" si="17"/>
        <v>0</v>
      </c>
    </row>
    <row r="124" spans="1:34" ht="14.5" x14ac:dyDescent="0.35">
      <c r="A124" s="681" t="s">
        <v>13151</v>
      </c>
      <c r="B124" s="682" t="s">
        <v>14342</v>
      </c>
      <c r="C124" s="419"/>
      <c r="D124" s="419"/>
      <c r="E124" s="419"/>
      <c r="F124" s="419"/>
      <c r="G124" s="419"/>
      <c r="H124" s="419"/>
      <c r="I124" s="419"/>
      <c r="J124" s="419"/>
      <c r="K124" s="419"/>
      <c r="L124" s="419"/>
      <c r="M124" t="s">
        <v>13148</v>
      </c>
      <c r="N124">
        <v>10</v>
      </c>
      <c r="O124">
        <v>6</v>
      </c>
      <c r="P124">
        <v>4</v>
      </c>
      <c r="Q124">
        <v>0</v>
      </c>
      <c r="R124">
        <v>1</v>
      </c>
      <c r="S124">
        <v>0</v>
      </c>
      <c r="T124">
        <v>3</v>
      </c>
      <c r="U124">
        <v>5</v>
      </c>
      <c r="V124">
        <v>1</v>
      </c>
      <c r="W124">
        <v>0</v>
      </c>
      <c r="X124">
        <v>0</v>
      </c>
      <c r="Y124">
        <v>0</v>
      </c>
      <c r="Z124">
        <v>2</v>
      </c>
      <c r="AA124">
        <v>4</v>
      </c>
      <c r="AB124">
        <v>0</v>
      </c>
      <c r="AC124" s="419">
        <f t="shared" si="12"/>
        <v>0</v>
      </c>
      <c r="AD124" s="419">
        <f t="shared" si="13"/>
        <v>1</v>
      </c>
      <c r="AE124" s="419">
        <f t="shared" si="14"/>
        <v>0</v>
      </c>
      <c r="AF124" s="419">
        <f t="shared" si="15"/>
        <v>1</v>
      </c>
      <c r="AG124" s="419">
        <f t="shared" si="16"/>
        <v>1</v>
      </c>
      <c r="AH124" s="419">
        <f t="shared" si="17"/>
        <v>1</v>
      </c>
    </row>
    <row r="125" spans="1:34" ht="14.5" x14ac:dyDescent="0.35">
      <c r="A125" s="681" t="s">
        <v>8695</v>
      </c>
      <c r="B125" s="682" t="s">
        <v>429</v>
      </c>
      <c r="C125" s="419"/>
      <c r="D125" s="419"/>
      <c r="E125" s="419"/>
      <c r="F125" s="419"/>
      <c r="G125" s="419"/>
      <c r="H125" s="419"/>
      <c r="I125" s="419"/>
      <c r="J125" s="419"/>
      <c r="K125" s="419"/>
      <c r="L125" s="419"/>
      <c r="M125" t="s">
        <v>14384</v>
      </c>
      <c r="N125">
        <v>3</v>
      </c>
      <c r="O125">
        <v>2</v>
      </c>
      <c r="P125">
        <v>1</v>
      </c>
      <c r="Q125">
        <v>1</v>
      </c>
      <c r="R125">
        <v>0</v>
      </c>
      <c r="S125">
        <v>0</v>
      </c>
      <c r="T125">
        <v>2</v>
      </c>
      <c r="U125">
        <v>0</v>
      </c>
      <c r="V125">
        <v>0</v>
      </c>
      <c r="W125">
        <v>1</v>
      </c>
      <c r="X125">
        <v>0</v>
      </c>
      <c r="Y125">
        <v>0</v>
      </c>
      <c r="Z125">
        <v>1</v>
      </c>
      <c r="AA125">
        <v>0</v>
      </c>
      <c r="AB125">
        <v>0</v>
      </c>
      <c r="AC125" s="419">
        <f t="shared" si="12"/>
        <v>0</v>
      </c>
      <c r="AD125" s="419">
        <f t="shared" si="13"/>
        <v>0</v>
      </c>
      <c r="AE125" s="419">
        <f t="shared" si="14"/>
        <v>0</v>
      </c>
      <c r="AF125" s="419">
        <f t="shared" si="15"/>
        <v>1</v>
      </c>
      <c r="AG125" s="419">
        <f t="shared" si="16"/>
        <v>0</v>
      </c>
      <c r="AH125" s="419">
        <f t="shared" si="17"/>
        <v>0</v>
      </c>
    </row>
    <row r="126" spans="1:34" ht="14.5" x14ac:dyDescent="0.35">
      <c r="A126" s="681" t="s">
        <v>8699</v>
      </c>
      <c r="B126" s="682" t="s">
        <v>433</v>
      </c>
      <c r="C126" s="419"/>
      <c r="D126" s="419"/>
      <c r="E126" s="419"/>
      <c r="F126" s="419"/>
      <c r="G126" s="419"/>
      <c r="H126" s="419"/>
      <c r="I126" s="419"/>
      <c r="J126" s="419"/>
      <c r="K126" s="419"/>
      <c r="L126" s="419"/>
      <c r="M126" t="s">
        <v>211</v>
      </c>
      <c r="N126">
        <v>29</v>
      </c>
      <c r="O126">
        <v>16</v>
      </c>
      <c r="P126">
        <v>13</v>
      </c>
      <c r="Q126">
        <v>5</v>
      </c>
      <c r="R126">
        <v>1</v>
      </c>
      <c r="S126">
        <v>0</v>
      </c>
      <c r="T126">
        <v>9</v>
      </c>
      <c r="U126">
        <v>14</v>
      </c>
      <c r="V126">
        <v>0</v>
      </c>
      <c r="W126">
        <v>3</v>
      </c>
      <c r="X126">
        <v>1</v>
      </c>
      <c r="Y126">
        <v>0</v>
      </c>
      <c r="Z126">
        <v>3</v>
      </c>
      <c r="AA126">
        <v>9</v>
      </c>
      <c r="AB126">
        <v>0</v>
      </c>
      <c r="AC126" s="419">
        <f t="shared" si="12"/>
        <v>2</v>
      </c>
      <c r="AD126" s="419">
        <f t="shared" si="13"/>
        <v>0</v>
      </c>
      <c r="AE126" s="419">
        <f t="shared" si="14"/>
        <v>0</v>
      </c>
      <c r="AF126" s="419">
        <f t="shared" si="15"/>
        <v>6</v>
      </c>
      <c r="AG126" s="419">
        <f t="shared" si="16"/>
        <v>5</v>
      </c>
      <c r="AH126" s="419">
        <f t="shared" si="17"/>
        <v>0</v>
      </c>
    </row>
    <row r="127" spans="1:34" ht="14.5" x14ac:dyDescent="0.35">
      <c r="A127" s="681" t="s">
        <v>8697</v>
      </c>
      <c r="B127" s="682" t="s">
        <v>435</v>
      </c>
      <c r="C127" s="419"/>
      <c r="D127" s="419"/>
      <c r="E127" s="419"/>
      <c r="F127" s="419"/>
      <c r="G127" s="419"/>
      <c r="H127" s="419"/>
      <c r="I127" s="419"/>
      <c r="J127" s="419"/>
      <c r="K127" s="419"/>
      <c r="L127" s="419"/>
      <c r="M127" t="s">
        <v>436</v>
      </c>
      <c r="N127">
        <v>24</v>
      </c>
      <c r="O127">
        <v>11</v>
      </c>
      <c r="P127">
        <v>13</v>
      </c>
      <c r="Q127">
        <v>6</v>
      </c>
      <c r="R127">
        <v>6</v>
      </c>
      <c r="S127">
        <v>6</v>
      </c>
      <c r="T127">
        <v>6</v>
      </c>
      <c r="U127">
        <v>0</v>
      </c>
      <c r="V127">
        <v>0</v>
      </c>
      <c r="W127">
        <v>2</v>
      </c>
      <c r="X127">
        <v>1</v>
      </c>
      <c r="Y127">
        <v>2</v>
      </c>
      <c r="Z127">
        <v>6</v>
      </c>
      <c r="AA127">
        <v>0</v>
      </c>
      <c r="AB127">
        <v>0</v>
      </c>
      <c r="AC127" s="419">
        <f t="shared" si="12"/>
        <v>4</v>
      </c>
      <c r="AD127" s="419">
        <f t="shared" si="13"/>
        <v>5</v>
      </c>
      <c r="AE127" s="419">
        <f t="shared" si="14"/>
        <v>4</v>
      </c>
      <c r="AF127" s="419">
        <f t="shared" si="15"/>
        <v>0</v>
      </c>
      <c r="AG127" s="419">
        <f t="shared" si="16"/>
        <v>0</v>
      </c>
      <c r="AH127" s="419">
        <f t="shared" si="17"/>
        <v>0</v>
      </c>
    </row>
    <row r="128" spans="1:34" ht="14.5" x14ac:dyDescent="0.35">
      <c r="A128" s="681" t="s">
        <v>8698</v>
      </c>
      <c r="B128" s="682" t="s">
        <v>438</v>
      </c>
      <c r="C128" s="419"/>
      <c r="D128" s="419"/>
      <c r="E128" s="419"/>
      <c r="F128" s="419"/>
      <c r="G128" s="419"/>
      <c r="H128" s="419"/>
      <c r="I128" s="419"/>
      <c r="J128" s="419"/>
      <c r="K128" s="419"/>
      <c r="L128" s="419"/>
      <c r="M128" t="s">
        <v>439</v>
      </c>
      <c r="N128">
        <v>62</v>
      </c>
      <c r="O128">
        <v>32</v>
      </c>
      <c r="P128">
        <v>30</v>
      </c>
      <c r="Q128">
        <v>13</v>
      </c>
      <c r="R128">
        <v>13</v>
      </c>
      <c r="S128">
        <v>7</v>
      </c>
      <c r="T128">
        <v>10</v>
      </c>
      <c r="U128">
        <v>19</v>
      </c>
      <c r="V128">
        <v>0</v>
      </c>
      <c r="W128">
        <v>7</v>
      </c>
      <c r="X128">
        <v>7</v>
      </c>
      <c r="Y128">
        <v>4</v>
      </c>
      <c r="Z128">
        <v>7</v>
      </c>
      <c r="AA128">
        <v>7</v>
      </c>
      <c r="AB128">
        <v>0</v>
      </c>
      <c r="AC128" s="419">
        <f t="shared" si="12"/>
        <v>6</v>
      </c>
      <c r="AD128" s="419">
        <f t="shared" si="13"/>
        <v>6</v>
      </c>
      <c r="AE128" s="419">
        <f t="shared" si="14"/>
        <v>3</v>
      </c>
      <c r="AF128" s="419">
        <f t="shared" si="15"/>
        <v>3</v>
      </c>
      <c r="AG128" s="419">
        <f t="shared" si="16"/>
        <v>12</v>
      </c>
      <c r="AH128" s="419">
        <f t="shared" si="17"/>
        <v>0</v>
      </c>
    </row>
    <row r="129" spans="1:34" ht="14.5" x14ac:dyDescent="0.35">
      <c r="A129" s="681" t="s">
        <v>8666</v>
      </c>
      <c r="B129" s="682" t="s">
        <v>441</v>
      </c>
      <c r="C129" s="419"/>
      <c r="D129" s="419"/>
      <c r="E129" s="419"/>
      <c r="F129" s="419"/>
      <c r="G129" s="419"/>
      <c r="H129" s="419"/>
      <c r="I129" s="419"/>
      <c r="J129" s="419"/>
      <c r="K129" s="419"/>
      <c r="L129" s="419"/>
      <c r="M129" t="s">
        <v>442</v>
      </c>
      <c r="N129">
        <v>55</v>
      </c>
      <c r="O129">
        <v>30</v>
      </c>
      <c r="P129">
        <v>25</v>
      </c>
      <c r="Q129">
        <v>19</v>
      </c>
      <c r="R129">
        <v>19</v>
      </c>
      <c r="S129">
        <v>4</v>
      </c>
      <c r="T129">
        <v>7</v>
      </c>
      <c r="U129">
        <v>6</v>
      </c>
      <c r="V129">
        <v>0</v>
      </c>
      <c r="W129">
        <v>10</v>
      </c>
      <c r="X129">
        <v>11</v>
      </c>
      <c r="Y129">
        <v>2</v>
      </c>
      <c r="Z129">
        <v>4</v>
      </c>
      <c r="AA129">
        <v>3</v>
      </c>
      <c r="AB129">
        <v>0</v>
      </c>
      <c r="AC129" s="419">
        <f t="shared" si="12"/>
        <v>9</v>
      </c>
      <c r="AD129" s="419">
        <f t="shared" si="13"/>
        <v>8</v>
      </c>
      <c r="AE129" s="419">
        <f t="shared" si="14"/>
        <v>2</v>
      </c>
      <c r="AF129" s="419">
        <f t="shared" si="15"/>
        <v>3</v>
      </c>
      <c r="AG129" s="419">
        <f t="shared" si="16"/>
        <v>3</v>
      </c>
      <c r="AH129" s="419">
        <f t="shared" si="17"/>
        <v>0</v>
      </c>
    </row>
    <row r="130" spans="1:34" ht="14.5" x14ac:dyDescent="0.35">
      <c r="A130" s="681" t="s">
        <v>8659</v>
      </c>
      <c r="B130" s="682" t="s">
        <v>445</v>
      </c>
      <c r="C130" s="419"/>
      <c r="D130" s="419"/>
      <c r="E130" s="419"/>
      <c r="F130" s="419"/>
      <c r="G130" s="419"/>
      <c r="H130" s="419"/>
      <c r="I130" s="419"/>
      <c r="J130" s="419"/>
      <c r="K130" s="419"/>
      <c r="L130" s="419"/>
      <c r="M130" t="s">
        <v>446</v>
      </c>
      <c r="N130">
        <v>35</v>
      </c>
      <c r="O130">
        <v>19</v>
      </c>
      <c r="P130">
        <v>16</v>
      </c>
      <c r="Q130">
        <v>6</v>
      </c>
      <c r="R130">
        <v>8</v>
      </c>
      <c r="S130">
        <v>6</v>
      </c>
      <c r="T130">
        <v>3</v>
      </c>
      <c r="U130">
        <v>6</v>
      </c>
      <c r="V130">
        <v>6</v>
      </c>
      <c r="W130">
        <v>0</v>
      </c>
      <c r="X130">
        <v>6</v>
      </c>
      <c r="Y130">
        <v>4</v>
      </c>
      <c r="Z130">
        <v>2</v>
      </c>
      <c r="AA130">
        <v>3</v>
      </c>
      <c r="AB130">
        <v>4</v>
      </c>
      <c r="AC130" s="419">
        <f t="shared" si="12"/>
        <v>6</v>
      </c>
      <c r="AD130" s="419">
        <f t="shared" si="13"/>
        <v>2</v>
      </c>
      <c r="AE130" s="419">
        <f t="shared" si="14"/>
        <v>2</v>
      </c>
      <c r="AF130" s="419">
        <f t="shared" si="15"/>
        <v>1</v>
      </c>
      <c r="AG130" s="419">
        <f t="shared" si="16"/>
        <v>3</v>
      </c>
      <c r="AH130" s="419">
        <f t="shared" si="17"/>
        <v>2</v>
      </c>
    </row>
    <row r="131" spans="1:34" ht="14.5" x14ac:dyDescent="0.35">
      <c r="A131" s="681" t="s">
        <v>8662</v>
      </c>
      <c r="B131" s="682" t="s">
        <v>448</v>
      </c>
      <c r="C131" s="419"/>
      <c r="D131" s="419"/>
      <c r="E131" s="419"/>
      <c r="F131" s="419"/>
      <c r="G131" s="419"/>
      <c r="H131" s="419"/>
      <c r="I131" s="419"/>
      <c r="J131" s="419"/>
      <c r="K131" s="419"/>
      <c r="L131" s="419"/>
      <c r="M131" t="s">
        <v>449</v>
      </c>
      <c r="N131">
        <v>3</v>
      </c>
      <c r="O131">
        <v>2</v>
      </c>
      <c r="P131">
        <v>1</v>
      </c>
      <c r="Q131">
        <v>2</v>
      </c>
      <c r="R131">
        <v>0</v>
      </c>
      <c r="S131">
        <v>0</v>
      </c>
      <c r="T131">
        <v>0</v>
      </c>
      <c r="U131">
        <v>0</v>
      </c>
      <c r="V131">
        <v>1</v>
      </c>
      <c r="W131">
        <v>1</v>
      </c>
      <c r="X131">
        <v>0</v>
      </c>
      <c r="Y131">
        <v>0</v>
      </c>
      <c r="Z131">
        <v>0</v>
      </c>
      <c r="AA131">
        <v>0</v>
      </c>
      <c r="AB131">
        <v>1</v>
      </c>
      <c r="AC131" s="419">
        <f t="shared" si="12"/>
        <v>1</v>
      </c>
      <c r="AD131" s="419">
        <f t="shared" si="13"/>
        <v>0</v>
      </c>
      <c r="AE131" s="419">
        <f t="shared" si="14"/>
        <v>0</v>
      </c>
      <c r="AF131" s="419">
        <f t="shared" si="15"/>
        <v>0</v>
      </c>
      <c r="AG131" s="419">
        <f t="shared" si="16"/>
        <v>0</v>
      </c>
      <c r="AH131" s="419">
        <f t="shared" si="17"/>
        <v>0</v>
      </c>
    </row>
    <row r="132" spans="1:34" ht="14.5" x14ac:dyDescent="0.35">
      <c r="A132" s="681" t="s">
        <v>8660</v>
      </c>
      <c r="B132" s="682" t="s">
        <v>451</v>
      </c>
      <c r="C132" s="419"/>
      <c r="D132" s="419"/>
      <c r="E132" s="419"/>
      <c r="F132" s="419"/>
      <c r="G132" s="419"/>
      <c r="H132" s="419"/>
      <c r="I132" s="419"/>
      <c r="J132" s="419"/>
      <c r="K132" s="419"/>
      <c r="L132" s="419"/>
      <c r="M132" t="s">
        <v>56</v>
      </c>
      <c r="N132">
        <v>121</v>
      </c>
      <c r="O132">
        <v>53</v>
      </c>
      <c r="P132">
        <v>68</v>
      </c>
      <c r="Q132">
        <v>40</v>
      </c>
      <c r="R132">
        <v>33</v>
      </c>
      <c r="S132">
        <v>27</v>
      </c>
      <c r="T132">
        <v>21</v>
      </c>
      <c r="U132">
        <v>0</v>
      </c>
      <c r="V132">
        <v>0</v>
      </c>
      <c r="W132">
        <v>14</v>
      </c>
      <c r="X132">
        <v>15</v>
      </c>
      <c r="Y132">
        <v>13</v>
      </c>
      <c r="Z132">
        <v>11</v>
      </c>
      <c r="AA132">
        <v>0</v>
      </c>
      <c r="AB132">
        <v>0</v>
      </c>
      <c r="AC132" s="419">
        <f t="shared" ref="AC132:AC195" si="18">+Q132-W132</f>
        <v>26</v>
      </c>
      <c r="AD132" s="419">
        <f t="shared" ref="AD132:AD195" si="19">+R132-X132</f>
        <v>18</v>
      </c>
      <c r="AE132" s="419">
        <f t="shared" ref="AE132:AE195" si="20">+S132-Y132</f>
        <v>14</v>
      </c>
      <c r="AF132" s="419">
        <f t="shared" ref="AF132:AF195" si="21">+T132-Z132</f>
        <v>10</v>
      </c>
      <c r="AG132" s="419">
        <f t="shared" ref="AG132:AG195" si="22">+U132-AA132</f>
        <v>0</v>
      </c>
      <c r="AH132" s="419">
        <f t="shared" ref="AH132:AH195" si="23">+V132-AB132</f>
        <v>0</v>
      </c>
    </row>
    <row r="133" spans="1:34" ht="14.5" x14ac:dyDescent="0.35">
      <c r="A133" s="681" t="s">
        <v>7426</v>
      </c>
      <c r="B133" s="682" t="s">
        <v>452</v>
      </c>
      <c r="C133" s="419"/>
      <c r="D133" s="419"/>
      <c r="E133" s="419"/>
      <c r="F133" s="419"/>
      <c r="G133" s="419"/>
      <c r="H133" s="419"/>
      <c r="I133" s="419"/>
      <c r="J133" s="419"/>
      <c r="K133" s="419"/>
      <c r="L133" s="419"/>
      <c r="M133" t="s">
        <v>15665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 s="419">
        <f t="shared" si="18"/>
        <v>0</v>
      </c>
      <c r="AD133" s="419">
        <f t="shared" si="19"/>
        <v>0</v>
      </c>
      <c r="AE133" s="419">
        <f t="shared" si="20"/>
        <v>0</v>
      </c>
      <c r="AF133" s="419">
        <f t="shared" si="21"/>
        <v>0</v>
      </c>
      <c r="AG133" s="419">
        <f t="shared" si="22"/>
        <v>0</v>
      </c>
      <c r="AH133" s="419">
        <f t="shared" si="23"/>
        <v>0</v>
      </c>
    </row>
    <row r="134" spans="1:34" ht="14.5" x14ac:dyDescent="0.35">
      <c r="A134" s="681" t="s">
        <v>7537</v>
      </c>
      <c r="B134" s="682" t="s">
        <v>456</v>
      </c>
      <c r="C134" s="419"/>
      <c r="D134" s="419"/>
      <c r="E134" s="419"/>
      <c r="F134" s="419"/>
      <c r="G134" s="419"/>
      <c r="H134" s="419"/>
      <c r="I134" s="419"/>
      <c r="J134" s="419"/>
      <c r="K134" s="419"/>
      <c r="L134" s="419"/>
      <c r="M134" t="s">
        <v>457</v>
      </c>
      <c r="N134">
        <v>8</v>
      </c>
      <c r="O134">
        <v>5</v>
      </c>
      <c r="P134">
        <v>3</v>
      </c>
      <c r="Q134">
        <v>2</v>
      </c>
      <c r="R134">
        <v>2</v>
      </c>
      <c r="S134">
        <v>0</v>
      </c>
      <c r="T134">
        <v>3</v>
      </c>
      <c r="U134">
        <v>1</v>
      </c>
      <c r="V134">
        <v>0</v>
      </c>
      <c r="W134">
        <v>1</v>
      </c>
      <c r="X134">
        <v>1</v>
      </c>
      <c r="Y134">
        <v>0</v>
      </c>
      <c r="Z134">
        <v>2</v>
      </c>
      <c r="AA134">
        <v>1</v>
      </c>
      <c r="AB134">
        <v>0</v>
      </c>
      <c r="AC134" s="419">
        <f t="shared" si="18"/>
        <v>1</v>
      </c>
      <c r="AD134" s="419">
        <f t="shared" si="19"/>
        <v>1</v>
      </c>
      <c r="AE134" s="419">
        <f t="shared" si="20"/>
        <v>0</v>
      </c>
      <c r="AF134" s="419">
        <f t="shared" si="21"/>
        <v>1</v>
      </c>
      <c r="AG134" s="419">
        <f t="shared" si="22"/>
        <v>0</v>
      </c>
      <c r="AH134" s="419">
        <f t="shared" si="23"/>
        <v>0</v>
      </c>
    </row>
    <row r="135" spans="1:34" ht="14.5" x14ac:dyDescent="0.35">
      <c r="A135" s="681" t="s">
        <v>8702</v>
      </c>
      <c r="B135" s="682" t="s">
        <v>9106</v>
      </c>
      <c r="C135" s="419"/>
      <c r="D135" s="419"/>
      <c r="E135" s="419"/>
      <c r="F135" s="419"/>
      <c r="G135" s="419"/>
      <c r="H135" s="419"/>
      <c r="I135" s="419"/>
      <c r="J135" s="419"/>
      <c r="K135" s="419"/>
      <c r="L135" s="419"/>
      <c r="M135" t="s">
        <v>9107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 s="419">
        <f t="shared" si="18"/>
        <v>0</v>
      </c>
      <c r="AD135" s="419">
        <f t="shared" si="19"/>
        <v>0</v>
      </c>
      <c r="AE135" s="419">
        <f t="shared" si="20"/>
        <v>0</v>
      </c>
      <c r="AF135" s="419">
        <f t="shared" si="21"/>
        <v>0</v>
      </c>
      <c r="AG135" s="419">
        <f t="shared" si="22"/>
        <v>0</v>
      </c>
      <c r="AH135" s="419">
        <f t="shared" si="23"/>
        <v>0</v>
      </c>
    </row>
    <row r="136" spans="1:34" ht="14.5" x14ac:dyDescent="0.35">
      <c r="A136" s="681" t="s">
        <v>8671</v>
      </c>
      <c r="B136" s="682" t="s">
        <v>462</v>
      </c>
      <c r="C136" s="419"/>
      <c r="D136" s="419"/>
      <c r="E136" s="419"/>
      <c r="F136" s="419"/>
      <c r="G136" s="419"/>
      <c r="H136" s="419"/>
      <c r="I136" s="419"/>
      <c r="J136" s="419"/>
      <c r="K136" s="419"/>
      <c r="L136" s="419"/>
      <c r="M136" t="s">
        <v>463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 s="419">
        <f t="shared" si="18"/>
        <v>0</v>
      </c>
      <c r="AD136" s="419">
        <f t="shared" si="19"/>
        <v>0</v>
      </c>
      <c r="AE136" s="419">
        <f t="shared" si="20"/>
        <v>0</v>
      </c>
      <c r="AF136" s="419">
        <f t="shared" si="21"/>
        <v>0</v>
      </c>
      <c r="AG136" s="419">
        <f t="shared" si="22"/>
        <v>0</v>
      </c>
      <c r="AH136" s="419">
        <f t="shared" si="23"/>
        <v>0</v>
      </c>
    </row>
    <row r="137" spans="1:34" ht="14.5" x14ac:dyDescent="0.35">
      <c r="A137" s="681" t="s">
        <v>467</v>
      </c>
      <c r="B137" s="682" t="s">
        <v>9169</v>
      </c>
      <c r="C137" s="419"/>
      <c r="D137" s="419"/>
      <c r="E137" s="419"/>
      <c r="F137" s="419"/>
      <c r="G137" s="419"/>
      <c r="H137" s="419"/>
      <c r="I137" s="419"/>
      <c r="J137" s="419"/>
      <c r="K137" s="419"/>
      <c r="L137" s="419"/>
      <c r="M137" t="s">
        <v>9170</v>
      </c>
      <c r="N137">
        <v>1</v>
      </c>
      <c r="O137">
        <v>0</v>
      </c>
      <c r="P137">
        <v>1</v>
      </c>
      <c r="Q137">
        <v>0</v>
      </c>
      <c r="R137">
        <v>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 s="419">
        <f t="shared" si="18"/>
        <v>0</v>
      </c>
      <c r="AD137" s="419">
        <f t="shared" si="19"/>
        <v>1</v>
      </c>
      <c r="AE137" s="419">
        <f t="shared" si="20"/>
        <v>0</v>
      </c>
      <c r="AF137" s="419">
        <f t="shared" si="21"/>
        <v>0</v>
      </c>
      <c r="AG137" s="419">
        <f t="shared" si="22"/>
        <v>0</v>
      </c>
      <c r="AH137" s="419">
        <f t="shared" si="23"/>
        <v>0</v>
      </c>
    </row>
    <row r="138" spans="1:34" ht="14.5" x14ac:dyDescent="0.35">
      <c r="A138" s="681" t="s">
        <v>372</v>
      </c>
      <c r="B138" s="682" t="s">
        <v>469</v>
      </c>
      <c r="C138" s="419"/>
      <c r="D138" s="419"/>
      <c r="E138" s="419"/>
      <c r="F138" s="419"/>
      <c r="G138" s="419"/>
      <c r="H138" s="419"/>
      <c r="I138" s="419"/>
      <c r="J138" s="419"/>
      <c r="K138" s="419"/>
      <c r="L138" s="419"/>
      <c r="M138" t="s">
        <v>8953</v>
      </c>
      <c r="N138">
        <v>10</v>
      </c>
      <c r="O138">
        <v>5</v>
      </c>
      <c r="P138">
        <v>5</v>
      </c>
      <c r="Q138">
        <v>1</v>
      </c>
      <c r="R138">
        <v>5</v>
      </c>
      <c r="S138">
        <v>0</v>
      </c>
      <c r="T138">
        <v>1</v>
      </c>
      <c r="U138">
        <v>3</v>
      </c>
      <c r="V138">
        <v>0</v>
      </c>
      <c r="W138">
        <v>0</v>
      </c>
      <c r="X138">
        <v>4</v>
      </c>
      <c r="Y138">
        <v>0</v>
      </c>
      <c r="Z138">
        <v>0</v>
      </c>
      <c r="AA138">
        <v>1</v>
      </c>
      <c r="AB138">
        <v>0</v>
      </c>
      <c r="AC138" s="419">
        <f t="shared" si="18"/>
        <v>1</v>
      </c>
      <c r="AD138" s="419">
        <f t="shared" si="19"/>
        <v>1</v>
      </c>
      <c r="AE138" s="419">
        <f t="shared" si="20"/>
        <v>0</v>
      </c>
      <c r="AF138" s="419">
        <f t="shared" si="21"/>
        <v>1</v>
      </c>
      <c r="AG138" s="419">
        <f t="shared" si="22"/>
        <v>2</v>
      </c>
      <c r="AH138" s="419">
        <f t="shared" si="23"/>
        <v>0</v>
      </c>
    </row>
    <row r="139" spans="1:34" ht="14.5" x14ac:dyDescent="0.35">
      <c r="A139" s="681" t="s">
        <v>385</v>
      </c>
      <c r="B139" s="682" t="s">
        <v>474</v>
      </c>
      <c r="C139" s="419"/>
      <c r="D139" s="419"/>
      <c r="E139" s="419"/>
      <c r="F139" s="419"/>
      <c r="G139" s="419"/>
      <c r="H139" s="419"/>
      <c r="I139" s="419"/>
      <c r="J139" s="419"/>
      <c r="K139" s="419"/>
      <c r="L139" s="419"/>
      <c r="M139" t="s">
        <v>7682</v>
      </c>
      <c r="N139">
        <v>1</v>
      </c>
      <c r="O139">
        <v>1</v>
      </c>
      <c r="P139">
        <v>0</v>
      </c>
      <c r="Q139">
        <v>0</v>
      </c>
      <c r="R139">
        <v>0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0</v>
      </c>
      <c r="AA139">
        <v>0</v>
      </c>
      <c r="AB139">
        <v>0</v>
      </c>
      <c r="AC139" s="419">
        <f t="shared" si="18"/>
        <v>0</v>
      </c>
      <c r="AD139" s="419">
        <f t="shared" si="19"/>
        <v>0</v>
      </c>
      <c r="AE139" s="419">
        <f t="shared" si="20"/>
        <v>0</v>
      </c>
      <c r="AF139" s="419">
        <f t="shared" si="21"/>
        <v>0</v>
      </c>
      <c r="AG139" s="419">
        <f t="shared" si="22"/>
        <v>0</v>
      </c>
      <c r="AH139" s="419">
        <f t="shared" si="23"/>
        <v>0</v>
      </c>
    </row>
    <row r="140" spans="1:34" ht="14.5" x14ac:dyDescent="0.35">
      <c r="A140" s="681" t="s">
        <v>361</v>
      </c>
      <c r="B140" s="682" t="s">
        <v>479</v>
      </c>
      <c r="C140" s="419"/>
      <c r="D140" s="419"/>
      <c r="E140" s="419"/>
      <c r="F140" s="419"/>
      <c r="G140" s="419"/>
      <c r="H140" s="419"/>
      <c r="I140" s="419"/>
      <c r="J140" s="419"/>
      <c r="K140" s="419"/>
      <c r="L140" s="419"/>
      <c r="M140" t="s">
        <v>480</v>
      </c>
      <c r="N140">
        <v>17</v>
      </c>
      <c r="O140">
        <v>3</v>
      </c>
      <c r="P140">
        <v>14</v>
      </c>
      <c r="Q140">
        <v>3</v>
      </c>
      <c r="R140">
        <v>2</v>
      </c>
      <c r="S140">
        <v>0</v>
      </c>
      <c r="T140">
        <v>7</v>
      </c>
      <c r="U140">
        <v>5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2</v>
      </c>
      <c r="AB140">
        <v>0</v>
      </c>
      <c r="AC140" s="419">
        <f t="shared" si="18"/>
        <v>3</v>
      </c>
      <c r="AD140" s="419">
        <f t="shared" si="19"/>
        <v>1</v>
      </c>
      <c r="AE140" s="419">
        <f t="shared" si="20"/>
        <v>0</v>
      </c>
      <c r="AF140" s="419">
        <f t="shared" si="21"/>
        <v>7</v>
      </c>
      <c r="AG140" s="419">
        <f t="shared" si="22"/>
        <v>3</v>
      </c>
      <c r="AH140" s="419">
        <f t="shared" si="23"/>
        <v>0</v>
      </c>
    </row>
    <row r="141" spans="1:34" ht="14.5" x14ac:dyDescent="0.35">
      <c r="A141" s="681" t="s">
        <v>376</v>
      </c>
      <c r="B141" s="682" t="s">
        <v>482</v>
      </c>
      <c r="C141" s="419"/>
      <c r="D141" s="419"/>
      <c r="E141" s="419"/>
      <c r="F141" s="419"/>
      <c r="G141" s="419"/>
      <c r="H141" s="419"/>
      <c r="I141" s="419"/>
      <c r="J141" s="419"/>
      <c r="K141" s="419"/>
      <c r="L141" s="419"/>
      <c r="M141" t="s">
        <v>483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 s="419">
        <f t="shared" si="18"/>
        <v>0</v>
      </c>
      <c r="AD141" s="419">
        <f t="shared" si="19"/>
        <v>0</v>
      </c>
      <c r="AE141" s="419">
        <f t="shared" si="20"/>
        <v>0</v>
      </c>
      <c r="AF141" s="419">
        <f t="shared" si="21"/>
        <v>0</v>
      </c>
      <c r="AG141" s="419">
        <f t="shared" si="22"/>
        <v>0</v>
      </c>
      <c r="AH141" s="419">
        <f t="shared" si="23"/>
        <v>0</v>
      </c>
    </row>
    <row r="142" spans="1:34" ht="14.5" x14ac:dyDescent="0.35">
      <c r="A142" s="681" t="s">
        <v>407</v>
      </c>
      <c r="B142" s="682" t="s">
        <v>486</v>
      </c>
      <c r="C142" s="419"/>
      <c r="D142" s="419"/>
      <c r="E142" s="419"/>
      <c r="F142" s="419"/>
      <c r="G142" s="419"/>
      <c r="H142" s="419"/>
      <c r="I142" s="419"/>
      <c r="J142" s="419"/>
      <c r="K142" s="419"/>
      <c r="L142" s="419"/>
      <c r="M142" t="s">
        <v>487</v>
      </c>
      <c r="N142">
        <v>3</v>
      </c>
      <c r="O142">
        <v>2</v>
      </c>
      <c r="P142">
        <v>1</v>
      </c>
      <c r="Q142">
        <v>1</v>
      </c>
      <c r="R142">
        <v>0</v>
      </c>
      <c r="S142">
        <v>0</v>
      </c>
      <c r="T142">
        <v>0</v>
      </c>
      <c r="U142">
        <v>2</v>
      </c>
      <c r="V142">
        <v>0</v>
      </c>
      <c r="W142">
        <v>1</v>
      </c>
      <c r="X142">
        <v>0</v>
      </c>
      <c r="Y142">
        <v>0</v>
      </c>
      <c r="Z142">
        <v>0</v>
      </c>
      <c r="AA142">
        <v>1</v>
      </c>
      <c r="AB142">
        <v>0</v>
      </c>
      <c r="AC142" s="419">
        <f t="shared" si="18"/>
        <v>0</v>
      </c>
      <c r="AD142" s="419">
        <f t="shared" si="19"/>
        <v>0</v>
      </c>
      <c r="AE142" s="419">
        <f t="shared" si="20"/>
        <v>0</v>
      </c>
      <c r="AF142" s="419">
        <f t="shared" si="21"/>
        <v>0</v>
      </c>
      <c r="AG142" s="419">
        <f t="shared" si="22"/>
        <v>1</v>
      </c>
      <c r="AH142" s="419">
        <f t="shared" si="23"/>
        <v>0</v>
      </c>
    </row>
    <row r="143" spans="1:34" ht="14.5" x14ac:dyDescent="0.35">
      <c r="A143" s="681" t="s">
        <v>399</v>
      </c>
      <c r="B143" s="682" t="s">
        <v>491</v>
      </c>
      <c r="C143" s="419"/>
      <c r="D143" s="419"/>
      <c r="E143" s="419"/>
      <c r="F143" s="419"/>
      <c r="G143" s="419"/>
      <c r="H143" s="419"/>
      <c r="I143" s="419"/>
      <c r="J143" s="419"/>
      <c r="K143" s="419"/>
      <c r="L143" s="419"/>
      <c r="M143" t="s">
        <v>492</v>
      </c>
      <c r="N143">
        <v>2</v>
      </c>
      <c r="O143">
        <v>1</v>
      </c>
      <c r="P143">
        <v>1</v>
      </c>
      <c r="Q143">
        <v>0</v>
      </c>
      <c r="R143">
        <v>2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0</v>
      </c>
      <c r="AB143">
        <v>0</v>
      </c>
      <c r="AC143" s="419">
        <f t="shared" si="18"/>
        <v>0</v>
      </c>
      <c r="AD143" s="419">
        <f t="shared" si="19"/>
        <v>1</v>
      </c>
      <c r="AE143" s="419">
        <f t="shared" si="20"/>
        <v>0</v>
      </c>
      <c r="AF143" s="419">
        <f t="shared" si="21"/>
        <v>0</v>
      </c>
      <c r="AG143" s="419">
        <f t="shared" si="22"/>
        <v>0</v>
      </c>
      <c r="AH143" s="419">
        <f t="shared" si="23"/>
        <v>0</v>
      </c>
    </row>
    <row r="144" spans="1:34" ht="14.5" x14ac:dyDescent="0.35">
      <c r="A144" s="681" t="s">
        <v>392</v>
      </c>
      <c r="B144" s="682" t="s">
        <v>496</v>
      </c>
      <c r="C144" s="419"/>
      <c r="D144" s="419"/>
      <c r="E144" s="419"/>
      <c r="F144" s="419"/>
      <c r="G144" s="419"/>
      <c r="H144" s="419"/>
      <c r="I144" s="419"/>
      <c r="J144" s="419"/>
      <c r="K144" s="419"/>
      <c r="L144" s="419"/>
      <c r="M144" t="s">
        <v>497</v>
      </c>
      <c r="N144">
        <v>1</v>
      </c>
      <c r="O144">
        <v>0</v>
      </c>
      <c r="P144">
        <v>1</v>
      </c>
      <c r="Q144">
        <v>1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 s="419">
        <f t="shared" si="18"/>
        <v>1</v>
      </c>
      <c r="AD144" s="419">
        <f t="shared" si="19"/>
        <v>0</v>
      </c>
      <c r="AE144" s="419">
        <f t="shared" si="20"/>
        <v>0</v>
      </c>
      <c r="AF144" s="419">
        <f t="shared" si="21"/>
        <v>0</v>
      </c>
      <c r="AG144" s="419">
        <f t="shared" si="22"/>
        <v>0</v>
      </c>
      <c r="AH144" s="419">
        <f t="shared" si="23"/>
        <v>0</v>
      </c>
    </row>
    <row r="145" spans="1:34" ht="14.5" x14ac:dyDescent="0.35">
      <c r="A145" s="681" t="s">
        <v>405</v>
      </c>
      <c r="B145" s="682" t="s">
        <v>501</v>
      </c>
      <c r="C145" s="419"/>
      <c r="D145" s="419"/>
      <c r="E145" s="419"/>
      <c r="F145" s="419"/>
      <c r="G145" s="419"/>
      <c r="H145" s="419"/>
      <c r="I145" s="419"/>
      <c r="J145" s="419"/>
      <c r="K145" s="419"/>
      <c r="L145" s="419"/>
      <c r="M145" t="s">
        <v>502</v>
      </c>
      <c r="N145">
        <v>2</v>
      </c>
      <c r="O145">
        <v>1</v>
      </c>
      <c r="P145">
        <v>1</v>
      </c>
      <c r="Q145">
        <v>2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1</v>
      </c>
      <c r="X145">
        <v>0</v>
      </c>
      <c r="Y145">
        <v>0</v>
      </c>
      <c r="Z145">
        <v>0</v>
      </c>
      <c r="AA145">
        <v>0</v>
      </c>
      <c r="AB145">
        <v>0</v>
      </c>
      <c r="AC145" s="419">
        <f t="shared" si="18"/>
        <v>1</v>
      </c>
      <c r="AD145" s="419">
        <f t="shared" si="19"/>
        <v>0</v>
      </c>
      <c r="AE145" s="419">
        <f t="shared" si="20"/>
        <v>0</v>
      </c>
      <c r="AF145" s="419">
        <f t="shared" si="21"/>
        <v>0</v>
      </c>
      <c r="AG145" s="419">
        <f t="shared" si="22"/>
        <v>0</v>
      </c>
      <c r="AH145" s="419">
        <f t="shared" si="23"/>
        <v>0</v>
      </c>
    </row>
    <row r="146" spans="1:34" ht="14.5" x14ac:dyDescent="0.35">
      <c r="A146" s="681" t="s">
        <v>394</v>
      </c>
      <c r="B146" s="682" t="s">
        <v>505</v>
      </c>
      <c r="C146" s="419"/>
      <c r="D146" s="419"/>
      <c r="E146" s="419"/>
      <c r="F146" s="419"/>
      <c r="G146" s="419"/>
      <c r="H146" s="419"/>
      <c r="I146" s="419"/>
      <c r="J146" s="419"/>
      <c r="K146" s="419"/>
      <c r="L146" s="419"/>
      <c r="M146" t="s">
        <v>506</v>
      </c>
      <c r="N146">
        <v>1</v>
      </c>
      <c r="O146">
        <v>1</v>
      </c>
      <c r="P146">
        <v>0</v>
      </c>
      <c r="Q146">
        <v>1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1</v>
      </c>
      <c r="X146">
        <v>0</v>
      </c>
      <c r="Y146">
        <v>0</v>
      </c>
      <c r="Z146">
        <v>0</v>
      </c>
      <c r="AA146">
        <v>0</v>
      </c>
      <c r="AB146">
        <v>0</v>
      </c>
      <c r="AC146" s="419">
        <f t="shared" si="18"/>
        <v>0</v>
      </c>
      <c r="AD146" s="419">
        <f t="shared" si="19"/>
        <v>0</v>
      </c>
      <c r="AE146" s="419">
        <f t="shared" si="20"/>
        <v>0</v>
      </c>
      <c r="AF146" s="419">
        <f t="shared" si="21"/>
        <v>0</v>
      </c>
      <c r="AG146" s="419">
        <f t="shared" si="22"/>
        <v>0</v>
      </c>
      <c r="AH146" s="419">
        <f t="shared" si="23"/>
        <v>0</v>
      </c>
    </row>
    <row r="147" spans="1:34" ht="14.5" x14ac:dyDescent="0.35">
      <c r="A147" s="681" t="s">
        <v>388</v>
      </c>
      <c r="B147" s="682" t="s">
        <v>509</v>
      </c>
      <c r="C147" s="419"/>
      <c r="D147" s="419"/>
      <c r="E147" s="419"/>
      <c r="F147" s="419"/>
      <c r="G147" s="419"/>
      <c r="H147" s="419"/>
      <c r="I147" s="419"/>
      <c r="J147" s="419"/>
      <c r="K147" s="419"/>
      <c r="L147" s="419"/>
      <c r="M147" t="s">
        <v>510</v>
      </c>
      <c r="N147">
        <v>5</v>
      </c>
      <c r="O147">
        <v>3</v>
      </c>
      <c r="P147">
        <v>2</v>
      </c>
      <c r="Q147">
        <v>3</v>
      </c>
      <c r="R147">
        <v>2</v>
      </c>
      <c r="S147">
        <v>0</v>
      </c>
      <c r="T147">
        <v>0</v>
      </c>
      <c r="U147">
        <v>0</v>
      </c>
      <c r="V147">
        <v>0</v>
      </c>
      <c r="W147">
        <v>1</v>
      </c>
      <c r="X147">
        <v>2</v>
      </c>
      <c r="Y147">
        <v>0</v>
      </c>
      <c r="Z147">
        <v>0</v>
      </c>
      <c r="AA147">
        <v>0</v>
      </c>
      <c r="AB147">
        <v>0</v>
      </c>
      <c r="AC147" s="419">
        <f t="shared" si="18"/>
        <v>2</v>
      </c>
      <c r="AD147" s="419">
        <f t="shared" si="19"/>
        <v>0</v>
      </c>
      <c r="AE147" s="419">
        <f t="shared" si="20"/>
        <v>0</v>
      </c>
      <c r="AF147" s="419">
        <f t="shared" si="21"/>
        <v>0</v>
      </c>
      <c r="AG147" s="419">
        <f t="shared" si="22"/>
        <v>0</v>
      </c>
      <c r="AH147" s="419">
        <f t="shared" si="23"/>
        <v>0</v>
      </c>
    </row>
    <row r="148" spans="1:34" ht="14.5" x14ac:dyDescent="0.35">
      <c r="A148" s="681" t="s">
        <v>397</v>
      </c>
      <c r="B148" s="682" t="s">
        <v>514</v>
      </c>
      <c r="C148" s="419"/>
      <c r="D148" s="419"/>
      <c r="E148" s="419"/>
      <c r="F148" s="419"/>
      <c r="G148" s="419"/>
      <c r="H148" s="419"/>
      <c r="I148" s="419"/>
      <c r="J148" s="419"/>
      <c r="K148" s="419"/>
      <c r="L148" s="419"/>
      <c r="M148" t="s">
        <v>515</v>
      </c>
      <c r="N148">
        <v>18</v>
      </c>
      <c r="O148">
        <v>8</v>
      </c>
      <c r="P148">
        <v>10</v>
      </c>
      <c r="Q148">
        <v>2</v>
      </c>
      <c r="R148">
        <v>2</v>
      </c>
      <c r="S148">
        <v>3</v>
      </c>
      <c r="T148">
        <v>3</v>
      </c>
      <c r="U148">
        <v>8</v>
      </c>
      <c r="V148">
        <v>0</v>
      </c>
      <c r="W148">
        <v>0</v>
      </c>
      <c r="X148">
        <v>0</v>
      </c>
      <c r="Y148">
        <v>1</v>
      </c>
      <c r="Z148">
        <v>2</v>
      </c>
      <c r="AA148">
        <v>5</v>
      </c>
      <c r="AB148">
        <v>0</v>
      </c>
      <c r="AC148" s="419">
        <f t="shared" si="18"/>
        <v>2</v>
      </c>
      <c r="AD148" s="419">
        <f t="shared" si="19"/>
        <v>2</v>
      </c>
      <c r="AE148" s="419">
        <f t="shared" si="20"/>
        <v>2</v>
      </c>
      <c r="AF148" s="419">
        <f t="shared" si="21"/>
        <v>1</v>
      </c>
      <c r="AG148" s="419">
        <f t="shared" si="22"/>
        <v>3</v>
      </c>
      <c r="AH148" s="419">
        <f t="shared" si="23"/>
        <v>0</v>
      </c>
    </row>
    <row r="149" spans="1:34" ht="14.5" x14ac:dyDescent="0.35">
      <c r="A149" s="681" t="s">
        <v>381</v>
      </c>
      <c r="B149" s="682" t="s">
        <v>517</v>
      </c>
      <c r="C149" s="419"/>
      <c r="D149" s="419"/>
      <c r="E149" s="419"/>
      <c r="F149" s="419"/>
      <c r="G149" s="419"/>
      <c r="H149" s="419"/>
      <c r="I149" s="419"/>
      <c r="J149" s="419"/>
      <c r="K149" s="419"/>
      <c r="L149" s="419"/>
      <c r="M149" t="s">
        <v>518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 s="419">
        <f t="shared" si="18"/>
        <v>0</v>
      </c>
      <c r="AD149" s="419">
        <f t="shared" si="19"/>
        <v>0</v>
      </c>
      <c r="AE149" s="419">
        <f t="shared" si="20"/>
        <v>0</v>
      </c>
      <c r="AF149" s="419">
        <f t="shared" si="21"/>
        <v>0</v>
      </c>
      <c r="AG149" s="419">
        <f t="shared" si="22"/>
        <v>0</v>
      </c>
      <c r="AH149" s="419">
        <f t="shared" si="23"/>
        <v>0</v>
      </c>
    </row>
    <row r="150" spans="1:34" ht="14.5" x14ac:dyDescent="0.35">
      <c r="A150" s="681" t="s">
        <v>521</v>
      </c>
      <c r="B150" s="682" t="s">
        <v>522</v>
      </c>
      <c r="C150" s="419"/>
      <c r="D150" s="419"/>
      <c r="E150" s="419"/>
      <c r="F150" s="419"/>
      <c r="G150" s="419"/>
      <c r="H150" s="419"/>
      <c r="I150" s="419"/>
      <c r="J150" s="419"/>
      <c r="K150" s="419"/>
      <c r="L150" s="419"/>
      <c r="M150" t="s">
        <v>523</v>
      </c>
      <c r="N150">
        <v>2</v>
      </c>
      <c r="O150">
        <v>0</v>
      </c>
      <c r="P150">
        <v>2</v>
      </c>
      <c r="Q150">
        <v>1</v>
      </c>
      <c r="R150">
        <v>1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 s="419">
        <f t="shared" si="18"/>
        <v>1</v>
      </c>
      <c r="AD150" s="419">
        <f t="shared" si="19"/>
        <v>1</v>
      </c>
      <c r="AE150" s="419">
        <f t="shared" si="20"/>
        <v>0</v>
      </c>
      <c r="AF150" s="419">
        <f t="shared" si="21"/>
        <v>0</v>
      </c>
      <c r="AG150" s="419">
        <f t="shared" si="22"/>
        <v>0</v>
      </c>
      <c r="AH150" s="419">
        <f t="shared" si="23"/>
        <v>0</v>
      </c>
    </row>
    <row r="151" spans="1:34" ht="14.5" x14ac:dyDescent="0.35">
      <c r="A151" s="681" t="s">
        <v>8667</v>
      </c>
      <c r="B151" s="682" t="s">
        <v>527</v>
      </c>
      <c r="C151" s="419"/>
      <c r="D151" s="419"/>
      <c r="E151" s="419"/>
      <c r="F151" s="419"/>
      <c r="G151" s="419"/>
      <c r="H151" s="419"/>
      <c r="I151" s="419"/>
      <c r="J151" s="419"/>
      <c r="K151" s="419"/>
      <c r="L151" s="419"/>
      <c r="M151" t="s">
        <v>528</v>
      </c>
      <c r="N151">
        <v>7</v>
      </c>
      <c r="O151">
        <v>5</v>
      </c>
      <c r="P151">
        <v>2</v>
      </c>
      <c r="Q151">
        <v>1</v>
      </c>
      <c r="R151">
        <v>1</v>
      </c>
      <c r="S151">
        <v>2</v>
      </c>
      <c r="T151">
        <v>3</v>
      </c>
      <c r="U151">
        <v>0</v>
      </c>
      <c r="V151">
        <v>0</v>
      </c>
      <c r="W151">
        <v>1</v>
      </c>
      <c r="X151">
        <v>1</v>
      </c>
      <c r="Y151">
        <v>2</v>
      </c>
      <c r="Z151">
        <v>1</v>
      </c>
      <c r="AA151">
        <v>0</v>
      </c>
      <c r="AB151">
        <v>0</v>
      </c>
      <c r="AC151" s="419">
        <f t="shared" si="18"/>
        <v>0</v>
      </c>
      <c r="AD151" s="419">
        <f t="shared" si="19"/>
        <v>0</v>
      </c>
      <c r="AE151" s="419">
        <f t="shared" si="20"/>
        <v>0</v>
      </c>
      <c r="AF151" s="419">
        <f t="shared" si="21"/>
        <v>2</v>
      </c>
      <c r="AG151" s="419">
        <f t="shared" si="22"/>
        <v>0</v>
      </c>
      <c r="AH151" s="419">
        <f t="shared" si="23"/>
        <v>0</v>
      </c>
    </row>
    <row r="152" spans="1:34" ht="14.5" x14ac:dyDescent="0.35">
      <c r="A152" s="681" t="s">
        <v>7729</v>
      </c>
      <c r="B152" s="682" t="s">
        <v>7205</v>
      </c>
      <c r="C152" s="419"/>
      <c r="D152" s="419"/>
      <c r="E152" s="419"/>
      <c r="F152" s="419"/>
      <c r="G152" s="419"/>
      <c r="H152" s="419"/>
      <c r="I152" s="419"/>
      <c r="J152" s="419"/>
      <c r="K152" s="419"/>
      <c r="L152" s="419"/>
      <c r="M152" t="s">
        <v>13156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 s="419">
        <f t="shared" si="18"/>
        <v>0</v>
      </c>
      <c r="AD152" s="419">
        <f t="shared" si="19"/>
        <v>0</v>
      </c>
      <c r="AE152" s="419">
        <f t="shared" si="20"/>
        <v>0</v>
      </c>
      <c r="AF152" s="419">
        <f t="shared" si="21"/>
        <v>0</v>
      </c>
      <c r="AG152" s="419">
        <f t="shared" si="22"/>
        <v>0</v>
      </c>
      <c r="AH152" s="419">
        <f t="shared" si="23"/>
        <v>0</v>
      </c>
    </row>
    <row r="153" spans="1:34" ht="14.5" x14ac:dyDescent="0.35">
      <c r="A153" s="681" t="s">
        <v>8703</v>
      </c>
      <c r="B153" s="682" t="s">
        <v>533</v>
      </c>
      <c r="C153" s="419"/>
      <c r="D153" s="419"/>
      <c r="E153" s="419"/>
      <c r="F153" s="419"/>
      <c r="G153" s="419"/>
      <c r="H153" s="419"/>
      <c r="I153" s="419"/>
      <c r="J153" s="419"/>
      <c r="K153" s="419"/>
      <c r="L153" s="419"/>
      <c r="M153" t="s">
        <v>534</v>
      </c>
      <c r="N153">
        <v>9</v>
      </c>
      <c r="O153">
        <v>6</v>
      </c>
      <c r="P153">
        <v>3</v>
      </c>
      <c r="Q153">
        <v>0</v>
      </c>
      <c r="R153">
        <v>0</v>
      </c>
      <c r="S153">
        <v>4</v>
      </c>
      <c r="T153">
        <v>1</v>
      </c>
      <c r="U153">
        <v>4</v>
      </c>
      <c r="V153">
        <v>0</v>
      </c>
      <c r="W153">
        <v>0</v>
      </c>
      <c r="X153">
        <v>0</v>
      </c>
      <c r="Y153">
        <v>3</v>
      </c>
      <c r="Z153">
        <v>1</v>
      </c>
      <c r="AA153">
        <v>2</v>
      </c>
      <c r="AB153">
        <v>0</v>
      </c>
      <c r="AC153" s="419">
        <f t="shared" si="18"/>
        <v>0</v>
      </c>
      <c r="AD153" s="419">
        <f t="shared" si="19"/>
        <v>0</v>
      </c>
      <c r="AE153" s="419">
        <f t="shared" si="20"/>
        <v>1</v>
      </c>
      <c r="AF153" s="419">
        <f t="shared" si="21"/>
        <v>0</v>
      </c>
      <c r="AG153" s="419">
        <f t="shared" si="22"/>
        <v>2</v>
      </c>
      <c r="AH153" s="419">
        <f t="shared" si="23"/>
        <v>0</v>
      </c>
    </row>
    <row r="154" spans="1:34" ht="14.5" x14ac:dyDescent="0.35">
      <c r="A154" s="681" t="s">
        <v>7005</v>
      </c>
      <c r="B154" s="682" t="s">
        <v>539</v>
      </c>
      <c r="C154" s="419"/>
      <c r="D154" s="419"/>
      <c r="E154" s="419"/>
      <c r="F154" s="419"/>
      <c r="G154" s="419"/>
      <c r="H154" s="419"/>
      <c r="I154" s="419"/>
      <c r="J154" s="419"/>
      <c r="K154" s="419"/>
      <c r="L154" s="419"/>
      <c r="M154" t="s">
        <v>540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 s="419">
        <f t="shared" si="18"/>
        <v>0</v>
      </c>
      <c r="AD154" s="419">
        <f t="shared" si="19"/>
        <v>0</v>
      </c>
      <c r="AE154" s="419">
        <f t="shared" si="20"/>
        <v>0</v>
      </c>
      <c r="AF154" s="419">
        <f t="shared" si="21"/>
        <v>0</v>
      </c>
      <c r="AG154" s="419">
        <f t="shared" si="22"/>
        <v>0</v>
      </c>
      <c r="AH154" s="419">
        <f t="shared" si="23"/>
        <v>0</v>
      </c>
    </row>
    <row r="155" spans="1:34" ht="14.5" x14ac:dyDescent="0.35">
      <c r="A155" s="681" t="s">
        <v>7730</v>
      </c>
      <c r="B155" s="682" t="s">
        <v>544</v>
      </c>
      <c r="C155" s="419"/>
      <c r="D155" s="419"/>
      <c r="E155" s="419"/>
      <c r="F155" s="419"/>
      <c r="G155" s="419"/>
      <c r="H155" s="419"/>
      <c r="I155" s="419"/>
      <c r="J155" s="419"/>
      <c r="K155" s="419"/>
      <c r="L155" s="419"/>
      <c r="M155" t="s">
        <v>545</v>
      </c>
      <c r="N155">
        <v>3</v>
      </c>
      <c r="O155">
        <v>1</v>
      </c>
      <c r="P155">
        <v>2</v>
      </c>
      <c r="Q155">
        <v>3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1</v>
      </c>
      <c r="X155">
        <v>0</v>
      </c>
      <c r="Y155">
        <v>0</v>
      </c>
      <c r="Z155">
        <v>0</v>
      </c>
      <c r="AA155">
        <v>0</v>
      </c>
      <c r="AB155">
        <v>0</v>
      </c>
      <c r="AC155" s="419">
        <f t="shared" si="18"/>
        <v>2</v>
      </c>
      <c r="AD155" s="419">
        <f t="shared" si="19"/>
        <v>0</v>
      </c>
      <c r="AE155" s="419">
        <f t="shared" si="20"/>
        <v>0</v>
      </c>
      <c r="AF155" s="419">
        <f t="shared" si="21"/>
        <v>0</v>
      </c>
      <c r="AG155" s="419">
        <f t="shared" si="22"/>
        <v>0</v>
      </c>
      <c r="AH155" s="419">
        <f t="shared" si="23"/>
        <v>0</v>
      </c>
    </row>
    <row r="156" spans="1:34" ht="14.5" x14ac:dyDescent="0.35">
      <c r="A156" s="681" t="s">
        <v>551</v>
      </c>
      <c r="B156" s="682" t="s">
        <v>552</v>
      </c>
      <c r="C156" s="419"/>
      <c r="D156" s="419"/>
      <c r="E156" s="419"/>
      <c r="F156" s="419"/>
      <c r="G156" s="419"/>
      <c r="H156" s="419"/>
      <c r="I156" s="419"/>
      <c r="J156" s="419"/>
      <c r="K156" s="419"/>
      <c r="L156" s="419"/>
      <c r="M156" t="s">
        <v>553</v>
      </c>
      <c r="N156">
        <v>7</v>
      </c>
      <c r="O156">
        <v>4</v>
      </c>
      <c r="P156">
        <v>3</v>
      </c>
      <c r="Q156">
        <v>0</v>
      </c>
      <c r="R156">
        <v>3</v>
      </c>
      <c r="S156">
        <v>3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2</v>
      </c>
      <c r="Z156">
        <v>0</v>
      </c>
      <c r="AA156">
        <v>1</v>
      </c>
      <c r="AB156">
        <v>0</v>
      </c>
      <c r="AC156" s="419">
        <f t="shared" si="18"/>
        <v>0</v>
      </c>
      <c r="AD156" s="419">
        <f t="shared" si="19"/>
        <v>2</v>
      </c>
      <c r="AE156" s="419">
        <f t="shared" si="20"/>
        <v>1</v>
      </c>
      <c r="AF156" s="419">
        <f t="shared" si="21"/>
        <v>0</v>
      </c>
      <c r="AG156" s="419">
        <f t="shared" si="22"/>
        <v>0</v>
      </c>
      <c r="AH156" s="419">
        <f t="shared" si="23"/>
        <v>0</v>
      </c>
    </row>
    <row r="157" spans="1:34" ht="14.5" x14ac:dyDescent="0.35">
      <c r="A157" s="681" t="s">
        <v>416</v>
      </c>
      <c r="B157" s="682" t="s">
        <v>557</v>
      </c>
      <c r="C157" s="419"/>
      <c r="D157" s="419"/>
      <c r="E157" s="419"/>
      <c r="F157" s="419"/>
      <c r="G157" s="419"/>
      <c r="H157" s="419"/>
      <c r="I157" s="419"/>
      <c r="J157" s="419"/>
      <c r="K157" s="419"/>
      <c r="L157" s="419"/>
      <c r="M157" t="s">
        <v>174</v>
      </c>
      <c r="N157">
        <v>2</v>
      </c>
      <c r="O157">
        <v>2</v>
      </c>
      <c r="P157">
        <v>0</v>
      </c>
      <c r="Q157">
        <v>1</v>
      </c>
      <c r="R157">
        <v>1</v>
      </c>
      <c r="S157">
        <v>0</v>
      </c>
      <c r="T157">
        <v>0</v>
      </c>
      <c r="U157">
        <v>0</v>
      </c>
      <c r="V157">
        <v>0</v>
      </c>
      <c r="W157">
        <v>1</v>
      </c>
      <c r="X157">
        <v>1</v>
      </c>
      <c r="Y157">
        <v>0</v>
      </c>
      <c r="Z157">
        <v>0</v>
      </c>
      <c r="AA157">
        <v>0</v>
      </c>
      <c r="AB157">
        <v>0</v>
      </c>
      <c r="AC157" s="419">
        <f t="shared" si="18"/>
        <v>0</v>
      </c>
      <c r="AD157" s="419">
        <f t="shared" si="19"/>
        <v>0</v>
      </c>
      <c r="AE157" s="419">
        <f t="shared" si="20"/>
        <v>0</v>
      </c>
      <c r="AF157" s="419">
        <f t="shared" si="21"/>
        <v>0</v>
      </c>
      <c r="AG157" s="419">
        <f t="shared" si="22"/>
        <v>0</v>
      </c>
      <c r="AH157" s="419">
        <f t="shared" si="23"/>
        <v>0</v>
      </c>
    </row>
    <row r="158" spans="1:34" ht="14.5" x14ac:dyDescent="0.35">
      <c r="A158" s="681" t="s">
        <v>427</v>
      </c>
      <c r="B158" s="682" t="s">
        <v>7255</v>
      </c>
      <c r="C158" s="419"/>
      <c r="D158" s="419"/>
      <c r="E158" s="419"/>
      <c r="F158" s="419"/>
      <c r="G158" s="419"/>
      <c r="H158" s="419"/>
      <c r="I158" s="419"/>
      <c r="J158" s="419"/>
      <c r="K158" s="419"/>
      <c r="L158" s="419"/>
      <c r="M158" t="s">
        <v>7257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 s="419">
        <f t="shared" si="18"/>
        <v>0</v>
      </c>
      <c r="AD158" s="419">
        <f t="shared" si="19"/>
        <v>0</v>
      </c>
      <c r="AE158" s="419">
        <f t="shared" si="20"/>
        <v>0</v>
      </c>
      <c r="AF158" s="419">
        <f t="shared" si="21"/>
        <v>0</v>
      </c>
      <c r="AG158" s="419">
        <f t="shared" si="22"/>
        <v>0</v>
      </c>
      <c r="AH158" s="419">
        <f t="shared" si="23"/>
        <v>0</v>
      </c>
    </row>
    <row r="159" spans="1:34" ht="14.5" x14ac:dyDescent="0.35">
      <c r="A159" s="681" t="s">
        <v>440</v>
      </c>
      <c r="B159" s="682" t="s">
        <v>8791</v>
      </c>
      <c r="C159" s="419"/>
      <c r="D159" s="419"/>
      <c r="E159" s="419"/>
      <c r="F159" s="419"/>
      <c r="G159" s="419"/>
      <c r="H159" s="419"/>
      <c r="I159" s="419"/>
      <c r="J159" s="419"/>
      <c r="K159" s="419"/>
      <c r="L159" s="419"/>
      <c r="M159" t="s">
        <v>8793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 s="419">
        <f t="shared" si="18"/>
        <v>0</v>
      </c>
      <c r="AD159" s="419">
        <f t="shared" si="19"/>
        <v>0</v>
      </c>
      <c r="AE159" s="419">
        <f t="shared" si="20"/>
        <v>0</v>
      </c>
      <c r="AF159" s="419">
        <f t="shared" si="21"/>
        <v>0</v>
      </c>
      <c r="AG159" s="419">
        <f t="shared" si="22"/>
        <v>0</v>
      </c>
      <c r="AH159" s="419">
        <f t="shared" si="23"/>
        <v>0</v>
      </c>
    </row>
    <row r="160" spans="1:34" ht="14.5" x14ac:dyDescent="0.35">
      <c r="A160" s="681" t="s">
        <v>437</v>
      </c>
      <c r="B160" s="682" t="s">
        <v>563</v>
      </c>
      <c r="C160" s="419"/>
      <c r="D160" s="419"/>
      <c r="E160" s="419"/>
      <c r="F160" s="419"/>
      <c r="G160" s="419"/>
      <c r="H160" s="419"/>
      <c r="I160" s="419"/>
      <c r="J160" s="419"/>
      <c r="K160" s="419"/>
      <c r="L160" s="419"/>
      <c r="M160" t="s">
        <v>564</v>
      </c>
      <c r="N160">
        <v>3</v>
      </c>
      <c r="O160">
        <v>1</v>
      </c>
      <c r="P160">
        <v>2</v>
      </c>
      <c r="Q160">
        <v>2</v>
      </c>
      <c r="R160">
        <v>0</v>
      </c>
      <c r="S160">
        <v>1</v>
      </c>
      <c r="T160">
        <v>0</v>
      </c>
      <c r="U160">
        <v>0</v>
      </c>
      <c r="V160">
        <v>0</v>
      </c>
      <c r="W160">
        <v>1</v>
      </c>
      <c r="X160">
        <v>0</v>
      </c>
      <c r="Y160">
        <v>0</v>
      </c>
      <c r="Z160">
        <v>0</v>
      </c>
      <c r="AA160">
        <v>0</v>
      </c>
      <c r="AB160">
        <v>0</v>
      </c>
      <c r="AC160" s="419">
        <f t="shared" si="18"/>
        <v>1</v>
      </c>
      <c r="AD160" s="419">
        <f t="shared" si="19"/>
        <v>0</v>
      </c>
      <c r="AE160" s="419">
        <f t="shared" si="20"/>
        <v>1</v>
      </c>
      <c r="AF160" s="419">
        <f t="shared" si="21"/>
        <v>0</v>
      </c>
      <c r="AG160" s="419">
        <f t="shared" si="22"/>
        <v>0</v>
      </c>
      <c r="AH160" s="419">
        <f t="shared" si="23"/>
        <v>0</v>
      </c>
    </row>
    <row r="161" spans="1:34" ht="14.5" x14ac:dyDescent="0.35">
      <c r="A161" s="681" t="s">
        <v>444</v>
      </c>
      <c r="B161" s="682" t="s">
        <v>8073</v>
      </c>
      <c r="C161" s="419"/>
      <c r="D161" s="419"/>
      <c r="E161" s="419"/>
      <c r="F161" s="419"/>
      <c r="G161" s="419"/>
      <c r="H161" s="419"/>
      <c r="I161" s="419"/>
      <c r="J161" s="419"/>
      <c r="K161" s="419"/>
      <c r="L161" s="419"/>
      <c r="M161" t="s">
        <v>9131</v>
      </c>
      <c r="N161">
        <v>3</v>
      </c>
      <c r="O161">
        <v>2</v>
      </c>
      <c r="P161">
        <v>1</v>
      </c>
      <c r="Q161">
        <v>3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2</v>
      </c>
      <c r="X161">
        <v>0</v>
      </c>
      <c r="Y161">
        <v>0</v>
      </c>
      <c r="Z161">
        <v>0</v>
      </c>
      <c r="AA161">
        <v>0</v>
      </c>
      <c r="AB161">
        <v>0</v>
      </c>
      <c r="AC161" s="419">
        <f t="shared" si="18"/>
        <v>1</v>
      </c>
      <c r="AD161" s="419">
        <f t="shared" si="19"/>
        <v>0</v>
      </c>
      <c r="AE161" s="419">
        <f t="shared" si="20"/>
        <v>0</v>
      </c>
      <c r="AF161" s="419">
        <f t="shared" si="21"/>
        <v>0</v>
      </c>
      <c r="AG161" s="419">
        <f t="shared" si="22"/>
        <v>0</v>
      </c>
      <c r="AH161" s="419">
        <f t="shared" si="23"/>
        <v>0</v>
      </c>
    </row>
    <row r="162" spans="1:34" ht="14.5" x14ac:dyDescent="0.35">
      <c r="A162" s="681" t="s">
        <v>447</v>
      </c>
      <c r="B162" s="682" t="s">
        <v>7188</v>
      </c>
      <c r="C162" s="419"/>
      <c r="D162" s="419"/>
      <c r="E162" s="419"/>
      <c r="F162" s="419"/>
      <c r="G162" s="419"/>
      <c r="H162" s="419"/>
      <c r="I162" s="419"/>
      <c r="J162" s="419"/>
      <c r="K162" s="419"/>
      <c r="L162" s="419"/>
      <c r="M162" t="s">
        <v>7190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 s="419">
        <f t="shared" si="18"/>
        <v>0</v>
      </c>
      <c r="AD162" s="419">
        <f t="shared" si="19"/>
        <v>0</v>
      </c>
      <c r="AE162" s="419">
        <f t="shared" si="20"/>
        <v>0</v>
      </c>
      <c r="AF162" s="419">
        <f t="shared" si="21"/>
        <v>0</v>
      </c>
      <c r="AG162" s="419">
        <f t="shared" si="22"/>
        <v>0</v>
      </c>
      <c r="AH162" s="419">
        <f t="shared" si="23"/>
        <v>0</v>
      </c>
    </row>
    <row r="163" spans="1:34" ht="14.5" x14ac:dyDescent="0.35">
      <c r="A163" s="681" t="s">
        <v>434</v>
      </c>
      <c r="B163" s="682" t="s">
        <v>9111</v>
      </c>
      <c r="C163" s="419"/>
      <c r="D163" s="419"/>
      <c r="E163" s="419"/>
      <c r="F163" s="419"/>
      <c r="G163" s="419"/>
      <c r="H163" s="419"/>
      <c r="I163" s="419"/>
      <c r="J163" s="419"/>
      <c r="K163" s="419"/>
      <c r="L163" s="419"/>
      <c r="M163" t="s">
        <v>9112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 s="419">
        <f t="shared" si="18"/>
        <v>0</v>
      </c>
      <c r="AD163" s="419">
        <f t="shared" si="19"/>
        <v>0</v>
      </c>
      <c r="AE163" s="419">
        <f t="shared" si="20"/>
        <v>0</v>
      </c>
      <c r="AF163" s="419">
        <f t="shared" si="21"/>
        <v>0</v>
      </c>
      <c r="AG163" s="419">
        <f t="shared" si="22"/>
        <v>0</v>
      </c>
      <c r="AH163" s="419">
        <f t="shared" si="23"/>
        <v>0</v>
      </c>
    </row>
    <row r="164" spans="1:34" ht="14.5" x14ac:dyDescent="0.35">
      <c r="A164" s="681" t="s">
        <v>450</v>
      </c>
      <c r="B164" s="682" t="s">
        <v>570</v>
      </c>
      <c r="C164" s="419"/>
      <c r="D164" s="419"/>
      <c r="E164" s="419"/>
      <c r="F164" s="419"/>
      <c r="G164" s="419"/>
      <c r="H164" s="419"/>
      <c r="I164" s="419"/>
      <c r="J164" s="419"/>
      <c r="K164" s="419"/>
      <c r="L164" s="419"/>
      <c r="M164" t="s">
        <v>571</v>
      </c>
      <c r="N164">
        <v>5</v>
      </c>
      <c r="O164">
        <v>3</v>
      </c>
      <c r="P164">
        <v>2</v>
      </c>
      <c r="Q164">
        <v>0</v>
      </c>
      <c r="R164">
        <v>0</v>
      </c>
      <c r="S164">
        <v>0</v>
      </c>
      <c r="T164">
        <v>0</v>
      </c>
      <c r="U164">
        <v>5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3</v>
      </c>
      <c r="AB164">
        <v>0</v>
      </c>
      <c r="AC164" s="419">
        <f t="shared" si="18"/>
        <v>0</v>
      </c>
      <c r="AD164" s="419">
        <f t="shared" si="19"/>
        <v>0</v>
      </c>
      <c r="AE164" s="419">
        <f t="shared" si="20"/>
        <v>0</v>
      </c>
      <c r="AF164" s="419">
        <f t="shared" si="21"/>
        <v>0</v>
      </c>
      <c r="AG164" s="419">
        <f t="shared" si="22"/>
        <v>2</v>
      </c>
      <c r="AH164" s="419">
        <f t="shared" si="23"/>
        <v>0</v>
      </c>
    </row>
    <row r="165" spans="1:34" ht="14.5" x14ac:dyDescent="0.35">
      <c r="A165" s="681" t="s">
        <v>432</v>
      </c>
      <c r="B165" s="682" t="s">
        <v>574</v>
      </c>
      <c r="C165" s="419"/>
      <c r="D165" s="419"/>
      <c r="E165" s="419"/>
      <c r="F165" s="419"/>
      <c r="G165" s="419"/>
      <c r="H165" s="419"/>
      <c r="I165" s="419"/>
      <c r="J165" s="419"/>
      <c r="K165" s="419"/>
      <c r="L165" s="419"/>
      <c r="M165" t="s">
        <v>575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 s="419">
        <f t="shared" si="18"/>
        <v>0</v>
      </c>
      <c r="AD165" s="419">
        <f t="shared" si="19"/>
        <v>0</v>
      </c>
      <c r="AE165" s="419">
        <f t="shared" si="20"/>
        <v>0</v>
      </c>
      <c r="AF165" s="419">
        <f t="shared" si="21"/>
        <v>0</v>
      </c>
      <c r="AG165" s="419">
        <f t="shared" si="22"/>
        <v>0</v>
      </c>
      <c r="AH165" s="419">
        <f t="shared" si="23"/>
        <v>0</v>
      </c>
    </row>
    <row r="166" spans="1:34" ht="14.5" x14ac:dyDescent="0.35">
      <c r="A166" s="681" t="s">
        <v>499</v>
      </c>
      <c r="B166" s="682" t="s">
        <v>577</v>
      </c>
      <c r="C166" s="419"/>
      <c r="D166" s="419"/>
      <c r="E166" s="419"/>
      <c r="F166" s="419"/>
      <c r="G166" s="419"/>
      <c r="H166" s="419"/>
      <c r="I166" s="419"/>
      <c r="J166" s="419"/>
      <c r="K166" s="419"/>
      <c r="L166" s="419"/>
      <c r="M166" t="s">
        <v>578</v>
      </c>
      <c r="N166">
        <v>7</v>
      </c>
      <c r="O166">
        <v>2</v>
      </c>
      <c r="P166">
        <v>5</v>
      </c>
      <c r="Q166">
        <v>3</v>
      </c>
      <c r="R166">
        <v>1</v>
      </c>
      <c r="S166">
        <v>0</v>
      </c>
      <c r="T166">
        <v>3</v>
      </c>
      <c r="U166">
        <v>0</v>
      </c>
      <c r="V166">
        <v>0</v>
      </c>
      <c r="W166">
        <v>1</v>
      </c>
      <c r="X166">
        <v>0</v>
      </c>
      <c r="Y166">
        <v>0</v>
      </c>
      <c r="Z166">
        <v>1</v>
      </c>
      <c r="AA166">
        <v>0</v>
      </c>
      <c r="AB166">
        <v>0</v>
      </c>
      <c r="AC166" s="419">
        <f t="shared" si="18"/>
        <v>2</v>
      </c>
      <c r="AD166" s="419">
        <f t="shared" si="19"/>
        <v>1</v>
      </c>
      <c r="AE166" s="419">
        <f t="shared" si="20"/>
        <v>0</v>
      </c>
      <c r="AF166" s="419">
        <f t="shared" si="21"/>
        <v>2</v>
      </c>
      <c r="AG166" s="419">
        <f t="shared" si="22"/>
        <v>0</v>
      </c>
      <c r="AH166" s="419">
        <f t="shared" si="23"/>
        <v>0</v>
      </c>
    </row>
    <row r="167" spans="1:34" ht="14.5" x14ac:dyDescent="0.35">
      <c r="A167" s="681" t="s">
        <v>504</v>
      </c>
      <c r="B167" s="682" t="s">
        <v>581</v>
      </c>
      <c r="C167" s="419"/>
      <c r="D167" s="419"/>
      <c r="E167" s="419"/>
      <c r="F167" s="419"/>
      <c r="G167" s="419"/>
      <c r="H167" s="419"/>
      <c r="I167" s="419"/>
      <c r="J167" s="419"/>
      <c r="K167" s="419"/>
      <c r="L167" s="419"/>
      <c r="M167" t="s">
        <v>582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 s="419">
        <f t="shared" si="18"/>
        <v>0</v>
      </c>
      <c r="AD167" s="419">
        <f t="shared" si="19"/>
        <v>0</v>
      </c>
      <c r="AE167" s="419">
        <f t="shared" si="20"/>
        <v>0</v>
      </c>
      <c r="AF167" s="419">
        <f t="shared" si="21"/>
        <v>0</v>
      </c>
      <c r="AG167" s="419">
        <f t="shared" si="22"/>
        <v>0</v>
      </c>
      <c r="AH167" s="419">
        <f t="shared" si="23"/>
        <v>0</v>
      </c>
    </row>
    <row r="168" spans="1:34" ht="14.5" x14ac:dyDescent="0.35">
      <c r="A168" s="681" t="s">
        <v>513</v>
      </c>
      <c r="B168" s="682" t="s">
        <v>583</v>
      </c>
      <c r="C168" s="419"/>
      <c r="D168" s="419"/>
      <c r="E168" s="419"/>
      <c r="F168" s="419"/>
      <c r="G168" s="419"/>
      <c r="H168" s="419"/>
      <c r="I168" s="419"/>
      <c r="J168" s="419"/>
      <c r="K168" s="419"/>
      <c r="L168" s="419"/>
      <c r="M168" t="s">
        <v>584</v>
      </c>
      <c r="N168">
        <v>21</v>
      </c>
      <c r="O168">
        <v>17</v>
      </c>
      <c r="P168">
        <v>4</v>
      </c>
      <c r="Q168">
        <v>9</v>
      </c>
      <c r="R168">
        <v>5</v>
      </c>
      <c r="S168">
        <v>0</v>
      </c>
      <c r="T168">
        <v>2</v>
      </c>
      <c r="U168">
        <v>5</v>
      </c>
      <c r="V168">
        <v>0</v>
      </c>
      <c r="W168">
        <v>9</v>
      </c>
      <c r="X168">
        <v>5</v>
      </c>
      <c r="Y168">
        <v>0</v>
      </c>
      <c r="Z168">
        <v>2</v>
      </c>
      <c r="AA168">
        <v>1</v>
      </c>
      <c r="AB168">
        <v>0</v>
      </c>
      <c r="AC168" s="419">
        <f t="shared" si="18"/>
        <v>0</v>
      </c>
      <c r="AD168" s="419">
        <f t="shared" si="19"/>
        <v>0</v>
      </c>
      <c r="AE168" s="419">
        <f t="shared" si="20"/>
        <v>0</v>
      </c>
      <c r="AF168" s="419">
        <f t="shared" si="21"/>
        <v>0</v>
      </c>
      <c r="AG168" s="419">
        <f t="shared" si="22"/>
        <v>4</v>
      </c>
      <c r="AH168" s="419">
        <f t="shared" si="23"/>
        <v>0</v>
      </c>
    </row>
    <row r="169" spans="1:34" ht="14.5" x14ac:dyDescent="0.35">
      <c r="A169" s="681" t="s">
        <v>465</v>
      </c>
      <c r="B169" s="682" t="s">
        <v>9154</v>
      </c>
      <c r="C169" s="419"/>
      <c r="D169" s="419"/>
      <c r="E169" s="419"/>
      <c r="F169" s="419"/>
      <c r="G169" s="419"/>
      <c r="H169" s="419"/>
      <c r="I169" s="419"/>
      <c r="J169" s="419"/>
      <c r="K169" s="419"/>
      <c r="L169" s="419"/>
      <c r="M169" t="s">
        <v>129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 s="419">
        <f t="shared" si="18"/>
        <v>0</v>
      </c>
      <c r="AD169" s="419">
        <f t="shared" si="19"/>
        <v>0</v>
      </c>
      <c r="AE169" s="419">
        <f t="shared" si="20"/>
        <v>0</v>
      </c>
      <c r="AF169" s="419">
        <f t="shared" si="21"/>
        <v>0</v>
      </c>
      <c r="AG169" s="419">
        <f t="shared" si="22"/>
        <v>0</v>
      </c>
      <c r="AH169" s="419">
        <f t="shared" si="23"/>
        <v>0</v>
      </c>
    </row>
    <row r="170" spans="1:34" ht="14.5" x14ac:dyDescent="0.35">
      <c r="A170" s="681" t="s">
        <v>472</v>
      </c>
      <c r="B170" s="682" t="s">
        <v>587</v>
      </c>
      <c r="C170" s="419"/>
      <c r="D170" s="419"/>
      <c r="E170" s="419"/>
      <c r="F170" s="419"/>
      <c r="G170" s="419"/>
      <c r="H170" s="419"/>
      <c r="I170" s="419"/>
      <c r="J170" s="419"/>
      <c r="K170" s="419"/>
      <c r="L170" s="419"/>
      <c r="M170" t="s">
        <v>588</v>
      </c>
      <c r="N170">
        <v>37</v>
      </c>
      <c r="O170">
        <v>22</v>
      </c>
      <c r="P170">
        <v>15</v>
      </c>
      <c r="Q170">
        <v>2</v>
      </c>
      <c r="R170">
        <v>10</v>
      </c>
      <c r="S170">
        <v>11</v>
      </c>
      <c r="T170">
        <v>9</v>
      </c>
      <c r="U170">
        <v>5</v>
      </c>
      <c r="V170">
        <v>0</v>
      </c>
      <c r="W170">
        <v>0</v>
      </c>
      <c r="X170">
        <v>6</v>
      </c>
      <c r="Y170">
        <v>7</v>
      </c>
      <c r="Z170">
        <v>6</v>
      </c>
      <c r="AA170">
        <v>3</v>
      </c>
      <c r="AB170">
        <v>0</v>
      </c>
      <c r="AC170" s="419">
        <f t="shared" si="18"/>
        <v>2</v>
      </c>
      <c r="AD170" s="419">
        <f t="shared" si="19"/>
        <v>4</v>
      </c>
      <c r="AE170" s="419">
        <f t="shared" si="20"/>
        <v>4</v>
      </c>
      <c r="AF170" s="419">
        <f t="shared" si="21"/>
        <v>3</v>
      </c>
      <c r="AG170" s="419">
        <f t="shared" si="22"/>
        <v>2</v>
      </c>
      <c r="AH170" s="419">
        <f t="shared" si="23"/>
        <v>0</v>
      </c>
    </row>
    <row r="171" spans="1:34" ht="14.5" x14ac:dyDescent="0.35">
      <c r="A171" s="681" t="s">
        <v>530</v>
      </c>
      <c r="B171" s="682" t="s">
        <v>592</v>
      </c>
      <c r="C171" s="419"/>
      <c r="D171" s="419"/>
      <c r="E171" s="419"/>
      <c r="F171" s="419"/>
      <c r="G171" s="419"/>
      <c r="H171" s="419"/>
      <c r="I171" s="419"/>
      <c r="J171" s="419"/>
      <c r="K171" s="419"/>
      <c r="L171" s="419"/>
      <c r="M171" t="s">
        <v>593</v>
      </c>
      <c r="N171">
        <v>31</v>
      </c>
      <c r="O171">
        <v>21</v>
      </c>
      <c r="P171">
        <v>10</v>
      </c>
      <c r="Q171">
        <v>9</v>
      </c>
      <c r="R171">
        <v>3</v>
      </c>
      <c r="S171">
        <v>9</v>
      </c>
      <c r="T171">
        <v>2</v>
      </c>
      <c r="U171">
        <v>7</v>
      </c>
      <c r="V171">
        <v>1</v>
      </c>
      <c r="W171">
        <v>6</v>
      </c>
      <c r="X171">
        <v>3</v>
      </c>
      <c r="Y171">
        <v>7</v>
      </c>
      <c r="Z171">
        <v>2</v>
      </c>
      <c r="AA171">
        <v>3</v>
      </c>
      <c r="AB171">
        <v>0</v>
      </c>
      <c r="AC171" s="419">
        <f t="shared" si="18"/>
        <v>3</v>
      </c>
      <c r="AD171" s="419">
        <f t="shared" si="19"/>
        <v>0</v>
      </c>
      <c r="AE171" s="419">
        <f t="shared" si="20"/>
        <v>2</v>
      </c>
      <c r="AF171" s="419">
        <f t="shared" si="21"/>
        <v>0</v>
      </c>
      <c r="AG171" s="419">
        <f t="shared" si="22"/>
        <v>4</v>
      </c>
      <c r="AH171" s="419">
        <f t="shared" si="23"/>
        <v>1</v>
      </c>
    </row>
    <row r="172" spans="1:34" ht="14.5" x14ac:dyDescent="0.35">
      <c r="A172" s="681" t="s">
        <v>596</v>
      </c>
      <c r="B172" s="682" t="s">
        <v>597</v>
      </c>
      <c r="C172" s="419"/>
      <c r="D172" s="419"/>
      <c r="E172" s="419"/>
      <c r="F172" s="419"/>
      <c r="G172" s="419"/>
      <c r="H172" s="419"/>
      <c r="I172" s="419"/>
      <c r="J172" s="419"/>
      <c r="K172" s="419"/>
      <c r="L172" s="419"/>
      <c r="M172" t="s">
        <v>598</v>
      </c>
      <c r="N172">
        <v>9</v>
      </c>
      <c r="O172">
        <v>6</v>
      </c>
      <c r="P172">
        <v>3</v>
      </c>
      <c r="Q172">
        <v>0</v>
      </c>
      <c r="R172">
        <v>2</v>
      </c>
      <c r="S172">
        <v>2</v>
      </c>
      <c r="T172">
        <v>5</v>
      </c>
      <c r="U172">
        <v>0</v>
      </c>
      <c r="V172">
        <v>0</v>
      </c>
      <c r="W172">
        <v>0</v>
      </c>
      <c r="X172">
        <v>2</v>
      </c>
      <c r="Y172">
        <v>0</v>
      </c>
      <c r="Z172">
        <v>4</v>
      </c>
      <c r="AA172">
        <v>0</v>
      </c>
      <c r="AB172">
        <v>0</v>
      </c>
      <c r="AC172" s="419">
        <f t="shared" si="18"/>
        <v>0</v>
      </c>
      <c r="AD172" s="419">
        <f t="shared" si="19"/>
        <v>0</v>
      </c>
      <c r="AE172" s="419">
        <f t="shared" si="20"/>
        <v>2</v>
      </c>
      <c r="AF172" s="419">
        <f t="shared" si="21"/>
        <v>1</v>
      </c>
      <c r="AG172" s="419">
        <f t="shared" si="22"/>
        <v>0</v>
      </c>
      <c r="AH172" s="419">
        <f t="shared" si="23"/>
        <v>0</v>
      </c>
    </row>
    <row r="173" spans="1:34" ht="14.5" x14ac:dyDescent="0.35">
      <c r="A173" s="681" t="s">
        <v>594</v>
      </c>
      <c r="B173" s="682" t="s">
        <v>9086</v>
      </c>
      <c r="C173" s="419"/>
      <c r="D173" s="419"/>
      <c r="E173" s="419"/>
      <c r="F173" s="419"/>
      <c r="G173" s="419"/>
      <c r="H173" s="419"/>
      <c r="I173" s="419"/>
      <c r="J173" s="419"/>
      <c r="K173" s="419"/>
      <c r="L173" s="419"/>
      <c r="M173" t="s">
        <v>9087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 s="419">
        <f t="shared" si="18"/>
        <v>0</v>
      </c>
      <c r="AD173" s="419">
        <f t="shared" si="19"/>
        <v>0</v>
      </c>
      <c r="AE173" s="419">
        <f t="shared" si="20"/>
        <v>0</v>
      </c>
      <c r="AF173" s="419">
        <f t="shared" si="21"/>
        <v>0</v>
      </c>
      <c r="AG173" s="419">
        <f t="shared" si="22"/>
        <v>0</v>
      </c>
      <c r="AH173" s="419">
        <f t="shared" si="23"/>
        <v>0</v>
      </c>
    </row>
    <row r="174" spans="1:34" ht="14.5" x14ac:dyDescent="0.35">
      <c r="A174" s="681" t="s">
        <v>579</v>
      </c>
      <c r="B174" s="682" t="s">
        <v>600</v>
      </c>
      <c r="C174" s="419"/>
      <c r="D174" s="419"/>
      <c r="E174" s="419"/>
      <c r="F174" s="419"/>
      <c r="G174" s="419"/>
      <c r="H174" s="419"/>
      <c r="I174" s="419"/>
      <c r="J174" s="419"/>
      <c r="K174" s="419"/>
      <c r="L174" s="419"/>
      <c r="M174" t="s">
        <v>601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 s="419">
        <f t="shared" si="18"/>
        <v>0</v>
      </c>
      <c r="AD174" s="419">
        <f t="shared" si="19"/>
        <v>0</v>
      </c>
      <c r="AE174" s="419">
        <f t="shared" si="20"/>
        <v>0</v>
      </c>
      <c r="AF174" s="419">
        <f t="shared" si="21"/>
        <v>0</v>
      </c>
      <c r="AG174" s="419">
        <f t="shared" si="22"/>
        <v>0</v>
      </c>
      <c r="AH174" s="419">
        <f t="shared" si="23"/>
        <v>0</v>
      </c>
    </row>
    <row r="175" spans="1:34" ht="14.5" x14ac:dyDescent="0.35">
      <c r="A175" s="681" t="s">
        <v>590</v>
      </c>
      <c r="B175" s="682" t="s">
        <v>603</v>
      </c>
      <c r="C175" s="419"/>
      <c r="D175" s="419"/>
      <c r="E175" s="419"/>
      <c r="F175" s="419"/>
      <c r="G175" s="419"/>
      <c r="H175" s="419"/>
      <c r="I175" s="419"/>
      <c r="J175" s="419"/>
      <c r="K175" s="419"/>
      <c r="L175" s="419"/>
      <c r="M175" t="s">
        <v>604</v>
      </c>
      <c r="N175">
        <v>2</v>
      </c>
      <c r="O175">
        <v>0</v>
      </c>
      <c r="P175">
        <v>2</v>
      </c>
      <c r="Q175">
        <v>1</v>
      </c>
      <c r="R175">
        <v>1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 s="419">
        <f t="shared" si="18"/>
        <v>1</v>
      </c>
      <c r="AD175" s="419">
        <f t="shared" si="19"/>
        <v>1</v>
      </c>
      <c r="AE175" s="419">
        <f t="shared" si="20"/>
        <v>0</v>
      </c>
      <c r="AF175" s="419">
        <f t="shared" si="21"/>
        <v>0</v>
      </c>
      <c r="AG175" s="419">
        <f t="shared" si="22"/>
        <v>0</v>
      </c>
      <c r="AH175" s="419">
        <f t="shared" si="23"/>
        <v>0</v>
      </c>
    </row>
    <row r="176" spans="1:34" ht="14.5" x14ac:dyDescent="0.35">
      <c r="A176" s="681" t="s">
        <v>585</v>
      </c>
      <c r="B176" s="682" t="s">
        <v>607</v>
      </c>
      <c r="C176" s="419"/>
      <c r="D176" s="419"/>
      <c r="E176" s="419"/>
      <c r="F176" s="419"/>
      <c r="G176" s="419"/>
      <c r="H176" s="419"/>
      <c r="I176" s="419"/>
      <c r="J176" s="419"/>
      <c r="K176" s="419"/>
      <c r="L176" s="419"/>
      <c r="M176" t="s">
        <v>608</v>
      </c>
      <c r="N176">
        <v>6</v>
      </c>
      <c r="O176">
        <v>2</v>
      </c>
      <c r="P176">
        <v>4</v>
      </c>
      <c r="Q176">
        <v>0</v>
      </c>
      <c r="R176">
        <v>2</v>
      </c>
      <c r="S176">
        <v>2</v>
      </c>
      <c r="T176">
        <v>1</v>
      </c>
      <c r="U176">
        <v>1</v>
      </c>
      <c r="V176">
        <v>0</v>
      </c>
      <c r="W176">
        <v>0</v>
      </c>
      <c r="X176">
        <v>0</v>
      </c>
      <c r="Y176">
        <v>2</v>
      </c>
      <c r="Z176">
        <v>0</v>
      </c>
      <c r="AA176">
        <v>0</v>
      </c>
      <c r="AB176">
        <v>0</v>
      </c>
      <c r="AC176" s="419">
        <f t="shared" si="18"/>
        <v>0</v>
      </c>
      <c r="AD176" s="419">
        <f t="shared" si="19"/>
        <v>2</v>
      </c>
      <c r="AE176" s="419">
        <f t="shared" si="20"/>
        <v>0</v>
      </c>
      <c r="AF176" s="419">
        <f t="shared" si="21"/>
        <v>1</v>
      </c>
      <c r="AG176" s="419">
        <f t="shared" si="22"/>
        <v>1</v>
      </c>
      <c r="AH176" s="419">
        <f t="shared" si="23"/>
        <v>0</v>
      </c>
    </row>
    <row r="177" spans="1:34" ht="14.5" x14ac:dyDescent="0.35">
      <c r="A177" s="681" t="s">
        <v>481</v>
      </c>
      <c r="B177" s="682" t="s">
        <v>610</v>
      </c>
      <c r="C177" s="419"/>
      <c r="D177" s="419"/>
      <c r="E177" s="419"/>
      <c r="F177" s="419"/>
      <c r="G177" s="419"/>
      <c r="H177" s="419"/>
      <c r="I177" s="419"/>
      <c r="J177" s="419"/>
      <c r="K177" s="419"/>
      <c r="L177" s="419"/>
      <c r="M177" t="s">
        <v>611</v>
      </c>
      <c r="N177">
        <v>7</v>
      </c>
      <c r="O177">
        <v>5</v>
      </c>
      <c r="P177">
        <v>2</v>
      </c>
      <c r="Q177">
        <v>1</v>
      </c>
      <c r="R177">
        <v>6</v>
      </c>
      <c r="S177">
        <v>0</v>
      </c>
      <c r="T177">
        <v>0</v>
      </c>
      <c r="U177">
        <v>0</v>
      </c>
      <c r="V177">
        <v>0</v>
      </c>
      <c r="W177">
        <v>1</v>
      </c>
      <c r="X177">
        <v>4</v>
      </c>
      <c r="Y177">
        <v>0</v>
      </c>
      <c r="Z177">
        <v>0</v>
      </c>
      <c r="AA177">
        <v>0</v>
      </c>
      <c r="AB177">
        <v>0</v>
      </c>
      <c r="AC177" s="419">
        <f t="shared" si="18"/>
        <v>0</v>
      </c>
      <c r="AD177" s="419">
        <f t="shared" si="19"/>
        <v>2</v>
      </c>
      <c r="AE177" s="419">
        <f t="shared" si="20"/>
        <v>0</v>
      </c>
      <c r="AF177" s="419">
        <f t="shared" si="21"/>
        <v>0</v>
      </c>
      <c r="AG177" s="419">
        <f t="shared" si="22"/>
        <v>0</v>
      </c>
      <c r="AH177" s="419">
        <f t="shared" si="23"/>
        <v>0</v>
      </c>
    </row>
    <row r="178" spans="1:34" ht="14.5" x14ac:dyDescent="0.35">
      <c r="A178" s="681" t="s">
        <v>615</v>
      </c>
      <c r="B178" s="682" t="s">
        <v>616</v>
      </c>
      <c r="C178" s="419"/>
      <c r="D178" s="419"/>
      <c r="E178" s="419"/>
      <c r="F178" s="419"/>
      <c r="G178" s="419"/>
      <c r="H178" s="419"/>
      <c r="I178" s="419"/>
      <c r="J178" s="419"/>
      <c r="K178" s="419"/>
      <c r="L178" s="419"/>
      <c r="M178" t="s">
        <v>617</v>
      </c>
      <c r="N178">
        <v>11</v>
      </c>
      <c r="O178">
        <v>4</v>
      </c>
      <c r="P178">
        <v>7</v>
      </c>
      <c r="Q178">
        <v>5</v>
      </c>
      <c r="R178">
        <v>0</v>
      </c>
      <c r="S178">
        <v>6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3</v>
      </c>
      <c r="Z178">
        <v>0</v>
      </c>
      <c r="AA178">
        <v>0</v>
      </c>
      <c r="AB178">
        <v>0</v>
      </c>
      <c r="AC178" s="419">
        <f t="shared" si="18"/>
        <v>4</v>
      </c>
      <c r="AD178" s="419">
        <f t="shared" si="19"/>
        <v>0</v>
      </c>
      <c r="AE178" s="419">
        <f t="shared" si="20"/>
        <v>3</v>
      </c>
      <c r="AF178" s="419">
        <f t="shared" si="21"/>
        <v>0</v>
      </c>
      <c r="AG178" s="419">
        <f t="shared" si="22"/>
        <v>0</v>
      </c>
      <c r="AH178" s="419">
        <f t="shared" si="23"/>
        <v>0</v>
      </c>
    </row>
    <row r="179" spans="1:34" ht="14.5" x14ac:dyDescent="0.35">
      <c r="A179" s="681" t="s">
        <v>613</v>
      </c>
      <c r="B179" s="682" t="s">
        <v>619</v>
      </c>
      <c r="C179" s="419"/>
      <c r="D179" s="419"/>
      <c r="E179" s="419"/>
      <c r="F179" s="419"/>
      <c r="G179" s="419"/>
      <c r="H179" s="419"/>
      <c r="I179" s="419"/>
      <c r="J179" s="419"/>
      <c r="K179" s="419"/>
      <c r="L179" s="419"/>
      <c r="M179" t="s">
        <v>13164</v>
      </c>
      <c r="N179">
        <v>81</v>
      </c>
      <c r="O179">
        <v>46</v>
      </c>
      <c r="P179">
        <v>35</v>
      </c>
      <c r="Q179">
        <v>25</v>
      </c>
      <c r="R179">
        <v>42</v>
      </c>
      <c r="S179">
        <v>3</v>
      </c>
      <c r="T179">
        <v>6</v>
      </c>
      <c r="U179">
        <v>5</v>
      </c>
      <c r="V179">
        <v>0</v>
      </c>
      <c r="W179">
        <v>11</v>
      </c>
      <c r="X179">
        <v>26</v>
      </c>
      <c r="Y179">
        <v>2</v>
      </c>
      <c r="Z179">
        <v>4</v>
      </c>
      <c r="AA179">
        <v>3</v>
      </c>
      <c r="AB179">
        <v>0</v>
      </c>
      <c r="AC179" s="419">
        <f t="shared" si="18"/>
        <v>14</v>
      </c>
      <c r="AD179" s="419">
        <f t="shared" si="19"/>
        <v>16</v>
      </c>
      <c r="AE179" s="419">
        <f t="shared" si="20"/>
        <v>1</v>
      </c>
      <c r="AF179" s="419">
        <f t="shared" si="21"/>
        <v>2</v>
      </c>
      <c r="AG179" s="419">
        <f t="shared" si="22"/>
        <v>2</v>
      </c>
      <c r="AH179" s="419">
        <f t="shared" si="23"/>
        <v>0</v>
      </c>
    </row>
    <row r="180" spans="1:34" ht="14.5" x14ac:dyDescent="0.35">
      <c r="A180" s="681" t="s">
        <v>7009</v>
      </c>
      <c r="B180" s="682" t="s">
        <v>620</v>
      </c>
      <c r="C180" s="419"/>
      <c r="D180" s="419"/>
      <c r="E180" s="419"/>
      <c r="F180" s="419"/>
      <c r="G180" s="419"/>
      <c r="H180" s="419"/>
      <c r="I180" s="419"/>
      <c r="J180" s="419"/>
      <c r="K180" s="419"/>
      <c r="L180" s="419"/>
      <c r="M180" t="s">
        <v>621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 s="419">
        <f t="shared" si="18"/>
        <v>0</v>
      </c>
      <c r="AD180" s="419">
        <f t="shared" si="19"/>
        <v>0</v>
      </c>
      <c r="AE180" s="419">
        <f t="shared" si="20"/>
        <v>0</v>
      </c>
      <c r="AF180" s="419">
        <f t="shared" si="21"/>
        <v>0</v>
      </c>
      <c r="AG180" s="419">
        <f t="shared" si="22"/>
        <v>0</v>
      </c>
      <c r="AH180" s="419">
        <f t="shared" si="23"/>
        <v>0</v>
      </c>
    </row>
    <row r="181" spans="1:34" ht="14.5" x14ac:dyDescent="0.35">
      <c r="A181" s="681" t="s">
        <v>13168</v>
      </c>
      <c r="B181" s="682" t="s">
        <v>14342</v>
      </c>
      <c r="C181" s="419"/>
      <c r="D181" s="419"/>
      <c r="E181" s="419"/>
      <c r="F181" s="419"/>
      <c r="G181" s="419"/>
      <c r="H181" s="419"/>
      <c r="I181" s="419"/>
      <c r="J181" s="419"/>
      <c r="K181" s="419"/>
      <c r="L181" s="419"/>
      <c r="M181" t="s">
        <v>13165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 s="419">
        <f t="shared" si="18"/>
        <v>0</v>
      </c>
      <c r="AD181" s="419">
        <f t="shared" si="19"/>
        <v>0</v>
      </c>
      <c r="AE181" s="419">
        <f t="shared" si="20"/>
        <v>0</v>
      </c>
      <c r="AF181" s="419">
        <f t="shared" si="21"/>
        <v>0</v>
      </c>
      <c r="AG181" s="419">
        <f t="shared" si="22"/>
        <v>0</v>
      </c>
      <c r="AH181" s="419">
        <f t="shared" si="23"/>
        <v>0</v>
      </c>
    </row>
    <row r="182" spans="1:34" ht="14.5" x14ac:dyDescent="0.35">
      <c r="A182" s="681" t="s">
        <v>13171</v>
      </c>
      <c r="B182" s="682" t="s">
        <v>14342</v>
      </c>
      <c r="C182" s="419"/>
      <c r="D182" s="419"/>
      <c r="E182" s="419"/>
      <c r="F182" s="419"/>
      <c r="G182" s="419"/>
      <c r="H182" s="419"/>
      <c r="I182" s="419"/>
      <c r="J182" s="419"/>
      <c r="K182" s="419"/>
      <c r="L182" s="419"/>
      <c r="M182" t="s">
        <v>14262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 s="419">
        <f t="shared" si="18"/>
        <v>0</v>
      </c>
      <c r="AD182" s="419">
        <f t="shared" si="19"/>
        <v>0</v>
      </c>
      <c r="AE182" s="419">
        <f t="shared" si="20"/>
        <v>0</v>
      </c>
      <c r="AF182" s="419">
        <f t="shared" si="21"/>
        <v>0</v>
      </c>
      <c r="AG182" s="419">
        <f t="shared" si="22"/>
        <v>0</v>
      </c>
      <c r="AH182" s="419">
        <f t="shared" si="23"/>
        <v>0</v>
      </c>
    </row>
    <row r="183" spans="1:34" ht="14.5" x14ac:dyDescent="0.35">
      <c r="A183" s="681" t="s">
        <v>8712</v>
      </c>
      <c r="B183" s="682" t="s">
        <v>625</v>
      </c>
      <c r="C183" s="419"/>
      <c r="D183" s="419"/>
      <c r="E183" s="419"/>
      <c r="F183" s="419"/>
      <c r="G183" s="419"/>
      <c r="H183" s="419"/>
      <c r="I183" s="419"/>
      <c r="J183" s="419"/>
      <c r="K183" s="419"/>
      <c r="L183" s="419"/>
      <c r="M183" t="s">
        <v>626</v>
      </c>
      <c r="N183">
        <v>10</v>
      </c>
      <c r="O183">
        <v>5</v>
      </c>
      <c r="P183">
        <v>5</v>
      </c>
      <c r="Q183">
        <v>0</v>
      </c>
      <c r="R183">
        <v>2</v>
      </c>
      <c r="S183">
        <v>1</v>
      </c>
      <c r="T183">
        <v>4</v>
      </c>
      <c r="U183">
        <v>0</v>
      </c>
      <c r="V183">
        <v>3</v>
      </c>
      <c r="W183">
        <v>0</v>
      </c>
      <c r="X183">
        <v>2</v>
      </c>
      <c r="Y183">
        <v>0</v>
      </c>
      <c r="Z183">
        <v>2</v>
      </c>
      <c r="AA183">
        <v>0</v>
      </c>
      <c r="AB183">
        <v>1</v>
      </c>
      <c r="AC183" s="419">
        <f t="shared" si="18"/>
        <v>0</v>
      </c>
      <c r="AD183" s="419">
        <f t="shared" si="19"/>
        <v>0</v>
      </c>
      <c r="AE183" s="419">
        <f t="shared" si="20"/>
        <v>1</v>
      </c>
      <c r="AF183" s="419">
        <f t="shared" si="21"/>
        <v>2</v>
      </c>
      <c r="AG183" s="419">
        <f t="shared" si="22"/>
        <v>0</v>
      </c>
      <c r="AH183" s="419">
        <f t="shared" si="23"/>
        <v>2</v>
      </c>
    </row>
    <row r="184" spans="1:34" ht="14.5" x14ac:dyDescent="0.35">
      <c r="A184" s="681" t="s">
        <v>8632</v>
      </c>
      <c r="B184" s="682" t="s">
        <v>631</v>
      </c>
      <c r="C184" s="419"/>
      <c r="D184" s="419"/>
      <c r="E184" s="419"/>
      <c r="F184" s="419"/>
      <c r="G184" s="419"/>
      <c r="H184" s="419"/>
      <c r="I184" s="419"/>
      <c r="J184" s="419"/>
      <c r="K184" s="419"/>
      <c r="L184" s="419"/>
      <c r="M184" t="s">
        <v>632</v>
      </c>
      <c r="N184">
        <v>1</v>
      </c>
      <c r="O184">
        <v>1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1</v>
      </c>
      <c r="AC184" s="419">
        <f t="shared" si="18"/>
        <v>0</v>
      </c>
      <c r="AD184" s="419">
        <f t="shared" si="19"/>
        <v>0</v>
      </c>
      <c r="AE184" s="419">
        <f t="shared" si="20"/>
        <v>0</v>
      </c>
      <c r="AF184" s="419">
        <f t="shared" si="21"/>
        <v>0</v>
      </c>
      <c r="AG184" s="419">
        <f t="shared" si="22"/>
        <v>0</v>
      </c>
      <c r="AH184" s="419">
        <f t="shared" si="23"/>
        <v>0</v>
      </c>
    </row>
    <row r="185" spans="1:34" ht="14.5" x14ac:dyDescent="0.35">
      <c r="A185" s="681" t="s">
        <v>633</v>
      </c>
      <c r="B185" s="682" t="s">
        <v>634</v>
      </c>
      <c r="C185" s="419"/>
      <c r="D185" s="419"/>
      <c r="E185" s="419"/>
      <c r="F185" s="419"/>
      <c r="G185" s="419"/>
      <c r="H185" s="419"/>
      <c r="I185" s="419"/>
      <c r="J185" s="419"/>
      <c r="K185" s="419"/>
      <c r="L185" s="419"/>
      <c r="M185" t="s">
        <v>635</v>
      </c>
      <c r="N185">
        <v>7</v>
      </c>
      <c r="O185">
        <v>4</v>
      </c>
      <c r="P185">
        <v>3</v>
      </c>
      <c r="Q185">
        <v>0</v>
      </c>
      <c r="R185">
        <v>1</v>
      </c>
      <c r="S185">
        <v>0</v>
      </c>
      <c r="T185">
        <v>2</v>
      </c>
      <c r="U185">
        <v>4</v>
      </c>
      <c r="V185">
        <v>0</v>
      </c>
      <c r="W185">
        <v>0</v>
      </c>
      <c r="X185">
        <v>1</v>
      </c>
      <c r="Y185">
        <v>0</v>
      </c>
      <c r="Z185">
        <v>1</v>
      </c>
      <c r="AA185">
        <v>2</v>
      </c>
      <c r="AB185">
        <v>0</v>
      </c>
      <c r="AC185" s="419">
        <f t="shared" si="18"/>
        <v>0</v>
      </c>
      <c r="AD185" s="419">
        <f t="shared" si="19"/>
        <v>0</v>
      </c>
      <c r="AE185" s="419">
        <f t="shared" si="20"/>
        <v>0</v>
      </c>
      <c r="AF185" s="419">
        <f t="shared" si="21"/>
        <v>1</v>
      </c>
      <c r="AG185" s="419">
        <f t="shared" si="22"/>
        <v>2</v>
      </c>
      <c r="AH185" s="419">
        <f t="shared" si="23"/>
        <v>0</v>
      </c>
    </row>
    <row r="186" spans="1:34" ht="14.5" x14ac:dyDescent="0.35">
      <c r="A186" s="681" t="s">
        <v>8611</v>
      </c>
      <c r="B186" s="682" t="s">
        <v>637</v>
      </c>
      <c r="C186" s="419"/>
      <c r="D186" s="419"/>
      <c r="E186" s="419"/>
      <c r="F186" s="419"/>
      <c r="G186" s="419"/>
      <c r="H186" s="419"/>
      <c r="I186" s="419"/>
      <c r="J186" s="419"/>
      <c r="K186" s="419"/>
      <c r="L186" s="419"/>
      <c r="M186" t="s">
        <v>638</v>
      </c>
      <c r="N186">
        <v>69</v>
      </c>
      <c r="O186">
        <v>34</v>
      </c>
      <c r="P186">
        <v>35</v>
      </c>
      <c r="Q186">
        <v>13</v>
      </c>
      <c r="R186">
        <v>14</v>
      </c>
      <c r="S186">
        <v>5</v>
      </c>
      <c r="T186">
        <v>10</v>
      </c>
      <c r="U186">
        <v>11</v>
      </c>
      <c r="V186">
        <v>16</v>
      </c>
      <c r="W186">
        <v>6</v>
      </c>
      <c r="X186">
        <v>5</v>
      </c>
      <c r="Y186">
        <v>2</v>
      </c>
      <c r="Z186">
        <v>7</v>
      </c>
      <c r="AA186">
        <v>6</v>
      </c>
      <c r="AB186">
        <v>8</v>
      </c>
      <c r="AC186" s="419">
        <f t="shared" si="18"/>
        <v>7</v>
      </c>
      <c r="AD186" s="419">
        <f t="shared" si="19"/>
        <v>9</v>
      </c>
      <c r="AE186" s="419">
        <f t="shared" si="20"/>
        <v>3</v>
      </c>
      <c r="AF186" s="419">
        <f t="shared" si="21"/>
        <v>3</v>
      </c>
      <c r="AG186" s="419">
        <f t="shared" si="22"/>
        <v>5</v>
      </c>
      <c r="AH186" s="419">
        <f t="shared" si="23"/>
        <v>8</v>
      </c>
    </row>
    <row r="187" spans="1:34" ht="14.5" x14ac:dyDescent="0.35">
      <c r="A187" s="681" t="s">
        <v>13173</v>
      </c>
      <c r="B187" s="682" t="s">
        <v>14342</v>
      </c>
      <c r="C187" s="419"/>
      <c r="D187" s="419"/>
      <c r="E187" s="419"/>
      <c r="F187" s="419"/>
      <c r="G187" s="419"/>
      <c r="H187" s="419"/>
      <c r="I187" s="419"/>
      <c r="J187" s="419"/>
      <c r="K187" s="419"/>
      <c r="L187" s="419"/>
      <c r="M187" t="s">
        <v>13172</v>
      </c>
      <c r="N187">
        <v>17</v>
      </c>
      <c r="O187">
        <v>10</v>
      </c>
      <c r="P187">
        <v>7</v>
      </c>
      <c r="Q187">
        <v>4</v>
      </c>
      <c r="R187">
        <v>7</v>
      </c>
      <c r="S187">
        <v>2</v>
      </c>
      <c r="T187">
        <v>2</v>
      </c>
      <c r="U187">
        <v>0</v>
      </c>
      <c r="V187">
        <v>2</v>
      </c>
      <c r="W187">
        <v>4</v>
      </c>
      <c r="X187">
        <v>4</v>
      </c>
      <c r="Y187">
        <v>2</v>
      </c>
      <c r="Z187">
        <v>0</v>
      </c>
      <c r="AA187">
        <v>0</v>
      </c>
      <c r="AB187">
        <v>0</v>
      </c>
      <c r="AC187" s="419">
        <f t="shared" si="18"/>
        <v>0</v>
      </c>
      <c r="AD187" s="419">
        <f t="shared" si="19"/>
        <v>3</v>
      </c>
      <c r="AE187" s="419">
        <f t="shared" si="20"/>
        <v>0</v>
      </c>
      <c r="AF187" s="419">
        <f t="shared" si="21"/>
        <v>2</v>
      </c>
      <c r="AG187" s="419">
        <f t="shared" si="22"/>
        <v>0</v>
      </c>
      <c r="AH187" s="419">
        <f t="shared" si="23"/>
        <v>2</v>
      </c>
    </row>
    <row r="188" spans="1:34" ht="14.5" x14ac:dyDescent="0.35">
      <c r="A188" s="681" t="s">
        <v>643</v>
      </c>
      <c r="B188" s="682" t="s">
        <v>9040</v>
      </c>
      <c r="C188" s="419"/>
      <c r="D188" s="419"/>
      <c r="E188" s="419"/>
      <c r="F188" s="419"/>
      <c r="G188" s="419"/>
      <c r="H188" s="419"/>
      <c r="I188" s="419"/>
      <c r="J188" s="419"/>
      <c r="K188" s="419"/>
      <c r="L188" s="419"/>
      <c r="M188" t="s">
        <v>9041</v>
      </c>
      <c r="N188">
        <v>91</v>
      </c>
      <c r="O188">
        <v>62</v>
      </c>
      <c r="P188">
        <v>29</v>
      </c>
      <c r="Q188">
        <v>19</v>
      </c>
      <c r="R188">
        <v>19</v>
      </c>
      <c r="S188">
        <v>21</v>
      </c>
      <c r="T188">
        <v>8</v>
      </c>
      <c r="U188">
        <v>16</v>
      </c>
      <c r="V188">
        <v>8</v>
      </c>
      <c r="W188">
        <v>9</v>
      </c>
      <c r="X188">
        <v>13</v>
      </c>
      <c r="Y188">
        <v>15</v>
      </c>
      <c r="Z188">
        <v>7</v>
      </c>
      <c r="AA188">
        <v>12</v>
      </c>
      <c r="AB188">
        <v>6</v>
      </c>
      <c r="AC188" s="419">
        <f t="shared" si="18"/>
        <v>10</v>
      </c>
      <c r="AD188" s="419">
        <f t="shared" si="19"/>
        <v>6</v>
      </c>
      <c r="AE188" s="419">
        <f t="shared" si="20"/>
        <v>6</v>
      </c>
      <c r="AF188" s="419">
        <f t="shared" si="21"/>
        <v>1</v>
      </c>
      <c r="AG188" s="419">
        <f t="shared" si="22"/>
        <v>4</v>
      </c>
      <c r="AH188" s="419">
        <f t="shared" si="23"/>
        <v>2</v>
      </c>
    </row>
    <row r="189" spans="1:34" ht="14.5" x14ac:dyDescent="0.35">
      <c r="A189" s="681" t="s">
        <v>8609</v>
      </c>
      <c r="B189" s="682" t="s">
        <v>645</v>
      </c>
      <c r="C189" s="419"/>
      <c r="D189" s="419"/>
      <c r="E189" s="419"/>
      <c r="F189" s="419"/>
      <c r="G189" s="419"/>
      <c r="H189" s="419"/>
      <c r="I189" s="419"/>
      <c r="J189" s="419"/>
      <c r="K189" s="419"/>
      <c r="L189" s="419"/>
      <c r="M189" t="s">
        <v>14385</v>
      </c>
      <c r="N189">
        <v>20</v>
      </c>
      <c r="O189">
        <v>11</v>
      </c>
      <c r="P189">
        <v>9</v>
      </c>
      <c r="Q189">
        <v>3</v>
      </c>
      <c r="R189">
        <v>3</v>
      </c>
      <c r="S189">
        <v>0</v>
      </c>
      <c r="T189">
        <v>7</v>
      </c>
      <c r="U189">
        <v>7</v>
      </c>
      <c r="V189">
        <v>0</v>
      </c>
      <c r="W189">
        <v>1</v>
      </c>
      <c r="X189">
        <v>2</v>
      </c>
      <c r="Y189">
        <v>0</v>
      </c>
      <c r="Z189">
        <v>4</v>
      </c>
      <c r="AA189">
        <v>4</v>
      </c>
      <c r="AB189">
        <v>0</v>
      </c>
      <c r="AC189" s="419">
        <f t="shared" si="18"/>
        <v>2</v>
      </c>
      <c r="AD189" s="419">
        <f t="shared" si="19"/>
        <v>1</v>
      </c>
      <c r="AE189" s="419">
        <f t="shared" si="20"/>
        <v>0</v>
      </c>
      <c r="AF189" s="419">
        <f t="shared" si="21"/>
        <v>3</v>
      </c>
      <c r="AG189" s="419">
        <f t="shared" si="22"/>
        <v>3</v>
      </c>
      <c r="AH189" s="419">
        <f t="shared" si="23"/>
        <v>0</v>
      </c>
    </row>
    <row r="190" spans="1:34" ht="14.5" x14ac:dyDescent="0.35">
      <c r="A190" s="681" t="s">
        <v>648</v>
      </c>
      <c r="B190" s="682" t="s">
        <v>8238</v>
      </c>
      <c r="C190" s="419"/>
      <c r="D190" s="419"/>
      <c r="E190" s="419"/>
      <c r="F190" s="419"/>
      <c r="G190" s="419"/>
      <c r="H190" s="419"/>
      <c r="I190" s="419"/>
      <c r="J190" s="419"/>
      <c r="K190" s="419"/>
      <c r="L190" s="419"/>
      <c r="M190" t="s">
        <v>17258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 s="419">
        <f t="shared" si="18"/>
        <v>0</v>
      </c>
      <c r="AD190" s="419">
        <f t="shared" si="19"/>
        <v>0</v>
      </c>
      <c r="AE190" s="419">
        <f t="shared" si="20"/>
        <v>0</v>
      </c>
      <c r="AF190" s="419">
        <f t="shared" si="21"/>
        <v>0</v>
      </c>
      <c r="AG190" s="419">
        <f t="shared" si="22"/>
        <v>0</v>
      </c>
      <c r="AH190" s="419">
        <f t="shared" si="23"/>
        <v>0</v>
      </c>
    </row>
    <row r="191" spans="1:34" ht="14.5" x14ac:dyDescent="0.35">
      <c r="A191" s="681" t="s">
        <v>8655</v>
      </c>
      <c r="B191" s="682" t="s">
        <v>651</v>
      </c>
      <c r="C191" s="419"/>
      <c r="D191" s="419"/>
      <c r="E191" s="419"/>
      <c r="F191" s="419"/>
      <c r="G191" s="419"/>
      <c r="H191" s="419"/>
      <c r="I191" s="419"/>
      <c r="J191" s="419"/>
      <c r="K191" s="419"/>
      <c r="L191" s="419"/>
      <c r="M191" t="s">
        <v>22762</v>
      </c>
      <c r="N191">
        <v>85</v>
      </c>
      <c r="O191">
        <v>43</v>
      </c>
      <c r="P191">
        <v>42</v>
      </c>
      <c r="Q191">
        <v>6</v>
      </c>
      <c r="R191">
        <v>9</v>
      </c>
      <c r="S191">
        <v>4</v>
      </c>
      <c r="T191">
        <v>22</v>
      </c>
      <c r="U191">
        <v>24</v>
      </c>
      <c r="V191">
        <v>20</v>
      </c>
      <c r="W191">
        <v>3</v>
      </c>
      <c r="X191">
        <v>5</v>
      </c>
      <c r="Y191">
        <v>1</v>
      </c>
      <c r="Z191">
        <v>9</v>
      </c>
      <c r="AA191">
        <v>14</v>
      </c>
      <c r="AB191">
        <v>11</v>
      </c>
      <c r="AC191" s="419">
        <f t="shared" si="18"/>
        <v>3</v>
      </c>
      <c r="AD191" s="419">
        <f t="shared" si="19"/>
        <v>4</v>
      </c>
      <c r="AE191" s="419">
        <f t="shared" si="20"/>
        <v>3</v>
      </c>
      <c r="AF191" s="419">
        <f t="shared" si="21"/>
        <v>13</v>
      </c>
      <c r="AG191" s="419">
        <f t="shared" si="22"/>
        <v>10</v>
      </c>
      <c r="AH191" s="419">
        <f t="shared" si="23"/>
        <v>9</v>
      </c>
    </row>
    <row r="192" spans="1:34" ht="14.5" x14ac:dyDescent="0.35">
      <c r="A192" s="681" t="s">
        <v>8610</v>
      </c>
      <c r="B192" s="682" t="s">
        <v>654</v>
      </c>
      <c r="C192" s="419"/>
      <c r="D192" s="419"/>
      <c r="E192" s="419"/>
      <c r="F192" s="419"/>
      <c r="G192" s="419"/>
      <c r="H192" s="419"/>
      <c r="I192" s="419"/>
      <c r="J192" s="419"/>
      <c r="K192" s="419"/>
      <c r="L192" s="419"/>
      <c r="M192" t="s">
        <v>79</v>
      </c>
      <c r="N192">
        <v>49</v>
      </c>
      <c r="O192">
        <v>34</v>
      </c>
      <c r="P192">
        <v>15</v>
      </c>
      <c r="Q192">
        <v>11</v>
      </c>
      <c r="R192">
        <v>5</v>
      </c>
      <c r="S192">
        <v>11</v>
      </c>
      <c r="T192">
        <v>7</v>
      </c>
      <c r="U192">
        <v>15</v>
      </c>
      <c r="V192">
        <v>0</v>
      </c>
      <c r="W192">
        <v>7</v>
      </c>
      <c r="X192">
        <v>5</v>
      </c>
      <c r="Y192">
        <v>5</v>
      </c>
      <c r="Z192">
        <v>4</v>
      </c>
      <c r="AA192">
        <v>13</v>
      </c>
      <c r="AB192">
        <v>0</v>
      </c>
      <c r="AC192" s="419">
        <f t="shared" si="18"/>
        <v>4</v>
      </c>
      <c r="AD192" s="419">
        <f t="shared" si="19"/>
        <v>0</v>
      </c>
      <c r="AE192" s="419">
        <f t="shared" si="20"/>
        <v>6</v>
      </c>
      <c r="AF192" s="419">
        <f t="shared" si="21"/>
        <v>3</v>
      </c>
      <c r="AG192" s="419">
        <f t="shared" si="22"/>
        <v>2</v>
      </c>
      <c r="AH192" s="419">
        <f t="shared" si="23"/>
        <v>0</v>
      </c>
    </row>
    <row r="193" spans="1:34" ht="14.5" x14ac:dyDescent="0.35">
      <c r="A193" s="681" t="s">
        <v>630</v>
      </c>
      <c r="B193" s="682" t="s">
        <v>12009</v>
      </c>
      <c r="C193" s="419"/>
      <c r="D193" s="419"/>
      <c r="E193" s="419"/>
      <c r="F193" s="419"/>
      <c r="G193" s="419"/>
      <c r="H193" s="419"/>
      <c r="I193" s="419"/>
      <c r="J193" s="419"/>
      <c r="K193" s="419"/>
      <c r="L193" s="419"/>
      <c r="M193" t="s">
        <v>12010</v>
      </c>
      <c r="N193">
        <v>37</v>
      </c>
      <c r="O193">
        <v>22</v>
      </c>
      <c r="P193">
        <v>15</v>
      </c>
      <c r="Q193">
        <v>14</v>
      </c>
      <c r="R193">
        <v>11</v>
      </c>
      <c r="S193">
        <v>4</v>
      </c>
      <c r="T193">
        <v>2</v>
      </c>
      <c r="U193">
        <v>6</v>
      </c>
      <c r="V193">
        <v>0</v>
      </c>
      <c r="W193">
        <v>9</v>
      </c>
      <c r="X193">
        <v>7</v>
      </c>
      <c r="Y193">
        <v>2</v>
      </c>
      <c r="Z193">
        <v>1</v>
      </c>
      <c r="AA193">
        <v>3</v>
      </c>
      <c r="AB193">
        <v>0</v>
      </c>
      <c r="AC193" s="419">
        <f t="shared" si="18"/>
        <v>5</v>
      </c>
      <c r="AD193" s="419">
        <f t="shared" si="19"/>
        <v>4</v>
      </c>
      <c r="AE193" s="419">
        <f t="shared" si="20"/>
        <v>2</v>
      </c>
      <c r="AF193" s="419">
        <f t="shared" si="21"/>
        <v>1</v>
      </c>
      <c r="AG193" s="419">
        <f t="shared" si="22"/>
        <v>3</v>
      </c>
      <c r="AH193" s="419">
        <f t="shared" si="23"/>
        <v>0</v>
      </c>
    </row>
    <row r="194" spans="1:34" ht="14.5" x14ac:dyDescent="0.35">
      <c r="A194" s="681" t="s">
        <v>647</v>
      </c>
      <c r="B194" s="682" t="s">
        <v>8995</v>
      </c>
      <c r="C194" s="419"/>
      <c r="D194" s="419"/>
      <c r="E194" s="419"/>
      <c r="F194" s="419"/>
      <c r="G194" s="419"/>
      <c r="H194" s="419"/>
      <c r="I194" s="419"/>
      <c r="J194" s="419"/>
      <c r="K194" s="419"/>
      <c r="L194" s="419"/>
      <c r="M194" t="s">
        <v>8996</v>
      </c>
      <c r="N194">
        <v>39</v>
      </c>
      <c r="O194">
        <v>29</v>
      </c>
      <c r="P194">
        <v>10</v>
      </c>
      <c r="Q194">
        <v>0</v>
      </c>
      <c r="R194">
        <v>7</v>
      </c>
      <c r="S194">
        <v>3</v>
      </c>
      <c r="T194">
        <v>7</v>
      </c>
      <c r="U194">
        <v>11</v>
      </c>
      <c r="V194">
        <v>11</v>
      </c>
      <c r="W194">
        <v>0</v>
      </c>
      <c r="X194">
        <v>4</v>
      </c>
      <c r="Y194">
        <v>3</v>
      </c>
      <c r="Z194">
        <v>4</v>
      </c>
      <c r="AA194">
        <v>9</v>
      </c>
      <c r="AB194">
        <v>9</v>
      </c>
      <c r="AC194" s="419">
        <f t="shared" si="18"/>
        <v>0</v>
      </c>
      <c r="AD194" s="419">
        <f t="shared" si="19"/>
        <v>3</v>
      </c>
      <c r="AE194" s="419">
        <f t="shared" si="20"/>
        <v>0</v>
      </c>
      <c r="AF194" s="419">
        <f t="shared" si="21"/>
        <v>3</v>
      </c>
      <c r="AG194" s="419">
        <f t="shared" si="22"/>
        <v>2</v>
      </c>
      <c r="AH194" s="419">
        <f t="shared" si="23"/>
        <v>2</v>
      </c>
    </row>
    <row r="195" spans="1:34" ht="14.5" x14ac:dyDescent="0.35">
      <c r="A195" s="681" t="s">
        <v>67</v>
      </c>
      <c r="B195" s="682" t="s">
        <v>8999</v>
      </c>
      <c r="C195" s="419"/>
      <c r="D195" s="419"/>
      <c r="E195" s="419"/>
      <c r="F195" s="419"/>
      <c r="G195" s="419"/>
      <c r="H195" s="419"/>
      <c r="I195" s="419"/>
      <c r="J195" s="419"/>
      <c r="K195" s="419"/>
      <c r="L195" s="419"/>
      <c r="M195" t="s">
        <v>22763</v>
      </c>
      <c r="N195">
        <v>15</v>
      </c>
      <c r="O195">
        <v>6</v>
      </c>
      <c r="P195">
        <v>9</v>
      </c>
      <c r="Q195">
        <v>2</v>
      </c>
      <c r="R195">
        <v>6</v>
      </c>
      <c r="S195">
        <v>0</v>
      </c>
      <c r="T195">
        <v>0</v>
      </c>
      <c r="U195">
        <v>7</v>
      </c>
      <c r="V195">
        <v>0</v>
      </c>
      <c r="W195">
        <v>0</v>
      </c>
      <c r="X195">
        <v>4</v>
      </c>
      <c r="Y195">
        <v>0</v>
      </c>
      <c r="Z195">
        <v>0</v>
      </c>
      <c r="AA195">
        <v>2</v>
      </c>
      <c r="AB195">
        <v>0</v>
      </c>
      <c r="AC195" s="419">
        <f t="shared" si="18"/>
        <v>2</v>
      </c>
      <c r="AD195" s="419">
        <f t="shared" si="19"/>
        <v>2</v>
      </c>
      <c r="AE195" s="419">
        <f t="shared" si="20"/>
        <v>0</v>
      </c>
      <c r="AF195" s="419">
        <f t="shared" si="21"/>
        <v>0</v>
      </c>
      <c r="AG195" s="419">
        <f t="shared" si="22"/>
        <v>5</v>
      </c>
      <c r="AH195" s="419">
        <f t="shared" si="23"/>
        <v>0</v>
      </c>
    </row>
    <row r="196" spans="1:34" ht="14.5" x14ac:dyDescent="0.35">
      <c r="A196" s="681" t="s">
        <v>636</v>
      </c>
      <c r="B196" s="682" t="s">
        <v>660</v>
      </c>
      <c r="C196" s="419"/>
      <c r="D196" s="419"/>
      <c r="E196" s="419"/>
      <c r="F196" s="419"/>
      <c r="G196" s="419"/>
      <c r="H196" s="419"/>
      <c r="I196" s="419"/>
      <c r="J196" s="419"/>
      <c r="K196" s="419"/>
      <c r="L196" s="419"/>
      <c r="M196" t="s">
        <v>661</v>
      </c>
      <c r="N196">
        <v>10</v>
      </c>
      <c r="O196">
        <v>4</v>
      </c>
      <c r="P196">
        <v>6</v>
      </c>
      <c r="Q196">
        <v>7</v>
      </c>
      <c r="R196">
        <v>0</v>
      </c>
      <c r="S196">
        <v>3</v>
      </c>
      <c r="T196">
        <v>0</v>
      </c>
      <c r="U196">
        <v>0</v>
      </c>
      <c r="V196">
        <v>0</v>
      </c>
      <c r="W196">
        <v>2</v>
      </c>
      <c r="X196">
        <v>0</v>
      </c>
      <c r="Y196">
        <v>2</v>
      </c>
      <c r="Z196">
        <v>0</v>
      </c>
      <c r="AA196">
        <v>0</v>
      </c>
      <c r="AB196">
        <v>0</v>
      </c>
      <c r="AC196" s="419">
        <f t="shared" ref="AC196:AC259" si="24">+Q196-W196</f>
        <v>5</v>
      </c>
      <c r="AD196" s="419">
        <f t="shared" ref="AD196:AD259" si="25">+R196-X196</f>
        <v>0</v>
      </c>
      <c r="AE196" s="419">
        <f t="shared" ref="AE196:AE259" si="26">+S196-Y196</f>
        <v>1</v>
      </c>
      <c r="AF196" s="419">
        <f t="shared" ref="AF196:AF259" si="27">+T196-Z196</f>
        <v>0</v>
      </c>
      <c r="AG196" s="419">
        <f t="shared" ref="AG196:AG259" si="28">+U196-AA196</f>
        <v>0</v>
      </c>
      <c r="AH196" s="419">
        <f t="shared" ref="AH196:AH259" si="29">+V196-AB196</f>
        <v>0</v>
      </c>
    </row>
    <row r="197" spans="1:34" ht="14.5" x14ac:dyDescent="0.35">
      <c r="A197" s="681" t="s">
        <v>13175</v>
      </c>
      <c r="B197" s="682" t="s">
        <v>14342</v>
      </c>
      <c r="C197" s="419"/>
      <c r="D197" s="419"/>
      <c r="E197" s="419"/>
      <c r="F197" s="419"/>
      <c r="G197" s="419"/>
      <c r="H197" s="419"/>
      <c r="I197" s="419"/>
      <c r="J197" s="419"/>
      <c r="K197" s="419"/>
      <c r="L197" s="419"/>
      <c r="M197" t="s">
        <v>3888</v>
      </c>
      <c r="N197">
        <v>61</v>
      </c>
      <c r="O197">
        <v>34</v>
      </c>
      <c r="P197">
        <v>27</v>
      </c>
      <c r="Q197">
        <v>0</v>
      </c>
      <c r="R197">
        <v>23</v>
      </c>
      <c r="S197">
        <v>37</v>
      </c>
      <c r="T197">
        <v>1</v>
      </c>
      <c r="U197">
        <v>0</v>
      </c>
      <c r="V197">
        <v>0</v>
      </c>
      <c r="W197">
        <v>0</v>
      </c>
      <c r="X197">
        <v>11</v>
      </c>
      <c r="Y197">
        <v>23</v>
      </c>
      <c r="Z197">
        <v>0</v>
      </c>
      <c r="AA197">
        <v>0</v>
      </c>
      <c r="AB197">
        <v>0</v>
      </c>
      <c r="AC197" s="419">
        <f t="shared" si="24"/>
        <v>0</v>
      </c>
      <c r="AD197" s="419">
        <f t="shared" si="25"/>
        <v>12</v>
      </c>
      <c r="AE197" s="419">
        <f t="shared" si="26"/>
        <v>14</v>
      </c>
      <c r="AF197" s="419">
        <f t="shared" si="27"/>
        <v>1</v>
      </c>
      <c r="AG197" s="419">
        <f t="shared" si="28"/>
        <v>0</v>
      </c>
      <c r="AH197" s="419">
        <f t="shared" si="29"/>
        <v>0</v>
      </c>
    </row>
    <row r="198" spans="1:34" ht="14.5" x14ac:dyDescent="0.35">
      <c r="A198" s="681" t="s">
        <v>13174</v>
      </c>
      <c r="B198" s="682" t="s">
        <v>14342</v>
      </c>
      <c r="C198" s="419"/>
      <c r="D198" s="419"/>
      <c r="E198" s="419"/>
      <c r="F198" s="419"/>
      <c r="G198" s="419"/>
      <c r="H198" s="419"/>
      <c r="I198" s="419"/>
      <c r="J198" s="419"/>
      <c r="K198" s="419"/>
      <c r="L198" s="419"/>
      <c r="M198" t="s">
        <v>13179</v>
      </c>
      <c r="N198">
        <v>3</v>
      </c>
      <c r="O198">
        <v>2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3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2</v>
      </c>
      <c r="AC198" s="419">
        <f t="shared" si="24"/>
        <v>0</v>
      </c>
      <c r="AD198" s="419">
        <f t="shared" si="25"/>
        <v>0</v>
      </c>
      <c r="AE198" s="419">
        <f t="shared" si="26"/>
        <v>0</v>
      </c>
      <c r="AF198" s="419">
        <f t="shared" si="27"/>
        <v>0</v>
      </c>
      <c r="AG198" s="419">
        <f t="shared" si="28"/>
        <v>0</v>
      </c>
      <c r="AH198" s="419">
        <f t="shared" si="29"/>
        <v>1</v>
      </c>
    </row>
    <row r="199" spans="1:34" ht="14.5" x14ac:dyDescent="0.35">
      <c r="A199" s="681" t="s">
        <v>665</v>
      </c>
      <c r="B199" s="682" t="s">
        <v>666</v>
      </c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t="s">
        <v>667</v>
      </c>
      <c r="N199">
        <v>2</v>
      </c>
      <c r="O199">
        <v>0</v>
      </c>
      <c r="P199">
        <v>2</v>
      </c>
      <c r="Q199">
        <v>0</v>
      </c>
      <c r="R199">
        <v>1</v>
      </c>
      <c r="S199">
        <v>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 s="419">
        <f t="shared" si="24"/>
        <v>0</v>
      </c>
      <c r="AD199" s="419">
        <f t="shared" si="25"/>
        <v>1</v>
      </c>
      <c r="AE199" s="419">
        <f t="shared" si="26"/>
        <v>1</v>
      </c>
      <c r="AF199" s="419">
        <f t="shared" si="27"/>
        <v>0</v>
      </c>
      <c r="AG199" s="419">
        <f t="shared" si="28"/>
        <v>0</v>
      </c>
      <c r="AH199" s="419">
        <f t="shared" si="29"/>
        <v>0</v>
      </c>
    </row>
    <row r="200" spans="1:34" ht="14.5" x14ac:dyDescent="0.35">
      <c r="A200" s="681" t="s">
        <v>51</v>
      </c>
      <c r="B200" s="682" t="s">
        <v>671</v>
      </c>
      <c r="C200" s="419"/>
      <c r="D200" s="419"/>
      <c r="E200" s="419"/>
      <c r="F200" s="419"/>
      <c r="G200" s="419"/>
      <c r="H200" s="419"/>
      <c r="I200" s="419"/>
      <c r="J200" s="419"/>
      <c r="K200" s="419"/>
      <c r="L200" s="419"/>
      <c r="M200" t="s">
        <v>672</v>
      </c>
      <c r="N200">
        <v>17</v>
      </c>
      <c r="O200">
        <v>9</v>
      </c>
      <c r="P200">
        <v>8</v>
      </c>
      <c r="Q200">
        <v>5</v>
      </c>
      <c r="R200">
        <v>4</v>
      </c>
      <c r="S200">
        <v>1</v>
      </c>
      <c r="T200">
        <v>0</v>
      </c>
      <c r="U200">
        <v>7</v>
      </c>
      <c r="V200">
        <v>0</v>
      </c>
      <c r="W200">
        <v>3</v>
      </c>
      <c r="X200">
        <v>2</v>
      </c>
      <c r="Y200">
        <v>1</v>
      </c>
      <c r="Z200">
        <v>0</v>
      </c>
      <c r="AA200">
        <v>3</v>
      </c>
      <c r="AB200">
        <v>0</v>
      </c>
      <c r="AC200" s="419">
        <f t="shared" si="24"/>
        <v>2</v>
      </c>
      <c r="AD200" s="419">
        <f t="shared" si="25"/>
        <v>2</v>
      </c>
      <c r="AE200" s="419">
        <f t="shared" si="26"/>
        <v>0</v>
      </c>
      <c r="AF200" s="419">
        <f t="shared" si="27"/>
        <v>0</v>
      </c>
      <c r="AG200" s="419">
        <f t="shared" si="28"/>
        <v>4</v>
      </c>
      <c r="AH200" s="419">
        <f t="shared" si="29"/>
        <v>0</v>
      </c>
    </row>
    <row r="201" spans="1:34" ht="14.5" x14ac:dyDescent="0.35">
      <c r="A201" s="681" t="s">
        <v>675</v>
      </c>
      <c r="B201" s="682" t="s">
        <v>676</v>
      </c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t="s">
        <v>677</v>
      </c>
      <c r="N201">
        <v>14</v>
      </c>
      <c r="O201">
        <v>9</v>
      </c>
      <c r="P201">
        <v>5</v>
      </c>
      <c r="Q201">
        <v>3</v>
      </c>
      <c r="R201">
        <v>3</v>
      </c>
      <c r="S201">
        <v>1</v>
      </c>
      <c r="T201">
        <v>3</v>
      </c>
      <c r="U201">
        <v>4</v>
      </c>
      <c r="V201">
        <v>0</v>
      </c>
      <c r="W201">
        <v>3</v>
      </c>
      <c r="X201">
        <v>1</v>
      </c>
      <c r="Y201">
        <v>1</v>
      </c>
      <c r="Z201">
        <v>1</v>
      </c>
      <c r="AA201">
        <v>3</v>
      </c>
      <c r="AB201">
        <v>0</v>
      </c>
      <c r="AC201" s="419">
        <f t="shared" si="24"/>
        <v>0</v>
      </c>
      <c r="AD201" s="419">
        <f t="shared" si="25"/>
        <v>2</v>
      </c>
      <c r="AE201" s="419">
        <f t="shared" si="26"/>
        <v>0</v>
      </c>
      <c r="AF201" s="419">
        <f t="shared" si="27"/>
        <v>2</v>
      </c>
      <c r="AG201" s="419">
        <f t="shared" si="28"/>
        <v>1</v>
      </c>
      <c r="AH201" s="419">
        <f t="shared" si="29"/>
        <v>0</v>
      </c>
    </row>
    <row r="202" spans="1:34" ht="14.5" x14ac:dyDescent="0.35">
      <c r="A202" s="681" t="s">
        <v>641</v>
      </c>
      <c r="B202" s="682" t="s">
        <v>8984</v>
      </c>
      <c r="C202" s="419"/>
      <c r="D202" s="419"/>
      <c r="E202" s="419"/>
      <c r="F202" s="419"/>
      <c r="G202" s="419"/>
      <c r="H202" s="419"/>
      <c r="I202" s="419"/>
      <c r="J202" s="419"/>
      <c r="K202" s="419"/>
      <c r="L202" s="419"/>
      <c r="M202" t="s">
        <v>679</v>
      </c>
      <c r="N202">
        <v>36</v>
      </c>
      <c r="O202">
        <v>16</v>
      </c>
      <c r="P202">
        <v>20</v>
      </c>
      <c r="Q202">
        <v>12</v>
      </c>
      <c r="R202">
        <v>3</v>
      </c>
      <c r="S202">
        <v>9</v>
      </c>
      <c r="T202">
        <v>2</v>
      </c>
      <c r="U202">
        <v>10</v>
      </c>
      <c r="V202">
        <v>0</v>
      </c>
      <c r="W202">
        <v>5</v>
      </c>
      <c r="X202">
        <v>0</v>
      </c>
      <c r="Y202">
        <v>4</v>
      </c>
      <c r="Z202">
        <v>1</v>
      </c>
      <c r="AA202">
        <v>6</v>
      </c>
      <c r="AB202">
        <v>0</v>
      </c>
      <c r="AC202" s="419">
        <f t="shared" si="24"/>
        <v>7</v>
      </c>
      <c r="AD202" s="419">
        <f t="shared" si="25"/>
        <v>3</v>
      </c>
      <c r="AE202" s="419">
        <f t="shared" si="26"/>
        <v>5</v>
      </c>
      <c r="AF202" s="419">
        <f t="shared" si="27"/>
        <v>1</v>
      </c>
      <c r="AG202" s="419">
        <f t="shared" si="28"/>
        <v>4</v>
      </c>
      <c r="AH202" s="419">
        <f t="shared" si="29"/>
        <v>0</v>
      </c>
    </row>
    <row r="203" spans="1:34" ht="14.5" x14ac:dyDescent="0.35">
      <c r="A203" s="681" t="s">
        <v>681</v>
      </c>
      <c r="B203" s="682" t="s">
        <v>682</v>
      </c>
      <c r="C203" s="419"/>
      <c r="D203" s="419"/>
      <c r="E203" s="419"/>
      <c r="F203" s="419"/>
      <c r="G203" s="419"/>
      <c r="H203" s="419"/>
      <c r="I203" s="419"/>
      <c r="J203" s="419"/>
      <c r="K203" s="419"/>
      <c r="L203" s="419"/>
      <c r="M203" t="s">
        <v>515</v>
      </c>
      <c r="N203">
        <v>29</v>
      </c>
      <c r="O203">
        <v>19</v>
      </c>
      <c r="P203">
        <v>10</v>
      </c>
      <c r="Q203">
        <v>2</v>
      </c>
      <c r="R203">
        <v>0</v>
      </c>
      <c r="S203">
        <v>0</v>
      </c>
      <c r="T203">
        <v>11</v>
      </c>
      <c r="U203">
        <v>16</v>
      </c>
      <c r="V203">
        <v>0</v>
      </c>
      <c r="W203">
        <v>0</v>
      </c>
      <c r="X203">
        <v>0</v>
      </c>
      <c r="Y203">
        <v>0</v>
      </c>
      <c r="Z203">
        <v>9</v>
      </c>
      <c r="AA203">
        <v>10</v>
      </c>
      <c r="AB203">
        <v>0</v>
      </c>
      <c r="AC203" s="419">
        <f t="shared" si="24"/>
        <v>2</v>
      </c>
      <c r="AD203" s="419">
        <f t="shared" si="25"/>
        <v>0</v>
      </c>
      <c r="AE203" s="419">
        <f t="shared" si="26"/>
        <v>0</v>
      </c>
      <c r="AF203" s="419">
        <f t="shared" si="27"/>
        <v>2</v>
      </c>
      <c r="AG203" s="419">
        <f t="shared" si="28"/>
        <v>6</v>
      </c>
      <c r="AH203" s="419">
        <f t="shared" si="29"/>
        <v>0</v>
      </c>
    </row>
    <row r="204" spans="1:34" ht="14.5" x14ac:dyDescent="0.35">
      <c r="A204" s="681" t="s">
        <v>7590</v>
      </c>
      <c r="B204" s="682" t="s">
        <v>685</v>
      </c>
      <c r="C204" s="419"/>
      <c r="D204" s="419"/>
      <c r="E204" s="419"/>
      <c r="F204" s="419"/>
      <c r="G204" s="419"/>
      <c r="H204" s="419"/>
      <c r="I204" s="419"/>
      <c r="J204" s="419"/>
      <c r="K204" s="419"/>
      <c r="L204" s="419"/>
      <c r="M204" t="s">
        <v>230</v>
      </c>
      <c r="N204">
        <v>12</v>
      </c>
      <c r="O204">
        <v>8</v>
      </c>
      <c r="P204">
        <v>4</v>
      </c>
      <c r="Q204">
        <v>3</v>
      </c>
      <c r="R204">
        <v>5</v>
      </c>
      <c r="S204">
        <v>2</v>
      </c>
      <c r="T204">
        <v>0</v>
      </c>
      <c r="U204">
        <v>2</v>
      </c>
      <c r="V204">
        <v>0</v>
      </c>
      <c r="W204">
        <v>2</v>
      </c>
      <c r="X204">
        <v>3</v>
      </c>
      <c r="Y204">
        <v>1</v>
      </c>
      <c r="Z204">
        <v>0</v>
      </c>
      <c r="AA204">
        <v>2</v>
      </c>
      <c r="AB204">
        <v>0</v>
      </c>
      <c r="AC204" s="419">
        <f t="shared" si="24"/>
        <v>1</v>
      </c>
      <c r="AD204" s="419">
        <f t="shared" si="25"/>
        <v>2</v>
      </c>
      <c r="AE204" s="419">
        <f t="shared" si="26"/>
        <v>1</v>
      </c>
      <c r="AF204" s="419">
        <f t="shared" si="27"/>
        <v>0</v>
      </c>
      <c r="AG204" s="419">
        <f t="shared" si="28"/>
        <v>0</v>
      </c>
      <c r="AH204" s="419">
        <f t="shared" si="29"/>
        <v>0</v>
      </c>
    </row>
    <row r="205" spans="1:34" ht="14.5" x14ac:dyDescent="0.35">
      <c r="A205" s="681" t="s">
        <v>8647</v>
      </c>
      <c r="B205" s="682" t="s">
        <v>687</v>
      </c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t="s">
        <v>8952</v>
      </c>
      <c r="N205">
        <v>20</v>
      </c>
      <c r="O205">
        <v>7</v>
      </c>
      <c r="P205">
        <v>13</v>
      </c>
      <c r="Q205">
        <v>8</v>
      </c>
      <c r="R205">
        <v>1</v>
      </c>
      <c r="S205">
        <v>0</v>
      </c>
      <c r="T205">
        <v>3</v>
      </c>
      <c r="U205">
        <v>3</v>
      </c>
      <c r="V205">
        <v>5</v>
      </c>
      <c r="W205">
        <v>1</v>
      </c>
      <c r="X205">
        <v>0</v>
      </c>
      <c r="Y205">
        <v>0</v>
      </c>
      <c r="Z205">
        <v>0</v>
      </c>
      <c r="AA205">
        <v>2</v>
      </c>
      <c r="AB205">
        <v>4</v>
      </c>
      <c r="AC205" s="419">
        <f t="shared" si="24"/>
        <v>7</v>
      </c>
      <c r="AD205" s="419">
        <f t="shared" si="25"/>
        <v>1</v>
      </c>
      <c r="AE205" s="419">
        <f t="shared" si="26"/>
        <v>0</v>
      </c>
      <c r="AF205" s="419">
        <f t="shared" si="27"/>
        <v>3</v>
      </c>
      <c r="AG205" s="419">
        <f t="shared" si="28"/>
        <v>1</v>
      </c>
      <c r="AH205" s="419">
        <f t="shared" si="29"/>
        <v>1</v>
      </c>
    </row>
    <row r="206" spans="1:34" ht="14.5" x14ac:dyDescent="0.35">
      <c r="A206" s="681" t="s">
        <v>642</v>
      </c>
      <c r="B206" s="682" t="s">
        <v>690</v>
      </c>
      <c r="C206" s="419"/>
      <c r="D206" s="419"/>
      <c r="E206" s="419"/>
      <c r="F206" s="419"/>
      <c r="G206" s="419"/>
      <c r="H206" s="419"/>
      <c r="I206" s="419"/>
      <c r="J206" s="419"/>
      <c r="K206" s="419"/>
      <c r="L206" s="419"/>
      <c r="M206" t="s">
        <v>691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 s="419">
        <f t="shared" si="24"/>
        <v>0</v>
      </c>
      <c r="AD206" s="419">
        <f t="shared" si="25"/>
        <v>0</v>
      </c>
      <c r="AE206" s="419">
        <f t="shared" si="26"/>
        <v>0</v>
      </c>
      <c r="AF206" s="419">
        <f t="shared" si="27"/>
        <v>0</v>
      </c>
      <c r="AG206" s="419">
        <f t="shared" si="28"/>
        <v>0</v>
      </c>
      <c r="AH206" s="419">
        <f t="shared" si="29"/>
        <v>0</v>
      </c>
    </row>
    <row r="207" spans="1:34" ht="14.5" x14ac:dyDescent="0.35">
      <c r="A207" s="681" t="s">
        <v>13177</v>
      </c>
      <c r="B207" s="682" t="s">
        <v>14342</v>
      </c>
      <c r="C207" s="419"/>
      <c r="D207" s="419"/>
      <c r="E207" s="419"/>
      <c r="F207" s="419"/>
      <c r="G207" s="419"/>
      <c r="H207" s="419"/>
      <c r="I207" s="419"/>
      <c r="J207" s="419"/>
      <c r="K207" s="419"/>
      <c r="L207" s="419"/>
      <c r="M207" t="s">
        <v>13183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 s="419">
        <f t="shared" si="24"/>
        <v>0</v>
      </c>
      <c r="AD207" s="419">
        <f t="shared" si="25"/>
        <v>0</v>
      </c>
      <c r="AE207" s="419">
        <f t="shared" si="26"/>
        <v>0</v>
      </c>
      <c r="AF207" s="419">
        <f t="shared" si="27"/>
        <v>0</v>
      </c>
      <c r="AG207" s="419">
        <f t="shared" si="28"/>
        <v>0</v>
      </c>
      <c r="AH207" s="419">
        <f t="shared" si="29"/>
        <v>0</v>
      </c>
    </row>
    <row r="208" spans="1:34" ht="14.5" x14ac:dyDescent="0.35">
      <c r="A208" s="681" t="s">
        <v>8658</v>
      </c>
      <c r="B208" s="682" t="s">
        <v>697</v>
      </c>
      <c r="C208" s="419"/>
      <c r="D208" s="419"/>
      <c r="E208" s="419"/>
      <c r="F208" s="419"/>
      <c r="G208" s="419"/>
      <c r="H208" s="419"/>
      <c r="I208" s="419"/>
      <c r="J208" s="419"/>
      <c r="K208" s="419"/>
      <c r="L208" s="419"/>
      <c r="M208" t="s">
        <v>698</v>
      </c>
      <c r="N208">
        <v>36</v>
      </c>
      <c r="O208">
        <v>16</v>
      </c>
      <c r="P208">
        <v>20</v>
      </c>
      <c r="Q208">
        <v>9</v>
      </c>
      <c r="R208">
        <v>3</v>
      </c>
      <c r="S208">
        <v>7</v>
      </c>
      <c r="T208">
        <v>3</v>
      </c>
      <c r="U208">
        <v>13</v>
      </c>
      <c r="V208">
        <v>1</v>
      </c>
      <c r="W208">
        <v>3</v>
      </c>
      <c r="X208">
        <v>1</v>
      </c>
      <c r="Y208">
        <v>5</v>
      </c>
      <c r="Z208">
        <v>0</v>
      </c>
      <c r="AA208">
        <v>7</v>
      </c>
      <c r="AB208">
        <v>0</v>
      </c>
      <c r="AC208" s="419">
        <f t="shared" si="24"/>
        <v>6</v>
      </c>
      <c r="AD208" s="419">
        <f t="shared" si="25"/>
        <v>2</v>
      </c>
      <c r="AE208" s="419">
        <f t="shared" si="26"/>
        <v>2</v>
      </c>
      <c r="AF208" s="419">
        <f t="shared" si="27"/>
        <v>3</v>
      </c>
      <c r="AG208" s="419">
        <f t="shared" si="28"/>
        <v>6</v>
      </c>
      <c r="AH208" s="419">
        <f t="shared" si="29"/>
        <v>1</v>
      </c>
    </row>
    <row r="209" spans="1:34" ht="14.5" x14ac:dyDescent="0.35">
      <c r="A209" s="681" t="s">
        <v>8645</v>
      </c>
      <c r="B209" s="682" t="s">
        <v>9056</v>
      </c>
      <c r="C209" s="419"/>
      <c r="D209" s="419"/>
      <c r="E209" s="419"/>
      <c r="F209" s="419"/>
      <c r="G209" s="419"/>
      <c r="H209" s="419"/>
      <c r="I209" s="419"/>
      <c r="J209" s="419"/>
      <c r="K209" s="419"/>
      <c r="L209" s="419"/>
      <c r="M209" t="s">
        <v>9057</v>
      </c>
      <c r="N209">
        <v>28</v>
      </c>
      <c r="O209">
        <v>14</v>
      </c>
      <c r="P209">
        <v>14</v>
      </c>
      <c r="Q209">
        <v>6</v>
      </c>
      <c r="R209">
        <v>3</v>
      </c>
      <c r="S209">
        <v>5</v>
      </c>
      <c r="T209">
        <v>8</v>
      </c>
      <c r="U209">
        <v>1</v>
      </c>
      <c r="V209">
        <v>5</v>
      </c>
      <c r="W209">
        <v>4</v>
      </c>
      <c r="X209">
        <v>1</v>
      </c>
      <c r="Y209">
        <v>3</v>
      </c>
      <c r="Z209">
        <v>3</v>
      </c>
      <c r="AA209">
        <v>0</v>
      </c>
      <c r="AB209">
        <v>3</v>
      </c>
      <c r="AC209" s="419">
        <f t="shared" si="24"/>
        <v>2</v>
      </c>
      <c r="AD209" s="419">
        <f t="shared" si="25"/>
        <v>2</v>
      </c>
      <c r="AE209" s="419">
        <f t="shared" si="26"/>
        <v>2</v>
      </c>
      <c r="AF209" s="419">
        <f t="shared" si="27"/>
        <v>5</v>
      </c>
      <c r="AG209" s="419">
        <f t="shared" si="28"/>
        <v>1</v>
      </c>
      <c r="AH209" s="419">
        <f t="shared" si="29"/>
        <v>2</v>
      </c>
    </row>
    <row r="210" spans="1:34" ht="14.5" x14ac:dyDescent="0.35">
      <c r="A210" s="681" t="s">
        <v>8689</v>
      </c>
      <c r="B210" s="682" t="s">
        <v>701</v>
      </c>
      <c r="C210" s="419"/>
      <c r="D210" s="419"/>
      <c r="E210" s="419"/>
      <c r="F210" s="419"/>
      <c r="G210" s="419"/>
      <c r="H210" s="419"/>
      <c r="I210" s="419"/>
      <c r="J210" s="419"/>
      <c r="K210" s="419"/>
      <c r="L210" s="419"/>
      <c r="M210" t="s">
        <v>449</v>
      </c>
      <c r="N210">
        <v>11</v>
      </c>
      <c r="O210">
        <v>7</v>
      </c>
      <c r="P210">
        <v>4</v>
      </c>
      <c r="Q210">
        <v>4</v>
      </c>
      <c r="R210">
        <v>3</v>
      </c>
      <c r="S210">
        <v>2</v>
      </c>
      <c r="T210">
        <v>2</v>
      </c>
      <c r="U210">
        <v>0</v>
      </c>
      <c r="V210">
        <v>0</v>
      </c>
      <c r="W210">
        <v>2</v>
      </c>
      <c r="X210">
        <v>3</v>
      </c>
      <c r="Y210">
        <v>2</v>
      </c>
      <c r="Z210">
        <v>0</v>
      </c>
      <c r="AA210">
        <v>0</v>
      </c>
      <c r="AB210">
        <v>0</v>
      </c>
      <c r="AC210" s="419">
        <f t="shared" si="24"/>
        <v>2</v>
      </c>
      <c r="AD210" s="419">
        <f t="shared" si="25"/>
        <v>0</v>
      </c>
      <c r="AE210" s="419">
        <f t="shared" si="26"/>
        <v>0</v>
      </c>
      <c r="AF210" s="419">
        <f t="shared" si="27"/>
        <v>2</v>
      </c>
      <c r="AG210" s="419">
        <f t="shared" si="28"/>
        <v>0</v>
      </c>
      <c r="AH210" s="419">
        <f t="shared" si="29"/>
        <v>0</v>
      </c>
    </row>
    <row r="211" spans="1:34" ht="14.5" x14ac:dyDescent="0.35">
      <c r="A211" s="681" t="s">
        <v>8687</v>
      </c>
      <c r="B211" s="682" t="s">
        <v>702</v>
      </c>
      <c r="C211" s="419"/>
      <c r="D211" s="419"/>
      <c r="E211" s="419"/>
      <c r="F211" s="419"/>
      <c r="G211" s="419"/>
      <c r="H211" s="419"/>
      <c r="I211" s="419"/>
      <c r="J211" s="419"/>
      <c r="K211" s="419"/>
      <c r="L211" s="419"/>
      <c r="M211" t="s">
        <v>165</v>
      </c>
      <c r="N211">
        <v>21</v>
      </c>
      <c r="O211">
        <v>12</v>
      </c>
      <c r="P211">
        <v>9</v>
      </c>
      <c r="Q211">
        <v>2</v>
      </c>
      <c r="R211">
        <v>10</v>
      </c>
      <c r="S211">
        <v>4</v>
      </c>
      <c r="T211">
        <v>2</v>
      </c>
      <c r="U211">
        <v>3</v>
      </c>
      <c r="V211">
        <v>0</v>
      </c>
      <c r="W211">
        <v>1</v>
      </c>
      <c r="X211">
        <v>5</v>
      </c>
      <c r="Y211">
        <v>3</v>
      </c>
      <c r="Z211">
        <v>2</v>
      </c>
      <c r="AA211">
        <v>1</v>
      </c>
      <c r="AB211">
        <v>0</v>
      </c>
      <c r="AC211" s="419">
        <f t="shared" si="24"/>
        <v>1</v>
      </c>
      <c r="AD211" s="419">
        <f t="shared" si="25"/>
        <v>5</v>
      </c>
      <c r="AE211" s="419">
        <f t="shared" si="26"/>
        <v>1</v>
      </c>
      <c r="AF211" s="419">
        <f t="shared" si="27"/>
        <v>0</v>
      </c>
      <c r="AG211" s="419">
        <f t="shared" si="28"/>
        <v>2</v>
      </c>
      <c r="AH211" s="419">
        <f t="shared" si="29"/>
        <v>0</v>
      </c>
    </row>
    <row r="212" spans="1:34" ht="14.5" x14ac:dyDescent="0.35">
      <c r="A212" s="681" t="s">
        <v>13192</v>
      </c>
      <c r="B212" s="682" t="s">
        <v>14342</v>
      </c>
      <c r="C212" s="419"/>
      <c r="D212" s="419"/>
      <c r="E212" s="419"/>
      <c r="F212" s="419"/>
      <c r="G212" s="419"/>
      <c r="H212" s="419"/>
      <c r="I212" s="419"/>
      <c r="J212" s="419"/>
      <c r="K212" s="419"/>
      <c r="L212" s="419"/>
      <c r="M212" t="s">
        <v>13189</v>
      </c>
      <c r="N212">
        <v>1</v>
      </c>
      <c r="O212">
        <v>0</v>
      </c>
      <c r="P212">
        <v>1</v>
      </c>
      <c r="Q212">
        <v>0</v>
      </c>
      <c r="R212">
        <v>0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 s="419">
        <f t="shared" si="24"/>
        <v>0</v>
      </c>
      <c r="AD212" s="419">
        <f t="shared" si="25"/>
        <v>0</v>
      </c>
      <c r="AE212" s="419">
        <f t="shared" si="26"/>
        <v>0</v>
      </c>
      <c r="AF212" s="419">
        <f t="shared" si="27"/>
        <v>1</v>
      </c>
      <c r="AG212" s="419">
        <f t="shared" si="28"/>
        <v>0</v>
      </c>
      <c r="AH212" s="419">
        <f t="shared" si="29"/>
        <v>0</v>
      </c>
    </row>
    <row r="213" spans="1:34" ht="14.5" x14ac:dyDescent="0.35">
      <c r="A213" s="681" t="s">
        <v>13188</v>
      </c>
      <c r="B213" s="682" t="s">
        <v>14342</v>
      </c>
      <c r="C213" s="419"/>
      <c r="D213" s="419"/>
      <c r="E213" s="419"/>
      <c r="F213" s="419"/>
      <c r="G213" s="419"/>
      <c r="H213" s="419"/>
      <c r="I213" s="419"/>
      <c r="J213" s="419"/>
      <c r="K213" s="419"/>
      <c r="L213" s="419"/>
      <c r="M213" t="s">
        <v>18450</v>
      </c>
      <c r="N213">
        <v>1</v>
      </c>
      <c r="O213">
        <v>0</v>
      </c>
      <c r="P213">
        <v>1</v>
      </c>
      <c r="Q213">
        <v>0</v>
      </c>
      <c r="R213">
        <v>0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 s="419">
        <f t="shared" si="24"/>
        <v>0</v>
      </c>
      <c r="AD213" s="419">
        <f t="shared" si="25"/>
        <v>0</v>
      </c>
      <c r="AE213" s="419">
        <f t="shared" si="26"/>
        <v>0</v>
      </c>
      <c r="AF213" s="419">
        <f t="shared" si="27"/>
        <v>1</v>
      </c>
      <c r="AG213" s="419">
        <f t="shared" si="28"/>
        <v>0</v>
      </c>
      <c r="AH213" s="419">
        <f t="shared" si="29"/>
        <v>0</v>
      </c>
    </row>
    <row r="214" spans="1:34" ht="14.5" x14ac:dyDescent="0.35">
      <c r="A214" s="681" t="s">
        <v>13197</v>
      </c>
      <c r="B214" s="682" t="s">
        <v>14342</v>
      </c>
      <c r="C214" s="419"/>
      <c r="D214" s="419"/>
      <c r="E214" s="419"/>
      <c r="F214" s="419"/>
      <c r="G214" s="419"/>
      <c r="H214" s="419"/>
      <c r="I214" s="419"/>
      <c r="J214" s="419"/>
      <c r="K214" s="419"/>
      <c r="L214" s="419"/>
      <c r="M214" t="s">
        <v>13194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 s="419">
        <f t="shared" si="24"/>
        <v>0</v>
      </c>
      <c r="AD214" s="419">
        <f t="shared" si="25"/>
        <v>0</v>
      </c>
      <c r="AE214" s="419">
        <f t="shared" si="26"/>
        <v>0</v>
      </c>
      <c r="AF214" s="419">
        <f t="shared" si="27"/>
        <v>0</v>
      </c>
      <c r="AG214" s="419">
        <f t="shared" si="28"/>
        <v>0</v>
      </c>
      <c r="AH214" s="419">
        <f t="shared" si="29"/>
        <v>0</v>
      </c>
    </row>
    <row r="215" spans="1:34" ht="14.5" x14ac:dyDescent="0.35">
      <c r="A215" s="681" t="s">
        <v>8707</v>
      </c>
      <c r="B215" s="682" t="s">
        <v>705</v>
      </c>
      <c r="C215" s="419"/>
      <c r="D215" s="419"/>
      <c r="E215" s="419"/>
      <c r="F215" s="419"/>
      <c r="G215" s="419"/>
      <c r="H215" s="419"/>
      <c r="I215" s="419"/>
      <c r="J215" s="419"/>
      <c r="K215" s="419"/>
      <c r="L215" s="419"/>
      <c r="M215" t="s">
        <v>706</v>
      </c>
      <c r="N215">
        <v>13</v>
      </c>
      <c r="O215">
        <v>8</v>
      </c>
      <c r="P215">
        <v>5</v>
      </c>
      <c r="Q215">
        <v>2</v>
      </c>
      <c r="R215">
        <v>0</v>
      </c>
      <c r="S215">
        <v>2</v>
      </c>
      <c r="T215">
        <v>0</v>
      </c>
      <c r="U215">
        <v>5</v>
      </c>
      <c r="V215">
        <v>4</v>
      </c>
      <c r="W215">
        <v>1</v>
      </c>
      <c r="X215">
        <v>0</v>
      </c>
      <c r="Y215">
        <v>1</v>
      </c>
      <c r="Z215">
        <v>0</v>
      </c>
      <c r="AA215">
        <v>2</v>
      </c>
      <c r="AB215">
        <v>4</v>
      </c>
      <c r="AC215" s="419">
        <f t="shared" si="24"/>
        <v>1</v>
      </c>
      <c r="AD215" s="419">
        <f t="shared" si="25"/>
        <v>0</v>
      </c>
      <c r="AE215" s="419">
        <f t="shared" si="26"/>
        <v>1</v>
      </c>
      <c r="AF215" s="419">
        <f t="shared" si="27"/>
        <v>0</v>
      </c>
      <c r="AG215" s="419">
        <f t="shared" si="28"/>
        <v>3</v>
      </c>
      <c r="AH215" s="419">
        <f t="shared" si="29"/>
        <v>0</v>
      </c>
    </row>
    <row r="216" spans="1:34" ht="14.5" x14ac:dyDescent="0.35">
      <c r="A216" s="681" t="s">
        <v>708</v>
      </c>
      <c r="B216" s="682" t="s">
        <v>709</v>
      </c>
      <c r="C216" s="419"/>
      <c r="D216" s="419"/>
      <c r="E216" s="419"/>
      <c r="F216" s="419"/>
      <c r="G216" s="419"/>
      <c r="H216" s="419"/>
      <c r="I216" s="419"/>
      <c r="J216" s="419"/>
      <c r="K216" s="419"/>
      <c r="L216" s="419"/>
      <c r="M216" t="s">
        <v>710</v>
      </c>
      <c r="N216">
        <v>28</v>
      </c>
      <c r="O216">
        <v>11</v>
      </c>
      <c r="P216">
        <v>17</v>
      </c>
      <c r="Q216">
        <v>0</v>
      </c>
      <c r="R216">
        <v>7</v>
      </c>
      <c r="S216">
        <v>6</v>
      </c>
      <c r="T216">
        <v>15</v>
      </c>
      <c r="U216">
        <v>0</v>
      </c>
      <c r="V216">
        <v>0</v>
      </c>
      <c r="W216">
        <v>0</v>
      </c>
      <c r="X216">
        <v>4</v>
      </c>
      <c r="Y216">
        <v>3</v>
      </c>
      <c r="Z216">
        <v>4</v>
      </c>
      <c r="AA216">
        <v>0</v>
      </c>
      <c r="AB216">
        <v>0</v>
      </c>
      <c r="AC216" s="419">
        <f t="shared" si="24"/>
        <v>0</v>
      </c>
      <c r="AD216" s="419">
        <f t="shared" si="25"/>
        <v>3</v>
      </c>
      <c r="AE216" s="419">
        <f t="shared" si="26"/>
        <v>3</v>
      </c>
      <c r="AF216" s="419">
        <f t="shared" si="27"/>
        <v>11</v>
      </c>
      <c r="AG216" s="419">
        <f t="shared" si="28"/>
        <v>0</v>
      </c>
      <c r="AH216" s="419">
        <f t="shared" si="29"/>
        <v>0</v>
      </c>
    </row>
    <row r="217" spans="1:34" ht="14.5" x14ac:dyDescent="0.35">
      <c r="A217" s="681" t="s">
        <v>713</v>
      </c>
      <c r="B217" s="682" t="s">
        <v>714</v>
      </c>
      <c r="C217" s="419"/>
      <c r="D217" s="419"/>
      <c r="E217" s="419"/>
      <c r="F217" s="419"/>
      <c r="G217" s="419"/>
      <c r="H217" s="419"/>
      <c r="I217" s="419"/>
      <c r="J217" s="419"/>
      <c r="K217" s="419"/>
      <c r="L217" s="419"/>
      <c r="M217" t="s">
        <v>707</v>
      </c>
      <c r="N217">
        <v>19</v>
      </c>
      <c r="O217">
        <v>5</v>
      </c>
      <c r="P217">
        <v>14</v>
      </c>
      <c r="Q217">
        <v>3</v>
      </c>
      <c r="R217">
        <v>4</v>
      </c>
      <c r="S217">
        <v>6</v>
      </c>
      <c r="T217">
        <v>3</v>
      </c>
      <c r="U217">
        <v>3</v>
      </c>
      <c r="V217">
        <v>0</v>
      </c>
      <c r="W217">
        <v>2</v>
      </c>
      <c r="X217">
        <v>0</v>
      </c>
      <c r="Y217">
        <v>1</v>
      </c>
      <c r="Z217">
        <v>2</v>
      </c>
      <c r="AA217">
        <v>0</v>
      </c>
      <c r="AB217">
        <v>0</v>
      </c>
      <c r="AC217" s="419">
        <f t="shared" si="24"/>
        <v>1</v>
      </c>
      <c r="AD217" s="419">
        <f t="shared" si="25"/>
        <v>4</v>
      </c>
      <c r="AE217" s="419">
        <f t="shared" si="26"/>
        <v>5</v>
      </c>
      <c r="AF217" s="419">
        <f t="shared" si="27"/>
        <v>1</v>
      </c>
      <c r="AG217" s="419">
        <f t="shared" si="28"/>
        <v>3</v>
      </c>
      <c r="AH217" s="419">
        <f t="shared" si="29"/>
        <v>0</v>
      </c>
    </row>
    <row r="218" spans="1:34" ht="14.5" x14ac:dyDescent="0.35">
      <c r="A218" s="681" t="s">
        <v>13187</v>
      </c>
      <c r="B218" s="682" t="s">
        <v>14342</v>
      </c>
      <c r="C218" s="419"/>
      <c r="D218" s="419"/>
      <c r="E218" s="419"/>
      <c r="F218" s="419"/>
      <c r="G218" s="419"/>
      <c r="H218" s="419"/>
      <c r="I218" s="419"/>
      <c r="J218" s="419"/>
      <c r="K218" s="419"/>
      <c r="L218" s="419"/>
      <c r="M218" t="s">
        <v>13198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 s="419">
        <f t="shared" si="24"/>
        <v>0</v>
      </c>
      <c r="AD218" s="419">
        <f t="shared" si="25"/>
        <v>0</v>
      </c>
      <c r="AE218" s="419">
        <f t="shared" si="26"/>
        <v>0</v>
      </c>
      <c r="AF218" s="419">
        <f t="shared" si="27"/>
        <v>0</v>
      </c>
      <c r="AG218" s="419">
        <f t="shared" si="28"/>
        <v>0</v>
      </c>
      <c r="AH218" s="419">
        <f t="shared" si="29"/>
        <v>0</v>
      </c>
    </row>
    <row r="219" spans="1:34" ht="14.5" x14ac:dyDescent="0.35">
      <c r="A219" s="681" t="s">
        <v>683</v>
      </c>
      <c r="B219" s="682" t="s">
        <v>9028</v>
      </c>
      <c r="C219" s="419"/>
      <c r="D219" s="419"/>
      <c r="E219" s="419"/>
      <c r="F219" s="419"/>
      <c r="G219" s="419"/>
      <c r="H219" s="419"/>
      <c r="I219" s="419"/>
      <c r="J219" s="419"/>
      <c r="K219" s="419"/>
      <c r="L219" s="419"/>
      <c r="M219" t="s">
        <v>9029</v>
      </c>
      <c r="N219">
        <v>8</v>
      </c>
      <c r="O219">
        <v>4</v>
      </c>
      <c r="P219">
        <v>4</v>
      </c>
      <c r="Q219">
        <v>6</v>
      </c>
      <c r="R219">
        <v>0</v>
      </c>
      <c r="S219">
        <v>0</v>
      </c>
      <c r="T219">
        <v>2</v>
      </c>
      <c r="U219">
        <v>0</v>
      </c>
      <c r="V219">
        <v>0</v>
      </c>
      <c r="W219">
        <v>2</v>
      </c>
      <c r="X219">
        <v>0</v>
      </c>
      <c r="Y219">
        <v>0</v>
      </c>
      <c r="Z219">
        <v>2</v>
      </c>
      <c r="AA219">
        <v>0</v>
      </c>
      <c r="AB219">
        <v>0</v>
      </c>
      <c r="AC219" s="419">
        <f t="shared" si="24"/>
        <v>4</v>
      </c>
      <c r="AD219" s="419">
        <f t="shared" si="25"/>
        <v>0</v>
      </c>
      <c r="AE219" s="419">
        <f t="shared" si="26"/>
        <v>0</v>
      </c>
      <c r="AF219" s="419">
        <f t="shared" si="27"/>
        <v>0</v>
      </c>
      <c r="AG219" s="419">
        <f t="shared" si="28"/>
        <v>0</v>
      </c>
      <c r="AH219" s="419">
        <f t="shared" si="29"/>
        <v>0</v>
      </c>
    </row>
    <row r="220" spans="1:34" ht="14.5" x14ac:dyDescent="0.35">
      <c r="A220" s="681" t="s">
        <v>712</v>
      </c>
      <c r="B220" s="682" t="s">
        <v>9004</v>
      </c>
      <c r="C220" s="419"/>
      <c r="D220" s="419"/>
      <c r="E220" s="419"/>
      <c r="F220" s="419"/>
      <c r="G220" s="419"/>
      <c r="H220" s="419"/>
      <c r="I220" s="419"/>
      <c r="J220" s="419"/>
      <c r="K220" s="419"/>
      <c r="L220" s="419"/>
      <c r="M220" t="s">
        <v>9005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 s="419">
        <f t="shared" si="24"/>
        <v>0</v>
      </c>
      <c r="AD220" s="419">
        <f t="shared" si="25"/>
        <v>0</v>
      </c>
      <c r="AE220" s="419">
        <f t="shared" si="26"/>
        <v>0</v>
      </c>
      <c r="AF220" s="419">
        <f t="shared" si="27"/>
        <v>0</v>
      </c>
      <c r="AG220" s="419">
        <f t="shared" si="28"/>
        <v>0</v>
      </c>
      <c r="AH220" s="419">
        <f t="shared" si="29"/>
        <v>0</v>
      </c>
    </row>
    <row r="221" spans="1:34" ht="14.5" x14ac:dyDescent="0.35">
      <c r="A221" s="681" t="s">
        <v>716</v>
      </c>
      <c r="B221" s="682" t="s">
        <v>717</v>
      </c>
      <c r="C221" s="419"/>
      <c r="D221" s="419"/>
      <c r="E221" s="419"/>
      <c r="F221" s="419"/>
      <c r="G221" s="419"/>
      <c r="H221" s="419"/>
      <c r="I221" s="419"/>
      <c r="J221" s="419"/>
      <c r="K221" s="419"/>
      <c r="L221" s="419"/>
      <c r="M221" t="s">
        <v>718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 s="419">
        <f t="shared" si="24"/>
        <v>0</v>
      </c>
      <c r="AD221" s="419">
        <f t="shared" si="25"/>
        <v>0</v>
      </c>
      <c r="AE221" s="419">
        <f t="shared" si="26"/>
        <v>0</v>
      </c>
      <c r="AF221" s="419">
        <f t="shared" si="27"/>
        <v>0</v>
      </c>
      <c r="AG221" s="419">
        <f t="shared" si="28"/>
        <v>0</v>
      </c>
      <c r="AH221" s="419">
        <f t="shared" si="29"/>
        <v>0</v>
      </c>
    </row>
    <row r="222" spans="1:34" ht="14.5" x14ac:dyDescent="0.35">
      <c r="A222" s="681" t="s">
        <v>715</v>
      </c>
      <c r="B222" s="682" t="s">
        <v>723</v>
      </c>
      <c r="C222" s="419"/>
      <c r="D222" s="419"/>
      <c r="E222" s="419"/>
      <c r="F222" s="419"/>
      <c r="G222" s="419"/>
      <c r="H222" s="419"/>
      <c r="I222" s="419"/>
      <c r="J222" s="419"/>
      <c r="K222" s="419"/>
      <c r="L222" s="419"/>
      <c r="M222" t="s">
        <v>724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 s="419">
        <f t="shared" si="24"/>
        <v>0</v>
      </c>
      <c r="AD222" s="419">
        <f t="shared" si="25"/>
        <v>0</v>
      </c>
      <c r="AE222" s="419">
        <f t="shared" si="26"/>
        <v>0</v>
      </c>
      <c r="AF222" s="419">
        <f t="shared" si="27"/>
        <v>0</v>
      </c>
      <c r="AG222" s="419">
        <f t="shared" si="28"/>
        <v>0</v>
      </c>
      <c r="AH222" s="419">
        <f t="shared" si="29"/>
        <v>0</v>
      </c>
    </row>
    <row r="223" spans="1:34" ht="14.5" x14ac:dyDescent="0.35">
      <c r="A223" s="681" t="s">
        <v>377</v>
      </c>
      <c r="B223" s="682" t="s">
        <v>727</v>
      </c>
      <c r="C223" s="419"/>
      <c r="D223" s="419"/>
      <c r="E223" s="419"/>
      <c r="F223" s="419"/>
      <c r="G223" s="419"/>
      <c r="H223" s="419"/>
      <c r="I223" s="419"/>
      <c r="J223" s="419"/>
      <c r="K223" s="419"/>
      <c r="L223" s="419"/>
      <c r="M223" t="s">
        <v>728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 s="419">
        <f t="shared" si="24"/>
        <v>0</v>
      </c>
      <c r="AD223" s="419">
        <f t="shared" si="25"/>
        <v>0</v>
      </c>
      <c r="AE223" s="419">
        <f t="shared" si="26"/>
        <v>0</v>
      </c>
      <c r="AF223" s="419">
        <f t="shared" si="27"/>
        <v>0</v>
      </c>
      <c r="AG223" s="419">
        <f t="shared" si="28"/>
        <v>0</v>
      </c>
      <c r="AH223" s="419">
        <f t="shared" si="29"/>
        <v>0</v>
      </c>
    </row>
    <row r="224" spans="1:34" ht="14.5" x14ac:dyDescent="0.35">
      <c r="A224" s="681" t="s">
        <v>689</v>
      </c>
      <c r="B224" s="682" t="s">
        <v>732</v>
      </c>
      <c r="C224" s="419"/>
      <c r="D224" s="419"/>
      <c r="E224" s="419"/>
      <c r="F224" s="419"/>
      <c r="G224" s="419"/>
      <c r="H224" s="419"/>
      <c r="I224" s="419"/>
      <c r="J224" s="419"/>
      <c r="K224" s="419"/>
      <c r="L224" s="419"/>
      <c r="M224" t="s">
        <v>733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 s="419">
        <f t="shared" si="24"/>
        <v>0</v>
      </c>
      <c r="AD224" s="419">
        <f t="shared" si="25"/>
        <v>0</v>
      </c>
      <c r="AE224" s="419">
        <f t="shared" si="26"/>
        <v>0</v>
      </c>
      <c r="AF224" s="419">
        <f t="shared" si="27"/>
        <v>0</v>
      </c>
      <c r="AG224" s="419">
        <f t="shared" si="28"/>
        <v>0</v>
      </c>
      <c r="AH224" s="419">
        <f t="shared" si="29"/>
        <v>0</v>
      </c>
    </row>
    <row r="225" spans="1:34" ht="14.5" x14ac:dyDescent="0.35">
      <c r="A225" s="681" t="s">
        <v>703</v>
      </c>
      <c r="B225" s="682" t="s">
        <v>738</v>
      </c>
      <c r="C225" s="419"/>
      <c r="D225" s="419"/>
      <c r="E225" s="419"/>
      <c r="F225" s="419"/>
      <c r="G225" s="419"/>
      <c r="H225" s="419"/>
      <c r="I225" s="419"/>
      <c r="J225" s="419"/>
      <c r="K225" s="419"/>
      <c r="L225" s="419"/>
      <c r="M225" t="s">
        <v>734</v>
      </c>
      <c r="N225">
        <v>1</v>
      </c>
      <c r="O225">
        <v>1</v>
      </c>
      <c r="P225">
        <v>0</v>
      </c>
      <c r="Q225">
        <v>1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1</v>
      </c>
      <c r="X225">
        <v>0</v>
      </c>
      <c r="Y225">
        <v>0</v>
      </c>
      <c r="Z225">
        <v>0</v>
      </c>
      <c r="AA225">
        <v>0</v>
      </c>
      <c r="AB225">
        <v>0</v>
      </c>
      <c r="AC225" s="419">
        <f t="shared" si="24"/>
        <v>0</v>
      </c>
      <c r="AD225" s="419">
        <f t="shared" si="25"/>
        <v>0</v>
      </c>
      <c r="AE225" s="419">
        <f t="shared" si="26"/>
        <v>0</v>
      </c>
      <c r="AF225" s="419">
        <f t="shared" si="27"/>
        <v>0</v>
      </c>
      <c r="AG225" s="419">
        <f t="shared" si="28"/>
        <v>0</v>
      </c>
      <c r="AH225" s="419">
        <f t="shared" si="29"/>
        <v>0</v>
      </c>
    </row>
    <row r="226" spans="1:34" ht="14.5" x14ac:dyDescent="0.35">
      <c r="A226" s="681" t="s">
        <v>740</v>
      </c>
      <c r="B226" s="682" t="s">
        <v>741</v>
      </c>
      <c r="C226" s="419"/>
      <c r="D226" s="419"/>
      <c r="E226" s="419"/>
      <c r="F226" s="419"/>
      <c r="G226" s="419"/>
      <c r="H226" s="419"/>
      <c r="I226" s="419"/>
      <c r="J226" s="419"/>
      <c r="K226" s="419"/>
      <c r="L226" s="419"/>
      <c r="M226" t="s">
        <v>742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 s="419">
        <f t="shared" si="24"/>
        <v>0</v>
      </c>
      <c r="AD226" s="419">
        <f t="shared" si="25"/>
        <v>0</v>
      </c>
      <c r="AE226" s="419">
        <f t="shared" si="26"/>
        <v>0</v>
      </c>
      <c r="AF226" s="419">
        <f t="shared" si="27"/>
        <v>0</v>
      </c>
      <c r="AG226" s="419">
        <f t="shared" si="28"/>
        <v>0</v>
      </c>
      <c r="AH226" s="419">
        <f t="shared" si="29"/>
        <v>0</v>
      </c>
    </row>
    <row r="227" spans="1:34" ht="14.5" x14ac:dyDescent="0.35">
      <c r="A227" s="681" t="s">
        <v>746</v>
      </c>
      <c r="B227" s="682" t="s">
        <v>747</v>
      </c>
      <c r="C227" s="419"/>
      <c r="D227" s="419"/>
      <c r="E227" s="419"/>
      <c r="F227" s="419"/>
      <c r="G227" s="419"/>
      <c r="H227" s="419"/>
      <c r="I227" s="419"/>
      <c r="J227" s="419"/>
      <c r="K227" s="419"/>
      <c r="L227" s="419"/>
      <c r="M227" t="s">
        <v>748</v>
      </c>
      <c r="N227">
        <v>27</v>
      </c>
      <c r="O227">
        <v>16</v>
      </c>
      <c r="P227">
        <v>11</v>
      </c>
      <c r="Q227">
        <v>3</v>
      </c>
      <c r="R227">
        <v>2</v>
      </c>
      <c r="S227">
        <v>6</v>
      </c>
      <c r="T227">
        <v>3</v>
      </c>
      <c r="U227">
        <v>13</v>
      </c>
      <c r="V227">
        <v>0</v>
      </c>
      <c r="W227">
        <v>2</v>
      </c>
      <c r="X227">
        <v>2</v>
      </c>
      <c r="Y227">
        <v>3</v>
      </c>
      <c r="Z227">
        <v>1</v>
      </c>
      <c r="AA227">
        <v>8</v>
      </c>
      <c r="AB227">
        <v>0</v>
      </c>
      <c r="AC227" s="419">
        <f t="shared" si="24"/>
        <v>1</v>
      </c>
      <c r="AD227" s="419">
        <f t="shared" si="25"/>
        <v>0</v>
      </c>
      <c r="AE227" s="419">
        <f t="shared" si="26"/>
        <v>3</v>
      </c>
      <c r="AF227" s="419">
        <f t="shared" si="27"/>
        <v>2</v>
      </c>
      <c r="AG227" s="419">
        <f t="shared" si="28"/>
        <v>5</v>
      </c>
      <c r="AH227" s="419">
        <f t="shared" si="29"/>
        <v>0</v>
      </c>
    </row>
    <row r="228" spans="1:34" ht="14.5" x14ac:dyDescent="0.35">
      <c r="A228" s="681" t="s">
        <v>750</v>
      </c>
      <c r="B228" s="682" t="s">
        <v>752</v>
      </c>
      <c r="C228" s="419"/>
      <c r="D228" s="419"/>
      <c r="E228" s="419"/>
      <c r="F228" s="419"/>
      <c r="G228" s="419"/>
      <c r="H228" s="419"/>
      <c r="I228" s="419"/>
      <c r="J228" s="419"/>
      <c r="K228" s="419"/>
      <c r="L228" s="419"/>
      <c r="M228" t="s">
        <v>753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 s="419">
        <f t="shared" si="24"/>
        <v>0</v>
      </c>
      <c r="AD228" s="419">
        <f t="shared" si="25"/>
        <v>0</v>
      </c>
      <c r="AE228" s="419">
        <f t="shared" si="26"/>
        <v>0</v>
      </c>
      <c r="AF228" s="419">
        <f t="shared" si="27"/>
        <v>0</v>
      </c>
      <c r="AG228" s="419">
        <f t="shared" si="28"/>
        <v>0</v>
      </c>
      <c r="AH228" s="419">
        <f t="shared" si="29"/>
        <v>0</v>
      </c>
    </row>
    <row r="229" spans="1:34" ht="14.5" x14ac:dyDescent="0.35">
      <c r="A229" s="681" t="s">
        <v>757</v>
      </c>
      <c r="B229" s="682" t="s">
        <v>758</v>
      </c>
      <c r="C229" s="419"/>
      <c r="D229" s="419"/>
      <c r="E229" s="419"/>
      <c r="F229" s="419"/>
      <c r="G229" s="419"/>
      <c r="H229" s="419"/>
      <c r="I229" s="419"/>
      <c r="J229" s="419"/>
      <c r="K229" s="419"/>
      <c r="L229" s="419"/>
      <c r="M229" t="s">
        <v>759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 s="419">
        <f t="shared" si="24"/>
        <v>0</v>
      </c>
      <c r="AD229" s="419">
        <f t="shared" si="25"/>
        <v>0</v>
      </c>
      <c r="AE229" s="419">
        <f t="shared" si="26"/>
        <v>0</v>
      </c>
      <c r="AF229" s="419">
        <f t="shared" si="27"/>
        <v>0</v>
      </c>
      <c r="AG229" s="419">
        <f t="shared" si="28"/>
        <v>0</v>
      </c>
      <c r="AH229" s="419">
        <f t="shared" si="29"/>
        <v>0</v>
      </c>
    </row>
    <row r="230" spans="1:34" ht="14.5" x14ac:dyDescent="0.35">
      <c r="A230" s="681" t="s">
        <v>531</v>
      </c>
      <c r="B230" s="682" t="s">
        <v>762</v>
      </c>
      <c r="C230" s="419"/>
      <c r="D230" s="419"/>
      <c r="E230" s="419"/>
      <c r="F230" s="419"/>
      <c r="G230" s="419"/>
      <c r="H230" s="419"/>
      <c r="I230" s="419"/>
      <c r="J230" s="419"/>
      <c r="K230" s="419"/>
      <c r="L230" s="419"/>
      <c r="M230" t="s">
        <v>763</v>
      </c>
      <c r="N230">
        <v>3</v>
      </c>
      <c r="O230">
        <v>2</v>
      </c>
      <c r="P230">
        <v>1</v>
      </c>
      <c r="Q230">
        <v>1</v>
      </c>
      <c r="R230">
        <v>0</v>
      </c>
      <c r="S230">
        <v>0</v>
      </c>
      <c r="T230">
        <v>0</v>
      </c>
      <c r="U230">
        <v>2</v>
      </c>
      <c r="V230">
        <v>0</v>
      </c>
      <c r="W230">
        <v>1</v>
      </c>
      <c r="X230">
        <v>0</v>
      </c>
      <c r="Y230">
        <v>0</v>
      </c>
      <c r="Z230">
        <v>0</v>
      </c>
      <c r="AA230">
        <v>1</v>
      </c>
      <c r="AB230">
        <v>0</v>
      </c>
      <c r="AC230" s="419">
        <f t="shared" si="24"/>
        <v>0</v>
      </c>
      <c r="AD230" s="419">
        <f t="shared" si="25"/>
        <v>0</v>
      </c>
      <c r="AE230" s="419">
        <f t="shared" si="26"/>
        <v>0</v>
      </c>
      <c r="AF230" s="419">
        <f t="shared" si="27"/>
        <v>0</v>
      </c>
      <c r="AG230" s="419">
        <f t="shared" si="28"/>
        <v>1</v>
      </c>
      <c r="AH230" s="419">
        <f t="shared" si="29"/>
        <v>0</v>
      </c>
    </row>
    <row r="231" spans="1:34" ht="14.5" x14ac:dyDescent="0.35">
      <c r="A231" s="681" t="s">
        <v>7015</v>
      </c>
      <c r="B231" s="682" t="s">
        <v>765</v>
      </c>
      <c r="C231" s="419"/>
      <c r="D231" s="419"/>
      <c r="E231" s="419"/>
      <c r="F231" s="419"/>
      <c r="G231" s="419"/>
      <c r="H231" s="419"/>
      <c r="I231" s="419"/>
      <c r="J231" s="419"/>
      <c r="K231" s="419"/>
      <c r="L231" s="419"/>
      <c r="M231" t="s">
        <v>766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 s="419">
        <f t="shared" si="24"/>
        <v>0</v>
      </c>
      <c r="AD231" s="419">
        <f t="shared" si="25"/>
        <v>0</v>
      </c>
      <c r="AE231" s="419">
        <f t="shared" si="26"/>
        <v>0</v>
      </c>
      <c r="AF231" s="419">
        <f t="shared" si="27"/>
        <v>0</v>
      </c>
      <c r="AG231" s="419">
        <f t="shared" si="28"/>
        <v>0</v>
      </c>
      <c r="AH231" s="419">
        <f t="shared" si="29"/>
        <v>0</v>
      </c>
    </row>
    <row r="232" spans="1:34" ht="14.5" x14ac:dyDescent="0.35">
      <c r="A232" s="681" t="s">
        <v>7810</v>
      </c>
      <c r="B232" s="682" t="s">
        <v>769</v>
      </c>
      <c r="C232" s="419"/>
      <c r="D232" s="419"/>
      <c r="E232" s="419"/>
      <c r="F232" s="419"/>
      <c r="G232" s="419"/>
      <c r="H232" s="419"/>
      <c r="I232" s="419"/>
      <c r="J232" s="419"/>
      <c r="K232" s="419"/>
      <c r="L232" s="419"/>
      <c r="M232" t="s">
        <v>770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 s="419">
        <f t="shared" si="24"/>
        <v>0</v>
      </c>
      <c r="AD232" s="419">
        <f t="shared" si="25"/>
        <v>0</v>
      </c>
      <c r="AE232" s="419">
        <f t="shared" si="26"/>
        <v>0</v>
      </c>
      <c r="AF232" s="419">
        <f t="shared" si="27"/>
        <v>0</v>
      </c>
      <c r="AG232" s="419">
        <f t="shared" si="28"/>
        <v>0</v>
      </c>
      <c r="AH232" s="419">
        <f t="shared" si="29"/>
        <v>0</v>
      </c>
    </row>
    <row r="233" spans="1:34" ht="14.5" x14ac:dyDescent="0.35">
      <c r="A233" s="681" t="s">
        <v>8065</v>
      </c>
      <c r="B233" s="682" t="s">
        <v>8064</v>
      </c>
      <c r="C233" s="419"/>
      <c r="D233" s="419"/>
      <c r="E233" s="419"/>
      <c r="F233" s="419"/>
      <c r="G233" s="419"/>
      <c r="H233" s="419"/>
      <c r="I233" s="419"/>
      <c r="J233" s="419"/>
      <c r="K233" s="419"/>
      <c r="L233" s="419"/>
      <c r="M233" t="s">
        <v>773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 s="419">
        <f t="shared" si="24"/>
        <v>0</v>
      </c>
      <c r="AD233" s="419">
        <f t="shared" si="25"/>
        <v>0</v>
      </c>
      <c r="AE233" s="419">
        <f t="shared" si="26"/>
        <v>0</v>
      </c>
      <c r="AF233" s="419">
        <f t="shared" si="27"/>
        <v>0</v>
      </c>
      <c r="AG233" s="419">
        <f t="shared" si="28"/>
        <v>0</v>
      </c>
      <c r="AH233" s="419">
        <f t="shared" si="29"/>
        <v>0</v>
      </c>
    </row>
    <row r="234" spans="1:34" ht="14.5" x14ac:dyDescent="0.35">
      <c r="A234" s="681" t="s">
        <v>8696</v>
      </c>
      <c r="B234" s="682" t="s">
        <v>9097</v>
      </c>
      <c r="C234" s="419"/>
      <c r="D234" s="419"/>
      <c r="E234" s="419"/>
      <c r="F234" s="419"/>
      <c r="G234" s="419"/>
      <c r="H234" s="419"/>
      <c r="I234" s="419"/>
      <c r="J234" s="419"/>
      <c r="K234" s="419"/>
      <c r="L234" s="419"/>
      <c r="M234" t="s">
        <v>390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 s="419">
        <f t="shared" si="24"/>
        <v>0</v>
      </c>
      <c r="AD234" s="419">
        <f t="shared" si="25"/>
        <v>0</v>
      </c>
      <c r="AE234" s="419">
        <f t="shared" si="26"/>
        <v>0</v>
      </c>
      <c r="AF234" s="419">
        <f t="shared" si="27"/>
        <v>0</v>
      </c>
      <c r="AG234" s="419">
        <f t="shared" si="28"/>
        <v>0</v>
      </c>
      <c r="AH234" s="419">
        <f t="shared" si="29"/>
        <v>0</v>
      </c>
    </row>
    <row r="235" spans="1:34" ht="14.5" x14ac:dyDescent="0.35">
      <c r="A235" s="681" t="s">
        <v>8665</v>
      </c>
      <c r="B235" s="682" t="s">
        <v>776</v>
      </c>
      <c r="C235" s="419"/>
      <c r="D235" s="419"/>
      <c r="E235" s="419"/>
      <c r="F235" s="419"/>
      <c r="G235" s="419"/>
      <c r="H235" s="419"/>
      <c r="I235" s="419"/>
      <c r="J235" s="419"/>
      <c r="K235" s="419"/>
      <c r="L235" s="419"/>
      <c r="M235" t="s">
        <v>777</v>
      </c>
      <c r="N235">
        <v>6</v>
      </c>
      <c r="O235">
        <v>4</v>
      </c>
      <c r="P235">
        <v>2</v>
      </c>
      <c r="Q235">
        <v>4</v>
      </c>
      <c r="R235">
        <v>2</v>
      </c>
      <c r="S235">
        <v>0</v>
      </c>
      <c r="T235">
        <v>0</v>
      </c>
      <c r="U235">
        <v>0</v>
      </c>
      <c r="V235">
        <v>0</v>
      </c>
      <c r="W235">
        <v>3</v>
      </c>
      <c r="X235">
        <v>1</v>
      </c>
      <c r="Y235">
        <v>0</v>
      </c>
      <c r="Z235">
        <v>0</v>
      </c>
      <c r="AA235">
        <v>0</v>
      </c>
      <c r="AB235">
        <v>0</v>
      </c>
      <c r="AC235" s="419">
        <f t="shared" si="24"/>
        <v>1</v>
      </c>
      <c r="AD235" s="419">
        <f t="shared" si="25"/>
        <v>1</v>
      </c>
      <c r="AE235" s="419">
        <f t="shared" si="26"/>
        <v>0</v>
      </c>
      <c r="AF235" s="419">
        <f t="shared" si="27"/>
        <v>0</v>
      </c>
      <c r="AG235" s="419">
        <f t="shared" si="28"/>
        <v>0</v>
      </c>
      <c r="AH235" s="419">
        <f t="shared" si="29"/>
        <v>0</v>
      </c>
    </row>
    <row r="236" spans="1:34" ht="14.5" x14ac:dyDescent="0.35">
      <c r="A236" s="681" t="s">
        <v>8063</v>
      </c>
      <c r="B236" s="682" t="s">
        <v>8061</v>
      </c>
      <c r="C236" s="419"/>
      <c r="D236" s="419"/>
      <c r="E236" s="419"/>
      <c r="F236" s="419"/>
      <c r="G236" s="419"/>
      <c r="H236" s="419"/>
      <c r="I236" s="419"/>
      <c r="J236" s="419"/>
      <c r="K236" s="419"/>
      <c r="L236" s="419"/>
      <c r="M236" t="s">
        <v>8062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 s="419">
        <f t="shared" si="24"/>
        <v>0</v>
      </c>
      <c r="AD236" s="419">
        <f t="shared" si="25"/>
        <v>0</v>
      </c>
      <c r="AE236" s="419">
        <f t="shared" si="26"/>
        <v>0</v>
      </c>
      <c r="AF236" s="419">
        <f t="shared" si="27"/>
        <v>0</v>
      </c>
      <c r="AG236" s="419">
        <f t="shared" si="28"/>
        <v>0</v>
      </c>
      <c r="AH236" s="419">
        <f t="shared" si="29"/>
        <v>0</v>
      </c>
    </row>
    <row r="237" spans="1:34" ht="14.5" x14ac:dyDescent="0.35">
      <c r="A237" s="681" t="s">
        <v>7016</v>
      </c>
      <c r="B237" s="682" t="s">
        <v>779</v>
      </c>
      <c r="C237" s="419"/>
      <c r="D237" s="419"/>
      <c r="E237" s="419"/>
      <c r="F237" s="419"/>
      <c r="G237" s="419"/>
      <c r="H237" s="419"/>
      <c r="I237" s="419"/>
      <c r="J237" s="419"/>
      <c r="K237" s="419"/>
      <c r="L237" s="419"/>
      <c r="M237" t="s">
        <v>780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 s="419">
        <f t="shared" si="24"/>
        <v>0</v>
      </c>
      <c r="AD237" s="419">
        <f t="shared" si="25"/>
        <v>0</v>
      </c>
      <c r="AE237" s="419">
        <f t="shared" si="26"/>
        <v>0</v>
      </c>
      <c r="AF237" s="419">
        <f t="shared" si="27"/>
        <v>0</v>
      </c>
      <c r="AG237" s="419">
        <f t="shared" si="28"/>
        <v>0</v>
      </c>
      <c r="AH237" s="419">
        <f t="shared" si="29"/>
        <v>0</v>
      </c>
    </row>
    <row r="238" spans="1:34" ht="14.5" x14ac:dyDescent="0.35">
      <c r="A238" s="681" t="s">
        <v>7722</v>
      </c>
      <c r="B238" s="682" t="s">
        <v>784</v>
      </c>
      <c r="C238" s="419"/>
      <c r="D238" s="419"/>
      <c r="E238" s="419"/>
      <c r="F238" s="419"/>
      <c r="G238" s="419"/>
      <c r="H238" s="419"/>
      <c r="I238" s="419"/>
      <c r="J238" s="419"/>
      <c r="K238" s="419"/>
      <c r="L238" s="419"/>
      <c r="M238" t="s">
        <v>785</v>
      </c>
      <c r="N238">
        <v>2</v>
      </c>
      <c r="O238">
        <v>1</v>
      </c>
      <c r="P238">
        <v>1</v>
      </c>
      <c r="Q238">
        <v>2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1</v>
      </c>
      <c r="X238">
        <v>0</v>
      </c>
      <c r="Y238">
        <v>0</v>
      </c>
      <c r="Z238">
        <v>0</v>
      </c>
      <c r="AA238">
        <v>0</v>
      </c>
      <c r="AB238">
        <v>0</v>
      </c>
      <c r="AC238" s="419">
        <f t="shared" si="24"/>
        <v>1</v>
      </c>
      <c r="AD238" s="419">
        <f t="shared" si="25"/>
        <v>0</v>
      </c>
      <c r="AE238" s="419">
        <f t="shared" si="26"/>
        <v>0</v>
      </c>
      <c r="AF238" s="419">
        <f t="shared" si="27"/>
        <v>0</v>
      </c>
      <c r="AG238" s="419">
        <f t="shared" si="28"/>
        <v>0</v>
      </c>
      <c r="AH238" s="419">
        <f t="shared" si="29"/>
        <v>0</v>
      </c>
    </row>
    <row r="239" spans="1:34" ht="14.5" x14ac:dyDescent="0.35">
      <c r="A239" s="681" t="s">
        <v>7017</v>
      </c>
      <c r="B239" s="682" t="s">
        <v>7139</v>
      </c>
      <c r="C239" s="419"/>
      <c r="D239" s="419"/>
      <c r="E239" s="419"/>
      <c r="F239" s="419"/>
      <c r="G239" s="419"/>
      <c r="H239" s="419"/>
      <c r="I239" s="419"/>
      <c r="J239" s="419"/>
      <c r="K239" s="419"/>
      <c r="L239" s="419"/>
      <c r="M239" t="s">
        <v>7141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 s="419">
        <f t="shared" si="24"/>
        <v>0</v>
      </c>
      <c r="AD239" s="419">
        <f t="shared" si="25"/>
        <v>0</v>
      </c>
      <c r="AE239" s="419">
        <f t="shared" si="26"/>
        <v>0</v>
      </c>
      <c r="AF239" s="419">
        <f t="shared" si="27"/>
        <v>0</v>
      </c>
      <c r="AG239" s="419">
        <f t="shared" si="28"/>
        <v>0</v>
      </c>
      <c r="AH239" s="419">
        <f t="shared" si="29"/>
        <v>0</v>
      </c>
    </row>
    <row r="240" spans="1:34" ht="14.5" x14ac:dyDescent="0.35">
      <c r="A240" s="681" t="s">
        <v>7631</v>
      </c>
      <c r="B240" s="682" t="s">
        <v>790</v>
      </c>
      <c r="C240" s="419"/>
      <c r="D240" s="419"/>
      <c r="E240" s="419"/>
      <c r="F240" s="419"/>
      <c r="G240" s="419"/>
      <c r="H240" s="419"/>
      <c r="I240" s="419"/>
      <c r="J240" s="419"/>
      <c r="K240" s="419"/>
      <c r="L240" s="419"/>
      <c r="M240" t="s">
        <v>791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 s="419">
        <f t="shared" si="24"/>
        <v>0</v>
      </c>
      <c r="AD240" s="419">
        <f t="shared" si="25"/>
        <v>0</v>
      </c>
      <c r="AE240" s="419">
        <f t="shared" si="26"/>
        <v>0</v>
      </c>
      <c r="AF240" s="419">
        <f t="shared" si="27"/>
        <v>0</v>
      </c>
      <c r="AG240" s="419">
        <f t="shared" si="28"/>
        <v>0</v>
      </c>
      <c r="AH240" s="419">
        <f t="shared" si="29"/>
        <v>0</v>
      </c>
    </row>
    <row r="241" spans="1:34" ht="14.5" x14ac:dyDescent="0.35">
      <c r="A241" s="681" t="s">
        <v>8071</v>
      </c>
      <c r="B241" s="682" t="s">
        <v>8069</v>
      </c>
      <c r="C241" s="419"/>
      <c r="D241" s="419"/>
      <c r="E241" s="419"/>
      <c r="F241" s="419"/>
      <c r="G241" s="419"/>
      <c r="H241" s="419"/>
      <c r="I241" s="419"/>
      <c r="J241" s="419"/>
      <c r="K241" s="419"/>
      <c r="L241" s="419"/>
      <c r="M241" t="s">
        <v>8070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 s="419">
        <f t="shared" si="24"/>
        <v>0</v>
      </c>
      <c r="AD241" s="419">
        <f t="shared" si="25"/>
        <v>0</v>
      </c>
      <c r="AE241" s="419">
        <f t="shared" si="26"/>
        <v>0</v>
      </c>
      <c r="AF241" s="419">
        <f t="shared" si="27"/>
        <v>0</v>
      </c>
      <c r="AG241" s="419">
        <f t="shared" si="28"/>
        <v>0</v>
      </c>
      <c r="AH241" s="419">
        <f t="shared" si="29"/>
        <v>0</v>
      </c>
    </row>
    <row r="242" spans="1:34" ht="14.5" x14ac:dyDescent="0.35">
      <c r="A242" s="681" t="s">
        <v>7018</v>
      </c>
      <c r="B242" s="682" t="s">
        <v>797</v>
      </c>
      <c r="C242" s="419"/>
      <c r="D242" s="419"/>
      <c r="E242" s="419"/>
      <c r="F242" s="419"/>
      <c r="G242" s="419"/>
      <c r="H242" s="419"/>
      <c r="I242" s="419"/>
      <c r="J242" s="419"/>
      <c r="K242" s="419"/>
      <c r="L242" s="419"/>
      <c r="M242" t="s">
        <v>798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 s="419">
        <f t="shared" si="24"/>
        <v>0</v>
      </c>
      <c r="AD242" s="419">
        <f t="shared" si="25"/>
        <v>0</v>
      </c>
      <c r="AE242" s="419">
        <f t="shared" si="26"/>
        <v>0</v>
      </c>
      <c r="AF242" s="419">
        <f t="shared" si="27"/>
        <v>0</v>
      </c>
      <c r="AG242" s="419">
        <f t="shared" si="28"/>
        <v>0</v>
      </c>
      <c r="AH242" s="419">
        <f t="shared" si="29"/>
        <v>0</v>
      </c>
    </row>
    <row r="243" spans="1:34" ht="14.5" x14ac:dyDescent="0.35">
      <c r="A243" s="681" t="s">
        <v>801</v>
      </c>
      <c r="B243" s="682" t="s">
        <v>9156</v>
      </c>
      <c r="C243" s="419"/>
      <c r="D243" s="419"/>
      <c r="E243" s="419"/>
      <c r="F243" s="419"/>
      <c r="G243" s="419"/>
      <c r="H243" s="419"/>
      <c r="I243" s="419"/>
      <c r="J243" s="419"/>
      <c r="K243" s="419"/>
      <c r="L243" s="419"/>
      <c r="M243" t="s">
        <v>9157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 s="419">
        <f t="shared" si="24"/>
        <v>0</v>
      </c>
      <c r="AD243" s="419">
        <f t="shared" si="25"/>
        <v>0</v>
      </c>
      <c r="AE243" s="419">
        <f t="shared" si="26"/>
        <v>0</v>
      </c>
      <c r="AF243" s="419">
        <f t="shared" si="27"/>
        <v>0</v>
      </c>
      <c r="AG243" s="419">
        <f t="shared" si="28"/>
        <v>0</v>
      </c>
      <c r="AH243" s="419">
        <f t="shared" si="29"/>
        <v>0</v>
      </c>
    </row>
    <row r="244" spans="1:34" ht="14.5" x14ac:dyDescent="0.35">
      <c r="A244" s="681" t="s">
        <v>802</v>
      </c>
      <c r="B244" s="682" t="s">
        <v>803</v>
      </c>
      <c r="C244" s="419"/>
      <c r="D244" s="419"/>
      <c r="E244" s="419"/>
      <c r="F244" s="419"/>
      <c r="G244" s="419"/>
      <c r="H244" s="419"/>
      <c r="I244" s="419"/>
      <c r="J244" s="419"/>
      <c r="K244" s="419"/>
      <c r="L244" s="419"/>
      <c r="M244" t="s">
        <v>804</v>
      </c>
      <c r="N244">
        <v>2</v>
      </c>
      <c r="O244">
        <v>1</v>
      </c>
      <c r="P244">
        <v>1</v>
      </c>
      <c r="Q244">
        <v>2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1</v>
      </c>
      <c r="X244">
        <v>0</v>
      </c>
      <c r="Y244">
        <v>0</v>
      </c>
      <c r="Z244">
        <v>0</v>
      </c>
      <c r="AA244">
        <v>0</v>
      </c>
      <c r="AB244">
        <v>0</v>
      </c>
      <c r="AC244" s="419">
        <f t="shared" si="24"/>
        <v>1</v>
      </c>
      <c r="AD244" s="419">
        <f t="shared" si="25"/>
        <v>0</v>
      </c>
      <c r="AE244" s="419">
        <f t="shared" si="26"/>
        <v>0</v>
      </c>
      <c r="AF244" s="419">
        <f t="shared" si="27"/>
        <v>0</v>
      </c>
      <c r="AG244" s="419">
        <f t="shared" si="28"/>
        <v>0</v>
      </c>
      <c r="AH244" s="419">
        <f t="shared" si="29"/>
        <v>0</v>
      </c>
    </row>
    <row r="245" spans="1:34" ht="14.5" x14ac:dyDescent="0.35">
      <c r="A245" s="681" t="s">
        <v>808</v>
      </c>
      <c r="B245" s="682" t="s">
        <v>809</v>
      </c>
      <c r="C245" s="419"/>
      <c r="D245" s="419"/>
      <c r="E245" s="419"/>
      <c r="F245" s="419"/>
      <c r="G245" s="419"/>
      <c r="H245" s="419"/>
      <c r="I245" s="419"/>
      <c r="J245" s="419"/>
      <c r="K245" s="419"/>
      <c r="L245" s="419"/>
      <c r="M245" t="s">
        <v>792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 s="419">
        <f t="shared" si="24"/>
        <v>0</v>
      </c>
      <c r="AD245" s="419">
        <f t="shared" si="25"/>
        <v>0</v>
      </c>
      <c r="AE245" s="419">
        <f t="shared" si="26"/>
        <v>0</v>
      </c>
      <c r="AF245" s="419">
        <f t="shared" si="27"/>
        <v>0</v>
      </c>
      <c r="AG245" s="419">
        <f t="shared" si="28"/>
        <v>0</v>
      </c>
      <c r="AH245" s="419">
        <f t="shared" si="29"/>
        <v>0</v>
      </c>
    </row>
    <row r="246" spans="1:34" ht="14.5" x14ac:dyDescent="0.35">
      <c r="A246" s="681" t="s">
        <v>812</v>
      </c>
      <c r="B246" s="682" t="s">
        <v>8080</v>
      </c>
      <c r="C246" s="419"/>
      <c r="D246" s="419"/>
      <c r="E246" s="419"/>
      <c r="F246" s="419"/>
      <c r="G246" s="419"/>
      <c r="H246" s="419"/>
      <c r="I246" s="419"/>
      <c r="J246" s="419"/>
      <c r="K246" s="419"/>
      <c r="L246" s="419"/>
      <c r="M246" t="s">
        <v>439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 s="419">
        <f t="shared" si="24"/>
        <v>0</v>
      </c>
      <c r="AD246" s="419">
        <f t="shared" si="25"/>
        <v>0</v>
      </c>
      <c r="AE246" s="419">
        <f t="shared" si="26"/>
        <v>0</v>
      </c>
      <c r="AF246" s="419">
        <f t="shared" si="27"/>
        <v>0</v>
      </c>
      <c r="AG246" s="419">
        <f t="shared" si="28"/>
        <v>0</v>
      </c>
      <c r="AH246" s="419">
        <f t="shared" si="29"/>
        <v>0</v>
      </c>
    </row>
    <row r="247" spans="1:34" ht="14.5" x14ac:dyDescent="0.35">
      <c r="A247" s="681" t="s">
        <v>814</v>
      </c>
      <c r="B247" s="682" t="s">
        <v>9167</v>
      </c>
      <c r="C247" s="419"/>
      <c r="D247" s="419"/>
      <c r="E247" s="419"/>
      <c r="F247" s="419"/>
      <c r="G247" s="419"/>
      <c r="H247" s="419"/>
      <c r="I247" s="419"/>
      <c r="J247" s="419"/>
      <c r="K247" s="419"/>
      <c r="L247" s="419"/>
      <c r="M247" t="s">
        <v>815</v>
      </c>
      <c r="N247">
        <v>1</v>
      </c>
      <c r="O247">
        <v>0</v>
      </c>
      <c r="P247">
        <v>1</v>
      </c>
      <c r="Q247">
        <v>0</v>
      </c>
      <c r="R247">
        <v>1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 s="419">
        <f t="shared" si="24"/>
        <v>0</v>
      </c>
      <c r="AD247" s="419">
        <f t="shared" si="25"/>
        <v>1</v>
      </c>
      <c r="AE247" s="419">
        <f t="shared" si="26"/>
        <v>0</v>
      </c>
      <c r="AF247" s="419">
        <f t="shared" si="27"/>
        <v>0</v>
      </c>
      <c r="AG247" s="419">
        <f t="shared" si="28"/>
        <v>0</v>
      </c>
      <c r="AH247" s="419">
        <f t="shared" si="29"/>
        <v>0</v>
      </c>
    </row>
    <row r="248" spans="1:34" ht="14.5" x14ac:dyDescent="0.35">
      <c r="A248" s="681" t="s">
        <v>817</v>
      </c>
      <c r="B248" s="682" t="s">
        <v>8081</v>
      </c>
      <c r="C248" s="419"/>
      <c r="D248" s="419"/>
      <c r="E248" s="419"/>
      <c r="F248" s="419"/>
      <c r="G248" s="419"/>
      <c r="H248" s="419"/>
      <c r="I248" s="419"/>
      <c r="J248" s="419"/>
      <c r="K248" s="419"/>
      <c r="L248" s="419"/>
      <c r="M248" t="s">
        <v>9160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 s="419">
        <f t="shared" si="24"/>
        <v>0</v>
      </c>
      <c r="AD248" s="419">
        <f t="shared" si="25"/>
        <v>0</v>
      </c>
      <c r="AE248" s="419">
        <f t="shared" si="26"/>
        <v>0</v>
      </c>
      <c r="AF248" s="419">
        <f t="shared" si="27"/>
        <v>0</v>
      </c>
      <c r="AG248" s="419">
        <f t="shared" si="28"/>
        <v>0</v>
      </c>
      <c r="AH248" s="419">
        <f t="shared" si="29"/>
        <v>0</v>
      </c>
    </row>
    <row r="249" spans="1:34" ht="14.5" x14ac:dyDescent="0.35">
      <c r="A249" s="681" t="s">
        <v>126</v>
      </c>
      <c r="B249" s="682" t="s">
        <v>9089</v>
      </c>
      <c r="C249" s="419"/>
      <c r="D249" s="419"/>
      <c r="E249" s="419"/>
      <c r="F249" s="419"/>
      <c r="G249" s="419"/>
      <c r="H249" s="419"/>
      <c r="I249" s="419"/>
      <c r="J249" s="419"/>
      <c r="K249" s="419"/>
      <c r="L249" s="419"/>
      <c r="M249" t="s">
        <v>9090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 s="419">
        <f t="shared" si="24"/>
        <v>0</v>
      </c>
      <c r="AD249" s="419">
        <f t="shared" si="25"/>
        <v>0</v>
      </c>
      <c r="AE249" s="419">
        <f t="shared" si="26"/>
        <v>0</v>
      </c>
      <c r="AF249" s="419">
        <f t="shared" si="27"/>
        <v>0</v>
      </c>
      <c r="AG249" s="419">
        <f t="shared" si="28"/>
        <v>0</v>
      </c>
      <c r="AH249" s="419">
        <f t="shared" si="29"/>
        <v>0</v>
      </c>
    </row>
    <row r="250" spans="1:34" ht="14.5" x14ac:dyDescent="0.35">
      <c r="A250" s="681" t="s">
        <v>120</v>
      </c>
      <c r="B250" s="682" t="s">
        <v>9164</v>
      </c>
      <c r="C250" s="419"/>
      <c r="D250" s="419"/>
      <c r="E250" s="419"/>
      <c r="F250" s="419"/>
      <c r="G250" s="419"/>
      <c r="H250" s="419"/>
      <c r="I250" s="419"/>
      <c r="J250" s="419"/>
      <c r="K250" s="419"/>
      <c r="L250" s="419"/>
      <c r="M250" t="s">
        <v>9165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 s="419">
        <f t="shared" si="24"/>
        <v>0</v>
      </c>
      <c r="AD250" s="419">
        <f t="shared" si="25"/>
        <v>0</v>
      </c>
      <c r="AE250" s="419">
        <f t="shared" si="26"/>
        <v>0</v>
      </c>
      <c r="AF250" s="419">
        <f t="shared" si="27"/>
        <v>0</v>
      </c>
      <c r="AG250" s="419">
        <f t="shared" si="28"/>
        <v>0</v>
      </c>
      <c r="AH250" s="419">
        <f t="shared" si="29"/>
        <v>0</v>
      </c>
    </row>
    <row r="251" spans="1:34" ht="14.5" x14ac:dyDescent="0.35">
      <c r="A251" s="681" t="s">
        <v>322</v>
      </c>
      <c r="B251" s="682" t="s">
        <v>9117</v>
      </c>
      <c r="C251" s="419"/>
      <c r="D251" s="419"/>
      <c r="E251" s="419"/>
      <c r="F251" s="419"/>
      <c r="G251" s="419"/>
      <c r="H251" s="419"/>
      <c r="I251" s="419"/>
      <c r="J251" s="419"/>
      <c r="K251" s="419"/>
      <c r="L251" s="419"/>
      <c r="M251" t="s">
        <v>818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 s="419">
        <f t="shared" si="24"/>
        <v>0</v>
      </c>
      <c r="AD251" s="419">
        <f t="shared" si="25"/>
        <v>0</v>
      </c>
      <c r="AE251" s="419">
        <f t="shared" si="26"/>
        <v>0</v>
      </c>
      <c r="AF251" s="419">
        <f t="shared" si="27"/>
        <v>0</v>
      </c>
      <c r="AG251" s="419">
        <f t="shared" si="28"/>
        <v>0</v>
      </c>
      <c r="AH251" s="419">
        <f t="shared" si="29"/>
        <v>0</v>
      </c>
    </row>
    <row r="252" spans="1:34" ht="14.5" x14ac:dyDescent="0.35">
      <c r="A252" s="681" t="s">
        <v>9125</v>
      </c>
      <c r="B252" s="682" t="s">
        <v>9124</v>
      </c>
      <c r="C252" s="419"/>
      <c r="D252" s="419"/>
      <c r="E252" s="419"/>
      <c r="F252" s="419"/>
      <c r="G252" s="419"/>
      <c r="H252" s="419"/>
      <c r="I252" s="419"/>
      <c r="J252" s="419"/>
      <c r="K252" s="419"/>
      <c r="L252" s="419"/>
      <c r="M252" t="s">
        <v>819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 s="419">
        <f t="shared" si="24"/>
        <v>0</v>
      </c>
      <c r="AD252" s="419">
        <f t="shared" si="25"/>
        <v>0</v>
      </c>
      <c r="AE252" s="419">
        <f t="shared" si="26"/>
        <v>0</v>
      </c>
      <c r="AF252" s="419">
        <f t="shared" si="27"/>
        <v>0</v>
      </c>
      <c r="AG252" s="419">
        <f t="shared" si="28"/>
        <v>0</v>
      </c>
      <c r="AH252" s="419">
        <f t="shared" si="29"/>
        <v>0</v>
      </c>
    </row>
    <row r="253" spans="1:34" ht="14.5" x14ac:dyDescent="0.35">
      <c r="A253" s="681" t="s">
        <v>820</v>
      </c>
      <c r="B253" s="682" t="s">
        <v>8072</v>
      </c>
      <c r="C253" s="419"/>
      <c r="D253" s="419"/>
      <c r="E253" s="419"/>
      <c r="F253" s="419"/>
      <c r="G253" s="419"/>
      <c r="H253" s="419"/>
      <c r="I253" s="419"/>
      <c r="J253" s="419"/>
      <c r="K253" s="419"/>
      <c r="L253" s="419"/>
      <c r="M253" t="s">
        <v>483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 s="419">
        <f t="shared" si="24"/>
        <v>0</v>
      </c>
      <c r="AD253" s="419">
        <f t="shared" si="25"/>
        <v>0</v>
      </c>
      <c r="AE253" s="419">
        <f t="shared" si="26"/>
        <v>0</v>
      </c>
      <c r="AF253" s="419">
        <f t="shared" si="27"/>
        <v>0</v>
      </c>
      <c r="AG253" s="419">
        <f t="shared" si="28"/>
        <v>0</v>
      </c>
      <c r="AH253" s="419">
        <f t="shared" si="29"/>
        <v>0</v>
      </c>
    </row>
    <row r="254" spans="1:34" ht="14.5" x14ac:dyDescent="0.35">
      <c r="A254" s="681" t="s">
        <v>822</v>
      </c>
      <c r="B254" s="682" t="s">
        <v>8074</v>
      </c>
      <c r="C254" s="419"/>
      <c r="D254" s="419"/>
      <c r="E254" s="419"/>
      <c r="F254" s="419"/>
      <c r="G254" s="419"/>
      <c r="H254" s="419"/>
      <c r="I254" s="419"/>
      <c r="J254" s="419"/>
      <c r="K254" s="419"/>
      <c r="L254" s="419"/>
      <c r="M254" t="s">
        <v>8075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 s="419">
        <f t="shared" si="24"/>
        <v>0</v>
      </c>
      <c r="AD254" s="419">
        <f t="shared" si="25"/>
        <v>0</v>
      </c>
      <c r="AE254" s="419">
        <f t="shared" si="26"/>
        <v>0</v>
      </c>
      <c r="AF254" s="419">
        <f t="shared" si="27"/>
        <v>0</v>
      </c>
      <c r="AG254" s="419">
        <f t="shared" si="28"/>
        <v>0</v>
      </c>
      <c r="AH254" s="419">
        <f t="shared" si="29"/>
        <v>0</v>
      </c>
    </row>
    <row r="255" spans="1:34" ht="14.5" x14ac:dyDescent="0.35">
      <c r="A255" s="681" t="s">
        <v>823</v>
      </c>
      <c r="B255" s="682" t="s">
        <v>824</v>
      </c>
      <c r="C255" s="419"/>
      <c r="D255" s="419"/>
      <c r="E255" s="419"/>
      <c r="F255" s="419"/>
      <c r="G255" s="419"/>
      <c r="H255" s="419"/>
      <c r="I255" s="419"/>
      <c r="J255" s="419"/>
      <c r="K255" s="419"/>
      <c r="L255" s="419"/>
      <c r="M255" t="s">
        <v>825</v>
      </c>
      <c r="N255">
        <v>1</v>
      </c>
      <c r="O255">
        <v>0</v>
      </c>
      <c r="P255">
        <v>1</v>
      </c>
      <c r="Q255">
        <v>0</v>
      </c>
      <c r="R255">
        <v>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 s="419">
        <f t="shared" si="24"/>
        <v>0</v>
      </c>
      <c r="AD255" s="419">
        <f t="shared" si="25"/>
        <v>1</v>
      </c>
      <c r="AE255" s="419">
        <f t="shared" si="26"/>
        <v>0</v>
      </c>
      <c r="AF255" s="419">
        <f t="shared" si="27"/>
        <v>0</v>
      </c>
      <c r="AG255" s="419">
        <f t="shared" si="28"/>
        <v>0</v>
      </c>
      <c r="AH255" s="419">
        <f t="shared" si="29"/>
        <v>0</v>
      </c>
    </row>
    <row r="256" spans="1:34" ht="14.5" x14ac:dyDescent="0.35">
      <c r="A256" s="681" t="s">
        <v>828</v>
      </c>
      <c r="B256" s="682" t="s">
        <v>829</v>
      </c>
      <c r="C256" s="419"/>
      <c r="D256" s="419"/>
      <c r="E256" s="419"/>
      <c r="F256" s="419"/>
      <c r="G256" s="419"/>
      <c r="H256" s="419"/>
      <c r="I256" s="419"/>
      <c r="J256" s="419"/>
      <c r="K256" s="419"/>
      <c r="L256" s="419"/>
      <c r="M256" t="s">
        <v>830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 s="419">
        <f t="shared" si="24"/>
        <v>0</v>
      </c>
      <c r="AD256" s="419">
        <f t="shared" si="25"/>
        <v>0</v>
      </c>
      <c r="AE256" s="419">
        <f t="shared" si="26"/>
        <v>0</v>
      </c>
      <c r="AF256" s="419">
        <f t="shared" si="27"/>
        <v>0</v>
      </c>
      <c r="AG256" s="419">
        <f t="shared" si="28"/>
        <v>0</v>
      </c>
      <c r="AH256" s="419">
        <f t="shared" si="29"/>
        <v>0</v>
      </c>
    </row>
    <row r="257" spans="1:34" ht="14.5" x14ac:dyDescent="0.35">
      <c r="A257" s="681" t="s">
        <v>337</v>
      </c>
      <c r="B257" s="682" t="s">
        <v>9161</v>
      </c>
      <c r="C257" s="419"/>
      <c r="D257" s="419"/>
      <c r="E257" s="419"/>
      <c r="F257" s="419"/>
      <c r="G257" s="419"/>
      <c r="H257" s="419"/>
      <c r="I257" s="419"/>
      <c r="J257" s="419"/>
      <c r="K257" s="419"/>
      <c r="L257" s="419"/>
      <c r="M257" t="s">
        <v>9162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 s="419">
        <f t="shared" si="24"/>
        <v>0</v>
      </c>
      <c r="AD257" s="419">
        <f t="shared" si="25"/>
        <v>0</v>
      </c>
      <c r="AE257" s="419">
        <f t="shared" si="26"/>
        <v>0</v>
      </c>
      <c r="AF257" s="419">
        <f t="shared" si="27"/>
        <v>0</v>
      </c>
      <c r="AG257" s="419">
        <f t="shared" si="28"/>
        <v>0</v>
      </c>
      <c r="AH257" s="419">
        <f t="shared" si="29"/>
        <v>0</v>
      </c>
    </row>
    <row r="258" spans="1:34" ht="14.5" x14ac:dyDescent="0.35">
      <c r="A258" s="681" t="s">
        <v>240</v>
      </c>
      <c r="B258" s="682" t="s">
        <v>8067</v>
      </c>
      <c r="C258" s="419"/>
      <c r="D258" s="419"/>
      <c r="E258" s="419"/>
      <c r="F258" s="419"/>
      <c r="G258" s="419"/>
      <c r="H258" s="419"/>
      <c r="I258" s="419"/>
      <c r="J258" s="419"/>
      <c r="K258" s="419"/>
      <c r="L258" s="419"/>
      <c r="M258" t="s">
        <v>8068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 s="419">
        <f t="shared" si="24"/>
        <v>0</v>
      </c>
      <c r="AD258" s="419">
        <f t="shared" si="25"/>
        <v>0</v>
      </c>
      <c r="AE258" s="419">
        <f t="shared" si="26"/>
        <v>0</v>
      </c>
      <c r="AF258" s="419">
        <f t="shared" si="27"/>
        <v>0</v>
      </c>
      <c r="AG258" s="419">
        <f t="shared" si="28"/>
        <v>0</v>
      </c>
      <c r="AH258" s="419">
        <f t="shared" si="29"/>
        <v>0</v>
      </c>
    </row>
    <row r="259" spans="1:34" ht="14.5" x14ac:dyDescent="0.35">
      <c r="A259" s="681" t="s">
        <v>181</v>
      </c>
      <c r="B259" s="682" t="s">
        <v>9121</v>
      </c>
      <c r="C259" s="419"/>
      <c r="D259" s="419"/>
      <c r="E259" s="419"/>
      <c r="F259" s="419"/>
      <c r="G259" s="419"/>
      <c r="H259" s="419"/>
      <c r="I259" s="419"/>
      <c r="J259" s="419"/>
      <c r="K259" s="419"/>
      <c r="L259" s="419"/>
      <c r="M259" t="s">
        <v>9122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 s="419">
        <f t="shared" si="24"/>
        <v>0</v>
      </c>
      <c r="AD259" s="419">
        <f t="shared" si="25"/>
        <v>0</v>
      </c>
      <c r="AE259" s="419">
        <f t="shared" si="26"/>
        <v>0</v>
      </c>
      <c r="AF259" s="419">
        <f t="shared" si="27"/>
        <v>0</v>
      </c>
      <c r="AG259" s="419">
        <f t="shared" si="28"/>
        <v>0</v>
      </c>
      <c r="AH259" s="419">
        <f t="shared" si="29"/>
        <v>0</v>
      </c>
    </row>
    <row r="260" spans="1:34" ht="14.5" x14ac:dyDescent="0.35">
      <c r="A260" s="681" t="s">
        <v>13205</v>
      </c>
      <c r="B260" s="682" t="s">
        <v>14342</v>
      </c>
      <c r="C260" s="419"/>
      <c r="D260" s="419"/>
      <c r="E260" s="419"/>
      <c r="F260" s="419"/>
      <c r="G260" s="419"/>
      <c r="H260" s="419"/>
      <c r="I260" s="419"/>
      <c r="J260" s="419"/>
      <c r="K260" s="419"/>
      <c r="L260" s="419"/>
      <c r="M260" t="s">
        <v>20458</v>
      </c>
      <c r="N260">
        <v>1</v>
      </c>
      <c r="O260">
        <v>1</v>
      </c>
      <c r="P260">
        <v>0</v>
      </c>
      <c r="Q260">
        <v>0</v>
      </c>
      <c r="R260">
        <v>0</v>
      </c>
      <c r="S260">
        <v>1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1</v>
      </c>
      <c r="Z260">
        <v>0</v>
      </c>
      <c r="AA260">
        <v>0</v>
      </c>
      <c r="AB260">
        <v>0</v>
      </c>
      <c r="AC260" s="419">
        <f t="shared" ref="AC260:AC323" si="30">+Q260-W260</f>
        <v>0</v>
      </c>
      <c r="AD260" s="419">
        <f t="shared" ref="AD260:AD323" si="31">+R260-X260</f>
        <v>0</v>
      </c>
      <c r="AE260" s="419">
        <f t="shared" ref="AE260:AE323" si="32">+S260-Y260</f>
        <v>0</v>
      </c>
      <c r="AF260" s="419">
        <f t="shared" ref="AF260:AF323" si="33">+T260-Z260</f>
        <v>0</v>
      </c>
      <c r="AG260" s="419">
        <f t="shared" ref="AG260:AG323" si="34">+U260-AA260</f>
        <v>0</v>
      </c>
      <c r="AH260" s="419">
        <f t="shared" ref="AH260:AH323" si="35">+V260-AB260</f>
        <v>0</v>
      </c>
    </row>
    <row r="261" spans="1:34" ht="14.5" x14ac:dyDescent="0.35">
      <c r="A261" s="681" t="s">
        <v>838</v>
      </c>
      <c r="B261" s="682" t="s">
        <v>839</v>
      </c>
      <c r="C261" s="419"/>
      <c r="D261" s="419"/>
      <c r="E261" s="419"/>
      <c r="F261" s="419"/>
      <c r="G261" s="419"/>
      <c r="H261" s="419"/>
      <c r="I261" s="419"/>
      <c r="J261" s="419"/>
      <c r="K261" s="419"/>
      <c r="L261" s="419"/>
      <c r="M261" t="s">
        <v>129</v>
      </c>
      <c r="N261">
        <v>23</v>
      </c>
      <c r="O261">
        <v>14</v>
      </c>
      <c r="P261">
        <v>9</v>
      </c>
      <c r="Q261">
        <v>1</v>
      </c>
      <c r="R261">
        <v>1</v>
      </c>
      <c r="S261">
        <v>4</v>
      </c>
      <c r="T261">
        <v>8</v>
      </c>
      <c r="U261">
        <v>8</v>
      </c>
      <c r="V261">
        <v>1</v>
      </c>
      <c r="W261">
        <v>1</v>
      </c>
      <c r="X261">
        <v>1</v>
      </c>
      <c r="Y261">
        <v>3</v>
      </c>
      <c r="Z261">
        <v>5</v>
      </c>
      <c r="AA261">
        <v>3</v>
      </c>
      <c r="AB261">
        <v>1</v>
      </c>
      <c r="AC261" s="419">
        <f t="shared" si="30"/>
        <v>0</v>
      </c>
      <c r="AD261" s="419">
        <f t="shared" si="31"/>
        <v>0</v>
      </c>
      <c r="AE261" s="419">
        <f t="shared" si="32"/>
        <v>1</v>
      </c>
      <c r="AF261" s="419">
        <f t="shared" si="33"/>
        <v>3</v>
      </c>
      <c r="AG261" s="419">
        <f t="shared" si="34"/>
        <v>5</v>
      </c>
      <c r="AH261" s="419">
        <f t="shared" si="35"/>
        <v>0</v>
      </c>
    </row>
    <row r="262" spans="1:34" ht="14.5" x14ac:dyDescent="0.35">
      <c r="A262" s="681" t="s">
        <v>841</v>
      </c>
      <c r="B262" s="682" t="s">
        <v>842</v>
      </c>
      <c r="C262" s="419"/>
      <c r="D262" s="419"/>
      <c r="E262" s="419"/>
      <c r="F262" s="419"/>
      <c r="G262" s="419"/>
      <c r="H262" s="419"/>
      <c r="I262" s="419"/>
      <c r="J262" s="419"/>
      <c r="K262" s="419"/>
      <c r="L262" s="419"/>
      <c r="M262" t="s">
        <v>8950</v>
      </c>
      <c r="N262">
        <v>1</v>
      </c>
      <c r="O262">
        <v>0</v>
      </c>
      <c r="P262">
        <v>1</v>
      </c>
      <c r="Q262">
        <v>0</v>
      </c>
      <c r="R262">
        <v>1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 s="419">
        <f t="shared" si="30"/>
        <v>0</v>
      </c>
      <c r="AD262" s="419">
        <f t="shared" si="31"/>
        <v>1</v>
      </c>
      <c r="AE262" s="419">
        <f t="shared" si="32"/>
        <v>0</v>
      </c>
      <c r="AF262" s="419">
        <f t="shared" si="33"/>
        <v>0</v>
      </c>
      <c r="AG262" s="419">
        <f t="shared" si="34"/>
        <v>0</v>
      </c>
      <c r="AH262" s="419">
        <f t="shared" si="35"/>
        <v>0</v>
      </c>
    </row>
    <row r="263" spans="1:34" ht="14.5" x14ac:dyDescent="0.35">
      <c r="A263" s="681" t="s">
        <v>844</v>
      </c>
      <c r="B263" s="682" t="s">
        <v>9053</v>
      </c>
      <c r="C263" s="419"/>
      <c r="D263" s="419"/>
      <c r="E263" s="419"/>
      <c r="F263" s="419"/>
      <c r="G263" s="419"/>
      <c r="H263" s="419"/>
      <c r="I263" s="419"/>
      <c r="J263" s="419"/>
      <c r="K263" s="419"/>
      <c r="L263" s="419"/>
      <c r="M263" t="s">
        <v>9054</v>
      </c>
      <c r="N263">
        <v>77</v>
      </c>
      <c r="O263">
        <v>39</v>
      </c>
      <c r="P263">
        <v>38</v>
      </c>
      <c r="Q263">
        <v>19</v>
      </c>
      <c r="R263">
        <v>11</v>
      </c>
      <c r="S263">
        <v>8</v>
      </c>
      <c r="T263">
        <v>17</v>
      </c>
      <c r="U263">
        <v>22</v>
      </c>
      <c r="V263">
        <v>0</v>
      </c>
      <c r="W263">
        <v>7</v>
      </c>
      <c r="X263">
        <v>7</v>
      </c>
      <c r="Y263">
        <v>5</v>
      </c>
      <c r="Z263">
        <v>6</v>
      </c>
      <c r="AA263">
        <v>14</v>
      </c>
      <c r="AB263">
        <v>0</v>
      </c>
      <c r="AC263" s="419">
        <f t="shared" si="30"/>
        <v>12</v>
      </c>
      <c r="AD263" s="419">
        <f t="shared" si="31"/>
        <v>4</v>
      </c>
      <c r="AE263" s="419">
        <f t="shared" si="32"/>
        <v>3</v>
      </c>
      <c r="AF263" s="419">
        <f t="shared" si="33"/>
        <v>11</v>
      </c>
      <c r="AG263" s="419">
        <f t="shared" si="34"/>
        <v>8</v>
      </c>
      <c r="AH263" s="419">
        <f t="shared" si="35"/>
        <v>0</v>
      </c>
    </row>
    <row r="264" spans="1:34" ht="14.5" x14ac:dyDescent="0.35">
      <c r="A264" s="681" t="s">
        <v>845</v>
      </c>
      <c r="B264" s="682" t="s">
        <v>846</v>
      </c>
      <c r="C264" s="419"/>
      <c r="D264" s="419"/>
      <c r="E264" s="419"/>
      <c r="F264" s="419"/>
      <c r="G264" s="419"/>
      <c r="H264" s="419"/>
      <c r="I264" s="419"/>
      <c r="J264" s="419"/>
      <c r="K264" s="419"/>
      <c r="L264" s="419"/>
      <c r="M264" t="s">
        <v>847</v>
      </c>
      <c r="N264">
        <v>5</v>
      </c>
      <c r="O264">
        <v>3</v>
      </c>
      <c r="P264">
        <v>2</v>
      </c>
      <c r="Q264">
        <v>2</v>
      </c>
      <c r="R264">
        <v>3</v>
      </c>
      <c r="S264">
        <v>0</v>
      </c>
      <c r="T264">
        <v>0</v>
      </c>
      <c r="U264">
        <v>0</v>
      </c>
      <c r="V264">
        <v>0</v>
      </c>
      <c r="W264">
        <v>1</v>
      </c>
      <c r="X264">
        <v>2</v>
      </c>
      <c r="Y264">
        <v>0</v>
      </c>
      <c r="Z264">
        <v>0</v>
      </c>
      <c r="AA264">
        <v>0</v>
      </c>
      <c r="AB264">
        <v>0</v>
      </c>
      <c r="AC264" s="419">
        <f t="shared" si="30"/>
        <v>1</v>
      </c>
      <c r="AD264" s="419">
        <f t="shared" si="31"/>
        <v>1</v>
      </c>
      <c r="AE264" s="419">
        <f t="shared" si="32"/>
        <v>0</v>
      </c>
      <c r="AF264" s="419">
        <f t="shared" si="33"/>
        <v>0</v>
      </c>
      <c r="AG264" s="419">
        <f t="shared" si="34"/>
        <v>0</v>
      </c>
      <c r="AH264" s="419">
        <f t="shared" si="35"/>
        <v>0</v>
      </c>
    </row>
    <row r="265" spans="1:34" ht="14.5" x14ac:dyDescent="0.35">
      <c r="A265" s="681" t="s">
        <v>849</v>
      </c>
      <c r="B265" s="682" t="s">
        <v>850</v>
      </c>
      <c r="C265" s="419"/>
      <c r="D265" s="419"/>
      <c r="E265" s="419"/>
      <c r="F265" s="419"/>
      <c r="G265" s="419"/>
      <c r="H265" s="419"/>
      <c r="I265" s="419"/>
      <c r="J265" s="419"/>
      <c r="K265" s="419"/>
      <c r="L265" s="419"/>
      <c r="M265" t="s">
        <v>197</v>
      </c>
      <c r="N265">
        <v>21</v>
      </c>
      <c r="O265">
        <v>7</v>
      </c>
      <c r="P265">
        <v>14</v>
      </c>
      <c r="Q265">
        <v>1</v>
      </c>
      <c r="R265">
        <v>3</v>
      </c>
      <c r="S265">
        <v>9</v>
      </c>
      <c r="T265">
        <v>3</v>
      </c>
      <c r="U265">
        <v>5</v>
      </c>
      <c r="V265">
        <v>0</v>
      </c>
      <c r="W265">
        <v>0</v>
      </c>
      <c r="X265">
        <v>1</v>
      </c>
      <c r="Y265">
        <v>3</v>
      </c>
      <c r="Z265">
        <v>2</v>
      </c>
      <c r="AA265">
        <v>1</v>
      </c>
      <c r="AB265">
        <v>0</v>
      </c>
      <c r="AC265" s="419">
        <f t="shared" si="30"/>
        <v>1</v>
      </c>
      <c r="AD265" s="419">
        <f t="shared" si="31"/>
        <v>2</v>
      </c>
      <c r="AE265" s="419">
        <f t="shared" si="32"/>
        <v>6</v>
      </c>
      <c r="AF265" s="419">
        <f t="shared" si="33"/>
        <v>1</v>
      </c>
      <c r="AG265" s="419">
        <f t="shared" si="34"/>
        <v>4</v>
      </c>
      <c r="AH265" s="419">
        <f t="shared" si="35"/>
        <v>0</v>
      </c>
    </row>
    <row r="266" spans="1:34" ht="14.5" x14ac:dyDescent="0.35">
      <c r="A266" s="681" t="s">
        <v>853</v>
      </c>
      <c r="B266" s="682" t="s">
        <v>854</v>
      </c>
      <c r="C266" s="419"/>
      <c r="D266" s="419"/>
      <c r="E266" s="419"/>
      <c r="F266" s="419"/>
      <c r="G266" s="419"/>
      <c r="H266" s="419"/>
      <c r="I266" s="419"/>
      <c r="J266" s="419"/>
      <c r="K266" s="419"/>
      <c r="L266" s="419"/>
      <c r="M266" t="s">
        <v>855</v>
      </c>
      <c r="N266">
        <v>12</v>
      </c>
      <c r="O266">
        <v>6</v>
      </c>
      <c r="P266">
        <v>6</v>
      </c>
      <c r="Q266">
        <v>6</v>
      </c>
      <c r="R266">
        <v>3</v>
      </c>
      <c r="S266">
        <v>0</v>
      </c>
      <c r="T266">
        <v>2</v>
      </c>
      <c r="U266">
        <v>1</v>
      </c>
      <c r="V266">
        <v>0</v>
      </c>
      <c r="W266">
        <v>3</v>
      </c>
      <c r="X266">
        <v>0</v>
      </c>
      <c r="Y266">
        <v>0</v>
      </c>
      <c r="Z266">
        <v>2</v>
      </c>
      <c r="AA266">
        <v>1</v>
      </c>
      <c r="AB266">
        <v>0</v>
      </c>
      <c r="AC266" s="419">
        <f t="shared" si="30"/>
        <v>3</v>
      </c>
      <c r="AD266" s="419">
        <f t="shared" si="31"/>
        <v>3</v>
      </c>
      <c r="AE266" s="419">
        <f t="shared" si="32"/>
        <v>0</v>
      </c>
      <c r="AF266" s="419">
        <f t="shared" si="33"/>
        <v>0</v>
      </c>
      <c r="AG266" s="419">
        <f t="shared" si="34"/>
        <v>0</v>
      </c>
      <c r="AH266" s="419">
        <f t="shared" si="35"/>
        <v>0</v>
      </c>
    </row>
    <row r="267" spans="1:34" ht="14.5" x14ac:dyDescent="0.35">
      <c r="A267" s="681" t="s">
        <v>857</v>
      </c>
      <c r="B267" s="682" t="s">
        <v>858</v>
      </c>
      <c r="C267" s="419"/>
      <c r="D267" s="419"/>
      <c r="E267" s="419"/>
      <c r="F267" s="419"/>
      <c r="G267" s="419"/>
      <c r="H267" s="419"/>
      <c r="I267" s="419"/>
      <c r="J267" s="419"/>
      <c r="K267" s="419"/>
      <c r="L267" s="419"/>
      <c r="M267" t="s">
        <v>859</v>
      </c>
      <c r="N267">
        <v>41</v>
      </c>
      <c r="O267">
        <v>13</v>
      </c>
      <c r="P267">
        <v>28</v>
      </c>
      <c r="Q267">
        <v>11</v>
      </c>
      <c r="R267">
        <v>3</v>
      </c>
      <c r="S267">
        <v>1</v>
      </c>
      <c r="T267">
        <v>10</v>
      </c>
      <c r="U267">
        <v>12</v>
      </c>
      <c r="V267">
        <v>4</v>
      </c>
      <c r="W267">
        <v>2</v>
      </c>
      <c r="X267">
        <v>0</v>
      </c>
      <c r="Y267">
        <v>1</v>
      </c>
      <c r="Z267">
        <v>5</v>
      </c>
      <c r="AA267">
        <v>4</v>
      </c>
      <c r="AB267">
        <v>1</v>
      </c>
      <c r="AC267" s="419">
        <f t="shared" si="30"/>
        <v>9</v>
      </c>
      <c r="AD267" s="419">
        <f t="shared" si="31"/>
        <v>3</v>
      </c>
      <c r="AE267" s="419">
        <f t="shared" si="32"/>
        <v>0</v>
      </c>
      <c r="AF267" s="419">
        <f t="shared" si="33"/>
        <v>5</v>
      </c>
      <c r="AG267" s="419">
        <f t="shared" si="34"/>
        <v>8</v>
      </c>
      <c r="AH267" s="419">
        <f t="shared" si="35"/>
        <v>3</v>
      </c>
    </row>
    <row r="268" spans="1:34" ht="14.5" x14ac:dyDescent="0.35">
      <c r="A268" s="681" t="s">
        <v>288</v>
      </c>
      <c r="B268" s="682" t="s">
        <v>862</v>
      </c>
      <c r="C268" s="419"/>
      <c r="D268" s="419"/>
      <c r="E268" s="419"/>
      <c r="F268" s="419"/>
      <c r="G268" s="419"/>
      <c r="H268" s="419"/>
      <c r="I268" s="419"/>
      <c r="J268" s="419"/>
      <c r="K268" s="419"/>
      <c r="L268" s="419"/>
      <c r="M268" t="s">
        <v>8951</v>
      </c>
      <c r="N268">
        <v>26</v>
      </c>
      <c r="O268">
        <v>8</v>
      </c>
      <c r="P268">
        <v>18</v>
      </c>
      <c r="Q268">
        <v>9</v>
      </c>
      <c r="R268">
        <v>0</v>
      </c>
      <c r="S268">
        <v>3</v>
      </c>
      <c r="T268">
        <v>0</v>
      </c>
      <c r="U268">
        <v>14</v>
      </c>
      <c r="V268">
        <v>0</v>
      </c>
      <c r="W268">
        <v>1</v>
      </c>
      <c r="X268">
        <v>0</v>
      </c>
      <c r="Y268">
        <v>2</v>
      </c>
      <c r="Z268">
        <v>0</v>
      </c>
      <c r="AA268">
        <v>5</v>
      </c>
      <c r="AB268">
        <v>0</v>
      </c>
      <c r="AC268" s="419">
        <f t="shared" si="30"/>
        <v>8</v>
      </c>
      <c r="AD268" s="419">
        <f t="shared" si="31"/>
        <v>0</v>
      </c>
      <c r="AE268" s="419">
        <f t="shared" si="32"/>
        <v>1</v>
      </c>
      <c r="AF268" s="419">
        <f t="shared" si="33"/>
        <v>0</v>
      </c>
      <c r="AG268" s="419">
        <f t="shared" si="34"/>
        <v>9</v>
      </c>
      <c r="AH268" s="419">
        <f t="shared" si="35"/>
        <v>0</v>
      </c>
    </row>
    <row r="269" spans="1:34" ht="14.5" x14ac:dyDescent="0.35">
      <c r="A269" s="681" t="s">
        <v>13211</v>
      </c>
      <c r="B269" s="682" t="s">
        <v>14342</v>
      </c>
      <c r="C269" s="419"/>
      <c r="D269" s="419"/>
      <c r="E269" s="419"/>
      <c r="F269" s="419"/>
      <c r="G269" s="419"/>
      <c r="H269" s="419"/>
      <c r="I269" s="419"/>
      <c r="J269" s="419"/>
      <c r="K269" s="419"/>
      <c r="L269" s="419"/>
      <c r="M269" t="s">
        <v>13207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 s="419">
        <f t="shared" si="30"/>
        <v>0</v>
      </c>
      <c r="AD269" s="419">
        <f t="shared" si="31"/>
        <v>0</v>
      </c>
      <c r="AE269" s="419">
        <f t="shared" si="32"/>
        <v>0</v>
      </c>
      <c r="AF269" s="419">
        <f t="shared" si="33"/>
        <v>0</v>
      </c>
      <c r="AG269" s="419">
        <f t="shared" si="34"/>
        <v>0</v>
      </c>
      <c r="AH269" s="419">
        <f t="shared" si="35"/>
        <v>0</v>
      </c>
    </row>
    <row r="270" spans="1:34" ht="14.5" x14ac:dyDescent="0.35">
      <c r="A270" s="681" t="s">
        <v>13213</v>
      </c>
      <c r="B270" s="682" t="s">
        <v>14342</v>
      </c>
      <c r="C270" s="419"/>
      <c r="D270" s="419"/>
      <c r="E270" s="419"/>
      <c r="F270" s="419"/>
      <c r="G270" s="419"/>
      <c r="H270" s="419"/>
      <c r="I270" s="419"/>
      <c r="J270" s="419"/>
      <c r="K270" s="419"/>
      <c r="L270" s="419"/>
      <c r="M270" t="s">
        <v>19752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 s="419">
        <f t="shared" si="30"/>
        <v>0</v>
      </c>
      <c r="AD270" s="419">
        <f t="shared" si="31"/>
        <v>0</v>
      </c>
      <c r="AE270" s="419">
        <f t="shared" si="32"/>
        <v>0</v>
      </c>
      <c r="AF270" s="419">
        <f t="shared" si="33"/>
        <v>0</v>
      </c>
      <c r="AG270" s="419">
        <f t="shared" si="34"/>
        <v>0</v>
      </c>
      <c r="AH270" s="419">
        <f t="shared" si="35"/>
        <v>0</v>
      </c>
    </row>
    <row r="271" spans="1:34" ht="14.5" x14ac:dyDescent="0.35">
      <c r="A271" s="681" t="s">
        <v>865</v>
      </c>
      <c r="B271" s="682" t="s">
        <v>9018</v>
      </c>
      <c r="C271" s="419"/>
      <c r="D271" s="419"/>
      <c r="E271" s="419"/>
      <c r="F271" s="419"/>
      <c r="G271" s="419"/>
      <c r="H271" s="419"/>
      <c r="I271" s="419"/>
      <c r="J271" s="419"/>
      <c r="K271" s="419"/>
      <c r="L271" s="419"/>
      <c r="M271" t="s">
        <v>9019</v>
      </c>
      <c r="N271">
        <v>19</v>
      </c>
      <c r="O271">
        <v>13</v>
      </c>
      <c r="P271">
        <v>6</v>
      </c>
      <c r="Q271">
        <v>1</v>
      </c>
      <c r="R271">
        <v>5</v>
      </c>
      <c r="S271">
        <v>3</v>
      </c>
      <c r="T271">
        <v>0</v>
      </c>
      <c r="U271">
        <v>7</v>
      </c>
      <c r="V271">
        <v>3</v>
      </c>
      <c r="W271">
        <v>0</v>
      </c>
      <c r="X271">
        <v>3</v>
      </c>
      <c r="Y271">
        <v>2</v>
      </c>
      <c r="Z271">
        <v>0</v>
      </c>
      <c r="AA271">
        <v>6</v>
      </c>
      <c r="AB271">
        <v>2</v>
      </c>
      <c r="AC271" s="419">
        <f t="shared" si="30"/>
        <v>1</v>
      </c>
      <c r="AD271" s="419">
        <f t="shared" si="31"/>
        <v>2</v>
      </c>
      <c r="AE271" s="419">
        <f t="shared" si="32"/>
        <v>1</v>
      </c>
      <c r="AF271" s="419">
        <f t="shared" si="33"/>
        <v>0</v>
      </c>
      <c r="AG271" s="419">
        <f t="shared" si="34"/>
        <v>1</v>
      </c>
      <c r="AH271" s="419">
        <f t="shared" si="35"/>
        <v>1</v>
      </c>
    </row>
    <row r="272" spans="1:34" ht="14.5" x14ac:dyDescent="0.35">
      <c r="A272" s="681" t="s">
        <v>13216</v>
      </c>
      <c r="B272" s="682" t="s">
        <v>14342</v>
      </c>
      <c r="C272" s="419"/>
      <c r="D272" s="419"/>
      <c r="E272" s="419"/>
      <c r="F272" s="419"/>
      <c r="G272" s="419"/>
      <c r="H272" s="419"/>
      <c r="I272" s="419"/>
      <c r="J272" s="419"/>
      <c r="K272" s="419"/>
      <c r="L272" s="419"/>
      <c r="M272" t="s">
        <v>13214</v>
      </c>
      <c r="N272">
        <v>1</v>
      </c>
      <c r="O272">
        <v>0</v>
      </c>
      <c r="P272">
        <v>1</v>
      </c>
      <c r="Q272">
        <v>0</v>
      </c>
      <c r="R272">
        <v>0</v>
      </c>
      <c r="S272">
        <v>1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 s="419">
        <f t="shared" si="30"/>
        <v>0</v>
      </c>
      <c r="AD272" s="419">
        <f t="shared" si="31"/>
        <v>0</v>
      </c>
      <c r="AE272" s="419">
        <f t="shared" si="32"/>
        <v>1</v>
      </c>
      <c r="AF272" s="419">
        <f t="shared" si="33"/>
        <v>0</v>
      </c>
      <c r="AG272" s="419">
        <f t="shared" si="34"/>
        <v>0</v>
      </c>
      <c r="AH272" s="419">
        <f t="shared" si="35"/>
        <v>0</v>
      </c>
    </row>
    <row r="273" spans="1:34" ht="14.5" x14ac:dyDescent="0.35">
      <c r="A273" s="681" t="s">
        <v>868</v>
      </c>
      <c r="B273" s="682" t="s">
        <v>869</v>
      </c>
      <c r="C273" s="419"/>
      <c r="D273" s="419"/>
      <c r="E273" s="419"/>
      <c r="F273" s="419"/>
      <c r="G273" s="419"/>
      <c r="H273" s="419"/>
      <c r="I273" s="419"/>
      <c r="J273" s="419"/>
      <c r="K273" s="419"/>
      <c r="L273" s="419"/>
      <c r="M273" t="s">
        <v>870</v>
      </c>
      <c r="N273">
        <v>21</v>
      </c>
      <c r="O273">
        <v>10</v>
      </c>
      <c r="P273">
        <v>11</v>
      </c>
      <c r="Q273">
        <v>2</v>
      </c>
      <c r="R273">
        <v>5</v>
      </c>
      <c r="S273">
        <v>3</v>
      </c>
      <c r="T273">
        <v>3</v>
      </c>
      <c r="U273">
        <v>6</v>
      </c>
      <c r="V273">
        <v>2</v>
      </c>
      <c r="W273">
        <v>2</v>
      </c>
      <c r="X273">
        <v>2</v>
      </c>
      <c r="Y273">
        <v>1</v>
      </c>
      <c r="Z273">
        <v>2</v>
      </c>
      <c r="AA273">
        <v>3</v>
      </c>
      <c r="AB273">
        <v>0</v>
      </c>
      <c r="AC273" s="419">
        <f t="shared" si="30"/>
        <v>0</v>
      </c>
      <c r="AD273" s="419">
        <f t="shared" si="31"/>
        <v>3</v>
      </c>
      <c r="AE273" s="419">
        <f t="shared" si="32"/>
        <v>2</v>
      </c>
      <c r="AF273" s="419">
        <f t="shared" si="33"/>
        <v>1</v>
      </c>
      <c r="AG273" s="419">
        <f t="shared" si="34"/>
        <v>3</v>
      </c>
      <c r="AH273" s="419">
        <f t="shared" si="35"/>
        <v>2</v>
      </c>
    </row>
    <row r="274" spans="1:34" ht="14.5" x14ac:dyDescent="0.35">
      <c r="A274" s="681" t="s">
        <v>872</v>
      </c>
      <c r="B274" s="682" t="s">
        <v>873</v>
      </c>
      <c r="C274" s="419"/>
      <c r="D274" s="419"/>
      <c r="E274" s="419"/>
      <c r="F274" s="419"/>
      <c r="G274" s="419"/>
      <c r="H274" s="419"/>
      <c r="I274" s="419"/>
      <c r="J274" s="419"/>
      <c r="K274" s="419"/>
      <c r="L274" s="419"/>
      <c r="M274" t="s">
        <v>874</v>
      </c>
      <c r="N274">
        <v>7</v>
      </c>
      <c r="O274">
        <v>3</v>
      </c>
      <c r="P274">
        <v>4</v>
      </c>
      <c r="Q274">
        <v>0</v>
      </c>
      <c r="R274">
        <v>1</v>
      </c>
      <c r="S274">
        <v>2</v>
      </c>
      <c r="T274">
        <v>3</v>
      </c>
      <c r="U274">
        <v>1</v>
      </c>
      <c r="V274">
        <v>0</v>
      </c>
      <c r="W274">
        <v>0</v>
      </c>
      <c r="X274">
        <v>1</v>
      </c>
      <c r="Y274">
        <v>1</v>
      </c>
      <c r="Z274">
        <v>1</v>
      </c>
      <c r="AA274">
        <v>0</v>
      </c>
      <c r="AB274">
        <v>0</v>
      </c>
      <c r="AC274" s="419">
        <f t="shared" si="30"/>
        <v>0</v>
      </c>
      <c r="AD274" s="419">
        <f t="shared" si="31"/>
        <v>0</v>
      </c>
      <c r="AE274" s="419">
        <f t="shared" si="32"/>
        <v>1</v>
      </c>
      <c r="AF274" s="419">
        <f t="shared" si="33"/>
        <v>2</v>
      </c>
      <c r="AG274" s="419">
        <f t="shared" si="34"/>
        <v>1</v>
      </c>
      <c r="AH274" s="419">
        <f t="shared" si="35"/>
        <v>0</v>
      </c>
    </row>
    <row r="275" spans="1:34" ht="14.5" x14ac:dyDescent="0.35">
      <c r="A275" s="681" t="s">
        <v>877</v>
      </c>
      <c r="B275" s="682" t="s">
        <v>878</v>
      </c>
      <c r="C275" s="419"/>
      <c r="D275" s="419"/>
      <c r="E275" s="419"/>
      <c r="F275" s="419"/>
      <c r="G275" s="419"/>
      <c r="H275" s="419"/>
      <c r="I275" s="419"/>
      <c r="J275" s="419"/>
      <c r="K275" s="419"/>
      <c r="L275" s="419"/>
      <c r="M275" t="s">
        <v>879</v>
      </c>
      <c r="N275">
        <v>5</v>
      </c>
      <c r="O275">
        <v>2</v>
      </c>
      <c r="P275">
        <v>3</v>
      </c>
      <c r="Q275">
        <v>3</v>
      </c>
      <c r="R275">
        <v>0</v>
      </c>
      <c r="S275">
        <v>0</v>
      </c>
      <c r="T275">
        <v>1</v>
      </c>
      <c r="U275">
        <v>0</v>
      </c>
      <c r="V275">
        <v>1</v>
      </c>
      <c r="W275">
        <v>1</v>
      </c>
      <c r="X275">
        <v>0</v>
      </c>
      <c r="Y275">
        <v>0</v>
      </c>
      <c r="Z275">
        <v>0</v>
      </c>
      <c r="AA275">
        <v>0</v>
      </c>
      <c r="AB275">
        <v>1</v>
      </c>
      <c r="AC275" s="419">
        <f t="shared" si="30"/>
        <v>2</v>
      </c>
      <c r="AD275" s="419">
        <f t="shared" si="31"/>
        <v>0</v>
      </c>
      <c r="AE275" s="419">
        <f t="shared" si="32"/>
        <v>0</v>
      </c>
      <c r="AF275" s="419">
        <f t="shared" si="33"/>
        <v>1</v>
      </c>
      <c r="AG275" s="419">
        <f t="shared" si="34"/>
        <v>0</v>
      </c>
      <c r="AH275" s="419">
        <f t="shared" si="35"/>
        <v>0</v>
      </c>
    </row>
    <row r="276" spans="1:34" ht="14.5" x14ac:dyDescent="0.35">
      <c r="A276" s="681" t="s">
        <v>881</v>
      </c>
      <c r="B276" s="682" t="s">
        <v>882</v>
      </c>
      <c r="C276" s="419"/>
      <c r="D276" s="419"/>
      <c r="E276" s="419"/>
      <c r="F276" s="419"/>
      <c r="G276" s="419"/>
      <c r="H276" s="419"/>
      <c r="I276" s="419"/>
      <c r="J276" s="419"/>
      <c r="K276" s="419"/>
      <c r="L276" s="419"/>
      <c r="M276" t="s">
        <v>883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 s="419">
        <f t="shared" si="30"/>
        <v>0</v>
      </c>
      <c r="AD276" s="419">
        <f t="shared" si="31"/>
        <v>0</v>
      </c>
      <c r="AE276" s="419">
        <f t="shared" si="32"/>
        <v>0</v>
      </c>
      <c r="AF276" s="419">
        <f t="shared" si="33"/>
        <v>0</v>
      </c>
      <c r="AG276" s="419">
        <f t="shared" si="34"/>
        <v>0</v>
      </c>
      <c r="AH276" s="419">
        <f t="shared" si="35"/>
        <v>0</v>
      </c>
    </row>
    <row r="277" spans="1:34" ht="14.5" x14ac:dyDescent="0.35">
      <c r="A277" s="681" t="s">
        <v>885</v>
      </c>
      <c r="B277" s="682" t="s">
        <v>886</v>
      </c>
      <c r="C277" s="419"/>
      <c r="D277" s="419"/>
      <c r="E277" s="419"/>
      <c r="F277" s="419"/>
      <c r="G277" s="419"/>
      <c r="H277" s="419"/>
      <c r="I277" s="419"/>
      <c r="J277" s="419"/>
      <c r="K277" s="419"/>
      <c r="L277" s="419"/>
      <c r="M277" t="s">
        <v>887</v>
      </c>
      <c r="N277">
        <v>1</v>
      </c>
      <c r="O277">
        <v>1</v>
      </c>
      <c r="P277">
        <v>0</v>
      </c>
      <c r="Q277">
        <v>1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0</v>
      </c>
      <c r="AC277" s="419">
        <f t="shared" si="30"/>
        <v>0</v>
      </c>
      <c r="AD277" s="419">
        <f t="shared" si="31"/>
        <v>0</v>
      </c>
      <c r="AE277" s="419">
        <f t="shared" si="32"/>
        <v>0</v>
      </c>
      <c r="AF277" s="419">
        <f t="shared" si="33"/>
        <v>0</v>
      </c>
      <c r="AG277" s="419">
        <f t="shared" si="34"/>
        <v>0</v>
      </c>
      <c r="AH277" s="419">
        <f t="shared" si="35"/>
        <v>0</v>
      </c>
    </row>
    <row r="278" spans="1:34" ht="14.5" x14ac:dyDescent="0.35">
      <c r="A278" s="681" t="s">
        <v>618</v>
      </c>
      <c r="B278" s="682" t="s">
        <v>889</v>
      </c>
      <c r="C278" s="419"/>
      <c r="D278" s="419"/>
      <c r="E278" s="419"/>
      <c r="F278" s="419"/>
      <c r="G278" s="419"/>
      <c r="H278" s="419"/>
      <c r="I278" s="419"/>
      <c r="J278" s="419"/>
      <c r="K278" s="419"/>
      <c r="L278" s="419"/>
      <c r="M278" t="s">
        <v>890</v>
      </c>
      <c r="N278">
        <v>1</v>
      </c>
      <c r="O278">
        <v>0</v>
      </c>
      <c r="P278">
        <v>1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 s="419">
        <f t="shared" si="30"/>
        <v>0</v>
      </c>
      <c r="AD278" s="419">
        <f t="shared" si="31"/>
        <v>1</v>
      </c>
      <c r="AE278" s="419">
        <f t="shared" si="32"/>
        <v>0</v>
      </c>
      <c r="AF278" s="419">
        <f t="shared" si="33"/>
        <v>0</v>
      </c>
      <c r="AG278" s="419">
        <f t="shared" si="34"/>
        <v>0</v>
      </c>
      <c r="AH278" s="419">
        <f t="shared" si="35"/>
        <v>0</v>
      </c>
    </row>
    <row r="279" spans="1:34" ht="14.5" x14ac:dyDescent="0.35">
      <c r="A279" s="681" t="s">
        <v>892</v>
      </c>
      <c r="B279" s="682" t="s">
        <v>893</v>
      </c>
      <c r="C279" s="419"/>
      <c r="D279" s="419"/>
      <c r="E279" s="419"/>
      <c r="F279" s="419"/>
      <c r="G279" s="419"/>
      <c r="H279" s="419"/>
      <c r="I279" s="419"/>
      <c r="J279" s="419"/>
      <c r="K279" s="419"/>
      <c r="L279" s="419"/>
      <c r="M279" t="s">
        <v>894</v>
      </c>
      <c r="N279">
        <v>2</v>
      </c>
      <c r="O279">
        <v>1</v>
      </c>
      <c r="P279">
        <v>1</v>
      </c>
      <c r="Q279">
        <v>1</v>
      </c>
      <c r="R279">
        <v>1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0</v>
      </c>
      <c r="AB279">
        <v>0</v>
      </c>
      <c r="AC279" s="419">
        <f t="shared" si="30"/>
        <v>1</v>
      </c>
      <c r="AD279" s="419">
        <f t="shared" si="31"/>
        <v>0</v>
      </c>
      <c r="AE279" s="419">
        <f t="shared" si="32"/>
        <v>0</v>
      </c>
      <c r="AF279" s="419">
        <f t="shared" si="33"/>
        <v>0</v>
      </c>
      <c r="AG279" s="419">
        <f t="shared" si="34"/>
        <v>0</v>
      </c>
      <c r="AH279" s="419">
        <f t="shared" si="35"/>
        <v>0</v>
      </c>
    </row>
    <row r="280" spans="1:34" ht="14.5" x14ac:dyDescent="0.35">
      <c r="A280" s="681" t="s">
        <v>898</v>
      </c>
      <c r="B280" s="682" t="s">
        <v>899</v>
      </c>
      <c r="C280" s="419"/>
      <c r="D280" s="419"/>
      <c r="E280" s="419"/>
      <c r="F280" s="419"/>
      <c r="G280" s="419"/>
      <c r="H280" s="419"/>
      <c r="I280" s="419"/>
      <c r="J280" s="419"/>
      <c r="K280" s="419"/>
      <c r="L280" s="419"/>
      <c r="M280" t="s">
        <v>900</v>
      </c>
      <c r="N280">
        <v>6</v>
      </c>
      <c r="O280">
        <v>4</v>
      </c>
      <c r="P280">
        <v>2</v>
      </c>
      <c r="Q280">
        <v>3</v>
      </c>
      <c r="R280">
        <v>0</v>
      </c>
      <c r="S280">
        <v>0</v>
      </c>
      <c r="T280">
        <v>1</v>
      </c>
      <c r="U280">
        <v>2</v>
      </c>
      <c r="V280">
        <v>0</v>
      </c>
      <c r="W280">
        <v>1</v>
      </c>
      <c r="X280">
        <v>0</v>
      </c>
      <c r="Y280">
        <v>0</v>
      </c>
      <c r="Z280">
        <v>1</v>
      </c>
      <c r="AA280">
        <v>2</v>
      </c>
      <c r="AB280">
        <v>0</v>
      </c>
      <c r="AC280" s="419">
        <f t="shared" si="30"/>
        <v>2</v>
      </c>
      <c r="AD280" s="419">
        <f t="shared" si="31"/>
        <v>0</v>
      </c>
      <c r="AE280" s="419">
        <f t="shared" si="32"/>
        <v>0</v>
      </c>
      <c r="AF280" s="419">
        <f t="shared" si="33"/>
        <v>0</v>
      </c>
      <c r="AG280" s="419">
        <f t="shared" si="34"/>
        <v>0</v>
      </c>
      <c r="AH280" s="419">
        <f t="shared" si="35"/>
        <v>0</v>
      </c>
    </row>
    <row r="281" spans="1:34" ht="14.5" x14ac:dyDescent="0.35">
      <c r="A281" s="681" t="s">
        <v>901</v>
      </c>
      <c r="B281" s="682" t="s">
        <v>902</v>
      </c>
      <c r="C281" s="419"/>
      <c r="D281" s="419"/>
      <c r="E281" s="419"/>
      <c r="F281" s="419"/>
      <c r="G281" s="419"/>
      <c r="H281" s="419"/>
      <c r="I281" s="419"/>
      <c r="J281" s="419"/>
      <c r="K281" s="419"/>
      <c r="L281" s="419"/>
      <c r="M281" t="s">
        <v>903</v>
      </c>
      <c r="N281">
        <v>20</v>
      </c>
      <c r="O281">
        <v>15</v>
      </c>
      <c r="P281">
        <v>5</v>
      </c>
      <c r="Q281">
        <v>1</v>
      </c>
      <c r="R281">
        <v>4</v>
      </c>
      <c r="S281">
        <v>3</v>
      </c>
      <c r="T281">
        <v>4</v>
      </c>
      <c r="U281">
        <v>8</v>
      </c>
      <c r="V281">
        <v>0</v>
      </c>
      <c r="W281">
        <v>1</v>
      </c>
      <c r="X281">
        <v>2</v>
      </c>
      <c r="Y281">
        <v>2</v>
      </c>
      <c r="Z281">
        <v>4</v>
      </c>
      <c r="AA281">
        <v>6</v>
      </c>
      <c r="AB281">
        <v>0</v>
      </c>
      <c r="AC281" s="419">
        <f t="shared" si="30"/>
        <v>0</v>
      </c>
      <c r="AD281" s="419">
        <f t="shared" si="31"/>
        <v>2</v>
      </c>
      <c r="AE281" s="419">
        <f t="shared" si="32"/>
        <v>1</v>
      </c>
      <c r="AF281" s="419">
        <f t="shared" si="33"/>
        <v>0</v>
      </c>
      <c r="AG281" s="419">
        <f t="shared" si="34"/>
        <v>2</v>
      </c>
      <c r="AH281" s="419">
        <f t="shared" si="35"/>
        <v>0</v>
      </c>
    </row>
    <row r="282" spans="1:34" ht="14.5" x14ac:dyDescent="0.35">
      <c r="A282" s="681" t="s">
        <v>904</v>
      </c>
      <c r="B282" s="682" t="s">
        <v>905</v>
      </c>
      <c r="C282" s="419"/>
      <c r="D282" s="419"/>
      <c r="E282" s="419"/>
      <c r="F282" s="419"/>
      <c r="G282" s="419"/>
      <c r="H282" s="419"/>
      <c r="I282" s="419"/>
      <c r="J282" s="419"/>
      <c r="K282" s="419"/>
      <c r="L282" s="419"/>
      <c r="M282" t="s">
        <v>906</v>
      </c>
      <c r="N282">
        <v>17</v>
      </c>
      <c r="O282">
        <v>10</v>
      </c>
      <c r="P282">
        <v>7</v>
      </c>
      <c r="Q282">
        <v>11</v>
      </c>
      <c r="R282">
        <v>6</v>
      </c>
      <c r="S282">
        <v>0</v>
      </c>
      <c r="T282">
        <v>0</v>
      </c>
      <c r="U282">
        <v>0</v>
      </c>
      <c r="V282">
        <v>0</v>
      </c>
      <c r="W282">
        <v>6</v>
      </c>
      <c r="X282">
        <v>4</v>
      </c>
      <c r="Y282">
        <v>0</v>
      </c>
      <c r="Z282">
        <v>0</v>
      </c>
      <c r="AA282">
        <v>0</v>
      </c>
      <c r="AB282">
        <v>0</v>
      </c>
      <c r="AC282" s="419">
        <f t="shared" si="30"/>
        <v>5</v>
      </c>
      <c r="AD282" s="419">
        <f t="shared" si="31"/>
        <v>2</v>
      </c>
      <c r="AE282" s="419">
        <f t="shared" si="32"/>
        <v>0</v>
      </c>
      <c r="AF282" s="419">
        <f t="shared" si="33"/>
        <v>0</v>
      </c>
      <c r="AG282" s="419">
        <f t="shared" si="34"/>
        <v>0</v>
      </c>
      <c r="AH282" s="419">
        <f t="shared" si="35"/>
        <v>0</v>
      </c>
    </row>
    <row r="283" spans="1:34" ht="14.5" x14ac:dyDescent="0.35">
      <c r="A283" s="681" t="s">
        <v>907</v>
      </c>
      <c r="B283" s="682" t="s">
        <v>10660</v>
      </c>
      <c r="C283" s="419"/>
      <c r="D283" s="419"/>
      <c r="E283" s="419"/>
      <c r="F283" s="419"/>
      <c r="G283" s="419"/>
      <c r="H283" s="419"/>
      <c r="I283" s="419"/>
      <c r="J283" s="419"/>
      <c r="K283" s="419"/>
      <c r="L283" s="419"/>
      <c r="M283" t="s">
        <v>10661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 s="419">
        <f t="shared" si="30"/>
        <v>0</v>
      </c>
      <c r="AD283" s="419">
        <f t="shared" si="31"/>
        <v>0</v>
      </c>
      <c r="AE283" s="419">
        <f t="shared" si="32"/>
        <v>0</v>
      </c>
      <c r="AF283" s="419">
        <f t="shared" si="33"/>
        <v>0</v>
      </c>
      <c r="AG283" s="419">
        <f t="shared" si="34"/>
        <v>0</v>
      </c>
      <c r="AH283" s="419">
        <f t="shared" si="35"/>
        <v>0</v>
      </c>
    </row>
    <row r="284" spans="1:34" ht="14.5" x14ac:dyDescent="0.35">
      <c r="A284" s="681" t="s">
        <v>8091</v>
      </c>
      <c r="B284" s="682" t="s">
        <v>8089</v>
      </c>
      <c r="C284" s="419"/>
      <c r="D284" s="419"/>
      <c r="E284" s="419"/>
      <c r="F284" s="419"/>
      <c r="G284" s="419"/>
      <c r="H284" s="419"/>
      <c r="I284" s="419"/>
      <c r="J284" s="419"/>
      <c r="K284" s="419"/>
      <c r="L284" s="419"/>
      <c r="M284" t="s">
        <v>14386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 s="419">
        <f t="shared" si="30"/>
        <v>0</v>
      </c>
      <c r="AD284" s="419">
        <f t="shared" si="31"/>
        <v>0</v>
      </c>
      <c r="AE284" s="419">
        <f t="shared" si="32"/>
        <v>0</v>
      </c>
      <c r="AF284" s="419">
        <f t="shared" si="33"/>
        <v>0</v>
      </c>
      <c r="AG284" s="419">
        <f t="shared" si="34"/>
        <v>0</v>
      </c>
      <c r="AH284" s="419">
        <f t="shared" si="35"/>
        <v>0</v>
      </c>
    </row>
    <row r="285" spans="1:34" ht="14.5" x14ac:dyDescent="0.35">
      <c r="A285" s="681" t="s">
        <v>909</v>
      </c>
      <c r="B285" s="682" t="s">
        <v>8103</v>
      </c>
      <c r="C285" s="419"/>
      <c r="D285" s="419"/>
      <c r="E285" s="419"/>
      <c r="F285" s="419"/>
      <c r="G285" s="419"/>
      <c r="H285" s="419"/>
      <c r="I285" s="419"/>
      <c r="J285" s="419"/>
      <c r="K285" s="419"/>
      <c r="L285" s="419"/>
      <c r="M285" t="s">
        <v>8104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 s="419">
        <f t="shared" si="30"/>
        <v>0</v>
      </c>
      <c r="AD285" s="419">
        <f t="shared" si="31"/>
        <v>0</v>
      </c>
      <c r="AE285" s="419">
        <f t="shared" si="32"/>
        <v>0</v>
      </c>
      <c r="AF285" s="419">
        <f t="shared" si="33"/>
        <v>0</v>
      </c>
      <c r="AG285" s="419">
        <f t="shared" si="34"/>
        <v>0</v>
      </c>
      <c r="AH285" s="419">
        <f t="shared" si="35"/>
        <v>0</v>
      </c>
    </row>
    <row r="286" spans="1:34" ht="14.5" x14ac:dyDescent="0.35">
      <c r="A286" s="681" t="s">
        <v>8138</v>
      </c>
      <c r="B286" s="682" t="s">
        <v>8136</v>
      </c>
      <c r="C286" s="419"/>
      <c r="D286" s="419"/>
      <c r="E286" s="419"/>
      <c r="F286" s="419"/>
      <c r="G286" s="419"/>
      <c r="H286" s="419"/>
      <c r="I286" s="419"/>
      <c r="J286" s="419"/>
      <c r="K286" s="419"/>
      <c r="L286" s="419"/>
      <c r="M286" t="s">
        <v>8137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 s="419">
        <f t="shared" si="30"/>
        <v>0</v>
      </c>
      <c r="AD286" s="419">
        <f t="shared" si="31"/>
        <v>0</v>
      </c>
      <c r="AE286" s="419">
        <f t="shared" si="32"/>
        <v>0</v>
      </c>
      <c r="AF286" s="419">
        <f t="shared" si="33"/>
        <v>0</v>
      </c>
      <c r="AG286" s="419">
        <f t="shared" si="34"/>
        <v>0</v>
      </c>
      <c r="AH286" s="419">
        <f t="shared" si="35"/>
        <v>0</v>
      </c>
    </row>
    <row r="287" spans="1:34" ht="14.5" x14ac:dyDescent="0.35">
      <c r="A287" s="681" t="s">
        <v>721</v>
      </c>
      <c r="B287" s="682" t="s">
        <v>911</v>
      </c>
      <c r="C287" s="419"/>
      <c r="D287" s="419"/>
      <c r="E287" s="419"/>
      <c r="F287" s="419"/>
      <c r="G287" s="419"/>
      <c r="H287" s="419"/>
      <c r="I287" s="419"/>
      <c r="J287" s="419"/>
      <c r="K287" s="419"/>
      <c r="L287" s="419"/>
      <c r="M287" t="s">
        <v>912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 s="419">
        <f t="shared" si="30"/>
        <v>0</v>
      </c>
      <c r="AD287" s="419">
        <f t="shared" si="31"/>
        <v>0</v>
      </c>
      <c r="AE287" s="419">
        <f t="shared" si="32"/>
        <v>0</v>
      </c>
      <c r="AF287" s="419">
        <f t="shared" si="33"/>
        <v>0</v>
      </c>
      <c r="AG287" s="419">
        <f t="shared" si="34"/>
        <v>0</v>
      </c>
      <c r="AH287" s="419">
        <f t="shared" si="35"/>
        <v>0</v>
      </c>
    </row>
    <row r="288" spans="1:34" ht="14.5" x14ac:dyDescent="0.35">
      <c r="A288" s="681" t="s">
        <v>915</v>
      </c>
      <c r="B288" s="682" t="s">
        <v>916</v>
      </c>
      <c r="C288" s="419"/>
      <c r="D288" s="419"/>
      <c r="E288" s="419"/>
      <c r="F288" s="419"/>
      <c r="G288" s="419"/>
      <c r="H288" s="419"/>
      <c r="I288" s="419"/>
      <c r="J288" s="419"/>
      <c r="K288" s="419"/>
      <c r="L288" s="419"/>
      <c r="M288" t="s">
        <v>917</v>
      </c>
      <c r="N288">
        <v>3</v>
      </c>
      <c r="O288">
        <v>2</v>
      </c>
      <c r="P288">
        <v>1</v>
      </c>
      <c r="Q288">
        <v>1</v>
      </c>
      <c r="R288">
        <v>2</v>
      </c>
      <c r="S288">
        <v>0</v>
      </c>
      <c r="T288">
        <v>0</v>
      </c>
      <c r="U288">
        <v>0</v>
      </c>
      <c r="V288">
        <v>0</v>
      </c>
      <c r="W288">
        <v>1</v>
      </c>
      <c r="X288">
        <v>1</v>
      </c>
      <c r="Y288">
        <v>0</v>
      </c>
      <c r="Z288">
        <v>0</v>
      </c>
      <c r="AA288">
        <v>0</v>
      </c>
      <c r="AB288">
        <v>0</v>
      </c>
      <c r="AC288" s="419">
        <f t="shared" si="30"/>
        <v>0</v>
      </c>
      <c r="AD288" s="419">
        <f t="shared" si="31"/>
        <v>1</v>
      </c>
      <c r="AE288" s="419">
        <f t="shared" si="32"/>
        <v>0</v>
      </c>
      <c r="AF288" s="419">
        <f t="shared" si="33"/>
        <v>0</v>
      </c>
      <c r="AG288" s="419">
        <f t="shared" si="34"/>
        <v>0</v>
      </c>
      <c r="AH288" s="419">
        <f t="shared" si="35"/>
        <v>0</v>
      </c>
    </row>
    <row r="289" spans="1:34" ht="14.5" x14ac:dyDescent="0.35">
      <c r="A289" s="681" t="s">
        <v>7021</v>
      </c>
      <c r="B289" s="682" t="s">
        <v>920</v>
      </c>
      <c r="C289" s="419"/>
      <c r="D289" s="419"/>
      <c r="E289" s="419"/>
      <c r="F289" s="419"/>
      <c r="G289" s="419"/>
      <c r="H289" s="419"/>
      <c r="I289" s="419"/>
      <c r="J289" s="419"/>
      <c r="K289" s="419"/>
      <c r="L289" s="419"/>
      <c r="M289" t="s">
        <v>367</v>
      </c>
      <c r="N289">
        <v>5</v>
      </c>
      <c r="O289">
        <v>4</v>
      </c>
      <c r="P289">
        <v>1</v>
      </c>
      <c r="Q289">
        <v>0</v>
      </c>
      <c r="R289">
        <v>0</v>
      </c>
      <c r="S289">
        <v>0</v>
      </c>
      <c r="T289">
        <v>1</v>
      </c>
      <c r="U289">
        <v>4</v>
      </c>
      <c r="V289">
        <v>0</v>
      </c>
      <c r="W289">
        <v>0</v>
      </c>
      <c r="X289">
        <v>0</v>
      </c>
      <c r="Y289">
        <v>0</v>
      </c>
      <c r="Z289">
        <v>1</v>
      </c>
      <c r="AA289">
        <v>3</v>
      </c>
      <c r="AB289">
        <v>0</v>
      </c>
      <c r="AC289" s="419">
        <f t="shared" si="30"/>
        <v>0</v>
      </c>
      <c r="AD289" s="419">
        <f t="shared" si="31"/>
        <v>0</v>
      </c>
      <c r="AE289" s="419">
        <f t="shared" si="32"/>
        <v>0</v>
      </c>
      <c r="AF289" s="419">
        <f t="shared" si="33"/>
        <v>0</v>
      </c>
      <c r="AG289" s="419">
        <f t="shared" si="34"/>
        <v>1</v>
      </c>
      <c r="AH289" s="419">
        <f t="shared" si="35"/>
        <v>0</v>
      </c>
    </row>
    <row r="290" spans="1:34" ht="14.5" x14ac:dyDescent="0.35">
      <c r="A290" s="681" t="s">
        <v>923</v>
      </c>
      <c r="B290" s="682" t="s">
        <v>8128</v>
      </c>
      <c r="C290" s="419"/>
      <c r="D290" s="419"/>
      <c r="E290" s="419"/>
      <c r="F290" s="419"/>
      <c r="G290" s="419"/>
      <c r="H290" s="419"/>
      <c r="I290" s="419"/>
      <c r="J290" s="419"/>
      <c r="K290" s="419"/>
      <c r="L290" s="419"/>
      <c r="M290" t="s">
        <v>8129</v>
      </c>
      <c r="N290">
        <v>1</v>
      </c>
      <c r="O290">
        <v>1</v>
      </c>
      <c r="P290">
        <v>0</v>
      </c>
      <c r="Q290">
        <v>1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1</v>
      </c>
      <c r="X290">
        <v>0</v>
      </c>
      <c r="Y290">
        <v>0</v>
      </c>
      <c r="Z290">
        <v>0</v>
      </c>
      <c r="AA290">
        <v>0</v>
      </c>
      <c r="AB290">
        <v>0</v>
      </c>
      <c r="AC290" s="419">
        <f t="shared" si="30"/>
        <v>0</v>
      </c>
      <c r="AD290" s="419">
        <f t="shared" si="31"/>
        <v>0</v>
      </c>
      <c r="AE290" s="419">
        <f t="shared" si="32"/>
        <v>0</v>
      </c>
      <c r="AF290" s="419">
        <f t="shared" si="33"/>
        <v>0</v>
      </c>
      <c r="AG290" s="419">
        <f t="shared" si="34"/>
        <v>0</v>
      </c>
      <c r="AH290" s="419">
        <f t="shared" si="35"/>
        <v>0</v>
      </c>
    </row>
    <row r="291" spans="1:34" ht="14.5" x14ac:dyDescent="0.35">
      <c r="A291" s="681" t="s">
        <v>925</v>
      </c>
      <c r="B291" s="682" t="s">
        <v>8986</v>
      </c>
      <c r="C291" s="419"/>
      <c r="D291" s="419"/>
      <c r="E291" s="419"/>
      <c r="F291" s="419"/>
      <c r="G291" s="419"/>
      <c r="H291" s="419"/>
      <c r="I291" s="419"/>
      <c r="J291" s="419"/>
      <c r="K291" s="419"/>
      <c r="L291" s="419"/>
      <c r="M291" t="s">
        <v>17259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 s="419">
        <f t="shared" si="30"/>
        <v>0</v>
      </c>
      <c r="AD291" s="419">
        <f t="shared" si="31"/>
        <v>0</v>
      </c>
      <c r="AE291" s="419">
        <f t="shared" si="32"/>
        <v>0</v>
      </c>
      <c r="AF291" s="419">
        <f t="shared" si="33"/>
        <v>0</v>
      </c>
      <c r="AG291" s="419">
        <f t="shared" si="34"/>
        <v>0</v>
      </c>
      <c r="AH291" s="419">
        <f t="shared" si="35"/>
        <v>0</v>
      </c>
    </row>
    <row r="292" spans="1:34" ht="14.5" x14ac:dyDescent="0.35">
      <c r="A292" s="681" t="s">
        <v>926</v>
      </c>
      <c r="B292" s="682" t="s">
        <v>9198</v>
      </c>
      <c r="C292" s="419"/>
      <c r="D292" s="419"/>
      <c r="E292" s="419"/>
      <c r="F292" s="419"/>
      <c r="G292" s="419"/>
      <c r="H292" s="419"/>
      <c r="I292" s="419"/>
      <c r="J292" s="419"/>
      <c r="K292" s="419"/>
      <c r="L292" s="419"/>
      <c r="M292" t="s">
        <v>927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 s="419">
        <f t="shared" si="30"/>
        <v>0</v>
      </c>
      <c r="AD292" s="419">
        <f t="shared" si="31"/>
        <v>0</v>
      </c>
      <c r="AE292" s="419">
        <f t="shared" si="32"/>
        <v>0</v>
      </c>
      <c r="AF292" s="419">
        <f t="shared" si="33"/>
        <v>0</v>
      </c>
      <c r="AG292" s="419">
        <f t="shared" si="34"/>
        <v>0</v>
      </c>
      <c r="AH292" s="419">
        <f t="shared" si="35"/>
        <v>0</v>
      </c>
    </row>
    <row r="293" spans="1:34" ht="14.5" x14ac:dyDescent="0.35">
      <c r="A293" s="681" t="s">
        <v>580</v>
      </c>
      <c r="B293" s="682" t="s">
        <v>9214</v>
      </c>
      <c r="C293" s="419"/>
      <c r="D293" s="419"/>
      <c r="E293" s="419"/>
      <c r="F293" s="419"/>
      <c r="G293" s="419"/>
      <c r="H293" s="419"/>
      <c r="I293" s="419"/>
      <c r="J293" s="419"/>
      <c r="K293" s="419"/>
      <c r="L293" s="419"/>
      <c r="M293" t="s">
        <v>9215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 s="419">
        <f t="shared" si="30"/>
        <v>0</v>
      </c>
      <c r="AD293" s="419">
        <f t="shared" si="31"/>
        <v>0</v>
      </c>
      <c r="AE293" s="419">
        <f t="shared" si="32"/>
        <v>0</v>
      </c>
      <c r="AF293" s="419">
        <f t="shared" si="33"/>
        <v>0</v>
      </c>
      <c r="AG293" s="419">
        <f t="shared" si="34"/>
        <v>0</v>
      </c>
      <c r="AH293" s="419">
        <f t="shared" si="35"/>
        <v>0</v>
      </c>
    </row>
    <row r="294" spans="1:34" ht="14.5" x14ac:dyDescent="0.35">
      <c r="A294" s="681" t="s">
        <v>928</v>
      </c>
      <c r="B294" s="682" t="s">
        <v>8109</v>
      </c>
      <c r="C294" s="419"/>
      <c r="D294" s="419"/>
      <c r="E294" s="419"/>
      <c r="F294" s="419"/>
      <c r="G294" s="419"/>
      <c r="H294" s="419"/>
      <c r="I294" s="419"/>
      <c r="J294" s="419"/>
      <c r="K294" s="419"/>
      <c r="L294" s="419"/>
      <c r="M294" t="s">
        <v>8111</v>
      </c>
      <c r="N294">
        <v>1</v>
      </c>
      <c r="O294">
        <v>0</v>
      </c>
      <c r="P294">
        <v>1</v>
      </c>
      <c r="Q294">
        <v>0</v>
      </c>
      <c r="R294">
        <v>1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 s="419">
        <f t="shared" si="30"/>
        <v>0</v>
      </c>
      <c r="AD294" s="419">
        <f t="shared" si="31"/>
        <v>1</v>
      </c>
      <c r="AE294" s="419">
        <f t="shared" si="32"/>
        <v>0</v>
      </c>
      <c r="AF294" s="419">
        <f t="shared" si="33"/>
        <v>0</v>
      </c>
      <c r="AG294" s="419">
        <f t="shared" si="34"/>
        <v>0</v>
      </c>
      <c r="AH294" s="419">
        <f t="shared" si="35"/>
        <v>0</v>
      </c>
    </row>
    <row r="295" spans="1:34" ht="14.5" x14ac:dyDescent="0.35">
      <c r="A295" s="681" t="s">
        <v>8113</v>
      </c>
      <c r="B295" s="682" t="s">
        <v>8112</v>
      </c>
      <c r="C295" s="419"/>
      <c r="D295" s="419"/>
      <c r="E295" s="419"/>
      <c r="F295" s="419"/>
      <c r="G295" s="419"/>
      <c r="H295" s="419"/>
      <c r="I295" s="419"/>
      <c r="J295" s="419"/>
      <c r="K295" s="419"/>
      <c r="L295" s="419"/>
      <c r="M295" t="s">
        <v>929</v>
      </c>
      <c r="N295">
        <v>1</v>
      </c>
      <c r="O295">
        <v>0</v>
      </c>
      <c r="P295">
        <v>1</v>
      </c>
      <c r="Q295">
        <v>0</v>
      </c>
      <c r="R295">
        <v>1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 s="419">
        <f t="shared" si="30"/>
        <v>0</v>
      </c>
      <c r="AD295" s="419">
        <f t="shared" si="31"/>
        <v>1</v>
      </c>
      <c r="AE295" s="419">
        <f t="shared" si="32"/>
        <v>0</v>
      </c>
      <c r="AF295" s="419">
        <f t="shared" si="33"/>
        <v>0</v>
      </c>
      <c r="AG295" s="419">
        <f t="shared" si="34"/>
        <v>0</v>
      </c>
      <c r="AH295" s="419">
        <f t="shared" si="35"/>
        <v>0</v>
      </c>
    </row>
    <row r="296" spans="1:34" ht="14.5" x14ac:dyDescent="0.35">
      <c r="A296" s="681" t="s">
        <v>931</v>
      </c>
      <c r="B296" s="682" t="s">
        <v>932</v>
      </c>
      <c r="C296" s="419"/>
      <c r="D296" s="419"/>
      <c r="E296" s="419"/>
      <c r="F296" s="419"/>
      <c r="G296" s="419"/>
      <c r="H296" s="419"/>
      <c r="I296" s="419"/>
      <c r="J296" s="419"/>
      <c r="K296" s="419"/>
      <c r="L296" s="419"/>
      <c r="M296" t="s">
        <v>933</v>
      </c>
      <c r="N296">
        <v>3</v>
      </c>
      <c r="O296">
        <v>1</v>
      </c>
      <c r="P296">
        <v>2</v>
      </c>
      <c r="Q296">
        <v>0</v>
      </c>
      <c r="R296">
        <v>1</v>
      </c>
      <c r="S296">
        <v>2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0</v>
      </c>
      <c r="AA296">
        <v>0</v>
      </c>
      <c r="AB296">
        <v>0</v>
      </c>
      <c r="AC296" s="419">
        <f t="shared" si="30"/>
        <v>0</v>
      </c>
      <c r="AD296" s="419">
        <f t="shared" si="31"/>
        <v>1</v>
      </c>
      <c r="AE296" s="419">
        <f t="shared" si="32"/>
        <v>1</v>
      </c>
      <c r="AF296" s="419">
        <f t="shared" si="33"/>
        <v>0</v>
      </c>
      <c r="AG296" s="419">
        <f t="shared" si="34"/>
        <v>0</v>
      </c>
      <c r="AH296" s="419">
        <f t="shared" si="35"/>
        <v>0</v>
      </c>
    </row>
    <row r="297" spans="1:34" ht="14.5" x14ac:dyDescent="0.35">
      <c r="A297" s="681" t="s">
        <v>8116</v>
      </c>
      <c r="B297" s="682" t="s">
        <v>8115</v>
      </c>
      <c r="C297" s="419"/>
      <c r="D297" s="419"/>
      <c r="E297" s="419"/>
      <c r="F297" s="419"/>
      <c r="G297" s="419"/>
      <c r="H297" s="419"/>
      <c r="I297" s="419"/>
      <c r="J297" s="419"/>
      <c r="K297" s="419"/>
      <c r="L297" s="419"/>
      <c r="M297" t="s">
        <v>9228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 s="419">
        <f t="shared" si="30"/>
        <v>0</v>
      </c>
      <c r="AD297" s="419">
        <f t="shared" si="31"/>
        <v>0</v>
      </c>
      <c r="AE297" s="419">
        <f t="shared" si="32"/>
        <v>0</v>
      </c>
      <c r="AF297" s="419">
        <f t="shared" si="33"/>
        <v>0</v>
      </c>
      <c r="AG297" s="419">
        <f t="shared" si="34"/>
        <v>0</v>
      </c>
      <c r="AH297" s="419">
        <f t="shared" si="35"/>
        <v>0</v>
      </c>
    </row>
    <row r="298" spans="1:34" ht="14.5" x14ac:dyDescent="0.35">
      <c r="A298" s="681" t="s">
        <v>7023</v>
      </c>
      <c r="B298" s="682" t="s">
        <v>936</v>
      </c>
      <c r="C298" s="419"/>
      <c r="D298" s="419"/>
      <c r="E298" s="419"/>
      <c r="F298" s="419"/>
      <c r="G298" s="419"/>
      <c r="H298" s="419"/>
      <c r="I298" s="419"/>
      <c r="J298" s="419"/>
      <c r="K298" s="419"/>
      <c r="L298" s="419"/>
      <c r="M298" t="s">
        <v>819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 s="419">
        <f t="shared" si="30"/>
        <v>0</v>
      </c>
      <c r="AD298" s="419">
        <f t="shared" si="31"/>
        <v>0</v>
      </c>
      <c r="AE298" s="419">
        <f t="shared" si="32"/>
        <v>0</v>
      </c>
      <c r="AF298" s="419">
        <f t="shared" si="33"/>
        <v>0</v>
      </c>
      <c r="AG298" s="419">
        <f t="shared" si="34"/>
        <v>0</v>
      </c>
      <c r="AH298" s="419">
        <f t="shared" si="35"/>
        <v>0</v>
      </c>
    </row>
    <row r="299" spans="1:34" ht="14.5" x14ac:dyDescent="0.35">
      <c r="A299" s="681" t="s">
        <v>939</v>
      </c>
      <c r="B299" s="682" t="s">
        <v>9232</v>
      </c>
      <c r="C299" s="419"/>
      <c r="D299" s="419"/>
      <c r="E299" s="419"/>
      <c r="F299" s="419"/>
      <c r="G299" s="419"/>
      <c r="H299" s="419"/>
      <c r="I299" s="419"/>
      <c r="J299" s="419"/>
      <c r="K299" s="419"/>
      <c r="L299" s="419"/>
      <c r="M299" t="s">
        <v>9233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 s="419">
        <f t="shared" si="30"/>
        <v>0</v>
      </c>
      <c r="AD299" s="419">
        <f t="shared" si="31"/>
        <v>0</v>
      </c>
      <c r="AE299" s="419">
        <f t="shared" si="32"/>
        <v>0</v>
      </c>
      <c r="AF299" s="419">
        <f t="shared" si="33"/>
        <v>0</v>
      </c>
      <c r="AG299" s="419">
        <f t="shared" si="34"/>
        <v>0</v>
      </c>
      <c r="AH299" s="419">
        <f t="shared" si="35"/>
        <v>0</v>
      </c>
    </row>
    <row r="300" spans="1:34" ht="14.5" x14ac:dyDescent="0.35">
      <c r="A300" s="681" t="s">
        <v>941</v>
      </c>
      <c r="B300" s="682" t="s">
        <v>8130</v>
      </c>
      <c r="C300" s="419"/>
      <c r="D300" s="419"/>
      <c r="E300" s="419"/>
      <c r="F300" s="419"/>
      <c r="G300" s="419"/>
      <c r="H300" s="419"/>
      <c r="I300" s="419"/>
      <c r="J300" s="419"/>
      <c r="K300" s="419"/>
      <c r="L300" s="419"/>
      <c r="M300" t="s">
        <v>8131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 s="419">
        <f t="shared" si="30"/>
        <v>0</v>
      </c>
      <c r="AD300" s="419">
        <f t="shared" si="31"/>
        <v>0</v>
      </c>
      <c r="AE300" s="419">
        <f t="shared" si="32"/>
        <v>0</v>
      </c>
      <c r="AF300" s="419">
        <f t="shared" si="33"/>
        <v>0</v>
      </c>
      <c r="AG300" s="419">
        <f t="shared" si="34"/>
        <v>0</v>
      </c>
      <c r="AH300" s="419">
        <f t="shared" si="35"/>
        <v>0</v>
      </c>
    </row>
    <row r="301" spans="1:34" ht="14.5" x14ac:dyDescent="0.35">
      <c r="A301" s="681" t="s">
        <v>943</v>
      </c>
      <c r="B301" s="682" t="s">
        <v>9250</v>
      </c>
      <c r="C301" s="419"/>
      <c r="D301" s="419"/>
      <c r="E301" s="419"/>
      <c r="F301" s="419"/>
      <c r="G301" s="419"/>
      <c r="H301" s="419"/>
      <c r="I301" s="419"/>
      <c r="J301" s="419"/>
      <c r="K301" s="419"/>
      <c r="L301" s="419"/>
      <c r="M301" t="s">
        <v>420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 s="419">
        <f t="shared" si="30"/>
        <v>0</v>
      </c>
      <c r="AD301" s="419">
        <f t="shared" si="31"/>
        <v>0</v>
      </c>
      <c r="AE301" s="419">
        <f t="shared" si="32"/>
        <v>0</v>
      </c>
      <c r="AF301" s="419">
        <f t="shared" si="33"/>
        <v>0</v>
      </c>
      <c r="AG301" s="419">
        <f t="shared" si="34"/>
        <v>0</v>
      </c>
      <c r="AH301" s="419">
        <f t="shared" si="35"/>
        <v>0</v>
      </c>
    </row>
    <row r="302" spans="1:34" ht="14.5" x14ac:dyDescent="0.35">
      <c r="A302" s="681" t="s">
        <v>944</v>
      </c>
      <c r="B302" s="682" t="s">
        <v>8141</v>
      </c>
      <c r="C302" s="419"/>
      <c r="D302" s="419"/>
      <c r="E302" s="419"/>
      <c r="F302" s="419"/>
      <c r="G302" s="419"/>
      <c r="H302" s="419"/>
      <c r="I302" s="419"/>
      <c r="J302" s="419"/>
      <c r="K302" s="419"/>
      <c r="L302" s="419"/>
      <c r="M302" t="s">
        <v>9256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 s="419">
        <f t="shared" si="30"/>
        <v>0</v>
      </c>
      <c r="AD302" s="419">
        <f t="shared" si="31"/>
        <v>0</v>
      </c>
      <c r="AE302" s="419">
        <f t="shared" si="32"/>
        <v>0</v>
      </c>
      <c r="AF302" s="419">
        <f t="shared" si="33"/>
        <v>0</v>
      </c>
      <c r="AG302" s="419">
        <f t="shared" si="34"/>
        <v>0</v>
      </c>
      <c r="AH302" s="419">
        <f t="shared" si="35"/>
        <v>0</v>
      </c>
    </row>
    <row r="303" spans="1:34" ht="14.5" x14ac:dyDescent="0.35">
      <c r="A303" s="681" t="s">
        <v>7667</v>
      </c>
      <c r="B303" s="682" t="s">
        <v>945</v>
      </c>
      <c r="C303" s="419"/>
      <c r="D303" s="419"/>
      <c r="E303" s="419"/>
      <c r="F303" s="419"/>
      <c r="G303" s="419"/>
      <c r="H303" s="419"/>
      <c r="I303" s="419"/>
      <c r="J303" s="419"/>
      <c r="K303" s="419"/>
      <c r="L303" s="419"/>
      <c r="M303" t="s">
        <v>129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 s="419">
        <f t="shared" si="30"/>
        <v>0</v>
      </c>
      <c r="AD303" s="419">
        <f t="shared" si="31"/>
        <v>0</v>
      </c>
      <c r="AE303" s="419">
        <f t="shared" si="32"/>
        <v>0</v>
      </c>
      <c r="AF303" s="419">
        <f t="shared" si="33"/>
        <v>0</v>
      </c>
      <c r="AG303" s="419">
        <f t="shared" si="34"/>
        <v>0</v>
      </c>
      <c r="AH303" s="419">
        <f t="shared" si="35"/>
        <v>0</v>
      </c>
    </row>
    <row r="304" spans="1:34" ht="14.5" x14ac:dyDescent="0.35">
      <c r="A304" s="681" t="s">
        <v>947</v>
      </c>
      <c r="B304" s="682" t="s">
        <v>8153</v>
      </c>
      <c r="C304" s="419"/>
      <c r="D304" s="419"/>
      <c r="E304" s="419"/>
      <c r="F304" s="419"/>
      <c r="G304" s="419"/>
      <c r="H304" s="419"/>
      <c r="I304" s="419"/>
      <c r="J304" s="419"/>
      <c r="K304" s="419"/>
      <c r="L304" s="419"/>
      <c r="M304" t="s">
        <v>948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 s="419">
        <f t="shared" si="30"/>
        <v>0</v>
      </c>
      <c r="AD304" s="419">
        <f t="shared" si="31"/>
        <v>0</v>
      </c>
      <c r="AE304" s="419">
        <f t="shared" si="32"/>
        <v>0</v>
      </c>
      <c r="AF304" s="419">
        <f t="shared" si="33"/>
        <v>0</v>
      </c>
      <c r="AG304" s="419">
        <f t="shared" si="34"/>
        <v>0</v>
      </c>
      <c r="AH304" s="419">
        <f t="shared" si="35"/>
        <v>0</v>
      </c>
    </row>
    <row r="305" spans="1:34" ht="14.5" x14ac:dyDescent="0.35">
      <c r="A305" s="681" t="s">
        <v>8108</v>
      </c>
      <c r="B305" s="682" t="s">
        <v>8107</v>
      </c>
      <c r="C305" s="419"/>
      <c r="D305" s="419"/>
      <c r="E305" s="419"/>
      <c r="F305" s="419"/>
      <c r="G305" s="419"/>
      <c r="H305" s="419"/>
      <c r="I305" s="419"/>
      <c r="J305" s="419"/>
      <c r="K305" s="419"/>
      <c r="L305" s="419"/>
      <c r="M305" t="s">
        <v>951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 s="419">
        <f t="shared" si="30"/>
        <v>0</v>
      </c>
      <c r="AD305" s="419">
        <f t="shared" si="31"/>
        <v>0</v>
      </c>
      <c r="AE305" s="419">
        <f t="shared" si="32"/>
        <v>0</v>
      </c>
      <c r="AF305" s="419">
        <f t="shared" si="33"/>
        <v>0</v>
      </c>
      <c r="AG305" s="419">
        <f t="shared" si="34"/>
        <v>0</v>
      </c>
      <c r="AH305" s="419">
        <f t="shared" si="35"/>
        <v>0</v>
      </c>
    </row>
    <row r="306" spans="1:34" ht="14.5" x14ac:dyDescent="0.35">
      <c r="A306" s="681" t="s">
        <v>7024</v>
      </c>
      <c r="B306" s="682" t="s">
        <v>953</v>
      </c>
      <c r="C306" s="419"/>
      <c r="D306" s="419"/>
      <c r="E306" s="419"/>
      <c r="F306" s="419"/>
      <c r="G306" s="419"/>
      <c r="H306" s="419"/>
      <c r="I306" s="419"/>
      <c r="J306" s="419"/>
      <c r="K306" s="419"/>
      <c r="L306" s="419"/>
      <c r="M306" t="s">
        <v>954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 s="419">
        <f t="shared" si="30"/>
        <v>0</v>
      </c>
      <c r="AD306" s="419">
        <f t="shared" si="31"/>
        <v>0</v>
      </c>
      <c r="AE306" s="419">
        <f t="shared" si="32"/>
        <v>0</v>
      </c>
      <c r="AF306" s="419">
        <f t="shared" si="33"/>
        <v>0</v>
      </c>
      <c r="AG306" s="419">
        <f t="shared" si="34"/>
        <v>0</v>
      </c>
      <c r="AH306" s="419">
        <f t="shared" si="35"/>
        <v>0</v>
      </c>
    </row>
    <row r="307" spans="1:34" ht="14.5" x14ac:dyDescent="0.35">
      <c r="A307" s="681" t="s">
        <v>957</v>
      </c>
      <c r="B307" s="682" t="s">
        <v>958</v>
      </c>
      <c r="C307" s="419"/>
      <c r="D307" s="419"/>
      <c r="E307" s="419"/>
      <c r="F307" s="419"/>
      <c r="G307" s="419"/>
      <c r="H307" s="419"/>
      <c r="I307" s="419"/>
      <c r="J307" s="419"/>
      <c r="K307" s="419"/>
      <c r="L307" s="419"/>
      <c r="M307" t="s">
        <v>959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 s="419">
        <f t="shared" si="30"/>
        <v>0</v>
      </c>
      <c r="AD307" s="419">
        <f t="shared" si="31"/>
        <v>0</v>
      </c>
      <c r="AE307" s="419">
        <f t="shared" si="32"/>
        <v>0</v>
      </c>
      <c r="AF307" s="419">
        <f t="shared" si="33"/>
        <v>0</v>
      </c>
      <c r="AG307" s="419">
        <f t="shared" si="34"/>
        <v>0</v>
      </c>
      <c r="AH307" s="419">
        <f t="shared" si="35"/>
        <v>0</v>
      </c>
    </row>
    <row r="308" spans="1:34" ht="14.5" x14ac:dyDescent="0.35">
      <c r="A308" s="681" t="s">
        <v>962</v>
      </c>
      <c r="B308" s="682" t="s">
        <v>963</v>
      </c>
      <c r="C308" s="419"/>
      <c r="D308" s="419"/>
      <c r="E308" s="419"/>
      <c r="F308" s="419"/>
      <c r="G308" s="419"/>
      <c r="H308" s="419"/>
      <c r="I308" s="419"/>
      <c r="J308" s="419"/>
      <c r="K308" s="419"/>
      <c r="L308" s="419"/>
      <c r="M308" t="s">
        <v>964</v>
      </c>
      <c r="N308">
        <v>3</v>
      </c>
      <c r="O308">
        <v>3</v>
      </c>
      <c r="P308">
        <v>0</v>
      </c>
      <c r="Q308">
        <v>2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2</v>
      </c>
      <c r="X308">
        <v>0</v>
      </c>
      <c r="Y308">
        <v>1</v>
      </c>
      <c r="Z308">
        <v>0</v>
      </c>
      <c r="AA308">
        <v>0</v>
      </c>
      <c r="AB308">
        <v>0</v>
      </c>
      <c r="AC308" s="419">
        <f t="shared" si="30"/>
        <v>0</v>
      </c>
      <c r="AD308" s="419">
        <f t="shared" si="31"/>
        <v>0</v>
      </c>
      <c r="AE308" s="419">
        <f t="shared" si="32"/>
        <v>0</v>
      </c>
      <c r="AF308" s="419">
        <f t="shared" si="33"/>
        <v>0</v>
      </c>
      <c r="AG308" s="419">
        <f t="shared" si="34"/>
        <v>0</v>
      </c>
      <c r="AH308" s="419">
        <f t="shared" si="35"/>
        <v>0</v>
      </c>
    </row>
    <row r="309" spans="1:34" ht="14.5" x14ac:dyDescent="0.35">
      <c r="A309" s="681" t="s">
        <v>967</v>
      </c>
      <c r="B309" s="682" t="s">
        <v>8084</v>
      </c>
      <c r="C309" s="419"/>
      <c r="D309" s="419"/>
      <c r="E309" s="419"/>
      <c r="F309" s="419"/>
      <c r="G309" s="419"/>
      <c r="H309" s="419"/>
      <c r="I309" s="419"/>
      <c r="J309" s="419"/>
      <c r="K309" s="419"/>
      <c r="L309" s="419"/>
      <c r="M309" t="s">
        <v>8085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 s="419">
        <f t="shared" si="30"/>
        <v>0</v>
      </c>
      <c r="AD309" s="419">
        <f t="shared" si="31"/>
        <v>0</v>
      </c>
      <c r="AE309" s="419">
        <f t="shared" si="32"/>
        <v>0</v>
      </c>
      <c r="AF309" s="419">
        <f t="shared" si="33"/>
        <v>0</v>
      </c>
      <c r="AG309" s="419">
        <f t="shared" si="34"/>
        <v>0</v>
      </c>
      <c r="AH309" s="419">
        <f t="shared" si="35"/>
        <v>0</v>
      </c>
    </row>
    <row r="310" spans="1:34" ht="14.5" x14ac:dyDescent="0.35">
      <c r="A310" s="681" t="s">
        <v>970</v>
      </c>
      <c r="B310" s="682" t="s">
        <v>8093</v>
      </c>
      <c r="C310" s="419"/>
      <c r="D310" s="419"/>
      <c r="E310" s="419"/>
      <c r="F310" s="419"/>
      <c r="G310" s="419"/>
      <c r="H310" s="419"/>
      <c r="I310" s="419"/>
      <c r="J310" s="419"/>
      <c r="K310" s="419"/>
      <c r="L310" s="419"/>
      <c r="M310" t="s">
        <v>971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 s="419">
        <f t="shared" si="30"/>
        <v>0</v>
      </c>
      <c r="AD310" s="419">
        <f t="shared" si="31"/>
        <v>0</v>
      </c>
      <c r="AE310" s="419">
        <f t="shared" si="32"/>
        <v>0</v>
      </c>
      <c r="AF310" s="419">
        <f t="shared" si="33"/>
        <v>0</v>
      </c>
      <c r="AG310" s="419">
        <f t="shared" si="34"/>
        <v>0</v>
      </c>
      <c r="AH310" s="419">
        <f t="shared" si="35"/>
        <v>0</v>
      </c>
    </row>
    <row r="311" spans="1:34" ht="14.5" x14ac:dyDescent="0.35">
      <c r="A311" s="681" t="s">
        <v>973</v>
      </c>
      <c r="B311" s="682" t="s">
        <v>9195</v>
      </c>
      <c r="C311" s="419"/>
      <c r="D311" s="419"/>
      <c r="E311" s="419"/>
      <c r="F311" s="419"/>
      <c r="G311" s="419"/>
      <c r="H311" s="419"/>
      <c r="I311" s="419"/>
      <c r="J311" s="419"/>
      <c r="K311" s="419"/>
      <c r="L311" s="419"/>
      <c r="M311" t="s">
        <v>9196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 s="419">
        <f t="shared" si="30"/>
        <v>0</v>
      </c>
      <c r="AD311" s="419">
        <f t="shared" si="31"/>
        <v>0</v>
      </c>
      <c r="AE311" s="419">
        <f t="shared" si="32"/>
        <v>0</v>
      </c>
      <c r="AF311" s="419">
        <f t="shared" si="33"/>
        <v>0</v>
      </c>
      <c r="AG311" s="419">
        <f t="shared" si="34"/>
        <v>0</v>
      </c>
      <c r="AH311" s="419">
        <f t="shared" si="35"/>
        <v>0</v>
      </c>
    </row>
    <row r="312" spans="1:34" ht="14.5" x14ac:dyDescent="0.35">
      <c r="A312" s="681" t="s">
        <v>974</v>
      </c>
      <c r="B312" s="682" t="s">
        <v>9203</v>
      </c>
      <c r="C312" s="419"/>
      <c r="D312" s="419"/>
      <c r="E312" s="419"/>
      <c r="F312" s="419"/>
      <c r="G312" s="419"/>
      <c r="H312" s="419"/>
      <c r="I312" s="419"/>
      <c r="J312" s="419"/>
      <c r="K312" s="419"/>
      <c r="L312" s="419"/>
      <c r="M312" t="s">
        <v>251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 s="419">
        <f t="shared" si="30"/>
        <v>0</v>
      </c>
      <c r="AD312" s="419">
        <f t="shared" si="31"/>
        <v>0</v>
      </c>
      <c r="AE312" s="419">
        <f t="shared" si="32"/>
        <v>0</v>
      </c>
      <c r="AF312" s="419">
        <f t="shared" si="33"/>
        <v>0</v>
      </c>
      <c r="AG312" s="419">
        <f t="shared" si="34"/>
        <v>0</v>
      </c>
      <c r="AH312" s="419">
        <f t="shared" si="35"/>
        <v>0</v>
      </c>
    </row>
    <row r="313" spans="1:34" ht="14.5" x14ac:dyDescent="0.35">
      <c r="A313" s="681" t="s">
        <v>8148</v>
      </c>
      <c r="B313" s="682" t="s">
        <v>8147</v>
      </c>
      <c r="C313" s="419"/>
      <c r="D313" s="419"/>
      <c r="E313" s="419"/>
      <c r="F313" s="419"/>
      <c r="G313" s="419"/>
      <c r="H313" s="419"/>
      <c r="I313" s="419"/>
      <c r="J313" s="419"/>
      <c r="K313" s="419"/>
      <c r="L313" s="419"/>
      <c r="M313" t="s">
        <v>699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 s="419">
        <f t="shared" si="30"/>
        <v>0</v>
      </c>
      <c r="AD313" s="419">
        <f t="shared" si="31"/>
        <v>0</v>
      </c>
      <c r="AE313" s="419">
        <f t="shared" si="32"/>
        <v>0</v>
      </c>
      <c r="AF313" s="419">
        <f t="shared" si="33"/>
        <v>0</v>
      </c>
      <c r="AG313" s="419">
        <f t="shared" si="34"/>
        <v>0</v>
      </c>
      <c r="AH313" s="419">
        <f t="shared" si="35"/>
        <v>0</v>
      </c>
    </row>
    <row r="314" spans="1:34" ht="14.5" x14ac:dyDescent="0.35">
      <c r="A314" s="681" t="s">
        <v>976</v>
      </c>
      <c r="B314" s="682" t="s">
        <v>8151</v>
      </c>
      <c r="C314" s="419"/>
      <c r="D314" s="419"/>
      <c r="E314" s="419"/>
      <c r="F314" s="419"/>
      <c r="G314" s="419"/>
      <c r="H314" s="419"/>
      <c r="I314" s="419"/>
      <c r="J314" s="419"/>
      <c r="K314" s="419"/>
      <c r="L314" s="419"/>
      <c r="M314" t="s">
        <v>977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 s="419">
        <f t="shared" si="30"/>
        <v>0</v>
      </c>
      <c r="AD314" s="419">
        <f t="shared" si="31"/>
        <v>0</v>
      </c>
      <c r="AE314" s="419">
        <f t="shared" si="32"/>
        <v>0</v>
      </c>
      <c r="AF314" s="419">
        <f t="shared" si="33"/>
        <v>0</v>
      </c>
      <c r="AG314" s="419">
        <f t="shared" si="34"/>
        <v>0</v>
      </c>
      <c r="AH314" s="419">
        <f t="shared" si="35"/>
        <v>0</v>
      </c>
    </row>
    <row r="315" spans="1:34" ht="14.5" x14ac:dyDescent="0.35">
      <c r="A315" s="681" t="s">
        <v>979</v>
      </c>
      <c r="B315" s="682" t="s">
        <v>8105</v>
      </c>
      <c r="C315" s="419"/>
      <c r="D315" s="419"/>
      <c r="E315" s="419"/>
      <c r="F315" s="419"/>
      <c r="G315" s="419"/>
      <c r="H315" s="419"/>
      <c r="I315" s="419"/>
      <c r="J315" s="419"/>
      <c r="K315" s="419"/>
      <c r="L315" s="419"/>
      <c r="M315" t="s">
        <v>8106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 s="419">
        <f t="shared" si="30"/>
        <v>0</v>
      </c>
      <c r="AD315" s="419">
        <f t="shared" si="31"/>
        <v>0</v>
      </c>
      <c r="AE315" s="419">
        <f t="shared" si="32"/>
        <v>0</v>
      </c>
      <c r="AF315" s="419">
        <f t="shared" si="33"/>
        <v>0</v>
      </c>
      <c r="AG315" s="419">
        <f t="shared" si="34"/>
        <v>0</v>
      </c>
      <c r="AH315" s="419">
        <f t="shared" si="35"/>
        <v>0</v>
      </c>
    </row>
    <row r="316" spans="1:34" ht="14.5" x14ac:dyDescent="0.35">
      <c r="A316" s="681" t="s">
        <v>981</v>
      </c>
      <c r="B316" s="682" t="s">
        <v>982</v>
      </c>
      <c r="C316" s="419"/>
      <c r="D316" s="419"/>
      <c r="E316" s="419"/>
      <c r="F316" s="419"/>
      <c r="G316" s="419"/>
      <c r="H316" s="419"/>
      <c r="I316" s="419"/>
      <c r="J316" s="419"/>
      <c r="K316" s="419"/>
      <c r="L316" s="419"/>
      <c r="M316" t="s">
        <v>21163</v>
      </c>
      <c r="N316">
        <v>34</v>
      </c>
      <c r="O316">
        <v>21</v>
      </c>
      <c r="P316">
        <v>13</v>
      </c>
      <c r="Q316">
        <v>12</v>
      </c>
      <c r="R316">
        <v>9</v>
      </c>
      <c r="S316">
        <v>4</v>
      </c>
      <c r="T316">
        <v>3</v>
      </c>
      <c r="U316">
        <v>6</v>
      </c>
      <c r="V316">
        <v>0</v>
      </c>
      <c r="W316">
        <v>6</v>
      </c>
      <c r="X316">
        <v>6</v>
      </c>
      <c r="Y316">
        <v>2</v>
      </c>
      <c r="Z316">
        <v>2</v>
      </c>
      <c r="AA316">
        <v>5</v>
      </c>
      <c r="AB316">
        <v>0</v>
      </c>
      <c r="AC316" s="419">
        <f t="shared" si="30"/>
        <v>6</v>
      </c>
      <c r="AD316" s="419">
        <f t="shared" si="31"/>
        <v>3</v>
      </c>
      <c r="AE316" s="419">
        <f t="shared" si="32"/>
        <v>2</v>
      </c>
      <c r="AF316" s="419">
        <f t="shared" si="33"/>
        <v>1</v>
      </c>
      <c r="AG316" s="419">
        <f t="shared" si="34"/>
        <v>1</v>
      </c>
      <c r="AH316" s="419">
        <f t="shared" si="35"/>
        <v>0</v>
      </c>
    </row>
    <row r="317" spans="1:34" ht="14.5" x14ac:dyDescent="0.35">
      <c r="A317" s="681" t="s">
        <v>984</v>
      </c>
      <c r="B317" s="682" t="s">
        <v>7243</v>
      </c>
      <c r="C317" s="419"/>
      <c r="D317" s="419"/>
      <c r="E317" s="419"/>
      <c r="F317" s="419"/>
      <c r="G317" s="419"/>
      <c r="H317" s="419"/>
      <c r="I317" s="419"/>
      <c r="J317" s="419"/>
      <c r="K317" s="419"/>
      <c r="L317" s="419"/>
      <c r="M317" t="s">
        <v>79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 s="419">
        <f t="shared" si="30"/>
        <v>0</v>
      </c>
      <c r="AD317" s="419">
        <f t="shared" si="31"/>
        <v>0</v>
      </c>
      <c r="AE317" s="419">
        <f t="shared" si="32"/>
        <v>0</v>
      </c>
      <c r="AF317" s="419">
        <f t="shared" si="33"/>
        <v>0</v>
      </c>
      <c r="AG317" s="419">
        <f t="shared" si="34"/>
        <v>0</v>
      </c>
      <c r="AH317" s="419">
        <f t="shared" si="35"/>
        <v>0</v>
      </c>
    </row>
    <row r="318" spans="1:34" ht="14.5" x14ac:dyDescent="0.35">
      <c r="A318" s="681" t="s">
        <v>986</v>
      </c>
      <c r="B318" s="682" t="s">
        <v>8144</v>
      </c>
      <c r="C318" s="419"/>
      <c r="D318" s="419"/>
      <c r="E318" s="419"/>
      <c r="F318" s="419"/>
      <c r="G318" s="419"/>
      <c r="H318" s="419"/>
      <c r="I318" s="419"/>
      <c r="J318" s="419"/>
      <c r="K318" s="419"/>
      <c r="L318" s="419"/>
      <c r="M318" t="s">
        <v>59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 s="419">
        <f t="shared" si="30"/>
        <v>0</v>
      </c>
      <c r="AD318" s="419">
        <f t="shared" si="31"/>
        <v>0</v>
      </c>
      <c r="AE318" s="419">
        <f t="shared" si="32"/>
        <v>0</v>
      </c>
      <c r="AF318" s="419">
        <f t="shared" si="33"/>
        <v>0</v>
      </c>
      <c r="AG318" s="419">
        <f t="shared" si="34"/>
        <v>0</v>
      </c>
      <c r="AH318" s="419">
        <f t="shared" si="35"/>
        <v>0</v>
      </c>
    </row>
    <row r="319" spans="1:34" ht="14.5" x14ac:dyDescent="0.35">
      <c r="A319" s="681" t="s">
        <v>987</v>
      </c>
      <c r="B319" s="682" t="s">
        <v>8102</v>
      </c>
      <c r="C319" s="419"/>
      <c r="D319" s="419"/>
      <c r="E319" s="419"/>
      <c r="F319" s="419"/>
      <c r="G319" s="419"/>
      <c r="H319" s="419"/>
      <c r="I319" s="419"/>
      <c r="J319" s="419"/>
      <c r="K319" s="419"/>
      <c r="L319" s="419"/>
      <c r="M319" t="s">
        <v>988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 s="419">
        <f t="shared" si="30"/>
        <v>0</v>
      </c>
      <c r="AD319" s="419">
        <f t="shared" si="31"/>
        <v>0</v>
      </c>
      <c r="AE319" s="419">
        <f t="shared" si="32"/>
        <v>0</v>
      </c>
      <c r="AF319" s="419">
        <f t="shared" si="33"/>
        <v>0</v>
      </c>
      <c r="AG319" s="419">
        <f t="shared" si="34"/>
        <v>0</v>
      </c>
      <c r="AH319" s="419">
        <f t="shared" si="35"/>
        <v>0</v>
      </c>
    </row>
    <row r="320" spans="1:34" ht="14.5" x14ac:dyDescent="0.35">
      <c r="A320" s="681" t="s">
        <v>8694</v>
      </c>
      <c r="B320" s="682" t="s">
        <v>22764</v>
      </c>
      <c r="C320" s="419"/>
      <c r="D320" s="419"/>
      <c r="E320" s="419"/>
      <c r="F320" s="419"/>
      <c r="G320" s="419"/>
      <c r="H320" s="419"/>
      <c r="I320" s="419"/>
      <c r="J320" s="419"/>
      <c r="K320" s="419"/>
      <c r="L320" s="419"/>
      <c r="M320" t="s">
        <v>22765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 s="419">
        <f t="shared" si="30"/>
        <v>0</v>
      </c>
      <c r="AD320" s="419">
        <f t="shared" si="31"/>
        <v>0</v>
      </c>
      <c r="AE320" s="419">
        <f t="shared" si="32"/>
        <v>0</v>
      </c>
      <c r="AF320" s="419">
        <f t="shared" si="33"/>
        <v>0</v>
      </c>
      <c r="AG320" s="419">
        <f t="shared" si="34"/>
        <v>0</v>
      </c>
      <c r="AH320" s="419">
        <f t="shared" si="35"/>
        <v>0</v>
      </c>
    </row>
    <row r="321" spans="1:34" ht="14.5" x14ac:dyDescent="0.35">
      <c r="A321" s="681" t="s">
        <v>989</v>
      </c>
      <c r="B321" s="682" t="s">
        <v>8123</v>
      </c>
      <c r="C321" s="419"/>
      <c r="D321" s="419"/>
      <c r="E321" s="419"/>
      <c r="F321" s="419"/>
      <c r="G321" s="419"/>
      <c r="H321" s="419"/>
      <c r="I321" s="419"/>
      <c r="J321" s="419"/>
      <c r="K321" s="419"/>
      <c r="L321" s="419"/>
      <c r="M321" t="s">
        <v>8124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 s="419">
        <f t="shared" si="30"/>
        <v>0</v>
      </c>
      <c r="AD321" s="419">
        <f t="shared" si="31"/>
        <v>0</v>
      </c>
      <c r="AE321" s="419">
        <f t="shared" si="32"/>
        <v>0</v>
      </c>
      <c r="AF321" s="419">
        <f t="shared" si="33"/>
        <v>0</v>
      </c>
      <c r="AG321" s="419">
        <f t="shared" si="34"/>
        <v>0</v>
      </c>
      <c r="AH321" s="419">
        <f t="shared" si="35"/>
        <v>0</v>
      </c>
    </row>
    <row r="322" spans="1:34" ht="14.5" x14ac:dyDescent="0.35">
      <c r="A322" s="681" t="s">
        <v>990</v>
      </c>
      <c r="B322" s="682" t="s">
        <v>8156</v>
      </c>
      <c r="C322" s="419"/>
      <c r="D322" s="419"/>
      <c r="E322" s="419"/>
      <c r="F322" s="419"/>
      <c r="G322" s="419"/>
      <c r="H322" s="419"/>
      <c r="I322" s="419"/>
      <c r="J322" s="419"/>
      <c r="K322" s="419"/>
      <c r="L322" s="419"/>
      <c r="M322" t="s">
        <v>8075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 s="419">
        <f t="shared" si="30"/>
        <v>0</v>
      </c>
      <c r="AD322" s="419">
        <f t="shared" si="31"/>
        <v>0</v>
      </c>
      <c r="AE322" s="419">
        <f t="shared" si="32"/>
        <v>0</v>
      </c>
      <c r="AF322" s="419">
        <f t="shared" si="33"/>
        <v>0</v>
      </c>
      <c r="AG322" s="419">
        <f t="shared" si="34"/>
        <v>0</v>
      </c>
      <c r="AH322" s="419">
        <f t="shared" si="35"/>
        <v>0</v>
      </c>
    </row>
    <row r="323" spans="1:34" ht="14.5" x14ac:dyDescent="0.35">
      <c r="A323" s="681" t="s">
        <v>992</v>
      </c>
      <c r="B323" s="682" t="s">
        <v>993</v>
      </c>
      <c r="C323" s="419"/>
      <c r="D323" s="419"/>
      <c r="E323" s="419"/>
      <c r="F323" s="419"/>
      <c r="G323" s="419"/>
      <c r="H323" s="419"/>
      <c r="I323" s="419"/>
      <c r="J323" s="419"/>
      <c r="K323" s="419"/>
      <c r="L323" s="419"/>
      <c r="M323" t="s">
        <v>994</v>
      </c>
      <c r="N323">
        <v>3</v>
      </c>
      <c r="O323">
        <v>3</v>
      </c>
      <c r="P323">
        <v>0</v>
      </c>
      <c r="Q323">
        <v>0</v>
      </c>
      <c r="R323">
        <v>1</v>
      </c>
      <c r="S323">
        <v>2</v>
      </c>
      <c r="T323">
        <v>0</v>
      </c>
      <c r="U323">
        <v>0</v>
      </c>
      <c r="V323">
        <v>0</v>
      </c>
      <c r="W323">
        <v>0</v>
      </c>
      <c r="X323">
        <v>1</v>
      </c>
      <c r="Y323">
        <v>2</v>
      </c>
      <c r="Z323">
        <v>0</v>
      </c>
      <c r="AA323">
        <v>0</v>
      </c>
      <c r="AB323">
        <v>0</v>
      </c>
      <c r="AC323" s="419">
        <f t="shared" si="30"/>
        <v>0</v>
      </c>
      <c r="AD323" s="419">
        <f t="shared" si="31"/>
        <v>0</v>
      </c>
      <c r="AE323" s="419">
        <f t="shared" si="32"/>
        <v>0</v>
      </c>
      <c r="AF323" s="419">
        <f t="shared" si="33"/>
        <v>0</v>
      </c>
      <c r="AG323" s="419">
        <f t="shared" si="34"/>
        <v>0</v>
      </c>
      <c r="AH323" s="419">
        <f t="shared" si="35"/>
        <v>0</v>
      </c>
    </row>
    <row r="324" spans="1:34" ht="14.5" x14ac:dyDescent="0.35">
      <c r="A324" s="681" t="s">
        <v>156</v>
      </c>
      <c r="B324" s="682" t="s">
        <v>999</v>
      </c>
      <c r="C324" s="419"/>
      <c r="D324" s="419"/>
      <c r="E324" s="419"/>
      <c r="F324" s="419"/>
      <c r="G324" s="419"/>
      <c r="H324" s="419"/>
      <c r="I324" s="419"/>
      <c r="J324" s="419"/>
      <c r="K324" s="419"/>
      <c r="L324" s="419"/>
      <c r="M324" t="s">
        <v>1000</v>
      </c>
      <c r="N324">
        <v>1</v>
      </c>
      <c r="O324">
        <v>1</v>
      </c>
      <c r="P324">
        <v>0</v>
      </c>
      <c r="Q324">
        <v>0</v>
      </c>
      <c r="R324">
        <v>0</v>
      </c>
      <c r="S324">
        <v>1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1</v>
      </c>
      <c r="Z324">
        <v>0</v>
      </c>
      <c r="AA324">
        <v>0</v>
      </c>
      <c r="AB324">
        <v>0</v>
      </c>
      <c r="AC324" s="419">
        <f t="shared" ref="AC324:AC387" si="36">+Q324-W324</f>
        <v>0</v>
      </c>
      <c r="AD324" s="419">
        <f t="shared" ref="AD324:AD387" si="37">+R324-X324</f>
        <v>0</v>
      </c>
      <c r="AE324" s="419">
        <f t="shared" ref="AE324:AE387" si="38">+S324-Y324</f>
        <v>0</v>
      </c>
      <c r="AF324" s="419">
        <f t="shared" ref="AF324:AF387" si="39">+T324-Z324</f>
        <v>0</v>
      </c>
      <c r="AG324" s="419">
        <f t="shared" ref="AG324:AG387" si="40">+U324-AA324</f>
        <v>0</v>
      </c>
      <c r="AH324" s="419">
        <f t="shared" ref="AH324:AH387" si="41">+V324-AB324</f>
        <v>0</v>
      </c>
    </row>
    <row r="325" spans="1:34" ht="14.5" x14ac:dyDescent="0.35">
      <c r="A325" s="681" t="s">
        <v>58</v>
      </c>
      <c r="B325" s="682" t="s">
        <v>1004</v>
      </c>
      <c r="C325" s="419"/>
      <c r="D325" s="419"/>
      <c r="E325" s="419"/>
      <c r="F325" s="419"/>
      <c r="G325" s="419"/>
      <c r="H325" s="419"/>
      <c r="I325" s="419"/>
      <c r="J325" s="419"/>
      <c r="K325" s="419"/>
      <c r="L325" s="419"/>
      <c r="M325" t="s">
        <v>1005</v>
      </c>
      <c r="N325">
        <v>3</v>
      </c>
      <c r="O325">
        <v>3</v>
      </c>
      <c r="P325">
        <v>0</v>
      </c>
      <c r="Q325">
        <v>0</v>
      </c>
      <c r="R325">
        <v>0</v>
      </c>
      <c r="S325">
        <v>0</v>
      </c>
      <c r="T325">
        <v>1</v>
      </c>
      <c r="U325">
        <v>2</v>
      </c>
      <c r="V325">
        <v>0</v>
      </c>
      <c r="W325">
        <v>0</v>
      </c>
      <c r="X325">
        <v>0</v>
      </c>
      <c r="Y325">
        <v>0</v>
      </c>
      <c r="Z325">
        <v>1</v>
      </c>
      <c r="AA325">
        <v>2</v>
      </c>
      <c r="AB325">
        <v>0</v>
      </c>
      <c r="AC325" s="419">
        <f t="shared" si="36"/>
        <v>0</v>
      </c>
      <c r="AD325" s="419">
        <f t="shared" si="37"/>
        <v>0</v>
      </c>
      <c r="AE325" s="419">
        <f t="shared" si="38"/>
        <v>0</v>
      </c>
      <c r="AF325" s="419">
        <f t="shared" si="39"/>
        <v>0</v>
      </c>
      <c r="AG325" s="419">
        <f t="shared" si="40"/>
        <v>0</v>
      </c>
      <c r="AH325" s="419">
        <f t="shared" si="41"/>
        <v>0</v>
      </c>
    </row>
    <row r="326" spans="1:34" ht="14.5" x14ac:dyDescent="0.35">
      <c r="A326" s="681" t="s">
        <v>1008</v>
      </c>
      <c r="B326" s="682" t="s">
        <v>8099</v>
      </c>
      <c r="C326" s="419"/>
      <c r="D326" s="419"/>
      <c r="E326" s="419"/>
      <c r="F326" s="419"/>
      <c r="G326" s="419"/>
      <c r="H326" s="419"/>
      <c r="I326" s="419"/>
      <c r="J326" s="419"/>
      <c r="K326" s="419"/>
      <c r="L326" s="419"/>
      <c r="M326" t="s">
        <v>9010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 s="419">
        <f t="shared" si="36"/>
        <v>0</v>
      </c>
      <c r="AD326" s="419">
        <f t="shared" si="37"/>
        <v>0</v>
      </c>
      <c r="AE326" s="419">
        <f t="shared" si="38"/>
        <v>0</v>
      </c>
      <c r="AF326" s="419">
        <f t="shared" si="39"/>
        <v>0</v>
      </c>
      <c r="AG326" s="419">
        <f t="shared" si="40"/>
        <v>0</v>
      </c>
      <c r="AH326" s="419">
        <f t="shared" si="41"/>
        <v>0</v>
      </c>
    </row>
    <row r="327" spans="1:34" ht="14.5" x14ac:dyDescent="0.35">
      <c r="A327" s="681" t="s">
        <v>121</v>
      </c>
      <c r="B327" s="682" t="s">
        <v>1010</v>
      </c>
      <c r="C327" s="419"/>
      <c r="D327" s="419"/>
      <c r="E327" s="419"/>
      <c r="F327" s="419"/>
      <c r="G327" s="419"/>
      <c r="H327" s="419"/>
      <c r="I327" s="419"/>
      <c r="J327" s="419"/>
      <c r="K327" s="419"/>
      <c r="L327" s="419"/>
      <c r="M327" t="s">
        <v>1011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 s="419">
        <f t="shared" si="36"/>
        <v>0</v>
      </c>
      <c r="AD327" s="419">
        <f t="shared" si="37"/>
        <v>0</v>
      </c>
      <c r="AE327" s="419">
        <f t="shared" si="38"/>
        <v>0</v>
      </c>
      <c r="AF327" s="419">
        <f t="shared" si="39"/>
        <v>0</v>
      </c>
      <c r="AG327" s="419">
        <f t="shared" si="40"/>
        <v>0</v>
      </c>
      <c r="AH327" s="419">
        <f t="shared" si="41"/>
        <v>0</v>
      </c>
    </row>
    <row r="328" spans="1:34" ht="14.5" x14ac:dyDescent="0.35">
      <c r="A328" s="681" t="s">
        <v>1014</v>
      </c>
      <c r="B328" s="682" t="s">
        <v>1015</v>
      </c>
      <c r="C328" s="419"/>
      <c r="D328" s="419"/>
      <c r="E328" s="419"/>
      <c r="F328" s="419"/>
      <c r="G328" s="419"/>
      <c r="H328" s="419"/>
      <c r="I328" s="419"/>
      <c r="J328" s="419"/>
      <c r="K328" s="419"/>
      <c r="L328" s="419"/>
      <c r="M328" t="s">
        <v>927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 s="419">
        <f t="shared" si="36"/>
        <v>0</v>
      </c>
      <c r="AD328" s="419">
        <f t="shared" si="37"/>
        <v>0</v>
      </c>
      <c r="AE328" s="419">
        <f t="shared" si="38"/>
        <v>0</v>
      </c>
      <c r="AF328" s="419">
        <f t="shared" si="39"/>
        <v>0</v>
      </c>
      <c r="AG328" s="419">
        <f t="shared" si="40"/>
        <v>0</v>
      </c>
      <c r="AH328" s="419">
        <f t="shared" si="41"/>
        <v>0</v>
      </c>
    </row>
    <row r="329" spans="1:34" ht="14.5" x14ac:dyDescent="0.35">
      <c r="A329" s="681" t="s">
        <v>1018</v>
      </c>
      <c r="B329" s="682" t="s">
        <v>1019</v>
      </c>
      <c r="C329" s="419"/>
      <c r="D329" s="419"/>
      <c r="E329" s="419"/>
      <c r="F329" s="419"/>
      <c r="G329" s="419"/>
      <c r="H329" s="419"/>
      <c r="I329" s="419"/>
      <c r="J329" s="419"/>
      <c r="K329" s="419"/>
      <c r="L329" s="419"/>
      <c r="M329" t="s">
        <v>1020</v>
      </c>
      <c r="N329">
        <v>1</v>
      </c>
      <c r="O329">
        <v>1</v>
      </c>
      <c r="P329">
        <v>0</v>
      </c>
      <c r="Q329">
        <v>1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1</v>
      </c>
      <c r="X329">
        <v>0</v>
      </c>
      <c r="Y329">
        <v>0</v>
      </c>
      <c r="Z329">
        <v>0</v>
      </c>
      <c r="AA329">
        <v>0</v>
      </c>
      <c r="AB329">
        <v>0</v>
      </c>
      <c r="AC329" s="419">
        <f t="shared" si="36"/>
        <v>0</v>
      </c>
      <c r="AD329" s="419">
        <f t="shared" si="37"/>
        <v>0</v>
      </c>
      <c r="AE329" s="419">
        <f t="shared" si="38"/>
        <v>0</v>
      </c>
      <c r="AF329" s="419">
        <f t="shared" si="39"/>
        <v>0</v>
      </c>
      <c r="AG329" s="419">
        <f t="shared" si="40"/>
        <v>0</v>
      </c>
      <c r="AH329" s="419">
        <f t="shared" si="41"/>
        <v>0</v>
      </c>
    </row>
    <row r="330" spans="1:34" ht="14.5" x14ac:dyDescent="0.35">
      <c r="A330" s="681" t="s">
        <v>1024</v>
      </c>
      <c r="B330" s="682" t="s">
        <v>1025</v>
      </c>
      <c r="C330" s="419"/>
      <c r="D330" s="419"/>
      <c r="E330" s="419"/>
      <c r="F330" s="419"/>
      <c r="G330" s="419"/>
      <c r="H330" s="419"/>
      <c r="I330" s="419"/>
      <c r="J330" s="419"/>
      <c r="K330" s="419"/>
      <c r="L330" s="419"/>
      <c r="M330" t="s">
        <v>1026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 s="419">
        <f t="shared" si="36"/>
        <v>0</v>
      </c>
      <c r="AD330" s="419">
        <f t="shared" si="37"/>
        <v>0</v>
      </c>
      <c r="AE330" s="419">
        <f t="shared" si="38"/>
        <v>0</v>
      </c>
      <c r="AF330" s="419">
        <f t="shared" si="39"/>
        <v>0</v>
      </c>
      <c r="AG330" s="419">
        <f t="shared" si="40"/>
        <v>0</v>
      </c>
      <c r="AH330" s="419">
        <f t="shared" si="41"/>
        <v>0</v>
      </c>
    </row>
    <row r="331" spans="1:34" ht="14.5" x14ac:dyDescent="0.35">
      <c r="A331" s="681" t="s">
        <v>1031</v>
      </c>
      <c r="B331" s="682" t="s">
        <v>1032</v>
      </c>
      <c r="C331" s="419"/>
      <c r="D331" s="419"/>
      <c r="E331" s="419"/>
      <c r="F331" s="419"/>
      <c r="G331" s="419"/>
      <c r="H331" s="419"/>
      <c r="I331" s="419"/>
      <c r="J331" s="419"/>
      <c r="K331" s="419"/>
      <c r="L331" s="419"/>
      <c r="M331" t="s">
        <v>1033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 s="419">
        <f t="shared" si="36"/>
        <v>0</v>
      </c>
      <c r="AD331" s="419">
        <f t="shared" si="37"/>
        <v>0</v>
      </c>
      <c r="AE331" s="419">
        <f t="shared" si="38"/>
        <v>0</v>
      </c>
      <c r="AF331" s="419">
        <f t="shared" si="39"/>
        <v>0</v>
      </c>
      <c r="AG331" s="419">
        <f t="shared" si="40"/>
        <v>0</v>
      </c>
      <c r="AH331" s="419">
        <f t="shared" si="41"/>
        <v>0</v>
      </c>
    </row>
    <row r="332" spans="1:34" ht="14.5" x14ac:dyDescent="0.35">
      <c r="A332" s="681" t="s">
        <v>1036</v>
      </c>
      <c r="B332" s="682" t="s">
        <v>8101</v>
      </c>
      <c r="C332" s="419"/>
      <c r="D332" s="419"/>
      <c r="E332" s="419"/>
      <c r="F332" s="419"/>
      <c r="G332" s="419"/>
      <c r="H332" s="419"/>
      <c r="I332" s="419"/>
      <c r="J332" s="419"/>
      <c r="K332" s="419"/>
      <c r="L332" s="419"/>
      <c r="M332" t="s">
        <v>1037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 s="419">
        <f t="shared" si="36"/>
        <v>0</v>
      </c>
      <c r="AD332" s="419">
        <f t="shared" si="37"/>
        <v>0</v>
      </c>
      <c r="AE332" s="419">
        <f t="shared" si="38"/>
        <v>0</v>
      </c>
      <c r="AF332" s="419">
        <f t="shared" si="39"/>
        <v>0</v>
      </c>
      <c r="AG332" s="419">
        <f t="shared" si="40"/>
        <v>0</v>
      </c>
      <c r="AH332" s="419">
        <f t="shared" si="41"/>
        <v>0</v>
      </c>
    </row>
    <row r="333" spans="1:34" ht="14.5" x14ac:dyDescent="0.35">
      <c r="A333" s="681" t="s">
        <v>1040</v>
      </c>
      <c r="B333" s="682" t="s">
        <v>1041</v>
      </c>
      <c r="C333" s="419"/>
      <c r="D333" s="419"/>
      <c r="E333" s="419"/>
      <c r="F333" s="419"/>
      <c r="G333" s="419"/>
      <c r="H333" s="419"/>
      <c r="I333" s="419"/>
      <c r="J333" s="419"/>
      <c r="K333" s="419"/>
      <c r="L333" s="419"/>
      <c r="M333" t="s">
        <v>1042</v>
      </c>
      <c r="N333">
        <v>2</v>
      </c>
      <c r="O333">
        <v>2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 s="419">
        <f t="shared" si="36"/>
        <v>0</v>
      </c>
      <c r="AD333" s="419">
        <f t="shared" si="37"/>
        <v>0</v>
      </c>
      <c r="AE333" s="419">
        <f t="shared" si="38"/>
        <v>0</v>
      </c>
      <c r="AF333" s="419">
        <f t="shared" si="39"/>
        <v>0</v>
      </c>
      <c r="AG333" s="419">
        <f t="shared" si="40"/>
        <v>0</v>
      </c>
      <c r="AH333" s="419">
        <f t="shared" si="41"/>
        <v>0</v>
      </c>
    </row>
    <row r="334" spans="1:34" ht="14.5" x14ac:dyDescent="0.35">
      <c r="A334" s="681" t="s">
        <v>1044</v>
      </c>
      <c r="B334" s="682" t="s">
        <v>8097</v>
      </c>
      <c r="C334" s="419"/>
      <c r="D334" s="419"/>
      <c r="E334" s="419"/>
      <c r="F334" s="419"/>
      <c r="G334" s="419"/>
      <c r="H334" s="419"/>
      <c r="I334" s="419"/>
      <c r="J334" s="419"/>
      <c r="K334" s="419"/>
      <c r="L334" s="419"/>
      <c r="M334" t="s">
        <v>8098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 s="419">
        <f t="shared" si="36"/>
        <v>0</v>
      </c>
      <c r="AD334" s="419">
        <f t="shared" si="37"/>
        <v>0</v>
      </c>
      <c r="AE334" s="419">
        <f t="shared" si="38"/>
        <v>0</v>
      </c>
      <c r="AF334" s="419">
        <f t="shared" si="39"/>
        <v>0</v>
      </c>
      <c r="AG334" s="419">
        <f t="shared" si="40"/>
        <v>0</v>
      </c>
      <c r="AH334" s="419">
        <f t="shared" si="41"/>
        <v>0</v>
      </c>
    </row>
    <row r="335" spans="1:34" ht="14.5" x14ac:dyDescent="0.35">
      <c r="A335" s="681" t="s">
        <v>1045</v>
      </c>
      <c r="B335" s="682" t="s">
        <v>1046</v>
      </c>
      <c r="C335" s="419"/>
      <c r="D335" s="419"/>
      <c r="E335" s="419"/>
      <c r="F335" s="419"/>
      <c r="G335" s="419"/>
      <c r="H335" s="419"/>
      <c r="I335" s="419"/>
      <c r="J335" s="419"/>
      <c r="K335" s="419"/>
      <c r="L335" s="419"/>
      <c r="M335" t="s">
        <v>1047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 s="419">
        <f t="shared" si="36"/>
        <v>0</v>
      </c>
      <c r="AD335" s="419">
        <f t="shared" si="37"/>
        <v>0</v>
      </c>
      <c r="AE335" s="419">
        <f t="shared" si="38"/>
        <v>0</v>
      </c>
      <c r="AF335" s="419">
        <f t="shared" si="39"/>
        <v>0</v>
      </c>
      <c r="AG335" s="419">
        <f t="shared" si="40"/>
        <v>0</v>
      </c>
      <c r="AH335" s="419">
        <f t="shared" si="41"/>
        <v>0</v>
      </c>
    </row>
    <row r="336" spans="1:34" ht="14.5" x14ac:dyDescent="0.35">
      <c r="A336" s="681" t="s">
        <v>60</v>
      </c>
      <c r="B336" s="682" t="s">
        <v>8143</v>
      </c>
      <c r="C336" s="419"/>
      <c r="D336" s="419"/>
      <c r="E336" s="419"/>
      <c r="F336" s="419"/>
      <c r="G336" s="419"/>
      <c r="H336" s="419"/>
      <c r="I336" s="419"/>
      <c r="J336" s="419"/>
      <c r="K336" s="419"/>
      <c r="L336" s="419"/>
      <c r="M336" t="s">
        <v>535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 s="419">
        <f t="shared" si="36"/>
        <v>0</v>
      </c>
      <c r="AD336" s="419">
        <f t="shared" si="37"/>
        <v>0</v>
      </c>
      <c r="AE336" s="419">
        <f t="shared" si="38"/>
        <v>0</v>
      </c>
      <c r="AF336" s="419">
        <f t="shared" si="39"/>
        <v>0</v>
      </c>
      <c r="AG336" s="419">
        <f t="shared" si="40"/>
        <v>0</v>
      </c>
      <c r="AH336" s="419">
        <f t="shared" si="41"/>
        <v>0</v>
      </c>
    </row>
    <row r="337" spans="1:34" ht="14.5" x14ac:dyDescent="0.35">
      <c r="A337" s="681" t="s">
        <v>466</v>
      </c>
      <c r="B337" s="682" t="s">
        <v>8154</v>
      </c>
      <c r="C337" s="419"/>
      <c r="D337" s="419"/>
      <c r="E337" s="419"/>
      <c r="F337" s="419"/>
      <c r="G337" s="419"/>
      <c r="H337" s="419"/>
      <c r="I337" s="419"/>
      <c r="J337" s="419"/>
      <c r="K337" s="419"/>
      <c r="L337" s="419"/>
      <c r="M337" t="s">
        <v>8155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 s="419">
        <f t="shared" si="36"/>
        <v>0</v>
      </c>
      <c r="AD337" s="419">
        <f t="shared" si="37"/>
        <v>0</v>
      </c>
      <c r="AE337" s="419">
        <f t="shared" si="38"/>
        <v>0</v>
      </c>
      <c r="AF337" s="419">
        <f t="shared" si="39"/>
        <v>0</v>
      </c>
      <c r="AG337" s="419">
        <f t="shared" si="40"/>
        <v>0</v>
      </c>
      <c r="AH337" s="419">
        <f t="shared" si="41"/>
        <v>0</v>
      </c>
    </row>
    <row r="338" spans="1:34" ht="14.5" x14ac:dyDescent="0.35">
      <c r="A338" s="681" t="s">
        <v>595</v>
      </c>
      <c r="B338" s="682" t="s">
        <v>1051</v>
      </c>
      <c r="C338" s="419"/>
      <c r="D338" s="419"/>
      <c r="E338" s="419"/>
      <c r="F338" s="419"/>
      <c r="G338" s="419"/>
      <c r="H338" s="419"/>
      <c r="I338" s="419"/>
      <c r="J338" s="419"/>
      <c r="K338" s="419"/>
      <c r="L338" s="419"/>
      <c r="M338" t="s">
        <v>1052</v>
      </c>
      <c r="N338">
        <v>18</v>
      </c>
      <c r="O338">
        <v>8</v>
      </c>
      <c r="P338">
        <v>10</v>
      </c>
      <c r="Q338">
        <v>4</v>
      </c>
      <c r="R338">
        <v>5</v>
      </c>
      <c r="S338">
        <v>5</v>
      </c>
      <c r="T338">
        <v>2</v>
      </c>
      <c r="U338">
        <v>2</v>
      </c>
      <c r="V338">
        <v>0</v>
      </c>
      <c r="W338">
        <v>1</v>
      </c>
      <c r="X338">
        <v>2</v>
      </c>
      <c r="Y338">
        <v>3</v>
      </c>
      <c r="Z338">
        <v>0</v>
      </c>
      <c r="AA338">
        <v>2</v>
      </c>
      <c r="AB338">
        <v>0</v>
      </c>
      <c r="AC338" s="419">
        <f t="shared" si="36"/>
        <v>3</v>
      </c>
      <c r="AD338" s="419">
        <f t="shared" si="37"/>
        <v>3</v>
      </c>
      <c r="AE338" s="419">
        <f t="shared" si="38"/>
        <v>2</v>
      </c>
      <c r="AF338" s="419">
        <f t="shared" si="39"/>
        <v>2</v>
      </c>
      <c r="AG338" s="419">
        <f t="shared" si="40"/>
        <v>0</v>
      </c>
      <c r="AH338" s="419">
        <f t="shared" si="41"/>
        <v>0</v>
      </c>
    </row>
    <row r="339" spans="1:34" ht="14.5" x14ac:dyDescent="0.35">
      <c r="A339" s="681" t="s">
        <v>1055</v>
      </c>
      <c r="B339" s="682" t="s">
        <v>1056</v>
      </c>
      <c r="C339" s="419"/>
      <c r="D339" s="419"/>
      <c r="E339" s="419"/>
      <c r="F339" s="419"/>
      <c r="G339" s="419"/>
      <c r="H339" s="419"/>
      <c r="I339" s="419"/>
      <c r="J339" s="419"/>
      <c r="K339" s="419"/>
      <c r="L339" s="419"/>
      <c r="M339" t="s">
        <v>17260</v>
      </c>
      <c r="N339">
        <v>2</v>
      </c>
      <c r="O339">
        <v>1</v>
      </c>
      <c r="P339">
        <v>1</v>
      </c>
      <c r="Q339">
        <v>0</v>
      </c>
      <c r="R339">
        <v>2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0</v>
      </c>
      <c r="AB339">
        <v>0</v>
      </c>
      <c r="AC339" s="419">
        <f t="shared" si="36"/>
        <v>0</v>
      </c>
      <c r="AD339" s="419">
        <f t="shared" si="37"/>
        <v>1</v>
      </c>
      <c r="AE339" s="419">
        <f t="shared" si="38"/>
        <v>0</v>
      </c>
      <c r="AF339" s="419">
        <f t="shared" si="39"/>
        <v>0</v>
      </c>
      <c r="AG339" s="419">
        <f t="shared" si="40"/>
        <v>0</v>
      </c>
      <c r="AH339" s="419">
        <f t="shared" si="41"/>
        <v>0</v>
      </c>
    </row>
    <row r="340" spans="1:34" ht="14.5" x14ac:dyDescent="0.35">
      <c r="A340" s="681" t="s">
        <v>1060</v>
      </c>
      <c r="B340" s="682" t="s">
        <v>1061</v>
      </c>
      <c r="C340" s="419"/>
      <c r="D340" s="419"/>
      <c r="E340" s="419"/>
      <c r="F340" s="419"/>
      <c r="G340" s="419"/>
      <c r="H340" s="419"/>
      <c r="I340" s="419"/>
      <c r="J340" s="419"/>
      <c r="K340" s="419"/>
      <c r="L340" s="419"/>
      <c r="M340" t="s">
        <v>14387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 s="419">
        <f t="shared" si="36"/>
        <v>0</v>
      </c>
      <c r="AD340" s="419">
        <f t="shared" si="37"/>
        <v>0</v>
      </c>
      <c r="AE340" s="419">
        <f t="shared" si="38"/>
        <v>0</v>
      </c>
      <c r="AF340" s="419">
        <f t="shared" si="39"/>
        <v>0</v>
      </c>
      <c r="AG340" s="419">
        <f t="shared" si="40"/>
        <v>0</v>
      </c>
      <c r="AH340" s="419">
        <f t="shared" si="41"/>
        <v>0</v>
      </c>
    </row>
    <row r="341" spans="1:34" ht="14.5" x14ac:dyDescent="0.35">
      <c r="A341" s="681" t="s">
        <v>1066</v>
      </c>
      <c r="B341" s="682" t="s">
        <v>1067</v>
      </c>
      <c r="C341" s="419"/>
      <c r="D341" s="419"/>
      <c r="E341" s="419"/>
      <c r="F341" s="419"/>
      <c r="G341" s="419"/>
      <c r="H341" s="419"/>
      <c r="I341" s="419"/>
      <c r="J341" s="419"/>
      <c r="K341" s="419"/>
      <c r="L341" s="419"/>
      <c r="M341" t="s">
        <v>1068</v>
      </c>
      <c r="N341">
        <v>15</v>
      </c>
      <c r="O341">
        <v>3</v>
      </c>
      <c r="P341">
        <v>12</v>
      </c>
      <c r="Q341">
        <v>9</v>
      </c>
      <c r="R341">
        <v>1</v>
      </c>
      <c r="S341">
        <v>0</v>
      </c>
      <c r="T341">
        <v>2</v>
      </c>
      <c r="U341">
        <v>3</v>
      </c>
      <c r="V341">
        <v>0</v>
      </c>
      <c r="W341">
        <v>1</v>
      </c>
      <c r="X341">
        <v>0</v>
      </c>
      <c r="Y341">
        <v>0</v>
      </c>
      <c r="Z341">
        <v>2</v>
      </c>
      <c r="AA341">
        <v>0</v>
      </c>
      <c r="AB341">
        <v>0</v>
      </c>
      <c r="AC341" s="419">
        <f t="shared" si="36"/>
        <v>8</v>
      </c>
      <c r="AD341" s="419">
        <f t="shared" si="37"/>
        <v>1</v>
      </c>
      <c r="AE341" s="419">
        <f t="shared" si="38"/>
        <v>0</v>
      </c>
      <c r="AF341" s="419">
        <f t="shared" si="39"/>
        <v>0</v>
      </c>
      <c r="AG341" s="419">
        <f t="shared" si="40"/>
        <v>3</v>
      </c>
      <c r="AH341" s="419">
        <f t="shared" si="41"/>
        <v>0</v>
      </c>
    </row>
    <row r="342" spans="1:34" ht="14.5" x14ac:dyDescent="0.35">
      <c r="A342" s="681" t="s">
        <v>1070</v>
      </c>
      <c r="B342" s="682" t="s">
        <v>1071</v>
      </c>
      <c r="C342" s="419"/>
      <c r="D342" s="419"/>
      <c r="E342" s="419"/>
      <c r="F342" s="419"/>
      <c r="G342" s="419"/>
      <c r="H342" s="419"/>
      <c r="I342" s="419"/>
      <c r="J342" s="419"/>
      <c r="K342" s="419"/>
      <c r="L342" s="419"/>
      <c r="M342" t="s">
        <v>1072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 s="419">
        <f t="shared" si="36"/>
        <v>0</v>
      </c>
      <c r="AD342" s="419">
        <f t="shared" si="37"/>
        <v>0</v>
      </c>
      <c r="AE342" s="419">
        <f t="shared" si="38"/>
        <v>0</v>
      </c>
      <c r="AF342" s="419">
        <f t="shared" si="39"/>
        <v>0</v>
      </c>
      <c r="AG342" s="419">
        <f t="shared" si="40"/>
        <v>0</v>
      </c>
      <c r="AH342" s="419">
        <f t="shared" si="41"/>
        <v>0</v>
      </c>
    </row>
    <row r="343" spans="1:34" ht="14.5" x14ac:dyDescent="0.35">
      <c r="A343" s="681" t="s">
        <v>1076</v>
      </c>
      <c r="B343" s="682" t="s">
        <v>1077</v>
      </c>
      <c r="C343" s="419"/>
      <c r="D343" s="419"/>
      <c r="E343" s="419"/>
      <c r="F343" s="419"/>
      <c r="G343" s="419"/>
      <c r="H343" s="419"/>
      <c r="I343" s="419"/>
      <c r="J343" s="419"/>
      <c r="K343" s="419"/>
      <c r="L343" s="419"/>
      <c r="M343" t="s">
        <v>1078</v>
      </c>
      <c r="N343">
        <v>11</v>
      </c>
      <c r="O343">
        <v>5</v>
      </c>
      <c r="P343">
        <v>6</v>
      </c>
      <c r="Q343">
        <v>4</v>
      </c>
      <c r="R343">
        <v>2</v>
      </c>
      <c r="S343">
        <v>0</v>
      </c>
      <c r="T343">
        <v>0</v>
      </c>
      <c r="U343">
        <v>5</v>
      </c>
      <c r="V343">
        <v>0</v>
      </c>
      <c r="W343">
        <v>1</v>
      </c>
      <c r="X343">
        <v>1</v>
      </c>
      <c r="Y343">
        <v>0</v>
      </c>
      <c r="Z343">
        <v>0</v>
      </c>
      <c r="AA343">
        <v>3</v>
      </c>
      <c r="AB343">
        <v>0</v>
      </c>
      <c r="AC343" s="419">
        <f t="shared" si="36"/>
        <v>3</v>
      </c>
      <c r="AD343" s="419">
        <f t="shared" si="37"/>
        <v>1</v>
      </c>
      <c r="AE343" s="419">
        <f t="shared" si="38"/>
        <v>0</v>
      </c>
      <c r="AF343" s="419">
        <f t="shared" si="39"/>
        <v>0</v>
      </c>
      <c r="AG343" s="419">
        <f t="shared" si="40"/>
        <v>2</v>
      </c>
      <c r="AH343" s="419">
        <f t="shared" si="41"/>
        <v>0</v>
      </c>
    </row>
    <row r="344" spans="1:34" ht="14.5" x14ac:dyDescent="0.35">
      <c r="A344" s="681" t="s">
        <v>8674</v>
      </c>
      <c r="B344" s="682" t="s">
        <v>1081</v>
      </c>
      <c r="C344" s="419"/>
      <c r="D344" s="419"/>
      <c r="E344" s="419"/>
      <c r="F344" s="419"/>
      <c r="G344" s="419"/>
      <c r="H344" s="419"/>
      <c r="I344" s="419"/>
      <c r="J344" s="419"/>
      <c r="K344" s="419"/>
      <c r="L344" s="419"/>
      <c r="M344" t="s">
        <v>1082</v>
      </c>
      <c r="N344">
        <v>3</v>
      </c>
      <c r="O344">
        <v>1</v>
      </c>
      <c r="P344">
        <v>2</v>
      </c>
      <c r="Q344">
        <v>1</v>
      </c>
      <c r="R344">
        <v>1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1</v>
      </c>
      <c r="Z344">
        <v>0</v>
      </c>
      <c r="AA344">
        <v>0</v>
      </c>
      <c r="AB344">
        <v>0</v>
      </c>
      <c r="AC344" s="419">
        <f t="shared" si="36"/>
        <v>1</v>
      </c>
      <c r="AD344" s="419">
        <f t="shared" si="37"/>
        <v>1</v>
      </c>
      <c r="AE344" s="419">
        <f t="shared" si="38"/>
        <v>0</v>
      </c>
      <c r="AF344" s="419">
        <f t="shared" si="39"/>
        <v>0</v>
      </c>
      <c r="AG344" s="419">
        <f t="shared" si="40"/>
        <v>0</v>
      </c>
      <c r="AH344" s="419">
        <f t="shared" si="41"/>
        <v>0</v>
      </c>
    </row>
    <row r="345" spans="1:34" ht="14.5" x14ac:dyDescent="0.35">
      <c r="A345" s="681" t="s">
        <v>1083</v>
      </c>
      <c r="B345" s="682" t="s">
        <v>1084</v>
      </c>
      <c r="C345" s="419"/>
      <c r="D345" s="419"/>
      <c r="E345" s="419"/>
      <c r="F345" s="419"/>
      <c r="G345" s="419"/>
      <c r="H345" s="419"/>
      <c r="I345" s="419"/>
      <c r="J345" s="419"/>
      <c r="K345" s="419"/>
      <c r="L345" s="419"/>
      <c r="M345" t="s">
        <v>1085</v>
      </c>
      <c r="N345">
        <v>21</v>
      </c>
      <c r="O345">
        <v>13</v>
      </c>
      <c r="P345">
        <v>8</v>
      </c>
      <c r="Q345">
        <v>6</v>
      </c>
      <c r="R345">
        <v>7</v>
      </c>
      <c r="S345">
        <v>3</v>
      </c>
      <c r="T345">
        <v>0</v>
      </c>
      <c r="U345">
        <v>5</v>
      </c>
      <c r="V345">
        <v>0</v>
      </c>
      <c r="W345">
        <v>2</v>
      </c>
      <c r="X345">
        <v>4</v>
      </c>
      <c r="Y345">
        <v>3</v>
      </c>
      <c r="Z345">
        <v>0</v>
      </c>
      <c r="AA345">
        <v>4</v>
      </c>
      <c r="AB345">
        <v>0</v>
      </c>
      <c r="AC345" s="419">
        <f t="shared" si="36"/>
        <v>4</v>
      </c>
      <c r="AD345" s="419">
        <f t="shared" si="37"/>
        <v>3</v>
      </c>
      <c r="AE345" s="419">
        <f t="shared" si="38"/>
        <v>0</v>
      </c>
      <c r="AF345" s="419">
        <f t="shared" si="39"/>
        <v>0</v>
      </c>
      <c r="AG345" s="419">
        <f t="shared" si="40"/>
        <v>1</v>
      </c>
      <c r="AH345" s="419">
        <f t="shared" si="41"/>
        <v>0</v>
      </c>
    </row>
    <row r="346" spans="1:34" ht="14.5" x14ac:dyDescent="0.35">
      <c r="A346" s="681" t="s">
        <v>1088</v>
      </c>
      <c r="B346" s="682" t="s">
        <v>1089</v>
      </c>
      <c r="C346" s="419"/>
      <c r="D346" s="419"/>
      <c r="E346" s="419"/>
      <c r="F346" s="419"/>
      <c r="G346" s="419"/>
      <c r="H346" s="419"/>
      <c r="I346" s="419"/>
      <c r="J346" s="419"/>
      <c r="K346" s="419"/>
      <c r="L346" s="419"/>
      <c r="M346" t="s">
        <v>7668</v>
      </c>
      <c r="N346">
        <v>1</v>
      </c>
      <c r="O346">
        <v>1</v>
      </c>
      <c r="P346">
        <v>0</v>
      </c>
      <c r="Q346">
        <v>0</v>
      </c>
      <c r="R346">
        <v>0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</v>
      </c>
      <c r="AA346">
        <v>0</v>
      </c>
      <c r="AB346">
        <v>0</v>
      </c>
      <c r="AC346" s="419">
        <f t="shared" si="36"/>
        <v>0</v>
      </c>
      <c r="AD346" s="419">
        <f t="shared" si="37"/>
        <v>0</v>
      </c>
      <c r="AE346" s="419">
        <f t="shared" si="38"/>
        <v>0</v>
      </c>
      <c r="AF346" s="419">
        <f t="shared" si="39"/>
        <v>0</v>
      </c>
      <c r="AG346" s="419">
        <f t="shared" si="40"/>
        <v>0</v>
      </c>
      <c r="AH346" s="419">
        <f t="shared" si="41"/>
        <v>0</v>
      </c>
    </row>
    <row r="347" spans="1:34" ht="14.5" x14ac:dyDescent="0.35">
      <c r="A347" s="681" t="s">
        <v>1093</v>
      </c>
      <c r="B347" s="682" t="s">
        <v>1094</v>
      </c>
      <c r="C347" s="419"/>
      <c r="D347" s="419"/>
      <c r="E347" s="419"/>
      <c r="F347" s="419"/>
      <c r="G347" s="419"/>
      <c r="H347" s="419"/>
      <c r="I347" s="419"/>
      <c r="J347" s="419"/>
      <c r="K347" s="419"/>
      <c r="L347" s="419"/>
      <c r="M347" t="s">
        <v>1095</v>
      </c>
      <c r="N347">
        <v>20</v>
      </c>
      <c r="O347">
        <v>11</v>
      </c>
      <c r="P347">
        <v>9</v>
      </c>
      <c r="Q347">
        <v>3</v>
      </c>
      <c r="R347">
        <v>5</v>
      </c>
      <c r="S347">
        <v>6</v>
      </c>
      <c r="T347">
        <v>3</v>
      </c>
      <c r="U347">
        <v>3</v>
      </c>
      <c r="V347">
        <v>0</v>
      </c>
      <c r="W347">
        <v>2</v>
      </c>
      <c r="X347">
        <v>2</v>
      </c>
      <c r="Y347">
        <v>3</v>
      </c>
      <c r="Z347">
        <v>2</v>
      </c>
      <c r="AA347">
        <v>2</v>
      </c>
      <c r="AB347">
        <v>0</v>
      </c>
      <c r="AC347" s="419">
        <f t="shared" si="36"/>
        <v>1</v>
      </c>
      <c r="AD347" s="419">
        <f t="shared" si="37"/>
        <v>3</v>
      </c>
      <c r="AE347" s="419">
        <f t="shared" si="38"/>
        <v>3</v>
      </c>
      <c r="AF347" s="419">
        <f t="shared" si="39"/>
        <v>1</v>
      </c>
      <c r="AG347" s="419">
        <f t="shared" si="40"/>
        <v>1</v>
      </c>
      <c r="AH347" s="419">
        <f t="shared" si="41"/>
        <v>0</v>
      </c>
    </row>
    <row r="348" spans="1:34" ht="14.5" x14ac:dyDescent="0.35">
      <c r="A348" s="681" t="s">
        <v>1098</v>
      </c>
      <c r="B348" s="682" t="s">
        <v>1099</v>
      </c>
      <c r="C348" s="419"/>
      <c r="D348" s="419"/>
      <c r="E348" s="419"/>
      <c r="F348" s="419"/>
      <c r="G348" s="419"/>
      <c r="H348" s="419"/>
      <c r="I348" s="419"/>
      <c r="J348" s="419"/>
      <c r="K348" s="419"/>
      <c r="L348" s="419"/>
      <c r="M348" t="s">
        <v>1100</v>
      </c>
      <c r="N348">
        <v>19</v>
      </c>
      <c r="O348">
        <v>10</v>
      </c>
      <c r="P348">
        <v>9</v>
      </c>
      <c r="Q348">
        <v>2</v>
      </c>
      <c r="R348">
        <v>6</v>
      </c>
      <c r="S348">
        <v>6</v>
      </c>
      <c r="T348">
        <v>3</v>
      </c>
      <c r="U348">
        <v>2</v>
      </c>
      <c r="V348">
        <v>0</v>
      </c>
      <c r="W348">
        <v>2</v>
      </c>
      <c r="X348">
        <v>3</v>
      </c>
      <c r="Y348">
        <v>3</v>
      </c>
      <c r="Z348">
        <v>0</v>
      </c>
      <c r="AA348">
        <v>2</v>
      </c>
      <c r="AB348">
        <v>0</v>
      </c>
      <c r="AC348" s="419">
        <f t="shared" si="36"/>
        <v>0</v>
      </c>
      <c r="AD348" s="419">
        <f t="shared" si="37"/>
        <v>3</v>
      </c>
      <c r="AE348" s="419">
        <f t="shared" si="38"/>
        <v>3</v>
      </c>
      <c r="AF348" s="419">
        <f t="shared" si="39"/>
        <v>3</v>
      </c>
      <c r="AG348" s="419">
        <f t="shared" si="40"/>
        <v>0</v>
      </c>
      <c r="AH348" s="419">
        <f t="shared" si="41"/>
        <v>0</v>
      </c>
    </row>
    <row r="349" spans="1:34" ht="14.5" x14ac:dyDescent="0.35">
      <c r="A349" s="681" t="s">
        <v>1102</v>
      </c>
      <c r="B349" s="682" t="s">
        <v>1103</v>
      </c>
      <c r="C349" s="419"/>
      <c r="D349" s="419"/>
      <c r="E349" s="419"/>
      <c r="F349" s="419"/>
      <c r="G349" s="419"/>
      <c r="H349" s="419"/>
      <c r="I349" s="419"/>
      <c r="J349" s="419"/>
      <c r="K349" s="419"/>
      <c r="L349" s="419"/>
      <c r="M349" t="s">
        <v>1104</v>
      </c>
      <c r="N349">
        <v>1</v>
      </c>
      <c r="O349">
        <v>0</v>
      </c>
      <c r="P349">
        <v>1</v>
      </c>
      <c r="Q349">
        <v>1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 s="419">
        <f t="shared" si="36"/>
        <v>1</v>
      </c>
      <c r="AD349" s="419">
        <f t="shared" si="37"/>
        <v>0</v>
      </c>
      <c r="AE349" s="419">
        <f t="shared" si="38"/>
        <v>0</v>
      </c>
      <c r="AF349" s="419">
        <f t="shared" si="39"/>
        <v>0</v>
      </c>
      <c r="AG349" s="419">
        <f t="shared" si="40"/>
        <v>0</v>
      </c>
      <c r="AH349" s="419">
        <f t="shared" si="41"/>
        <v>0</v>
      </c>
    </row>
    <row r="350" spans="1:34" ht="14.5" x14ac:dyDescent="0.35">
      <c r="A350" s="681" t="s">
        <v>1106</v>
      </c>
      <c r="B350" s="682" t="s">
        <v>1107</v>
      </c>
      <c r="C350" s="419"/>
      <c r="D350" s="419"/>
      <c r="E350" s="419"/>
      <c r="F350" s="419"/>
      <c r="G350" s="419"/>
      <c r="H350" s="419"/>
      <c r="I350" s="419"/>
      <c r="J350" s="419"/>
      <c r="K350" s="419"/>
      <c r="L350" s="419"/>
      <c r="M350" t="s">
        <v>1108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 s="419">
        <f t="shared" si="36"/>
        <v>0</v>
      </c>
      <c r="AD350" s="419">
        <f t="shared" si="37"/>
        <v>0</v>
      </c>
      <c r="AE350" s="419">
        <f t="shared" si="38"/>
        <v>0</v>
      </c>
      <c r="AF350" s="419">
        <f t="shared" si="39"/>
        <v>0</v>
      </c>
      <c r="AG350" s="419">
        <f t="shared" si="40"/>
        <v>0</v>
      </c>
      <c r="AH350" s="419">
        <f t="shared" si="41"/>
        <v>0</v>
      </c>
    </row>
    <row r="351" spans="1:34" ht="14.5" x14ac:dyDescent="0.35">
      <c r="A351" s="681" t="s">
        <v>283</v>
      </c>
      <c r="B351" s="682" t="s">
        <v>1111</v>
      </c>
      <c r="C351" s="419"/>
      <c r="D351" s="419"/>
      <c r="E351" s="419"/>
      <c r="F351" s="419"/>
      <c r="G351" s="419"/>
      <c r="H351" s="419"/>
      <c r="I351" s="419"/>
      <c r="J351" s="419"/>
      <c r="K351" s="419"/>
      <c r="L351" s="419"/>
      <c r="M351" t="s">
        <v>8954</v>
      </c>
      <c r="N351">
        <v>24</v>
      </c>
      <c r="O351">
        <v>17</v>
      </c>
      <c r="P351">
        <v>7</v>
      </c>
      <c r="Q351">
        <v>4</v>
      </c>
      <c r="R351">
        <v>3</v>
      </c>
      <c r="S351">
        <v>4</v>
      </c>
      <c r="T351">
        <v>2</v>
      </c>
      <c r="U351">
        <v>7</v>
      </c>
      <c r="V351">
        <v>4</v>
      </c>
      <c r="W351">
        <v>4</v>
      </c>
      <c r="X351">
        <v>2</v>
      </c>
      <c r="Y351">
        <v>4</v>
      </c>
      <c r="Z351">
        <v>2</v>
      </c>
      <c r="AA351">
        <v>1</v>
      </c>
      <c r="AB351">
        <v>4</v>
      </c>
      <c r="AC351" s="419">
        <f t="shared" si="36"/>
        <v>0</v>
      </c>
      <c r="AD351" s="419">
        <f t="shared" si="37"/>
        <v>1</v>
      </c>
      <c r="AE351" s="419">
        <f t="shared" si="38"/>
        <v>0</v>
      </c>
      <c r="AF351" s="419">
        <f t="shared" si="39"/>
        <v>0</v>
      </c>
      <c r="AG351" s="419">
        <f t="shared" si="40"/>
        <v>6</v>
      </c>
      <c r="AH351" s="419">
        <f t="shared" si="41"/>
        <v>0</v>
      </c>
    </row>
    <row r="352" spans="1:34" ht="14.5" x14ac:dyDescent="0.35">
      <c r="A352" s="681" t="s">
        <v>680</v>
      </c>
      <c r="B352" s="682" t="s">
        <v>8799</v>
      </c>
      <c r="C352" s="419"/>
      <c r="D352" s="419"/>
      <c r="E352" s="419"/>
      <c r="F352" s="419"/>
      <c r="G352" s="419"/>
      <c r="H352" s="419"/>
      <c r="I352" s="419"/>
      <c r="J352" s="419"/>
      <c r="K352" s="419"/>
      <c r="L352" s="419"/>
      <c r="M352" t="s">
        <v>1113</v>
      </c>
      <c r="N352">
        <v>57</v>
      </c>
      <c r="O352">
        <v>32</v>
      </c>
      <c r="P352">
        <v>25</v>
      </c>
      <c r="Q352">
        <v>9</v>
      </c>
      <c r="R352">
        <v>13</v>
      </c>
      <c r="S352">
        <v>6</v>
      </c>
      <c r="T352">
        <v>15</v>
      </c>
      <c r="U352">
        <v>12</v>
      </c>
      <c r="V352">
        <v>2</v>
      </c>
      <c r="W352">
        <v>5</v>
      </c>
      <c r="X352">
        <v>7</v>
      </c>
      <c r="Y352">
        <v>4</v>
      </c>
      <c r="Z352">
        <v>8</v>
      </c>
      <c r="AA352">
        <v>6</v>
      </c>
      <c r="AB352">
        <v>2</v>
      </c>
      <c r="AC352" s="419">
        <f t="shared" si="36"/>
        <v>4</v>
      </c>
      <c r="AD352" s="419">
        <f t="shared" si="37"/>
        <v>6</v>
      </c>
      <c r="AE352" s="419">
        <f t="shared" si="38"/>
        <v>2</v>
      </c>
      <c r="AF352" s="419">
        <f t="shared" si="39"/>
        <v>7</v>
      </c>
      <c r="AG352" s="419">
        <f t="shared" si="40"/>
        <v>6</v>
      </c>
      <c r="AH352" s="419">
        <f t="shared" si="41"/>
        <v>0</v>
      </c>
    </row>
    <row r="353" spans="1:34" ht="14.5" x14ac:dyDescent="0.35">
      <c r="A353" s="681" t="s">
        <v>1114</v>
      </c>
      <c r="B353" s="682" t="s">
        <v>1115</v>
      </c>
      <c r="C353" s="419"/>
      <c r="D353" s="419"/>
      <c r="E353" s="419"/>
      <c r="F353" s="419"/>
      <c r="G353" s="419"/>
      <c r="H353" s="419"/>
      <c r="I353" s="419"/>
      <c r="J353" s="419"/>
      <c r="K353" s="419"/>
      <c r="L353" s="419"/>
      <c r="M353" t="s">
        <v>1116</v>
      </c>
      <c r="N353">
        <v>3</v>
      </c>
      <c r="O353">
        <v>3</v>
      </c>
      <c r="P353">
        <v>0</v>
      </c>
      <c r="Q353">
        <v>1</v>
      </c>
      <c r="R353">
        <v>0</v>
      </c>
      <c r="S353">
        <v>1</v>
      </c>
      <c r="T353">
        <v>0</v>
      </c>
      <c r="U353">
        <v>1</v>
      </c>
      <c r="V353">
        <v>0</v>
      </c>
      <c r="W353">
        <v>1</v>
      </c>
      <c r="X353">
        <v>0</v>
      </c>
      <c r="Y353">
        <v>1</v>
      </c>
      <c r="Z353">
        <v>0</v>
      </c>
      <c r="AA353">
        <v>1</v>
      </c>
      <c r="AB353">
        <v>0</v>
      </c>
      <c r="AC353" s="419">
        <f t="shared" si="36"/>
        <v>0</v>
      </c>
      <c r="AD353" s="419">
        <f t="shared" si="37"/>
        <v>0</v>
      </c>
      <c r="AE353" s="419">
        <f t="shared" si="38"/>
        <v>0</v>
      </c>
      <c r="AF353" s="419">
        <f t="shared" si="39"/>
        <v>0</v>
      </c>
      <c r="AG353" s="419">
        <f t="shared" si="40"/>
        <v>0</v>
      </c>
      <c r="AH353" s="419">
        <f t="shared" si="41"/>
        <v>0</v>
      </c>
    </row>
    <row r="354" spans="1:34" ht="14.5" x14ac:dyDescent="0.35">
      <c r="A354" s="681" t="s">
        <v>1119</v>
      </c>
      <c r="B354" s="682" t="s">
        <v>1120</v>
      </c>
      <c r="C354" s="419"/>
      <c r="D354" s="419"/>
      <c r="E354" s="419"/>
      <c r="F354" s="419"/>
      <c r="G354" s="419"/>
      <c r="H354" s="419"/>
      <c r="I354" s="419"/>
      <c r="J354" s="419"/>
      <c r="K354" s="419"/>
      <c r="L354" s="419"/>
      <c r="M354" t="s">
        <v>1121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 s="419">
        <f t="shared" si="36"/>
        <v>0</v>
      </c>
      <c r="AD354" s="419">
        <f t="shared" si="37"/>
        <v>0</v>
      </c>
      <c r="AE354" s="419">
        <f t="shared" si="38"/>
        <v>0</v>
      </c>
      <c r="AF354" s="419">
        <f t="shared" si="39"/>
        <v>0</v>
      </c>
      <c r="AG354" s="419">
        <f t="shared" si="40"/>
        <v>0</v>
      </c>
      <c r="AH354" s="419">
        <f t="shared" si="41"/>
        <v>0</v>
      </c>
    </row>
    <row r="355" spans="1:34" ht="14.5" x14ac:dyDescent="0.35">
      <c r="A355" s="681" t="s">
        <v>1124</v>
      </c>
      <c r="B355" s="682" t="s">
        <v>8122</v>
      </c>
      <c r="C355" s="419"/>
      <c r="D355" s="419"/>
      <c r="E355" s="419"/>
      <c r="F355" s="419"/>
      <c r="G355" s="419"/>
      <c r="H355" s="419"/>
      <c r="I355" s="419"/>
      <c r="J355" s="419"/>
      <c r="K355" s="419"/>
      <c r="L355" s="419"/>
      <c r="M355" t="s">
        <v>9237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 s="419">
        <f t="shared" si="36"/>
        <v>0</v>
      </c>
      <c r="AD355" s="419">
        <f t="shared" si="37"/>
        <v>0</v>
      </c>
      <c r="AE355" s="419">
        <f t="shared" si="38"/>
        <v>0</v>
      </c>
      <c r="AF355" s="419">
        <f t="shared" si="39"/>
        <v>0</v>
      </c>
      <c r="AG355" s="419">
        <f t="shared" si="40"/>
        <v>0</v>
      </c>
      <c r="AH355" s="419">
        <f t="shared" si="41"/>
        <v>0</v>
      </c>
    </row>
    <row r="356" spans="1:34" ht="14.5" x14ac:dyDescent="0.35">
      <c r="A356" s="681" t="s">
        <v>1126</v>
      </c>
      <c r="B356" s="682" t="s">
        <v>1127</v>
      </c>
      <c r="C356" s="419"/>
      <c r="D356" s="419"/>
      <c r="E356" s="419"/>
      <c r="F356" s="419"/>
      <c r="G356" s="419"/>
      <c r="H356" s="419"/>
      <c r="I356" s="419"/>
      <c r="J356" s="419"/>
      <c r="K356" s="419"/>
      <c r="L356" s="419"/>
      <c r="M356" t="s">
        <v>1128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 s="419">
        <f t="shared" si="36"/>
        <v>0</v>
      </c>
      <c r="AD356" s="419">
        <f t="shared" si="37"/>
        <v>0</v>
      </c>
      <c r="AE356" s="419">
        <f t="shared" si="38"/>
        <v>0</v>
      </c>
      <c r="AF356" s="419">
        <f t="shared" si="39"/>
        <v>0</v>
      </c>
      <c r="AG356" s="419">
        <f t="shared" si="40"/>
        <v>0</v>
      </c>
      <c r="AH356" s="419">
        <f t="shared" si="41"/>
        <v>0</v>
      </c>
    </row>
    <row r="357" spans="1:34" ht="14.5" x14ac:dyDescent="0.35">
      <c r="A357" s="681" t="s">
        <v>1131</v>
      </c>
      <c r="B357" s="682" t="s">
        <v>1132</v>
      </c>
      <c r="C357" s="419"/>
      <c r="D357" s="419"/>
      <c r="E357" s="419"/>
      <c r="F357" s="419"/>
      <c r="G357" s="419"/>
      <c r="H357" s="419"/>
      <c r="I357" s="419"/>
      <c r="J357" s="419"/>
      <c r="K357" s="419"/>
      <c r="L357" s="419"/>
      <c r="M357" t="s">
        <v>1133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 s="419">
        <f t="shared" si="36"/>
        <v>0</v>
      </c>
      <c r="AD357" s="419">
        <f t="shared" si="37"/>
        <v>0</v>
      </c>
      <c r="AE357" s="419">
        <f t="shared" si="38"/>
        <v>0</v>
      </c>
      <c r="AF357" s="419">
        <f t="shared" si="39"/>
        <v>0</v>
      </c>
      <c r="AG357" s="419">
        <f t="shared" si="40"/>
        <v>0</v>
      </c>
      <c r="AH357" s="419">
        <f t="shared" si="41"/>
        <v>0</v>
      </c>
    </row>
    <row r="358" spans="1:34" ht="14.5" x14ac:dyDescent="0.35">
      <c r="A358" s="681" t="s">
        <v>614</v>
      </c>
      <c r="B358" s="682" t="s">
        <v>8125</v>
      </c>
      <c r="C358" s="419"/>
      <c r="D358" s="419"/>
      <c r="E358" s="419"/>
      <c r="F358" s="419"/>
      <c r="G358" s="419"/>
      <c r="H358" s="419"/>
      <c r="I358" s="419"/>
      <c r="J358" s="419"/>
      <c r="K358" s="419"/>
      <c r="L358" s="419"/>
      <c r="M358" t="s">
        <v>8790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 s="419">
        <f t="shared" si="36"/>
        <v>0</v>
      </c>
      <c r="AD358" s="419">
        <f t="shared" si="37"/>
        <v>0</v>
      </c>
      <c r="AE358" s="419">
        <f t="shared" si="38"/>
        <v>0</v>
      </c>
      <c r="AF358" s="419">
        <f t="shared" si="39"/>
        <v>0</v>
      </c>
      <c r="AG358" s="419">
        <f t="shared" si="40"/>
        <v>0</v>
      </c>
      <c r="AH358" s="419">
        <f t="shared" si="41"/>
        <v>0</v>
      </c>
    </row>
    <row r="359" spans="1:34" ht="14.5" x14ac:dyDescent="0.35">
      <c r="A359" s="681" t="s">
        <v>171</v>
      </c>
      <c r="B359" s="682" t="s">
        <v>1135</v>
      </c>
      <c r="C359" s="419"/>
      <c r="D359" s="419"/>
      <c r="E359" s="419"/>
      <c r="F359" s="419"/>
      <c r="G359" s="419"/>
      <c r="H359" s="419"/>
      <c r="I359" s="419"/>
      <c r="J359" s="419"/>
      <c r="K359" s="419"/>
      <c r="L359" s="419"/>
      <c r="M359" t="s">
        <v>1109</v>
      </c>
      <c r="N359">
        <v>2</v>
      </c>
      <c r="O359">
        <v>1</v>
      </c>
      <c r="P359">
        <v>1</v>
      </c>
      <c r="Q359">
        <v>0</v>
      </c>
      <c r="R359">
        <v>0</v>
      </c>
      <c r="S359">
        <v>0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1</v>
      </c>
      <c r="AA359">
        <v>0</v>
      </c>
      <c r="AB359">
        <v>0</v>
      </c>
      <c r="AC359" s="419">
        <f t="shared" si="36"/>
        <v>0</v>
      </c>
      <c r="AD359" s="419">
        <f t="shared" si="37"/>
        <v>0</v>
      </c>
      <c r="AE359" s="419">
        <f t="shared" si="38"/>
        <v>0</v>
      </c>
      <c r="AF359" s="419">
        <f t="shared" si="39"/>
        <v>1</v>
      </c>
      <c r="AG359" s="419">
        <f t="shared" si="40"/>
        <v>0</v>
      </c>
      <c r="AH359" s="419">
        <f t="shared" si="41"/>
        <v>0</v>
      </c>
    </row>
    <row r="360" spans="1:34" ht="14.5" x14ac:dyDescent="0.35">
      <c r="A360" s="681" t="s">
        <v>297</v>
      </c>
      <c r="B360" s="682" t="s">
        <v>1138</v>
      </c>
      <c r="C360" s="419"/>
      <c r="D360" s="419"/>
      <c r="E360" s="419"/>
      <c r="F360" s="419"/>
      <c r="G360" s="419"/>
      <c r="H360" s="419"/>
      <c r="I360" s="419"/>
      <c r="J360" s="419"/>
      <c r="K360" s="419"/>
      <c r="L360" s="419"/>
      <c r="M360" t="s">
        <v>13222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 s="419">
        <f t="shared" si="36"/>
        <v>0</v>
      </c>
      <c r="AD360" s="419">
        <f t="shared" si="37"/>
        <v>0</v>
      </c>
      <c r="AE360" s="419">
        <f t="shared" si="38"/>
        <v>0</v>
      </c>
      <c r="AF360" s="419">
        <f t="shared" si="39"/>
        <v>0</v>
      </c>
      <c r="AG360" s="419">
        <f t="shared" si="40"/>
        <v>0</v>
      </c>
      <c r="AH360" s="419">
        <f t="shared" si="41"/>
        <v>0</v>
      </c>
    </row>
    <row r="361" spans="1:34" ht="14.5" x14ac:dyDescent="0.35">
      <c r="A361" s="681" t="s">
        <v>395</v>
      </c>
      <c r="B361" s="682" t="s">
        <v>8149</v>
      </c>
      <c r="C361" s="419"/>
      <c r="D361" s="419"/>
      <c r="E361" s="419"/>
      <c r="F361" s="419"/>
      <c r="G361" s="419"/>
      <c r="H361" s="419"/>
      <c r="I361" s="419"/>
      <c r="J361" s="419"/>
      <c r="K361" s="419"/>
      <c r="L361" s="419"/>
      <c r="M361" t="s">
        <v>546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 s="419">
        <f t="shared" si="36"/>
        <v>0</v>
      </c>
      <c r="AD361" s="419">
        <f t="shared" si="37"/>
        <v>0</v>
      </c>
      <c r="AE361" s="419">
        <f t="shared" si="38"/>
        <v>0</v>
      </c>
      <c r="AF361" s="419">
        <f t="shared" si="39"/>
        <v>0</v>
      </c>
      <c r="AG361" s="419">
        <f t="shared" si="40"/>
        <v>0</v>
      </c>
      <c r="AH361" s="419">
        <f t="shared" si="41"/>
        <v>0</v>
      </c>
    </row>
    <row r="362" spans="1:34" ht="14.5" x14ac:dyDescent="0.35">
      <c r="A362" s="681" t="s">
        <v>1142</v>
      </c>
      <c r="B362" s="682" t="s">
        <v>9180</v>
      </c>
      <c r="C362" s="419"/>
      <c r="D362" s="419"/>
      <c r="E362" s="419"/>
      <c r="F362" s="419"/>
      <c r="G362" s="419"/>
      <c r="H362" s="419"/>
      <c r="I362" s="419"/>
      <c r="J362" s="419"/>
      <c r="K362" s="419"/>
      <c r="L362" s="419"/>
      <c r="M362" t="s">
        <v>9181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 s="419">
        <f t="shared" si="36"/>
        <v>0</v>
      </c>
      <c r="AD362" s="419">
        <f t="shared" si="37"/>
        <v>0</v>
      </c>
      <c r="AE362" s="419">
        <f t="shared" si="38"/>
        <v>0</v>
      </c>
      <c r="AF362" s="419">
        <f t="shared" si="39"/>
        <v>0</v>
      </c>
      <c r="AG362" s="419">
        <f t="shared" si="40"/>
        <v>0</v>
      </c>
      <c r="AH362" s="419">
        <f t="shared" si="41"/>
        <v>0</v>
      </c>
    </row>
    <row r="363" spans="1:34" ht="14.5" x14ac:dyDescent="0.35">
      <c r="A363" s="681" t="s">
        <v>1143</v>
      </c>
      <c r="B363" s="682" t="s">
        <v>9188</v>
      </c>
      <c r="C363" s="419"/>
      <c r="D363" s="419"/>
      <c r="E363" s="419"/>
      <c r="F363" s="419"/>
      <c r="G363" s="419"/>
      <c r="H363" s="419"/>
      <c r="I363" s="419"/>
      <c r="J363" s="419"/>
      <c r="K363" s="419"/>
      <c r="L363" s="419"/>
      <c r="M363" t="s">
        <v>9189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 s="419">
        <f t="shared" si="36"/>
        <v>0</v>
      </c>
      <c r="AD363" s="419">
        <f t="shared" si="37"/>
        <v>0</v>
      </c>
      <c r="AE363" s="419">
        <f t="shared" si="38"/>
        <v>0</v>
      </c>
      <c r="AF363" s="419">
        <f t="shared" si="39"/>
        <v>0</v>
      </c>
      <c r="AG363" s="419">
        <f t="shared" si="40"/>
        <v>0</v>
      </c>
      <c r="AH363" s="419">
        <f t="shared" si="41"/>
        <v>0</v>
      </c>
    </row>
    <row r="364" spans="1:34" ht="14.5" x14ac:dyDescent="0.35">
      <c r="A364" s="681" t="s">
        <v>1144</v>
      </c>
      <c r="B364" s="682" t="s">
        <v>8094</v>
      </c>
      <c r="C364" s="419"/>
      <c r="D364" s="419"/>
      <c r="E364" s="419"/>
      <c r="F364" s="419"/>
      <c r="G364" s="419"/>
      <c r="H364" s="419"/>
      <c r="I364" s="419"/>
      <c r="J364" s="419"/>
      <c r="K364" s="419"/>
      <c r="L364" s="419"/>
      <c r="M364" t="s">
        <v>9193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 s="419">
        <f t="shared" si="36"/>
        <v>0</v>
      </c>
      <c r="AD364" s="419">
        <f t="shared" si="37"/>
        <v>0</v>
      </c>
      <c r="AE364" s="419">
        <f t="shared" si="38"/>
        <v>0</v>
      </c>
      <c r="AF364" s="419">
        <f t="shared" si="39"/>
        <v>0</v>
      </c>
      <c r="AG364" s="419">
        <f t="shared" si="40"/>
        <v>0</v>
      </c>
      <c r="AH364" s="419">
        <f t="shared" si="41"/>
        <v>0</v>
      </c>
    </row>
    <row r="365" spans="1:34" ht="14.5" x14ac:dyDescent="0.35">
      <c r="A365" s="681" t="s">
        <v>1146</v>
      </c>
      <c r="B365" s="682" t="s">
        <v>1147</v>
      </c>
      <c r="C365" s="419"/>
      <c r="D365" s="419"/>
      <c r="E365" s="419"/>
      <c r="F365" s="419"/>
      <c r="G365" s="419"/>
      <c r="H365" s="419"/>
      <c r="I365" s="419"/>
      <c r="J365" s="419"/>
      <c r="K365" s="419"/>
      <c r="L365" s="419"/>
      <c r="M365" t="s">
        <v>1148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 s="419">
        <f t="shared" si="36"/>
        <v>0</v>
      </c>
      <c r="AD365" s="419">
        <f t="shared" si="37"/>
        <v>0</v>
      </c>
      <c r="AE365" s="419">
        <f t="shared" si="38"/>
        <v>0</v>
      </c>
      <c r="AF365" s="419">
        <f t="shared" si="39"/>
        <v>0</v>
      </c>
      <c r="AG365" s="419">
        <f t="shared" si="40"/>
        <v>0</v>
      </c>
      <c r="AH365" s="419">
        <f t="shared" si="41"/>
        <v>0</v>
      </c>
    </row>
    <row r="366" spans="1:34" ht="14.5" x14ac:dyDescent="0.35">
      <c r="A366" s="681" t="s">
        <v>1152</v>
      </c>
      <c r="B366" s="682" t="s">
        <v>8126</v>
      </c>
      <c r="C366" s="419"/>
      <c r="D366" s="419"/>
      <c r="E366" s="419"/>
      <c r="F366" s="419"/>
      <c r="G366" s="419"/>
      <c r="H366" s="419"/>
      <c r="I366" s="419"/>
      <c r="J366" s="419"/>
      <c r="K366" s="419"/>
      <c r="L366" s="419"/>
      <c r="M366" t="s">
        <v>9243</v>
      </c>
      <c r="N366">
        <v>3</v>
      </c>
      <c r="O366">
        <v>3</v>
      </c>
      <c r="P366">
        <v>0</v>
      </c>
      <c r="Q366">
        <v>0</v>
      </c>
      <c r="R366">
        <v>0</v>
      </c>
      <c r="S366">
        <v>2</v>
      </c>
      <c r="T366">
        <v>0</v>
      </c>
      <c r="U366">
        <v>1</v>
      </c>
      <c r="V366">
        <v>0</v>
      </c>
      <c r="W366">
        <v>0</v>
      </c>
      <c r="X366">
        <v>0</v>
      </c>
      <c r="Y366">
        <v>2</v>
      </c>
      <c r="Z366">
        <v>0</v>
      </c>
      <c r="AA366">
        <v>1</v>
      </c>
      <c r="AB366">
        <v>0</v>
      </c>
      <c r="AC366" s="419">
        <f t="shared" si="36"/>
        <v>0</v>
      </c>
      <c r="AD366" s="419">
        <f t="shared" si="37"/>
        <v>0</v>
      </c>
      <c r="AE366" s="419">
        <f t="shared" si="38"/>
        <v>0</v>
      </c>
      <c r="AF366" s="419">
        <f t="shared" si="39"/>
        <v>0</v>
      </c>
      <c r="AG366" s="419">
        <f t="shared" si="40"/>
        <v>0</v>
      </c>
      <c r="AH366" s="419">
        <f t="shared" si="41"/>
        <v>0</v>
      </c>
    </row>
    <row r="367" spans="1:34" ht="14.5" x14ac:dyDescent="0.35">
      <c r="A367" s="681" t="s">
        <v>1154</v>
      </c>
      <c r="B367" s="682" t="s">
        <v>9208</v>
      </c>
      <c r="C367" s="419"/>
      <c r="D367" s="419"/>
      <c r="E367" s="419"/>
      <c r="F367" s="419"/>
      <c r="G367" s="419"/>
      <c r="H367" s="419"/>
      <c r="I367" s="419"/>
      <c r="J367" s="419"/>
      <c r="K367" s="419"/>
      <c r="L367" s="419"/>
      <c r="M367" t="s">
        <v>9209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 s="419">
        <f t="shared" si="36"/>
        <v>0</v>
      </c>
      <c r="AD367" s="419">
        <f t="shared" si="37"/>
        <v>0</v>
      </c>
      <c r="AE367" s="419">
        <f t="shared" si="38"/>
        <v>0</v>
      </c>
      <c r="AF367" s="419">
        <f t="shared" si="39"/>
        <v>0</v>
      </c>
      <c r="AG367" s="419">
        <f t="shared" si="40"/>
        <v>0</v>
      </c>
      <c r="AH367" s="419">
        <f t="shared" si="41"/>
        <v>0</v>
      </c>
    </row>
    <row r="368" spans="1:34" ht="14.5" x14ac:dyDescent="0.35">
      <c r="A368" s="681" t="s">
        <v>1156</v>
      </c>
      <c r="B368" s="682" t="s">
        <v>8127</v>
      </c>
      <c r="C368" s="419"/>
      <c r="D368" s="419"/>
      <c r="E368" s="419"/>
      <c r="F368" s="419"/>
      <c r="G368" s="419"/>
      <c r="H368" s="419"/>
      <c r="I368" s="419"/>
      <c r="J368" s="419"/>
      <c r="K368" s="419"/>
      <c r="L368" s="419"/>
      <c r="M368" t="s">
        <v>343</v>
      </c>
      <c r="N368">
        <v>1</v>
      </c>
      <c r="O368">
        <v>0</v>
      </c>
      <c r="P368">
        <v>1</v>
      </c>
      <c r="Q368">
        <v>0</v>
      </c>
      <c r="R368">
        <v>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 s="419">
        <f t="shared" si="36"/>
        <v>0</v>
      </c>
      <c r="AD368" s="419">
        <f t="shared" si="37"/>
        <v>1</v>
      </c>
      <c r="AE368" s="419">
        <f t="shared" si="38"/>
        <v>0</v>
      </c>
      <c r="AF368" s="419">
        <f t="shared" si="39"/>
        <v>0</v>
      </c>
      <c r="AG368" s="419">
        <f t="shared" si="40"/>
        <v>0</v>
      </c>
      <c r="AH368" s="419">
        <f t="shared" si="41"/>
        <v>0</v>
      </c>
    </row>
    <row r="369" spans="1:34" ht="14.5" x14ac:dyDescent="0.35">
      <c r="A369" s="681" t="s">
        <v>1158</v>
      </c>
      <c r="B369" s="682" t="s">
        <v>9225</v>
      </c>
      <c r="C369" s="419"/>
      <c r="D369" s="419"/>
      <c r="E369" s="419"/>
      <c r="F369" s="419"/>
      <c r="G369" s="419"/>
      <c r="H369" s="419"/>
      <c r="I369" s="419"/>
      <c r="J369" s="419"/>
      <c r="K369" s="419"/>
      <c r="L369" s="419"/>
      <c r="M369" t="s">
        <v>766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 s="419">
        <f t="shared" si="36"/>
        <v>0</v>
      </c>
      <c r="AD369" s="419">
        <f t="shared" si="37"/>
        <v>0</v>
      </c>
      <c r="AE369" s="419">
        <f t="shared" si="38"/>
        <v>0</v>
      </c>
      <c r="AF369" s="419">
        <f t="shared" si="39"/>
        <v>0</v>
      </c>
      <c r="AG369" s="419">
        <f t="shared" si="40"/>
        <v>0</v>
      </c>
      <c r="AH369" s="419">
        <f t="shared" si="41"/>
        <v>0</v>
      </c>
    </row>
    <row r="370" spans="1:34" ht="14.5" x14ac:dyDescent="0.35">
      <c r="A370" s="681" t="s">
        <v>1159</v>
      </c>
      <c r="B370" s="682" t="s">
        <v>1160</v>
      </c>
      <c r="C370" s="419"/>
      <c r="D370" s="419"/>
      <c r="E370" s="419"/>
      <c r="F370" s="419"/>
      <c r="G370" s="419"/>
      <c r="H370" s="419"/>
      <c r="I370" s="419"/>
      <c r="J370" s="419"/>
      <c r="K370" s="419"/>
      <c r="L370" s="419"/>
      <c r="M370" t="s">
        <v>1161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 s="419">
        <f t="shared" si="36"/>
        <v>0</v>
      </c>
      <c r="AD370" s="419">
        <f t="shared" si="37"/>
        <v>0</v>
      </c>
      <c r="AE370" s="419">
        <f t="shared" si="38"/>
        <v>0</v>
      </c>
      <c r="AF370" s="419">
        <f t="shared" si="39"/>
        <v>0</v>
      </c>
      <c r="AG370" s="419">
        <f t="shared" si="40"/>
        <v>0</v>
      </c>
      <c r="AH370" s="419">
        <f t="shared" si="41"/>
        <v>0</v>
      </c>
    </row>
    <row r="371" spans="1:34" ht="14.5" x14ac:dyDescent="0.35">
      <c r="A371" s="681" t="s">
        <v>919</v>
      </c>
      <c r="B371" s="682" t="s">
        <v>1165</v>
      </c>
      <c r="C371" s="419"/>
      <c r="D371" s="419"/>
      <c r="E371" s="419"/>
      <c r="F371" s="419"/>
      <c r="G371" s="419"/>
      <c r="H371" s="419"/>
      <c r="I371" s="419"/>
      <c r="J371" s="419"/>
      <c r="K371" s="419"/>
      <c r="L371" s="419"/>
      <c r="M371" t="s">
        <v>1166</v>
      </c>
      <c r="N371">
        <v>11</v>
      </c>
      <c r="O371">
        <v>4</v>
      </c>
      <c r="P371">
        <v>7</v>
      </c>
      <c r="Q371">
        <v>4</v>
      </c>
      <c r="R371">
        <v>4</v>
      </c>
      <c r="S371">
        <v>1</v>
      </c>
      <c r="T371">
        <v>2</v>
      </c>
      <c r="U371">
        <v>0</v>
      </c>
      <c r="V371">
        <v>0</v>
      </c>
      <c r="W371">
        <v>1</v>
      </c>
      <c r="X371">
        <v>3</v>
      </c>
      <c r="Y371">
        <v>0</v>
      </c>
      <c r="Z371">
        <v>0</v>
      </c>
      <c r="AA371">
        <v>0</v>
      </c>
      <c r="AB371">
        <v>0</v>
      </c>
      <c r="AC371" s="419">
        <f t="shared" si="36"/>
        <v>3</v>
      </c>
      <c r="AD371" s="419">
        <f t="shared" si="37"/>
        <v>1</v>
      </c>
      <c r="AE371" s="419">
        <f t="shared" si="38"/>
        <v>1</v>
      </c>
      <c r="AF371" s="419">
        <f t="shared" si="39"/>
        <v>2</v>
      </c>
      <c r="AG371" s="419">
        <f t="shared" si="40"/>
        <v>0</v>
      </c>
      <c r="AH371" s="419">
        <f t="shared" si="41"/>
        <v>0</v>
      </c>
    </row>
    <row r="372" spans="1:34" ht="14.5" x14ac:dyDescent="0.35">
      <c r="A372" s="681" t="s">
        <v>1043</v>
      </c>
      <c r="B372" s="682" t="s">
        <v>9211</v>
      </c>
      <c r="C372" s="419"/>
      <c r="D372" s="419"/>
      <c r="E372" s="419"/>
      <c r="F372" s="419"/>
      <c r="G372" s="419"/>
      <c r="H372" s="419"/>
      <c r="I372" s="419"/>
      <c r="J372" s="419"/>
      <c r="K372" s="419"/>
      <c r="L372" s="419"/>
      <c r="M372" t="s">
        <v>9212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 s="419">
        <f t="shared" si="36"/>
        <v>0</v>
      </c>
      <c r="AD372" s="419">
        <f t="shared" si="37"/>
        <v>0</v>
      </c>
      <c r="AE372" s="419">
        <f t="shared" si="38"/>
        <v>0</v>
      </c>
      <c r="AF372" s="419">
        <f t="shared" si="39"/>
        <v>0</v>
      </c>
      <c r="AG372" s="419">
        <f t="shared" si="40"/>
        <v>0</v>
      </c>
      <c r="AH372" s="419">
        <f t="shared" si="41"/>
        <v>0</v>
      </c>
    </row>
    <row r="373" spans="1:34" ht="14.5" x14ac:dyDescent="0.35">
      <c r="A373" s="681" t="s">
        <v>1170</v>
      </c>
      <c r="B373" s="682" t="s">
        <v>8117</v>
      </c>
      <c r="C373" s="419"/>
      <c r="D373" s="419"/>
      <c r="E373" s="419"/>
      <c r="F373" s="419"/>
      <c r="G373" s="419"/>
      <c r="H373" s="419"/>
      <c r="I373" s="419"/>
      <c r="J373" s="419"/>
      <c r="K373" s="419"/>
      <c r="L373" s="419"/>
      <c r="M373" t="s">
        <v>9230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 s="419">
        <f t="shared" si="36"/>
        <v>0</v>
      </c>
      <c r="AD373" s="419">
        <f t="shared" si="37"/>
        <v>0</v>
      </c>
      <c r="AE373" s="419">
        <f t="shared" si="38"/>
        <v>0</v>
      </c>
      <c r="AF373" s="419">
        <f t="shared" si="39"/>
        <v>0</v>
      </c>
      <c r="AG373" s="419">
        <f t="shared" si="40"/>
        <v>0</v>
      </c>
      <c r="AH373" s="419">
        <f t="shared" si="41"/>
        <v>0</v>
      </c>
    </row>
    <row r="374" spans="1:34" ht="14.5" x14ac:dyDescent="0.35">
      <c r="A374" s="681" t="s">
        <v>1172</v>
      </c>
      <c r="B374" s="682" t="s">
        <v>8132</v>
      </c>
      <c r="C374" s="419"/>
      <c r="D374" s="419"/>
      <c r="E374" s="419"/>
      <c r="F374" s="419"/>
      <c r="G374" s="419"/>
      <c r="H374" s="419"/>
      <c r="I374" s="419"/>
      <c r="J374" s="419"/>
      <c r="K374" s="419"/>
      <c r="L374" s="419"/>
      <c r="M374" t="s">
        <v>8133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 s="419">
        <f t="shared" si="36"/>
        <v>0</v>
      </c>
      <c r="AD374" s="419">
        <f t="shared" si="37"/>
        <v>0</v>
      </c>
      <c r="AE374" s="419">
        <f t="shared" si="38"/>
        <v>0</v>
      </c>
      <c r="AF374" s="419">
        <f t="shared" si="39"/>
        <v>0</v>
      </c>
      <c r="AG374" s="419">
        <f t="shared" si="40"/>
        <v>0</v>
      </c>
      <c r="AH374" s="419">
        <f t="shared" si="41"/>
        <v>0</v>
      </c>
    </row>
    <row r="375" spans="1:34" ht="14.5" x14ac:dyDescent="0.35">
      <c r="A375" s="681" t="s">
        <v>1174</v>
      </c>
      <c r="B375" s="682" t="s">
        <v>1175</v>
      </c>
      <c r="C375" s="419"/>
      <c r="D375" s="419"/>
      <c r="E375" s="419"/>
      <c r="F375" s="419"/>
      <c r="G375" s="419"/>
      <c r="H375" s="419"/>
      <c r="I375" s="419"/>
      <c r="J375" s="419"/>
      <c r="K375" s="419"/>
      <c r="L375" s="419"/>
      <c r="M375" t="s">
        <v>257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 s="419">
        <f t="shared" si="36"/>
        <v>0</v>
      </c>
      <c r="AD375" s="419">
        <f t="shared" si="37"/>
        <v>0</v>
      </c>
      <c r="AE375" s="419">
        <f t="shared" si="38"/>
        <v>0</v>
      </c>
      <c r="AF375" s="419">
        <f t="shared" si="39"/>
        <v>0</v>
      </c>
      <c r="AG375" s="419">
        <f t="shared" si="40"/>
        <v>0</v>
      </c>
      <c r="AH375" s="419">
        <f t="shared" si="41"/>
        <v>0</v>
      </c>
    </row>
    <row r="376" spans="1:34" ht="14.5" x14ac:dyDescent="0.35">
      <c r="A376" s="681" t="s">
        <v>1178</v>
      </c>
      <c r="B376" s="682" t="s">
        <v>9258</v>
      </c>
      <c r="C376" s="419"/>
      <c r="D376" s="419"/>
      <c r="E376" s="419"/>
      <c r="F376" s="419"/>
      <c r="G376" s="419"/>
      <c r="H376" s="419"/>
      <c r="I376" s="419"/>
      <c r="J376" s="419"/>
      <c r="K376" s="419"/>
      <c r="L376" s="419"/>
      <c r="M376" t="s">
        <v>278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 s="419">
        <f t="shared" si="36"/>
        <v>0</v>
      </c>
      <c r="AD376" s="419">
        <f t="shared" si="37"/>
        <v>0</v>
      </c>
      <c r="AE376" s="419">
        <f t="shared" si="38"/>
        <v>0</v>
      </c>
      <c r="AF376" s="419">
        <f t="shared" si="39"/>
        <v>0</v>
      </c>
      <c r="AG376" s="419">
        <f t="shared" si="40"/>
        <v>0</v>
      </c>
      <c r="AH376" s="419">
        <f t="shared" si="41"/>
        <v>0</v>
      </c>
    </row>
    <row r="377" spans="1:34" ht="14.5" x14ac:dyDescent="0.35">
      <c r="A377" s="681" t="s">
        <v>1179</v>
      </c>
      <c r="B377" s="682" t="s">
        <v>8145</v>
      </c>
      <c r="C377" s="419"/>
      <c r="D377" s="419"/>
      <c r="E377" s="419"/>
      <c r="F377" s="419"/>
      <c r="G377" s="419"/>
      <c r="H377" s="419"/>
      <c r="I377" s="419"/>
      <c r="J377" s="419"/>
      <c r="K377" s="419"/>
      <c r="L377" s="419"/>
      <c r="M377" t="s">
        <v>8146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 s="419">
        <f t="shared" si="36"/>
        <v>0</v>
      </c>
      <c r="AD377" s="419">
        <f t="shared" si="37"/>
        <v>0</v>
      </c>
      <c r="AE377" s="419">
        <f t="shared" si="38"/>
        <v>0</v>
      </c>
      <c r="AF377" s="419">
        <f t="shared" si="39"/>
        <v>0</v>
      </c>
      <c r="AG377" s="419">
        <f t="shared" si="40"/>
        <v>0</v>
      </c>
      <c r="AH377" s="419">
        <f t="shared" si="41"/>
        <v>0</v>
      </c>
    </row>
    <row r="378" spans="1:34" ht="14.5" x14ac:dyDescent="0.35">
      <c r="A378" s="681" t="s">
        <v>1181</v>
      </c>
      <c r="B378" s="682" t="s">
        <v>9267</v>
      </c>
      <c r="C378" s="419"/>
      <c r="D378" s="419"/>
      <c r="E378" s="419"/>
      <c r="F378" s="419"/>
      <c r="G378" s="419"/>
      <c r="H378" s="419"/>
      <c r="I378" s="419"/>
      <c r="J378" s="419"/>
      <c r="K378" s="419"/>
      <c r="L378" s="419"/>
      <c r="M378" t="s">
        <v>9268</v>
      </c>
      <c r="N378">
        <v>3</v>
      </c>
      <c r="O378">
        <v>3</v>
      </c>
      <c r="P378">
        <v>0</v>
      </c>
      <c r="Q378">
        <v>0</v>
      </c>
      <c r="R378">
        <v>2</v>
      </c>
      <c r="S378">
        <v>1</v>
      </c>
      <c r="T378">
        <v>0</v>
      </c>
      <c r="U378">
        <v>0</v>
      </c>
      <c r="V378">
        <v>0</v>
      </c>
      <c r="W378">
        <v>0</v>
      </c>
      <c r="X378">
        <v>2</v>
      </c>
      <c r="Y378">
        <v>1</v>
      </c>
      <c r="Z378">
        <v>0</v>
      </c>
      <c r="AA378">
        <v>0</v>
      </c>
      <c r="AB378">
        <v>0</v>
      </c>
      <c r="AC378" s="419">
        <f t="shared" si="36"/>
        <v>0</v>
      </c>
      <c r="AD378" s="419">
        <f t="shared" si="37"/>
        <v>0</v>
      </c>
      <c r="AE378" s="419">
        <f t="shared" si="38"/>
        <v>0</v>
      </c>
      <c r="AF378" s="419">
        <f t="shared" si="39"/>
        <v>0</v>
      </c>
      <c r="AG378" s="419">
        <f t="shared" si="40"/>
        <v>0</v>
      </c>
      <c r="AH378" s="419">
        <f t="shared" si="41"/>
        <v>0</v>
      </c>
    </row>
    <row r="379" spans="1:34" ht="14.5" x14ac:dyDescent="0.35">
      <c r="A379" s="681" t="s">
        <v>1182</v>
      </c>
      <c r="B379" s="682" t="s">
        <v>8152</v>
      </c>
      <c r="C379" s="419"/>
      <c r="D379" s="419"/>
      <c r="E379" s="419"/>
      <c r="F379" s="419"/>
      <c r="G379" s="419"/>
      <c r="H379" s="419"/>
      <c r="I379" s="419"/>
      <c r="J379" s="419"/>
      <c r="K379" s="419"/>
      <c r="L379" s="419"/>
      <c r="M379" t="s">
        <v>748</v>
      </c>
      <c r="N379">
        <v>2</v>
      </c>
      <c r="O379">
        <v>1</v>
      </c>
      <c r="P379">
        <v>1</v>
      </c>
      <c r="Q379">
        <v>2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1</v>
      </c>
      <c r="X379">
        <v>0</v>
      </c>
      <c r="Y379">
        <v>0</v>
      </c>
      <c r="Z379">
        <v>0</v>
      </c>
      <c r="AA379">
        <v>0</v>
      </c>
      <c r="AB379">
        <v>0</v>
      </c>
      <c r="AC379" s="419">
        <f t="shared" si="36"/>
        <v>1</v>
      </c>
      <c r="AD379" s="419">
        <f t="shared" si="37"/>
        <v>0</v>
      </c>
      <c r="AE379" s="419">
        <f t="shared" si="38"/>
        <v>0</v>
      </c>
      <c r="AF379" s="419">
        <f t="shared" si="39"/>
        <v>0</v>
      </c>
      <c r="AG379" s="419">
        <f t="shared" si="40"/>
        <v>0</v>
      </c>
      <c r="AH379" s="419">
        <f t="shared" si="41"/>
        <v>0</v>
      </c>
    </row>
    <row r="380" spans="1:34" ht="14.5" x14ac:dyDescent="0.35">
      <c r="A380" s="681" t="s">
        <v>1184</v>
      </c>
      <c r="B380" s="682" t="s">
        <v>1185</v>
      </c>
      <c r="C380" s="419"/>
      <c r="D380" s="419"/>
      <c r="E380" s="419"/>
      <c r="F380" s="419"/>
      <c r="G380" s="419"/>
      <c r="H380" s="419"/>
      <c r="I380" s="419"/>
      <c r="J380" s="419"/>
      <c r="K380" s="419"/>
      <c r="L380" s="419"/>
      <c r="M380" t="s">
        <v>652</v>
      </c>
      <c r="N380">
        <v>1</v>
      </c>
      <c r="O380">
        <v>1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1</v>
      </c>
      <c r="X380">
        <v>0</v>
      </c>
      <c r="Y380">
        <v>0</v>
      </c>
      <c r="Z380">
        <v>0</v>
      </c>
      <c r="AA380">
        <v>0</v>
      </c>
      <c r="AB380">
        <v>0</v>
      </c>
      <c r="AC380" s="419">
        <f t="shared" si="36"/>
        <v>0</v>
      </c>
      <c r="AD380" s="419">
        <f t="shared" si="37"/>
        <v>0</v>
      </c>
      <c r="AE380" s="419">
        <f t="shared" si="38"/>
        <v>0</v>
      </c>
      <c r="AF380" s="419">
        <f t="shared" si="39"/>
        <v>0</v>
      </c>
      <c r="AG380" s="419">
        <f t="shared" si="40"/>
        <v>0</v>
      </c>
      <c r="AH380" s="419">
        <f t="shared" si="41"/>
        <v>0</v>
      </c>
    </row>
    <row r="381" spans="1:34" ht="14.5" x14ac:dyDescent="0.35">
      <c r="A381" s="681" t="s">
        <v>1188</v>
      </c>
      <c r="B381" s="682" t="s">
        <v>1189</v>
      </c>
      <c r="C381" s="419"/>
      <c r="D381" s="419"/>
      <c r="E381" s="419"/>
      <c r="F381" s="419"/>
      <c r="G381" s="419"/>
      <c r="H381" s="419"/>
      <c r="I381" s="419"/>
      <c r="J381" s="419"/>
      <c r="K381" s="419"/>
      <c r="L381" s="419"/>
      <c r="M381" t="s">
        <v>3115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 s="419">
        <f t="shared" si="36"/>
        <v>0</v>
      </c>
      <c r="AD381" s="419">
        <f t="shared" si="37"/>
        <v>0</v>
      </c>
      <c r="AE381" s="419">
        <f t="shared" si="38"/>
        <v>0</v>
      </c>
      <c r="AF381" s="419">
        <f t="shared" si="39"/>
        <v>0</v>
      </c>
      <c r="AG381" s="419">
        <f t="shared" si="40"/>
        <v>0</v>
      </c>
      <c r="AH381" s="419">
        <f t="shared" si="41"/>
        <v>0</v>
      </c>
    </row>
    <row r="382" spans="1:34" ht="14.5" x14ac:dyDescent="0.35">
      <c r="A382" s="681" t="s">
        <v>1193</v>
      </c>
      <c r="B382" s="682" t="s">
        <v>1194</v>
      </c>
      <c r="C382" s="419"/>
      <c r="D382" s="419"/>
      <c r="E382" s="419"/>
      <c r="F382" s="419"/>
      <c r="G382" s="419"/>
      <c r="H382" s="419"/>
      <c r="I382" s="419"/>
      <c r="J382" s="419"/>
      <c r="K382" s="419"/>
      <c r="L382" s="419"/>
      <c r="M382" t="s">
        <v>14388</v>
      </c>
      <c r="N382">
        <v>3</v>
      </c>
      <c r="O382">
        <v>1</v>
      </c>
      <c r="P382">
        <v>2</v>
      </c>
      <c r="Q382">
        <v>2</v>
      </c>
      <c r="R382">
        <v>1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0</v>
      </c>
      <c r="AB382">
        <v>0</v>
      </c>
      <c r="AC382" s="419">
        <f t="shared" si="36"/>
        <v>2</v>
      </c>
      <c r="AD382" s="419">
        <f t="shared" si="37"/>
        <v>0</v>
      </c>
      <c r="AE382" s="419">
        <f t="shared" si="38"/>
        <v>0</v>
      </c>
      <c r="AF382" s="419">
        <f t="shared" si="39"/>
        <v>0</v>
      </c>
      <c r="AG382" s="419">
        <f t="shared" si="40"/>
        <v>0</v>
      </c>
      <c r="AH382" s="419">
        <f t="shared" si="41"/>
        <v>0</v>
      </c>
    </row>
    <row r="383" spans="1:34" ht="14.5" x14ac:dyDescent="0.35">
      <c r="A383" s="681" t="s">
        <v>1195</v>
      </c>
      <c r="B383" s="682" t="s">
        <v>1196</v>
      </c>
      <c r="C383" s="419"/>
      <c r="D383" s="419"/>
      <c r="E383" s="419"/>
      <c r="F383" s="419"/>
      <c r="G383" s="419"/>
      <c r="H383" s="419"/>
      <c r="I383" s="419"/>
      <c r="J383" s="419"/>
      <c r="K383" s="419"/>
      <c r="L383" s="419"/>
      <c r="M383" t="s">
        <v>1197</v>
      </c>
      <c r="N383">
        <v>8</v>
      </c>
      <c r="O383">
        <v>5</v>
      </c>
      <c r="P383">
        <v>3</v>
      </c>
      <c r="Q383">
        <v>3</v>
      </c>
      <c r="R383">
        <v>2</v>
      </c>
      <c r="S383">
        <v>3</v>
      </c>
      <c r="T383">
        <v>0</v>
      </c>
      <c r="U383">
        <v>0</v>
      </c>
      <c r="V383">
        <v>0</v>
      </c>
      <c r="W383">
        <v>1</v>
      </c>
      <c r="X383">
        <v>1</v>
      </c>
      <c r="Y383">
        <v>3</v>
      </c>
      <c r="Z383">
        <v>0</v>
      </c>
      <c r="AA383">
        <v>0</v>
      </c>
      <c r="AB383">
        <v>0</v>
      </c>
      <c r="AC383" s="419">
        <f t="shared" si="36"/>
        <v>2</v>
      </c>
      <c r="AD383" s="419">
        <f t="shared" si="37"/>
        <v>1</v>
      </c>
      <c r="AE383" s="419">
        <f t="shared" si="38"/>
        <v>0</v>
      </c>
      <c r="AF383" s="419">
        <f t="shared" si="39"/>
        <v>0</v>
      </c>
      <c r="AG383" s="419">
        <f t="shared" si="40"/>
        <v>0</v>
      </c>
      <c r="AH383" s="419">
        <f t="shared" si="41"/>
        <v>0</v>
      </c>
    </row>
    <row r="384" spans="1:34" ht="14.5" x14ac:dyDescent="0.35">
      <c r="A384" s="681" t="s">
        <v>1201</v>
      </c>
      <c r="B384" s="682" t="s">
        <v>1202</v>
      </c>
      <c r="C384" s="419"/>
      <c r="D384" s="419"/>
      <c r="E384" s="419"/>
      <c r="F384" s="419"/>
      <c r="G384" s="419"/>
      <c r="H384" s="419"/>
      <c r="I384" s="419"/>
      <c r="J384" s="419"/>
      <c r="K384" s="419"/>
      <c r="L384" s="419"/>
      <c r="M384" t="s">
        <v>1203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 s="419">
        <f t="shared" si="36"/>
        <v>0</v>
      </c>
      <c r="AD384" s="419">
        <f t="shared" si="37"/>
        <v>0</v>
      </c>
      <c r="AE384" s="419">
        <f t="shared" si="38"/>
        <v>0</v>
      </c>
      <c r="AF384" s="419">
        <f t="shared" si="39"/>
        <v>0</v>
      </c>
      <c r="AG384" s="419">
        <f t="shared" si="40"/>
        <v>0</v>
      </c>
      <c r="AH384" s="419">
        <f t="shared" si="41"/>
        <v>0</v>
      </c>
    </row>
    <row r="385" spans="1:34" ht="14.5" x14ac:dyDescent="0.35">
      <c r="A385" s="681" t="s">
        <v>1206</v>
      </c>
      <c r="B385" s="682" t="s">
        <v>1207</v>
      </c>
      <c r="C385" s="419"/>
      <c r="D385" s="419"/>
      <c r="E385" s="419"/>
      <c r="F385" s="419"/>
      <c r="G385" s="419"/>
      <c r="H385" s="419"/>
      <c r="I385" s="419"/>
      <c r="J385" s="419"/>
      <c r="K385" s="419"/>
      <c r="L385" s="419"/>
      <c r="M385" t="s">
        <v>1208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 s="419">
        <f t="shared" si="36"/>
        <v>0</v>
      </c>
      <c r="AD385" s="419">
        <f t="shared" si="37"/>
        <v>0</v>
      </c>
      <c r="AE385" s="419">
        <f t="shared" si="38"/>
        <v>0</v>
      </c>
      <c r="AF385" s="419">
        <f t="shared" si="39"/>
        <v>0</v>
      </c>
      <c r="AG385" s="419">
        <f t="shared" si="40"/>
        <v>0</v>
      </c>
      <c r="AH385" s="419">
        <f t="shared" si="41"/>
        <v>0</v>
      </c>
    </row>
    <row r="386" spans="1:34" ht="14.5" x14ac:dyDescent="0.35">
      <c r="A386" s="681" t="s">
        <v>1212</v>
      </c>
      <c r="B386" s="682" t="s">
        <v>1213</v>
      </c>
      <c r="C386" s="419"/>
      <c r="D386" s="419"/>
      <c r="E386" s="419"/>
      <c r="F386" s="419"/>
      <c r="G386" s="419"/>
      <c r="H386" s="419"/>
      <c r="I386" s="419"/>
      <c r="J386" s="419"/>
      <c r="K386" s="419"/>
      <c r="L386" s="419"/>
      <c r="M386" t="s">
        <v>21864</v>
      </c>
      <c r="N386">
        <v>1</v>
      </c>
      <c r="O386">
        <v>0</v>
      </c>
      <c r="P386">
        <v>1</v>
      </c>
      <c r="Q386">
        <v>0</v>
      </c>
      <c r="R386">
        <v>0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 s="419">
        <f t="shared" si="36"/>
        <v>0</v>
      </c>
      <c r="AD386" s="419">
        <f t="shared" si="37"/>
        <v>0</v>
      </c>
      <c r="AE386" s="419">
        <f t="shared" si="38"/>
        <v>0</v>
      </c>
      <c r="AF386" s="419">
        <f t="shared" si="39"/>
        <v>0</v>
      </c>
      <c r="AG386" s="419">
        <f t="shared" si="40"/>
        <v>1</v>
      </c>
      <c r="AH386" s="419">
        <f t="shared" si="41"/>
        <v>0</v>
      </c>
    </row>
    <row r="387" spans="1:34" ht="14.5" x14ac:dyDescent="0.35">
      <c r="A387" s="681" t="s">
        <v>856</v>
      </c>
      <c r="B387" s="682" t="s">
        <v>1216</v>
      </c>
      <c r="C387" s="419"/>
      <c r="D387" s="419"/>
      <c r="E387" s="419"/>
      <c r="F387" s="419"/>
      <c r="G387" s="419"/>
      <c r="H387" s="419"/>
      <c r="I387" s="419"/>
      <c r="J387" s="419"/>
      <c r="K387" s="419"/>
      <c r="L387" s="419"/>
      <c r="M387" t="s">
        <v>19917</v>
      </c>
      <c r="N387">
        <v>6</v>
      </c>
      <c r="O387">
        <v>4</v>
      </c>
      <c r="P387">
        <v>2</v>
      </c>
      <c r="Q387">
        <v>0</v>
      </c>
      <c r="R387">
        <v>2</v>
      </c>
      <c r="S387">
        <v>3</v>
      </c>
      <c r="T387">
        <v>1</v>
      </c>
      <c r="U387">
        <v>0</v>
      </c>
      <c r="V387">
        <v>0</v>
      </c>
      <c r="W387">
        <v>0</v>
      </c>
      <c r="X387">
        <v>1</v>
      </c>
      <c r="Y387">
        <v>2</v>
      </c>
      <c r="Z387">
        <v>1</v>
      </c>
      <c r="AA387">
        <v>0</v>
      </c>
      <c r="AB387">
        <v>0</v>
      </c>
      <c r="AC387" s="419">
        <f t="shared" si="36"/>
        <v>0</v>
      </c>
      <c r="AD387" s="419">
        <f t="shared" si="37"/>
        <v>1</v>
      </c>
      <c r="AE387" s="419">
        <f t="shared" si="38"/>
        <v>1</v>
      </c>
      <c r="AF387" s="419">
        <f t="shared" si="39"/>
        <v>0</v>
      </c>
      <c r="AG387" s="419">
        <f t="shared" si="40"/>
        <v>0</v>
      </c>
      <c r="AH387" s="419">
        <f t="shared" si="41"/>
        <v>0</v>
      </c>
    </row>
    <row r="388" spans="1:34" ht="14.5" x14ac:dyDescent="0.35">
      <c r="A388" s="681" t="s">
        <v>1218</v>
      </c>
      <c r="B388" s="682" t="s">
        <v>1219</v>
      </c>
      <c r="C388" s="419"/>
      <c r="D388" s="419"/>
      <c r="E388" s="419"/>
      <c r="F388" s="419"/>
      <c r="G388" s="419"/>
      <c r="H388" s="419"/>
      <c r="I388" s="419"/>
      <c r="J388" s="419"/>
      <c r="K388" s="419"/>
      <c r="L388" s="419"/>
      <c r="M388" t="s">
        <v>325</v>
      </c>
      <c r="N388">
        <v>30</v>
      </c>
      <c r="O388">
        <v>13</v>
      </c>
      <c r="P388">
        <v>17</v>
      </c>
      <c r="Q388">
        <v>0</v>
      </c>
      <c r="R388">
        <v>21</v>
      </c>
      <c r="S388">
        <v>6</v>
      </c>
      <c r="T388">
        <v>0</v>
      </c>
      <c r="U388">
        <v>3</v>
      </c>
      <c r="V388">
        <v>0</v>
      </c>
      <c r="W388">
        <v>0</v>
      </c>
      <c r="X388">
        <v>8</v>
      </c>
      <c r="Y388">
        <v>3</v>
      </c>
      <c r="Z388">
        <v>0</v>
      </c>
      <c r="AA388">
        <v>2</v>
      </c>
      <c r="AB388">
        <v>0</v>
      </c>
      <c r="AC388" s="419">
        <f t="shared" ref="AC388:AC451" si="42">+Q388-W388</f>
        <v>0</v>
      </c>
      <c r="AD388" s="419">
        <f t="shared" ref="AD388:AD451" si="43">+R388-X388</f>
        <v>13</v>
      </c>
      <c r="AE388" s="419">
        <f t="shared" ref="AE388:AE451" si="44">+S388-Y388</f>
        <v>3</v>
      </c>
      <c r="AF388" s="419">
        <f t="shared" ref="AF388:AF451" si="45">+T388-Z388</f>
        <v>0</v>
      </c>
      <c r="AG388" s="419">
        <f t="shared" ref="AG388:AG451" si="46">+U388-AA388</f>
        <v>1</v>
      </c>
      <c r="AH388" s="419">
        <f t="shared" ref="AH388:AH451" si="47">+V388-AB388</f>
        <v>0</v>
      </c>
    </row>
    <row r="389" spans="1:34" ht="14.5" x14ac:dyDescent="0.35">
      <c r="A389" s="681" t="s">
        <v>1220</v>
      </c>
      <c r="B389" s="682" t="s">
        <v>1221</v>
      </c>
      <c r="C389" s="419"/>
      <c r="D389" s="419"/>
      <c r="E389" s="419"/>
      <c r="F389" s="419"/>
      <c r="G389" s="419"/>
      <c r="H389" s="419"/>
      <c r="I389" s="419"/>
      <c r="J389" s="419"/>
      <c r="K389" s="419"/>
      <c r="L389" s="419"/>
      <c r="M389" t="s">
        <v>3641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 s="419">
        <f t="shared" si="42"/>
        <v>0</v>
      </c>
      <c r="AD389" s="419">
        <f t="shared" si="43"/>
        <v>0</v>
      </c>
      <c r="AE389" s="419">
        <f t="shared" si="44"/>
        <v>0</v>
      </c>
      <c r="AF389" s="419">
        <f t="shared" si="45"/>
        <v>0</v>
      </c>
      <c r="AG389" s="419">
        <f t="shared" si="46"/>
        <v>0</v>
      </c>
      <c r="AH389" s="419">
        <f t="shared" si="47"/>
        <v>0</v>
      </c>
    </row>
    <row r="390" spans="1:34" ht="14.5" x14ac:dyDescent="0.35">
      <c r="A390" s="681" t="s">
        <v>1222</v>
      </c>
      <c r="B390" s="682" t="s">
        <v>1223</v>
      </c>
      <c r="C390" s="419"/>
      <c r="D390" s="419"/>
      <c r="E390" s="419"/>
      <c r="F390" s="419"/>
      <c r="G390" s="419"/>
      <c r="H390" s="419"/>
      <c r="I390" s="419"/>
      <c r="J390" s="419"/>
      <c r="K390" s="419"/>
      <c r="L390" s="419"/>
      <c r="M390" t="s">
        <v>9579</v>
      </c>
      <c r="N390">
        <v>7</v>
      </c>
      <c r="O390">
        <v>2</v>
      </c>
      <c r="P390">
        <v>5</v>
      </c>
      <c r="Q390">
        <v>6</v>
      </c>
      <c r="R390">
        <v>1</v>
      </c>
      <c r="S390">
        <v>0</v>
      </c>
      <c r="T390">
        <v>0</v>
      </c>
      <c r="U390">
        <v>0</v>
      </c>
      <c r="V390">
        <v>0</v>
      </c>
      <c r="W390">
        <v>2</v>
      </c>
      <c r="X390">
        <v>0</v>
      </c>
      <c r="Y390">
        <v>0</v>
      </c>
      <c r="Z390">
        <v>0</v>
      </c>
      <c r="AA390">
        <v>0</v>
      </c>
      <c r="AB390">
        <v>0</v>
      </c>
      <c r="AC390" s="419">
        <f t="shared" si="42"/>
        <v>4</v>
      </c>
      <c r="AD390" s="419">
        <f t="shared" si="43"/>
        <v>1</v>
      </c>
      <c r="AE390" s="419">
        <f t="shared" si="44"/>
        <v>0</v>
      </c>
      <c r="AF390" s="419">
        <f t="shared" si="45"/>
        <v>0</v>
      </c>
      <c r="AG390" s="419">
        <f t="shared" si="46"/>
        <v>0</v>
      </c>
      <c r="AH390" s="419">
        <f t="shared" si="47"/>
        <v>0</v>
      </c>
    </row>
    <row r="391" spans="1:34" ht="14.5" x14ac:dyDescent="0.35">
      <c r="A391" s="681" t="s">
        <v>1224</v>
      </c>
      <c r="B391" s="682" t="s">
        <v>1225</v>
      </c>
      <c r="C391" s="419"/>
      <c r="D391" s="419"/>
      <c r="E391" s="419"/>
      <c r="F391" s="419"/>
      <c r="G391" s="419"/>
      <c r="H391" s="419"/>
      <c r="I391" s="419"/>
      <c r="J391" s="419"/>
      <c r="K391" s="419"/>
      <c r="L391" s="419"/>
      <c r="M391" t="s">
        <v>3441</v>
      </c>
      <c r="N391">
        <v>6</v>
      </c>
      <c r="O391">
        <v>5</v>
      </c>
      <c r="P391">
        <v>1</v>
      </c>
      <c r="Q391">
        <v>2</v>
      </c>
      <c r="R391">
        <v>0</v>
      </c>
      <c r="S391">
        <v>2</v>
      </c>
      <c r="T391">
        <v>2</v>
      </c>
      <c r="U391">
        <v>0</v>
      </c>
      <c r="V391">
        <v>0</v>
      </c>
      <c r="W391">
        <v>2</v>
      </c>
      <c r="X391">
        <v>0</v>
      </c>
      <c r="Y391">
        <v>2</v>
      </c>
      <c r="Z391">
        <v>1</v>
      </c>
      <c r="AA391">
        <v>0</v>
      </c>
      <c r="AB391">
        <v>0</v>
      </c>
      <c r="AC391" s="419">
        <f t="shared" si="42"/>
        <v>0</v>
      </c>
      <c r="AD391" s="419">
        <f t="shared" si="43"/>
        <v>0</v>
      </c>
      <c r="AE391" s="419">
        <f t="shared" si="44"/>
        <v>0</v>
      </c>
      <c r="AF391" s="419">
        <f t="shared" si="45"/>
        <v>1</v>
      </c>
      <c r="AG391" s="419">
        <f t="shared" si="46"/>
        <v>0</v>
      </c>
      <c r="AH391" s="419">
        <f t="shared" si="47"/>
        <v>0</v>
      </c>
    </row>
    <row r="392" spans="1:34" ht="14.5" x14ac:dyDescent="0.35">
      <c r="A392" s="681" t="s">
        <v>1228</v>
      </c>
      <c r="B392" s="682" t="s">
        <v>1229</v>
      </c>
      <c r="C392" s="419"/>
      <c r="D392" s="419"/>
      <c r="E392" s="419"/>
      <c r="F392" s="419"/>
      <c r="G392" s="419"/>
      <c r="H392" s="419"/>
      <c r="I392" s="419"/>
      <c r="J392" s="419"/>
      <c r="K392" s="419"/>
      <c r="L392" s="419"/>
      <c r="M392" t="s">
        <v>1230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 s="419">
        <f t="shared" si="42"/>
        <v>0</v>
      </c>
      <c r="AD392" s="419">
        <f t="shared" si="43"/>
        <v>0</v>
      </c>
      <c r="AE392" s="419">
        <f t="shared" si="44"/>
        <v>0</v>
      </c>
      <c r="AF392" s="419">
        <f t="shared" si="45"/>
        <v>0</v>
      </c>
      <c r="AG392" s="419">
        <f t="shared" si="46"/>
        <v>0</v>
      </c>
      <c r="AH392" s="419">
        <f t="shared" si="47"/>
        <v>0</v>
      </c>
    </row>
    <row r="393" spans="1:34" ht="14.5" x14ac:dyDescent="0.35">
      <c r="A393" s="681" t="s">
        <v>1231</v>
      </c>
      <c r="B393" s="682" t="s">
        <v>1232</v>
      </c>
      <c r="C393" s="419"/>
      <c r="D393" s="419"/>
      <c r="E393" s="419"/>
      <c r="F393" s="419"/>
      <c r="G393" s="419"/>
      <c r="H393" s="419"/>
      <c r="I393" s="419"/>
      <c r="J393" s="419"/>
      <c r="K393" s="419"/>
      <c r="L393" s="419"/>
      <c r="M393" t="s">
        <v>1233</v>
      </c>
      <c r="N393">
        <v>1</v>
      </c>
      <c r="O393">
        <v>1</v>
      </c>
      <c r="P393">
        <v>0</v>
      </c>
      <c r="Q393">
        <v>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1</v>
      </c>
      <c r="X393">
        <v>0</v>
      </c>
      <c r="Y393">
        <v>0</v>
      </c>
      <c r="Z393">
        <v>0</v>
      </c>
      <c r="AA393">
        <v>0</v>
      </c>
      <c r="AB393">
        <v>0</v>
      </c>
      <c r="AC393" s="419">
        <f t="shared" si="42"/>
        <v>0</v>
      </c>
      <c r="AD393" s="419">
        <f t="shared" si="43"/>
        <v>0</v>
      </c>
      <c r="AE393" s="419">
        <f t="shared" si="44"/>
        <v>0</v>
      </c>
      <c r="AF393" s="419">
        <f t="shared" si="45"/>
        <v>0</v>
      </c>
      <c r="AG393" s="419">
        <f t="shared" si="46"/>
        <v>0</v>
      </c>
      <c r="AH393" s="419">
        <f t="shared" si="47"/>
        <v>0</v>
      </c>
    </row>
    <row r="394" spans="1:34" ht="14.5" x14ac:dyDescent="0.35">
      <c r="A394" s="681" t="s">
        <v>189</v>
      </c>
      <c r="B394" s="682" t="s">
        <v>1236</v>
      </c>
      <c r="C394" s="419"/>
      <c r="D394" s="419"/>
      <c r="E394" s="419"/>
      <c r="F394" s="419"/>
      <c r="G394" s="419"/>
      <c r="H394" s="419"/>
      <c r="I394" s="419"/>
      <c r="J394" s="419"/>
      <c r="K394" s="419"/>
      <c r="L394" s="419"/>
      <c r="M394" t="s">
        <v>1237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 s="419">
        <f t="shared" si="42"/>
        <v>0</v>
      </c>
      <c r="AD394" s="419">
        <f t="shared" si="43"/>
        <v>0</v>
      </c>
      <c r="AE394" s="419">
        <f t="shared" si="44"/>
        <v>0</v>
      </c>
      <c r="AF394" s="419">
        <f t="shared" si="45"/>
        <v>0</v>
      </c>
      <c r="AG394" s="419">
        <f t="shared" si="46"/>
        <v>0</v>
      </c>
      <c r="AH394" s="419">
        <f t="shared" si="47"/>
        <v>0</v>
      </c>
    </row>
    <row r="395" spans="1:34" ht="14.5" x14ac:dyDescent="0.35">
      <c r="A395" s="681" t="s">
        <v>1240</v>
      </c>
      <c r="B395" s="682" t="s">
        <v>1241</v>
      </c>
      <c r="C395" s="419"/>
      <c r="D395" s="419"/>
      <c r="E395" s="419"/>
      <c r="F395" s="419"/>
      <c r="G395" s="419"/>
      <c r="H395" s="419"/>
      <c r="I395" s="419"/>
      <c r="J395" s="419"/>
      <c r="K395" s="419"/>
      <c r="L395" s="419"/>
      <c r="M395" t="s">
        <v>1242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 s="419">
        <f t="shared" si="42"/>
        <v>0</v>
      </c>
      <c r="AD395" s="419">
        <f t="shared" si="43"/>
        <v>0</v>
      </c>
      <c r="AE395" s="419">
        <f t="shared" si="44"/>
        <v>0</v>
      </c>
      <c r="AF395" s="419">
        <f t="shared" si="45"/>
        <v>0</v>
      </c>
      <c r="AG395" s="419">
        <f t="shared" si="46"/>
        <v>0</v>
      </c>
      <c r="AH395" s="419">
        <f t="shared" si="47"/>
        <v>0</v>
      </c>
    </row>
    <row r="396" spans="1:34" ht="14.5" x14ac:dyDescent="0.35">
      <c r="A396" s="681" t="s">
        <v>1244</v>
      </c>
      <c r="B396" s="682" t="s">
        <v>1245</v>
      </c>
      <c r="C396" s="419"/>
      <c r="D396" s="419"/>
      <c r="E396" s="419"/>
      <c r="F396" s="419"/>
      <c r="G396" s="419"/>
      <c r="H396" s="419"/>
      <c r="I396" s="419"/>
      <c r="J396" s="419"/>
      <c r="K396" s="419"/>
      <c r="L396" s="419"/>
      <c r="M396" t="s">
        <v>1246</v>
      </c>
      <c r="N396">
        <v>2</v>
      </c>
      <c r="O396">
        <v>1</v>
      </c>
      <c r="P396">
        <v>1</v>
      </c>
      <c r="Q396">
        <v>0</v>
      </c>
      <c r="R396">
        <v>1</v>
      </c>
      <c r="S396">
        <v>1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0</v>
      </c>
      <c r="AA396">
        <v>0</v>
      </c>
      <c r="AB396">
        <v>0</v>
      </c>
      <c r="AC396" s="419">
        <f t="shared" si="42"/>
        <v>0</v>
      </c>
      <c r="AD396" s="419">
        <f t="shared" si="43"/>
        <v>1</v>
      </c>
      <c r="AE396" s="419">
        <f t="shared" si="44"/>
        <v>0</v>
      </c>
      <c r="AF396" s="419">
        <f t="shared" si="45"/>
        <v>0</v>
      </c>
      <c r="AG396" s="419">
        <f t="shared" si="46"/>
        <v>0</v>
      </c>
      <c r="AH396" s="419">
        <f t="shared" si="47"/>
        <v>0</v>
      </c>
    </row>
    <row r="397" spans="1:34" ht="14.5" x14ac:dyDescent="0.35">
      <c r="A397" s="681" t="s">
        <v>8693</v>
      </c>
      <c r="B397" s="682" t="s">
        <v>9304</v>
      </c>
      <c r="C397" s="419"/>
      <c r="D397" s="419"/>
      <c r="E397" s="419"/>
      <c r="F397" s="419"/>
      <c r="G397" s="419"/>
      <c r="H397" s="419"/>
      <c r="I397" s="419"/>
      <c r="J397" s="419"/>
      <c r="K397" s="419"/>
      <c r="L397" s="419"/>
      <c r="M397" t="s">
        <v>129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 s="419">
        <f t="shared" si="42"/>
        <v>0</v>
      </c>
      <c r="AD397" s="419">
        <f t="shared" si="43"/>
        <v>0</v>
      </c>
      <c r="AE397" s="419">
        <f t="shared" si="44"/>
        <v>0</v>
      </c>
      <c r="AF397" s="419">
        <f t="shared" si="45"/>
        <v>0</v>
      </c>
      <c r="AG397" s="419">
        <f t="shared" si="46"/>
        <v>0</v>
      </c>
      <c r="AH397" s="419">
        <f t="shared" si="47"/>
        <v>0</v>
      </c>
    </row>
    <row r="398" spans="1:34" ht="14.5" x14ac:dyDescent="0.35">
      <c r="A398" s="681" t="s">
        <v>871</v>
      </c>
      <c r="B398" s="682" t="s">
        <v>1250</v>
      </c>
      <c r="C398" s="419"/>
      <c r="D398" s="419"/>
      <c r="E398" s="419"/>
      <c r="F398" s="419"/>
      <c r="G398" s="419"/>
      <c r="H398" s="419"/>
      <c r="I398" s="419"/>
      <c r="J398" s="419"/>
      <c r="K398" s="419"/>
      <c r="L398" s="419"/>
      <c r="M398" t="s">
        <v>19244</v>
      </c>
      <c r="N398">
        <v>1</v>
      </c>
      <c r="O398">
        <v>1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0</v>
      </c>
      <c r="AB398">
        <v>0</v>
      </c>
      <c r="AC398" s="419">
        <f t="shared" si="42"/>
        <v>0</v>
      </c>
      <c r="AD398" s="419">
        <f t="shared" si="43"/>
        <v>0</v>
      </c>
      <c r="AE398" s="419">
        <f t="shared" si="44"/>
        <v>0</v>
      </c>
      <c r="AF398" s="419">
        <f t="shared" si="45"/>
        <v>0</v>
      </c>
      <c r="AG398" s="419">
        <f t="shared" si="46"/>
        <v>0</v>
      </c>
      <c r="AH398" s="419">
        <f t="shared" si="47"/>
        <v>0</v>
      </c>
    </row>
    <row r="399" spans="1:34" ht="14.5" x14ac:dyDescent="0.35">
      <c r="A399" s="681" t="s">
        <v>1251</v>
      </c>
      <c r="B399" s="682" t="s">
        <v>1252</v>
      </c>
      <c r="C399" s="419"/>
      <c r="D399" s="419"/>
      <c r="E399" s="419"/>
      <c r="F399" s="419"/>
      <c r="G399" s="419"/>
      <c r="H399" s="419"/>
      <c r="I399" s="419"/>
      <c r="J399" s="419"/>
      <c r="K399" s="419"/>
      <c r="L399" s="419"/>
      <c r="M399" t="s">
        <v>1253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 s="419">
        <f t="shared" si="42"/>
        <v>0</v>
      </c>
      <c r="AD399" s="419">
        <f t="shared" si="43"/>
        <v>0</v>
      </c>
      <c r="AE399" s="419">
        <f t="shared" si="44"/>
        <v>0</v>
      </c>
      <c r="AF399" s="419">
        <f t="shared" si="45"/>
        <v>0</v>
      </c>
      <c r="AG399" s="419">
        <f t="shared" si="46"/>
        <v>0</v>
      </c>
      <c r="AH399" s="419">
        <f t="shared" si="47"/>
        <v>0</v>
      </c>
    </row>
    <row r="400" spans="1:34" ht="14.5" x14ac:dyDescent="0.35">
      <c r="A400" s="681" t="s">
        <v>68</v>
      </c>
      <c r="B400" s="682" t="s">
        <v>1255</v>
      </c>
      <c r="C400" s="419"/>
      <c r="D400" s="419"/>
      <c r="E400" s="419"/>
      <c r="F400" s="419"/>
      <c r="G400" s="419"/>
      <c r="H400" s="419"/>
      <c r="I400" s="419"/>
      <c r="J400" s="419"/>
      <c r="K400" s="419"/>
      <c r="L400" s="419"/>
      <c r="M400" t="s">
        <v>1256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 s="419">
        <f t="shared" si="42"/>
        <v>0</v>
      </c>
      <c r="AD400" s="419">
        <f t="shared" si="43"/>
        <v>0</v>
      </c>
      <c r="AE400" s="419">
        <f t="shared" si="44"/>
        <v>0</v>
      </c>
      <c r="AF400" s="419">
        <f t="shared" si="45"/>
        <v>0</v>
      </c>
      <c r="AG400" s="419">
        <f t="shared" si="46"/>
        <v>0</v>
      </c>
      <c r="AH400" s="419">
        <f t="shared" si="47"/>
        <v>0</v>
      </c>
    </row>
    <row r="401" spans="1:34" ht="14.5" x14ac:dyDescent="0.35">
      <c r="A401" s="681" t="s">
        <v>1258</v>
      </c>
      <c r="B401" s="682" t="s">
        <v>1259</v>
      </c>
      <c r="C401" s="419"/>
      <c r="D401" s="419"/>
      <c r="E401" s="419"/>
      <c r="F401" s="419"/>
      <c r="G401" s="419"/>
      <c r="H401" s="419"/>
      <c r="I401" s="419"/>
      <c r="J401" s="419"/>
      <c r="K401" s="419"/>
      <c r="L401" s="419"/>
      <c r="M401" t="s">
        <v>19919</v>
      </c>
      <c r="N401">
        <v>2</v>
      </c>
      <c r="O401">
        <v>2</v>
      </c>
      <c r="P401">
        <v>0</v>
      </c>
      <c r="Q401">
        <v>0</v>
      </c>
      <c r="R401">
        <v>1</v>
      </c>
      <c r="S401">
        <v>0</v>
      </c>
      <c r="T401">
        <v>1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1</v>
      </c>
      <c r="AA401">
        <v>0</v>
      </c>
      <c r="AB401">
        <v>0</v>
      </c>
      <c r="AC401" s="419">
        <f t="shared" si="42"/>
        <v>0</v>
      </c>
      <c r="AD401" s="419">
        <f t="shared" si="43"/>
        <v>0</v>
      </c>
      <c r="AE401" s="419">
        <f t="shared" si="44"/>
        <v>0</v>
      </c>
      <c r="AF401" s="419">
        <f t="shared" si="45"/>
        <v>0</v>
      </c>
      <c r="AG401" s="419">
        <f t="shared" si="46"/>
        <v>0</v>
      </c>
      <c r="AH401" s="419">
        <f t="shared" si="47"/>
        <v>0</v>
      </c>
    </row>
    <row r="402" spans="1:34" ht="14.5" x14ac:dyDescent="0.35">
      <c r="A402" s="681" t="s">
        <v>1261</v>
      </c>
      <c r="B402" s="682" t="s">
        <v>1262</v>
      </c>
      <c r="C402" s="419"/>
      <c r="D402" s="419"/>
      <c r="E402" s="419"/>
      <c r="F402" s="419"/>
      <c r="G402" s="419"/>
      <c r="H402" s="419"/>
      <c r="I402" s="419"/>
      <c r="J402" s="419"/>
      <c r="K402" s="419"/>
      <c r="L402" s="419"/>
      <c r="M402" t="s">
        <v>21378</v>
      </c>
      <c r="N402">
        <v>2</v>
      </c>
      <c r="O402">
        <v>1</v>
      </c>
      <c r="P402">
        <v>1</v>
      </c>
      <c r="Q402">
        <v>0</v>
      </c>
      <c r="R402">
        <v>0</v>
      </c>
      <c r="S402">
        <v>0</v>
      </c>
      <c r="T402">
        <v>1</v>
      </c>
      <c r="U402">
        <v>1</v>
      </c>
      <c r="V402">
        <v>0</v>
      </c>
      <c r="W402">
        <v>0</v>
      </c>
      <c r="X402">
        <v>0</v>
      </c>
      <c r="Y402">
        <v>0</v>
      </c>
      <c r="Z402">
        <v>1</v>
      </c>
      <c r="AA402">
        <v>0</v>
      </c>
      <c r="AB402">
        <v>0</v>
      </c>
      <c r="AC402" s="419">
        <f t="shared" si="42"/>
        <v>0</v>
      </c>
      <c r="AD402" s="419">
        <f t="shared" si="43"/>
        <v>0</v>
      </c>
      <c r="AE402" s="419">
        <f t="shared" si="44"/>
        <v>0</v>
      </c>
      <c r="AF402" s="419">
        <f t="shared" si="45"/>
        <v>0</v>
      </c>
      <c r="AG402" s="419">
        <f t="shared" si="46"/>
        <v>1</v>
      </c>
      <c r="AH402" s="419">
        <f t="shared" si="47"/>
        <v>0</v>
      </c>
    </row>
    <row r="403" spans="1:34" ht="14.5" x14ac:dyDescent="0.35">
      <c r="A403" s="681" t="s">
        <v>1264</v>
      </c>
      <c r="B403" s="682" t="s">
        <v>9325</v>
      </c>
      <c r="C403" s="419"/>
      <c r="D403" s="419"/>
      <c r="E403" s="419"/>
      <c r="F403" s="419"/>
      <c r="G403" s="419"/>
      <c r="H403" s="419"/>
      <c r="I403" s="419"/>
      <c r="J403" s="419"/>
      <c r="K403" s="419"/>
      <c r="L403" s="419"/>
      <c r="M403" t="s">
        <v>9326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 s="419">
        <f t="shared" si="42"/>
        <v>0</v>
      </c>
      <c r="AD403" s="419">
        <f t="shared" si="43"/>
        <v>0</v>
      </c>
      <c r="AE403" s="419">
        <f t="shared" si="44"/>
        <v>0</v>
      </c>
      <c r="AF403" s="419">
        <f t="shared" si="45"/>
        <v>0</v>
      </c>
      <c r="AG403" s="419">
        <f t="shared" si="46"/>
        <v>0</v>
      </c>
      <c r="AH403" s="419">
        <f t="shared" si="47"/>
        <v>0</v>
      </c>
    </row>
    <row r="404" spans="1:34" ht="14.5" x14ac:dyDescent="0.35">
      <c r="A404" s="681" t="s">
        <v>1268</v>
      </c>
      <c r="B404" s="682" t="s">
        <v>9386</v>
      </c>
      <c r="C404" s="419"/>
      <c r="D404" s="419"/>
      <c r="E404" s="419"/>
      <c r="F404" s="419"/>
      <c r="G404" s="419"/>
      <c r="H404" s="419"/>
      <c r="I404" s="419"/>
      <c r="J404" s="419"/>
      <c r="K404" s="419"/>
      <c r="L404" s="419"/>
      <c r="M404" t="s">
        <v>9387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 s="419">
        <f t="shared" si="42"/>
        <v>0</v>
      </c>
      <c r="AD404" s="419">
        <f t="shared" si="43"/>
        <v>0</v>
      </c>
      <c r="AE404" s="419">
        <f t="shared" si="44"/>
        <v>0</v>
      </c>
      <c r="AF404" s="419">
        <f t="shared" si="45"/>
        <v>0</v>
      </c>
      <c r="AG404" s="419">
        <f t="shared" si="46"/>
        <v>0</v>
      </c>
      <c r="AH404" s="419">
        <f t="shared" si="47"/>
        <v>0</v>
      </c>
    </row>
    <row r="405" spans="1:34" ht="14.5" x14ac:dyDescent="0.35">
      <c r="A405" s="681" t="s">
        <v>1269</v>
      </c>
      <c r="B405" s="682" t="s">
        <v>9391</v>
      </c>
      <c r="C405" s="419"/>
      <c r="D405" s="419"/>
      <c r="E405" s="419"/>
      <c r="F405" s="419"/>
      <c r="G405" s="419"/>
      <c r="H405" s="419"/>
      <c r="I405" s="419"/>
      <c r="J405" s="419"/>
      <c r="K405" s="419"/>
      <c r="L405" s="419"/>
      <c r="M405" t="s">
        <v>3262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 s="419">
        <f t="shared" si="42"/>
        <v>0</v>
      </c>
      <c r="AD405" s="419">
        <f t="shared" si="43"/>
        <v>0</v>
      </c>
      <c r="AE405" s="419">
        <f t="shared" si="44"/>
        <v>0</v>
      </c>
      <c r="AF405" s="419">
        <f t="shared" si="45"/>
        <v>0</v>
      </c>
      <c r="AG405" s="419">
        <f t="shared" si="46"/>
        <v>0</v>
      </c>
      <c r="AH405" s="419">
        <f t="shared" si="47"/>
        <v>0</v>
      </c>
    </row>
    <row r="406" spans="1:34" ht="14.5" x14ac:dyDescent="0.35">
      <c r="A406" s="681" t="s">
        <v>1270</v>
      </c>
      <c r="B406" s="682" t="s">
        <v>1271</v>
      </c>
      <c r="C406" s="419"/>
      <c r="D406" s="419"/>
      <c r="E406" s="419"/>
      <c r="F406" s="419"/>
      <c r="G406" s="419"/>
      <c r="H406" s="419"/>
      <c r="I406" s="419"/>
      <c r="J406" s="419"/>
      <c r="K406" s="419"/>
      <c r="L406" s="419"/>
      <c r="M406" t="s">
        <v>1272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 s="419">
        <f t="shared" si="42"/>
        <v>0</v>
      </c>
      <c r="AD406" s="419">
        <f t="shared" si="43"/>
        <v>0</v>
      </c>
      <c r="AE406" s="419">
        <f t="shared" si="44"/>
        <v>0</v>
      </c>
      <c r="AF406" s="419">
        <f t="shared" si="45"/>
        <v>0</v>
      </c>
      <c r="AG406" s="419">
        <f t="shared" si="46"/>
        <v>0</v>
      </c>
      <c r="AH406" s="419">
        <f t="shared" si="47"/>
        <v>0</v>
      </c>
    </row>
    <row r="407" spans="1:34" ht="14.5" x14ac:dyDescent="0.35">
      <c r="A407" s="681" t="s">
        <v>1275</v>
      </c>
      <c r="B407" s="682" t="s">
        <v>9403</v>
      </c>
      <c r="C407" s="419"/>
      <c r="D407" s="419"/>
      <c r="E407" s="419"/>
      <c r="F407" s="419"/>
      <c r="G407" s="419"/>
      <c r="H407" s="419"/>
      <c r="I407" s="419"/>
      <c r="J407" s="419"/>
      <c r="K407" s="419"/>
      <c r="L407" s="419"/>
      <c r="M407" t="s">
        <v>1276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 s="419">
        <f t="shared" si="42"/>
        <v>0</v>
      </c>
      <c r="AD407" s="419">
        <f t="shared" si="43"/>
        <v>0</v>
      </c>
      <c r="AE407" s="419">
        <f t="shared" si="44"/>
        <v>0</v>
      </c>
      <c r="AF407" s="419">
        <f t="shared" si="45"/>
        <v>0</v>
      </c>
      <c r="AG407" s="419">
        <f t="shared" si="46"/>
        <v>0</v>
      </c>
      <c r="AH407" s="419">
        <f t="shared" si="47"/>
        <v>0</v>
      </c>
    </row>
    <row r="408" spans="1:34" ht="14.5" x14ac:dyDescent="0.35">
      <c r="A408" s="681" t="s">
        <v>1277</v>
      </c>
      <c r="B408" s="682" t="s">
        <v>1278</v>
      </c>
      <c r="C408" s="419"/>
      <c r="D408" s="419"/>
      <c r="E408" s="419"/>
      <c r="F408" s="419"/>
      <c r="G408" s="419"/>
      <c r="H408" s="419"/>
      <c r="I408" s="419"/>
      <c r="J408" s="419"/>
      <c r="K408" s="419"/>
      <c r="L408" s="419"/>
      <c r="M408" t="s">
        <v>21868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 s="419">
        <f t="shared" si="42"/>
        <v>0</v>
      </c>
      <c r="AD408" s="419">
        <f t="shared" si="43"/>
        <v>0</v>
      </c>
      <c r="AE408" s="419">
        <f t="shared" si="44"/>
        <v>0</v>
      </c>
      <c r="AF408" s="419">
        <f t="shared" si="45"/>
        <v>0</v>
      </c>
      <c r="AG408" s="419">
        <f t="shared" si="46"/>
        <v>0</v>
      </c>
      <c r="AH408" s="419">
        <f t="shared" si="47"/>
        <v>0</v>
      </c>
    </row>
    <row r="409" spans="1:34" ht="14.5" x14ac:dyDescent="0.35">
      <c r="A409" s="681" t="s">
        <v>1281</v>
      </c>
      <c r="B409" s="682" t="s">
        <v>9539</v>
      </c>
      <c r="C409" s="419"/>
      <c r="D409" s="419"/>
      <c r="E409" s="419"/>
      <c r="F409" s="419"/>
      <c r="G409" s="419"/>
      <c r="H409" s="419"/>
      <c r="I409" s="419"/>
      <c r="J409" s="419"/>
      <c r="K409" s="419"/>
      <c r="L409" s="419"/>
      <c r="M409" t="s">
        <v>257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 s="419">
        <f t="shared" si="42"/>
        <v>0</v>
      </c>
      <c r="AD409" s="419">
        <f t="shared" si="43"/>
        <v>0</v>
      </c>
      <c r="AE409" s="419">
        <f t="shared" si="44"/>
        <v>0</v>
      </c>
      <c r="AF409" s="419">
        <f t="shared" si="45"/>
        <v>0</v>
      </c>
      <c r="AG409" s="419">
        <f t="shared" si="46"/>
        <v>0</v>
      </c>
      <c r="AH409" s="419">
        <f t="shared" si="47"/>
        <v>0</v>
      </c>
    </row>
    <row r="410" spans="1:34" ht="14.5" x14ac:dyDescent="0.35">
      <c r="A410" s="681" t="s">
        <v>1282</v>
      </c>
      <c r="B410" s="682" t="s">
        <v>9414</v>
      </c>
      <c r="C410" s="419"/>
      <c r="D410" s="419"/>
      <c r="E410" s="419"/>
      <c r="F410" s="419"/>
      <c r="G410" s="419"/>
      <c r="H410" s="419"/>
      <c r="I410" s="419"/>
      <c r="J410" s="419"/>
      <c r="K410" s="419"/>
      <c r="L410" s="419"/>
      <c r="M410" t="s">
        <v>8443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 s="419">
        <f t="shared" si="42"/>
        <v>0</v>
      </c>
      <c r="AD410" s="419">
        <f t="shared" si="43"/>
        <v>0</v>
      </c>
      <c r="AE410" s="419">
        <f t="shared" si="44"/>
        <v>0</v>
      </c>
      <c r="AF410" s="419">
        <f t="shared" si="45"/>
        <v>0</v>
      </c>
      <c r="AG410" s="419">
        <f t="shared" si="46"/>
        <v>0</v>
      </c>
      <c r="AH410" s="419">
        <f t="shared" si="47"/>
        <v>0</v>
      </c>
    </row>
    <row r="411" spans="1:34" ht="14.5" x14ac:dyDescent="0.35">
      <c r="A411" s="681" t="s">
        <v>1283</v>
      </c>
      <c r="B411" s="682" t="s">
        <v>1284</v>
      </c>
      <c r="C411" s="419"/>
      <c r="D411" s="419"/>
      <c r="E411" s="419"/>
      <c r="F411" s="419"/>
      <c r="G411" s="419"/>
      <c r="H411" s="419"/>
      <c r="I411" s="419"/>
      <c r="J411" s="419"/>
      <c r="K411" s="419"/>
      <c r="L411" s="419"/>
      <c r="M411" t="s">
        <v>1285</v>
      </c>
      <c r="N411">
        <v>1</v>
      </c>
      <c r="O411">
        <v>0</v>
      </c>
      <c r="P411">
        <v>1</v>
      </c>
      <c r="Q411">
        <v>0</v>
      </c>
      <c r="R411">
        <v>0</v>
      </c>
      <c r="S411">
        <v>1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 s="419">
        <f t="shared" si="42"/>
        <v>0</v>
      </c>
      <c r="AD411" s="419">
        <f t="shared" si="43"/>
        <v>0</v>
      </c>
      <c r="AE411" s="419">
        <f t="shared" si="44"/>
        <v>1</v>
      </c>
      <c r="AF411" s="419">
        <f t="shared" si="45"/>
        <v>0</v>
      </c>
      <c r="AG411" s="419">
        <f t="shared" si="46"/>
        <v>0</v>
      </c>
      <c r="AH411" s="419">
        <f t="shared" si="47"/>
        <v>0</v>
      </c>
    </row>
    <row r="412" spans="1:34" ht="14.5" x14ac:dyDescent="0.35">
      <c r="A412" s="681" t="s">
        <v>1288</v>
      </c>
      <c r="B412" s="682" t="s">
        <v>1289</v>
      </c>
      <c r="C412" s="419"/>
      <c r="D412" s="419"/>
      <c r="E412" s="419"/>
      <c r="F412" s="419"/>
      <c r="G412" s="419"/>
      <c r="H412" s="419"/>
      <c r="I412" s="419"/>
      <c r="J412" s="419"/>
      <c r="K412" s="419"/>
      <c r="L412" s="419"/>
      <c r="M412" t="s">
        <v>2969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 s="419">
        <f t="shared" si="42"/>
        <v>0</v>
      </c>
      <c r="AD412" s="419">
        <f t="shared" si="43"/>
        <v>0</v>
      </c>
      <c r="AE412" s="419">
        <f t="shared" si="44"/>
        <v>0</v>
      </c>
      <c r="AF412" s="419">
        <f t="shared" si="45"/>
        <v>0</v>
      </c>
      <c r="AG412" s="419">
        <f t="shared" si="46"/>
        <v>0</v>
      </c>
      <c r="AH412" s="419">
        <f t="shared" si="47"/>
        <v>0</v>
      </c>
    </row>
    <row r="413" spans="1:34" ht="14.5" x14ac:dyDescent="0.35">
      <c r="A413" s="681" t="s">
        <v>1291</v>
      </c>
      <c r="B413" s="682" t="s">
        <v>1292</v>
      </c>
      <c r="C413" s="419"/>
      <c r="D413" s="419"/>
      <c r="E413" s="419"/>
      <c r="F413" s="419"/>
      <c r="G413" s="419"/>
      <c r="H413" s="419"/>
      <c r="I413" s="419"/>
      <c r="J413" s="419"/>
      <c r="K413" s="419"/>
      <c r="L413" s="419"/>
      <c r="M413" t="s">
        <v>17261</v>
      </c>
      <c r="N413">
        <v>3</v>
      </c>
      <c r="O413">
        <v>2</v>
      </c>
      <c r="P413">
        <v>1</v>
      </c>
      <c r="Q413">
        <v>1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1</v>
      </c>
      <c r="X413">
        <v>1</v>
      </c>
      <c r="Y413">
        <v>0</v>
      </c>
      <c r="Z413">
        <v>0</v>
      </c>
      <c r="AA413">
        <v>0</v>
      </c>
      <c r="AB413">
        <v>0</v>
      </c>
      <c r="AC413" s="419">
        <f t="shared" si="42"/>
        <v>0</v>
      </c>
      <c r="AD413" s="419">
        <f t="shared" si="43"/>
        <v>0</v>
      </c>
      <c r="AE413" s="419">
        <f t="shared" si="44"/>
        <v>0</v>
      </c>
      <c r="AF413" s="419">
        <f t="shared" si="45"/>
        <v>0</v>
      </c>
      <c r="AG413" s="419">
        <f t="shared" si="46"/>
        <v>1</v>
      </c>
      <c r="AH413" s="419">
        <f t="shared" si="47"/>
        <v>0</v>
      </c>
    </row>
    <row r="414" spans="1:34" ht="14.5" x14ac:dyDescent="0.35">
      <c r="A414" s="681" t="s">
        <v>8184</v>
      </c>
      <c r="B414" s="682" t="s">
        <v>8182</v>
      </c>
      <c r="C414" s="419"/>
      <c r="D414" s="419"/>
      <c r="E414" s="419"/>
      <c r="F414" s="419"/>
      <c r="G414" s="419"/>
      <c r="H414" s="419"/>
      <c r="I414" s="419"/>
      <c r="J414" s="419"/>
      <c r="K414" s="419"/>
      <c r="L414" s="419"/>
      <c r="M414" t="s">
        <v>9421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 s="419">
        <f t="shared" si="42"/>
        <v>0</v>
      </c>
      <c r="AD414" s="419">
        <f t="shared" si="43"/>
        <v>0</v>
      </c>
      <c r="AE414" s="419">
        <f t="shared" si="44"/>
        <v>0</v>
      </c>
      <c r="AF414" s="419">
        <f t="shared" si="45"/>
        <v>0</v>
      </c>
      <c r="AG414" s="419">
        <f t="shared" si="46"/>
        <v>0</v>
      </c>
      <c r="AH414" s="419">
        <f t="shared" si="47"/>
        <v>0</v>
      </c>
    </row>
    <row r="415" spans="1:34" ht="14.5" x14ac:dyDescent="0.35">
      <c r="A415" s="681" t="s">
        <v>1013</v>
      </c>
      <c r="B415" s="682" t="s">
        <v>9483</v>
      </c>
      <c r="C415" s="419"/>
      <c r="D415" s="419"/>
      <c r="E415" s="419"/>
      <c r="F415" s="419"/>
      <c r="G415" s="419"/>
      <c r="H415" s="419"/>
      <c r="I415" s="419"/>
      <c r="J415" s="419"/>
      <c r="K415" s="419"/>
      <c r="L415" s="419"/>
      <c r="M415" t="s">
        <v>255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 s="419">
        <f t="shared" si="42"/>
        <v>0</v>
      </c>
      <c r="AD415" s="419">
        <f t="shared" si="43"/>
        <v>0</v>
      </c>
      <c r="AE415" s="419">
        <f t="shared" si="44"/>
        <v>0</v>
      </c>
      <c r="AF415" s="419">
        <f t="shared" si="45"/>
        <v>0</v>
      </c>
      <c r="AG415" s="419">
        <f t="shared" si="46"/>
        <v>0</v>
      </c>
      <c r="AH415" s="419">
        <f t="shared" si="47"/>
        <v>0</v>
      </c>
    </row>
    <row r="416" spans="1:34" ht="14.5" x14ac:dyDescent="0.35">
      <c r="A416" s="681" t="s">
        <v>653</v>
      </c>
      <c r="B416" s="682" t="s">
        <v>1299</v>
      </c>
      <c r="C416" s="419"/>
      <c r="D416" s="419"/>
      <c r="E416" s="419"/>
      <c r="F416" s="419"/>
      <c r="G416" s="419"/>
      <c r="H416" s="419"/>
      <c r="I416" s="419"/>
      <c r="J416" s="419"/>
      <c r="K416" s="419"/>
      <c r="L416" s="419"/>
      <c r="M416" t="s">
        <v>1300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 s="419">
        <f t="shared" si="42"/>
        <v>0</v>
      </c>
      <c r="AD416" s="419">
        <f t="shared" si="43"/>
        <v>0</v>
      </c>
      <c r="AE416" s="419">
        <f t="shared" si="44"/>
        <v>0</v>
      </c>
      <c r="AF416" s="419">
        <f t="shared" si="45"/>
        <v>0</v>
      </c>
      <c r="AG416" s="419">
        <f t="shared" si="46"/>
        <v>0</v>
      </c>
      <c r="AH416" s="419">
        <f t="shared" si="47"/>
        <v>0</v>
      </c>
    </row>
    <row r="417" spans="1:34" ht="14.5" x14ac:dyDescent="0.35">
      <c r="A417" s="681" t="s">
        <v>373</v>
      </c>
      <c r="B417" s="682" t="s">
        <v>9586</v>
      </c>
      <c r="C417" s="419"/>
      <c r="D417" s="419"/>
      <c r="E417" s="419"/>
      <c r="F417" s="419"/>
      <c r="G417" s="419"/>
      <c r="H417" s="419"/>
      <c r="I417" s="419"/>
      <c r="J417" s="419"/>
      <c r="K417" s="419"/>
      <c r="L417" s="419"/>
      <c r="M417" t="s">
        <v>9587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 s="419">
        <f t="shared" si="42"/>
        <v>0</v>
      </c>
      <c r="AD417" s="419">
        <f t="shared" si="43"/>
        <v>0</v>
      </c>
      <c r="AE417" s="419">
        <f t="shared" si="44"/>
        <v>0</v>
      </c>
      <c r="AF417" s="419">
        <f t="shared" si="45"/>
        <v>0</v>
      </c>
      <c r="AG417" s="419">
        <f t="shared" si="46"/>
        <v>0</v>
      </c>
      <c r="AH417" s="419">
        <f t="shared" si="47"/>
        <v>0</v>
      </c>
    </row>
    <row r="418" spans="1:34" ht="14.5" x14ac:dyDescent="0.35">
      <c r="A418" s="681" t="s">
        <v>1302</v>
      </c>
      <c r="B418" s="682" t="s">
        <v>9668</v>
      </c>
      <c r="C418" s="419"/>
      <c r="D418" s="419"/>
      <c r="E418" s="419"/>
      <c r="F418" s="419"/>
      <c r="G418" s="419"/>
      <c r="H418" s="419"/>
      <c r="I418" s="419"/>
      <c r="J418" s="419"/>
      <c r="K418" s="419"/>
      <c r="L418" s="419"/>
      <c r="M418" t="s">
        <v>1303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 s="419">
        <f t="shared" si="42"/>
        <v>0</v>
      </c>
      <c r="AD418" s="419">
        <f t="shared" si="43"/>
        <v>0</v>
      </c>
      <c r="AE418" s="419">
        <f t="shared" si="44"/>
        <v>0</v>
      </c>
      <c r="AF418" s="419">
        <f t="shared" si="45"/>
        <v>0</v>
      </c>
      <c r="AG418" s="419">
        <f t="shared" si="46"/>
        <v>0</v>
      </c>
      <c r="AH418" s="419">
        <f t="shared" si="47"/>
        <v>0</v>
      </c>
    </row>
    <row r="419" spans="1:34" ht="14.5" x14ac:dyDescent="0.35">
      <c r="A419" s="681" t="s">
        <v>1304</v>
      </c>
      <c r="B419" s="682" t="s">
        <v>7248</v>
      </c>
      <c r="C419" s="419"/>
      <c r="D419" s="419"/>
      <c r="E419" s="419"/>
      <c r="F419" s="419"/>
      <c r="G419" s="419"/>
      <c r="H419" s="419"/>
      <c r="I419" s="419"/>
      <c r="J419" s="419"/>
      <c r="K419" s="419"/>
      <c r="L419" s="419"/>
      <c r="M419" t="s">
        <v>7250</v>
      </c>
      <c r="N419">
        <v>2</v>
      </c>
      <c r="O419">
        <v>1</v>
      </c>
      <c r="P419">
        <v>1</v>
      </c>
      <c r="Q419">
        <v>0</v>
      </c>
      <c r="R419">
        <v>1</v>
      </c>
      <c r="S419">
        <v>1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1</v>
      </c>
      <c r="Z419">
        <v>0</v>
      </c>
      <c r="AA419">
        <v>0</v>
      </c>
      <c r="AB419">
        <v>0</v>
      </c>
      <c r="AC419" s="419">
        <f t="shared" si="42"/>
        <v>0</v>
      </c>
      <c r="AD419" s="419">
        <f t="shared" si="43"/>
        <v>1</v>
      </c>
      <c r="AE419" s="419">
        <f t="shared" si="44"/>
        <v>0</v>
      </c>
      <c r="AF419" s="419">
        <f t="shared" si="45"/>
        <v>0</v>
      </c>
      <c r="AG419" s="419">
        <f t="shared" si="46"/>
        <v>0</v>
      </c>
      <c r="AH419" s="419">
        <f t="shared" si="47"/>
        <v>0</v>
      </c>
    </row>
    <row r="420" spans="1:34" ht="14.5" x14ac:dyDescent="0.35">
      <c r="A420" s="681" t="s">
        <v>7517</v>
      </c>
      <c r="B420" s="682" t="s">
        <v>1306</v>
      </c>
      <c r="C420" s="419"/>
      <c r="D420" s="419"/>
      <c r="E420" s="419"/>
      <c r="F420" s="419"/>
      <c r="G420" s="419"/>
      <c r="H420" s="419"/>
      <c r="I420" s="419"/>
      <c r="J420" s="419"/>
      <c r="K420" s="419"/>
      <c r="L420" s="419"/>
      <c r="M420" t="s">
        <v>971</v>
      </c>
      <c r="N420">
        <v>14</v>
      </c>
      <c r="O420">
        <v>7</v>
      </c>
      <c r="P420">
        <v>7</v>
      </c>
      <c r="Q420">
        <v>4</v>
      </c>
      <c r="R420">
        <v>4</v>
      </c>
      <c r="S420">
        <v>3</v>
      </c>
      <c r="T420">
        <v>0</v>
      </c>
      <c r="U420">
        <v>3</v>
      </c>
      <c r="V420">
        <v>0</v>
      </c>
      <c r="W420">
        <v>3</v>
      </c>
      <c r="X420">
        <v>3</v>
      </c>
      <c r="Y420">
        <v>1</v>
      </c>
      <c r="Z420">
        <v>0</v>
      </c>
      <c r="AA420">
        <v>0</v>
      </c>
      <c r="AB420">
        <v>0</v>
      </c>
      <c r="AC420" s="419">
        <f t="shared" si="42"/>
        <v>1</v>
      </c>
      <c r="AD420" s="419">
        <f t="shared" si="43"/>
        <v>1</v>
      </c>
      <c r="AE420" s="419">
        <f t="shared" si="44"/>
        <v>2</v>
      </c>
      <c r="AF420" s="419">
        <f t="shared" si="45"/>
        <v>0</v>
      </c>
      <c r="AG420" s="419">
        <f t="shared" si="46"/>
        <v>3</v>
      </c>
      <c r="AH420" s="419">
        <f t="shared" si="47"/>
        <v>0</v>
      </c>
    </row>
    <row r="421" spans="1:34" ht="14.5" x14ac:dyDescent="0.35">
      <c r="A421" s="681" t="s">
        <v>7518</v>
      </c>
      <c r="B421" s="682" t="s">
        <v>1309</v>
      </c>
      <c r="C421" s="419"/>
      <c r="D421" s="419"/>
      <c r="E421" s="419"/>
      <c r="F421" s="419"/>
      <c r="G421" s="419"/>
      <c r="H421" s="419"/>
      <c r="I421" s="419"/>
      <c r="J421" s="419"/>
      <c r="K421" s="419"/>
      <c r="L421" s="419"/>
      <c r="M421" t="s">
        <v>1310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 s="419">
        <f t="shared" si="42"/>
        <v>0</v>
      </c>
      <c r="AD421" s="419">
        <f t="shared" si="43"/>
        <v>0</v>
      </c>
      <c r="AE421" s="419">
        <f t="shared" si="44"/>
        <v>0</v>
      </c>
      <c r="AF421" s="419">
        <f t="shared" si="45"/>
        <v>0</v>
      </c>
      <c r="AG421" s="419">
        <f t="shared" si="46"/>
        <v>0</v>
      </c>
      <c r="AH421" s="419">
        <f t="shared" si="47"/>
        <v>0</v>
      </c>
    </row>
    <row r="422" spans="1:34" ht="14.5" x14ac:dyDescent="0.35">
      <c r="A422" s="681" t="s">
        <v>8676</v>
      </c>
      <c r="B422" s="682" t="s">
        <v>1313</v>
      </c>
      <c r="C422" s="419"/>
      <c r="D422" s="419"/>
      <c r="E422" s="419"/>
      <c r="F422" s="419"/>
      <c r="G422" s="419"/>
      <c r="H422" s="419"/>
      <c r="I422" s="419"/>
      <c r="J422" s="419"/>
      <c r="K422" s="419"/>
      <c r="L422" s="419"/>
      <c r="M422" t="s">
        <v>1314</v>
      </c>
      <c r="N422">
        <v>21</v>
      </c>
      <c r="O422">
        <v>10</v>
      </c>
      <c r="P422">
        <v>11</v>
      </c>
      <c r="Q422">
        <v>3</v>
      </c>
      <c r="R422">
        <v>4</v>
      </c>
      <c r="S422">
        <v>5</v>
      </c>
      <c r="T422">
        <v>0</v>
      </c>
      <c r="U422">
        <v>9</v>
      </c>
      <c r="V422">
        <v>0</v>
      </c>
      <c r="W422">
        <v>1</v>
      </c>
      <c r="X422">
        <v>2</v>
      </c>
      <c r="Y422">
        <v>1</v>
      </c>
      <c r="Z422">
        <v>0</v>
      </c>
      <c r="AA422">
        <v>6</v>
      </c>
      <c r="AB422">
        <v>0</v>
      </c>
      <c r="AC422" s="419">
        <f t="shared" si="42"/>
        <v>2</v>
      </c>
      <c r="AD422" s="419">
        <f t="shared" si="43"/>
        <v>2</v>
      </c>
      <c r="AE422" s="419">
        <f t="shared" si="44"/>
        <v>4</v>
      </c>
      <c r="AF422" s="419">
        <f t="shared" si="45"/>
        <v>0</v>
      </c>
      <c r="AG422" s="419">
        <f t="shared" si="46"/>
        <v>3</v>
      </c>
      <c r="AH422" s="419">
        <f t="shared" si="47"/>
        <v>0</v>
      </c>
    </row>
    <row r="423" spans="1:34" ht="14.5" x14ac:dyDescent="0.35">
      <c r="A423" s="681" t="s">
        <v>8684</v>
      </c>
      <c r="B423" s="682" t="s">
        <v>1316</v>
      </c>
      <c r="C423" s="419"/>
      <c r="D423" s="419"/>
      <c r="E423" s="419"/>
      <c r="F423" s="419"/>
      <c r="G423" s="419"/>
      <c r="H423" s="419"/>
      <c r="I423" s="419"/>
      <c r="J423" s="419"/>
      <c r="K423" s="419"/>
      <c r="L423" s="419"/>
      <c r="M423" t="s">
        <v>79</v>
      </c>
      <c r="N423">
        <v>12</v>
      </c>
      <c r="O423">
        <v>7</v>
      </c>
      <c r="P423">
        <v>5</v>
      </c>
      <c r="Q423">
        <v>4</v>
      </c>
      <c r="R423">
        <v>5</v>
      </c>
      <c r="S423">
        <v>3</v>
      </c>
      <c r="T423">
        <v>0</v>
      </c>
      <c r="U423">
        <v>0</v>
      </c>
      <c r="V423">
        <v>0</v>
      </c>
      <c r="W423">
        <v>3</v>
      </c>
      <c r="X423">
        <v>3</v>
      </c>
      <c r="Y423">
        <v>1</v>
      </c>
      <c r="Z423">
        <v>0</v>
      </c>
      <c r="AA423">
        <v>0</v>
      </c>
      <c r="AB423">
        <v>0</v>
      </c>
      <c r="AC423" s="419">
        <f t="shared" si="42"/>
        <v>1</v>
      </c>
      <c r="AD423" s="419">
        <f t="shared" si="43"/>
        <v>2</v>
      </c>
      <c r="AE423" s="419">
        <f t="shared" si="44"/>
        <v>2</v>
      </c>
      <c r="AF423" s="419">
        <f t="shared" si="45"/>
        <v>0</v>
      </c>
      <c r="AG423" s="419">
        <f t="shared" si="46"/>
        <v>0</v>
      </c>
      <c r="AH423" s="419">
        <f t="shared" si="47"/>
        <v>0</v>
      </c>
    </row>
    <row r="424" spans="1:34" ht="14.5" x14ac:dyDescent="0.35">
      <c r="A424" s="681" t="s">
        <v>7033</v>
      </c>
      <c r="B424" s="682" t="s">
        <v>1319</v>
      </c>
      <c r="C424" s="419"/>
      <c r="D424" s="419"/>
      <c r="E424" s="419"/>
      <c r="F424" s="419"/>
      <c r="G424" s="419"/>
      <c r="H424" s="419"/>
      <c r="I424" s="419"/>
      <c r="J424" s="419"/>
      <c r="K424" s="419"/>
      <c r="L424" s="419"/>
      <c r="M424" t="s">
        <v>8678</v>
      </c>
      <c r="N424">
        <v>24</v>
      </c>
      <c r="O424">
        <v>11</v>
      </c>
      <c r="P424">
        <v>13</v>
      </c>
      <c r="Q424">
        <v>9</v>
      </c>
      <c r="R424">
        <v>4</v>
      </c>
      <c r="S424">
        <v>5</v>
      </c>
      <c r="T424">
        <v>3</v>
      </c>
      <c r="U424">
        <v>3</v>
      </c>
      <c r="V424">
        <v>0</v>
      </c>
      <c r="W424">
        <v>5</v>
      </c>
      <c r="X424">
        <v>2</v>
      </c>
      <c r="Y424">
        <v>1</v>
      </c>
      <c r="Z424">
        <v>2</v>
      </c>
      <c r="AA424">
        <v>1</v>
      </c>
      <c r="AB424">
        <v>0</v>
      </c>
      <c r="AC424" s="419">
        <f t="shared" si="42"/>
        <v>4</v>
      </c>
      <c r="AD424" s="419">
        <f t="shared" si="43"/>
        <v>2</v>
      </c>
      <c r="AE424" s="419">
        <f t="shared" si="44"/>
        <v>4</v>
      </c>
      <c r="AF424" s="419">
        <f t="shared" si="45"/>
        <v>1</v>
      </c>
      <c r="AG424" s="419">
        <f t="shared" si="46"/>
        <v>2</v>
      </c>
      <c r="AH424" s="419">
        <f t="shared" si="47"/>
        <v>0</v>
      </c>
    </row>
    <row r="425" spans="1:34" ht="14.5" x14ac:dyDescent="0.35">
      <c r="A425" s="681" t="s">
        <v>8681</v>
      </c>
      <c r="B425" s="682" t="s">
        <v>1322</v>
      </c>
      <c r="C425" s="419"/>
      <c r="D425" s="419"/>
      <c r="E425" s="419"/>
      <c r="F425" s="419"/>
      <c r="G425" s="419"/>
      <c r="H425" s="419"/>
      <c r="I425" s="419"/>
      <c r="J425" s="419"/>
      <c r="K425" s="419"/>
      <c r="L425" s="419"/>
      <c r="M425" t="s">
        <v>1323</v>
      </c>
      <c r="N425">
        <v>5</v>
      </c>
      <c r="O425">
        <v>1</v>
      </c>
      <c r="P425">
        <v>4</v>
      </c>
      <c r="Q425">
        <v>1</v>
      </c>
      <c r="R425">
        <v>3</v>
      </c>
      <c r="S425">
        <v>0</v>
      </c>
      <c r="T425">
        <v>1</v>
      </c>
      <c r="U425">
        <v>0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0</v>
      </c>
      <c r="AB425">
        <v>0</v>
      </c>
      <c r="AC425" s="419">
        <f t="shared" si="42"/>
        <v>1</v>
      </c>
      <c r="AD425" s="419">
        <f t="shared" si="43"/>
        <v>2</v>
      </c>
      <c r="AE425" s="419">
        <f t="shared" si="44"/>
        <v>0</v>
      </c>
      <c r="AF425" s="419">
        <f t="shared" si="45"/>
        <v>1</v>
      </c>
      <c r="AG425" s="419">
        <f t="shared" si="46"/>
        <v>0</v>
      </c>
      <c r="AH425" s="419">
        <f t="shared" si="47"/>
        <v>0</v>
      </c>
    </row>
    <row r="426" spans="1:34" ht="14.5" x14ac:dyDescent="0.35">
      <c r="A426" s="681" t="s">
        <v>7566</v>
      </c>
      <c r="B426" s="682" t="s">
        <v>1326</v>
      </c>
      <c r="C426" s="419"/>
      <c r="D426" s="419"/>
      <c r="E426" s="419"/>
      <c r="F426" s="419"/>
      <c r="G426" s="419"/>
      <c r="H426" s="419"/>
      <c r="I426" s="419"/>
      <c r="J426" s="419"/>
      <c r="K426" s="419"/>
      <c r="L426" s="419"/>
      <c r="M426" t="s">
        <v>1327</v>
      </c>
      <c r="N426">
        <v>22</v>
      </c>
      <c r="O426">
        <v>11</v>
      </c>
      <c r="P426">
        <v>11</v>
      </c>
      <c r="Q426">
        <v>6</v>
      </c>
      <c r="R426">
        <v>7</v>
      </c>
      <c r="S426">
        <v>0</v>
      </c>
      <c r="T426">
        <v>4</v>
      </c>
      <c r="U426">
        <v>4</v>
      </c>
      <c r="V426">
        <v>1</v>
      </c>
      <c r="W426">
        <v>2</v>
      </c>
      <c r="X426">
        <v>5</v>
      </c>
      <c r="Y426">
        <v>0</v>
      </c>
      <c r="Z426">
        <v>2</v>
      </c>
      <c r="AA426">
        <v>1</v>
      </c>
      <c r="AB426">
        <v>1</v>
      </c>
      <c r="AC426" s="419">
        <f t="shared" si="42"/>
        <v>4</v>
      </c>
      <c r="AD426" s="419">
        <f t="shared" si="43"/>
        <v>2</v>
      </c>
      <c r="AE426" s="419">
        <f t="shared" si="44"/>
        <v>0</v>
      </c>
      <c r="AF426" s="419">
        <f t="shared" si="45"/>
        <v>2</v>
      </c>
      <c r="AG426" s="419">
        <f t="shared" si="46"/>
        <v>3</v>
      </c>
      <c r="AH426" s="419">
        <f t="shared" si="47"/>
        <v>0</v>
      </c>
    </row>
    <row r="427" spans="1:34" ht="14.5" x14ac:dyDescent="0.35">
      <c r="A427" s="681" t="s">
        <v>1330</v>
      </c>
      <c r="B427" s="682" t="s">
        <v>1331</v>
      </c>
      <c r="C427" s="419"/>
      <c r="D427" s="419"/>
      <c r="E427" s="419"/>
      <c r="F427" s="419"/>
      <c r="G427" s="419"/>
      <c r="H427" s="419"/>
      <c r="I427" s="419"/>
      <c r="J427" s="419"/>
      <c r="K427" s="419"/>
      <c r="L427" s="419"/>
      <c r="M427" t="s">
        <v>420</v>
      </c>
      <c r="N427">
        <v>4</v>
      </c>
      <c r="O427">
        <v>3</v>
      </c>
      <c r="P427">
        <v>1</v>
      </c>
      <c r="Q427">
        <v>2</v>
      </c>
      <c r="R427">
        <v>1</v>
      </c>
      <c r="S427">
        <v>0</v>
      </c>
      <c r="T427">
        <v>1</v>
      </c>
      <c r="U427">
        <v>0</v>
      </c>
      <c r="V427">
        <v>0</v>
      </c>
      <c r="W427">
        <v>2</v>
      </c>
      <c r="X427">
        <v>0</v>
      </c>
      <c r="Y427">
        <v>0</v>
      </c>
      <c r="Z427">
        <v>1</v>
      </c>
      <c r="AA427">
        <v>0</v>
      </c>
      <c r="AB427">
        <v>0</v>
      </c>
      <c r="AC427" s="419">
        <f t="shared" si="42"/>
        <v>0</v>
      </c>
      <c r="AD427" s="419">
        <f t="shared" si="43"/>
        <v>1</v>
      </c>
      <c r="AE427" s="419">
        <f t="shared" si="44"/>
        <v>0</v>
      </c>
      <c r="AF427" s="419">
        <f t="shared" si="45"/>
        <v>0</v>
      </c>
      <c r="AG427" s="419">
        <f t="shared" si="46"/>
        <v>0</v>
      </c>
      <c r="AH427" s="419">
        <f t="shared" si="47"/>
        <v>0</v>
      </c>
    </row>
    <row r="428" spans="1:34" ht="14.5" x14ac:dyDescent="0.35">
      <c r="A428" s="681" t="s">
        <v>1334</v>
      </c>
      <c r="B428" s="682" t="s">
        <v>8186</v>
      </c>
      <c r="C428" s="419"/>
      <c r="D428" s="419"/>
      <c r="E428" s="419"/>
      <c r="F428" s="419"/>
      <c r="G428" s="419"/>
      <c r="H428" s="419"/>
      <c r="I428" s="419"/>
      <c r="J428" s="419"/>
      <c r="K428" s="419"/>
      <c r="L428" s="419"/>
      <c r="M428" t="s">
        <v>1335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 s="419">
        <f t="shared" si="42"/>
        <v>0</v>
      </c>
      <c r="AD428" s="419">
        <f t="shared" si="43"/>
        <v>0</v>
      </c>
      <c r="AE428" s="419">
        <f t="shared" si="44"/>
        <v>0</v>
      </c>
      <c r="AF428" s="419">
        <f t="shared" si="45"/>
        <v>0</v>
      </c>
      <c r="AG428" s="419">
        <f t="shared" si="46"/>
        <v>0</v>
      </c>
      <c r="AH428" s="419">
        <f t="shared" si="47"/>
        <v>0</v>
      </c>
    </row>
    <row r="429" spans="1:34" ht="14.5" x14ac:dyDescent="0.35">
      <c r="A429" s="681" t="s">
        <v>7034</v>
      </c>
      <c r="B429" s="682" t="s">
        <v>1337</v>
      </c>
      <c r="C429" s="419"/>
      <c r="D429" s="419"/>
      <c r="E429" s="419"/>
      <c r="F429" s="419"/>
      <c r="G429" s="419"/>
      <c r="H429" s="419"/>
      <c r="I429" s="419"/>
      <c r="J429" s="419"/>
      <c r="K429" s="419"/>
      <c r="L429" s="419"/>
      <c r="M429" t="s">
        <v>1338</v>
      </c>
      <c r="N429">
        <v>8</v>
      </c>
      <c r="O429">
        <v>6</v>
      </c>
      <c r="P429">
        <v>2</v>
      </c>
      <c r="Q429">
        <v>2</v>
      </c>
      <c r="R429">
        <v>3</v>
      </c>
      <c r="S429">
        <v>3</v>
      </c>
      <c r="T429">
        <v>0</v>
      </c>
      <c r="U429">
        <v>0</v>
      </c>
      <c r="V429">
        <v>0</v>
      </c>
      <c r="W429">
        <v>1</v>
      </c>
      <c r="X429">
        <v>2</v>
      </c>
      <c r="Y429">
        <v>3</v>
      </c>
      <c r="Z429">
        <v>0</v>
      </c>
      <c r="AA429">
        <v>0</v>
      </c>
      <c r="AB429">
        <v>0</v>
      </c>
      <c r="AC429" s="419">
        <f t="shared" si="42"/>
        <v>1</v>
      </c>
      <c r="AD429" s="419">
        <f t="shared" si="43"/>
        <v>1</v>
      </c>
      <c r="AE429" s="419">
        <f t="shared" si="44"/>
        <v>0</v>
      </c>
      <c r="AF429" s="419">
        <f t="shared" si="45"/>
        <v>0</v>
      </c>
      <c r="AG429" s="419">
        <f t="shared" si="46"/>
        <v>0</v>
      </c>
      <c r="AH429" s="419">
        <f t="shared" si="47"/>
        <v>0</v>
      </c>
    </row>
    <row r="430" spans="1:34" ht="14.5" x14ac:dyDescent="0.35">
      <c r="A430" s="681" t="s">
        <v>1003</v>
      </c>
      <c r="B430" s="682" t="s">
        <v>1342</v>
      </c>
      <c r="C430" s="419"/>
      <c r="D430" s="419"/>
      <c r="E430" s="419"/>
      <c r="F430" s="419"/>
      <c r="G430" s="419"/>
      <c r="H430" s="419"/>
      <c r="I430" s="419"/>
      <c r="J430" s="419"/>
      <c r="K430" s="419"/>
      <c r="L430" s="419"/>
      <c r="M430" t="s">
        <v>17262</v>
      </c>
      <c r="N430">
        <v>3</v>
      </c>
      <c r="O430">
        <v>0</v>
      </c>
      <c r="P430">
        <v>3</v>
      </c>
      <c r="Q430">
        <v>0</v>
      </c>
      <c r="R430">
        <v>1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 s="419">
        <f t="shared" si="42"/>
        <v>0</v>
      </c>
      <c r="AD430" s="419">
        <f t="shared" si="43"/>
        <v>1</v>
      </c>
      <c r="AE430" s="419">
        <f t="shared" si="44"/>
        <v>0</v>
      </c>
      <c r="AF430" s="419">
        <f t="shared" si="45"/>
        <v>2</v>
      </c>
      <c r="AG430" s="419">
        <f t="shared" si="46"/>
        <v>0</v>
      </c>
      <c r="AH430" s="419">
        <f t="shared" si="47"/>
        <v>0</v>
      </c>
    </row>
    <row r="431" spans="1:34" ht="14.5" x14ac:dyDescent="0.35">
      <c r="A431" s="681" t="s">
        <v>1137</v>
      </c>
      <c r="B431" s="682" t="s">
        <v>1345</v>
      </c>
      <c r="C431" s="419"/>
      <c r="D431" s="419"/>
      <c r="E431" s="419"/>
      <c r="F431" s="419"/>
      <c r="G431" s="419"/>
      <c r="H431" s="419"/>
      <c r="I431" s="419"/>
      <c r="J431" s="419"/>
      <c r="K431" s="419"/>
      <c r="L431" s="419"/>
      <c r="M431" t="s">
        <v>1346</v>
      </c>
      <c r="N431">
        <v>3</v>
      </c>
      <c r="O431">
        <v>1</v>
      </c>
      <c r="P431">
        <v>2</v>
      </c>
      <c r="Q431">
        <v>2</v>
      </c>
      <c r="R431">
        <v>0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1</v>
      </c>
      <c r="Z431">
        <v>0</v>
      </c>
      <c r="AA431">
        <v>0</v>
      </c>
      <c r="AB431">
        <v>0</v>
      </c>
      <c r="AC431" s="419">
        <f t="shared" si="42"/>
        <v>2</v>
      </c>
      <c r="AD431" s="419">
        <f t="shared" si="43"/>
        <v>0</v>
      </c>
      <c r="AE431" s="419">
        <f t="shared" si="44"/>
        <v>0</v>
      </c>
      <c r="AF431" s="419">
        <f t="shared" si="45"/>
        <v>0</v>
      </c>
      <c r="AG431" s="419">
        <f t="shared" si="46"/>
        <v>0</v>
      </c>
      <c r="AH431" s="419">
        <f t="shared" si="47"/>
        <v>0</v>
      </c>
    </row>
    <row r="432" spans="1:34" ht="14.5" x14ac:dyDescent="0.35">
      <c r="A432" s="681" t="s">
        <v>1347</v>
      </c>
      <c r="B432" s="682" t="s">
        <v>9419</v>
      </c>
      <c r="C432" s="419"/>
      <c r="D432" s="419"/>
      <c r="E432" s="419"/>
      <c r="F432" s="419"/>
      <c r="G432" s="419"/>
      <c r="H432" s="419"/>
      <c r="I432" s="419"/>
      <c r="J432" s="419"/>
      <c r="K432" s="419"/>
      <c r="L432" s="419"/>
      <c r="M432" t="s">
        <v>1348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 s="419">
        <f t="shared" si="42"/>
        <v>0</v>
      </c>
      <c r="AD432" s="419">
        <f t="shared" si="43"/>
        <v>0</v>
      </c>
      <c r="AE432" s="419">
        <f t="shared" si="44"/>
        <v>0</v>
      </c>
      <c r="AF432" s="419">
        <f t="shared" si="45"/>
        <v>0</v>
      </c>
      <c r="AG432" s="419">
        <f t="shared" si="46"/>
        <v>0</v>
      </c>
      <c r="AH432" s="419">
        <f t="shared" si="47"/>
        <v>0</v>
      </c>
    </row>
    <row r="433" spans="1:34" ht="14.5" x14ac:dyDescent="0.35">
      <c r="A433" s="681" t="s">
        <v>1349</v>
      </c>
      <c r="B433" s="682" t="s">
        <v>9496</v>
      </c>
      <c r="C433" s="419"/>
      <c r="D433" s="419"/>
      <c r="E433" s="419"/>
      <c r="F433" s="419"/>
      <c r="G433" s="419"/>
      <c r="H433" s="419"/>
      <c r="I433" s="419"/>
      <c r="J433" s="419"/>
      <c r="K433" s="419"/>
      <c r="L433" s="419"/>
      <c r="M433" t="s">
        <v>9497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 s="419">
        <f t="shared" si="42"/>
        <v>0</v>
      </c>
      <c r="AD433" s="419">
        <f t="shared" si="43"/>
        <v>0</v>
      </c>
      <c r="AE433" s="419">
        <f t="shared" si="44"/>
        <v>0</v>
      </c>
      <c r="AF433" s="419">
        <f t="shared" si="45"/>
        <v>0</v>
      </c>
      <c r="AG433" s="419">
        <f t="shared" si="46"/>
        <v>0</v>
      </c>
      <c r="AH433" s="419">
        <f t="shared" si="47"/>
        <v>0</v>
      </c>
    </row>
    <row r="434" spans="1:34" ht="14.5" x14ac:dyDescent="0.35">
      <c r="A434" s="681" t="s">
        <v>1350</v>
      </c>
      <c r="B434" s="682" t="s">
        <v>1351</v>
      </c>
      <c r="C434" s="419"/>
      <c r="D434" s="419"/>
      <c r="E434" s="419"/>
      <c r="F434" s="419"/>
      <c r="G434" s="419"/>
      <c r="H434" s="419"/>
      <c r="I434" s="419"/>
      <c r="J434" s="419"/>
      <c r="K434" s="419"/>
      <c r="L434" s="419"/>
      <c r="M434" t="s">
        <v>1352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 s="419">
        <f t="shared" si="42"/>
        <v>0</v>
      </c>
      <c r="AD434" s="419">
        <f t="shared" si="43"/>
        <v>0</v>
      </c>
      <c r="AE434" s="419">
        <f t="shared" si="44"/>
        <v>0</v>
      </c>
      <c r="AF434" s="419">
        <f t="shared" si="45"/>
        <v>0</v>
      </c>
      <c r="AG434" s="419">
        <f t="shared" si="46"/>
        <v>0</v>
      </c>
      <c r="AH434" s="419">
        <f t="shared" si="47"/>
        <v>0</v>
      </c>
    </row>
    <row r="435" spans="1:34" ht="14.5" x14ac:dyDescent="0.35">
      <c r="A435" s="681" t="s">
        <v>1355</v>
      </c>
      <c r="B435" s="682" t="s">
        <v>9536</v>
      </c>
      <c r="C435" s="419"/>
      <c r="D435" s="419"/>
      <c r="E435" s="419"/>
      <c r="F435" s="419"/>
      <c r="G435" s="419"/>
      <c r="H435" s="419"/>
      <c r="I435" s="419"/>
      <c r="J435" s="419"/>
      <c r="K435" s="419"/>
      <c r="L435" s="419"/>
      <c r="M435" t="s">
        <v>10440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 s="419">
        <f t="shared" si="42"/>
        <v>0</v>
      </c>
      <c r="AD435" s="419">
        <f t="shared" si="43"/>
        <v>0</v>
      </c>
      <c r="AE435" s="419">
        <f t="shared" si="44"/>
        <v>0</v>
      </c>
      <c r="AF435" s="419">
        <f t="shared" si="45"/>
        <v>0</v>
      </c>
      <c r="AG435" s="419">
        <f t="shared" si="46"/>
        <v>0</v>
      </c>
      <c r="AH435" s="419">
        <f t="shared" si="47"/>
        <v>0</v>
      </c>
    </row>
    <row r="436" spans="1:34" ht="14.5" x14ac:dyDescent="0.35">
      <c r="A436" s="681" t="s">
        <v>1356</v>
      </c>
      <c r="B436" s="682" t="s">
        <v>1357</v>
      </c>
      <c r="C436" s="419"/>
      <c r="D436" s="419"/>
      <c r="E436" s="419"/>
      <c r="F436" s="419"/>
      <c r="G436" s="419"/>
      <c r="H436" s="419"/>
      <c r="I436" s="419"/>
      <c r="J436" s="419"/>
      <c r="K436" s="419"/>
      <c r="L436" s="419"/>
      <c r="M436" t="s">
        <v>1358</v>
      </c>
      <c r="N436">
        <v>1</v>
      </c>
      <c r="O436">
        <v>1</v>
      </c>
      <c r="P436">
        <v>0</v>
      </c>
      <c r="Q436">
        <v>1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  <c r="AA436">
        <v>0</v>
      </c>
      <c r="AB436">
        <v>0</v>
      </c>
      <c r="AC436" s="419">
        <f t="shared" si="42"/>
        <v>0</v>
      </c>
      <c r="AD436" s="419">
        <f t="shared" si="43"/>
        <v>0</v>
      </c>
      <c r="AE436" s="419">
        <f t="shared" si="44"/>
        <v>0</v>
      </c>
      <c r="AF436" s="419">
        <f t="shared" si="45"/>
        <v>0</v>
      </c>
      <c r="AG436" s="419">
        <f t="shared" si="46"/>
        <v>0</v>
      </c>
      <c r="AH436" s="419">
        <f t="shared" si="47"/>
        <v>0</v>
      </c>
    </row>
    <row r="437" spans="1:34" ht="14.5" x14ac:dyDescent="0.35">
      <c r="A437" s="681" t="s">
        <v>1361</v>
      </c>
      <c r="B437" s="682" t="s">
        <v>9624</v>
      </c>
      <c r="C437" s="419"/>
      <c r="D437" s="419"/>
      <c r="E437" s="419"/>
      <c r="F437" s="419"/>
      <c r="G437" s="419"/>
      <c r="H437" s="419"/>
      <c r="I437" s="419"/>
      <c r="J437" s="419"/>
      <c r="K437" s="419"/>
      <c r="L437" s="419"/>
      <c r="M437" t="s">
        <v>1362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 s="419">
        <f t="shared" si="42"/>
        <v>0</v>
      </c>
      <c r="AD437" s="419">
        <f t="shared" si="43"/>
        <v>0</v>
      </c>
      <c r="AE437" s="419">
        <f t="shared" si="44"/>
        <v>0</v>
      </c>
      <c r="AF437" s="419">
        <f t="shared" si="45"/>
        <v>0</v>
      </c>
      <c r="AG437" s="419">
        <f t="shared" si="46"/>
        <v>0</v>
      </c>
      <c r="AH437" s="419">
        <f t="shared" si="47"/>
        <v>0</v>
      </c>
    </row>
    <row r="438" spans="1:34" ht="14.5" x14ac:dyDescent="0.35">
      <c r="A438" s="681" t="s">
        <v>304</v>
      </c>
      <c r="B438" s="682" t="s">
        <v>1363</v>
      </c>
      <c r="C438" s="419"/>
      <c r="D438" s="419"/>
      <c r="E438" s="419"/>
      <c r="F438" s="419"/>
      <c r="G438" s="419"/>
      <c r="H438" s="419"/>
      <c r="I438" s="419"/>
      <c r="J438" s="419"/>
      <c r="K438" s="419"/>
      <c r="L438" s="419"/>
      <c r="M438" t="s">
        <v>3646</v>
      </c>
      <c r="N438">
        <v>3</v>
      </c>
      <c r="O438">
        <v>1</v>
      </c>
      <c r="P438">
        <v>2</v>
      </c>
      <c r="Q438">
        <v>1</v>
      </c>
      <c r="R438">
        <v>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0</v>
      </c>
      <c r="AB438">
        <v>0</v>
      </c>
      <c r="AC438" s="419">
        <f t="shared" si="42"/>
        <v>1</v>
      </c>
      <c r="AD438" s="419">
        <f t="shared" si="43"/>
        <v>1</v>
      </c>
      <c r="AE438" s="419">
        <f t="shared" si="44"/>
        <v>0</v>
      </c>
      <c r="AF438" s="419">
        <f t="shared" si="45"/>
        <v>0</v>
      </c>
      <c r="AG438" s="419">
        <f t="shared" si="46"/>
        <v>0</v>
      </c>
      <c r="AH438" s="419">
        <f t="shared" si="47"/>
        <v>0</v>
      </c>
    </row>
    <row r="439" spans="1:34" ht="14.5" x14ac:dyDescent="0.35">
      <c r="A439" s="681" t="s">
        <v>299</v>
      </c>
      <c r="B439" s="682" t="s">
        <v>1364</v>
      </c>
      <c r="C439" s="419"/>
      <c r="D439" s="419"/>
      <c r="E439" s="419"/>
      <c r="F439" s="419"/>
      <c r="G439" s="419"/>
      <c r="H439" s="419"/>
      <c r="I439" s="419"/>
      <c r="J439" s="419"/>
      <c r="K439" s="419"/>
      <c r="L439" s="419"/>
      <c r="M439" t="s">
        <v>7869</v>
      </c>
      <c r="N439">
        <v>7</v>
      </c>
      <c r="O439">
        <v>6</v>
      </c>
      <c r="P439">
        <v>1</v>
      </c>
      <c r="Q439">
        <v>2</v>
      </c>
      <c r="R439">
        <v>2</v>
      </c>
      <c r="S439">
        <v>1</v>
      </c>
      <c r="T439">
        <v>0</v>
      </c>
      <c r="U439">
        <v>1</v>
      </c>
      <c r="V439">
        <v>1</v>
      </c>
      <c r="W439">
        <v>2</v>
      </c>
      <c r="X439">
        <v>2</v>
      </c>
      <c r="Y439">
        <v>1</v>
      </c>
      <c r="Z439">
        <v>0</v>
      </c>
      <c r="AA439">
        <v>0</v>
      </c>
      <c r="AB439">
        <v>1</v>
      </c>
      <c r="AC439" s="419">
        <f t="shared" si="42"/>
        <v>0</v>
      </c>
      <c r="AD439" s="419">
        <f t="shared" si="43"/>
        <v>0</v>
      </c>
      <c r="AE439" s="419">
        <f t="shared" si="44"/>
        <v>0</v>
      </c>
      <c r="AF439" s="419">
        <f t="shared" si="45"/>
        <v>0</v>
      </c>
      <c r="AG439" s="419">
        <f t="shared" si="46"/>
        <v>1</v>
      </c>
      <c r="AH439" s="419">
        <f t="shared" si="47"/>
        <v>0</v>
      </c>
    </row>
    <row r="440" spans="1:34" ht="14.5" x14ac:dyDescent="0.35">
      <c r="A440" s="681" t="s">
        <v>852</v>
      </c>
      <c r="B440" s="682" t="s">
        <v>1368</v>
      </c>
      <c r="C440" s="419"/>
      <c r="D440" s="419"/>
      <c r="E440" s="419"/>
      <c r="F440" s="419"/>
      <c r="G440" s="419"/>
      <c r="H440" s="419"/>
      <c r="I440" s="419"/>
      <c r="J440" s="419"/>
      <c r="K440" s="419"/>
      <c r="L440" s="419"/>
      <c r="M440" t="s">
        <v>1369</v>
      </c>
      <c r="N440">
        <v>5</v>
      </c>
      <c r="O440">
        <v>4</v>
      </c>
      <c r="P440">
        <v>1</v>
      </c>
      <c r="Q440">
        <v>2</v>
      </c>
      <c r="R440">
        <v>0</v>
      </c>
      <c r="S440">
        <v>2</v>
      </c>
      <c r="T440">
        <v>1</v>
      </c>
      <c r="U440">
        <v>0</v>
      </c>
      <c r="V440">
        <v>0</v>
      </c>
      <c r="W440">
        <v>2</v>
      </c>
      <c r="X440">
        <v>0</v>
      </c>
      <c r="Y440">
        <v>1</v>
      </c>
      <c r="Z440">
        <v>1</v>
      </c>
      <c r="AA440">
        <v>0</v>
      </c>
      <c r="AB440">
        <v>0</v>
      </c>
      <c r="AC440" s="419">
        <f t="shared" si="42"/>
        <v>0</v>
      </c>
      <c r="AD440" s="419">
        <f t="shared" si="43"/>
        <v>0</v>
      </c>
      <c r="AE440" s="419">
        <f t="shared" si="44"/>
        <v>1</v>
      </c>
      <c r="AF440" s="419">
        <f t="shared" si="45"/>
        <v>0</v>
      </c>
      <c r="AG440" s="419">
        <f t="shared" si="46"/>
        <v>0</v>
      </c>
      <c r="AH440" s="419">
        <f t="shared" si="47"/>
        <v>0</v>
      </c>
    </row>
    <row r="441" spans="1:34" ht="14.5" x14ac:dyDescent="0.35">
      <c r="A441" s="681" t="s">
        <v>1372</v>
      </c>
      <c r="B441" s="682" t="s">
        <v>1373</v>
      </c>
      <c r="C441" s="419"/>
      <c r="D441" s="419"/>
      <c r="E441" s="419"/>
      <c r="F441" s="419"/>
      <c r="G441" s="419"/>
      <c r="H441" s="419"/>
      <c r="I441" s="419"/>
      <c r="J441" s="419"/>
      <c r="K441" s="419"/>
      <c r="L441" s="419"/>
      <c r="M441" t="s">
        <v>13230</v>
      </c>
      <c r="N441">
        <v>6</v>
      </c>
      <c r="O441">
        <v>6</v>
      </c>
      <c r="P441">
        <v>0</v>
      </c>
      <c r="Q441">
        <v>2</v>
      </c>
      <c r="R441">
        <v>0</v>
      </c>
      <c r="S441">
        <v>0</v>
      </c>
      <c r="T441">
        <v>2</v>
      </c>
      <c r="U441">
        <v>2</v>
      </c>
      <c r="V441">
        <v>0</v>
      </c>
      <c r="W441">
        <v>2</v>
      </c>
      <c r="X441">
        <v>0</v>
      </c>
      <c r="Y441">
        <v>0</v>
      </c>
      <c r="Z441">
        <v>2</v>
      </c>
      <c r="AA441">
        <v>2</v>
      </c>
      <c r="AB441">
        <v>0</v>
      </c>
      <c r="AC441" s="419">
        <f t="shared" si="42"/>
        <v>0</v>
      </c>
      <c r="AD441" s="419">
        <f t="shared" si="43"/>
        <v>0</v>
      </c>
      <c r="AE441" s="419">
        <f t="shared" si="44"/>
        <v>0</v>
      </c>
      <c r="AF441" s="419">
        <f t="shared" si="45"/>
        <v>0</v>
      </c>
      <c r="AG441" s="419">
        <f t="shared" si="46"/>
        <v>0</v>
      </c>
      <c r="AH441" s="419">
        <f t="shared" si="47"/>
        <v>0</v>
      </c>
    </row>
    <row r="442" spans="1:34" ht="14.5" x14ac:dyDescent="0.35">
      <c r="A442" s="681" t="s">
        <v>1377</v>
      </c>
      <c r="B442" s="682" t="s">
        <v>1378</v>
      </c>
      <c r="C442" s="419"/>
      <c r="D442" s="419"/>
      <c r="E442" s="419"/>
      <c r="F442" s="419"/>
      <c r="G442" s="419"/>
      <c r="H442" s="419"/>
      <c r="I442" s="419"/>
      <c r="J442" s="419"/>
      <c r="K442" s="419"/>
      <c r="L442" s="419"/>
      <c r="M442" t="s">
        <v>1379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 s="419">
        <f t="shared" si="42"/>
        <v>0</v>
      </c>
      <c r="AD442" s="419">
        <f t="shared" si="43"/>
        <v>0</v>
      </c>
      <c r="AE442" s="419">
        <f t="shared" si="44"/>
        <v>0</v>
      </c>
      <c r="AF442" s="419">
        <f t="shared" si="45"/>
        <v>0</v>
      </c>
      <c r="AG442" s="419">
        <f t="shared" si="46"/>
        <v>0</v>
      </c>
      <c r="AH442" s="419">
        <f t="shared" si="47"/>
        <v>0</v>
      </c>
    </row>
    <row r="443" spans="1:34" ht="14.5" x14ac:dyDescent="0.35">
      <c r="A443" s="681" t="s">
        <v>1382</v>
      </c>
      <c r="B443" s="682" t="s">
        <v>1383</v>
      </c>
      <c r="C443" s="419"/>
      <c r="D443" s="419"/>
      <c r="E443" s="419"/>
      <c r="F443" s="419"/>
      <c r="G443" s="419"/>
      <c r="H443" s="419"/>
      <c r="I443" s="419"/>
      <c r="J443" s="419"/>
      <c r="K443" s="419"/>
      <c r="L443" s="419"/>
      <c r="M443" t="s">
        <v>1384</v>
      </c>
      <c r="N443">
        <v>1</v>
      </c>
      <c r="O443">
        <v>0</v>
      </c>
      <c r="P443">
        <v>1</v>
      </c>
      <c r="Q443">
        <v>0</v>
      </c>
      <c r="R443">
        <v>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 s="419">
        <f t="shared" si="42"/>
        <v>0</v>
      </c>
      <c r="AD443" s="419">
        <f t="shared" si="43"/>
        <v>1</v>
      </c>
      <c r="AE443" s="419">
        <f t="shared" si="44"/>
        <v>0</v>
      </c>
      <c r="AF443" s="419">
        <f t="shared" si="45"/>
        <v>0</v>
      </c>
      <c r="AG443" s="419">
        <f t="shared" si="46"/>
        <v>0</v>
      </c>
      <c r="AH443" s="419">
        <f t="shared" si="47"/>
        <v>0</v>
      </c>
    </row>
    <row r="444" spans="1:34" ht="14.5" x14ac:dyDescent="0.35">
      <c r="A444" s="681" t="s">
        <v>1387</v>
      </c>
      <c r="B444" s="682" t="s">
        <v>1388</v>
      </c>
      <c r="C444" s="419"/>
      <c r="D444" s="419"/>
      <c r="E444" s="419"/>
      <c r="F444" s="419"/>
      <c r="G444" s="419"/>
      <c r="H444" s="419"/>
      <c r="I444" s="419"/>
      <c r="J444" s="419"/>
      <c r="K444" s="419"/>
      <c r="L444" s="419"/>
      <c r="M444" t="s">
        <v>17263</v>
      </c>
      <c r="N444">
        <v>6</v>
      </c>
      <c r="O444">
        <v>4</v>
      </c>
      <c r="P444">
        <v>2</v>
      </c>
      <c r="Q444">
        <v>2</v>
      </c>
      <c r="R444">
        <v>0</v>
      </c>
      <c r="S444">
        <v>1</v>
      </c>
      <c r="T444">
        <v>3</v>
      </c>
      <c r="U444">
        <v>0</v>
      </c>
      <c r="V444">
        <v>0</v>
      </c>
      <c r="W444">
        <v>2</v>
      </c>
      <c r="X444">
        <v>0</v>
      </c>
      <c r="Y444">
        <v>1</v>
      </c>
      <c r="Z444">
        <v>1</v>
      </c>
      <c r="AA444">
        <v>0</v>
      </c>
      <c r="AB444">
        <v>0</v>
      </c>
      <c r="AC444" s="419">
        <f t="shared" si="42"/>
        <v>0</v>
      </c>
      <c r="AD444" s="419">
        <f t="shared" si="43"/>
        <v>0</v>
      </c>
      <c r="AE444" s="419">
        <f t="shared" si="44"/>
        <v>0</v>
      </c>
      <c r="AF444" s="419">
        <f t="shared" si="45"/>
        <v>2</v>
      </c>
      <c r="AG444" s="419">
        <f t="shared" si="46"/>
        <v>0</v>
      </c>
      <c r="AH444" s="419">
        <f t="shared" si="47"/>
        <v>0</v>
      </c>
    </row>
    <row r="445" spans="1:34" ht="14.5" x14ac:dyDescent="0.35">
      <c r="A445" s="681" t="s">
        <v>1391</v>
      </c>
      <c r="B445" s="682" t="s">
        <v>8172</v>
      </c>
      <c r="C445" s="419"/>
      <c r="D445" s="419"/>
      <c r="E445" s="419"/>
      <c r="F445" s="419"/>
      <c r="G445" s="419"/>
      <c r="H445" s="419"/>
      <c r="I445" s="419"/>
      <c r="J445" s="419"/>
      <c r="K445" s="419"/>
      <c r="L445" s="419"/>
      <c r="M445" t="s">
        <v>1265</v>
      </c>
      <c r="N445">
        <v>1</v>
      </c>
      <c r="O445">
        <v>0</v>
      </c>
      <c r="P445">
        <v>1</v>
      </c>
      <c r="Q445">
        <v>1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 s="419">
        <f t="shared" si="42"/>
        <v>1</v>
      </c>
      <c r="AD445" s="419">
        <f t="shared" si="43"/>
        <v>0</v>
      </c>
      <c r="AE445" s="419">
        <f t="shared" si="44"/>
        <v>0</v>
      </c>
      <c r="AF445" s="419">
        <f t="shared" si="45"/>
        <v>0</v>
      </c>
      <c r="AG445" s="419">
        <f t="shared" si="46"/>
        <v>0</v>
      </c>
      <c r="AH445" s="419">
        <f t="shared" si="47"/>
        <v>0</v>
      </c>
    </row>
    <row r="446" spans="1:34" ht="14.5" x14ac:dyDescent="0.35">
      <c r="A446" s="681" t="s">
        <v>1393</v>
      </c>
      <c r="B446" s="682" t="s">
        <v>1394</v>
      </c>
      <c r="C446" s="419"/>
      <c r="D446" s="419"/>
      <c r="E446" s="419"/>
      <c r="F446" s="419"/>
      <c r="G446" s="419"/>
      <c r="H446" s="419"/>
      <c r="I446" s="419"/>
      <c r="J446" s="419"/>
      <c r="K446" s="419"/>
      <c r="L446" s="419"/>
      <c r="M446" t="s">
        <v>17265</v>
      </c>
      <c r="N446">
        <v>5</v>
      </c>
      <c r="O446">
        <v>2</v>
      </c>
      <c r="P446">
        <v>3</v>
      </c>
      <c r="Q446">
        <v>1</v>
      </c>
      <c r="R446">
        <v>0</v>
      </c>
      <c r="S446">
        <v>1</v>
      </c>
      <c r="T446">
        <v>3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2</v>
      </c>
      <c r="AA446">
        <v>0</v>
      </c>
      <c r="AB446">
        <v>0</v>
      </c>
      <c r="AC446" s="419">
        <f t="shared" si="42"/>
        <v>1</v>
      </c>
      <c r="AD446" s="419">
        <f t="shared" si="43"/>
        <v>0</v>
      </c>
      <c r="AE446" s="419">
        <f t="shared" si="44"/>
        <v>1</v>
      </c>
      <c r="AF446" s="419">
        <f t="shared" si="45"/>
        <v>1</v>
      </c>
      <c r="AG446" s="419">
        <f t="shared" si="46"/>
        <v>0</v>
      </c>
      <c r="AH446" s="419">
        <f t="shared" si="47"/>
        <v>0</v>
      </c>
    </row>
    <row r="447" spans="1:34" ht="14.5" x14ac:dyDescent="0.35">
      <c r="A447" s="681" t="s">
        <v>13111</v>
      </c>
      <c r="B447" s="682" t="s">
        <v>14342</v>
      </c>
      <c r="C447" s="419"/>
      <c r="D447" s="419"/>
      <c r="E447" s="419"/>
      <c r="F447" s="419"/>
      <c r="G447" s="419"/>
      <c r="H447" s="419"/>
      <c r="I447" s="419"/>
      <c r="J447" s="419"/>
      <c r="K447" s="419"/>
      <c r="L447" s="419"/>
      <c r="M447" t="s">
        <v>21004</v>
      </c>
      <c r="N447">
        <v>1</v>
      </c>
      <c r="O447">
        <v>1</v>
      </c>
      <c r="P447">
        <v>0</v>
      </c>
      <c r="Q447">
        <v>0</v>
      </c>
      <c r="R447">
        <v>0</v>
      </c>
      <c r="S447">
        <v>0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1</v>
      </c>
      <c r="AA447">
        <v>0</v>
      </c>
      <c r="AB447">
        <v>0</v>
      </c>
      <c r="AC447" s="419">
        <f t="shared" si="42"/>
        <v>0</v>
      </c>
      <c r="AD447" s="419">
        <f t="shared" si="43"/>
        <v>0</v>
      </c>
      <c r="AE447" s="419">
        <f t="shared" si="44"/>
        <v>0</v>
      </c>
      <c r="AF447" s="419">
        <f t="shared" si="45"/>
        <v>0</v>
      </c>
      <c r="AG447" s="419">
        <f t="shared" si="46"/>
        <v>0</v>
      </c>
      <c r="AH447" s="419">
        <f t="shared" si="47"/>
        <v>0</v>
      </c>
    </row>
    <row r="448" spans="1:34" ht="14.5" x14ac:dyDescent="0.35">
      <c r="A448" s="681" t="s">
        <v>888</v>
      </c>
      <c r="B448" s="682" t="s">
        <v>9474</v>
      </c>
      <c r="C448" s="419"/>
      <c r="D448" s="419"/>
      <c r="E448" s="419"/>
      <c r="F448" s="419"/>
      <c r="G448" s="419"/>
      <c r="H448" s="419"/>
      <c r="I448" s="419"/>
      <c r="J448" s="419"/>
      <c r="K448" s="419"/>
      <c r="L448" s="419"/>
      <c r="M448" t="s">
        <v>9475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 s="419">
        <f t="shared" si="42"/>
        <v>0</v>
      </c>
      <c r="AD448" s="419">
        <f t="shared" si="43"/>
        <v>0</v>
      </c>
      <c r="AE448" s="419">
        <f t="shared" si="44"/>
        <v>0</v>
      </c>
      <c r="AF448" s="419">
        <f t="shared" si="45"/>
        <v>0</v>
      </c>
      <c r="AG448" s="419">
        <f t="shared" si="46"/>
        <v>0</v>
      </c>
      <c r="AH448" s="419">
        <f t="shared" si="47"/>
        <v>0</v>
      </c>
    </row>
    <row r="449" spans="1:34" ht="14.5" x14ac:dyDescent="0.35">
      <c r="A449" s="681" t="s">
        <v>1398</v>
      </c>
      <c r="B449" s="682" t="s">
        <v>1399</v>
      </c>
      <c r="C449" s="419"/>
      <c r="D449" s="419"/>
      <c r="E449" s="419"/>
      <c r="F449" s="419"/>
      <c r="G449" s="419"/>
      <c r="H449" s="419"/>
      <c r="I449" s="419"/>
      <c r="J449" s="419"/>
      <c r="K449" s="419"/>
      <c r="L449" s="419"/>
      <c r="M449" t="s">
        <v>1400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 s="419">
        <f t="shared" si="42"/>
        <v>0</v>
      </c>
      <c r="AD449" s="419">
        <f t="shared" si="43"/>
        <v>0</v>
      </c>
      <c r="AE449" s="419">
        <f t="shared" si="44"/>
        <v>0</v>
      </c>
      <c r="AF449" s="419">
        <f t="shared" si="45"/>
        <v>0</v>
      </c>
      <c r="AG449" s="419">
        <f t="shared" si="46"/>
        <v>0</v>
      </c>
      <c r="AH449" s="419">
        <f t="shared" si="47"/>
        <v>0</v>
      </c>
    </row>
    <row r="450" spans="1:34" ht="14.5" x14ac:dyDescent="0.35">
      <c r="A450" s="681" t="s">
        <v>1403</v>
      </c>
      <c r="B450" s="682" t="s">
        <v>9521</v>
      </c>
      <c r="C450" s="419"/>
      <c r="D450" s="419"/>
      <c r="E450" s="419"/>
      <c r="F450" s="419"/>
      <c r="G450" s="419"/>
      <c r="H450" s="419"/>
      <c r="I450" s="419"/>
      <c r="J450" s="419"/>
      <c r="K450" s="419"/>
      <c r="L450" s="419"/>
      <c r="M450" t="s">
        <v>9522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 s="419">
        <f t="shared" si="42"/>
        <v>0</v>
      </c>
      <c r="AD450" s="419">
        <f t="shared" si="43"/>
        <v>0</v>
      </c>
      <c r="AE450" s="419">
        <f t="shared" si="44"/>
        <v>0</v>
      </c>
      <c r="AF450" s="419">
        <f t="shared" si="45"/>
        <v>0</v>
      </c>
      <c r="AG450" s="419">
        <f t="shared" si="46"/>
        <v>0</v>
      </c>
      <c r="AH450" s="419">
        <f t="shared" si="47"/>
        <v>0</v>
      </c>
    </row>
    <row r="451" spans="1:34" ht="14.5" x14ac:dyDescent="0.35">
      <c r="A451" s="681" t="s">
        <v>1405</v>
      </c>
      <c r="B451" s="682" t="s">
        <v>9439</v>
      </c>
      <c r="C451" s="419"/>
      <c r="D451" s="419"/>
      <c r="E451" s="419"/>
      <c r="F451" s="419"/>
      <c r="G451" s="419"/>
      <c r="H451" s="419"/>
      <c r="I451" s="419"/>
      <c r="J451" s="419"/>
      <c r="K451" s="419"/>
      <c r="L451" s="419"/>
      <c r="M451" t="s">
        <v>9440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 s="419">
        <f t="shared" si="42"/>
        <v>0</v>
      </c>
      <c r="AD451" s="419">
        <f t="shared" si="43"/>
        <v>0</v>
      </c>
      <c r="AE451" s="419">
        <f t="shared" si="44"/>
        <v>0</v>
      </c>
      <c r="AF451" s="419">
        <f t="shared" si="45"/>
        <v>0</v>
      </c>
      <c r="AG451" s="419">
        <f t="shared" si="46"/>
        <v>0</v>
      </c>
      <c r="AH451" s="419">
        <f t="shared" si="47"/>
        <v>0</v>
      </c>
    </row>
    <row r="452" spans="1:34" ht="14.5" x14ac:dyDescent="0.35">
      <c r="A452" s="681" t="s">
        <v>1406</v>
      </c>
      <c r="B452" s="682" t="s">
        <v>9447</v>
      </c>
      <c r="C452" s="419"/>
      <c r="D452" s="419"/>
      <c r="E452" s="419"/>
      <c r="F452" s="419"/>
      <c r="G452" s="419"/>
      <c r="H452" s="419"/>
      <c r="I452" s="419"/>
      <c r="J452" s="419"/>
      <c r="K452" s="419"/>
      <c r="L452" s="419"/>
      <c r="M452" t="s">
        <v>1407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 s="419">
        <f t="shared" ref="AC452:AC515" si="48">+Q452-W452</f>
        <v>0</v>
      </c>
      <c r="AD452" s="419">
        <f t="shared" ref="AD452:AD515" si="49">+R452-X452</f>
        <v>0</v>
      </c>
      <c r="AE452" s="419">
        <f t="shared" ref="AE452:AE515" si="50">+S452-Y452</f>
        <v>0</v>
      </c>
      <c r="AF452" s="419">
        <f t="shared" ref="AF452:AF515" si="51">+T452-Z452</f>
        <v>0</v>
      </c>
      <c r="AG452" s="419">
        <f t="shared" ref="AG452:AG515" si="52">+U452-AA452</f>
        <v>0</v>
      </c>
      <c r="AH452" s="419">
        <f t="shared" ref="AH452:AH515" si="53">+V452-AB452</f>
        <v>0</v>
      </c>
    </row>
    <row r="453" spans="1:34" ht="14.5" x14ac:dyDescent="0.35">
      <c r="A453" s="681" t="s">
        <v>13235</v>
      </c>
      <c r="B453" s="682" t="s">
        <v>14342</v>
      </c>
      <c r="C453" s="419"/>
      <c r="D453" s="419"/>
      <c r="E453" s="419"/>
      <c r="F453" s="419"/>
      <c r="G453" s="419"/>
      <c r="H453" s="419"/>
      <c r="I453" s="419"/>
      <c r="J453" s="419"/>
      <c r="K453" s="419"/>
      <c r="L453" s="419"/>
      <c r="M453" t="s">
        <v>13234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 s="419">
        <f t="shared" si="48"/>
        <v>0</v>
      </c>
      <c r="AD453" s="419">
        <f t="shared" si="49"/>
        <v>0</v>
      </c>
      <c r="AE453" s="419">
        <f t="shared" si="50"/>
        <v>0</v>
      </c>
      <c r="AF453" s="419">
        <f t="shared" si="51"/>
        <v>0</v>
      </c>
      <c r="AG453" s="419">
        <f t="shared" si="52"/>
        <v>0</v>
      </c>
      <c r="AH453" s="419">
        <f t="shared" si="53"/>
        <v>0</v>
      </c>
    </row>
    <row r="454" spans="1:34" ht="14.5" x14ac:dyDescent="0.35">
      <c r="A454" s="681" t="s">
        <v>1408</v>
      </c>
      <c r="B454" s="682" t="s">
        <v>1409</v>
      </c>
      <c r="C454" s="419"/>
      <c r="D454" s="419"/>
      <c r="E454" s="419"/>
      <c r="F454" s="419"/>
      <c r="G454" s="419"/>
      <c r="H454" s="419"/>
      <c r="I454" s="419"/>
      <c r="J454" s="419"/>
      <c r="K454" s="419"/>
      <c r="L454" s="419"/>
      <c r="M454" t="s">
        <v>1410</v>
      </c>
      <c r="N454">
        <v>2</v>
      </c>
      <c r="O454">
        <v>1</v>
      </c>
      <c r="P454">
        <v>1</v>
      </c>
      <c r="Q454">
        <v>1</v>
      </c>
      <c r="R454">
        <v>0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1</v>
      </c>
      <c r="AB454">
        <v>0</v>
      </c>
      <c r="AC454" s="419">
        <f t="shared" si="48"/>
        <v>1</v>
      </c>
      <c r="AD454" s="419">
        <f t="shared" si="49"/>
        <v>0</v>
      </c>
      <c r="AE454" s="419">
        <f t="shared" si="50"/>
        <v>0</v>
      </c>
      <c r="AF454" s="419">
        <f t="shared" si="51"/>
        <v>0</v>
      </c>
      <c r="AG454" s="419">
        <f t="shared" si="52"/>
        <v>0</v>
      </c>
      <c r="AH454" s="419">
        <f t="shared" si="53"/>
        <v>0</v>
      </c>
    </row>
    <row r="455" spans="1:34" ht="14.5" x14ac:dyDescent="0.35">
      <c r="A455" s="681" t="s">
        <v>1412</v>
      </c>
      <c r="B455" s="682" t="s">
        <v>9444</v>
      </c>
      <c r="C455" s="419"/>
      <c r="D455" s="419"/>
      <c r="E455" s="419"/>
      <c r="F455" s="419"/>
      <c r="G455" s="419"/>
      <c r="H455" s="419"/>
      <c r="I455" s="419"/>
      <c r="J455" s="419"/>
      <c r="K455" s="419"/>
      <c r="L455" s="419"/>
      <c r="M455" t="s">
        <v>194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 s="419">
        <f t="shared" si="48"/>
        <v>0</v>
      </c>
      <c r="AD455" s="419">
        <f t="shared" si="49"/>
        <v>0</v>
      </c>
      <c r="AE455" s="419">
        <f t="shared" si="50"/>
        <v>0</v>
      </c>
      <c r="AF455" s="419">
        <f t="shared" si="51"/>
        <v>0</v>
      </c>
      <c r="AG455" s="419">
        <f t="shared" si="52"/>
        <v>0</v>
      </c>
      <c r="AH455" s="419">
        <f t="shared" si="53"/>
        <v>0</v>
      </c>
    </row>
    <row r="456" spans="1:34" ht="14.5" x14ac:dyDescent="0.35">
      <c r="A456" s="681" t="s">
        <v>1413</v>
      </c>
      <c r="B456" s="682" t="s">
        <v>9528</v>
      </c>
      <c r="C456" s="419"/>
      <c r="D456" s="419"/>
      <c r="E456" s="419"/>
      <c r="F456" s="419"/>
      <c r="G456" s="419"/>
      <c r="H456" s="419"/>
      <c r="I456" s="419"/>
      <c r="J456" s="419"/>
      <c r="K456" s="419"/>
      <c r="L456" s="419"/>
      <c r="M456" t="s">
        <v>9529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 s="419">
        <f t="shared" si="48"/>
        <v>0</v>
      </c>
      <c r="AD456" s="419">
        <f t="shared" si="49"/>
        <v>0</v>
      </c>
      <c r="AE456" s="419">
        <f t="shared" si="50"/>
        <v>0</v>
      </c>
      <c r="AF456" s="419">
        <f t="shared" si="51"/>
        <v>0</v>
      </c>
      <c r="AG456" s="419">
        <f t="shared" si="52"/>
        <v>0</v>
      </c>
      <c r="AH456" s="419">
        <f t="shared" si="53"/>
        <v>0</v>
      </c>
    </row>
    <row r="457" spans="1:34" ht="14.5" x14ac:dyDescent="0.35">
      <c r="A457" s="681" t="s">
        <v>1414</v>
      </c>
      <c r="B457" s="682" t="s">
        <v>9547</v>
      </c>
      <c r="C457" s="419"/>
      <c r="D457" s="419"/>
      <c r="E457" s="419"/>
      <c r="F457" s="419"/>
      <c r="G457" s="419"/>
      <c r="H457" s="419"/>
      <c r="I457" s="419"/>
      <c r="J457" s="419"/>
      <c r="K457" s="419"/>
      <c r="L457" s="419"/>
      <c r="M457" t="s">
        <v>332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 s="419">
        <f t="shared" si="48"/>
        <v>0</v>
      </c>
      <c r="AD457" s="419">
        <f t="shared" si="49"/>
        <v>0</v>
      </c>
      <c r="AE457" s="419">
        <f t="shared" si="50"/>
        <v>0</v>
      </c>
      <c r="AF457" s="419">
        <f t="shared" si="51"/>
        <v>0</v>
      </c>
      <c r="AG457" s="419">
        <f t="shared" si="52"/>
        <v>0</v>
      </c>
      <c r="AH457" s="419">
        <f t="shared" si="53"/>
        <v>0</v>
      </c>
    </row>
    <row r="458" spans="1:34" ht="14.5" x14ac:dyDescent="0.35">
      <c r="A458" s="681" t="s">
        <v>1415</v>
      </c>
      <c r="B458" s="682" t="s">
        <v>9548</v>
      </c>
      <c r="C458" s="419"/>
      <c r="D458" s="419"/>
      <c r="E458" s="419"/>
      <c r="F458" s="419"/>
      <c r="G458" s="419"/>
      <c r="H458" s="419"/>
      <c r="I458" s="419"/>
      <c r="J458" s="419"/>
      <c r="K458" s="419"/>
      <c r="L458" s="419"/>
      <c r="M458" t="s">
        <v>9549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 s="419">
        <f t="shared" si="48"/>
        <v>0</v>
      </c>
      <c r="AD458" s="419">
        <f t="shared" si="49"/>
        <v>0</v>
      </c>
      <c r="AE458" s="419">
        <f t="shared" si="50"/>
        <v>0</v>
      </c>
      <c r="AF458" s="419">
        <f t="shared" si="51"/>
        <v>0</v>
      </c>
      <c r="AG458" s="419">
        <f t="shared" si="52"/>
        <v>0</v>
      </c>
      <c r="AH458" s="419">
        <f t="shared" si="53"/>
        <v>0</v>
      </c>
    </row>
    <row r="459" spans="1:34" ht="14.5" x14ac:dyDescent="0.35">
      <c r="A459" s="681" t="s">
        <v>1416</v>
      </c>
      <c r="B459" s="682" t="s">
        <v>9554</v>
      </c>
      <c r="C459" s="419"/>
      <c r="D459" s="419"/>
      <c r="E459" s="419"/>
      <c r="F459" s="419"/>
      <c r="G459" s="419"/>
      <c r="H459" s="419"/>
      <c r="I459" s="419"/>
      <c r="J459" s="419"/>
      <c r="K459" s="419"/>
      <c r="L459" s="419"/>
      <c r="M459" t="s">
        <v>1417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 s="419">
        <f t="shared" si="48"/>
        <v>0</v>
      </c>
      <c r="AD459" s="419">
        <f t="shared" si="49"/>
        <v>0</v>
      </c>
      <c r="AE459" s="419">
        <f t="shared" si="50"/>
        <v>0</v>
      </c>
      <c r="AF459" s="419">
        <f t="shared" si="51"/>
        <v>0</v>
      </c>
      <c r="AG459" s="419">
        <f t="shared" si="52"/>
        <v>0</v>
      </c>
      <c r="AH459" s="419">
        <f t="shared" si="53"/>
        <v>0</v>
      </c>
    </row>
    <row r="460" spans="1:34" ht="14.5" x14ac:dyDescent="0.35">
      <c r="A460" s="681" t="s">
        <v>1418</v>
      </c>
      <c r="B460" s="682" t="s">
        <v>9581</v>
      </c>
      <c r="C460" s="419"/>
      <c r="D460" s="419"/>
      <c r="E460" s="419"/>
      <c r="F460" s="419"/>
      <c r="G460" s="419"/>
      <c r="H460" s="419"/>
      <c r="I460" s="419"/>
      <c r="J460" s="419"/>
      <c r="K460" s="419"/>
      <c r="L460" s="419"/>
      <c r="M460" t="s">
        <v>135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 s="419">
        <f t="shared" si="48"/>
        <v>0</v>
      </c>
      <c r="AD460" s="419">
        <f t="shared" si="49"/>
        <v>0</v>
      </c>
      <c r="AE460" s="419">
        <f t="shared" si="50"/>
        <v>0</v>
      </c>
      <c r="AF460" s="419">
        <f t="shared" si="51"/>
        <v>0</v>
      </c>
      <c r="AG460" s="419">
        <f t="shared" si="52"/>
        <v>0</v>
      </c>
      <c r="AH460" s="419">
        <f t="shared" si="53"/>
        <v>0</v>
      </c>
    </row>
    <row r="461" spans="1:34" ht="14.5" x14ac:dyDescent="0.35">
      <c r="A461" s="681" t="s">
        <v>1419</v>
      </c>
      <c r="B461" s="682" t="s">
        <v>9584</v>
      </c>
      <c r="C461" s="419"/>
      <c r="D461" s="419"/>
      <c r="E461" s="419"/>
      <c r="F461" s="419"/>
      <c r="G461" s="419"/>
      <c r="H461" s="419"/>
      <c r="I461" s="419"/>
      <c r="J461" s="419"/>
      <c r="K461" s="419"/>
      <c r="L461" s="419"/>
      <c r="M461" t="s">
        <v>9585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 s="419">
        <f t="shared" si="48"/>
        <v>0</v>
      </c>
      <c r="AD461" s="419">
        <f t="shared" si="49"/>
        <v>0</v>
      </c>
      <c r="AE461" s="419">
        <f t="shared" si="50"/>
        <v>0</v>
      </c>
      <c r="AF461" s="419">
        <f t="shared" si="51"/>
        <v>0</v>
      </c>
      <c r="AG461" s="419">
        <f t="shared" si="52"/>
        <v>0</v>
      </c>
      <c r="AH461" s="419">
        <f t="shared" si="53"/>
        <v>0</v>
      </c>
    </row>
    <row r="462" spans="1:34" ht="14.5" x14ac:dyDescent="0.35">
      <c r="A462" s="681" t="s">
        <v>1420</v>
      </c>
      <c r="B462" s="682" t="s">
        <v>9596</v>
      </c>
      <c r="C462" s="419"/>
      <c r="D462" s="419"/>
      <c r="E462" s="419"/>
      <c r="F462" s="419"/>
      <c r="G462" s="419"/>
      <c r="H462" s="419"/>
      <c r="I462" s="419"/>
      <c r="J462" s="419"/>
      <c r="K462" s="419"/>
      <c r="L462" s="419"/>
      <c r="M462" t="s">
        <v>1421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 s="419">
        <f t="shared" si="48"/>
        <v>0</v>
      </c>
      <c r="AD462" s="419">
        <f t="shared" si="49"/>
        <v>0</v>
      </c>
      <c r="AE462" s="419">
        <f t="shared" si="50"/>
        <v>0</v>
      </c>
      <c r="AF462" s="419">
        <f t="shared" si="51"/>
        <v>0</v>
      </c>
      <c r="AG462" s="419">
        <f t="shared" si="52"/>
        <v>0</v>
      </c>
      <c r="AH462" s="419">
        <f t="shared" si="53"/>
        <v>0</v>
      </c>
    </row>
    <row r="463" spans="1:34" ht="14.5" x14ac:dyDescent="0.35">
      <c r="A463" s="681" t="s">
        <v>1422</v>
      </c>
      <c r="B463" s="682" t="s">
        <v>1423</v>
      </c>
      <c r="C463" s="419"/>
      <c r="D463" s="419"/>
      <c r="E463" s="419"/>
      <c r="F463" s="419"/>
      <c r="G463" s="419"/>
      <c r="H463" s="419"/>
      <c r="I463" s="419"/>
      <c r="J463" s="419"/>
      <c r="K463" s="419"/>
      <c r="L463" s="419"/>
      <c r="M463" t="s">
        <v>1424</v>
      </c>
      <c r="N463">
        <v>5</v>
      </c>
      <c r="O463">
        <v>3</v>
      </c>
      <c r="P463">
        <v>2</v>
      </c>
      <c r="Q463">
        <v>0</v>
      </c>
      <c r="R463">
        <v>1</v>
      </c>
      <c r="S463">
        <v>2</v>
      </c>
      <c r="T463">
        <v>2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2</v>
      </c>
      <c r="AA463">
        <v>0</v>
      </c>
      <c r="AB463">
        <v>0</v>
      </c>
      <c r="AC463" s="419">
        <f t="shared" si="48"/>
        <v>0</v>
      </c>
      <c r="AD463" s="419">
        <f t="shared" si="49"/>
        <v>1</v>
      </c>
      <c r="AE463" s="419">
        <f t="shared" si="50"/>
        <v>1</v>
      </c>
      <c r="AF463" s="419">
        <f t="shared" si="51"/>
        <v>0</v>
      </c>
      <c r="AG463" s="419">
        <f t="shared" si="52"/>
        <v>0</v>
      </c>
      <c r="AH463" s="419">
        <f t="shared" si="53"/>
        <v>0</v>
      </c>
    </row>
    <row r="464" spans="1:34" ht="14.5" x14ac:dyDescent="0.35">
      <c r="A464" s="681" t="s">
        <v>1427</v>
      </c>
      <c r="B464" s="682" t="s">
        <v>9626</v>
      </c>
      <c r="C464" s="419"/>
      <c r="D464" s="419"/>
      <c r="E464" s="419"/>
      <c r="F464" s="419"/>
      <c r="G464" s="419"/>
      <c r="H464" s="419"/>
      <c r="I464" s="419"/>
      <c r="J464" s="419"/>
      <c r="K464" s="419"/>
      <c r="L464" s="419"/>
      <c r="M464" t="s">
        <v>9627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 s="419">
        <f t="shared" si="48"/>
        <v>0</v>
      </c>
      <c r="AD464" s="419">
        <f t="shared" si="49"/>
        <v>0</v>
      </c>
      <c r="AE464" s="419">
        <f t="shared" si="50"/>
        <v>0</v>
      </c>
      <c r="AF464" s="419">
        <f t="shared" si="51"/>
        <v>0</v>
      </c>
      <c r="AG464" s="419">
        <f t="shared" si="52"/>
        <v>0</v>
      </c>
      <c r="AH464" s="419">
        <f t="shared" si="53"/>
        <v>0</v>
      </c>
    </row>
    <row r="465" spans="1:34" ht="14.5" x14ac:dyDescent="0.35">
      <c r="A465" s="681" t="s">
        <v>1428</v>
      </c>
      <c r="B465" s="682" t="s">
        <v>9638</v>
      </c>
      <c r="C465" s="419"/>
      <c r="D465" s="419"/>
      <c r="E465" s="419"/>
      <c r="F465" s="419"/>
      <c r="G465" s="419"/>
      <c r="H465" s="419"/>
      <c r="I465" s="419"/>
      <c r="J465" s="419"/>
      <c r="K465" s="419"/>
      <c r="L465" s="419"/>
      <c r="M465" t="s">
        <v>1429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 s="419">
        <f t="shared" si="48"/>
        <v>0</v>
      </c>
      <c r="AD465" s="419">
        <f t="shared" si="49"/>
        <v>0</v>
      </c>
      <c r="AE465" s="419">
        <f t="shared" si="50"/>
        <v>0</v>
      </c>
      <c r="AF465" s="419">
        <f t="shared" si="51"/>
        <v>0</v>
      </c>
      <c r="AG465" s="419">
        <f t="shared" si="52"/>
        <v>0</v>
      </c>
      <c r="AH465" s="419">
        <f t="shared" si="53"/>
        <v>0</v>
      </c>
    </row>
    <row r="466" spans="1:34" ht="14.5" x14ac:dyDescent="0.35">
      <c r="A466" s="681" t="s">
        <v>1430</v>
      </c>
      <c r="B466" s="682" t="s">
        <v>9646</v>
      </c>
      <c r="C466" s="419"/>
      <c r="D466" s="419"/>
      <c r="E466" s="419"/>
      <c r="F466" s="419"/>
      <c r="G466" s="419"/>
      <c r="H466" s="419"/>
      <c r="I466" s="419"/>
      <c r="J466" s="419"/>
      <c r="K466" s="419"/>
      <c r="L466" s="419"/>
      <c r="M466" t="s">
        <v>9647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 s="419">
        <f t="shared" si="48"/>
        <v>0</v>
      </c>
      <c r="AD466" s="419">
        <f t="shared" si="49"/>
        <v>0</v>
      </c>
      <c r="AE466" s="419">
        <f t="shared" si="50"/>
        <v>0</v>
      </c>
      <c r="AF466" s="419">
        <f t="shared" si="51"/>
        <v>0</v>
      </c>
      <c r="AG466" s="419">
        <f t="shared" si="52"/>
        <v>0</v>
      </c>
      <c r="AH466" s="419">
        <f t="shared" si="53"/>
        <v>0</v>
      </c>
    </row>
    <row r="467" spans="1:34" ht="14.5" x14ac:dyDescent="0.35">
      <c r="A467" s="681" t="s">
        <v>1431</v>
      </c>
      <c r="B467" s="682" t="s">
        <v>1432</v>
      </c>
      <c r="C467" s="419"/>
      <c r="D467" s="419"/>
      <c r="E467" s="419"/>
      <c r="F467" s="419"/>
      <c r="G467" s="419"/>
      <c r="H467" s="419"/>
      <c r="I467" s="419"/>
      <c r="J467" s="419"/>
      <c r="K467" s="419"/>
      <c r="L467" s="419"/>
      <c r="M467" t="s">
        <v>536</v>
      </c>
      <c r="N467">
        <v>5</v>
      </c>
      <c r="O467">
        <v>2</v>
      </c>
      <c r="P467">
        <v>3</v>
      </c>
      <c r="Q467">
        <v>5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2</v>
      </c>
      <c r="X467">
        <v>0</v>
      </c>
      <c r="Y467">
        <v>0</v>
      </c>
      <c r="Z467">
        <v>0</v>
      </c>
      <c r="AA467">
        <v>0</v>
      </c>
      <c r="AB467">
        <v>0</v>
      </c>
      <c r="AC467" s="419">
        <f t="shared" si="48"/>
        <v>3</v>
      </c>
      <c r="AD467" s="419">
        <f t="shared" si="49"/>
        <v>0</v>
      </c>
      <c r="AE467" s="419">
        <f t="shared" si="50"/>
        <v>0</v>
      </c>
      <c r="AF467" s="419">
        <f t="shared" si="51"/>
        <v>0</v>
      </c>
      <c r="AG467" s="419">
        <f t="shared" si="52"/>
        <v>0</v>
      </c>
      <c r="AH467" s="419">
        <f t="shared" si="53"/>
        <v>0</v>
      </c>
    </row>
    <row r="468" spans="1:34" ht="14.5" x14ac:dyDescent="0.35">
      <c r="A468" s="681" t="s">
        <v>8679</v>
      </c>
      <c r="B468" s="682" t="s">
        <v>1434</v>
      </c>
      <c r="C468" s="419"/>
      <c r="D468" s="419"/>
      <c r="E468" s="419"/>
      <c r="F468" s="419"/>
      <c r="G468" s="419"/>
      <c r="H468" s="419"/>
      <c r="I468" s="419"/>
      <c r="J468" s="419"/>
      <c r="K468" s="419"/>
      <c r="L468" s="419"/>
      <c r="M468" t="s">
        <v>274</v>
      </c>
      <c r="N468">
        <v>1</v>
      </c>
      <c r="O468">
        <v>1</v>
      </c>
      <c r="P468">
        <v>0</v>
      </c>
      <c r="Q468">
        <v>0</v>
      </c>
      <c r="R468">
        <v>0</v>
      </c>
      <c r="S468">
        <v>1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1</v>
      </c>
      <c r="Z468">
        <v>0</v>
      </c>
      <c r="AA468">
        <v>0</v>
      </c>
      <c r="AB468">
        <v>0</v>
      </c>
      <c r="AC468" s="419">
        <f t="shared" si="48"/>
        <v>0</v>
      </c>
      <c r="AD468" s="419">
        <f t="shared" si="49"/>
        <v>0</v>
      </c>
      <c r="AE468" s="419">
        <f t="shared" si="50"/>
        <v>0</v>
      </c>
      <c r="AF468" s="419">
        <f t="shared" si="51"/>
        <v>0</v>
      </c>
      <c r="AG468" s="419">
        <f t="shared" si="52"/>
        <v>0</v>
      </c>
      <c r="AH468" s="419">
        <f t="shared" si="53"/>
        <v>0</v>
      </c>
    </row>
    <row r="469" spans="1:34" ht="14.5" x14ac:dyDescent="0.35">
      <c r="A469" s="681" t="s">
        <v>1435</v>
      </c>
      <c r="B469" s="682" t="s">
        <v>8161</v>
      </c>
      <c r="C469" s="419"/>
      <c r="D469" s="419"/>
      <c r="E469" s="419"/>
      <c r="F469" s="419"/>
      <c r="G469" s="419"/>
      <c r="H469" s="419"/>
      <c r="I469" s="419"/>
      <c r="J469" s="419"/>
      <c r="K469" s="419"/>
      <c r="L469" s="419"/>
      <c r="M469" t="s">
        <v>17266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 s="419">
        <f t="shared" si="48"/>
        <v>0</v>
      </c>
      <c r="AD469" s="419">
        <f t="shared" si="49"/>
        <v>0</v>
      </c>
      <c r="AE469" s="419">
        <f t="shared" si="50"/>
        <v>0</v>
      </c>
      <c r="AF469" s="419">
        <f t="shared" si="51"/>
        <v>0</v>
      </c>
      <c r="AG469" s="419">
        <f t="shared" si="52"/>
        <v>0</v>
      </c>
      <c r="AH469" s="419">
        <f t="shared" si="53"/>
        <v>0</v>
      </c>
    </row>
    <row r="470" spans="1:34" ht="14.5" x14ac:dyDescent="0.35">
      <c r="A470" s="681" t="s">
        <v>1436</v>
      </c>
      <c r="B470" s="682" t="s">
        <v>1437</v>
      </c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t="s">
        <v>1438</v>
      </c>
      <c r="N470">
        <v>2</v>
      </c>
      <c r="O470">
        <v>1</v>
      </c>
      <c r="P470">
        <v>1</v>
      </c>
      <c r="Q470">
        <v>1</v>
      </c>
      <c r="R470">
        <v>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0</v>
      </c>
      <c r="Y470">
        <v>0</v>
      </c>
      <c r="Z470">
        <v>0</v>
      </c>
      <c r="AA470">
        <v>0</v>
      </c>
      <c r="AB470">
        <v>0</v>
      </c>
      <c r="AC470" s="419">
        <f t="shared" si="48"/>
        <v>0</v>
      </c>
      <c r="AD470" s="419">
        <f t="shared" si="49"/>
        <v>1</v>
      </c>
      <c r="AE470" s="419">
        <f t="shared" si="50"/>
        <v>0</v>
      </c>
      <c r="AF470" s="419">
        <f t="shared" si="51"/>
        <v>0</v>
      </c>
      <c r="AG470" s="419">
        <f t="shared" si="52"/>
        <v>0</v>
      </c>
      <c r="AH470" s="419">
        <f t="shared" si="53"/>
        <v>0</v>
      </c>
    </row>
    <row r="471" spans="1:34" ht="14.5" x14ac:dyDescent="0.35">
      <c r="A471" s="681" t="s">
        <v>1440</v>
      </c>
      <c r="B471" s="682" t="s">
        <v>1441</v>
      </c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t="s">
        <v>1442</v>
      </c>
      <c r="N471">
        <v>3</v>
      </c>
      <c r="O471">
        <v>3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2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2</v>
      </c>
      <c r="AB471">
        <v>0</v>
      </c>
      <c r="AC471" s="419">
        <f t="shared" si="48"/>
        <v>0</v>
      </c>
      <c r="AD471" s="419">
        <f t="shared" si="49"/>
        <v>0</v>
      </c>
      <c r="AE471" s="419">
        <f t="shared" si="50"/>
        <v>0</v>
      </c>
      <c r="AF471" s="419">
        <f t="shared" si="51"/>
        <v>0</v>
      </c>
      <c r="AG471" s="419">
        <f t="shared" si="52"/>
        <v>0</v>
      </c>
      <c r="AH471" s="419">
        <f t="shared" si="53"/>
        <v>0</v>
      </c>
    </row>
    <row r="472" spans="1:34" ht="14.5" x14ac:dyDescent="0.35">
      <c r="A472" s="681" t="s">
        <v>1444</v>
      </c>
      <c r="B472" s="682" t="s">
        <v>1445</v>
      </c>
      <c r="C472" s="419"/>
      <c r="D472" s="419"/>
      <c r="E472" s="419"/>
      <c r="F472" s="419"/>
      <c r="G472" s="419"/>
      <c r="H472" s="419"/>
      <c r="I472" s="419"/>
      <c r="J472" s="419"/>
      <c r="K472" s="419"/>
      <c r="L472" s="419"/>
      <c r="M472" t="s">
        <v>1446</v>
      </c>
      <c r="N472">
        <v>5</v>
      </c>
      <c r="O472">
        <v>0</v>
      </c>
      <c r="P472">
        <v>5</v>
      </c>
      <c r="Q472">
        <v>0</v>
      </c>
      <c r="R472">
        <v>2</v>
      </c>
      <c r="S472">
        <v>2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 s="419">
        <f t="shared" si="48"/>
        <v>0</v>
      </c>
      <c r="AD472" s="419">
        <f t="shared" si="49"/>
        <v>2</v>
      </c>
      <c r="AE472" s="419">
        <f t="shared" si="50"/>
        <v>2</v>
      </c>
      <c r="AF472" s="419">
        <f t="shared" si="51"/>
        <v>0</v>
      </c>
      <c r="AG472" s="419">
        <f t="shared" si="52"/>
        <v>1</v>
      </c>
      <c r="AH472" s="419">
        <f t="shared" si="53"/>
        <v>0</v>
      </c>
    </row>
    <row r="473" spans="1:34" ht="14.5" x14ac:dyDescent="0.35">
      <c r="A473" s="681" t="s">
        <v>1450</v>
      </c>
      <c r="B473" s="682" t="s">
        <v>1451</v>
      </c>
      <c r="C473" s="419"/>
      <c r="D473" s="419"/>
      <c r="E473" s="419"/>
      <c r="F473" s="419"/>
      <c r="G473" s="419"/>
      <c r="H473" s="419"/>
      <c r="I473" s="419"/>
      <c r="J473" s="419"/>
      <c r="K473" s="419"/>
      <c r="L473" s="419"/>
      <c r="M473" t="s">
        <v>1452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 s="419">
        <f t="shared" si="48"/>
        <v>0</v>
      </c>
      <c r="AD473" s="419">
        <f t="shared" si="49"/>
        <v>0</v>
      </c>
      <c r="AE473" s="419">
        <f t="shared" si="50"/>
        <v>0</v>
      </c>
      <c r="AF473" s="419">
        <f t="shared" si="51"/>
        <v>0</v>
      </c>
      <c r="AG473" s="419">
        <f t="shared" si="52"/>
        <v>0</v>
      </c>
      <c r="AH473" s="419">
        <f t="shared" si="53"/>
        <v>0</v>
      </c>
    </row>
    <row r="474" spans="1:34" ht="14.5" x14ac:dyDescent="0.35">
      <c r="A474" s="681" t="s">
        <v>1456</v>
      </c>
      <c r="B474" s="682" t="s">
        <v>1457</v>
      </c>
      <c r="C474" s="419"/>
      <c r="D474" s="419"/>
      <c r="E474" s="419"/>
      <c r="F474" s="419"/>
      <c r="G474" s="419"/>
      <c r="H474" s="419"/>
      <c r="I474" s="419"/>
      <c r="J474" s="419"/>
      <c r="K474" s="419"/>
      <c r="L474" s="419"/>
      <c r="M474" t="s">
        <v>1458</v>
      </c>
      <c r="N474">
        <v>2</v>
      </c>
      <c r="O474">
        <v>2</v>
      </c>
      <c r="P474">
        <v>0</v>
      </c>
      <c r="Q474">
        <v>2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2</v>
      </c>
      <c r="X474">
        <v>0</v>
      </c>
      <c r="Y474">
        <v>0</v>
      </c>
      <c r="Z474">
        <v>0</v>
      </c>
      <c r="AA474">
        <v>0</v>
      </c>
      <c r="AB474">
        <v>0</v>
      </c>
      <c r="AC474" s="419">
        <f t="shared" si="48"/>
        <v>0</v>
      </c>
      <c r="AD474" s="419">
        <f t="shared" si="49"/>
        <v>0</v>
      </c>
      <c r="AE474" s="419">
        <f t="shared" si="50"/>
        <v>0</v>
      </c>
      <c r="AF474" s="419">
        <f t="shared" si="51"/>
        <v>0</v>
      </c>
      <c r="AG474" s="419">
        <f t="shared" si="52"/>
        <v>0</v>
      </c>
      <c r="AH474" s="419">
        <f t="shared" si="53"/>
        <v>0</v>
      </c>
    </row>
    <row r="475" spans="1:34" ht="14.5" x14ac:dyDescent="0.35">
      <c r="A475" s="681" t="s">
        <v>1461</v>
      </c>
      <c r="B475" s="682" t="s">
        <v>1462</v>
      </c>
      <c r="C475" s="419"/>
      <c r="D475" s="419"/>
      <c r="E475" s="419"/>
      <c r="F475" s="419"/>
      <c r="G475" s="419"/>
      <c r="H475" s="419"/>
      <c r="I475" s="419"/>
      <c r="J475" s="419"/>
      <c r="K475" s="419"/>
      <c r="L475" s="419"/>
      <c r="M475" t="s">
        <v>1463</v>
      </c>
      <c r="N475">
        <v>2</v>
      </c>
      <c r="O475">
        <v>2</v>
      </c>
      <c r="P475">
        <v>0</v>
      </c>
      <c r="Q475">
        <v>1</v>
      </c>
      <c r="R475">
        <v>1</v>
      </c>
      <c r="S475">
        <v>0</v>
      </c>
      <c r="T475">
        <v>0</v>
      </c>
      <c r="U475">
        <v>0</v>
      </c>
      <c r="V475">
        <v>0</v>
      </c>
      <c r="W475">
        <v>1</v>
      </c>
      <c r="X475">
        <v>1</v>
      </c>
      <c r="Y475">
        <v>0</v>
      </c>
      <c r="Z475">
        <v>0</v>
      </c>
      <c r="AA475">
        <v>0</v>
      </c>
      <c r="AB475">
        <v>0</v>
      </c>
      <c r="AC475" s="419">
        <f t="shared" si="48"/>
        <v>0</v>
      </c>
      <c r="AD475" s="419">
        <f t="shared" si="49"/>
        <v>0</v>
      </c>
      <c r="AE475" s="419">
        <f t="shared" si="50"/>
        <v>0</v>
      </c>
      <c r="AF475" s="419">
        <f t="shared" si="51"/>
        <v>0</v>
      </c>
      <c r="AG475" s="419">
        <f t="shared" si="52"/>
        <v>0</v>
      </c>
      <c r="AH475" s="419">
        <f t="shared" si="53"/>
        <v>0</v>
      </c>
    </row>
    <row r="476" spans="1:34" ht="14.5" x14ac:dyDescent="0.35">
      <c r="A476" s="681" t="s">
        <v>1465</v>
      </c>
      <c r="B476" s="682" t="s">
        <v>1466</v>
      </c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t="s">
        <v>1467</v>
      </c>
      <c r="N476">
        <v>6</v>
      </c>
      <c r="O476">
        <v>5</v>
      </c>
      <c r="P476">
        <v>1</v>
      </c>
      <c r="Q476">
        <v>0</v>
      </c>
      <c r="R476">
        <v>0</v>
      </c>
      <c r="S476">
        <v>4</v>
      </c>
      <c r="T476">
        <v>0</v>
      </c>
      <c r="U476">
        <v>2</v>
      </c>
      <c r="V476">
        <v>0</v>
      </c>
      <c r="W476">
        <v>0</v>
      </c>
      <c r="X476">
        <v>0</v>
      </c>
      <c r="Y476">
        <v>4</v>
      </c>
      <c r="Z476">
        <v>0</v>
      </c>
      <c r="AA476">
        <v>1</v>
      </c>
      <c r="AB476">
        <v>0</v>
      </c>
      <c r="AC476" s="419">
        <f t="shared" si="48"/>
        <v>0</v>
      </c>
      <c r="AD476" s="419">
        <f t="shared" si="49"/>
        <v>0</v>
      </c>
      <c r="AE476" s="419">
        <f t="shared" si="50"/>
        <v>0</v>
      </c>
      <c r="AF476" s="419">
        <f t="shared" si="51"/>
        <v>0</v>
      </c>
      <c r="AG476" s="419">
        <f t="shared" si="52"/>
        <v>1</v>
      </c>
      <c r="AH476" s="419">
        <f t="shared" si="53"/>
        <v>0</v>
      </c>
    </row>
    <row r="477" spans="1:34" ht="14.5" x14ac:dyDescent="0.35">
      <c r="A477" s="681" t="s">
        <v>1469</v>
      </c>
      <c r="B477" s="682" t="s">
        <v>1470</v>
      </c>
      <c r="C477" s="419"/>
      <c r="D477" s="419"/>
      <c r="E477" s="419"/>
      <c r="F477" s="419"/>
      <c r="G477" s="419"/>
      <c r="H477" s="419"/>
      <c r="I477" s="419"/>
      <c r="J477" s="419"/>
      <c r="K477" s="419"/>
      <c r="L477" s="419"/>
      <c r="M477" t="s">
        <v>17267</v>
      </c>
      <c r="N477">
        <v>7</v>
      </c>
      <c r="O477">
        <v>5</v>
      </c>
      <c r="P477">
        <v>2</v>
      </c>
      <c r="Q477">
        <v>2</v>
      </c>
      <c r="R477">
        <v>0</v>
      </c>
      <c r="S477">
        <v>0</v>
      </c>
      <c r="T477">
        <v>4</v>
      </c>
      <c r="U477">
        <v>1</v>
      </c>
      <c r="V477">
        <v>0</v>
      </c>
      <c r="W477">
        <v>1</v>
      </c>
      <c r="X477">
        <v>0</v>
      </c>
      <c r="Y477">
        <v>0</v>
      </c>
      <c r="Z477">
        <v>3</v>
      </c>
      <c r="AA477">
        <v>1</v>
      </c>
      <c r="AB477">
        <v>0</v>
      </c>
      <c r="AC477" s="419">
        <f t="shared" si="48"/>
        <v>1</v>
      </c>
      <c r="AD477" s="419">
        <f t="shared" si="49"/>
        <v>0</v>
      </c>
      <c r="AE477" s="419">
        <f t="shared" si="50"/>
        <v>0</v>
      </c>
      <c r="AF477" s="419">
        <f t="shared" si="51"/>
        <v>1</v>
      </c>
      <c r="AG477" s="419">
        <f t="shared" si="52"/>
        <v>0</v>
      </c>
      <c r="AH477" s="419">
        <f t="shared" si="53"/>
        <v>0</v>
      </c>
    </row>
    <row r="478" spans="1:34" ht="14.5" x14ac:dyDescent="0.35">
      <c r="A478" s="681" t="s">
        <v>1472</v>
      </c>
      <c r="B478" s="682" t="s">
        <v>1473</v>
      </c>
      <c r="C478" s="419"/>
      <c r="D478" s="419"/>
      <c r="E478" s="419"/>
      <c r="F478" s="419"/>
      <c r="G478" s="419"/>
      <c r="H478" s="419"/>
      <c r="I478" s="419"/>
      <c r="J478" s="419"/>
      <c r="K478" s="419"/>
      <c r="L478" s="419"/>
      <c r="M478" t="s">
        <v>19935</v>
      </c>
      <c r="N478">
        <v>5</v>
      </c>
      <c r="O478">
        <v>4</v>
      </c>
      <c r="P478">
        <v>1</v>
      </c>
      <c r="Q478">
        <v>0</v>
      </c>
      <c r="R478">
        <v>2</v>
      </c>
      <c r="S478">
        <v>0</v>
      </c>
      <c r="T478">
        <v>3</v>
      </c>
      <c r="U478">
        <v>0</v>
      </c>
      <c r="V478">
        <v>0</v>
      </c>
      <c r="W478">
        <v>0</v>
      </c>
      <c r="X478">
        <v>2</v>
      </c>
      <c r="Y478">
        <v>0</v>
      </c>
      <c r="Z478">
        <v>2</v>
      </c>
      <c r="AA478">
        <v>0</v>
      </c>
      <c r="AB478">
        <v>0</v>
      </c>
      <c r="AC478" s="419">
        <f t="shared" si="48"/>
        <v>0</v>
      </c>
      <c r="AD478" s="419">
        <f t="shared" si="49"/>
        <v>0</v>
      </c>
      <c r="AE478" s="419">
        <f t="shared" si="50"/>
        <v>0</v>
      </c>
      <c r="AF478" s="419">
        <f t="shared" si="51"/>
        <v>1</v>
      </c>
      <c r="AG478" s="419">
        <f t="shared" si="52"/>
        <v>0</v>
      </c>
      <c r="AH478" s="419">
        <f t="shared" si="53"/>
        <v>0</v>
      </c>
    </row>
    <row r="479" spans="1:34" ht="14.5" x14ac:dyDescent="0.35">
      <c r="A479" s="681" t="s">
        <v>8682</v>
      </c>
      <c r="B479" s="682" t="s">
        <v>1474</v>
      </c>
      <c r="C479" s="419"/>
      <c r="D479" s="419"/>
      <c r="E479" s="419"/>
      <c r="F479" s="419"/>
      <c r="G479" s="419"/>
      <c r="H479" s="419"/>
      <c r="I479" s="419"/>
      <c r="J479" s="419"/>
      <c r="K479" s="419"/>
      <c r="L479" s="419"/>
      <c r="M479" t="s">
        <v>1475</v>
      </c>
      <c r="N479">
        <v>23</v>
      </c>
      <c r="O479">
        <v>13</v>
      </c>
      <c r="P479">
        <v>10</v>
      </c>
      <c r="Q479">
        <v>8</v>
      </c>
      <c r="R479">
        <v>6</v>
      </c>
      <c r="S479">
        <v>8</v>
      </c>
      <c r="T479">
        <v>1</v>
      </c>
      <c r="U479">
        <v>0</v>
      </c>
      <c r="V479">
        <v>0</v>
      </c>
      <c r="W479">
        <v>5</v>
      </c>
      <c r="X479">
        <v>2</v>
      </c>
      <c r="Y479">
        <v>5</v>
      </c>
      <c r="Z479">
        <v>1</v>
      </c>
      <c r="AA479">
        <v>0</v>
      </c>
      <c r="AB479">
        <v>0</v>
      </c>
      <c r="AC479" s="419">
        <f t="shared" si="48"/>
        <v>3</v>
      </c>
      <c r="AD479" s="419">
        <f t="shared" si="49"/>
        <v>4</v>
      </c>
      <c r="AE479" s="419">
        <f t="shared" si="50"/>
        <v>3</v>
      </c>
      <c r="AF479" s="419">
        <f t="shared" si="51"/>
        <v>0</v>
      </c>
      <c r="AG479" s="419">
        <f t="shared" si="52"/>
        <v>0</v>
      </c>
      <c r="AH479" s="419">
        <f t="shared" si="53"/>
        <v>0</v>
      </c>
    </row>
    <row r="480" spans="1:34" ht="14.5" x14ac:dyDescent="0.35">
      <c r="A480" s="681" t="s">
        <v>7430</v>
      </c>
      <c r="B480" s="682" t="s">
        <v>1476</v>
      </c>
      <c r="C480" s="419"/>
      <c r="D480" s="419"/>
      <c r="E480" s="419"/>
      <c r="F480" s="419"/>
      <c r="G480" s="419"/>
      <c r="H480" s="419"/>
      <c r="I480" s="419"/>
      <c r="J480" s="419"/>
      <c r="K480" s="419"/>
      <c r="L480" s="419"/>
      <c r="M480" t="s">
        <v>19245</v>
      </c>
      <c r="N480">
        <v>6</v>
      </c>
      <c r="O480">
        <v>6</v>
      </c>
      <c r="P480">
        <v>0</v>
      </c>
      <c r="Q480">
        <v>1</v>
      </c>
      <c r="R480">
        <v>1</v>
      </c>
      <c r="S480">
        <v>2</v>
      </c>
      <c r="T480">
        <v>2</v>
      </c>
      <c r="U480">
        <v>0</v>
      </c>
      <c r="V480">
        <v>0</v>
      </c>
      <c r="W480">
        <v>1</v>
      </c>
      <c r="X480">
        <v>1</v>
      </c>
      <c r="Y480">
        <v>2</v>
      </c>
      <c r="Z480">
        <v>2</v>
      </c>
      <c r="AA480">
        <v>0</v>
      </c>
      <c r="AB480">
        <v>0</v>
      </c>
      <c r="AC480" s="419">
        <f t="shared" si="48"/>
        <v>0</v>
      </c>
      <c r="AD480" s="419">
        <f t="shared" si="49"/>
        <v>0</v>
      </c>
      <c r="AE480" s="419">
        <f t="shared" si="50"/>
        <v>0</v>
      </c>
      <c r="AF480" s="419">
        <f t="shared" si="51"/>
        <v>0</v>
      </c>
      <c r="AG480" s="419">
        <f t="shared" si="52"/>
        <v>0</v>
      </c>
      <c r="AH480" s="419">
        <f t="shared" si="53"/>
        <v>0</v>
      </c>
    </row>
    <row r="481" spans="1:34" ht="14.5" x14ac:dyDescent="0.35">
      <c r="A481" s="681" t="s">
        <v>1478</v>
      </c>
      <c r="B481" s="682" t="s">
        <v>1479</v>
      </c>
      <c r="C481" s="419"/>
      <c r="D481" s="419"/>
      <c r="E481" s="419"/>
      <c r="F481" s="419"/>
      <c r="G481" s="419"/>
      <c r="H481" s="419"/>
      <c r="I481" s="419"/>
      <c r="J481" s="419"/>
      <c r="K481" s="419"/>
      <c r="L481" s="419"/>
      <c r="M481" t="s">
        <v>507</v>
      </c>
      <c r="N481">
        <v>5</v>
      </c>
      <c r="O481">
        <v>2</v>
      </c>
      <c r="P481">
        <v>3</v>
      </c>
      <c r="Q481">
        <v>1</v>
      </c>
      <c r="R481">
        <v>1</v>
      </c>
      <c r="S481">
        <v>1</v>
      </c>
      <c r="T481">
        <v>1</v>
      </c>
      <c r="U481">
        <v>1</v>
      </c>
      <c r="V481">
        <v>0</v>
      </c>
      <c r="W481">
        <v>0</v>
      </c>
      <c r="X481">
        <v>1</v>
      </c>
      <c r="Y481">
        <v>1</v>
      </c>
      <c r="Z481">
        <v>0</v>
      </c>
      <c r="AA481">
        <v>0</v>
      </c>
      <c r="AB481">
        <v>0</v>
      </c>
      <c r="AC481" s="419">
        <f t="shared" si="48"/>
        <v>1</v>
      </c>
      <c r="AD481" s="419">
        <f t="shared" si="49"/>
        <v>0</v>
      </c>
      <c r="AE481" s="419">
        <f t="shared" si="50"/>
        <v>0</v>
      </c>
      <c r="AF481" s="419">
        <f t="shared" si="51"/>
        <v>1</v>
      </c>
      <c r="AG481" s="419">
        <f t="shared" si="52"/>
        <v>1</v>
      </c>
      <c r="AH481" s="419">
        <f t="shared" si="53"/>
        <v>0</v>
      </c>
    </row>
    <row r="482" spans="1:34" ht="14.5" x14ac:dyDescent="0.35">
      <c r="A482" s="681" t="s">
        <v>966</v>
      </c>
      <c r="B482" s="682" t="s">
        <v>1482</v>
      </c>
      <c r="C482" s="419"/>
      <c r="D482" s="419"/>
      <c r="E482" s="419"/>
      <c r="F482" s="419"/>
      <c r="G482" s="419"/>
      <c r="H482" s="419"/>
      <c r="I482" s="419"/>
      <c r="J482" s="419"/>
      <c r="K482" s="419"/>
      <c r="L482" s="419"/>
      <c r="M482" t="s">
        <v>1483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 s="419">
        <f t="shared" si="48"/>
        <v>0</v>
      </c>
      <c r="AD482" s="419">
        <f t="shared" si="49"/>
        <v>0</v>
      </c>
      <c r="AE482" s="419">
        <f t="shared" si="50"/>
        <v>0</v>
      </c>
      <c r="AF482" s="419">
        <f t="shared" si="51"/>
        <v>0</v>
      </c>
      <c r="AG482" s="419">
        <f t="shared" si="52"/>
        <v>0</v>
      </c>
      <c r="AH482" s="419">
        <f t="shared" si="53"/>
        <v>0</v>
      </c>
    </row>
    <row r="483" spans="1:34" ht="14.5" x14ac:dyDescent="0.35">
      <c r="A483" s="681" t="s">
        <v>1112</v>
      </c>
      <c r="B483" s="682" t="s">
        <v>1486</v>
      </c>
      <c r="C483" s="419"/>
      <c r="D483" s="419"/>
      <c r="E483" s="419"/>
      <c r="F483" s="419"/>
      <c r="G483" s="419"/>
      <c r="H483" s="419"/>
      <c r="I483" s="419"/>
      <c r="J483" s="419"/>
      <c r="K483" s="419"/>
      <c r="L483" s="419"/>
      <c r="M483" t="s">
        <v>1487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 s="419">
        <f t="shared" si="48"/>
        <v>0</v>
      </c>
      <c r="AD483" s="419">
        <f t="shared" si="49"/>
        <v>0</v>
      </c>
      <c r="AE483" s="419">
        <f t="shared" si="50"/>
        <v>0</v>
      </c>
      <c r="AF483" s="419">
        <f t="shared" si="51"/>
        <v>0</v>
      </c>
      <c r="AG483" s="419">
        <f t="shared" si="52"/>
        <v>0</v>
      </c>
      <c r="AH483" s="419">
        <f t="shared" si="53"/>
        <v>0</v>
      </c>
    </row>
    <row r="484" spans="1:34" ht="14.5" x14ac:dyDescent="0.35">
      <c r="A484" s="681" t="s">
        <v>1489</v>
      </c>
      <c r="B484" s="682" t="s">
        <v>1490</v>
      </c>
      <c r="C484" s="419"/>
      <c r="D484" s="419"/>
      <c r="E484" s="419"/>
      <c r="F484" s="419"/>
      <c r="G484" s="419"/>
      <c r="H484" s="419"/>
      <c r="I484" s="419"/>
      <c r="J484" s="419"/>
      <c r="K484" s="419"/>
      <c r="L484" s="419"/>
      <c r="M484" t="s">
        <v>1491</v>
      </c>
      <c r="N484">
        <v>3</v>
      </c>
      <c r="O484">
        <v>0</v>
      </c>
      <c r="P484">
        <v>3</v>
      </c>
      <c r="Q484">
        <v>1</v>
      </c>
      <c r="R484">
        <v>0</v>
      </c>
      <c r="S484">
        <v>1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 s="419">
        <f t="shared" si="48"/>
        <v>1</v>
      </c>
      <c r="AD484" s="419">
        <f t="shared" si="49"/>
        <v>0</v>
      </c>
      <c r="AE484" s="419">
        <f t="shared" si="50"/>
        <v>1</v>
      </c>
      <c r="AF484" s="419">
        <f t="shared" si="51"/>
        <v>1</v>
      </c>
      <c r="AG484" s="419">
        <f t="shared" si="52"/>
        <v>0</v>
      </c>
      <c r="AH484" s="419">
        <f t="shared" si="53"/>
        <v>0</v>
      </c>
    </row>
    <row r="485" spans="1:34" ht="14.5" x14ac:dyDescent="0.35">
      <c r="A485" s="681" t="s">
        <v>1495</v>
      </c>
      <c r="B485" s="682" t="s">
        <v>1496</v>
      </c>
      <c r="C485" s="419"/>
      <c r="D485" s="419"/>
      <c r="E485" s="419"/>
      <c r="F485" s="419"/>
      <c r="G485" s="419"/>
      <c r="H485" s="419"/>
      <c r="I485" s="419"/>
      <c r="J485" s="419"/>
      <c r="K485" s="419"/>
      <c r="L485" s="419"/>
      <c r="M485" t="s">
        <v>1497</v>
      </c>
      <c r="N485">
        <v>13</v>
      </c>
      <c r="O485">
        <v>8</v>
      </c>
      <c r="P485">
        <v>5</v>
      </c>
      <c r="Q485">
        <v>0</v>
      </c>
      <c r="R485">
        <v>2</v>
      </c>
      <c r="S485">
        <v>6</v>
      </c>
      <c r="T485">
        <v>4</v>
      </c>
      <c r="U485">
        <v>1</v>
      </c>
      <c r="V485">
        <v>0</v>
      </c>
      <c r="W485">
        <v>0</v>
      </c>
      <c r="X485">
        <v>2</v>
      </c>
      <c r="Y485">
        <v>3</v>
      </c>
      <c r="Z485">
        <v>3</v>
      </c>
      <c r="AA485">
        <v>0</v>
      </c>
      <c r="AB485">
        <v>0</v>
      </c>
      <c r="AC485" s="419">
        <f t="shared" si="48"/>
        <v>0</v>
      </c>
      <c r="AD485" s="419">
        <f t="shared" si="49"/>
        <v>0</v>
      </c>
      <c r="AE485" s="419">
        <f t="shared" si="50"/>
        <v>3</v>
      </c>
      <c r="AF485" s="419">
        <f t="shared" si="51"/>
        <v>1</v>
      </c>
      <c r="AG485" s="419">
        <f t="shared" si="52"/>
        <v>1</v>
      </c>
      <c r="AH485" s="419">
        <f t="shared" si="53"/>
        <v>0</v>
      </c>
    </row>
    <row r="486" spans="1:34" ht="14.5" x14ac:dyDescent="0.35">
      <c r="A486" s="681" t="s">
        <v>8167</v>
      </c>
      <c r="B486" s="682" t="s">
        <v>8166</v>
      </c>
      <c r="C486" s="419"/>
      <c r="D486" s="419"/>
      <c r="E486" s="419"/>
      <c r="F486" s="419"/>
      <c r="G486" s="419"/>
      <c r="H486" s="419"/>
      <c r="I486" s="419"/>
      <c r="J486" s="419"/>
      <c r="K486" s="419"/>
      <c r="L486" s="419"/>
      <c r="M486" t="s">
        <v>9327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 s="419">
        <f t="shared" si="48"/>
        <v>0</v>
      </c>
      <c r="AD486" s="419">
        <f t="shared" si="49"/>
        <v>0</v>
      </c>
      <c r="AE486" s="419">
        <f t="shared" si="50"/>
        <v>0</v>
      </c>
      <c r="AF486" s="419">
        <f t="shared" si="51"/>
        <v>0</v>
      </c>
      <c r="AG486" s="419">
        <f t="shared" si="52"/>
        <v>0</v>
      </c>
      <c r="AH486" s="419">
        <f t="shared" si="53"/>
        <v>0</v>
      </c>
    </row>
    <row r="487" spans="1:34" ht="14.5" x14ac:dyDescent="0.35">
      <c r="A487" s="681" t="s">
        <v>1499</v>
      </c>
      <c r="B487" s="682" t="s">
        <v>1500</v>
      </c>
      <c r="C487" s="419"/>
      <c r="D487" s="419"/>
      <c r="E487" s="419"/>
      <c r="F487" s="419"/>
      <c r="G487" s="419"/>
      <c r="H487" s="419"/>
      <c r="I487" s="419"/>
      <c r="J487" s="419"/>
      <c r="K487" s="419"/>
      <c r="L487" s="419"/>
      <c r="M487" t="s">
        <v>1501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 s="419">
        <f t="shared" si="48"/>
        <v>0</v>
      </c>
      <c r="AD487" s="419">
        <f t="shared" si="49"/>
        <v>0</v>
      </c>
      <c r="AE487" s="419">
        <f t="shared" si="50"/>
        <v>0</v>
      </c>
      <c r="AF487" s="419">
        <f t="shared" si="51"/>
        <v>0</v>
      </c>
      <c r="AG487" s="419">
        <f t="shared" si="52"/>
        <v>0</v>
      </c>
      <c r="AH487" s="419">
        <f t="shared" si="53"/>
        <v>0</v>
      </c>
    </row>
    <row r="488" spans="1:34" ht="14.5" x14ac:dyDescent="0.35">
      <c r="A488" s="681" t="s">
        <v>1503</v>
      </c>
      <c r="B488" s="682" t="s">
        <v>1504</v>
      </c>
      <c r="C488" s="419"/>
      <c r="D488" s="419"/>
      <c r="E488" s="419"/>
      <c r="F488" s="419"/>
      <c r="G488" s="419"/>
      <c r="H488" s="419"/>
      <c r="I488" s="419"/>
      <c r="J488" s="419"/>
      <c r="K488" s="419"/>
      <c r="L488" s="419"/>
      <c r="M488" t="s">
        <v>42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 s="419">
        <f t="shared" si="48"/>
        <v>0</v>
      </c>
      <c r="AD488" s="419">
        <f t="shared" si="49"/>
        <v>0</v>
      </c>
      <c r="AE488" s="419">
        <f t="shared" si="50"/>
        <v>0</v>
      </c>
      <c r="AF488" s="419">
        <f t="shared" si="51"/>
        <v>0</v>
      </c>
      <c r="AG488" s="419">
        <f t="shared" si="52"/>
        <v>0</v>
      </c>
      <c r="AH488" s="419">
        <f t="shared" si="53"/>
        <v>0</v>
      </c>
    </row>
    <row r="489" spans="1:34" ht="14.5" x14ac:dyDescent="0.35">
      <c r="A489" s="681" t="s">
        <v>1506</v>
      </c>
      <c r="B489" s="682" t="s">
        <v>9390</v>
      </c>
      <c r="C489" s="419"/>
      <c r="D489" s="419"/>
      <c r="E489" s="419"/>
      <c r="F489" s="419"/>
      <c r="G489" s="419"/>
      <c r="H489" s="419"/>
      <c r="I489" s="419"/>
      <c r="J489" s="419"/>
      <c r="K489" s="419"/>
      <c r="L489" s="419"/>
      <c r="M489" t="s">
        <v>19246</v>
      </c>
      <c r="N489">
        <v>2</v>
      </c>
      <c r="O489">
        <v>0</v>
      </c>
      <c r="P489">
        <v>2</v>
      </c>
      <c r="Q489">
        <v>1</v>
      </c>
      <c r="R489">
        <v>1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 s="419">
        <f t="shared" si="48"/>
        <v>1</v>
      </c>
      <c r="AD489" s="419">
        <f t="shared" si="49"/>
        <v>1</v>
      </c>
      <c r="AE489" s="419">
        <f t="shared" si="50"/>
        <v>0</v>
      </c>
      <c r="AF489" s="419">
        <f t="shared" si="51"/>
        <v>0</v>
      </c>
      <c r="AG489" s="419">
        <f t="shared" si="52"/>
        <v>0</v>
      </c>
      <c r="AH489" s="419">
        <f t="shared" si="53"/>
        <v>0</v>
      </c>
    </row>
    <row r="490" spans="1:34" ht="14.5" x14ac:dyDescent="0.35">
      <c r="A490" s="681" t="s">
        <v>1507</v>
      </c>
      <c r="B490" s="682" t="s">
        <v>8191</v>
      </c>
      <c r="C490" s="419"/>
      <c r="D490" s="419"/>
      <c r="E490" s="419"/>
      <c r="F490" s="419"/>
      <c r="G490" s="419"/>
      <c r="H490" s="419"/>
      <c r="I490" s="419"/>
      <c r="J490" s="419"/>
      <c r="K490" s="419"/>
      <c r="L490" s="419"/>
      <c r="M490" t="s">
        <v>1508</v>
      </c>
      <c r="N490">
        <v>4</v>
      </c>
      <c r="O490">
        <v>3</v>
      </c>
      <c r="P490">
        <v>1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0</v>
      </c>
      <c r="W490">
        <v>0</v>
      </c>
      <c r="X490">
        <v>0</v>
      </c>
      <c r="Y490">
        <v>0</v>
      </c>
      <c r="Z490">
        <v>1</v>
      </c>
      <c r="AA490">
        <v>2</v>
      </c>
      <c r="AB490">
        <v>0</v>
      </c>
      <c r="AC490" s="419">
        <f t="shared" si="48"/>
        <v>0</v>
      </c>
      <c r="AD490" s="419">
        <f t="shared" si="49"/>
        <v>0</v>
      </c>
      <c r="AE490" s="419">
        <f t="shared" si="50"/>
        <v>0</v>
      </c>
      <c r="AF490" s="419">
        <f t="shared" si="51"/>
        <v>0</v>
      </c>
      <c r="AG490" s="419">
        <f t="shared" si="52"/>
        <v>1</v>
      </c>
      <c r="AH490" s="419">
        <f t="shared" si="53"/>
        <v>0</v>
      </c>
    </row>
    <row r="491" spans="1:34" ht="14.5" x14ac:dyDescent="0.35">
      <c r="A491" s="681" t="s">
        <v>1510</v>
      </c>
      <c r="B491" s="682" t="s">
        <v>7351</v>
      </c>
      <c r="C491" s="419"/>
      <c r="D491" s="419"/>
      <c r="E491" s="419"/>
      <c r="F491" s="419"/>
      <c r="G491" s="419"/>
      <c r="H491" s="419"/>
      <c r="I491" s="419"/>
      <c r="J491" s="419"/>
      <c r="K491" s="419"/>
      <c r="L491" s="419"/>
      <c r="M491" t="s">
        <v>707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 s="419">
        <f t="shared" si="48"/>
        <v>0</v>
      </c>
      <c r="AD491" s="419">
        <f t="shared" si="49"/>
        <v>0</v>
      </c>
      <c r="AE491" s="419">
        <f t="shared" si="50"/>
        <v>0</v>
      </c>
      <c r="AF491" s="419">
        <f t="shared" si="51"/>
        <v>0</v>
      </c>
      <c r="AG491" s="419">
        <f t="shared" si="52"/>
        <v>0</v>
      </c>
      <c r="AH491" s="419">
        <f t="shared" si="53"/>
        <v>0</v>
      </c>
    </row>
    <row r="492" spans="1:34" ht="14.5" x14ac:dyDescent="0.35">
      <c r="A492" s="681" t="s">
        <v>1512</v>
      </c>
      <c r="B492" s="682" t="s">
        <v>8199</v>
      </c>
      <c r="C492" s="419"/>
      <c r="D492" s="419"/>
      <c r="E492" s="419"/>
      <c r="F492" s="419"/>
      <c r="G492" s="419"/>
      <c r="H492" s="419"/>
      <c r="I492" s="419"/>
      <c r="J492" s="419"/>
      <c r="K492" s="419"/>
      <c r="L492" s="419"/>
      <c r="M492" t="s">
        <v>488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 s="419">
        <f t="shared" si="48"/>
        <v>0</v>
      </c>
      <c r="AD492" s="419">
        <f t="shared" si="49"/>
        <v>0</v>
      </c>
      <c r="AE492" s="419">
        <f t="shared" si="50"/>
        <v>0</v>
      </c>
      <c r="AF492" s="419">
        <f t="shared" si="51"/>
        <v>0</v>
      </c>
      <c r="AG492" s="419">
        <f t="shared" si="52"/>
        <v>0</v>
      </c>
      <c r="AH492" s="419">
        <f t="shared" si="53"/>
        <v>0</v>
      </c>
    </row>
    <row r="493" spans="1:34" ht="14.5" x14ac:dyDescent="0.35">
      <c r="A493" s="681" t="s">
        <v>1515</v>
      </c>
      <c r="B493" s="682" t="s">
        <v>1516</v>
      </c>
      <c r="C493" s="419"/>
      <c r="D493" s="419"/>
      <c r="E493" s="419"/>
      <c r="F493" s="419"/>
      <c r="G493" s="419"/>
      <c r="H493" s="419"/>
      <c r="I493" s="419"/>
      <c r="J493" s="419"/>
      <c r="K493" s="419"/>
      <c r="L493" s="419"/>
      <c r="M493" t="s">
        <v>1517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 s="419">
        <f t="shared" si="48"/>
        <v>0</v>
      </c>
      <c r="AD493" s="419">
        <f t="shared" si="49"/>
        <v>0</v>
      </c>
      <c r="AE493" s="419">
        <f t="shared" si="50"/>
        <v>0</v>
      </c>
      <c r="AF493" s="419">
        <f t="shared" si="51"/>
        <v>0</v>
      </c>
      <c r="AG493" s="419">
        <f t="shared" si="52"/>
        <v>0</v>
      </c>
      <c r="AH493" s="419">
        <f t="shared" si="53"/>
        <v>0</v>
      </c>
    </row>
    <row r="494" spans="1:34" ht="14.5" x14ac:dyDescent="0.35">
      <c r="A494" s="681" t="s">
        <v>341</v>
      </c>
      <c r="B494" s="682" t="s">
        <v>1520</v>
      </c>
      <c r="C494" s="419"/>
      <c r="D494" s="419"/>
      <c r="E494" s="419"/>
      <c r="F494" s="419"/>
      <c r="G494" s="419"/>
      <c r="H494" s="419"/>
      <c r="I494" s="419"/>
      <c r="J494" s="419"/>
      <c r="K494" s="419"/>
      <c r="L494" s="419"/>
      <c r="M494" t="s">
        <v>217</v>
      </c>
      <c r="N494">
        <v>1</v>
      </c>
      <c r="O494">
        <v>0</v>
      </c>
      <c r="P494">
        <v>1</v>
      </c>
      <c r="Q494">
        <v>0</v>
      </c>
      <c r="R494">
        <v>0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 s="419">
        <f t="shared" si="48"/>
        <v>0</v>
      </c>
      <c r="AD494" s="419">
        <f t="shared" si="49"/>
        <v>0</v>
      </c>
      <c r="AE494" s="419">
        <f t="shared" si="50"/>
        <v>1</v>
      </c>
      <c r="AF494" s="419">
        <f t="shared" si="51"/>
        <v>0</v>
      </c>
      <c r="AG494" s="419">
        <f t="shared" si="52"/>
        <v>0</v>
      </c>
      <c r="AH494" s="419">
        <f t="shared" si="53"/>
        <v>0</v>
      </c>
    </row>
    <row r="495" spans="1:34" ht="14.5" x14ac:dyDescent="0.35">
      <c r="A495" s="681" t="s">
        <v>1524</v>
      </c>
      <c r="B495" s="682" t="s">
        <v>1525</v>
      </c>
      <c r="C495" s="419"/>
      <c r="D495" s="419"/>
      <c r="E495" s="419"/>
      <c r="F495" s="419"/>
      <c r="G495" s="419"/>
      <c r="H495" s="419"/>
      <c r="I495" s="419"/>
      <c r="J495" s="419"/>
      <c r="K495" s="419"/>
      <c r="L495" s="419"/>
      <c r="M495" t="s">
        <v>426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 s="419">
        <f t="shared" si="48"/>
        <v>0</v>
      </c>
      <c r="AD495" s="419">
        <f t="shared" si="49"/>
        <v>0</v>
      </c>
      <c r="AE495" s="419">
        <f t="shared" si="50"/>
        <v>0</v>
      </c>
      <c r="AF495" s="419">
        <f t="shared" si="51"/>
        <v>0</v>
      </c>
      <c r="AG495" s="419">
        <f t="shared" si="52"/>
        <v>0</v>
      </c>
      <c r="AH495" s="419">
        <f t="shared" si="53"/>
        <v>0</v>
      </c>
    </row>
    <row r="496" spans="1:34" ht="14.5" x14ac:dyDescent="0.35">
      <c r="A496" s="681" t="s">
        <v>1529</v>
      </c>
      <c r="B496" s="682" t="s">
        <v>1530</v>
      </c>
      <c r="C496" s="419"/>
      <c r="D496" s="419"/>
      <c r="E496" s="419"/>
      <c r="F496" s="419"/>
      <c r="G496" s="419"/>
      <c r="H496" s="419"/>
      <c r="I496" s="419"/>
      <c r="J496" s="419"/>
      <c r="K496" s="419"/>
      <c r="L496" s="419"/>
      <c r="M496" t="s">
        <v>17268</v>
      </c>
      <c r="N496">
        <v>4</v>
      </c>
      <c r="O496">
        <v>1</v>
      </c>
      <c r="P496">
        <v>3</v>
      </c>
      <c r="Q496">
        <v>3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0</v>
      </c>
      <c r="Z496">
        <v>0</v>
      </c>
      <c r="AA496">
        <v>0</v>
      </c>
      <c r="AB496">
        <v>0</v>
      </c>
      <c r="AC496" s="419">
        <f t="shared" si="48"/>
        <v>2</v>
      </c>
      <c r="AD496" s="419">
        <f t="shared" si="49"/>
        <v>0</v>
      </c>
      <c r="AE496" s="419">
        <f t="shared" si="50"/>
        <v>0</v>
      </c>
      <c r="AF496" s="419">
        <f t="shared" si="51"/>
        <v>0</v>
      </c>
      <c r="AG496" s="419">
        <f t="shared" si="52"/>
        <v>1</v>
      </c>
      <c r="AH496" s="419">
        <f t="shared" si="53"/>
        <v>0</v>
      </c>
    </row>
    <row r="497" spans="1:34" ht="14.5" x14ac:dyDescent="0.35">
      <c r="A497" s="681" t="s">
        <v>1532</v>
      </c>
      <c r="B497" s="682" t="s">
        <v>1533</v>
      </c>
      <c r="C497" s="419"/>
      <c r="D497" s="419"/>
      <c r="E497" s="419"/>
      <c r="F497" s="419"/>
      <c r="G497" s="419"/>
      <c r="H497" s="419"/>
      <c r="I497" s="419"/>
      <c r="J497" s="419"/>
      <c r="K497" s="419"/>
      <c r="L497" s="419"/>
      <c r="M497" t="s">
        <v>7521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 s="419">
        <f t="shared" si="48"/>
        <v>0</v>
      </c>
      <c r="AD497" s="419">
        <f t="shared" si="49"/>
        <v>0</v>
      </c>
      <c r="AE497" s="419">
        <f t="shared" si="50"/>
        <v>0</v>
      </c>
      <c r="AF497" s="419">
        <f t="shared" si="51"/>
        <v>0</v>
      </c>
      <c r="AG497" s="419">
        <f t="shared" si="52"/>
        <v>0</v>
      </c>
      <c r="AH497" s="419">
        <f t="shared" si="53"/>
        <v>0</v>
      </c>
    </row>
    <row r="498" spans="1:34" ht="14.5" x14ac:dyDescent="0.35">
      <c r="A498" s="681" t="s">
        <v>8683</v>
      </c>
      <c r="B498" s="682" t="s">
        <v>1538</v>
      </c>
      <c r="C498" s="419"/>
      <c r="D498" s="419"/>
      <c r="E498" s="419"/>
      <c r="F498" s="419"/>
      <c r="G498" s="419"/>
      <c r="H498" s="419"/>
      <c r="I498" s="419"/>
      <c r="J498" s="419"/>
      <c r="K498" s="419"/>
      <c r="L498" s="419"/>
      <c r="M498" t="s">
        <v>371</v>
      </c>
      <c r="N498">
        <v>22</v>
      </c>
      <c r="O498">
        <v>17</v>
      </c>
      <c r="P498">
        <v>5</v>
      </c>
      <c r="Q498">
        <v>6</v>
      </c>
      <c r="R498">
        <v>0</v>
      </c>
      <c r="S498">
        <v>5</v>
      </c>
      <c r="T498">
        <v>3</v>
      </c>
      <c r="U498">
        <v>8</v>
      </c>
      <c r="V498">
        <v>0</v>
      </c>
      <c r="W498">
        <v>4</v>
      </c>
      <c r="X498">
        <v>0</v>
      </c>
      <c r="Y498">
        <v>5</v>
      </c>
      <c r="Z498">
        <v>3</v>
      </c>
      <c r="AA498">
        <v>5</v>
      </c>
      <c r="AB498">
        <v>0</v>
      </c>
      <c r="AC498" s="419">
        <f t="shared" si="48"/>
        <v>2</v>
      </c>
      <c r="AD498" s="419">
        <f t="shared" si="49"/>
        <v>0</v>
      </c>
      <c r="AE498" s="419">
        <f t="shared" si="50"/>
        <v>0</v>
      </c>
      <c r="AF498" s="419">
        <f t="shared" si="51"/>
        <v>0</v>
      </c>
      <c r="AG498" s="419">
        <f t="shared" si="52"/>
        <v>3</v>
      </c>
      <c r="AH498" s="419">
        <f t="shared" si="53"/>
        <v>0</v>
      </c>
    </row>
    <row r="499" spans="1:34" ht="14.5" x14ac:dyDescent="0.35">
      <c r="A499" s="681" t="s">
        <v>7036</v>
      </c>
      <c r="B499" s="682" t="s">
        <v>1540</v>
      </c>
      <c r="C499" s="419"/>
      <c r="D499" s="419"/>
      <c r="E499" s="419"/>
      <c r="F499" s="419"/>
      <c r="G499" s="419"/>
      <c r="H499" s="419"/>
      <c r="I499" s="419"/>
      <c r="J499" s="419"/>
      <c r="K499" s="419"/>
      <c r="L499" s="419"/>
      <c r="M499" t="s">
        <v>1541</v>
      </c>
      <c r="N499">
        <v>2</v>
      </c>
      <c r="O499">
        <v>1</v>
      </c>
      <c r="P499">
        <v>1</v>
      </c>
      <c r="Q499">
        <v>1</v>
      </c>
      <c r="R499">
        <v>0</v>
      </c>
      <c r="S499">
        <v>1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1</v>
      </c>
      <c r="Z499">
        <v>0</v>
      </c>
      <c r="AA499">
        <v>0</v>
      </c>
      <c r="AB499">
        <v>0</v>
      </c>
      <c r="AC499" s="419">
        <f t="shared" si="48"/>
        <v>1</v>
      </c>
      <c r="AD499" s="419">
        <f t="shared" si="49"/>
        <v>0</v>
      </c>
      <c r="AE499" s="419">
        <f t="shared" si="50"/>
        <v>0</v>
      </c>
      <c r="AF499" s="419">
        <f t="shared" si="51"/>
        <v>0</v>
      </c>
      <c r="AG499" s="419">
        <f t="shared" si="52"/>
        <v>0</v>
      </c>
      <c r="AH499" s="419">
        <f t="shared" si="53"/>
        <v>0</v>
      </c>
    </row>
    <row r="500" spans="1:34" ht="14.5" x14ac:dyDescent="0.35">
      <c r="A500" s="681" t="s">
        <v>7037</v>
      </c>
      <c r="B500" s="682" t="s">
        <v>1544</v>
      </c>
      <c r="C500" s="419"/>
      <c r="D500" s="419"/>
      <c r="E500" s="419"/>
      <c r="F500" s="419"/>
      <c r="G500" s="419"/>
      <c r="H500" s="419"/>
      <c r="I500" s="419"/>
      <c r="J500" s="419"/>
      <c r="K500" s="419"/>
      <c r="L500" s="419"/>
      <c r="M500" t="s">
        <v>48</v>
      </c>
      <c r="N500">
        <v>19</v>
      </c>
      <c r="O500">
        <v>7</v>
      </c>
      <c r="P500">
        <v>12</v>
      </c>
      <c r="Q500">
        <v>3</v>
      </c>
      <c r="R500">
        <v>8</v>
      </c>
      <c r="S500">
        <v>0</v>
      </c>
      <c r="T500">
        <v>8</v>
      </c>
      <c r="U500">
        <v>0</v>
      </c>
      <c r="V500">
        <v>0</v>
      </c>
      <c r="W500">
        <v>1</v>
      </c>
      <c r="X500">
        <v>3</v>
      </c>
      <c r="Y500">
        <v>0</v>
      </c>
      <c r="Z500">
        <v>3</v>
      </c>
      <c r="AA500">
        <v>0</v>
      </c>
      <c r="AB500">
        <v>0</v>
      </c>
      <c r="AC500" s="419">
        <f t="shared" si="48"/>
        <v>2</v>
      </c>
      <c r="AD500" s="419">
        <f t="shared" si="49"/>
        <v>5</v>
      </c>
      <c r="AE500" s="419">
        <f t="shared" si="50"/>
        <v>0</v>
      </c>
      <c r="AF500" s="419">
        <f t="shared" si="51"/>
        <v>5</v>
      </c>
      <c r="AG500" s="419">
        <f t="shared" si="52"/>
        <v>0</v>
      </c>
      <c r="AH500" s="419">
        <f t="shared" si="53"/>
        <v>0</v>
      </c>
    </row>
    <row r="501" spans="1:34" ht="14.5" x14ac:dyDescent="0.35">
      <c r="A501" s="681" t="s">
        <v>7038</v>
      </c>
      <c r="B501" s="682" t="s">
        <v>1546</v>
      </c>
      <c r="C501" s="419"/>
      <c r="D501" s="419"/>
      <c r="E501" s="419"/>
      <c r="F501" s="419"/>
      <c r="G501" s="419"/>
      <c r="H501" s="419"/>
      <c r="I501" s="419"/>
      <c r="J501" s="419"/>
      <c r="K501" s="419"/>
      <c r="L501" s="419"/>
      <c r="M501" t="s">
        <v>250</v>
      </c>
      <c r="N501">
        <v>10</v>
      </c>
      <c r="O501">
        <v>6</v>
      </c>
      <c r="P501">
        <v>4</v>
      </c>
      <c r="Q501">
        <v>1</v>
      </c>
      <c r="R501">
        <v>2</v>
      </c>
      <c r="S501">
        <v>2</v>
      </c>
      <c r="T501">
        <v>4</v>
      </c>
      <c r="U501">
        <v>0</v>
      </c>
      <c r="V501">
        <v>1</v>
      </c>
      <c r="W501">
        <v>0</v>
      </c>
      <c r="X501">
        <v>1</v>
      </c>
      <c r="Y501">
        <v>1</v>
      </c>
      <c r="Z501">
        <v>3</v>
      </c>
      <c r="AA501">
        <v>0</v>
      </c>
      <c r="AB501">
        <v>1</v>
      </c>
      <c r="AC501" s="419">
        <f t="shared" si="48"/>
        <v>1</v>
      </c>
      <c r="AD501" s="419">
        <f t="shared" si="49"/>
        <v>1</v>
      </c>
      <c r="AE501" s="419">
        <f t="shared" si="50"/>
        <v>1</v>
      </c>
      <c r="AF501" s="419">
        <f t="shared" si="51"/>
        <v>1</v>
      </c>
      <c r="AG501" s="419">
        <f t="shared" si="52"/>
        <v>0</v>
      </c>
      <c r="AH501" s="419">
        <f t="shared" si="53"/>
        <v>0</v>
      </c>
    </row>
    <row r="502" spans="1:34" ht="14.5" x14ac:dyDescent="0.35">
      <c r="A502" s="681" t="s">
        <v>1550</v>
      </c>
      <c r="B502" s="682" t="s">
        <v>1551</v>
      </c>
      <c r="C502" s="419"/>
      <c r="D502" s="419"/>
      <c r="E502" s="419"/>
      <c r="F502" s="419"/>
      <c r="G502" s="419"/>
      <c r="H502" s="419"/>
      <c r="I502" s="419"/>
      <c r="J502" s="419"/>
      <c r="K502" s="419"/>
      <c r="L502" s="419"/>
      <c r="M502" t="s">
        <v>1552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 s="419">
        <f t="shared" si="48"/>
        <v>0</v>
      </c>
      <c r="AD502" s="419">
        <f t="shared" si="49"/>
        <v>0</v>
      </c>
      <c r="AE502" s="419">
        <f t="shared" si="50"/>
        <v>0</v>
      </c>
      <c r="AF502" s="419">
        <f t="shared" si="51"/>
        <v>0</v>
      </c>
      <c r="AG502" s="419">
        <f t="shared" si="52"/>
        <v>0</v>
      </c>
      <c r="AH502" s="419">
        <f t="shared" si="53"/>
        <v>0</v>
      </c>
    </row>
    <row r="503" spans="1:34" ht="14.5" x14ac:dyDescent="0.35">
      <c r="A503" s="681" t="s">
        <v>1556</v>
      </c>
      <c r="B503" s="682" t="s">
        <v>1557</v>
      </c>
      <c r="C503" s="419"/>
      <c r="D503" s="419"/>
      <c r="E503" s="419"/>
      <c r="F503" s="419"/>
      <c r="G503" s="419"/>
      <c r="H503" s="419"/>
      <c r="I503" s="419"/>
      <c r="J503" s="419"/>
      <c r="K503" s="419"/>
      <c r="L503" s="419"/>
      <c r="M503" t="s">
        <v>1558</v>
      </c>
      <c r="N503">
        <v>2</v>
      </c>
      <c r="O503">
        <v>1</v>
      </c>
      <c r="P503">
        <v>1</v>
      </c>
      <c r="Q503">
        <v>0</v>
      </c>
      <c r="R503">
        <v>0</v>
      </c>
      <c r="S503">
        <v>1</v>
      </c>
      <c r="T503">
        <v>1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1</v>
      </c>
      <c r="AA503">
        <v>0</v>
      </c>
      <c r="AB503">
        <v>0</v>
      </c>
      <c r="AC503" s="419">
        <f t="shared" si="48"/>
        <v>0</v>
      </c>
      <c r="AD503" s="419">
        <f t="shared" si="49"/>
        <v>0</v>
      </c>
      <c r="AE503" s="419">
        <f t="shared" si="50"/>
        <v>1</v>
      </c>
      <c r="AF503" s="419">
        <f t="shared" si="51"/>
        <v>0</v>
      </c>
      <c r="AG503" s="419">
        <f t="shared" si="52"/>
        <v>0</v>
      </c>
      <c r="AH503" s="419">
        <f t="shared" si="53"/>
        <v>0</v>
      </c>
    </row>
    <row r="504" spans="1:34" ht="14.5" x14ac:dyDescent="0.35">
      <c r="A504" s="681" t="s">
        <v>7039</v>
      </c>
      <c r="B504" s="682" t="s">
        <v>1560</v>
      </c>
      <c r="C504" s="419"/>
      <c r="D504" s="419"/>
      <c r="E504" s="419"/>
      <c r="F504" s="419"/>
      <c r="G504" s="419"/>
      <c r="H504" s="419"/>
      <c r="I504" s="419"/>
      <c r="J504" s="419"/>
      <c r="K504" s="419"/>
      <c r="L504" s="419"/>
      <c r="M504" t="s">
        <v>649</v>
      </c>
      <c r="N504">
        <v>4</v>
      </c>
      <c r="O504">
        <v>1</v>
      </c>
      <c r="P504">
        <v>3</v>
      </c>
      <c r="Q504">
        <v>3</v>
      </c>
      <c r="R504">
        <v>0</v>
      </c>
      <c r="S504">
        <v>1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1</v>
      </c>
      <c r="Z504">
        <v>0</v>
      </c>
      <c r="AA504">
        <v>0</v>
      </c>
      <c r="AB504">
        <v>0</v>
      </c>
      <c r="AC504" s="419">
        <f t="shared" si="48"/>
        <v>3</v>
      </c>
      <c r="AD504" s="419">
        <f t="shared" si="49"/>
        <v>0</v>
      </c>
      <c r="AE504" s="419">
        <f t="shared" si="50"/>
        <v>0</v>
      </c>
      <c r="AF504" s="419">
        <f t="shared" si="51"/>
        <v>0</v>
      </c>
      <c r="AG504" s="419">
        <f t="shared" si="52"/>
        <v>0</v>
      </c>
      <c r="AH504" s="419">
        <f t="shared" si="53"/>
        <v>0</v>
      </c>
    </row>
    <row r="505" spans="1:34" ht="14.5" x14ac:dyDescent="0.35">
      <c r="A505" s="681" t="s">
        <v>1562</v>
      </c>
      <c r="B505" s="682" t="s">
        <v>1563</v>
      </c>
      <c r="C505" s="419"/>
      <c r="D505" s="419"/>
      <c r="E505" s="419"/>
      <c r="F505" s="419"/>
      <c r="G505" s="419"/>
      <c r="H505" s="419"/>
      <c r="I505" s="419"/>
      <c r="J505" s="419"/>
      <c r="K505" s="419"/>
      <c r="L505" s="419"/>
      <c r="M505" t="s">
        <v>165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 s="419">
        <f t="shared" si="48"/>
        <v>0</v>
      </c>
      <c r="AD505" s="419">
        <f t="shared" si="49"/>
        <v>0</v>
      </c>
      <c r="AE505" s="419">
        <f t="shared" si="50"/>
        <v>0</v>
      </c>
      <c r="AF505" s="419">
        <f t="shared" si="51"/>
        <v>0</v>
      </c>
      <c r="AG505" s="419">
        <f t="shared" si="52"/>
        <v>0</v>
      </c>
      <c r="AH505" s="419">
        <f t="shared" si="53"/>
        <v>0</v>
      </c>
    </row>
    <row r="506" spans="1:34" ht="14.5" x14ac:dyDescent="0.35">
      <c r="A506" s="681" t="s">
        <v>1566</v>
      </c>
      <c r="B506" s="682" t="s">
        <v>1567</v>
      </c>
      <c r="C506" s="419"/>
      <c r="D506" s="419"/>
      <c r="E506" s="419"/>
      <c r="F506" s="419"/>
      <c r="G506" s="419"/>
      <c r="H506" s="419"/>
      <c r="I506" s="419"/>
      <c r="J506" s="419"/>
      <c r="K506" s="419"/>
      <c r="L506" s="419"/>
      <c r="M506" t="s">
        <v>550</v>
      </c>
      <c r="N506">
        <v>1</v>
      </c>
      <c r="O506">
        <v>1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1</v>
      </c>
      <c r="AB506">
        <v>0</v>
      </c>
      <c r="AC506" s="419">
        <f t="shared" si="48"/>
        <v>0</v>
      </c>
      <c r="AD506" s="419">
        <f t="shared" si="49"/>
        <v>0</v>
      </c>
      <c r="AE506" s="419">
        <f t="shared" si="50"/>
        <v>0</v>
      </c>
      <c r="AF506" s="419">
        <f t="shared" si="51"/>
        <v>0</v>
      </c>
      <c r="AG506" s="419">
        <f t="shared" si="52"/>
        <v>0</v>
      </c>
      <c r="AH506" s="419">
        <f t="shared" si="53"/>
        <v>0</v>
      </c>
    </row>
    <row r="507" spans="1:34" ht="14.5" x14ac:dyDescent="0.35">
      <c r="A507" s="681" t="s">
        <v>300</v>
      </c>
      <c r="B507" s="682" t="s">
        <v>1569</v>
      </c>
      <c r="C507" s="419"/>
      <c r="D507" s="419"/>
      <c r="E507" s="419"/>
      <c r="F507" s="419"/>
      <c r="G507" s="419"/>
      <c r="H507" s="419"/>
      <c r="I507" s="419"/>
      <c r="J507" s="419"/>
      <c r="K507" s="419"/>
      <c r="L507" s="419"/>
      <c r="M507" t="s">
        <v>658</v>
      </c>
      <c r="N507">
        <v>2</v>
      </c>
      <c r="O507">
        <v>0</v>
      </c>
      <c r="P507">
        <v>2</v>
      </c>
      <c r="Q507">
        <v>1</v>
      </c>
      <c r="R507">
        <v>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 s="419">
        <f t="shared" si="48"/>
        <v>1</v>
      </c>
      <c r="AD507" s="419">
        <f t="shared" si="49"/>
        <v>1</v>
      </c>
      <c r="AE507" s="419">
        <f t="shared" si="50"/>
        <v>0</v>
      </c>
      <c r="AF507" s="419">
        <f t="shared" si="51"/>
        <v>0</v>
      </c>
      <c r="AG507" s="419">
        <f t="shared" si="52"/>
        <v>0</v>
      </c>
      <c r="AH507" s="419">
        <f t="shared" si="53"/>
        <v>0</v>
      </c>
    </row>
    <row r="508" spans="1:34" ht="14.5" x14ac:dyDescent="0.35">
      <c r="A508" s="681" t="s">
        <v>656</v>
      </c>
      <c r="B508" s="682" t="s">
        <v>1572</v>
      </c>
      <c r="C508" s="419"/>
      <c r="D508" s="419"/>
      <c r="E508" s="419"/>
      <c r="F508" s="419"/>
      <c r="G508" s="419"/>
      <c r="H508" s="419"/>
      <c r="I508" s="419"/>
      <c r="J508" s="419"/>
      <c r="K508" s="419"/>
      <c r="L508" s="419"/>
      <c r="M508" t="s">
        <v>1573</v>
      </c>
      <c r="N508">
        <v>9</v>
      </c>
      <c r="O508">
        <v>5</v>
      </c>
      <c r="P508">
        <v>4</v>
      </c>
      <c r="Q508">
        <v>1</v>
      </c>
      <c r="R508">
        <v>3</v>
      </c>
      <c r="S508">
        <v>2</v>
      </c>
      <c r="T508">
        <v>0</v>
      </c>
      <c r="U508">
        <v>3</v>
      </c>
      <c r="V508">
        <v>0</v>
      </c>
      <c r="W508">
        <v>0</v>
      </c>
      <c r="X508">
        <v>3</v>
      </c>
      <c r="Y508">
        <v>0</v>
      </c>
      <c r="Z508">
        <v>0</v>
      </c>
      <c r="AA508">
        <v>2</v>
      </c>
      <c r="AB508">
        <v>0</v>
      </c>
      <c r="AC508" s="419">
        <f t="shared" si="48"/>
        <v>1</v>
      </c>
      <c r="AD508" s="419">
        <f t="shared" si="49"/>
        <v>0</v>
      </c>
      <c r="AE508" s="419">
        <f t="shared" si="50"/>
        <v>2</v>
      </c>
      <c r="AF508" s="419">
        <f t="shared" si="51"/>
        <v>0</v>
      </c>
      <c r="AG508" s="419">
        <f t="shared" si="52"/>
        <v>1</v>
      </c>
      <c r="AH508" s="419">
        <f t="shared" si="53"/>
        <v>0</v>
      </c>
    </row>
    <row r="509" spans="1:34" ht="14.5" x14ac:dyDescent="0.35">
      <c r="A509" s="681" t="s">
        <v>700</v>
      </c>
      <c r="B509" s="682" t="s">
        <v>1576</v>
      </c>
      <c r="C509" s="419"/>
      <c r="D509" s="419"/>
      <c r="E509" s="419"/>
      <c r="F509" s="419"/>
      <c r="G509" s="419"/>
      <c r="H509" s="419"/>
      <c r="I509" s="419"/>
      <c r="J509" s="419"/>
      <c r="K509" s="419"/>
      <c r="L509" s="419"/>
      <c r="M509" t="s">
        <v>3164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 s="419">
        <f t="shared" si="48"/>
        <v>0</v>
      </c>
      <c r="AD509" s="419">
        <f t="shared" si="49"/>
        <v>0</v>
      </c>
      <c r="AE509" s="419">
        <f t="shared" si="50"/>
        <v>0</v>
      </c>
      <c r="AF509" s="419">
        <f t="shared" si="51"/>
        <v>0</v>
      </c>
      <c r="AG509" s="419">
        <f t="shared" si="52"/>
        <v>0</v>
      </c>
      <c r="AH509" s="419">
        <f t="shared" si="53"/>
        <v>0</v>
      </c>
    </row>
    <row r="510" spans="1:34" ht="14.5" x14ac:dyDescent="0.35">
      <c r="A510" s="681" t="s">
        <v>1578</v>
      </c>
      <c r="B510" s="682" t="s">
        <v>1579</v>
      </c>
      <c r="C510" s="419"/>
      <c r="D510" s="419"/>
      <c r="E510" s="419"/>
      <c r="F510" s="419"/>
      <c r="G510" s="419"/>
      <c r="H510" s="419"/>
      <c r="I510" s="419"/>
      <c r="J510" s="419"/>
      <c r="K510" s="419"/>
      <c r="L510" s="419"/>
      <c r="M510" t="s">
        <v>347</v>
      </c>
      <c r="N510">
        <v>1</v>
      </c>
      <c r="O510">
        <v>1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0</v>
      </c>
      <c r="AB510">
        <v>0</v>
      </c>
      <c r="AC510" s="419">
        <f t="shared" si="48"/>
        <v>0</v>
      </c>
      <c r="AD510" s="419">
        <f t="shared" si="49"/>
        <v>0</v>
      </c>
      <c r="AE510" s="419">
        <f t="shared" si="50"/>
        <v>0</v>
      </c>
      <c r="AF510" s="419">
        <f t="shared" si="51"/>
        <v>0</v>
      </c>
      <c r="AG510" s="419">
        <f t="shared" si="52"/>
        <v>0</v>
      </c>
      <c r="AH510" s="419">
        <f t="shared" si="53"/>
        <v>0</v>
      </c>
    </row>
    <row r="511" spans="1:34" ht="14.5" x14ac:dyDescent="0.35">
      <c r="A511" s="681" t="s">
        <v>1023</v>
      </c>
      <c r="B511" s="682" t="s">
        <v>1581</v>
      </c>
      <c r="C511" s="419"/>
      <c r="D511" s="419"/>
      <c r="E511" s="419"/>
      <c r="F511" s="419"/>
      <c r="G511" s="419"/>
      <c r="H511" s="419"/>
      <c r="I511" s="419"/>
      <c r="J511" s="419"/>
      <c r="K511" s="419"/>
      <c r="L511" s="419"/>
      <c r="M511" t="s">
        <v>449</v>
      </c>
      <c r="N511">
        <v>2</v>
      </c>
      <c r="O511">
        <v>1</v>
      </c>
      <c r="P511">
        <v>1</v>
      </c>
      <c r="Q511">
        <v>0</v>
      </c>
      <c r="R511">
        <v>0</v>
      </c>
      <c r="S511">
        <v>1</v>
      </c>
      <c r="T511">
        <v>0</v>
      </c>
      <c r="U511">
        <v>1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1</v>
      </c>
      <c r="AB511">
        <v>0</v>
      </c>
      <c r="AC511" s="419">
        <f t="shared" si="48"/>
        <v>0</v>
      </c>
      <c r="AD511" s="419">
        <f t="shared" si="49"/>
        <v>0</v>
      </c>
      <c r="AE511" s="419">
        <f t="shared" si="50"/>
        <v>1</v>
      </c>
      <c r="AF511" s="419">
        <f t="shared" si="51"/>
        <v>0</v>
      </c>
      <c r="AG511" s="419">
        <f t="shared" si="52"/>
        <v>0</v>
      </c>
      <c r="AH511" s="419">
        <f t="shared" si="53"/>
        <v>0</v>
      </c>
    </row>
    <row r="512" spans="1:34" ht="14.5" x14ac:dyDescent="0.35">
      <c r="A512" s="681" t="s">
        <v>1583</v>
      </c>
      <c r="B512" s="682" t="s">
        <v>1584</v>
      </c>
      <c r="C512" s="419"/>
      <c r="D512" s="419"/>
      <c r="E512" s="419"/>
      <c r="F512" s="419"/>
      <c r="G512" s="419"/>
      <c r="H512" s="419"/>
      <c r="I512" s="419"/>
      <c r="J512" s="419"/>
      <c r="K512" s="419"/>
      <c r="L512" s="419"/>
      <c r="M512" t="s">
        <v>688</v>
      </c>
      <c r="N512">
        <v>23</v>
      </c>
      <c r="O512">
        <v>15</v>
      </c>
      <c r="P512">
        <v>8</v>
      </c>
      <c r="Q512">
        <v>7</v>
      </c>
      <c r="R512">
        <v>7</v>
      </c>
      <c r="S512">
        <v>4</v>
      </c>
      <c r="T512">
        <v>0</v>
      </c>
      <c r="U512">
        <v>3</v>
      </c>
      <c r="V512">
        <v>2</v>
      </c>
      <c r="W512">
        <v>5</v>
      </c>
      <c r="X512">
        <v>5</v>
      </c>
      <c r="Y512">
        <v>2</v>
      </c>
      <c r="Z512">
        <v>0</v>
      </c>
      <c r="AA512">
        <v>2</v>
      </c>
      <c r="AB512">
        <v>1</v>
      </c>
      <c r="AC512" s="419">
        <f t="shared" si="48"/>
        <v>2</v>
      </c>
      <c r="AD512" s="419">
        <f t="shared" si="49"/>
        <v>2</v>
      </c>
      <c r="AE512" s="419">
        <f t="shared" si="50"/>
        <v>2</v>
      </c>
      <c r="AF512" s="419">
        <f t="shared" si="51"/>
        <v>0</v>
      </c>
      <c r="AG512" s="419">
        <f t="shared" si="52"/>
        <v>1</v>
      </c>
      <c r="AH512" s="419">
        <f t="shared" si="53"/>
        <v>1</v>
      </c>
    </row>
    <row r="513" spans="1:34" ht="14.5" x14ac:dyDescent="0.35">
      <c r="A513" s="681" t="s">
        <v>980</v>
      </c>
      <c r="B513" s="682" t="s">
        <v>1586</v>
      </c>
      <c r="C513" s="419"/>
      <c r="D513" s="419"/>
      <c r="E513" s="419"/>
      <c r="F513" s="419"/>
      <c r="G513" s="419"/>
      <c r="H513" s="419"/>
      <c r="I513" s="419"/>
      <c r="J513" s="419"/>
      <c r="K513" s="419"/>
      <c r="L513" s="419"/>
      <c r="M513" t="s">
        <v>77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 s="419">
        <f t="shared" si="48"/>
        <v>0</v>
      </c>
      <c r="AD513" s="419">
        <f t="shared" si="49"/>
        <v>0</v>
      </c>
      <c r="AE513" s="419">
        <f t="shared" si="50"/>
        <v>0</v>
      </c>
      <c r="AF513" s="419">
        <f t="shared" si="51"/>
        <v>0</v>
      </c>
      <c r="AG513" s="419">
        <f t="shared" si="52"/>
        <v>0</v>
      </c>
      <c r="AH513" s="419">
        <f t="shared" si="53"/>
        <v>0</v>
      </c>
    </row>
    <row r="514" spans="1:34" ht="14.5" x14ac:dyDescent="0.35">
      <c r="A514" s="681" t="s">
        <v>952</v>
      </c>
      <c r="B514" s="682" t="s">
        <v>1588</v>
      </c>
      <c r="C514" s="419"/>
      <c r="D514" s="419"/>
      <c r="E514" s="419"/>
      <c r="F514" s="419"/>
      <c r="G514" s="419"/>
      <c r="H514" s="419"/>
      <c r="I514" s="419"/>
      <c r="J514" s="419"/>
      <c r="K514" s="419"/>
      <c r="L514" s="419"/>
      <c r="M514" t="s">
        <v>1589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 s="419">
        <f t="shared" si="48"/>
        <v>0</v>
      </c>
      <c r="AD514" s="419">
        <f t="shared" si="49"/>
        <v>0</v>
      </c>
      <c r="AE514" s="419">
        <f t="shared" si="50"/>
        <v>0</v>
      </c>
      <c r="AF514" s="419">
        <f t="shared" si="51"/>
        <v>0</v>
      </c>
      <c r="AG514" s="419">
        <f t="shared" si="52"/>
        <v>0</v>
      </c>
      <c r="AH514" s="419">
        <f t="shared" si="53"/>
        <v>0</v>
      </c>
    </row>
    <row r="515" spans="1:34" ht="14.5" x14ac:dyDescent="0.35">
      <c r="A515" s="681" t="s">
        <v>956</v>
      </c>
      <c r="B515" s="682" t="s">
        <v>1591</v>
      </c>
      <c r="C515" s="419"/>
      <c r="D515" s="419"/>
      <c r="E515" s="419"/>
      <c r="F515" s="419"/>
      <c r="G515" s="419"/>
      <c r="H515" s="419"/>
      <c r="I515" s="419"/>
      <c r="J515" s="419"/>
      <c r="K515" s="419"/>
      <c r="L515" s="419"/>
      <c r="M515" t="s">
        <v>766</v>
      </c>
      <c r="N515">
        <v>4</v>
      </c>
      <c r="O515">
        <v>2</v>
      </c>
      <c r="P515">
        <v>2</v>
      </c>
      <c r="Q515">
        <v>2</v>
      </c>
      <c r="R515">
        <v>0</v>
      </c>
      <c r="S515">
        <v>1</v>
      </c>
      <c r="T515">
        <v>0</v>
      </c>
      <c r="U515">
        <v>0</v>
      </c>
      <c r="V515">
        <v>1</v>
      </c>
      <c r="W515">
        <v>1</v>
      </c>
      <c r="X515">
        <v>0</v>
      </c>
      <c r="Y515">
        <v>1</v>
      </c>
      <c r="Z515">
        <v>0</v>
      </c>
      <c r="AA515">
        <v>0</v>
      </c>
      <c r="AB515">
        <v>0</v>
      </c>
      <c r="AC515" s="419">
        <f t="shared" si="48"/>
        <v>1</v>
      </c>
      <c r="AD515" s="419">
        <f t="shared" si="49"/>
        <v>0</v>
      </c>
      <c r="AE515" s="419">
        <f t="shared" si="50"/>
        <v>0</v>
      </c>
      <c r="AF515" s="419">
        <f t="shared" si="51"/>
        <v>0</v>
      </c>
      <c r="AG515" s="419">
        <f t="shared" si="52"/>
        <v>0</v>
      </c>
      <c r="AH515" s="419">
        <f t="shared" si="53"/>
        <v>1</v>
      </c>
    </row>
    <row r="516" spans="1:34" ht="14.5" x14ac:dyDescent="0.35">
      <c r="A516" s="681" t="s">
        <v>7041</v>
      </c>
      <c r="B516" s="682" t="s">
        <v>1593</v>
      </c>
      <c r="C516" s="419"/>
      <c r="D516" s="419"/>
      <c r="E516" s="419"/>
      <c r="F516" s="419"/>
      <c r="G516" s="419"/>
      <c r="H516" s="419"/>
      <c r="I516" s="419"/>
      <c r="J516" s="419"/>
      <c r="K516" s="419"/>
      <c r="L516" s="419"/>
      <c r="M516" t="s">
        <v>584</v>
      </c>
      <c r="N516">
        <v>5</v>
      </c>
      <c r="O516">
        <v>2</v>
      </c>
      <c r="P516">
        <v>3</v>
      </c>
      <c r="Q516">
        <v>4</v>
      </c>
      <c r="R516">
        <v>0</v>
      </c>
      <c r="S516">
        <v>0</v>
      </c>
      <c r="T516">
        <v>0</v>
      </c>
      <c r="U516">
        <v>1</v>
      </c>
      <c r="V516">
        <v>0</v>
      </c>
      <c r="W516">
        <v>2</v>
      </c>
      <c r="X516">
        <v>0</v>
      </c>
      <c r="Y516">
        <v>0</v>
      </c>
      <c r="Z516">
        <v>0</v>
      </c>
      <c r="AA516">
        <v>0</v>
      </c>
      <c r="AB516">
        <v>0</v>
      </c>
      <c r="AC516" s="419">
        <f t="shared" ref="AC516:AC579" si="54">+Q516-W516</f>
        <v>2</v>
      </c>
      <c r="AD516" s="419">
        <f t="shared" ref="AD516:AD579" si="55">+R516-X516</f>
        <v>0</v>
      </c>
      <c r="AE516" s="419">
        <f t="shared" ref="AE516:AE579" si="56">+S516-Y516</f>
        <v>0</v>
      </c>
      <c r="AF516" s="419">
        <f t="shared" ref="AF516:AF579" si="57">+T516-Z516</f>
        <v>0</v>
      </c>
      <c r="AG516" s="419">
        <f t="shared" ref="AG516:AG579" si="58">+U516-AA516</f>
        <v>1</v>
      </c>
      <c r="AH516" s="419">
        <f t="shared" ref="AH516:AH579" si="59">+V516-AB516</f>
        <v>0</v>
      </c>
    </row>
    <row r="517" spans="1:34" ht="14.5" x14ac:dyDescent="0.35">
      <c r="A517" s="681" t="s">
        <v>8193</v>
      </c>
      <c r="B517" s="682" t="s">
        <v>8192</v>
      </c>
      <c r="C517" s="419"/>
      <c r="D517" s="419"/>
      <c r="E517" s="419"/>
      <c r="F517" s="419"/>
      <c r="G517" s="419"/>
      <c r="H517" s="419"/>
      <c r="I517" s="419"/>
      <c r="J517" s="419"/>
      <c r="K517" s="419"/>
      <c r="L517" s="419"/>
      <c r="M517" t="s">
        <v>1597</v>
      </c>
      <c r="N517">
        <v>5</v>
      </c>
      <c r="O517">
        <v>3</v>
      </c>
      <c r="P517">
        <v>2</v>
      </c>
      <c r="Q517">
        <v>1</v>
      </c>
      <c r="R517">
        <v>2</v>
      </c>
      <c r="S517">
        <v>1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1</v>
      </c>
      <c r="Z517">
        <v>0</v>
      </c>
      <c r="AA517">
        <v>1</v>
      </c>
      <c r="AB517">
        <v>0</v>
      </c>
      <c r="AC517" s="419">
        <f t="shared" si="54"/>
        <v>1</v>
      </c>
      <c r="AD517" s="419">
        <f t="shared" si="55"/>
        <v>1</v>
      </c>
      <c r="AE517" s="419">
        <f t="shared" si="56"/>
        <v>0</v>
      </c>
      <c r="AF517" s="419">
        <f t="shared" si="57"/>
        <v>0</v>
      </c>
      <c r="AG517" s="419">
        <f t="shared" si="58"/>
        <v>0</v>
      </c>
      <c r="AH517" s="419">
        <f t="shared" si="59"/>
        <v>0</v>
      </c>
    </row>
    <row r="518" spans="1:34" ht="14.5" x14ac:dyDescent="0.35">
      <c r="A518" s="681" t="s">
        <v>7042</v>
      </c>
      <c r="B518" s="682" t="s">
        <v>1599</v>
      </c>
      <c r="C518" s="419"/>
      <c r="D518" s="419"/>
      <c r="E518" s="419"/>
      <c r="F518" s="419"/>
      <c r="G518" s="419"/>
      <c r="H518" s="419"/>
      <c r="I518" s="419"/>
      <c r="J518" s="419"/>
      <c r="K518" s="419"/>
      <c r="L518" s="419"/>
      <c r="M518" t="s">
        <v>1600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 s="419">
        <f t="shared" si="54"/>
        <v>0</v>
      </c>
      <c r="AD518" s="419">
        <f t="shared" si="55"/>
        <v>0</v>
      </c>
      <c r="AE518" s="419">
        <f t="shared" si="56"/>
        <v>0</v>
      </c>
      <c r="AF518" s="419">
        <f t="shared" si="57"/>
        <v>0</v>
      </c>
      <c r="AG518" s="419">
        <f t="shared" si="58"/>
        <v>0</v>
      </c>
      <c r="AH518" s="419">
        <f t="shared" si="59"/>
        <v>0</v>
      </c>
    </row>
    <row r="519" spans="1:34" ht="14.5" x14ac:dyDescent="0.35">
      <c r="A519" s="681" t="s">
        <v>8140</v>
      </c>
      <c r="B519" s="682" t="s">
        <v>9606</v>
      </c>
      <c r="C519" s="419"/>
      <c r="D519" s="419"/>
      <c r="E519" s="419"/>
      <c r="F519" s="419"/>
      <c r="G519" s="419"/>
      <c r="H519" s="419"/>
      <c r="I519" s="419"/>
      <c r="J519" s="419"/>
      <c r="K519" s="419"/>
      <c r="L519" s="419"/>
      <c r="M519" t="s">
        <v>749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 s="419">
        <f t="shared" si="54"/>
        <v>0</v>
      </c>
      <c r="AD519" s="419">
        <f t="shared" si="55"/>
        <v>0</v>
      </c>
      <c r="AE519" s="419">
        <f t="shared" si="56"/>
        <v>0</v>
      </c>
      <c r="AF519" s="419">
        <f t="shared" si="57"/>
        <v>0</v>
      </c>
      <c r="AG519" s="419">
        <f t="shared" si="58"/>
        <v>0</v>
      </c>
      <c r="AH519" s="419">
        <f t="shared" si="59"/>
        <v>0</v>
      </c>
    </row>
    <row r="520" spans="1:34" ht="14.5" x14ac:dyDescent="0.35">
      <c r="A520" s="681" t="s">
        <v>1603</v>
      </c>
      <c r="B520" s="682" t="s">
        <v>1604</v>
      </c>
      <c r="C520" s="419"/>
      <c r="D520" s="419"/>
      <c r="E520" s="419"/>
      <c r="F520" s="419"/>
      <c r="G520" s="419"/>
      <c r="H520" s="419"/>
      <c r="I520" s="419"/>
      <c r="J520" s="419"/>
      <c r="K520" s="419"/>
      <c r="L520" s="419"/>
      <c r="M520" t="s">
        <v>1605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 s="419">
        <f t="shared" si="54"/>
        <v>0</v>
      </c>
      <c r="AD520" s="419">
        <f t="shared" si="55"/>
        <v>0</v>
      </c>
      <c r="AE520" s="419">
        <f t="shared" si="56"/>
        <v>0</v>
      </c>
      <c r="AF520" s="419">
        <f t="shared" si="57"/>
        <v>0</v>
      </c>
      <c r="AG520" s="419">
        <f t="shared" si="58"/>
        <v>0</v>
      </c>
      <c r="AH520" s="419">
        <f t="shared" si="59"/>
        <v>0</v>
      </c>
    </row>
    <row r="521" spans="1:34" ht="14.5" x14ac:dyDescent="0.35">
      <c r="A521" s="681" t="s">
        <v>400</v>
      </c>
      <c r="B521" s="682" t="s">
        <v>1607</v>
      </c>
      <c r="C521" s="419"/>
      <c r="D521" s="419"/>
      <c r="E521" s="419"/>
      <c r="F521" s="419"/>
      <c r="G521" s="419"/>
      <c r="H521" s="419"/>
      <c r="I521" s="419"/>
      <c r="J521" s="419"/>
      <c r="K521" s="419"/>
      <c r="L521" s="419"/>
      <c r="M521" t="s">
        <v>320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 s="419">
        <f t="shared" si="54"/>
        <v>0</v>
      </c>
      <c r="AD521" s="419">
        <f t="shared" si="55"/>
        <v>0</v>
      </c>
      <c r="AE521" s="419">
        <f t="shared" si="56"/>
        <v>0</v>
      </c>
      <c r="AF521" s="419">
        <f t="shared" si="57"/>
        <v>0</v>
      </c>
      <c r="AG521" s="419">
        <f t="shared" si="58"/>
        <v>0</v>
      </c>
      <c r="AH521" s="419">
        <f t="shared" si="59"/>
        <v>0</v>
      </c>
    </row>
    <row r="522" spans="1:34" ht="14.5" x14ac:dyDescent="0.35">
      <c r="A522" s="681" t="s">
        <v>1609</v>
      </c>
      <c r="B522" s="682" t="s">
        <v>8213</v>
      </c>
      <c r="C522" s="419"/>
      <c r="D522" s="419"/>
      <c r="E522" s="419"/>
      <c r="F522" s="419"/>
      <c r="G522" s="419"/>
      <c r="H522" s="419"/>
      <c r="I522" s="419"/>
      <c r="J522" s="419"/>
      <c r="K522" s="419"/>
      <c r="L522" s="419"/>
      <c r="M522" t="s">
        <v>1610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 s="419">
        <f t="shared" si="54"/>
        <v>0</v>
      </c>
      <c r="AD522" s="419">
        <f t="shared" si="55"/>
        <v>0</v>
      </c>
      <c r="AE522" s="419">
        <f t="shared" si="56"/>
        <v>0</v>
      </c>
      <c r="AF522" s="419">
        <f t="shared" si="57"/>
        <v>0</v>
      </c>
      <c r="AG522" s="419">
        <f t="shared" si="58"/>
        <v>0</v>
      </c>
      <c r="AH522" s="419">
        <f t="shared" si="59"/>
        <v>0</v>
      </c>
    </row>
    <row r="523" spans="1:34" ht="14.5" x14ac:dyDescent="0.35">
      <c r="A523" s="681" t="s">
        <v>1612</v>
      </c>
      <c r="B523" s="682" t="s">
        <v>9283</v>
      </c>
      <c r="C523" s="419"/>
      <c r="D523" s="419"/>
      <c r="E523" s="419"/>
      <c r="F523" s="419"/>
      <c r="G523" s="419"/>
      <c r="H523" s="419"/>
      <c r="I523" s="419"/>
      <c r="J523" s="419"/>
      <c r="K523" s="419"/>
      <c r="L523" s="419"/>
      <c r="M523" t="s">
        <v>79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 s="419">
        <f t="shared" si="54"/>
        <v>0</v>
      </c>
      <c r="AD523" s="419">
        <f t="shared" si="55"/>
        <v>0</v>
      </c>
      <c r="AE523" s="419">
        <f t="shared" si="56"/>
        <v>0</v>
      </c>
      <c r="AF523" s="419">
        <f t="shared" si="57"/>
        <v>0</v>
      </c>
      <c r="AG523" s="419">
        <f t="shared" si="58"/>
        <v>0</v>
      </c>
      <c r="AH523" s="419">
        <f t="shared" si="59"/>
        <v>0</v>
      </c>
    </row>
    <row r="524" spans="1:34" ht="14.5" x14ac:dyDescent="0.35">
      <c r="A524" s="681" t="s">
        <v>1539</v>
      </c>
      <c r="B524" s="682" t="s">
        <v>8168</v>
      </c>
      <c r="C524" s="419"/>
      <c r="D524" s="419"/>
      <c r="E524" s="419"/>
      <c r="F524" s="419"/>
      <c r="G524" s="419"/>
      <c r="H524" s="419"/>
      <c r="I524" s="419"/>
      <c r="J524" s="419"/>
      <c r="K524" s="419"/>
      <c r="L524" s="419"/>
      <c r="M524" t="s">
        <v>18534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 s="419">
        <f t="shared" si="54"/>
        <v>0</v>
      </c>
      <c r="AD524" s="419">
        <f t="shared" si="55"/>
        <v>0</v>
      </c>
      <c r="AE524" s="419">
        <f t="shared" si="56"/>
        <v>0</v>
      </c>
      <c r="AF524" s="419">
        <f t="shared" si="57"/>
        <v>0</v>
      </c>
      <c r="AG524" s="419">
        <f t="shared" si="58"/>
        <v>0</v>
      </c>
      <c r="AH524" s="419">
        <f t="shared" si="59"/>
        <v>0</v>
      </c>
    </row>
    <row r="525" spans="1:34" ht="14.5" x14ac:dyDescent="0.35">
      <c r="A525" s="681" t="s">
        <v>7625</v>
      </c>
      <c r="B525" s="682" t="s">
        <v>1615</v>
      </c>
      <c r="C525" s="419"/>
      <c r="D525" s="419"/>
      <c r="E525" s="419"/>
      <c r="F525" s="419"/>
      <c r="G525" s="419"/>
      <c r="H525" s="419"/>
      <c r="I525" s="419"/>
      <c r="J525" s="419"/>
      <c r="K525" s="419"/>
      <c r="L525" s="419"/>
      <c r="M525" t="s">
        <v>3465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 s="419">
        <f t="shared" si="54"/>
        <v>0</v>
      </c>
      <c r="AD525" s="419">
        <f t="shared" si="55"/>
        <v>0</v>
      </c>
      <c r="AE525" s="419">
        <f t="shared" si="56"/>
        <v>0</v>
      </c>
      <c r="AF525" s="419">
        <f t="shared" si="57"/>
        <v>0</v>
      </c>
      <c r="AG525" s="419">
        <f t="shared" si="58"/>
        <v>0</v>
      </c>
      <c r="AH525" s="419">
        <f t="shared" si="59"/>
        <v>0</v>
      </c>
    </row>
    <row r="526" spans="1:34" ht="14.5" x14ac:dyDescent="0.35">
      <c r="A526" s="681" t="s">
        <v>1618</v>
      </c>
      <c r="B526" s="682" t="s">
        <v>1619</v>
      </c>
      <c r="C526" s="419"/>
      <c r="D526" s="419"/>
      <c r="E526" s="419"/>
      <c r="F526" s="419"/>
      <c r="G526" s="419"/>
      <c r="H526" s="419"/>
      <c r="I526" s="419"/>
      <c r="J526" s="419"/>
      <c r="K526" s="419"/>
      <c r="L526" s="419"/>
      <c r="M526" t="s">
        <v>251</v>
      </c>
      <c r="N526">
        <v>6</v>
      </c>
      <c r="O526">
        <v>3</v>
      </c>
      <c r="P526">
        <v>3</v>
      </c>
      <c r="Q526">
        <v>0</v>
      </c>
      <c r="R526">
        <v>1</v>
      </c>
      <c r="S526">
        <v>0</v>
      </c>
      <c r="T526">
        <v>2</v>
      </c>
      <c r="U526">
        <v>3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2</v>
      </c>
      <c r="AB526">
        <v>0</v>
      </c>
      <c r="AC526" s="419">
        <f t="shared" si="54"/>
        <v>0</v>
      </c>
      <c r="AD526" s="419">
        <f t="shared" si="55"/>
        <v>0</v>
      </c>
      <c r="AE526" s="419">
        <f t="shared" si="56"/>
        <v>0</v>
      </c>
      <c r="AF526" s="419">
        <f t="shared" si="57"/>
        <v>2</v>
      </c>
      <c r="AG526" s="419">
        <f t="shared" si="58"/>
        <v>1</v>
      </c>
      <c r="AH526" s="419">
        <f t="shared" si="59"/>
        <v>0</v>
      </c>
    </row>
    <row r="527" spans="1:34" ht="14.5" x14ac:dyDescent="0.35">
      <c r="A527" s="681" t="s">
        <v>7632</v>
      </c>
      <c r="B527" s="682" t="s">
        <v>1622</v>
      </c>
      <c r="C527" s="419"/>
      <c r="D527" s="419"/>
      <c r="E527" s="419"/>
      <c r="F527" s="419"/>
      <c r="G527" s="419"/>
      <c r="H527" s="419"/>
      <c r="I527" s="419"/>
      <c r="J527" s="419"/>
      <c r="K527" s="419"/>
      <c r="L527" s="419"/>
      <c r="M527" t="s">
        <v>1623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 s="419">
        <f t="shared" si="54"/>
        <v>0</v>
      </c>
      <c r="AD527" s="419">
        <f t="shared" si="55"/>
        <v>0</v>
      </c>
      <c r="AE527" s="419">
        <f t="shared" si="56"/>
        <v>0</v>
      </c>
      <c r="AF527" s="419">
        <f t="shared" si="57"/>
        <v>0</v>
      </c>
      <c r="AG527" s="419">
        <f t="shared" si="58"/>
        <v>0</v>
      </c>
      <c r="AH527" s="419">
        <f t="shared" si="59"/>
        <v>0</v>
      </c>
    </row>
    <row r="528" spans="1:34" ht="14.5" x14ac:dyDescent="0.35">
      <c r="A528" s="681" t="s">
        <v>8279</v>
      </c>
      <c r="B528" s="682" t="s">
        <v>9460</v>
      </c>
      <c r="C528" s="419"/>
      <c r="D528" s="419"/>
      <c r="E528" s="419"/>
      <c r="F528" s="419"/>
      <c r="G528" s="419"/>
      <c r="H528" s="419"/>
      <c r="I528" s="419"/>
      <c r="J528" s="419"/>
      <c r="K528" s="419"/>
      <c r="L528" s="419"/>
      <c r="M528" t="s">
        <v>9461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 s="419">
        <f t="shared" si="54"/>
        <v>0</v>
      </c>
      <c r="AD528" s="419">
        <f t="shared" si="55"/>
        <v>0</v>
      </c>
      <c r="AE528" s="419">
        <f t="shared" si="56"/>
        <v>0</v>
      </c>
      <c r="AF528" s="419">
        <f t="shared" si="57"/>
        <v>0</v>
      </c>
      <c r="AG528" s="419">
        <f t="shared" si="58"/>
        <v>0</v>
      </c>
      <c r="AH528" s="419">
        <f t="shared" si="59"/>
        <v>0</v>
      </c>
    </row>
    <row r="529" spans="1:34" ht="14.5" x14ac:dyDescent="0.35">
      <c r="A529" s="681" t="s">
        <v>7043</v>
      </c>
      <c r="B529" s="682" t="s">
        <v>1626</v>
      </c>
      <c r="C529" s="419"/>
      <c r="D529" s="419"/>
      <c r="E529" s="419"/>
      <c r="F529" s="419"/>
      <c r="G529" s="419"/>
      <c r="H529" s="419"/>
      <c r="I529" s="419"/>
      <c r="J529" s="419"/>
      <c r="K529" s="419"/>
      <c r="L529" s="419"/>
      <c r="M529" t="s">
        <v>1627</v>
      </c>
      <c r="N529">
        <v>2</v>
      </c>
      <c r="O529">
        <v>2</v>
      </c>
      <c r="P529">
        <v>0</v>
      </c>
      <c r="Q529">
        <v>2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2</v>
      </c>
      <c r="X529">
        <v>0</v>
      </c>
      <c r="Y529">
        <v>0</v>
      </c>
      <c r="Z529">
        <v>0</v>
      </c>
      <c r="AA529">
        <v>0</v>
      </c>
      <c r="AB529">
        <v>0</v>
      </c>
      <c r="AC529" s="419">
        <f t="shared" si="54"/>
        <v>0</v>
      </c>
      <c r="AD529" s="419">
        <f t="shared" si="55"/>
        <v>0</v>
      </c>
      <c r="AE529" s="419">
        <f t="shared" si="56"/>
        <v>0</v>
      </c>
      <c r="AF529" s="419">
        <f t="shared" si="57"/>
        <v>0</v>
      </c>
      <c r="AG529" s="419">
        <f t="shared" si="58"/>
        <v>0</v>
      </c>
      <c r="AH529" s="419">
        <f t="shared" si="59"/>
        <v>0</v>
      </c>
    </row>
    <row r="530" spans="1:34" ht="14.5" x14ac:dyDescent="0.35">
      <c r="A530" s="681" t="s">
        <v>7044</v>
      </c>
      <c r="B530" s="682" t="s">
        <v>1630</v>
      </c>
      <c r="C530" s="419"/>
      <c r="D530" s="419"/>
      <c r="E530" s="419"/>
      <c r="F530" s="419"/>
      <c r="G530" s="419"/>
      <c r="H530" s="419"/>
      <c r="I530" s="419"/>
      <c r="J530" s="419"/>
      <c r="K530" s="419"/>
      <c r="L530" s="419"/>
      <c r="M530" t="s">
        <v>1631</v>
      </c>
      <c r="N530">
        <v>6</v>
      </c>
      <c r="O530">
        <v>3</v>
      </c>
      <c r="P530">
        <v>3</v>
      </c>
      <c r="Q530">
        <v>1</v>
      </c>
      <c r="R530">
        <v>1</v>
      </c>
      <c r="S530">
        <v>0</v>
      </c>
      <c r="T530">
        <v>2</v>
      </c>
      <c r="U530">
        <v>2</v>
      </c>
      <c r="V530">
        <v>0</v>
      </c>
      <c r="W530">
        <v>0</v>
      </c>
      <c r="X530">
        <v>1</v>
      </c>
      <c r="Y530">
        <v>0</v>
      </c>
      <c r="Z530">
        <v>1</v>
      </c>
      <c r="AA530">
        <v>1</v>
      </c>
      <c r="AB530">
        <v>0</v>
      </c>
      <c r="AC530" s="419">
        <f t="shared" si="54"/>
        <v>1</v>
      </c>
      <c r="AD530" s="419">
        <f t="shared" si="55"/>
        <v>0</v>
      </c>
      <c r="AE530" s="419">
        <f t="shared" si="56"/>
        <v>0</v>
      </c>
      <c r="AF530" s="419">
        <f t="shared" si="57"/>
        <v>1</v>
      </c>
      <c r="AG530" s="419">
        <f t="shared" si="58"/>
        <v>1</v>
      </c>
      <c r="AH530" s="419">
        <f t="shared" si="59"/>
        <v>0</v>
      </c>
    </row>
    <row r="531" spans="1:34" ht="14.5" x14ac:dyDescent="0.35">
      <c r="A531" s="681" t="s">
        <v>7045</v>
      </c>
      <c r="B531" s="682" t="s">
        <v>1634</v>
      </c>
      <c r="C531" s="419"/>
      <c r="D531" s="419"/>
      <c r="E531" s="419"/>
      <c r="F531" s="419"/>
      <c r="G531" s="419"/>
      <c r="H531" s="419"/>
      <c r="I531" s="419"/>
      <c r="J531" s="419"/>
      <c r="K531" s="419"/>
      <c r="L531" s="419"/>
      <c r="M531" t="s">
        <v>805</v>
      </c>
      <c r="N531">
        <v>1</v>
      </c>
      <c r="O531">
        <v>1</v>
      </c>
      <c r="P531">
        <v>0</v>
      </c>
      <c r="Q531">
        <v>1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1</v>
      </c>
      <c r="X531">
        <v>0</v>
      </c>
      <c r="Y531">
        <v>0</v>
      </c>
      <c r="Z531">
        <v>0</v>
      </c>
      <c r="AA531">
        <v>0</v>
      </c>
      <c r="AB531">
        <v>0</v>
      </c>
      <c r="AC531" s="419">
        <f t="shared" si="54"/>
        <v>0</v>
      </c>
      <c r="AD531" s="419">
        <f t="shared" si="55"/>
        <v>0</v>
      </c>
      <c r="AE531" s="419">
        <f t="shared" si="56"/>
        <v>0</v>
      </c>
      <c r="AF531" s="419">
        <f t="shared" si="57"/>
        <v>0</v>
      </c>
      <c r="AG531" s="419">
        <f t="shared" si="58"/>
        <v>0</v>
      </c>
      <c r="AH531" s="419">
        <f t="shared" si="59"/>
        <v>0</v>
      </c>
    </row>
    <row r="532" spans="1:34" ht="14.5" x14ac:dyDescent="0.35">
      <c r="A532" s="681" t="s">
        <v>1635</v>
      </c>
      <c r="B532" s="682" t="s">
        <v>1636</v>
      </c>
      <c r="C532" s="419"/>
      <c r="D532" s="419"/>
      <c r="E532" s="419"/>
      <c r="F532" s="419"/>
      <c r="G532" s="419"/>
      <c r="H532" s="419"/>
      <c r="I532" s="419"/>
      <c r="J532" s="419"/>
      <c r="K532" s="419"/>
      <c r="L532" s="419"/>
      <c r="M532" t="s">
        <v>4504</v>
      </c>
      <c r="N532">
        <v>14</v>
      </c>
      <c r="O532">
        <v>8</v>
      </c>
      <c r="P532">
        <v>6</v>
      </c>
      <c r="Q532">
        <v>3</v>
      </c>
      <c r="R532">
        <v>5</v>
      </c>
      <c r="S532">
        <v>1</v>
      </c>
      <c r="T532">
        <v>3</v>
      </c>
      <c r="U532">
        <v>2</v>
      </c>
      <c r="V532">
        <v>0</v>
      </c>
      <c r="W532">
        <v>3</v>
      </c>
      <c r="X532">
        <v>3</v>
      </c>
      <c r="Y532">
        <v>0</v>
      </c>
      <c r="Z532">
        <v>0</v>
      </c>
      <c r="AA532">
        <v>2</v>
      </c>
      <c r="AB532">
        <v>0</v>
      </c>
      <c r="AC532" s="419">
        <f t="shared" si="54"/>
        <v>0</v>
      </c>
      <c r="AD532" s="419">
        <f t="shared" si="55"/>
        <v>2</v>
      </c>
      <c r="AE532" s="419">
        <f t="shared" si="56"/>
        <v>1</v>
      </c>
      <c r="AF532" s="419">
        <f t="shared" si="57"/>
        <v>3</v>
      </c>
      <c r="AG532" s="419">
        <f t="shared" si="58"/>
        <v>0</v>
      </c>
      <c r="AH532" s="419">
        <f t="shared" si="59"/>
        <v>0</v>
      </c>
    </row>
    <row r="533" spans="1:34" ht="14.5" x14ac:dyDescent="0.35">
      <c r="A533" s="681" t="s">
        <v>1640</v>
      </c>
      <c r="B533" s="682" t="s">
        <v>9278</v>
      </c>
      <c r="C533" s="419"/>
      <c r="D533" s="419"/>
      <c r="E533" s="419"/>
      <c r="F533" s="419"/>
      <c r="G533" s="419"/>
      <c r="H533" s="419"/>
      <c r="I533" s="419"/>
      <c r="J533" s="419"/>
      <c r="K533" s="419"/>
      <c r="L533" s="419"/>
      <c r="M533" t="s">
        <v>9279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 s="419">
        <f t="shared" si="54"/>
        <v>0</v>
      </c>
      <c r="AD533" s="419">
        <f t="shared" si="55"/>
        <v>0</v>
      </c>
      <c r="AE533" s="419">
        <f t="shared" si="56"/>
        <v>0</v>
      </c>
      <c r="AF533" s="419">
        <f t="shared" si="57"/>
        <v>0</v>
      </c>
      <c r="AG533" s="419">
        <f t="shared" si="58"/>
        <v>0</v>
      </c>
      <c r="AH533" s="419">
        <f t="shared" si="59"/>
        <v>0</v>
      </c>
    </row>
    <row r="534" spans="1:34" ht="14.5" x14ac:dyDescent="0.35">
      <c r="A534" s="681" t="s">
        <v>1641</v>
      </c>
      <c r="B534" s="682" t="s">
        <v>1642</v>
      </c>
      <c r="C534" s="419"/>
      <c r="D534" s="419"/>
      <c r="E534" s="419"/>
      <c r="F534" s="419"/>
      <c r="G534" s="419"/>
      <c r="H534" s="419"/>
      <c r="I534" s="419"/>
      <c r="J534" s="419"/>
      <c r="K534" s="419"/>
      <c r="L534" s="419"/>
      <c r="M534" t="s">
        <v>1643</v>
      </c>
      <c r="N534">
        <v>4</v>
      </c>
      <c r="O534">
        <v>0</v>
      </c>
      <c r="P534">
        <v>4</v>
      </c>
      <c r="Q534">
        <v>1</v>
      </c>
      <c r="R534">
        <v>3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 s="419">
        <f t="shared" si="54"/>
        <v>1</v>
      </c>
      <c r="AD534" s="419">
        <f t="shared" si="55"/>
        <v>3</v>
      </c>
      <c r="AE534" s="419">
        <f t="shared" si="56"/>
        <v>0</v>
      </c>
      <c r="AF534" s="419">
        <f t="shared" si="57"/>
        <v>0</v>
      </c>
      <c r="AG534" s="419">
        <f t="shared" si="58"/>
        <v>0</v>
      </c>
      <c r="AH534" s="419">
        <f t="shared" si="59"/>
        <v>0</v>
      </c>
    </row>
    <row r="535" spans="1:34" ht="14.5" x14ac:dyDescent="0.35">
      <c r="A535" s="681" t="s">
        <v>1646</v>
      </c>
      <c r="B535" s="682" t="s">
        <v>1647</v>
      </c>
      <c r="C535" s="419"/>
      <c r="D535" s="419"/>
      <c r="E535" s="419"/>
      <c r="F535" s="419"/>
      <c r="G535" s="419"/>
      <c r="H535" s="419"/>
      <c r="I535" s="419"/>
      <c r="J535" s="419"/>
      <c r="K535" s="419"/>
      <c r="L535" s="419"/>
      <c r="M535" t="s">
        <v>231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 s="419">
        <f t="shared" si="54"/>
        <v>0</v>
      </c>
      <c r="AD535" s="419">
        <f t="shared" si="55"/>
        <v>0</v>
      </c>
      <c r="AE535" s="419">
        <f t="shared" si="56"/>
        <v>0</v>
      </c>
      <c r="AF535" s="419">
        <f t="shared" si="57"/>
        <v>0</v>
      </c>
      <c r="AG535" s="419">
        <f t="shared" si="58"/>
        <v>0</v>
      </c>
      <c r="AH535" s="419">
        <f t="shared" si="59"/>
        <v>0</v>
      </c>
    </row>
    <row r="536" spans="1:34" ht="14.5" x14ac:dyDescent="0.35">
      <c r="A536" s="681" t="s">
        <v>1650</v>
      </c>
      <c r="B536" s="682" t="s">
        <v>9365</v>
      </c>
      <c r="C536" s="419"/>
      <c r="D536" s="419"/>
      <c r="E536" s="419"/>
      <c r="F536" s="419"/>
      <c r="G536" s="419"/>
      <c r="H536" s="419"/>
      <c r="I536" s="419"/>
      <c r="J536" s="419"/>
      <c r="K536" s="419"/>
      <c r="L536" s="419"/>
      <c r="M536" t="s">
        <v>1651</v>
      </c>
      <c r="N536">
        <v>3</v>
      </c>
      <c r="O536">
        <v>2</v>
      </c>
      <c r="P536">
        <v>1</v>
      </c>
      <c r="Q536">
        <v>0</v>
      </c>
      <c r="R536">
        <v>0</v>
      </c>
      <c r="S536">
        <v>3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2</v>
      </c>
      <c r="Z536">
        <v>0</v>
      </c>
      <c r="AA536">
        <v>0</v>
      </c>
      <c r="AB536">
        <v>0</v>
      </c>
      <c r="AC536" s="419">
        <f t="shared" si="54"/>
        <v>0</v>
      </c>
      <c r="AD536" s="419">
        <f t="shared" si="55"/>
        <v>0</v>
      </c>
      <c r="AE536" s="419">
        <f t="shared" si="56"/>
        <v>1</v>
      </c>
      <c r="AF536" s="419">
        <f t="shared" si="57"/>
        <v>0</v>
      </c>
      <c r="AG536" s="419">
        <f t="shared" si="58"/>
        <v>0</v>
      </c>
      <c r="AH536" s="419">
        <f t="shared" si="59"/>
        <v>0</v>
      </c>
    </row>
    <row r="537" spans="1:34" ht="14.5" x14ac:dyDescent="0.35">
      <c r="A537" s="681" t="s">
        <v>1652</v>
      </c>
      <c r="B537" s="682" t="s">
        <v>1653</v>
      </c>
      <c r="C537" s="419"/>
      <c r="D537" s="419"/>
      <c r="E537" s="419"/>
      <c r="F537" s="419"/>
      <c r="G537" s="419"/>
      <c r="H537" s="419"/>
      <c r="I537" s="419"/>
      <c r="J537" s="419"/>
      <c r="K537" s="419"/>
      <c r="L537" s="419"/>
      <c r="M537" t="s">
        <v>1109</v>
      </c>
      <c r="N537">
        <v>7</v>
      </c>
      <c r="O537">
        <v>5</v>
      </c>
      <c r="P537">
        <v>2</v>
      </c>
      <c r="Q537">
        <v>0</v>
      </c>
      <c r="R537">
        <v>3</v>
      </c>
      <c r="S537">
        <v>0</v>
      </c>
      <c r="T537">
        <v>1</v>
      </c>
      <c r="U537">
        <v>3</v>
      </c>
      <c r="V537">
        <v>0</v>
      </c>
      <c r="W537">
        <v>0</v>
      </c>
      <c r="X537">
        <v>3</v>
      </c>
      <c r="Y537">
        <v>0</v>
      </c>
      <c r="Z537">
        <v>0</v>
      </c>
      <c r="AA537">
        <v>2</v>
      </c>
      <c r="AB537">
        <v>0</v>
      </c>
      <c r="AC537" s="419">
        <f t="shared" si="54"/>
        <v>0</v>
      </c>
      <c r="AD537" s="419">
        <f t="shared" si="55"/>
        <v>0</v>
      </c>
      <c r="AE537" s="419">
        <f t="shared" si="56"/>
        <v>0</v>
      </c>
      <c r="AF537" s="419">
        <f t="shared" si="57"/>
        <v>1</v>
      </c>
      <c r="AG537" s="419">
        <f t="shared" si="58"/>
        <v>1</v>
      </c>
      <c r="AH537" s="419">
        <f t="shared" si="59"/>
        <v>0</v>
      </c>
    </row>
    <row r="538" spans="1:34" ht="14.5" x14ac:dyDescent="0.35">
      <c r="A538" s="681" t="s">
        <v>1657</v>
      </c>
      <c r="B538" s="682" t="s">
        <v>9593</v>
      </c>
      <c r="C538" s="419"/>
      <c r="D538" s="419"/>
      <c r="E538" s="419"/>
      <c r="F538" s="419"/>
      <c r="G538" s="419"/>
      <c r="H538" s="419"/>
      <c r="I538" s="419"/>
      <c r="J538" s="419"/>
      <c r="K538" s="419"/>
      <c r="L538" s="419"/>
      <c r="M538" t="s">
        <v>9594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 s="419">
        <f t="shared" si="54"/>
        <v>0</v>
      </c>
      <c r="AD538" s="419">
        <f t="shared" si="55"/>
        <v>0</v>
      </c>
      <c r="AE538" s="419">
        <f t="shared" si="56"/>
        <v>0</v>
      </c>
      <c r="AF538" s="419">
        <f t="shared" si="57"/>
        <v>0</v>
      </c>
      <c r="AG538" s="419">
        <f t="shared" si="58"/>
        <v>0</v>
      </c>
      <c r="AH538" s="419">
        <f t="shared" si="59"/>
        <v>0</v>
      </c>
    </row>
    <row r="539" spans="1:34" ht="14.5" x14ac:dyDescent="0.35">
      <c r="A539" s="681" t="s">
        <v>1658</v>
      </c>
      <c r="B539" s="682" t="s">
        <v>1659</v>
      </c>
      <c r="C539" s="419"/>
      <c r="D539" s="419"/>
      <c r="E539" s="419"/>
      <c r="F539" s="419"/>
      <c r="G539" s="419"/>
      <c r="H539" s="419"/>
      <c r="I539" s="419"/>
      <c r="J539" s="419"/>
      <c r="K539" s="419"/>
      <c r="L539" s="419"/>
      <c r="M539" t="s">
        <v>1660</v>
      </c>
      <c r="N539">
        <v>2</v>
      </c>
      <c r="O539">
        <v>1</v>
      </c>
      <c r="P539">
        <v>1</v>
      </c>
      <c r="Q539">
        <v>0</v>
      </c>
      <c r="R539">
        <v>1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1</v>
      </c>
      <c r="AA539">
        <v>0</v>
      </c>
      <c r="AB539">
        <v>0</v>
      </c>
      <c r="AC539" s="419">
        <f t="shared" si="54"/>
        <v>0</v>
      </c>
      <c r="AD539" s="419">
        <f t="shared" si="55"/>
        <v>1</v>
      </c>
      <c r="AE539" s="419">
        <f t="shared" si="56"/>
        <v>0</v>
      </c>
      <c r="AF539" s="419">
        <f t="shared" si="57"/>
        <v>0</v>
      </c>
      <c r="AG539" s="419">
        <f t="shared" si="58"/>
        <v>0</v>
      </c>
      <c r="AH539" s="419">
        <f t="shared" si="59"/>
        <v>0</v>
      </c>
    </row>
    <row r="540" spans="1:34" ht="14.5" x14ac:dyDescent="0.35">
      <c r="A540" s="681" t="s">
        <v>1663</v>
      </c>
      <c r="B540" s="682" t="s">
        <v>9544</v>
      </c>
      <c r="C540" s="419"/>
      <c r="D540" s="419"/>
      <c r="E540" s="419"/>
      <c r="F540" s="419"/>
      <c r="G540" s="419"/>
      <c r="H540" s="419"/>
      <c r="I540" s="419"/>
      <c r="J540" s="419"/>
      <c r="K540" s="419"/>
      <c r="L540" s="419"/>
      <c r="M540" t="s">
        <v>9545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 s="419">
        <f t="shared" si="54"/>
        <v>0</v>
      </c>
      <c r="AD540" s="419">
        <f t="shared" si="55"/>
        <v>0</v>
      </c>
      <c r="AE540" s="419">
        <f t="shared" si="56"/>
        <v>0</v>
      </c>
      <c r="AF540" s="419">
        <f t="shared" si="57"/>
        <v>0</v>
      </c>
      <c r="AG540" s="419">
        <f t="shared" si="58"/>
        <v>0</v>
      </c>
      <c r="AH540" s="419">
        <f t="shared" si="59"/>
        <v>0</v>
      </c>
    </row>
    <row r="541" spans="1:34" ht="14.5" x14ac:dyDescent="0.35">
      <c r="A541" s="681" t="s">
        <v>7046</v>
      </c>
      <c r="B541" s="682" t="s">
        <v>1664</v>
      </c>
      <c r="C541" s="419"/>
      <c r="D541" s="419"/>
      <c r="E541" s="419"/>
      <c r="F541" s="419"/>
      <c r="G541" s="419"/>
      <c r="H541" s="419"/>
      <c r="I541" s="419"/>
      <c r="J541" s="419"/>
      <c r="K541" s="419"/>
      <c r="L541" s="419"/>
      <c r="M541" t="s">
        <v>13240</v>
      </c>
      <c r="N541">
        <v>5</v>
      </c>
      <c r="O541">
        <v>2</v>
      </c>
      <c r="P541">
        <v>3</v>
      </c>
      <c r="Q541">
        <v>1</v>
      </c>
      <c r="R541">
        <v>2</v>
      </c>
      <c r="S541">
        <v>1</v>
      </c>
      <c r="T541">
        <v>1</v>
      </c>
      <c r="U541">
        <v>0</v>
      </c>
      <c r="V541">
        <v>0</v>
      </c>
      <c r="W541">
        <v>1</v>
      </c>
      <c r="X541">
        <v>0</v>
      </c>
      <c r="Y541">
        <v>1</v>
      </c>
      <c r="Z541">
        <v>0</v>
      </c>
      <c r="AA541">
        <v>0</v>
      </c>
      <c r="AB541">
        <v>0</v>
      </c>
      <c r="AC541" s="419">
        <f t="shared" si="54"/>
        <v>0</v>
      </c>
      <c r="AD541" s="419">
        <f t="shared" si="55"/>
        <v>2</v>
      </c>
      <c r="AE541" s="419">
        <f t="shared" si="56"/>
        <v>0</v>
      </c>
      <c r="AF541" s="419">
        <f t="shared" si="57"/>
        <v>1</v>
      </c>
      <c r="AG541" s="419">
        <f t="shared" si="58"/>
        <v>0</v>
      </c>
      <c r="AH541" s="419">
        <f t="shared" si="59"/>
        <v>0</v>
      </c>
    </row>
    <row r="542" spans="1:34" ht="14.5" x14ac:dyDescent="0.35">
      <c r="A542" s="681" t="s">
        <v>7883</v>
      </c>
      <c r="B542" s="682" t="s">
        <v>1665</v>
      </c>
      <c r="C542" s="419"/>
      <c r="D542" s="419"/>
      <c r="E542" s="419"/>
      <c r="F542" s="419"/>
      <c r="G542" s="419"/>
      <c r="H542" s="419"/>
      <c r="I542" s="419"/>
      <c r="J542" s="419"/>
      <c r="K542" s="419"/>
      <c r="L542" s="419"/>
      <c r="M542" t="s">
        <v>1666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 s="419">
        <f t="shared" si="54"/>
        <v>0</v>
      </c>
      <c r="AD542" s="419">
        <f t="shared" si="55"/>
        <v>0</v>
      </c>
      <c r="AE542" s="419">
        <f t="shared" si="56"/>
        <v>0</v>
      </c>
      <c r="AF542" s="419">
        <f t="shared" si="57"/>
        <v>0</v>
      </c>
      <c r="AG542" s="419">
        <f t="shared" si="58"/>
        <v>0</v>
      </c>
      <c r="AH542" s="419">
        <f t="shared" si="59"/>
        <v>0</v>
      </c>
    </row>
    <row r="543" spans="1:34" ht="14.5" x14ac:dyDescent="0.35">
      <c r="A543" s="681" t="s">
        <v>8204</v>
      </c>
      <c r="B543" s="682" t="s">
        <v>8203</v>
      </c>
      <c r="C543" s="419"/>
      <c r="D543" s="419"/>
      <c r="E543" s="419"/>
      <c r="F543" s="419"/>
      <c r="G543" s="419"/>
      <c r="H543" s="419"/>
      <c r="I543" s="419"/>
      <c r="J543" s="419"/>
      <c r="K543" s="419"/>
      <c r="L543" s="419"/>
      <c r="M543" t="s">
        <v>959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 s="419">
        <f t="shared" si="54"/>
        <v>0</v>
      </c>
      <c r="AD543" s="419">
        <f t="shared" si="55"/>
        <v>0</v>
      </c>
      <c r="AE543" s="419">
        <f t="shared" si="56"/>
        <v>0</v>
      </c>
      <c r="AF543" s="419">
        <f t="shared" si="57"/>
        <v>0</v>
      </c>
      <c r="AG543" s="419">
        <f t="shared" si="58"/>
        <v>0</v>
      </c>
      <c r="AH543" s="419">
        <f t="shared" si="59"/>
        <v>0</v>
      </c>
    </row>
    <row r="544" spans="1:34" ht="14.5" x14ac:dyDescent="0.35">
      <c r="A544" s="681" t="s">
        <v>1669</v>
      </c>
      <c r="B544" s="682" t="s">
        <v>9665</v>
      </c>
      <c r="C544" s="419"/>
      <c r="D544" s="419"/>
      <c r="E544" s="419"/>
      <c r="F544" s="419"/>
      <c r="G544" s="419"/>
      <c r="H544" s="419"/>
      <c r="I544" s="419"/>
      <c r="J544" s="419"/>
      <c r="K544" s="419"/>
      <c r="L544" s="419"/>
      <c r="M544" t="s">
        <v>1670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 s="419">
        <f t="shared" si="54"/>
        <v>0</v>
      </c>
      <c r="AD544" s="419">
        <f t="shared" si="55"/>
        <v>0</v>
      </c>
      <c r="AE544" s="419">
        <f t="shared" si="56"/>
        <v>0</v>
      </c>
      <c r="AF544" s="419">
        <f t="shared" si="57"/>
        <v>0</v>
      </c>
      <c r="AG544" s="419">
        <f t="shared" si="58"/>
        <v>0</v>
      </c>
      <c r="AH544" s="419">
        <f t="shared" si="59"/>
        <v>0</v>
      </c>
    </row>
    <row r="545" spans="1:34" ht="14.5" x14ac:dyDescent="0.35">
      <c r="A545" s="681" t="s">
        <v>1671</v>
      </c>
      <c r="B545" s="682" t="s">
        <v>9672</v>
      </c>
      <c r="C545" s="419"/>
      <c r="D545" s="419"/>
      <c r="E545" s="419"/>
      <c r="F545" s="419"/>
      <c r="G545" s="419"/>
      <c r="H545" s="419"/>
      <c r="I545" s="419"/>
      <c r="J545" s="419"/>
      <c r="K545" s="419"/>
      <c r="L545" s="419"/>
      <c r="M545" t="s">
        <v>1672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 s="419">
        <f t="shared" si="54"/>
        <v>0</v>
      </c>
      <c r="AD545" s="419">
        <f t="shared" si="55"/>
        <v>0</v>
      </c>
      <c r="AE545" s="419">
        <f t="shared" si="56"/>
        <v>0</v>
      </c>
      <c r="AF545" s="419">
        <f t="shared" si="57"/>
        <v>0</v>
      </c>
      <c r="AG545" s="419">
        <f t="shared" si="58"/>
        <v>0</v>
      </c>
      <c r="AH545" s="419">
        <f t="shared" si="59"/>
        <v>0</v>
      </c>
    </row>
    <row r="546" spans="1:34" ht="14.5" x14ac:dyDescent="0.35">
      <c r="A546" s="681" t="s">
        <v>1673</v>
      </c>
      <c r="B546" s="682" t="s">
        <v>1674</v>
      </c>
      <c r="C546" s="419"/>
      <c r="D546" s="419"/>
      <c r="E546" s="419"/>
      <c r="F546" s="419"/>
      <c r="G546" s="419"/>
      <c r="H546" s="419"/>
      <c r="I546" s="419"/>
      <c r="J546" s="419"/>
      <c r="K546" s="419"/>
      <c r="L546" s="419"/>
      <c r="M546" t="s">
        <v>1675</v>
      </c>
      <c r="N546">
        <v>2</v>
      </c>
      <c r="O546">
        <v>1</v>
      </c>
      <c r="P546">
        <v>1</v>
      </c>
      <c r="Q546">
        <v>0</v>
      </c>
      <c r="R546">
        <v>1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0</v>
      </c>
      <c r="AB546">
        <v>0</v>
      </c>
      <c r="AC546" s="419">
        <f t="shared" si="54"/>
        <v>0</v>
      </c>
      <c r="AD546" s="419">
        <f t="shared" si="55"/>
        <v>0</v>
      </c>
      <c r="AE546" s="419">
        <f t="shared" si="56"/>
        <v>1</v>
      </c>
      <c r="AF546" s="419">
        <f t="shared" si="57"/>
        <v>0</v>
      </c>
      <c r="AG546" s="419">
        <f t="shared" si="58"/>
        <v>0</v>
      </c>
      <c r="AH546" s="419">
        <f t="shared" si="59"/>
        <v>0</v>
      </c>
    </row>
    <row r="547" spans="1:34" ht="14.5" x14ac:dyDescent="0.35">
      <c r="A547" s="681" t="s">
        <v>1679</v>
      </c>
      <c r="B547" s="682" t="s">
        <v>9464</v>
      </c>
      <c r="C547" s="419"/>
      <c r="D547" s="419"/>
      <c r="E547" s="419"/>
      <c r="F547" s="419"/>
      <c r="G547" s="419"/>
      <c r="H547" s="419"/>
      <c r="I547" s="419"/>
      <c r="J547" s="419"/>
      <c r="K547" s="419"/>
      <c r="L547" s="419"/>
      <c r="M547" t="s">
        <v>515</v>
      </c>
      <c r="N547">
        <v>1</v>
      </c>
      <c r="O547">
        <v>1</v>
      </c>
      <c r="P547">
        <v>0</v>
      </c>
      <c r="Q547">
        <v>0</v>
      </c>
      <c r="R547">
        <v>0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1</v>
      </c>
      <c r="Z547">
        <v>0</v>
      </c>
      <c r="AA547">
        <v>0</v>
      </c>
      <c r="AB547">
        <v>0</v>
      </c>
      <c r="AC547" s="419">
        <f t="shared" si="54"/>
        <v>0</v>
      </c>
      <c r="AD547" s="419">
        <f t="shared" si="55"/>
        <v>0</v>
      </c>
      <c r="AE547" s="419">
        <f t="shared" si="56"/>
        <v>0</v>
      </c>
      <c r="AF547" s="419">
        <f t="shared" si="57"/>
        <v>0</v>
      </c>
      <c r="AG547" s="419">
        <f t="shared" si="58"/>
        <v>0</v>
      </c>
      <c r="AH547" s="419">
        <f t="shared" si="59"/>
        <v>0</v>
      </c>
    </row>
    <row r="548" spans="1:34" ht="14.5" x14ac:dyDescent="0.35">
      <c r="A548" s="681" t="s">
        <v>1680</v>
      </c>
      <c r="B548" s="682" t="s">
        <v>1681</v>
      </c>
      <c r="C548" s="419"/>
      <c r="D548" s="419"/>
      <c r="E548" s="419"/>
      <c r="F548" s="419"/>
      <c r="G548" s="419"/>
      <c r="H548" s="419"/>
      <c r="I548" s="419"/>
      <c r="J548" s="419"/>
      <c r="K548" s="419"/>
      <c r="L548" s="419"/>
      <c r="M548" t="s">
        <v>5764</v>
      </c>
      <c r="N548">
        <v>2</v>
      </c>
      <c r="O548">
        <v>1</v>
      </c>
      <c r="P548">
        <v>1</v>
      </c>
      <c r="Q548">
        <v>0</v>
      </c>
      <c r="R548">
        <v>0</v>
      </c>
      <c r="S548">
        <v>0</v>
      </c>
      <c r="T548">
        <v>2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1</v>
      </c>
      <c r="AA548">
        <v>0</v>
      </c>
      <c r="AB548">
        <v>0</v>
      </c>
      <c r="AC548" s="419">
        <f t="shared" si="54"/>
        <v>0</v>
      </c>
      <c r="AD548" s="419">
        <f t="shared" si="55"/>
        <v>0</v>
      </c>
      <c r="AE548" s="419">
        <f t="shared" si="56"/>
        <v>0</v>
      </c>
      <c r="AF548" s="419">
        <f t="shared" si="57"/>
        <v>1</v>
      </c>
      <c r="AG548" s="419">
        <f t="shared" si="58"/>
        <v>0</v>
      </c>
      <c r="AH548" s="419">
        <f t="shared" si="59"/>
        <v>0</v>
      </c>
    </row>
    <row r="549" spans="1:34" ht="14.5" x14ac:dyDescent="0.35">
      <c r="A549" s="681" t="s">
        <v>1683</v>
      </c>
      <c r="B549" s="682" t="s">
        <v>9477</v>
      </c>
      <c r="C549" s="419"/>
      <c r="D549" s="419"/>
      <c r="E549" s="419"/>
      <c r="F549" s="419"/>
      <c r="G549" s="419"/>
      <c r="H549" s="419"/>
      <c r="I549" s="419"/>
      <c r="J549" s="419"/>
      <c r="K549" s="419"/>
      <c r="L549" s="419"/>
      <c r="M549" t="s">
        <v>2959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 s="419">
        <f t="shared" si="54"/>
        <v>0</v>
      </c>
      <c r="AD549" s="419">
        <f t="shared" si="55"/>
        <v>0</v>
      </c>
      <c r="AE549" s="419">
        <f t="shared" si="56"/>
        <v>0</v>
      </c>
      <c r="AF549" s="419">
        <f t="shared" si="57"/>
        <v>0</v>
      </c>
      <c r="AG549" s="419">
        <f t="shared" si="58"/>
        <v>0</v>
      </c>
      <c r="AH549" s="419">
        <f t="shared" si="59"/>
        <v>0</v>
      </c>
    </row>
    <row r="550" spans="1:34" ht="14.5" x14ac:dyDescent="0.35">
      <c r="A550" s="681" t="s">
        <v>1684</v>
      </c>
      <c r="B550" s="682" t="s">
        <v>1685</v>
      </c>
      <c r="C550" s="419"/>
      <c r="D550" s="419"/>
      <c r="E550" s="419"/>
      <c r="F550" s="419"/>
      <c r="G550" s="419"/>
      <c r="H550" s="419"/>
      <c r="I550" s="419"/>
      <c r="J550" s="419"/>
      <c r="K550" s="419"/>
      <c r="L550" s="419"/>
      <c r="M550" t="s">
        <v>1686</v>
      </c>
      <c r="N550">
        <v>1</v>
      </c>
      <c r="O550">
        <v>0</v>
      </c>
      <c r="P550">
        <v>1</v>
      </c>
      <c r="Q550">
        <v>1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 s="419">
        <f t="shared" si="54"/>
        <v>1</v>
      </c>
      <c r="AD550" s="419">
        <f t="shared" si="55"/>
        <v>0</v>
      </c>
      <c r="AE550" s="419">
        <f t="shared" si="56"/>
        <v>0</v>
      </c>
      <c r="AF550" s="419">
        <f t="shared" si="57"/>
        <v>0</v>
      </c>
      <c r="AG550" s="419">
        <f t="shared" si="58"/>
        <v>0</v>
      </c>
      <c r="AH550" s="419">
        <f t="shared" si="59"/>
        <v>0</v>
      </c>
    </row>
    <row r="551" spans="1:34" ht="14.5" x14ac:dyDescent="0.35">
      <c r="A551" s="681" t="s">
        <v>1688</v>
      </c>
      <c r="B551" s="682" t="s">
        <v>9508</v>
      </c>
      <c r="C551" s="419"/>
      <c r="D551" s="419"/>
      <c r="E551" s="419"/>
      <c r="F551" s="419"/>
      <c r="G551" s="419"/>
      <c r="H551" s="419"/>
      <c r="I551" s="419"/>
      <c r="J551" s="419"/>
      <c r="K551" s="419"/>
      <c r="L551" s="419"/>
      <c r="M551" t="s">
        <v>3187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 s="419">
        <f t="shared" si="54"/>
        <v>0</v>
      </c>
      <c r="AD551" s="419">
        <f t="shared" si="55"/>
        <v>0</v>
      </c>
      <c r="AE551" s="419">
        <f t="shared" si="56"/>
        <v>0</v>
      </c>
      <c r="AF551" s="419">
        <f t="shared" si="57"/>
        <v>0</v>
      </c>
      <c r="AG551" s="419">
        <f t="shared" si="58"/>
        <v>0</v>
      </c>
      <c r="AH551" s="419">
        <f t="shared" si="59"/>
        <v>0</v>
      </c>
    </row>
    <row r="552" spans="1:34" ht="14.5" x14ac:dyDescent="0.35">
      <c r="A552" s="681" t="s">
        <v>1689</v>
      </c>
      <c r="B552" s="682" t="s">
        <v>1690</v>
      </c>
      <c r="C552" s="419"/>
      <c r="D552" s="419"/>
      <c r="E552" s="419"/>
      <c r="F552" s="419"/>
      <c r="G552" s="419"/>
      <c r="H552" s="419"/>
      <c r="I552" s="419"/>
      <c r="J552" s="419"/>
      <c r="K552" s="419"/>
      <c r="L552" s="419"/>
      <c r="M552" t="s">
        <v>948</v>
      </c>
      <c r="N552">
        <v>4</v>
      </c>
      <c r="O552">
        <v>1</v>
      </c>
      <c r="P552">
        <v>3</v>
      </c>
      <c r="Q552">
        <v>0</v>
      </c>
      <c r="R552">
        <v>0</v>
      </c>
      <c r="S552">
        <v>3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1</v>
      </c>
      <c r="AC552" s="419">
        <f t="shared" si="54"/>
        <v>0</v>
      </c>
      <c r="AD552" s="419">
        <f t="shared" si="55"/>
        <v>0</v>
      </c>
      <c r="AE552" s="419">
        <f t="shared" si="56"/>
        <v>3</v>
      </c>
      <c r="AF552" s="419">
        <f t="shared" si="57"/>
        <v>0</v>
      </c>
      <c r="AG552" s="419">
        <f t="shared" si="58"/>
        <v>0</v>
      </c>
      <c r="AH552" s="419">
        <f t="shared" si="59"/>
        <v>0</v>
      </c>
    </row>
    <row r="553" spans="1:34" ht="14.5" x14ac:dyDescent="0.35">
      <c r="A553" s="681" t="s">
        <v>1692</v>
      </c>
      <c r="B553" s="682" t="s">
        <v>9531</v>
      </c>
      <c r="C553" s="419"/>
      <c r="D553" s="419"/>
      <c r="E553" s="419"/>
      <c r="F553" s="419"/>
      <c r="G553" s="419"/>
      <c r="H553" s="419"/>
      <c r="I553" s="419"/>
      <c r="J553" s="419"/>
      <c r="K553" s="419"/>
      <c r="L553" s="419"/>
      <c r="M553" t="s">
        <v>1012</v>
      </c>
      <c r="N553">
        <v>2</v>
      </c>
      <c r="O553">
        <v>1</v>
      </c>
      <c r="P553">
        <v>1</v>
      </c>
      <c r="Q553">
        <v>2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1</v>
      </c>
      <c r="X553">
        <v>0</v>
      </c>
      <c r="Y553">
        <v>0</v>
      </c>
      <c r="Z553">
        <v>0</v>
      </c>
      <c r="AA553">
        <v>0</v>
      </c>
      <c r="AB553">
        <v>0</v>
      </c>
      <c r="AC553" s="419">
        <f t="shared" si="54"/>
        <v>1</v>
      </c>
      <c r="AD553" s="419">
        <f t="shared" si="55"/>
        <v>0</v>
      </c>
      <c r="AE553" s="419">
        <f t="shared" si="56"/>
        <v>0</v>
      </c>
      <c r="AF553" s="419">
        <f t="shared" si="57"/>
        <v>0</v>
      </c>
      <c r="AG553" s="419">
        <f t="shared" si="58"/>
        <v>0</v>
      </c>
      <c r="AH553" s="419">
        <f t="shared" si="59"/>
        <v>0</v>
      </c>
    </row>
    <row r="554" spans="1:34" ht="14.5" x14ac:dyDescent="0.35">
      <c r="A554" s="681" t="s">
        <v>1693</v>
      </c>
      <c r="B554" s="682" t="s">
        <v>1694</v>
      </c>
      <c r="C554" s="419"/>
      <c r="D554" s="419"/>
      <c r="E554" s="419"/>
      <c r="F554" s="419"/>
      <c r="G554" s="419"/>
      <c r="H554" s="419"/>
      <c r="I554" s="419"/>
      <c r="J554" s="419"/>
      <c r="K554" s="419"/>
      <c r="L554" s="419"/>
      <c r="M554" t="s">
        <v>17269</v>
      </c>
      <c r="N554">
        <v>1</v>
      </c>
      <c r="O554">
        <v>1</v>
      </c>
      <c r="P554">
        <v>0</v>
      </c>
      <c r="Q554">
        <v>0</v>
      </c>
      <c r="R554">
        <v>0</v>
      </c>
      <c r="S554">
        <v>1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1</v>
      </c>
      <c r="Z554">
        <v>0</v>
      </c>
      <c r="AA554">
        <v>0</v>
      </c>
      <c r="AB554">
        <v>0</v>
      </c>
      <c r="AC554" s="419">
        <f t="shared" si="54"/>
        <v>0</v>
      </c>
      <c r="AD554" s="419">
        <f t="shared" si="55"/>
        <v>0</v>
      </c>
      <c r="AE554" s="419">
        <f t="shared" si="56"/>
        <v>0</v>
      </c>
      <c r="AF554" s="419">
        <f t="shared" si="57"/>
        <v>0</v>
      </c>
      <c r="AG554" s="419">
        <f t="shared" si="58"/>
        <v>0</v>
      </c>
      <c r="AH554" s="419">
        <f t="shared" si="59"/>
        <v>0</v>
      </c>
    </row>
    <row r="555" spans="1:34" ht="14.5" x14ac:dyDescent="0.35">
      <c r="A555" s="681" t="s">
        <v>1696</v>
      </c>
      <c r="B555" s="682" t="s">
        <v>9532</v>
      </c>
      <c r="C555" s="419"/>
      <c r="D555" s="419"/>
      <c r="E555" s="419"/>
      <c r="F555" s="419"/>
      <c r="G555" s="419"/>
      <c r="H555" s="419"/>
      <c r="I555" s="419"/>
      <c r="J555" s="419"/>
      <c r="K555" s="419"/>
      <c r="L555" s="419"/>
      <c r="M555" t="s">
        <v>9533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 s="419">
        <f t="shared" si="54"/>
        <v>0</v>
      </c>
      <c r="AD555" s="419">
        <f t="shared" si="55"/>
        <v>0</v>
      </c>
      <c r="AE555" s="419">
        <f t="shared" si="56"/>
        <v>0</v>
      </c>
      <c r="AF555" s="419">
        <f t="shared" si="57"/>
        <v>0</v>
      </c>
      <c r="AG555" s="419">
        <f t="shared" si="58"/>
        <v>0</v>
      </c>
      <c r="AH555" s="419">
        <f t="shared" si="59"/>
        <v>0</v>
      </c>
    </row>
    <row r="556" spans="1:34" ht="14.5" x14ac:dyDescent="0.35">
      <c r="A556" s="681" t="s">
        <v>1697</v>
      </c>
      <c r="B556" s="682" t="s">
        <v>1698</v>
      </c>
      <c r="C556" s="419"/>
      <c r="D556" s="419"/>
      <c r="E556" s="419"/>
      <c r="F556" s="419"/>
      <c r="G556" s="419"/>
      <c r="H556" s="419"/>
      <c r="I556" s="419"/>
      <c r="J556" s="419"/>
      <c r="K556" s="419"/>
      <c r="L556" s="419"/>
      <c r="M556" t="s">
        <v>1699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 s="419">
        <f t="shared" si="54"/>
        <v>0</v>
      </c>
      <c r="AD556" s="419">
        <f t="shared" si="55"/>
        <v>0</v>
      </c>
      <c r="AE556" s="419">
        <f t="shared" si="56"/>
        <v>0</v>
      </c>
      <c r="AF556" s="419">
        <f t="shared" si="57"/>
        <v>0</v>
      </c>
      <c r="AG556" s="419">
        <f t="shared" si="58"/>
        <v>0</v>
      </c>
      <c r="AH556" s="419">
        <f t="shared" si="59"/>
        <v>0</v>
      </c>
    </row>
    <row r="557" spans="1:34" ht="14.5" x14ac:dyDescent="0.35">
      <c r="A557" s="681" t="s">
        <v>1702</v>
      </c>
      <c r="B557" s="682" t="s">
        <v>9542</v>
      </c>
      <c r="C557" s="419"/>
      <c r="D557" s="419"/>
      <c r="E557" s="419"/>
      <c r="F557" s="419"/>
      <c r="G557" s="419"/>
      <c r="H557" s="419"/>
      <c r="I557" s="419"/>
      <c r="J557" s="419"/>
      <c r="K557" s="419"/>
      <c r="L557" s="419"/>
      <c r="M557" t="s">
        <v>546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 s="419">
        <f t="shared" si="54"/>
        <v>0</v>
      </c>
      <c r="AD557" s="419">
        <f t="shared" si="55"/>
        <v>0</v>
      </c>
      <c r="AE557" s="419">
        <f t="shared" si="56"/>
        <v>0</v>
      </c>
      <c r="AF557" s="419">
        <f t="shared" si="57"/>
        <v>0</v>
      </c>
      <c r="AG557" s="419">
        <f t="shared" si="58"/>
        <v>0</v>
      </c>
      <c r="AH557" s="419">
        <f t="shared" si="59"/>
        <v>0</v>
      </c>
    </row>
    <row r="558" spans="1:34" ht="14.5" x14ac:dyDescent="0.35">
      <c r="A558" s="681" t="s">
        <v>7049</v>
      </c>
      <c r="B558" s="682" t="s">
        <v>9388</v>
      </c>
      <c r="C558" s="419"/>
      <c r="D558" s="419"/>
      <c r="E558" s="419"/>
      <c r="F558" s="419"/>
      <c r="G558" s="419"/>
      <c r="H558" s="419"/>
      <c r="I558" s="419"/>
      <c r="J558" s="419"/>
      <c r="K558" s="419"/>
      <c r="L558" s="419"/>
      <c r="M558" t="s">
        <v>1703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 s="419">
        <f t="shared" si="54"/>
        <v>0</v>
      </c>
      <c r="AD558" s="419">
        <f t="shared" si="55"/>
        <v>0</v>
      </c>
      <c r="AE558" s="419">
        <f t="shared" si="56"/>
        <v>0</v>
      </c>
      <c r="AF558" s="419">
        <f t="shared" si="57"/>
        <v>0</v>
      </c>
      <c r="AG558" s="419">
        <f t="shared" si="58"/>
        <v>0</v>
      </c>
      <c r="AH558" s="419">
        <f t="shared" si="59"/>
        <v>0</v>
      </c>
    </row>
    <row r="559" spans="1:34" ht="14.5" x14ac:dyDescent="0.35">
      <c r="A559" s="681" t="s">
        <v>8305</v>
      </c>
      <c r="B559" s="682" t="s">
        <v>9557</v>
      </c>
      <c r="C559" s="419"/>
      <c r="D559" s="419"/>
      <c r="E559" s="419"/>
      <c r="F559" s="419"/>
      <c r="G559" s="419"/>
      <c r="H559" s="419"/>
      <c r="I559" s="419"/>
      <c r="J559" s="419"/>
      <c r="K559" s="419"/>
      <c r="L559" s="419"/>
      <c r="M559" t="s">
        <v>1266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 s="419">
        <f t="shared" si="54"/>
        <v>0</v>
      </c>
      <c r="AD559" s="419">
        <f t="shared" si="55"/>
        <v>0</v>
      </c>
      <c r="AE559" s="419">
        <f t="shared" si="56"/>
        <v>0</v>
      </c>
      <c r="AF559" s="419">
        <f t="shared" si="57"/>
        <v>0</v>
      </c>
      <c r="AG559" s="419">
        <f t="shared" si="58"/>
        <v>0</v>
      </c>
      <c r="AH559" s="419">
        <f t="shared" si="59"/>
        <v>0</v>
      </c>
    </row>
    <row r="560" spans="1:34" ht="14.5" x14ac:dyDescent="0.35">
      <c r="A560" s="681" t="s">
        <v>8314</v>
      </c>
      <c r="B560" s="682" t="s">
        <v>9436</v>
      </c>
      <c r="C560" s="419"/>
      <c r="D560" s="419"/>
      <c r="E560" s="419"/>
      <c r="F560" s="419"/>
      <c r="G560" s="419"/>
      <c r="H560" s="419"/>
      <c r="I560" s="419"/>
      <c r="J560" s="419"/>
      <c r="K560" s="419"/>
      <c r="L560" s="419"/>
      <c r="M560" t="s">
        <v>627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 s="419">
        <f t="shared" si="54"/>
        <v>0</v>
      </c>
      <c r="AD560" s="419">
        <f t="shared" si="55"/>
        <v>0</v>
      </c>
      <c r="AE560" s="419">
        <f t="shared" si="56"/>
        <v>0</v>
      </c>
      <c r="AF560" s="419">
        <f t="shared" si="57"/>
        <v>0</v>
      </c>
      <c r="AG560" s="419">
        <f t="shared" si="58"/>
        <v>0</v>
      </c>
      <c r="AH560" s="419">
        <f t="shared" si="59"/>
        <v>0</v>
      </c>
    </row>
    <row r="561" spans="1:34" ht="14.5" x14ac:dyDescent="0.35">
      <c r="A561" s="681" t="s">
        <v>8745</v>
      </c>
      <c r="B561" s="682" t="s">
        <v>9591</v>
      </c>
      <c r="C561" s="419"/>
      <c r="D561" s="419"/>
      <c r="E561" s="419"/>
      <c r="F561" s="419"/>
      <c r="G561" s="419"/>
      <c r="H561" s="419"/>
      <c r="I561" s="419"/>
      <c r="J561" s="419"/>
      <c r="K561" s="419"/>
      <c r="L561" s="419"/>
      <c r="M561" t="s">
        <v>1704</v>
      </c>
      <c r="N561">
        <v>3</v>
      </c>
      <c r="O561">
        <v>2</v>
      </c>
      <c r="P561">
        <v>1</v>
      </c>
      <c r="Q561">
        <v>1</v>
      </c>
      <c r="R561">
        <v>1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1</v>
      </c>
      <c r="Y561">
        <v>1</v>
      </c>
      <c r="Z561">
        <v>0</v>
      </c>
      <c r="AA561">
        <v>0</v>
      </c>
      <c r="AB561">
        <v>0</v>
      </c>
      <c r="AC561" s="419">
        <f t="shared" si="54"/>
        <v>1</v>
      </c>
      <c r="AD561" s="419">
        <f t="shared" si="55"/>
        <v>0</v>
      </c>
      <c r="AE561" s="419">
        <f t="shared" si="56"/>
        <v>0</v>
      </c>
      <c r="AF561" s="419">
        <f t="shared" si="57"/>
        <v>0</v>
      </c>
      <c r="AG561" s="419">
        <f t="shared" si="58"/>
        <v>0</v>
      </c>
      <c r="AH561" s="419">
        <f t="shared" si="59"/>
        <v>0</v>
      </c>
    </row>
    <row r="562" spans="1:34" ht="14.5" x14ac:dyDescent="0.35">
      <c r="A562" s="681" t="s">
        <v>998</v>
      </c>
      <c r="B562" s="682" t="s">
        <v>1705</v>
      </c>
      <c r="C562" s="419"/>
      <c r="D562" s="419"/>
      <c r="E562" s="419"/>
      <c r="F562" s="419"/>
      <c r="G562" s="419"/>
      <c r="H562" s="419"/>
      <c r="I562" s="419"/>
      <c r="J562" s="419"/>
      <c r="K562" s="419"/>
      <c r="L562" s="419"/>
      <c r="M562" t="s">
        <v>257</v>
      </c>
      <c r="N562">
        <v>2</v>
      </c>
      <c r="O562">
        <v>1</v>
      </c>
      <c r="P562">
        <v>1</v>
      </c>
      <c r="Q562">
        <v>1</v>
      </c>
      <c r="R562">
        <v>0</v>
      </c>
      <c r="S562">
        <v>0</v>
      </c>
      <c r="T562">
        <v>1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1</v>
      </c>
      <c r="AA562">
        <v>0</v>
      </c>
      <c r="AB562">
        <v>0</v>
      </c>
      <c r="AC562" s="419">
        <f t="shared" si="54"/>
        <v>1</v>
      </c>
      <c r="AD562" s="419">
        <f t="shared" si="55"/>
        <v>0</v>
      </c>
      <c r="AE562" s="419">
        <f t="shared" si="56"/>
        <v>0</v>
      </c>
      <c r="AF562" s="419">
        <f t="shared" si="57"/>
        <v>0</v>
      </c>
      <c r="AG562" s="419">
        <f t="shared" si="58"/>
        <v>0</v>
      </c>
      <c r="AH562" s="419">
        <f t="shared" si="59"/>
        <v>0</v>
      </c>
    </row>
    <row r="563" spans="1:34" ht="14.5" x14ac:dyDescent="0.35">
      <c r="A563" s="681" t="s">
        <v>795</v>
      </c>
      <c r="B563" s="682" t="s">
        <v>9631</v>
      </c>
      <c r="C563" s="419"/>
      <c r="D563" s="419"/>
      <c r="E563" s="419"/>
      <c r="F563" s="419"/>
      <c r="G563" s="419"/>
      <c r="H563" s="419"/>
      <c r="I563" s="419"/>
      <c r="J563" s="419"/>
      <c r="K563" s="419"/>
      <c r="L563" s="419"/>
      <c r="M563" t="s">
        <v>1707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 s="419">
        <f t="shared" si="54"/>
        <v>0</v>
      </c>
      <c r="AD563" s="419">
        <f t="shared" si="55"/>
        <v>0</v>
      </c>
      <c r="AE563" s="419">
        <f t="shared" si="56"/>
        <v>0</v>
      </c>
      <c r="AF563" s="419">
        <f t="shared" si="57"/>
        <v>0</v>
      </c>
      <c r="AG563" s="419">
        <f t="shared" si="58"/>
        <v>0</v>
      </c>
      <c r="AH563" s="419">
        <f t="shared" si="59"/>
        <v>0</v>
      </c>
    </row>
    <row r="564" spans="1:34" ht="14.5" x14ac:dyDescent="0.35">
      <c r="A564" s="681" t="s">
        <v>1708</v>
      </c>
      <c r="B564" s="682" t="s">
        <v>1709</v>
      </c>
      <c r="C564" s="419"/>
      <c r="D564" s="419"/>
      <c r="E564" s="419"/>
      <c r="F564" s="419"/>
      <c r="G564" s="419"/>
      <c r="H564" s="419"/>
      <c r="I564" s="419"/>
      <c r="J564" s="419"/>
      <c r="K564" s="419"/>
      <c r="L564" s="419"/>
      <c r="M564" t="s">
        <v>1710</v>
      </c>
      <c r="N564">
        <v>4</v>
      </c>
      <c r="O564">
        <v>1</v>
      </c>
      <c r="P564">
        <v>3</v>
      </c>
      <c r="Q564">
        <v>0</v>
      </c>
      <c r="R564">
        <v>2</v>
      </c>
      <c r="S564">
        <v>2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1</v>
      </c>
      <c r="Z564">
        <v>0</v>
      </c>
      <c r="AA564">
        <v>0</v>
      </c>
      <c r="AB564">
        <v>0</v>
      </c>
      <c r="AC564" s="419">
        <f t="shared" si="54"/>
        <v>0</v>
      </c>
      <c r="AD564" s="419">
        <f t="shared" si="55"/>
        <v>2</v>
      </c>
      <c r="AE564" s="419">
        <f t="shared" si="56"/>
        <v>1</v>
      </c>
      <c r="AF564" s="419">
        <f t="shared" si="57"/>
        <v>0</v>
      </c>
      <c r="AG564" s="419">
        <f t="shared" si="58"/>
        <v>0</v>
      </c>
      <c r="AH564" s="419">
        <f t="shared" si="59"/>
        <v>0</v>
      </c>
    </row>
    <row r="565" spans="1:34" ht="14.5" x14ac:dyDescent="0.35">
      <c r="A565" s="681" t="s">
        <v>834</v>
      </c>
      <c r="B565" s="682" t="s">
        <v>9411</v>
      </c>
      <c r="C565" s="419"/>
      <c r="D565" s="419"/>
      <c r="E565" s="419"/>
      <c r="F565" s="419"/>
      <c r="G565" s="419"/>
      <c r="H565" s="419"/>
      <c r="I565" s="419"/>
      <c r="J565" s="419"/>
      <c r="K565" s="419"/>
      <c r="L565" s="419"/>
      <c r="M565" t="s">
        <v>55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 s="419">
        <f t="shared" si="54"/>
        <v>0</v>
      </c>
      <c r="AD565" s="419">
        <f t="shared" si="55"/>
        <v>0</v>
      </c>
      <c r="AE565" s="419">
        <f t="shared" si="56"/>
        <v>0</v>
      </c>
      <c r="AF565" s="419">
        <f t="shared" si="57"/>
        <v>0</v>
      </c>
      <c r="AG565" s="419">
        <f t="shared" si="58"/>
        <v>0</v>
      </c>
      <c r="AH565" s="419">
        <f t="shared" si="59"/>
        <v>0</v>
      </c>
    </row>
    <row r="566" spans="1:34" ht="14.5" x14ac:dyDescent="0.35">
      <c r="A566" s="681" t="s">
        <v>811</v>
      </c>
      <c r="B566" s="682" t="s">
        <v>1712</v>
      </c>
      <c r="C566" s="419"/>
      <c r="D566" s="419"/>
      <c r="E566" s="419"/>
      <c r="F566" s="419"/>
      <c r="G566" s="419"/>
      <c r="H566" s="419"/>
      <c r="I566" s="419"/>
      <c r="J566" s="419"/>
      <c r="K566" s="419"/>
      <c r="L566" s="419"/>
      <c r="M566" t="s">
        <v>17270</v>
      </c>
      <c r="N566">
        <v>5</v>
      </c>
      <c r="O566">
        <v>3</v>
      </c>
      <c r="P566">
        <v>2</v>
      </c>
      <c r="Q566">
        <v>0</v>
      </c>
      <c r="R566">
        <v>1</v>
      </c>
      <c r="S566">
        <v>0</v>
      </c>
      <c r="T566">
        <v>1</v>
      </c>
      <c r="U566">
        <v>1</v>
      </c>
      <c r="V566">
        <v>2</v>
      </c>
      <c r="W566">
        <v>0</v>
      </c>
      <c r="X566">
        <v>0</v>
      </c>
      <c r="Y566">
        <v>0</v>
      </c>
      <c r="Z566">
        <v>0</v>
      </c>
      <c r="AA566">
        <v>1</v>
      </c>
      <c r="AB566">
        <v>2</v>
      </c>
      <c r="AC566" s="419">
        <f t="shared" si="54"/>
        <v>0</v>
      </c>
      <c r="AD566" s="419">
        <f t="shared" si="55"/>
        <v>1</v>
      </c>
      <c r="AE566" s="419">
        <f t="shared" si="56"/>
        <v>0</v>
      </c>
      <c r="AF566" s="419">
        <f t="shared" si="57"/>
        <v>1</v>
      </c>
      <c r="AG566" s="419">
        <f t="shared" si="58"/>
        <v>0</v>
      </c>
      <c r="AH566" s="419">
        <f t="shared" si="59"/>
        <v>0</v>
      </c>
    </row>
    <row r="567" spans="1:34" ht="14.5" x14ac:dyDescent="0.35">
      <c r="A567" s="681" t="s">
        <v>1715</v>
      </c>
      <c r="B567" s="682" t="s">
        <v>1716</v>
      </c>
      <c r="C567" s="419"/>
      <c r="D567" s="419"/>
      <c r="E567" s="419"/>
      <c r="F567" s="419"/>
      <c r="G567" s="419"/>
      <c r="H567" s="419"/>
      <c r="I567" s="419"/>
      <c r="J567" s="419"/>
      <c r="K567" s="419"/>
      <c r="L567" s="419"/>
      <c r="M567" t="s">
        <v>59</v>
      </c>
      <c r="N567">
        <v>1</v>
      </c>
      <c r="O567">
        <v>0</v>
      </c>
      <c r="P567">
        <v>1</v>
      </c>
      <c r="Q567">
        <v>1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 s="419">
        <f t="shared" si="54"/>
        <v>1</v>
      </c>
      <c r="AD567" s="419">
        <f t="shared" si="55"/>
        <v>0</v>
      </c>
      <c r="AE567" s="419">
        <f t="shared" si="56"/>
        <v>0</v>
      </c>
      <c r="AF567" s="419">
        <f t="shared" si="57"/>
        <v>0</v>
      </c>
      <c r="AG567" s="419">
        <f t="shared" si="58"/>
        <v>0</v>
      </c>
      <c r="AH567" s="419">
        <f t="shared" si="59"/>
        <v>0</v>
      </c>
    </row>
    <row r="568" spans="1:34" ht="14.5" x14ac:dyDescent="0.35">
      <c r="A568" s="681" t="s">
        <v>1718</v>
      </c>
      <c r="B568" s="682" t="s">
        <v>1719</v>
      </c>
      <c r="C568" s="419"/>
      <c r="D568" s="419"/>
      <c r="E568" s="419"/>
      <c r="F568" s="419"/>
      <c r="G568" s="419"/>
      <c r="H568" s="419"/>
      <c r="I568" s="419"/>
      <c r="J568" s="419"/>
      <c r="K568" s="419"/>
      <c r="L568" s="419"/>
      <c r="M568" t="s">
        <v>1161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 s="419">
        <f t="shared" si="54"/>
        <v>0</v>
      </c>
      <c r="AD568" s="419">
        <f t="shared" si="55"/>
        <v>0</v>
      </c>
      <c r="AE568" s="419">
        <f t="shared" si="56"/>
        <v>0</v>
      </c>
      <c r="AF568" s="419">
        <f t="shared" si="57"/>
        <v>0</v>
      </c>
      <c r="AG568" s="419">
        <f t="shared" si="58"/>
        <v>0</v>
      </c>
      <c r="AH568" s="419">
        <f t="shared" si="59"/>
        <v>0</v>
      </c>
    </row>
    <row r="569" spans="1:34" ht="14.5" x14ac:dyDescent="0.35">
      <c r="A569" s="681" t="s">
        <v>1722</v>
      </c>
      <c r="B569" s="682" t="s">
        <v>9661</v>
      </c>
      <c r="C569" s="419"/>
      <c r="D569" s="419"/>
      <c r="E569" s="419"/>
      <c r="F569" s="419"/>
      <c r="G569" s="419"/>
      <c r="H569" s="419"/>
      <c r="I569" s="419"/>
      <c r="J569" s="419"/>
      <c r="K569" s="419"/>
      <c r="L569" s="419"/>
      <c r="M569" t="s">
        <v>1597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 s="419">
        <f t="shared" si="54"/>
        <v>0</v>
      </c>
      <c r="AD569" s="419">
        <f t="shared" si="55"/>
        <v>0</v>
      </c>
      <c r="AE569" s="419">
        <f t="shared" si="56"/>
        <v>0</v>
      </c>
      <c r="AF569" s="419">
        <f t="shared" si="57"/>
        <v>0</v>
      </c>
      <c r="AG569" s="419">
        <f t="shared" si="58"/>
        <v>0</v>
      </c>
      <c r="AH569" s="419">
        <f t="shared" si="59"/>
        <v>0</v>
      </c>
    </row>
    <row r="570" spans="1:34" ht="14.5" x14ac:dyDescent="0.35">
      <c r="A570" s="681" t="s">
        <v>1723</v>
      </c>
      <c r="B570" s="682" t="s">
        <v>9334</v>
      </c>
      <c r="C570" s="419"/>
      <c r="D570" s="419"/>
      <c r="E570" s="419"/>
      <c r="F570" s="419"/>
      <c r="G570" s="419"/>
      <c r="H570" s="419"/>
      <c r="I570" s="419"/>
      <c r="J570" s="419"/>
      <c r="K570" s="419"/>
      <c r="L570" s="419"/>
      <c r="M570" t="s">
        <v>1703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 s="419">
        <f t="shared" si="54"/>
        <v>0</v>
      </c>
      <c r="AD570" s="419">
        <f t="shared" si="55"/>
        <v>0</v>
      </c>
      <c r="AE570" s="419">
        <f t="shared" si="56"/>
        <v>0</v>
      </c>
      <c r="AF570" s="419">
        <f t="shared" si="57"/>
        <v>0</v>
      </c>
      <c r="AG570" s="419">
        <f t="shared" si="58"/>
        <v>0</v>
      </c>
      <c r="AH570" s="419">
        <f t="shared" si="59"/>
        <v>0</v>
      </c>
    </row>
    <row r="571" spans="1:34" ht="14.5" x14ac:dyDescent="0.35">
      <c r="A571" s="681" t="s">
        <v>1724</v>
      </c>
      <c r="B571" s="682" t="s">
        <v>1725</v>
      </c>
      <c r="C571" s="419"/>
      <c r="D571" s="419"/>
      <c r="E571" s="419"/>
      <c r="F571" s="419"/>
      <c r="G571" s="419"/>
      <c r="H571" s="419"/>
      <c r="I571" s="419"/>
      <c r="J571" s="419"/>
      <c r="K571" s="419"/>
      <c r="L571" s="419"/>
      <c r="M571" t="s">
        <v>1726</v>
      </c>
      <c r="N571">
        <v>15</v>
      </c>
      <c r="O571">
        <v>10</v>
      </c>
      <c r="P571">
        <v>5</v>
      </c>
      <c r="Q571">
        <v>1</v>
      </c>
      <c r="R571">
        <v>5</v>
      </c>
      <c r="S571">
        <v>3</v>
      </c>
      <c r="T571">
        <v>5</v>
      </c>
      <c r="U571">
        <v>1</v>
      </c>
      <c r="V571">
        <v>0</v>
      </c>
      <c r="W571">
        <v>0</v>
      </c>
      <c r="X571">
        <v>4</v>
      </c>
      <c r="Y571">
        <v>2</v>
      </c>
      <c r="Z571">
        <v>3</v>
      </c>
      <c r="AA571">
        <v>1</v>
      </c>
      <c r="AB571">
        <v>0</v>
      </c>
      <c r="AC571" s="419">
        <f t="shared" si="54"/>
        <v>1</v>
      </c>
      <c r="AD571" s="419">
        <f t="shared" si="55"/>
        <v>1</v>
      </c>
      <c r="AE571" s="419">
        <f t="shared" si="56"/>
        <v>1</v>
      </c>
      <c r="AF571" s="419">
        <f t="shared" si="57"/>
        <v>2</v>
      </c>
      <c r="AG571" s="419">
        <f t="shared" si="58"/>
        <v>0</v>
      </c>
      <c r="AH571" s="419">
        <f t="shared" si="59"/>
        <v>0</v>
      </c>
    </row>
    <row r="572" spans="1:34" ht="14.5" x14ac:dyDescent="0.35">
      <c r="A572" s="681" t="s">
        <v>1727</v>
      </c>
      <c r="B572" s="682" t="s">
        <v>1728</v>
      </c>
      <c r="C572" s="419"/>
      <c r="D572" s="419"/>
      <c r="E572" s="419"/>
      <c r="F572" s="419"/>
      <c r="G572" s="419"/>
      <c r="H572" s="419"/>
      <c r="I572" s="419"/>
      <c r="J572" s="419"/>
      <c r="K572" s="419"/>
      <c r="L572" s="419"/>
      <c r="M572" t="s">
        <v>1729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 s="419">
        <f t="shared" si="54"/>
        <v>0</v>
      </c>
      <c r="AD572" s="419">
        <f t="shared" si="55"/>
        <v>0</v>
      </c>
      <c r="AE572" s="419">
        <f t="shared" si="56"/>
        <v>0</v>
      </c>
      <c r="AF572" s="419">
        <f t="shared" si="57"/>
        <v>0</v>
      </c>
      <c r="AG572" s="419">
        <f t="shared" si="58"/>
        <v>0</v>
      </c>
      <c r="AH572" s="419">
        <f t="shared" si="59"/>
        <v>0</v>
      </c>
    </row>
    <row r="573" spans="1:34" ht="14.5" x14ac:dyDescent="0.35">
      <c r="A573" s="681" t="s">
        <v>1732</v>
      </c>
      <c r="B573" s="682" t="s">
        <v>1733</v>
      </c>
      <c r="C573" s="419"/>
      <c r="D573" s="419"/>
      <c r="E573" s="419"/>
      <c r="F573" s="419"/>
      <c r="G573" s="419"/>
      <c r="H573" s="419"/>
      <c r="I573" s="419"/>
      <c r="J573" s="419"/>
      <c r="K573" s="419"/>
      <c r="L573" s="419"/>
      <c r="M573" t="s">
        <v>1348</v>
      </c>
      <c r="N573">
        <v>1</v>
      </c>
      <c r="O573">
        <v>1</v>
      </c>
      <c r="P573">
        <v>0</v>
      </c>
      <c r="Q573">
        <v>1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1</v>
      </c>
      <c r="X573">
        <v>0</v>
      </c>
      <c r="Y573">
        <v>0</v>
      </c>
      <c r="Z573">
        <v>0</v>
      </c>
      <c r="AA573">
        <v>0</v>
      </c>
      <c r="AB573">
        <v>0</v>
      </c>
      <c r="AC573" s="419">
        <f t="shared" si="54"/>
        <v>0</v>
      </c>
      <c r="AD573" s="419">
        <f t="shared" si="55"/>
        <v>0</v>
      </c>
      <c r="AE573" s="419">
        <f t="shared" si="56"/>
        <v>0</v>
      </c>
      <c r="AF573" s="419">
        <f t="shared" si="57"/>
        <v>0</v>
      </c>
      <c r="AG573" s="419">
        <f t="shared" si="58"/>
        <v>0</v>
      </c>
      <c r="AH573" s="419">
        <f t="shared" si="59"/>
        <v>0</v>
      </c>
    </row>
    <row r="574" spans="1:34" ht="14.5" x14ac:dyDescent="0.35">
      <c r="A574" s="681" t="s">
        <v>1735</v>
      </c>
      <c r="B574" s="682" t="s">
        <v>1736</v>
      </c>
      <c r="C574" s="419"/>
      <c r="D574" s="419"/>
      <c r="E574" s="419"/>
      <c r="F574" s="419"/>
      <c r="G574" s="419"/>
      <c r="H574" s="419"/>
      <c r="I574" s="419"/>
      <c r="J574" s="419"/>
      <c r="K574" s="419"/>
      <c r="L574" s="419"/>
      <c r="M574" t="s">
        <v>1737</v>
      </c>
      <c r="N574">
        <v>5</v>
      </c>
      <c r="O574">
        <v>4</v>
      </c>
      <c r="P574">
        <v>1</v>
      </c>
      <c r="Q574">
        <v>0</v>
      </c>
      <c r="R574">
        <v>0</v>
      </c>
      <c r="S574">
        <v>2</v>
      </c>
      <c r="T574">
        <v>0</v>
      </c>
      <c r="U574">
        <v>3</v>
      </c>
      <c r="V574">
        <v>0</v>
      </c>
      <c r="W574">
        <v>0</v>
      </c>
      <c r="X574">
        <v>0</v>
      </c>
      <c r="Y574">
        <v>2</v>
      </c>
      <c r="Z574">
        <v>0</v>
      </c>
      <c r="AA574">
        <v>2</v>
      </c>
      <c r="AB574">
        <v>0</v>
      </c>
      <c r="AC574" s="419">
        <f t="shared" si="54"/>
        <v>0</v>
      </c>
      <c r="AD574" s="419">
        <f t="shared" si="55"/>
        <v>0</v>
      </c>
      <c r="AE574" s="419">
        <f t="shared" si="56"/>
        <v>0</v>
      </c>
      <c r="AF574" s="419">
        <f t="shared" si="57"/>
        <v>0</v>
      </c>
      <c r="AG574" s="419">
        <f t="shared" si="58"/>
        <v>1</v>
      </c>
      <c r="AH574" s="419">
        <f t="shared" si="59"/>
        <v>0</v>
      </c>
    </row>
    <row r="575" spans="1:34" ht="14.5" x14ac:dyDescent="0.35">
      <c r="A575" s="681" t="s">
        <v>1739</v>
      </c>
      <c r="B575" s="682" t="s">
        <v>9456</v>
      </c>
      <c r="C575" s="419"/>
      <c r="D575" s="419"/>
      <c r="E575" s="419"/>
      <c r="F575" s="419"/>
      <c r="G575" s="419"/>
      <c r="H575" s="419"/>
      <c r="I575" s="419"/>
      <c r="J575" s="419"/>
      <c r="K575" s="419"/>
      <c r="L575" s="419"/>
      <c r="M575" t="s">
        <v>1508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 s="419">
        <f t="shared" si="54"/>
        <v>0</v>
      </c>
      <c r="AD575" s="419">
        <f t="shared" si="55"/>
        <v>0</v>
      </c>
      <c r="AE575" s="419">
        <f t="shared" si="56"/>
        <v>0</v>
      </c>
      <c r="AF575" s="419">
        <f t="shared" si="57"/>
        <v>0</v>
      </c>
      <c r="AG575" s="419">
        <f t="shared" si="58"/>
        <v>0</v>
      </c>
      <c r="AH575" s="419">
        <f t="shared" si="59"/>
        <v>0</v>
      </c>
    </row>
    <row r="576" spans="1:34" ht="14.5" x14ac:dyDescent="0.35">
      <c r="A576" s="681" t="s">
        <v>1740</v>
      </c>
      <c r="B576" s="682" t="s">
        <v>9499</v>
      </c>
      <c r="C576" s="419"/>
      <c r="D576" s="419"/>
      <c r="E576" s="419"/>
      <c r="F576" s="419"/>
      <c r="G576" s="419"/>
      <c r="H576" s="419"/>
      <c r="I576" s="419"/>
      <c r="J576" s="419"/>
      <c r="K576" s="419"/>
      <c r="L576" s="419"/>
      <c r="M576" t="s">
        <v>9500</v>
      </c>
      <c r="N576">
        <v>2</v>
      </c>
      <c r="O576">
        <v>0</v>
      </c>
      <c r="P576">
        <v>2</v>
      </c>
      <c r="Q576">
        <v>1</v>
      </c>
      <c r="R576">
        <v>0</v>
      </c>
      <c r="S576">
        <v>0</v>
      </c>
      <c r="T576">
        <v>0</v>
      </c>
      <c r="U576">
        <v>0</v>
      </c>
      <c r="V576">
        <v>1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 s="419">
        <f t="shared" si="54"/>
        <v>1</v>
      </c>
      <c r="AD576" s="419">
        <f t="shared" si="55"/>
        <v>0</v>
      </c>
      <c r="AE576" s="419">
        <f t="shared" si="56"/>
        <v>0</v>
      </c>
      <c r="AF576" s="419">
        <f t="shared" si="57"/>
        <v>0</v>
      </c>
      <c r="AG576" s="419">
        <f t="shared" si="58"/>
        <v>0</v>
      </c>
      <c r="AH576" s="419">
        <f t="shared" si="59"/>
        <v>1</v>
      </c>
    </row>
    <row r="577" spans="1:34" ht="14.5" x14ac:dyDescent="0.35">
      <c r="A577" s="681" t="s">
        <v>1741</v>
      </c>
      <c r="B577" s="682" t="s">
        <v>1742</v>
      </c>
      <c r="C577" s="419"/>
      <c r="D577" s="419"/>
      <c r="E577" s="419"/>
      <c r="F577" s="419"/>
      <c r="G577" s="419"/>
      <c r="H577" s="419"/>
      <c r="I577" s="419"/>
      <c r="J577" s="419"/>
      <c r="K577" s="419"/>
      <c r="L577" s="419"/>
      <c r="M577" t="s">
        <v>2748</v>
      </c>
      <c r="N577">
        <v>2</v>
      </c>
      <c r="O577">
        <v>2</v>
      </c>
      <c r="P577">
        <v>0</v>
      </c>
      <c r="Q577">
        <v>0</v>
      </c>
      <c r="R577">
        <v>0</v>
      </c>
      <c r="S577">
        <v>0</v>
      </c>
      <c r="T577">
        <v>2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2</v>
      </c>
      <c r="AA577">
        <v>0</v>
      </c>
      <c r="AB577">
        <v>0</v>
      </c>
      <c r="AC577" s="419">
        <f t="shared" si="54"/>
        <v>0</v>
      </c>
      <c r="AD577" s="419">
        <f t="shared" si="55"/>
        <v>0</v>
      </c>
      <c r="AE577" s="419">
        <f t="shared" si="56"/>
        <v>0</v>
      </c>
      <c r="AF577" s="419">
        <f t="shared" si="57"/>
        <v>0</v>
      </c>
      <c r="AG577" s="419">
        <f t="shared" si="58"/>
        <v>0</v>
      </c>
      <c r="AH577" s="419">
        <f t="shared" si="59"/>
        <v>0</v>
      </c>
    </row>
    <row r="578" spans="1:34" ht="14.5" x14ac:dyDescent="0.35">
      <c r="A578" s="681" t="s">
        <v>1745</v>
      </c>
      <c r="B578" s="682" t="s">
        <v>1746</v>
      </c>
      <c r="C578" s="419"/>
      <c r="D578" s="419"/>
      <c r="E578" s="419"/>
      <c r="F578" s="419"/>
      <c r="G578" s="419"/>
      <c r="H578" s="419"/>
      <c r="I578" s="419"/>
      <c r="J578" s="419"/>
      <c r="K578" s="419"/>
      <c r="L578" s="419"/>
      <c r="M578" t="s">
        <v>3187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 s="419">
        <f t="shared" si="54"/>
        <v>0</v>
      </c>
      <c r="AD578" s="419">
        <f t="shared" si="55"/>
        <v>0</v>
      </c>
      <c r="AE578" s="419">
        <f t="shared" si="56"/>
        <v>0</v>
      </c>
      <c r="AF578" s="419">
        <f t="shared" si="57"/>
        <v>0</v>
      </c>
      <c r="AG578" s="419">
        <f t="shared" si="58"/>
        <v>0</v>
      </c>
      <c r="AH578" s="419">
        <f t="shared" si="59"/>
        <v>0</v>
      </c>
    </row>
    <row r="579" spans="1:34" ht="14.5" x14ac:dyDescent="0.35">
      <c r="A579" s="681" t="s">
        <v>7054</v>
      </c>
      <c r="B579" s="682" t="s">
        <v>1749</v>
      </c>
      <c r="C579" s="419"/>
      <c r="D579" s="419"/>
      <c r="E579" s="419"/>
      <c r="F579" s="419"/>
      <c r="G579" s="419"/>
      <c r="H579" s="419"/>
      <c r="I579" s="419"/>
      <c r="J579" s="419"/>
      <c r="K579" s="419"/>
      <c r="L579" s="419"/>
      <c r="M579" t="s">
        <v>1750</v>
      </c>
      <c r="N579">
        <v>9</v>
      </c>
      <c r="O579">
        <v>3</v>
      </c>
      <c r="P579">
        <v>6</v>
      </c>
      <c r="Q579">
        <v>1</v>
      </c>
      <c r="R579">
        <v>1</v>
      </c>
      <c r="S579">
        <v>0</v>
      </c>
      <c r="T579">
        <v>0</v>
      </c>
      <c r="U579">
        <v>7</v>
      </c>
      <c r="V579">
        <v>0</v>
      </c>
      <c r="W579">
        <v>1</v>
      </c>
      <c r="X579">
        <v>1</v>
      </c>
      <c r="Y579">
        <v>0</v>
      </c>
      <c r="Z579">
        <v>0</v>
      </c>
      <c r="AA579">
        <v>1</v>
      </c>
      <c r="AB579">
        <v>0</v>
      </c>
      <c r="AC579" s="419">
        <f t="shared" si="54"/>
        <v>0</v>
      </c>
      <c r="AD579" s="419">
        <f t="shared" si="55"/>
        <v>0</v>
      </c>
      <c r="AE579" s="419">
        <f t="shared" si="56"/>
        <v>0</v>
      </c>
      <c r="AF579" s="419">
        <f t="shared" si="57"/>
        <v>0</v>
      </c>
      <c r="AG579" s="419">
        <f t="shared" si="58"/>
        <v>6</v>
      </c>
      <c r="AH579" s="419">
        <f t="shared" si="59"/>
        <v>0</v>
      </c>
    </row>
    <row r="580" spans="1:34" ht="14.5" x14ac:dyDescent="0.35">
      <c r="A580" s="681" t="s">
        <v>8301</v>
      </c>
      <c r="B580" s="682" t="s">
        <v>9516</v>
      </c>
      <c r="C580" s="419"/>
      <c r="D580" s="419"/>
      <c r="E580" s="419"/>
      <c r="F580" s="419"/>
      <c r="G580" s="419"/>
      <c r="H580" s="419"/>
      <c r="I580" s="419"/>
      <c r="J580" s="419"/>
      <c r="K580" s="419"/>
      <c r="L580" s="419"/>
      <c r="M580" t="s">
        <v>1613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 s="419">
        <f t="shared" ref="AC580:AC643" si="60">+Q580-W580</f>
        <v>0</v>
      </c>
      <c r="AD580" s="419">
        <f t="shared" ref="AD580:AD643" si="61">+R580-X580</f>
        <v>0</v>
      </c>
      <c r="AE580" s="419">
        <f t="shared" ref="AE580:AE643" si="62">+S580-Y580</f>
        <v>0</v>
      </c>
      <c r="AF580" s="419">
        <f t="shared" ref="AF580:AF643" si="63">+T580-Z580</f>
        <v>0</v>
      </c>
      <c r="AG580" s="419">
        <f t="shared" ref="AG580:AG643" si="64">+U580-AA580</f>
        <v>0</v>
      </c>
      <c r="AH580" s="419">
        <f t="shared" ref="AH580:AH643" si="65">+V580-AB580</f>
        <v>0</v>
      </c>
    </row>
    <row r="581" spans="1:34" ht="14.5" x14ac:dyDescent="0.35">
      <c r="A581" s="681" t="s">
        <v>8322</v>
      </c>
      <c r="B581" s="682" t="s">
        <v>1752</v>
      </c>
      <c r="C581" s="419"/>
      <c r="D581" s="419"/>
      <c r="E581" s="419"/>
      <c r="F581" s="419"/>
      <c r="G581" s="419"/>
      <c r="H581" s="419"/>
      <c r="I581" s="419"/>
      <c r="J581" s="419"/>
      <c r="K581" s="419"/>
      <c r="L581" s="419"/>
      <c r="M581" t="s">
        <v>242</v>
      </c>
      <c r="N581">
        <v>34</v>
      </c>
      <c r="O581">
        <v>17</v>
      </c>
      <c r="P581">
        <v>17</v>
      </c>
      <c r="Q581">
        <v>11</v>
      </c>
      <c r="R581">
        <v>4</v>
      </c>
      <c r="S581">
        <v>4</v>
      </c>
      <c r="T581">
        <v>7</v>
      </c>
      <c r="U581">
        <v>8</v>
      </c>
      <c r="V581">
        <v>0</v>
      </c>
      <c r="W581">
        <v>6</v>
      </c>
      <c r="X581">
        <v>1</v>
      </c>
      <c r="Y581">
        <v>2</v>
      </c>
      <c r="Z581">
        <v>1</v>
      </c>
      <c r="AA581">
        <v>7</v>
      </c>
      <c r="AB581">
        <v>0</v>
      </c>
      <c r="AC581" s="419">
        <f t="shared" si="60"/>
        <v>5</v>
      </c>
      <c r="AD581" s="419">
        <f t="shared" si="61"/>
        <v>3</v>
      </c>
      <c r="AE581" s="419">
        <f t="shared" si="62"/>
        <v>2</v>
      </c>
      <c r="AF581" s="419">
        <f t="shared" si="63"/>
        <v>6</v>
      </c>
      <c r="AG581" s="419">
        <f t="shared" si="64"/>
        <v>1</v>
      </c>
      <c r="AH581" s="419">
        <f t="shared" si="65"/>
        <v>0</v>
      </c>
    </row>
    <row r="582" spans="1:34" ht="14.5" x14ac:dyDescent="0.35">
      <c r="A582" s="681" t="s">
        <v>8762</v>
      </c>
      <c r="B582" s="682" t="s">
        <v>9530</v>
      </c>
      <c r="C582" s="419"/>
      <c r="D582" s="419"/>
      <c r="E582" s="419"/>
      <c r="F582" s="419"/>
      <c r="G582" s="419"/>
      <c r="H582" s="419"/>
      <c r="I582" s="419"/>
      <c r="J582" s="419"/>
      <c r="K582" s="419"/>
      <c r="L582" s="419"/>
      <c r="M582" t="s">
        <v>1753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 s="419">
        <f t="shared" si="60"/>
        <v>0</v>
      </c>
      <c r="AD582" s="419">
        <f t="shared" si="61"/>
        <v>0</v>
      </c>
      <c r="AE582" s="419">
        <f t="shared" si="62"/>
        <v>0</v>
      </c>
      <c r="AF582" s="419">
        <f t="shared" si="63"/>
        <v>0</v>
      </c>
      <c r="AG582" s="419">
        <f t="shared" si="64"/>
        <v>0</v>
      </c>
      <c r="AH582" s="419">
        <f t="shared" si="65"/>
        <v>0</v>
      </c>
    </row>
    <row r="583" spans="1:34" ht="14.5" x14ac:dyDescent="0.35">
      <c r="A583" s="681" t="s">
        <v>13245</v>
      </c>
      <c r="B583" s="682" t="s">
        <v>14342</v>
      </c>
      <c r="C583" s="419"/>
      <c r="D583" s="419"/>
      <c r="E583" s="419"/>
      <c r="F583" s="419"/>
      <c r="G583" s="419"/>
      <c r="H583" s="419"/>
      <c r="I583" s="419"/>
      <c r="J583" s="419"/>
      <c r="K583" s="419"/>
      <c r="L583" s="419"/>
      <c r="M583" t="s">
        <v>13241</v>
      </c>
      <c r="N583">
        <v>2</v>
      </c>
      <c r="O583">
        <v>1</v>
      </c>
      <c r="P583">
        <v>1</v>
      </c>
      <c r="Q583">
        <v>0</v>
      </c>
      <c r="R583">
        <v>0</v>
      </c>
      <c r="S583">
        <v>0</v>
      </c>
      <c r="T583">
        <v>2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1</v>
      </c>
      <c r="AA583">
        <v>0</v>
      </c>
      <c r="AB583">
        <v>0</v>
      </c>
      <c r="AC583" s="419">
        <f t="shared" si="60"/>
        <v>0</v>
      </c>
      <c r="AD583" s="419">
        <f t="shared" si="61"/>
        <v>0</v>
      </c>
      <c r="AE583" s="419">
        <f t="shared" si="62"/>
        <v>0</v>
      </c>
      <c r="AF583" s="419">
        <f t="shared" si="63"/>
        <v>1</v>
      </c>
      <c r="AG583" s="419">
        <f t="shared" si="64"/>
        <v>0</v>
      </c>
      <c r="AH583" s="419">
        <f t="shared" si="65"/>
        <v>0</v>
      </c>
    </row>
    <row r="584" spans="1:34" ht="14.5" x14ac:dyDescent="0.35">
      <c r="A584" s="681" t="s">
        <v>1755</v>
      </c>
      <c r="B584" s="682" t="s">
        <v>1756</v>
      </c>
      <c r="C584" s="419"/>
      <c r="D584" s="419"/>
      <c r="E584" s="419"/>
      <c r="F584" s="419"/>
      <c r="G584" s="419"/>
      <c r="H584" s="419"/>
      <c r="I584" s="419"/>
      <c r="J584" s="419"/>
      <c r="K584" s="419"/>
      <c r="L584" s="419"/>
      <c r="M584" t="s">
        <v>443</v>
      </c>
      <c r="N584">
        <v>7</v>
      </c>
      <c r="O584">
        <v>5</v>
      </c>
      <c r="P584">
        <v>2</v>
      </c>
      <c r="Q584">
        <v>0</v>
      </c>
      <c r="R584">
        <v>5</v>
      </c>
      <c r="S584">
        <v>2</v>
      </c>
      <c r="T584">
        <v>0</v>
      </c>
      <c r="U584">
        <v>0</v>
      </c>
      <c r="V584">
        <v>0</v>
      </c>
      <c r="W584">
        <v>0</v>
      </c>
      <c r="X584">
        <v>4</v>
      </c>
      <c r="Y584">
        <v>1</v>
      </c>
      <c r="Z584">
        <v>0</v>
      </c>
      <c r="AA584">
        <v>0</v>
      </c>
      <c r="AB584">
        <v>0</v>
      </c>
      <c r="AC584" s="419">
        <f t="shared" si="60"/>
        <v>0</v>
      </c>
      <c r="AD584" s="419">
        <f t="shared" si="61"/>
        <v>1</v>
      </c>
      <c r="AE584" s="419">
        <f t="shared" si="62"/>
        <v>1</v>
      </c>
      <c r="AF584" s="419">
        <f t="shared" si="63"/>
        <v>0</v>
      </c>
      <c r="AG584" s="419">
        <f t="shared" si="64"/>
        <v>0</v>
      </c>
      <c r="AH584" s="419">
        <f t="shared" si="65"/>
        <v>0</v>
      </c>
    </row>
    <row r="585" spans="1:34" ht="14.5" x14ac:dyDescent="0.35">
      <c r="A585" s="681" t="s">
        <v>1758</v>
      </c>
      <c r="B585" s="682" t="s">
        <v>1759</v>
      </c>
      <c r="C585" s="419"/>
      <c r="D585" s="419"/>
      <c r="E585" s="419"/>
      <c r="F585" s="419"/>
      <c r="G585" s="419"/>
      <c r="H585" s="419"/>
      <c r="I585" s="419"/>
      <c r="J585" s="419"/>
      <c r="K585" s="419"/>
      <c r="L585" s="419"/>
      <c r="M585" t="s">
        <v>21189</v>
      </c>
      <c r="N585">
        <v>9</v>
      </c>
      <c r="O585">
        <v>1</v>
      </c>
      <c r="P585">
        <v>8</v>
      </c>
      <c r="Q585">
        <v>2</v>
      </c>
      <c r="R585">
        <v>4</v>
      </c>
      <c r="S585">
        <v>2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1</v>
      </c>
      <c r="Z585">
        <v>0</v>
      </c>
      <c r="AA585">
        <v>0</v>
      </c>
      <c r="AB585">
        <v>0</v>
      </c>
      <c r="AC585" s="419">
        <f t="shared" si="60"/>
        <v>2</v>
      </c>
      <c r="AD585" s="419">
        <f t="shared" si="61"/>
        <v>4</v>
      </c>
      <c r="AE585" s="419">
        <f t="shared" si="62"/>
        <v>1</v>
      </c>
      <c r="AF585" s="419">
        <f t="shared" si="63"/>
        <v>1</v>
      </c>
      <c r="AG585" s="419">
        <f t="shared" si="64"/>
        <v>0</v>
      </c>
      <c r="AH585" s="419">
        <f t="shared" si="65"/>
        <v>0</v>
      </c>
    </row>
    <row r="586" spans="1:34" ht="14.5" x14ac:dyDescent="0.35">
      <c r="A586" s="681" t="s">
        <v>1763</v>
      </c>
      <c r="B586" s="682" t="s">
        <v>9538</v>
      </c>
      <c r="C586" s="419"/>
      <c r="D586" s="419"/>
      <c r="E586" s="419"/>
      <c r="F586" s="419"/>
      <c r="G586" s="419"/>
      <c r="H586" s="419"/>
      <c r="I586" s="419"/>
      <c r="J586" s="419"/>
      <c r="K586" s="419"/>
      <c r="L586" s="419"/>
      <c r="M586" t="s">
        <v>371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 s="419">
        <f t="shared" si="60"/>
        <v>0</v>
      </c>
      <c r="AD586" s="419">
        <f t="shared" si="61"/>
        <v>0</v>
      </c>
      <c r="AE586" s="419">
        <f t="shared" si="62"/>
        <v>0</v>
      </c>
      <c r="AF586" s="419">
        <f t="shared" si="63"/>
        <v>0</v>
      </c>
      <c r="AG586" s="419">
        <f t="shared" si="64"/>
        <v>0</v>
      </c>
      <c r="AH586" s="419">
        <f t="shared" si="65"/>
        <v>0</v>
      </c>
    </row>
    <row r="587" spans="1:34" ht="14.5" x14ac:dyDescent="0.35">
      <c r="A587" s="681" t="s">
        <v>1764</v>
      </c>
      <c r="B587" s="682" t="s">
        <v>9426</v>
      </c>
      <c r="C587" s="419"/>
      <c r="D587" s="419"/>
      <c r="E587" s="419"/>
      <c r="F587" s="419"/>
      <c r="G587" s="419"/>
      <c r="H587" s="419"/>
      <c r="I587" s="419"/>
      <c r="J587" s="419"/>
      <c r="K587" s="419"/>
      <c r="L587" s="419"/>
      <c r="M587" t="s">
        <v>244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 s="419">
        <f t="shared" si="60"/>
        <v>0</v>
      </c>
      <c r="AD587" s="419">
        <f t="shared" si="61"/>
        <v>0</v>
      </c>
      <c r="AE587" s="419">
        <f t="shared" si="62"/>
        <v>0</v>
      </c>
      <c r="AF587" s="419">
        <f t="shared" si="63"/>
        <v>0</v>
      </c>
      <c r="AG587" s="419">
        <f t="shared" si="64"/>
        <v>0</v>
      </c>
      <c r="AH587" s="419">
        <f t="shared" si="65"/>
        <v>0</v>
      </c>
    </row>
    <row r="588" spans="1:34" ht="14.5" x14ac:dyDescent="0.35">
      <c r="A588" s="681" t="s">
        <v>1765</v>
      </c>
      <c r="B588" s="682" t="s">
        <v>9611</v>
      </c>
      <c r="C588" s="419"/>
      <c r="D588" s="419"/>
      <c r="E588" s="419"/>
      <c r="F588" s="419"/>
      <c r="G588" s="419"/>
      <c r="H588" s="419"/>
      <c r="I588" s="419"/>
      <c r="J588" s="419"/>
      <c r="K588" s="419"/>
      <c r="L588" s="419"/>
      <c r="M588" t="s">
        <v>18536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 s="419">
        <f t="shared" si="60"/>
        <v>0</v>
      </c>
      <c r="AD588" s="419">
        <f t="shared" si="61"/>
        <v>0</v>
      </c>
      <c r="AE588" s="419">
        <f t="shared" si="62"/>
        <v>0</v>
      </c>
      <c r="AF588" s="419">
        <f t="shared" si="63"/>
        <v>0</v>
      </c>
      <c r="AG588" s="419">
        <f t="shared" si="64"/>
        <v>0</v>
      </c>
      <c r="AH588" s="419">
        <f t="shared" si="65"/>
        <v>0</v>
      </c>
    </row>
    <row r="589" spans="1:34" ht="14.5" x14ac:dyDescent="0.35">
      <c r="A589" s="681" t="s">
        <v>1766</v>
      </c>
      <c r="B589" s="682" t="s">
        <v>9556</v>
      </c>
      <c r="C589" s="419"/>
      <c r="D589" s="419"/>
      <c r="E589" s="419"/>
      <c r="F589" s="419"/>
      <c r="G589" s="419"/>
      <c r="H589" s="419"/>
      <c r="I589" s="419"/>
      <c r="J589" s="419"/>
      <c r="K589" s="419"/>
      <c r="L589" s="419"/>
      <c r="M589" t="s">
        <v>748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 s="419">
        <f t="shared" si="60"/>
        <v>0</v>
      </c>
      <c r="AD589" s="419">
        <f t="shared" si="61"/>
        <v>0</v>
      </c>
      <c r="AE589" s="419">
        <f t="shared" si="62"/>
        <v>0</v>
      </c>
      <c r="AF589" s="419">
        <f t="shared" si="63"/>
        <v>0</v>
      </c>
      <c r="AG589" s="419">
        <f t="shared" si="64"/>
        <v>0</v>
      </c>
      <c r="AH589" s="419">
        <f t="shared" si="65"/>
        <v>0</v>
      </c>
    </row>
    <row r="590" spans="1:34" ht="14.5" x14ac:dyDescent="0.35">
      <c r="A590" s="681" t="s">
        <v>1767</v>
      </c>
      <c r="B590" s="682" t="s">
        <v>9634</v>
      </c>
      <c r="C590" s="419"/>
      <c r="D590" s="419"/>
      <c r="E590" s="419"/>
      <c r="F590" s="419"/>
      <c r="G590" s="419"/>
      <c r="H590" s="419"/>
      <c r="I590" s="419"/>
      <c r="J590" s="419"/>
      <c r="K590" s="419"/>
      <c r="L590" s="419"/>
      <c r="M590" t="s">
        <v>9635</v>
      </c>
      <c r="N590">
        <v>1</v>
      </c>
      <c r="O590">
        <v>0</v>
      </c>
      <c r="P590">
        <v>1</v>
      </c>
      <c r="Q590">
        <v>0</v>
      </c>
      <c r="R590">
        <v>0</v>
      </c>
      <c r="S590">
        <v>1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 s="419">
        <f t="shared" si="60"/>
        <v>0</v>
      </c>
      <c r="AD590" s="419">
        <f t="shared" si="61"/>
        <v>0</v>
      </c>
      <c r="AE590" s="419">
        <f t="shared" si="62"/>
        <v>1</v>
      </c>
      <c r="AF590" s="419">
        <f t="shared" si="63"/>
        <v>0</v>
      </c>
      <c r="AG590" s="419">
        <f t="shared" si="64"/>
        <v>0</v>
      </c>
      <c r="AH590" s="419">
        <f t="shared" si="65"/>
        <v>0</v>
      </c>
    </row>
    <row r="591" spans="1:34" ht="14.5" x14ac:dyDescent="0.35">
      <c r="A591" s="681" t="s">
        <v>1768</v>
      </c>
      <c r="B591" s="682" t="s">
        <v>1769</v>
      </c>
      <c r="C591" s="419"/>
      <c r="D591" s="419"/>
      <c r="E591" s="419"/>
      <c r="F591" s="419"/>
      <c r="G591" s="419"/>
      <c r="H591" s="419"/>
      <c r="I591" s="419"/>
      <c r="J591" s="419"/>
      <c r="K591" s="419"/>
      <c r="L591" s="419"/>
      <c r="M591" t="s">
        <v>1600</v>
      </c>
      <c r="N591">
        <v>39</v>
      </c>
      <c r="O591">
        <v>22</v>
      </c>
      <c r="P591">
        <v>17</v>
      </c>
      <c r="Q591">
        <v>6</v>
      </c>
      <c r="R591">
        <v>9</v>
      </c>
      <c r="S591">
        <v>6</v>
      </c>
      <c r="T591">
        <v>5</v>
      </c>
      <c r="U591">
        <v>7</v>
      </c>
      <c r="V591">
        <v>6</v>
      </c>
      <c r="W591">
        <v>4</v>
      </c>
      <c r="X591">
        <v>6</v>
      </c>
      <c r="Y591">
        <v>1</v>
      </c>
      <c r="Z591">
        <v>2</v>
      </c>
      <c r="AA591">
        <v>5</v>
      </c>
      <c r="AB591">
        <v>4</v>
      </c>
      <c r="AC591" s="419">
        <f t="shared" si="60"/>
        <v>2</v>
      </c>
      <c r="AD591" s="419">
        <f t="shared" si="61"/>
        <v>3</v>
      </c>
      <c r="AE591" s="419">
        <f t="shared" si="62"/>
        <v>5</v>
      </c>
      <c r="AF591" s="419">
        <f t="shared" si="63"/>
        <v>3</v>
      </c>
      <c r="AG591" s="419">
        <f t="shared" si="64"/>
        <v>2</v>
      </c>
      <c r="AH591" s="419">
        <f t="shared" si="65"/>
        <v>2</v>
      </c>
    </row>
    <row r="592" spans="1:34" ht="14.5" x14ac:dyDescent="0.35">
      <c r="A592" s="681" t="s">
        <v>1771</v>
      </c>
      <c r="B592" s="682" t="s">
        <v>8237</v>
      </c>
      <c r="C592" s="419"/>
      <c r="D592" s="419"/>
      <c r="E592" s="419"/>
      <c r="F592" s="419"/>
      <c r="G592" s="419"/>
      <c r="H592" s="419"/>
      <c r="I592" s="419"/>
      <c r="J592" s="419"/>
      <c r="K592" s="419"/>
      <c r="L592" s="419"/>
      <c r="M592" t="s">
        <v>627</v>
      </c>
      <c r="N592">
        <v>1</v>
      </c>
      <c r="O592">
        <v>0</v>
      </c>
      <c r="P592">
        <v>1</v>
      </c>
      <c r="Q592">
        <v>0</v>
      </c>
      <c r="R592">
        <v>1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 s="419">
        <f t="shared" si="60"/>
        <v>0</v>
      </c>
      <c r="AD592" s="419">
        <f t="shared" si="61"/>
        <v>1</v>
      </c>
      <c r="AE592" s="419">
        <f t="shared" si="62"/>
        <v>0</v>
      </c>
      <c r="AF592" s="419">
        <f t="shared" si="63"/>
        <v>0</v>
      </c>
      <c r="AG592" s="419">
        <f t="shared" si="64"/>
        <v>0</v>
      </c>
      <c r="AH592" s="419">
        <f t="shared" si="65"/>
        <v>0</v>
      </c>
    </row>
    <row r="593" spans="1:34" ht="14.5" x14ac:dyDescent="0.35">
      <c r="A593" s="681" t="s">
        <v>1774</v>
      </c>
      <c r="B593" s="682" t="s">
        <v>9322</v>
      </c>
      <c r="C593" s="419"/>
      <c r="D593" s="419"/>
      <c r="E593" s="419"/>
      <c r="F593" s="419"/>
      <c r="G593" s="419"/>
      <c r="H593" s="419"/>
      <c r="I593" s="419"/>
      <c r="J593" s="419"/>
      <c r="K593" s="419"/>
      <c r="L593" s="419"/>
      <c r="M593" t="s">
        <v>9323</v>
      </c>
      <c r="N593">
        <v>6</v>
      </c>
      <c r="O593">
        <v>1</v>
      </c>
      <c r="P593">
        <v>5</v>
      </c>
      <c r="Q593">
        <v>1</v>
      </c>
      <c r="R593">
        <v>1</v>
      </c>
      <c r="S593">
        <v>1</v>
      </c>
      <c r="T593">
        <v>0</v>
      </c>
      <c r="U593">
        <v>3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1</v>
      </c>
      <c r="AB593">
        <v>0</v>
      </c>
      <c r="AC593" s="419">
        <f t="shared" si="60"/>
        <v>1</v>
      </c>
      <c r="AD593" s="419">
        <f t="shared" si="61"/>
        <v>1</v>
      </c>
      <c r="AE593" s="419">
        <f t="shared" si="62"/>
        <v>1</v>
      </c>
      <c r="AF593" s="419">
        <f t="shared" si="63"/>
        <v>0</v>
      </c>
      <c r="AG593" s="419">
        <f t="shared" si="64"/>
        <v>2</v>
      </c>
      <c r="AH593" s="419">
        <f t="shared" si="65"/>
        <v>0</v>
      </c>
    </row>
    <row r="594" spans="1:34" ht="14.5" x14ac:dyDescent="0.35">
      <c r="A594" s="681" t="s">
        <v>1775</v>
      </c>
      <c r="B594" s="682" t="s">
        <v>1776</v>
      </c>
      <c r="C594" s="419"/>
      <c r="D594" s="419"/>
      <c r="E594" s="419"/>
      <c r="F594" s="419"/>
      <c r="G594" s="419"/>
      <c r="H594" s="419"/>
      <c r="I594" s="419"/>
      <c r="J594" s="419"/>
      <c r="K594" s="419"/>
      <c r="L594" s="419"/>
      <c r="M594" t="s">
        <v>21191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 s="419">
        <f t="shared" si="60"/>
        <v>0</v>
      </c>
      <c r="AD594" s="419">
        <f t="shared" si="61"/>
        <v>0</v>
      </c>
      <c r="AE594" s="419">
        <f t="shared" si="62"/>
        <v>0</v>
      </c>
      <c r="AF594" s="419">
        <f t="shared" si="63"/>
        <v>0</v>
      </c>
      <c r="AG594" s="419">
        <f t="shared" si="64"/>
        <v>0</v>
      </c>
      <c r="AH594" s="419">
        <f t="shared" si="65"/>
        <v>0</v>
      </c>
    </row>
    <row r="595" spans="1:34" ht="14.5" x14ac:dyDescent="0.35">
      <c r="A595" s="681" t="s">
        <v>1778</v>
      </c>
      <c r="B595" s="682" t="s">
        <v>1779</v>
      </c>
      <c r="C595" s="419"/>
      <c r="D595" s="419"/>
      <c r="E595" s="419"/>
      <c r="F595" s="419"/>
      <c r="G595" s="419"/>
      <c r="H595" s="419"/>
      <c r="I595" s="419"/>
      <c r="J595" s="419"/>
      <c r="K595" s="419"/>
      <c r="L595" s="419"/>
      <c r="M595" t="s">
        <v>231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 s="419">
        <f t="shared" si="60"/>
        <v>0</v>
      </c>
      <c r="AD595" s="419">
        <f t="shared" si="61"/>
        <v>0</v>
      </c>
      <c r="AE595" s="419">
        <f t="shared" si="62"/>
        <v>0</v>
      </c>
      <c r="AF595" s="419">
        <f t="shared" si="63"/>
        <v>0</v>
      </c>
      <c r="AG595" s="419">
        <f t="shared" si="64"/>
        <v>0</v>
      </c>
      <c r="AH595" s="419">
        <f t="shared" si="65"/>
        <v>0</v>
      </c>
    </row>
    <row r="596" spans="1:34" ht="14.5" x14ac:dyDescent="0.35">
      <c r="A596" s="681" t="s">
        <v>1782</v>
      </c>
      <c r="B596" s="682" t="s">
        <v>1783</v>
      </c>
      <c r="C596" s="419"/>
      <c r="D596" s="419"/>
      <c r="E596" s="419"/>
      <c r="F596" s="419"/>
      <c r="G596" s="419"/>
      <c r="H596" s="419"/>
      <c r="I596" s="419"/>
      <c r="J596" s="419"/>
      <c r="K596" s="419"/>
      <c r="L596" s="419"/>
      <c r="M596" t="s">
        <v>1113</v>
      </c>
      <c r="N596">
        <v>7</v>
      </c>
      <c r="O596">
        <v>6</v>
      </c>
      <c r="P596">
        <v>1</v>
      </c>
      <c r="Q596">
        <v>1</v>
      </c>
      <c r="R596">
        <v>5</v>
      </c>
      <c r="S596">
        <v>1</v>
      </c>
      <c r="T596">
        <v>0</v>
      </c>
      <c r="U596">
        <v>0</v>
      </c>
      <c r="V596">
        <v>0</v>
      </c>
      <c r="W596">
        <v>1</v>
      </c>
      <c r="X596">
        <v>4</v>
      </c>
      <c r="Y596">
        <v>1</v>
      </c>
      <c r="Z596">
        <v>0</v>
      </c>
      <c r="AA596">
        <v>0</v>
      </c>
      <c r="AB596">
        <v>0</v>
      </c>
      <c r="AC596" s="419">
        <f t="shared" si="60"/>
        <v>0</v>
      </c>
      <c r="AD596" s="419">
        <f t="shared" si="61"/>
        <v>1</v>
      </c>
      <c r="AE596" s="419">
        <f t="shared" si="62"/>
        <v>0</v>
      </c>
      <c r="AF596" s="419">
        <f t="shared" si="63"/>
        <v>0</v>
      </c>
      <c r="AG596" s="419">
        <f t="shared" si="64"/>
        <v>0</v>
      </c>
      <c r="AH596" s="419">
        <f t="shared" si="65"/>
        <v>0</v>
      </c>
    </row>
    <row r="597" spans="1:34" ht="14.5" x14ac:dyDescent="0.35">
      <c r="A597" s="681" t="s">
        <v>1785</v>
      </c>
      <c r="B597" s="682" t="s">
        <v>9408</v>
      </c>
      <c r="C597" s="419"/>
      <c r="D597" s="419"/>
      <c r="E597" s="419"/>
      <c r="F597" s="419"/>
      <c r="G597" s="419"/>
      <c r="H597" s="419"/>
      <c r="I597" s="419"/>
      <c r="J597" s="419"/>
      <c r="K597" s="419"/>
      <c r="L597" s="419"/>
      <c r="M597" t="s">
        <v>9409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 s="419">
        <f t="shared" si="60"/>
        <v>0</v>
      </c>
      <c r="AD597" s="419">
        <f t="shared" si="61"/>
        <v>0</v>
      </c>
      <c r="AE597" s="419">
        <f t="shared" si="62"/>
        <v>0</v>
      </c>
      <c r="AF597" s="419">
        <f t="shared" si="63"/>
        <v>0</v>
      </c>
      <c r="AG597" s="419">
        <f t="shared" si="64"/>
        <v>0</v>
      </c>
      <c r="AH597" s="419">
        <f t="shared" si="65"/>
        <v>0</v>
      </c>
    </row>
    <row r="598" spans="1:34" ht="14.5" x14ac:dyDescent="0.35">
      <c r="A598" s="681" t="s">
        <v>1786</v>
      </c>
      <c r="B598" s="682" t="s">
        <v>1787</v>
      </c>
      <c r="C598" s="419"/>
      <c r="D598" s="419"/>
      <c r="E598" s="419"/>
      <c r="F598" s="419"/>
      <c r="G598" s="419"/>
      <c r="H598" s="419"/>
      <c r="I598" s="419"/>
      <c r="J598" s="419"/>
      <c r="K598" s="419"/>
      <c r="L598" s="419"/>
      <c r="M598" t="s">
        <v>1788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 s="419">
        <f t="shared" si="60"/>
        <v>0</v>
      </c>
      <c r="AD598" s="419">
        <f t="shared" si="61"/>
        <v>0</v>
      </c>
      <c r="AE598" s="419">
        <f t="shared" si="62"/>
        <v>0</v>
      </c>
      <c r="AF598" s="419">
        <f t="shared" si="63"/>
        <v>0</v>
      </c>
      <c r="AG598" s="419">
        <f t="shared" si="64"/>
        <v>0</v>
      </c>
      <c r="AH598" s="419">
        <f t="shared" si="65"/>
        <v>0</v>
      </c>
    </row>
    <row r="599" spans="1:34" ht="14.5" x14ac:dyDescent="0.35">
      <c r="A599" s="681" t="s">
        <v>1790</v>
      </c>
      <c r="B599" s="682" t="s">
        <v>1791</v>
      </c>
      <c r="C599" s="419"/>
      <c r="D599" s="419"/>
      <c r="E599" s="419"/>
      <c r="F599" s="419"/>
      <c r="G599" s="419"/>
      <c r="H599" s="419"/>
      <c r="I599" s="419"/>
      <c r="J599" s="419"/>
      <c r="K599" s="419"/>
      <c r="L599" s="419"/>
      <c r="M599" t="s">
        <v>1358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 s="419">
        <f t="shared" si="60"/>
        <v>0</v>
      </c>
      <c r="AD599" s="419">
        <f t="shared" si="61"/>
        <v>0</v>
      </c>
      <c r="AE599" s="419">
        <f t="shared" si="62"/>
        <v>0</v>
      </c>
      <c r="AF599" s="419">
        <f t="shared" si="63"/>
        <v>0</v>
      </c>
      <c r="AG599" s="419">
        <f t="shared" si="64"/>
        <v>0</v>
      </c>
      <c r="AH599" s="419">
        <f t="shared" si="65"/>
        <v>0</v>
      </c>
    </row>
    <row r="600" spans="1:34" ht="14.5" x14ac:dyDescent="0.35">
      <c r="A600" s="681" t="s">
        <v>1793</v>
      </c>
      <c r="B600" s="682" t="s">
        <v>9434</v>
      </c>
      <c r="C600" s="419"/>
      <c r="D600" s="419"/>
      <c r="E600" s="419"/>
      <c r="F600" s="419"/>
      <c r="G600" s="419"/>
      <c r="H600" s="419"/>
      <c r="I600" s="419"/>
      <c r="J600" s="419"/>
      <c r="K600" s="419"/>
      <c r="L600" s="419"/>
      <c r="M600" t="s">
        <v>1794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 s="419">
        <f t="shared" si="60"/>
        <v>0</v>
      </c>
      <c r="AD600" s="419">
        <f t="shared" si="61"/>
        <v>0</v>
      </c>
      <c r="AE600" s="419">
        <f t="shared" si="62"/>
        <v>0</v>
      </c>
      <c r="AF600" s="419">
        <f t="shared" si="63"/>
        <v>0</v>
      </c>
      <c r="AG600" s="419">
        <f t="shared" si="64"/>
        <v>0</v>
      </c>
      <c r="AH600" s="419">
        <f t="shared" si="65"/>
        <v>0</v>
      </c>
    </row>
    <row r="601" spans="1:34" ht="14.5" x14ac:dyDescent="0.35">
      <c r="A601" s="681" t="s">
        <v>1795</v>
      </c>
      <c r="B601" s="682" t="s">
        <v>1796</v>
      </c>
      <c r="C601" s="419"/>
      <c r="D601" s="419"/>
      <c r="E601" s="419"/>
      <c r="F601" s="419"/>
      <c r="G601" s="419"/>
      <c r="H601" s="419"/>
      <c r="I601" s="419"/>
      <c r="J601" s="419"/>
      <c r="K601" s="419"/>
      <c r="L601" s="419"/>
      <c r="M601" t="s">
        <v>1797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 s="419">
        <f t="shared" si="60"/>
        <v>0</v>
      </c>
      <c r="AD601" s="419">
        <f t="shared" si="61"/>
        <v>0</v>
      </c>
      <c r="AE601" s="419">
        <f t="shared" si="62"/>
        <v>0</v>
      </c>
      <c r="AF601" s="419">
        <f t="shared" si="63"/>
        <v>0</v>
      </c>
      <c r="AG601" s="419">
        <f t="shared" si="64"/>
        <v>0</v>
      </c>
      <c r="AH601" s="419">
        <f t="shared" si="65"/>
        <v>0</v>
      </c>
    </row>
    <row r="602" spans="1:34" ht="14.5" x14ac:dyDescent="0.35">
      <c r="A602" s="681" t="s">
        <v>7055</v>
      </c>
      <c r="B602" s="682" t="s">
        <v>1799</v>
      </c>
      <c r="C602" s="419"/>
      <c r="D602" s="419"/>
      <c r="E602" s="419"/>
      <c r="F602" s="419"/>
      <c r="G602" s="419"/>
      <c r="H602" s="419"/>
      <c r="I602" s="419"/>
      <c r="J602" s="419"/>
      <c r="K602" s="419"/>
      <c r="L602" s="419"/>
      <c r="M602" t="s">
        <v>129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 s="419">
        <f t="shared" si="60"/>
        <v>0</v>
      </c>
      <c r="AD602" s="419">
        <f t="shared" si="61"/>
        <v>0</v>
      </c>
      <c r="AE602" s="419">
        <f t="shared" si="62"/>
        <v>0</v>
      </c>
      <c r="AF602" s="419">
        <f t="shared" si="63"/>
        <v>0</v>
      </c>
      <c r="AG602" s="419">
        <f t="shared" si="64"/>
        <v>0</v>
      </c>
      <c r="AH602" s="419">
        <f t="shared" si="65"/>
        <v>0</v>
      </c>
    </row>
    <row r="603" spans="1:34" ht="14.5" x14ac:dyDescent="0.35">
      <c r="A603" s="681" t="s">
        <v>8780</v>
      </c>
      <c r="B603" s="682" t="s">
        <v>9526</v>
      </c>
      <c r="C603" s="419"/>
      <c r="D603" s="419"/>
      <c r="E603" s="419"/>
      <c r="F603" s="419"/>
      <c r="G603" s="419"/>
      <c r="H603" s="419"/>
      <c r="I603" s="419"/>
      <c r="J603" s="419"/>
      <c r="K603" s="419"/>
      <c r="L603" s="419"/>
      <c r="M603" t="s">
        <v>4504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 s="419">
        <f t="shared" si="60"/>
        <v>0</v>
      </c>
      <c r="AD603" s="419">
        <f t="shared" si="61"/>
        <v>0</v>
      </c>
      <c r="AE603" s="419">
        <f t="shared" si="62"/>
        <v>0</v>
      </c>
      <c r="AF603" s="419">
        <f t="shared" si="63"/>
        <v>0</v>
      </c>
      <c r="AG603" s="419">
        <f t="shared" si="64"/>
        <v>0</v>
      </c>
      <c r="AH603" s="419">
        <f t="shared" si="65"/>
        <v>0</v>
      </c>
    </row>
    <row r="604" spans="1:34" ht="14.5" x14ac:dyDescent="0.35">
      <c r="A604" s="681" t="s">
        <v>8680</v>
      </c>
      <c r="B604" s="682" t="s">
        <v>1800</v>
      </c>
      <c r="C604" s="419"/>
      <c r="D604" s="419"/>
      <c r="E604" s="419"/>
      <c r="F604" s="419"/>
      <c r="G604" s="419"/>
      <c r="H604" s="419"/>
      <c r="I604" s="419"/>
      <c r="J604" s="419"/>
      <c r="K604" s="419"/>
      <c r="L604" s="419"/>
      <c r="M604" t="s">
        <v>21195</v>
      </c>
      <c r="N604">
        <v>11</v>
      </c>
      <c r="O604">
        <v>8</v>
      </c>
      <c r="P604">
        <v>3</v>
      </c>
      <c r="Q604">
        <v>1</v>
      </c>
      <c r="R604">
        <v>1</v>
      </c>
      <c r="S604">
        <v>1</v>
      </c>
      <c r="T604">
        <v>4</v>
      </c>
      <c r="U604">
        <v>4</v>
      </c>
      <c r="V604">
        <v>0</v>
      </c>
      <c r="W604">
        <v>1</v>
      </c>
      <c r="X604">
        <v>1</v>
      </c>
      <c r="Y604">
        <v>1</v>
      </c>
      <c r="Z604">
        <v>2</v>
      </c>
      <c r="AA604">
        <v>3</v>
      </c>
      <c r="AB604">
        <v>0</v>
      </c>
      <c r="AC604" s="419">
        <f t="shared" si="60"/>
        <v>0</v>
      </c>
      <c r="AD604" s="419">
        <f t="shared" si="61"/>
        <v>0</v>
      </c>
      <c r="AE604" s="419">
        <f t="shared" si="62"/>
        <v>0</v>
      </c>
      <c r="AF604" s="419">
        <f t="shared" si="63"/>
        <v>2</v>
      </c>
      <c r="AG604" s="419">
        <f t="shared" si="64"/>
        <v>1</v>
      </c>
      <c r="AH604" s="419">
        <f t="shared" si="65"/>
        <v>0</v>
      </c>
    </row>
    <row r="605" spans="1:34" ht="14.5" x14ac:dyDescent="0.35">
      <c r="A605" s="681" t="s">
        <v>7056</v>
      </c>
      <c r="B605" s="682" t="s">
        <v>1801</v>
      </c>
      <c r="C605" s="419"/>
      <c r="D605" s="419"/>
      <c r="E605" s="419"/>
      <c r="F605" s="419"/>
      <c r="G605" s="419"/>
      <c r="H605" s="419"/>
      <c r="I605" s="419"/>
      <c r="J605" s="419"/>
      <c r="K605" s="419"/>
      <c r="L605" s="419"/>
      <c r="M605" t="s">
        <v>165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 s="419">
        <f t="shared" si="60"/>
        <v>0</v>
      </c>
      <c r="AD605" s="419">
        <f t="shared" si="61"/>
        <v>0</v>
      </c>
      <c r="AE605" s="419">
        <f t="shared" si="62"/>
        <v>0</v>
      </c>
      <c r="AF605" s="419">
        <f t="shared" si="63"/>
        <v>0</v>
      </c>
      <c r="AG605" s="419">
        <f t="shared" si="64"/>
        <v>0</v>
      </c>
      <c r="AH605" s="419">
        <f t="shared" si="65"/>
        <v>0</v>
      </c>
    </row>
    <row r="606" spans="1:34" ht="14.5" x14ac:dyDescent="0.35">
      <c r="A606" s="681" t="s">
        <v>1803</v>
      </c>
      <c r="B606" s="682" t="s">
        <v>1804</v>
      </c>
      <c r="C606" s="419"/>
      <c r="D606" s="419"/>
      <c r="E606" s="419"/>
      <c r="F606" s="419"/>
      <c r="G606" s="419"/>
      <c r="H606" s="419"/>
      <c r="I606" s="419"/>
      <c r="J606" s="419"/>
      <c r="K606" s="419"/>
      <c r="L606" s="419"/>
      <c r="M606" t="s">
        <v>1805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 s="419">
        <f t="shared" si="60"/>
        <v>0</v>
      </c>
      <c r="AD606" s="419">
        <f t="shared" si="61"/>
        <v>0</v>
      </c>
      <c r="AE606" s="419">
        <f t="shared" si="62"/>
        <v>0</v>
      </c>
      <c r="AF606" s="419">
        <f t="shared" si="63"/>
        <v>0</v>
      </c>
      <c r="AG606" s="419">
        <f t="shared" si="64"/>
        <v>0</v>
      </c>
      <c r="AH606" s="419">
        <f t="shared" si="65"/>
        <v>0</v>
      </c>
    </row>
    <row r="607" spans="1:34" ht="14.5" x14ac:dyDescent="0.35">
      <c r="A607" s="681" t="s">
        <v>1809</v>
      </c>
      <c r="B607" s="682" t="s">
        <v>1810</v>
      </c>
      <c r="C607" s="419"/>
      <c r="D607" s="419"/>
      <c r="E607" s="419"/>
      <c r="F607" s="419"/>
      <c r="G607" s="419"/>
      <c r="H607" s="419"/>
      <c r="I607" s="419"/>
      <c r="J607" s="419"/>
      <c r="K607" s="419"/>
      <c r="L607" s="419"/>
      <c r="M607" t="s">
        <v>1623</v>
      </c>
      <c r="N607">
        <v>3</v>
      </c>
      <c r="O607">
        <v>1</v>
      </c>
      <c r="P607">
        <v>2</v>
      </c>
      <c r="Q607">
        <v>1</v>
      </c>
      <c r="R607">
        <v>0</v>
      </c>
      <c r="S607">
        <v>1</v>
      </c>
      <c r="T607">
        <v>1</v>
      </c>
      <c r="U607">
        <v>0</v>
      </c>
      <c r="V607">
        <v>0</v>
      </c>
      <c r="W607">
        <v>0</v>
      </c>
      <c r="X607">
        <v>0</v>
      </c>
      <c r="Y607">
        <v>1</v>
      </c>
      <c r="Z607">
        <v>0</v>
      </c>
      <c r="AA607">
        <v>0</v>
      </c>
      <c r="AB607">
        <v>0</v>
      </c>
      <c r="AC607" s="419">
        <f t="shared" si="60"/>
        <v>1</v>
      </c>
      <c r="AD607" s="419">
        <f t="shared" si="61"/>
        <v>0</v>
      </c>
      <c r="AE607" s="419">
        <f t="shared" si="62"/>
        <v>0</v>
      </c>
      <c r="AF607" s="419">
        <f t="shared" si="63"/>
        <v>1</v>
      </c>
      <c r="AG607" s="419">
        <f t="shared" si="64"/>
        <v>0</v>
      </c>
      <c r="AH607" s="419">
        <f t="shared" si="65"/>
        <v>0</v>
      </c>
    </row>
    <row r="608" spans="1:34" ht="14.5" x14ac:dyDescent="0.35">
      <c r="A608" s="681" t="s">
        <v>1813</v>
      </c>
      <c r="B608" s="682" t="s">
        <v>9482</v>
      </c>
      <c r="C608" s="419"/>
      <c r="D608" s="419"/>
      <c r="E608" s="419"/>
      <c r="F608" s="419"/>
      <c r="G608" s="419"/>
      <c r="H608" s="419"/>
      <c r="I608" s="419"/>
      <c r="J608" s="419"/>
      <c r="K608" s="419"/>
      <c r="L608" s="419"/>
      <c r="M608" t="s">
        <v>483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 s="419">
        <f t="shared" si="60"/>
        <v>0</v>
      </c>
      <c r="AD608" s="419">
        <f t="shared" si="61"/>
        <v>0</v>
      </c>
      <c r="AE608" s="419">
        <f t="shared" si="62"/>
        <v>0</v>
      </c>
      <c r="AF608" s="419">
        <f t="shared" si="63"/>
        <v>0</v>
      </c>
      <c r="AG608" s="419">
        <f t="shared" si="64"/>
        <v>0</v>
      </c>
      <c r="AH608" s="419">
        <f t="shared" si="65"/>
        <v>0</v>
      </c>
    </row>
    <row r="609" spans="1:34" ht="14.5" x14ac:dyDescent="0.35">
      <c r="A609" s="681" t="s">
        <v>1814</v>
      </c>
      <c r="B609" s="682" t="s">
        <v>9904</v>
      </c>
      <c r="C609" s="419"/>
      <c r="D609" s="419"/>
      <c r="E609" s="419"/>
      <c r="F609" s="419"/>
      <c r="G609" s="419"/>
      <c r="H609" s="419"/>
      <c r="I609" s="419"/>
      <c r="J609" s="419"/>
      <c r="K609" s="419"/>
      <c r="L609" s="419"/>
      <c r="M609" t="s">
        <v>278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 s="419">
        <f t="shared" si="60"/>
        <v>0</v>
      </c>
      <c r="AD609" s="419">
        <f t="shared" si="61"/>
        <v>0</v>
      </c>
      <c r="AE609" s="419">
        <f t="shared" si="62"/>
        <v>0</v>
      </c>
      <c r="AF609" s="419">
        <f t="shared" si="63"/>
        <v>0</v>
      </c>
      <c r="AG609" s="419">
        <f t="shared" si="64"/>
        <v>0</v>
      </c>
      <c r="AH609" s="419">
        <f t="shared" si="65"/>
        <v>0</v>
      </c>
    </row>
    <row r="610" spans="1:34" ht="14.5" x14ac:dyDescent="0.35">
      <c r="A610" s="681" t="s">
        <v>1815</v>
      </c>
      <c r="B610" s="682" t="s">
        <v>1816</v>
      </c>
      <c r="C610" s="419"/>
      <c r="D610" s="419"/>
      <c r="E610" s="419"/>
      <c r="F610" s="419"/>
      <c r="G610" s="419"/>
      <c r="H610" s="419"/>
      <c r="I610" s="419"/>
      <c r="J610" s="419"/>
      <c r="K610" s="419"/>
      <c r="L610" s="419"/>
      <c r="M610" t="s">
        <v>1817</v>
      </c>
      <c r="N610">
        <v>2</v>
      </c>
      <c r="O610">
        <v>0</v>
      </c>
      <c r="P610">
        <v>2</v>
      </c>
      <c r="Q610">
        <v>0</v>
      </c>
      <c r="R610">
        <v>2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 s="419">
        <f t="shared" si="60"/>
        <v>0</v>
      </c>
      <c r="AD610" s="419">
        <f t="shared" si="61"/>
        <v>2</v>
      </c>
      <c r="AE610" s="419">
        <f t="shared" si="62"/>
        <v>0</v>
      </c>
      <c r="AF610" s="419">
        <f t="shared" si="63"/>
        <v>0</v>
      </c>
      <c r="AG610" s="419">
        <f t="shared" si="64"/>
        <v>0</v>
      </c>
      <c r="AH610" s="419">
        <f t="shared" si="65"/>
        <v>0</v>
      </c>
    </row>
    <row r="611" spans="1:34" ht="14.5" x14ac:dyDescent="0.35">
      <c r="A611" s="681" t="s">
        <v>1821</v>
      </c>
      <c r="B611" s="682" t="s">
        <v>1822</v>
      </c>
      <c r="C611" s="419"/>
      <c r="D611" s="419"/>
      <c r="E611" s="419"/>
      <c r="F611" s="419"/>
      <c r="G611" s="419"/>
      <c r="H611" s="419"/>
      <c r="I611" s="419"/>
      <c r="J611" s="419"/>
      <c r="K611" s="419"/>
      <c r="L611" s="419"/>
      <c r="M611" t="s">
        <v>1237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 s="419">
        <f t="shared" si="60"/>
        <v>0</v>
      </c>
      <c r="AD611" s="419">
        <f t="shared" si="61"/>
        <v>0</v>
      </c>
      <c r="AE611" s="419">
        <f t="shared" si="62"/>
        <v>0</v>
      </c>
      <c r="AF611" s="419">
        <f t="shared" si="63"/>
        <v>0</v>
      </c>
      <c r="AG611" s="419">
        <f t="shared" si="64"/>
        <v>0</v>
      </c>
      <c r="AH611" s="419">
        <f t="shared" si="65"/>
        <v>0</v>
      </c>
    </row>
    <row r="612" spans="1:34" ht="14.5" x14ac:dyDescent="0.35">
      <c r="A612" s="681" t="s">
        <v>1824</v>
      </c>
      <c r="B612" s="682" t="s">
        <v>10973</v>
      </c>
      <c r="C612" s="419"/>
      <c r="D612" s="419"/>
      <c r="E612" s="419"/>
      <c r="F612" s="419"/>
      <c r="G612" s="419"/>
      <c r="H612" s="419"/>
      <c r="I612" s="419"/>
      <c r="J612" s="419"/>
      <c r="K612" s="419"/>
      <c r="L612" s="419"/>
      <c r="M612" t="s">
        <v>10974</v>
      </c>
      <c r="N612">
        <v>2</v>
      </c>
      <c r="O612">
        <v>2</v>
      </c>
      <c r="P612">
        <v>0</v>
      </c>
      <c r="Q612">
        <v>0</v>
      </c>
      <c r="R612">
        <v>0</v>
      </c>
      <c r="S612">
        <v>2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2</v>
      </c>
      <c r="Z612">
        <v>0</v>
      </c>
      <c r="AA612">
        <v>0</v>
      </c>
      <c r="AB612">
        <v>0</v>
      </c>
      <c r="AC612" s="419">
        <f t="shared" si="60"/>
        <v>0</v>
      </c>
      <c r="AD612" s="419">
        <f t="shared" si="61"/>
        <v>0</v>
      </c>
      <c r="AE612" s="419">
        <f t="shared" si="62"/>
        <v>0</v>
      </c>
      <c r="AF612" s="419">
        <f t="shared" si="63"/>
        <v>0</v>
      </c>
      <c r="AG612" s="419">
        <f t="shared" si="64"/>
        <v>0</v>
      </c>
      <c r="AH612" s="419">
        <f t="shared" si="65"/>
        <v>0</v>
      </c>
    </row>
    <row r="613" spans="1:34" ht="14.5" x14ac:dyDescent="0.35">
      <c r="A613" s="681" t="s">
        <v>1826</v>
      </c>
      <c r="B613" s="682" t="s">
        <v>1827</v>
      </c>
      <c r="C613" s="419"/>
      <c r="D613" s="419"/>
      <c r="E613" s="419"/>
      <c r="F613" s="419"/>
      <c r="G613" s="419"/>
      <c r="H613" s="419"/>
      <c r="I613" s="419"/>
      <c r="J613" s="419"/>
      <c r="K613" s="419"/>
      <c r="L613" s="419"/>
      <c r="M613" t="s">
        <v>79</v>
      </c>
      <c r="N613">
        <v>1</v>
      </c>
      <c r="O613">
        <v>1</v>
      </c>
      <c r="P613">
        <v>0</v>
      </c>
      <c r="Q613">
        <v>0</v>
      </c>
      <c r="R613">
        <v>0</v>
      </c>
      <c r="S613">
        <v>0</v>
      </c>
      <c r="T613">
        <v>1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</v>
      </c>
      <c r="AA613">
        <v>0</v>
      </c>
      <c r="AB613">
        <v>0</v>
      </c>
      <c r="AC613" s="419">
        <f t="shared" si="60"/>
        <v>0</v>
      </c>
      <c r="AD613" s="419">
        <f t="shared" si="61"/>
        <v>0</v>
      </c>
      <c r="AE613" s="419">
        <f t="shared" si="62"/>
        <v>0</v>
      </c>
      <c r="AF613" s="419">
        <f t="shared" si="63"/>
        <v>0</v>
      </c>
      <c r="AG613" s="419">
        <f t="shared" si="64"/>
        <v>0</v>
      </c>
      <c r="AH613" s="419">
        <f t="shared" si="65"/>
        <v>0</v>
      </c>
    </row>
    <row r="614" spans="1:34" ht="14.5" x14ac:dyDescent="0.35">
      <c r="A614" s="681" t="s">
        <v>1831</v>
      </c>
      <c r="B614" s="682" t="s">
        <v>9617</v>
      </c>
      <c r="C614" s="419"/>
      <c r="D614" s="419"/>
      <c r="E614" s="419"/>
      <c r="F614" s="419"/>
      <c r="G614" s="419"/>
      <c r="H614" s="419"/>
      <c r="I614" s="419"/>
      <c r="J614" s="419"/>
      <c r="K614" s="419"/>
      <c r="L614" s="419"/>
      <c r="M614" t="s">
        <v>1832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 s="419">
        <f t="shared" si="60"/>
        <v>0</v>
      </c>
      <c r="AD614" s="419">
        <f t="shared" si="61"/>
        <v>0</v>
      </c>
      <c r="AE614" s="419">
        <f t="shared" si="62"/>
        <v>0</v>
      </c>
      <c r="AF614" s="419">
        <f t="shared" si="63"/>
        <v>0</v>
      </c>
      <c r="AG614" s="419">
        <f t="shared" si="64"/>
        <v>0</v>
      </c>
      <c r="AH614" s="419">
        <f t="shared" si="65"/>
        <v>0</v>
      </c>
    </row>
    <row r="615" spans="1:34" ht="14.5" x14ac:dyDescent="0.35">
      <c r="A615" s="681" t="s">
        <v>1833</v>
      </c>
      <c r="B615" s="682" t="s">
        <v>1834</v>
      </c>
      <c r="C615" s="419"/>
      <c r="D615" s="419"/>
      <c r="E615" s="419"/>
      <c r="F615" s="419"/>
      <c r="G615" s="419"/>
      <c r="H615" s="419"/>
      <c r="I615" s="419"/>
      <c r="J615" s="419"/>
      <c r="K615" s="419"/>
      <c r="L615" s="419"/>
      <c r="M615" t="s">
        <v>1835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 s="419">
        <f t="shared" si="60"/>
        <v>0</v>
      </c>
      <c r="AD615" s="419">
        <f t="shared" si="61"/>
        <v>0</v>
      </c>
      <c r="AE615" s="419">
        <f t="shared" si="62"/>
        <v>0</v>
      </c>
      <c r="AF615" s="419">
        <f t="shared" si="63"/>
        <v>0</v>
      </c>
      <c r="AG615" s="419">
        <f t="shared" si="64"/>
        <v>0</v>
      </c>
      <c r="AH615" s="419">
        <f t="shared" si="65"/>
        <v>0</v>
      </c>
    </row>
    <row r="616" spans="1:34" ht="14.5" x14ac:dyDescent="0.35">
      <c r="A616" s="681" t="s">
        <v>1839</v>
      </c>
      <c r="B616" s="682" t="s">
        <v>9378</v>
      </c>
      <c r="C616" s="419"/>
      <c r="D616" s="419"/>
      <c r="E616" s="419"/>
      <c r="F616" s="419"/>
      <c r="G616" s="419"/>
      <c r="H616" s="419"/>
      <c r="I616" s="419"/>
      <c r="J616" s="419"/>
      <c r="K616" s="419"/>
      <c r="L616" s="419"/>
      <c r="M616" t="s">
        <v>21196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 s="419">
        <f t="shared" si="60"/>
        <v>0</v>
      </c>
      <c r="AD616" s="419">
        <f t="shared" si="61"/>
        <v>0</v>
      </c>
      <c r="AE616" s="419">
        <f t="shared" si="62"/>
        <v>0</v>
      </c>
      <c r="AF616" s="419">
        <f t="shared" si="63"/>
        <v>0</v>
      </c>
      <c r="AG616" s="419">
        <f t="shared" si="64"/>
        <v>0</v>
      </c>
      <c r="AH616" s="419">
        <f t="shared" si="65"/>
        <v>0</v>
      </c>
    </row>
    <row r="617" spans="1:34" ht="14.5" x14ac:dyDescent="0.35">
      <c r="A617" s="681" t="s">
        <v>1840</v>
      </c>
      <c r="B617" s="682" t="s">
        <v>1841</v>
      </c>
      <c r="C617" s="419"/>
      <c r="D617" s="419"/>
      <c r="E617" s="419"/>
      <c r="F617" s="419"/>
      <c r="G617" s="419"/>
      <c r="H617" s="419"/>
      <c r="I617" s="419"/>
      <c r="J617" s="419"/>
      <c r="K617" s="419"/>
      <c r="L617" s="419"/>
      <c r="M617" t="s">
        <v>21197</v>
      </c>
      <c r="N617">
        <v>2</v>
      </c>
      <c r="O617">
        <v>2</v>
      </c>
      <c r="P617">
        <v>0</v>
      </c>
      <c r="Q617">
        <v>2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2</v>
      </c>
      <c r="X617">
        <v>0</v>
      </c>
      <c r="Y617">
        <v>0</v>
      </c>
      <c r="Z617">
        <v>0</v>
      </c>
      <c r="AA617">
        <v>0</v>
      </c>
      <c r="AB617">
        <v>0</v>
      </c>
      <c r="AC617" s="419">
        <f t="shared" si="60"/>
        <v>0</v>
      </c>
      <c r="AD617" s="419">
        <f t="shared" si="61"/>
        <v>0</v>
      </c>
      <c r="AE617" s="419">
        <f t="shared" si="62"/>
        <v>0</v>
      </c>
      <c r="AF617" s="419">
        <f t="shared" si="63"/>
        <v>0</v>
      </c>
      <c r="AG617" s="419">
        <f t="shared" si="64"/>
        <v>0</v>
      </c>
      <c r="AH617" s="419">
        <f t="shared" si="65"/>
        <v>0</v>
      </c>
    </row>
    <row r="618" spans="1:34" ht="14.5" x14ac:dyDescent="0.35">
      <c r="A618" s="681" t="s">
        <v>1845</v>
      </c>
      <c r="B618" s="682" t="s">
        <v>1846</v>
      </c>
      <c r="C618" s="419"/>
      <c r="D618" s="419"/>
      <c r="E618" s="419"/>
      <c r="F618" s="419"/>
      <c r="G618" s="419"/>
      <c r="H618" s="419"/>
      <c r="I618" s="419"/>
      <c r="J618" s="419"/>
      <c r="K618" s="419"/>
      <c r="L618" s="419"/>
      <c r="M618" t="s">
        <v>257</v>
      </c>
      <c r="N618">
        <v>4</v>
      </c>
      <c r="O618">
        <v>3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3</v>
      </c>
      <c r="V618">
        <v>1</v>
      </c>
      <c r="W618">
        <v>0</v>
      </c>
      <c r="X618">
        <v>0</v>
      </c>
      <c r="Y618">
        <v>0</v>
      </c>
      <c r="Z618">
        <v>0</v>
      </c>
      <c r="AA618">
        <v>3</v>
      </c>
      <c r="AB618">
        <v>0</v>
      </c>
      <c r="AC618" s="419">
        <f t="shared" si="60"/>
        <v>0</v>
      </c>
      <c r="AD618" s="419">
        <f t="shared" si="61"/>
        <v>0</v>
      </c>
      <c r="AE618" s="419">
        <f t="shared" si="62"/>
        <v>0</v>
      </c>
      <c r="AF618" s="419">
        <f t="shared" si="63"/>
        <v>0</v>
      </c>
      <c r="AG618" s="419">
        <f t="shared" si="64"/>
        <v>0</v>
      </c>
      <c r="AH618" s="419">
        <f t="shared" si="65"/>
        <v>1</v>
      </c>
    </row>
    <row r="619" spans="1:34" ht="14.5" x14ac:dyDescent="0.35">
      <c r="A619" s="681" t="s">
        <v>7059</v>
      </c>
      <c r="B619" s="682" t="s">
        <v>1850</v>
      </c>
      <c r="C619" s="419"/>
      <c r="D619" s="419"/>
      <c r="E619" s="419"/>
      <c r="F619" s="419"/>
      <c r="G619" s="419"/>
      <c r="H619" s="419"/>
      <c r="I619" s="419"/>
      <c r="J619" s="419"/>
      <c r="K619" s="419"/>
      <c r="L619" s="419"/>
      <c r="M619" t="s">
        <v>480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 s="419">
        <f t="shared" si="60"/>
        <v>0</v>
      </c>
      <c r="AD619" s="419">
        <f t="shared" si="61"/>
        <v>0</v>
      </c>
      <c r="AE619" s="419">
        <f t="shared" si="62"/>
        <v>0</v>
      </c>
      <c r="AF619" s="419">
        <f t="shared" si="63"/>
        <v>0</v>
      </c>
      <c r="AG619" s="419">
        <f t="shared" si="64"/>
        <v>0</v>
      </c>
      <c r="AH619" s="419">
        <f t="shared" si="65"/>
        <v>0</v>
      </c>
    </row>
    <row r="620" spans="1:34" ht="14.5" x14ac:dyDescent="0.35">
      <c r="A620" s="681" t="s">
        <v>1853</v>
      </c>
      <c r="B620" s="682" t="s">
        <v>1854</v>
      </c>
      <c r="C620" s="419"/>
      <c r="D620" s="419"/>
      <c r="E620" s="419"/>
      <c r="F620" s="419"/>
      <c r="G620" s="419"/>
      <c r="H620" s="419"/>
      <c r="I620" s="419"/>
      <c r="J620" s="419"/>
      <c r="K620" s="419"/>
      <c r="L620" s="419"/>
      <c r="M620" t="s">
        <v>21198</v>
      </c>
      <c r="N620">
        <v>1</v>
      </c>
      <c r="O620">
        <v>0</v>
      </c>
      <c r="P620">
        <v>1</v>
      </c>
      <c r="Q620">
        <v>1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 s="419">
        <f t="shared" si="60"/>
        <v>1</v>
      </c>
      <c r="AD620" s="419">
        <f t="shared" si="61"/>
        <v>0</v>
      </c>
      <c r="AE620" s="419">
        <f t="shared" si="62"/>
        <v>0</v>
      </c>
      <c r="AF620" s="419">
        <f t="shared" si="63"/>
        <v>0</v>
      </c>
      <c r="AG620" s="419">
        <f t="shared" si="64"/>
        <v>0</v>
      </c>
      <c r="AH620" s="419">
        <f t="shared" si="65"/>
        <v>0</v>
      </c>
    </row>
    <row r="621" spans="1:34" ht="14.5" x14ac:dyDescent="0.35">
      <c r="A621" s="681" t="s">
        <v>1858</v>
      </c>
      <c r="B621" s="682" t="s">
        <v>1859</v>
      </c>
      <c r="C621" s="419"/>
      <c r="D621" s="419"/>
      <c r="E621" s="419"/>
      <c r="F621" s="419"/>
      <c r="G621" s="419"/>
      <c r="H621" s="419"/>
      <c r="I621" s="419"/>
      <c r="J621" s="419"/>
      <c r="K621" s="419"/>
      <c r="L621" s="419"/>
      <c r="M621" t="s">
        <v>879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 s="419">
        <f t="shared" si="60"/>
        <v>0</v>
      </c>
      <c r="AD621" s="419">
        <f t="shared" si="61"/>
        <v>0</v>
      </c>
      <c r="AE621" s="419">
        <f t="shared" si="62"/>
        <v>0</v>
      </c>
      <c r="AF621" s="419">
        <f t="shared" si="63"/>
        <v>0</v>
      </c>
      <c r="AG621" s="419">
        <f t="shared" si="64"/>
        <v>0</v>
      </c>
      <c r="AH621" s="419">
        <f t="shared" si="65"/>
        <v>0</v>
      </c>
    </row>
    <row r="622" spans="1:34" ht="14.5" x14ac:dyDescent="0.35">
      <c r="A622" s="681" t="s">
        <v>1862</v>
      </c>
      <c r="B622" s="682" t="s">
        <v>1863</v>
      </c>
      <c r="C622" s="419"/>
      <c r="D622" s="419"/>
      <c r="E622" s="419"/>
      <c r="F622" s="419"/>
      <c r="G622" s="419"/>
      <c r="H622" s="419"/>
      <c r="I622" s="419"/>
      <c r="J622" s="419"/>
      <c r="K622" s="419"/>
      <c r="L622" s="419"/>
      <c r="M622" t="s">
        <v>14389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 s="419">
        <f t="shared" si="60"/>
        <v>0</v>
      </c>
      <c r="AD622" s="419">
        <f t="shared" si="61"/>
        <v>0</v>
      </c>
      <c r="AE622" s="419">
        <f t="shared" si="62"/>
        <v>0</v>
      </c>
      <c r="AF622" s="419">
        <f t="shared" si="63"/>
        <v>0</v>
      </c>
      <c r="AG622" s="419">
        <f t="shared" si="64"/>
        <v>0</v>
      </c>
      <c r="AH622" s="419">
        <f t="shared" si="65"/>
        <v>0</v>
      </c>
    </row>
    <row r="623" spans="1:34" ht="14.5" x14ac:dyDescent="0.35">
      <c r="A623" s="681" t="s">
        <v>1866</v>
      </c>
      <c r="B623" s="682" t="s">
        <v>9380</v>
      </c>
      <c r="C623" s="419"/>
      <c r="D623" s="419"/>
      <c r="E623" s="419"/>
      <c r="F623" s="419"/>
      <c r="G623" s="419"/>
      <c r="H623" s="419"/>
      <c r="I623" s="419"/>
      <c r="J623" s="419"/>
      <c r="K623" s="419"/>
      <c r="L623" s="419"/>
      <c r="M623" t="s">
        <v>9381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 s="419">
        <f t="shared" si="60"/>
        <v>0</v>
      </c>
      <c r="AD623" s="419">
        <f t="shared" si="61"/>
        <v>0</v>
      </c>
      <c r="AE623" s="419">
        <f t="shared" si="62"/>
        <v>0</v>
      </c>
      <c r="AF623" s="419">
        <f t="shared" si="63"/>
        <v>0</v>
      </c>
      <c r="AG623" s="419">
        <f t="shared" si="64"/>
        <v>0</v>
      </c>
      <c r="AH623" s="419">
        <f t="shared" si="65"/>
        <v>0</v>
      </c>
    </row>
    <row r="624" spans="1:34" ht="14.5" x14ac:dyDescent="0.35">
      <c r="A624" s="681" t="s">
        <v>1867</v>
      </c>
      <c r="B624" s="682" t="s">
        <v>1868</v>
      </c>
      <c r="C624" s="419"/>
      <c r="D624" s="419"/>
      <c r="E624" s="419"/>
      <c r="F624" s="419"/>
      <c r="G624" s="419"/>
      <c r="H624" s="419"/>
      <c r="I624" s="419"/>
      <c r="J624" s="419"/>
      <c r="K624" s="419"/>
      <c r="L624" s="419"/>
      <c r="M624" t="s">
        <v>21200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 s="419">
        <f t="shared" si="60"/>
        <v>0</v>
      </c>
      <c r="AD624" s="419">
        <f t="shared" si="61"/>
        <v>0</v>
      </c>
      <c r="AE624" s="419">
        <f t="shared" si="62"/>
        <v>0</v>
      </c>
      <c r="AF624" s="419">
        <f t="shared" si="63"/>
        <v>0</v>
      </c>
      <c r="AG624" s="419">
        <f t="shared" si="64"/>
        <v>0</v>
      </c>
      <c r="AH624" s="419">
        <f t="shared" si="65"/>
        <v>0</v>
      </c>
    </row>
    <row r="625" spans="1:34" ht="14.5" x14ac:dyDescent="0.35">
      <c r="A625" s="681" t="s">
        <v>1871</v>
      </c>
      <c r="B625" s="682" t="s">
        <v>1872</v>
      </c>
      <c r="C625" s="419"/>
      <c r="D625" s="419"/>
      <c r="E625" s="419"/>
      <c r="F625" s="419"/>
      <c r="G625" s="419"/>
      <c r="H625" s="419"/>
      <c r="I625" s="419"/>
      <c r="J625" s="419"/>
      <c r="K625" s="419"/>
      <c r="L625" s="419"/>
      <c r="M625" t="s">
        <v>21201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 s="419">
        <f t="shared" si="60"/>
        <v>0</v>
      </c>
      <c r="AD625" s="419">
        <f t="shared" si="61"/>
        <v>0</v>
      </c>
      <c r="AE625" s="419">
        <f t="shared" si="62"/>
        <v>0</v>
      </c>
      <c r="AF625" s="419">
        <f t="shared" si="63"/>
        <v>0</v>
      </c>
      <c r="AG625" s="419">
        <f t="shared" si="64"/>
        <v>0</v>
      </c>
      <c r="AH625" s="419">
        <f t="shared" si="65"/>
        <v>0</v>
      </c>
    </row>
    <row r="626" spans="1:34" ht="14.5" x14ac:dyDescent="0.35">
      <c r="A626" s="681" t="s">
        <v>1874</v>
      </c>
      <c r="B626" s="682" t="s">
        <v>8211</v>
      </c>
      <c r="C626" s="419"/>
      <c r="D626" s="419"/>
      <c r="E626" s="419"/>
      <c r="F626" s="419"/>
      <c r="G626" s="419"/>
      <c r="H626" s="419"/>
      <c r="I626" s="419"/>
      <c r="J626" s="419"/>
      <c r="K626" s="419"/>
      <c r="L626" s="419"/>
      <c r="M626" t="s">
        <v>8212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 s="419">
        <f t="shared" si="60"/>
        <v>0</v>
      </c>
      <c r="AD626" s="419">
        <f t="shared" si="61"/>
        <v>0</v>
      </c>
      <c r="AE626" s="419">
        <f t="shared" si="62"/>
        <v>0</v>
      </c>
      <c r="AF626" s="419">
        <f t="shared" si="63"/>
        <v>0</v>
      </c>
      <c r="AG626" s="419">
        <f t="shared" si="64"/>
        <v>0</v>
      </c>
      <c r="AH626" s="419">
        <f t="shared" si="65"/>
        <v>0</v>
      </c>
    </row>
    <row r="627" spans="1:34" ht="14.5" x14ac:dyDescent="0.35">
      <c r="A627" s="681" t="s">
        <v>1876</v>
      </c>
      <c r="B627" s="682" t="s">
        <v>9652</v>
      </c>
      <c r="C627" s="419"/>
      <c r="D627" s="419"/>
      <c r="E627" s="419"/>
      <c r="F627" s="419"/>
      <c r="G627" s="419"/>
      <c r="H627" s="419"/>
      <c r="I627" s="419"/>
      <c r="J627" s="419"/>
      <c r="K627" s="419"/>
      <c r="L627" s="419"/>
      <c r="M627" t="s">
        <v>1877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 s="419">
        <f t="shared" si="60"/>
        <v>0</v>
      </c>
      <c r="AD627" s="419">
        <f t="shared" si="61"/>
        <v>0</v>
      </c>
      <c r="AE627" s="419">
        <f t="shared" si="62"/>
        <v>0</v>
      </c>
      <c r="AF627" s="419">
        <f t="shared" si="63"/>
        <v>0</v>
      </c>
      <c r="AG627" s="419">
        <f t="shared" si="64"/>
        <v>0</v>
      </c>
      <c r="AH627" s="419">
        <f t="shared" si="65"/>
        <v>0</v>
      </c>
    </row>
    <row r="628" spans="1:34" ht="14.5" x14ac:dyDescent="0.35">
      <c r="A628" s="681" t="s">
        <v>9290</v>
      </c>
      <c r="B628" s="682" t="s">
        <v>9289</v>
      </c>
      <c r="C628" s="419"/>
      <c r="D628" s="419"/>
      <c r="E628" s="419"/>
      <c r="F628" s="419"/>
      <c r="G628" s="419"/>
      <c r="H628" s="419"/>
      <c r="I628" s="419"/>
      <c r="J628" s="419"/>
      <c r="K628" s="419"/>
      <c r="L628" s="419"/>
      <c r="M628" t="s">
        <v>9291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 s="419">
        <f t="shared" si="60"/>
        <v>0</v>
      </c>
      <c r="AD628" s="419">
        <f t="shared" si="61"/>
        <v>0</v>
      </c>
      <c r="AE628" s="419">
        <f t="shared" si="62"/>
        <v>0</v>
      </c>
      <c r="AF628" s="419">
        <f t="shared" si="63"/>
        <v>0</v>
      </c>
      <c r="AG628" s="419">
        <f t="shared" si="64"/>
        <v>0</v>
      </c>
      <c r="AH628" s="419">
        <f t="shared" si="65"/>
        <v>0</v>
      </c>
    </row>
    <row r="629" spans="1:34" ht="14.5" x14ac:dyDescent="0.35">
      <c r="A629" s="681" t="s">
        <v>1878</v>
      </c>
      <c r="B629" s="682" t="s">
        <v>9310</v>
      </c>
      <c r="C629" s="419"/>
      <c r="D629" s="419"/>
      <c r="E629" s="419"/>
      <c r="F629" s="419"/>
      <c r="G629" s="419"/>
      <c r="H629" s="419"/>
      <c r="I629" s="419"/>
      <c r="J629" s="419"/>
      <c r="K629" s="419"/>
      <c r="L629" s="419"/>
      <c r="M629" t="s">
        <v>1879</v>
      </c>
      <c r="N629">
        <v>6</v>
      </c>
      <c r="O629">
        <v>3</v>
      </c>
      <c r="P629">
        <v>3</v>
      </c>
      <c r="Q629">
        <v>0</v>
      </c>
      <c r="R629">
        <v>2</v>
      </c>
      <c r="S629">
        <v>3</v>
      </c>
      <c r="T629">
        <v>1</v>
      </c>
      <c r="U629">
        <v>0</v>
      </c>
      <c r="V629">
        <v>0</v>
      </c>
      <c r="W629">
        <v>0</v>
      </c>
      <c r="X629">
        <v>2</v>
      </c>
      <c r="Y629">
        <v>1</v>
      </c>
      <c r="Z629">
        <v>0</v>
      </c>
      <c r="AA629">
        <v>0</v>
      </c>
      <c r="AB629">
        <v>0</v>
      </c>
      <c r="AC629" s="419">
        <f t="shared" si="60"/>
        <v>0</v>
      </c>
      <c r="AD629" s="419">
        <f t="shared" si="61"/>
        <v>0</v>
      </c>
      <c r="AE629" s="419">
        <f t="shared" si="62"/>
        <v>2</v>
      </c>
      <c r="AF629" s="419">
        <f t="shared" si="63"/>
        <v>1</v>
      </c>
      <c r="AG629" s="419">
        <f t="shared" si="64"/>
        <v>0</v>
      </c>
      <c r="AH629" s="419">
        <f t="shared" si="65"/>
        <v>0</v>
      </c>
    </row>
    <row r="630" spans="1:34" ht="14.5" x14ac:dyDescent="0.35">
      <c r="A630" s="681" t="s">
        <v>1880</v>
      </c>
      <c r="B630" s="682" t="s">
        <v>8176</v>
      </c>
      <c r="C630" s="419"/>
      <c r="D630" s="419"/>
      <c r="E630" s="419"/>
      <c r="F630" s="419"/>
      <c r="G630" s="419"/>
      <c r="H630" s="419"/>
      <c r="I630" s="419"/>
      <c r="J630" s="419"/>
      <c r="K630" s="419"/>
      <c r="L630" s="419"/>
      <c r="M630" t="s">
        <v>1352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 s="419">
        <f t="shared" si="60"/>
        <v>0</v>
      </c>
      <c r="AD630" s="419">
        <f t="shared" si="61"/>
        <v>0</v>
      </c>
      <c r="AE630" s="419">
        <f t="shared" si="62"/>
        <v>0</v>
      </c>
      <c r="AF630" s="419">
        <f t="shared" si="63"/>
        <v>0</v>
      </c>
      <c r="AG630" s="419">
        <f t="shared" si="64"/>
        <v>0</v>
      </c>
      <c r="AH630" s="419">
        <f t="shared" si="65"/>
        <v>0</v>
      </c>
    </row>
    <row r="631" spans="1:34" ht="14.5" x14ac:dyDescent="0.35">
      <c r="A631" s="681" t="s">
        <v>1882</v>
      </c>
      <c r="B631" s="682" t="s">
        <v>1883</v>
      </c>
      <c r="C631" s="419"/>
      <c r="D631" s="419"/>
      <c r="E631" s="419"/>
      <c r="F631" s="419"/>
      <c r="G631" s="419"/>
      <c r="H631" s="419"/>
      <c r="I631" s="419"/>
      <c r="J631" s="419"/>
      <c r="K631" s="419"/>
      <c r="L631" s="419"/>
      <c r="M631" t="s">
        <v>1884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 s="419">
        <f t="shared" si="60"/>
        <v>0</v>
      </c>
      <c r="AD631" s="419">
        <f t="shared" si="61"/>
        <v>0</v>
      </c>
      <c r="AE631" s="419">
        <f t="shared" si="62"/>
        <v>0</v>
      </c>
      <c r="AF631" s="419">
        <f t="shared" si="63"/>
        <v>0</v>
      </c>
      <c r="AG631" s="419">
        <f t="shared" si="64"/>
        <v>0</v>
      </c>
      <c r="AH631" s="419">
        <f t="shared" si="65"/>
        <v>0</v>
      </c>
    </row>
    <row r="632" spans="1:34" ht="14.5" x14ac:dyDescent="0.35">
      <c r="A632" s="681" t="s">
        <v>1888</v>
      </c>
      <c r="B632" s="682" t="s">
        <v>9572</v>
      </c>
      <c r="C632" s="419"/>
      <c r="D632" s="419"/>
      <c r="E632" s="419"/>
      <c r="F632" s="419"/>
      <c r="G632" s="419"/>
      <c r="H632" s="419"/>
      <c r="I632" s="419"/>
      <c r="J632" s="419"/>
      <c r="K632" s="419"/>
      <c r="L632" s="419"/>
      <c r="M632" t="s">
        <v>3295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 s="419">
        <f t="shared" si="60"/>
        <v>0</v>
      </c>
      <c r="AD632" s="419">
        <f t="shared" si="61"/>
        <v>0</v>
      </c>
      <c r="AE632" s="419">
        <f t="shared" si="62"/>
        <v>0</v>
      </c>
      <c r="AF632" s="419">
        <f t="shared" si="63"/>
        <v>0</v>
      </c>
      <c r="AG632" s="419">
        <f t="shared" si="64"/>
        <v>0</v>
      </c>
      <c r="AH632" s="419">
        <f t="shared" si="65"/>
        <v>0</v>
      </c>
    </row>
    <row r="633" spans="1:34" ht="14.5" x14ac:dyDescent="0.35">
      <c r="A633" s="681" t="s">
        <v>1889</v>
      </c>
      <c r="B633" s="682" t="s">
        <v>9402</v>
      </c>
      <c r="C633" s="419"/>
      <c r="D633" s="419"/>
      <c r="E633" s="419"/>
      <c r="F633" s="419"/>
      <c r="G633" s="419"/>
      <c r="H633" s="419"/>
      <c r="I633" s="419"/>
      <c r="J633" s="419"/>
      <c r="K633" s="419"/>
      <c r="L633" s="419"/>
      <c r="M633" t="s">
        <v>507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 s="419">
        <f t="shared" si="60"/>
        <v>0</v>
      </c>
      <c r="AD633" s="419">
        <f t="shared" si="61"/>
        <v>0</v>
      </c>
      <c r="AE633" s="419">
        <f t="shared" si="62"/>
        <v>0</v>
      </c>
      <c r="AF633" s="419">
        <f t="shared" si="63"/>
        <v>0</v>
      </c>
      <c r="AG633" s="419">
        <f t="shared" si="64"/>
        <v>0</v>
      </c>
      <c r="AH633" s="419">
        <f t="shared" si="65"/>
        <v>0</v>
      </c>
    </row>
    <row r="634" spans="1:34" ht="14.5" x14ac:dyDescent="0.35">
      <c r="A634" s="681" t="s">
        <v>8170</v>
      </c>
      <c r="B634" s="682" t="s">
        <v>9576</v>
      </c>
      <c r="C634" s="419"/>
      <c r="D634" s="419"/>
      <c r="E634" s="419"/>
      <c r="F634" s="419"/>
      <c r="G634" s="419"/>
      <c r="H634" s="419"/>
      <c r="I634" s="419"/>
      <c r="J634" s="419"/>
      <c r="K634" s="419"/>
      <c r="L634" s="419"/>
      <c r="M634" t="s">
        <v>9577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 s="419">
        <f t="shared" si="60"/>
        <v>0</v>
      </c>
      <c r="AD634" s="419">
        <f t="shared" si="61"/>
        <v>0</v>
      </c>
      <c r="AE634" s="419">
        <f t="shared" si="62"/>
        <v>0</v>
      </c>
      <c r="AF634" s="419">
        <f t="shared" si="63"/>
        <v>0</v>
      </c>
      <c r="AG634" s="419">
        <f t="shared" si="64"/>
        <v>0</v>
      </c>
      <c r="AH634" s="419">
        <f t="shared" si="65"/>
        <v>0</v>
      </c>
    </row>
    <row r="635" spans="1:34" ht="14.5" x14ac:dyDescent="0.35">
      <c r="A635" s="681" t="s">
        <v>1890</v>
      </c>
      <c r="B635" s="682" t="s">
        <v>9481</v>
      </c>
      <c r="C635" s="419"/>
      <c r="D635" s="419"/>
      <c r="E635" s="419"/>
      <c r="F635" s="419"/>
      <c r="G635" s="419"/>
      <c r="H635" s="419"/>
      <c r="I635" s="419"/>
      <c r="J635" s="419"/>
      <c r="K635" s="419"/>
      <c r="L635" s="419"/>
      <c r="M635" t="s">
        <v>798</v>
      </c>
      <c r="N635">
        <v>1</v>
      </c>
      <c r="O635">
        <v>0</v>
      </c>
      <c r="P635">
        <v>1</v>
      </c>
      <c r="Q635">
        <v>1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 s="419">
        <f t="shared" si="60"/>
        <v>1</v>
      </c>
      <c r="AD635" s="419">
        <f t="shared" si="61"/>
        <v>0</v>
      </c>
      <c r="AE635" s="419">
        <f t="shared" si="62"/>
        <v>0</v>
      </c>
      <c r="AF635" s="419">
        <f t="shared" si="63"/>
        <v>0</v>
      </c>
      <c r="AG635" s="419">
        <f t="shared" si="64"/>
        <v>0</v>
      </c>
      <c r="AH635" s="419">
        <f t="shared" si="65"/>
        <v>0</v>
      </c>
    </row>
    <row r="636" spans="1:34" ht="14.5" x14ac:dyDescent="0.35">
      <c r="A636" s="681" t="s">
        <v>1318</v>
      </c>
      <c r="B636" s="682" t="s">
        <v>9502</v>
      </c>
      <c r="C636" s="419"/>
      <c r="D636" s="419"/>
      <c r="E636" s="419"/>
      <c r="F636" s="419"/>
      <c r="G636" s="419"/>
      <c r="H636" s="419"/>
      <c r="I636" s="419"/>
      <c r="J636" s="419"/>
      <c r="K636" s="419"/>
      <c r="L636" s="419"/>
      <c r="M636" t="s">
        <v>9503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 s="419">
        <f t="shared" si="60"/>
        <v>0</v>
      </c>
      <c r="AD636" s="419">
        <f t="shared" si="61"/>
        <v>0</v>
      </c>
      <c r="AE636" s="419">
        <f t="shared" si="62"/>
        <v>0</v>
      </c>
      <c r="AF636" s="419">
        <f t="shared" si="63"/>
        <v>0</v>
      </c>
      <c r="AG636" s="419">
        <f t="shared" si="64"/>
        <v>0</v>
      </c>
      <c r="AH636" s="419">
        <f t="shared" si="65"/>
        <v>0</v>
      </c>
    </row>
    <row r="637" spans="1:34" ht="14.5" x14ac:dyDescent="0.35">
      <c r="A637" s="681" t="s">
        <v>1305</v>
      </c>
      <c r="B637" s="682" t="s">
        <v>9527</v>
      </c>
      <c r="C637" s="419"/>
      <c r="D637" s="419"/>
      <c r="E637" s="419"/>
      <c r="F637" s="419"/>
      <c r="G637" s="419"/>
      <c r="H637" s="419"/>
      <c r="I637" s="419"/>
      <c r="J637" s="419"/>
      <c r="K637" s="419"/>
      <c r="L637" s="419"/>
      <c r="M637" t="s">
        <v>1605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 s="419">
        <f t="shared" si="60"/>
        <v>0</v>
      </c>
      <c r="AD637" s="419">
        <f t="shared" si="61"/>
        <v>0</v>
      </c>
      <c r="AE637" s="419">
        <f t="shared" si="62"/>
        <v>0</v>
      </c>
      <c r="AF637" s="419">
        <f t="shared" si="63"/>
        <v>0</v>
      </c>
      <c r="AG637" s="419">
        <f t="shared" si="64"/>
        <v>0</v>
      </c>
      <c r="AH637" s="419">
        <f t="shared" si="65"/>
        <v>0</v>
      </c>
    </row>
    <row r="638" spans="1:34" ht="14.5" x14ac:dyDescent="0.35">
      <c r="A638" s="681" t="s">
        <v>1308</v>
      </c>
      <c r="B638" s="682" t="s">
        <v>9466</v>
      </c>
      <c r="C638" s="419"/>
      <c r="D638" s="419"/>
      <c r="E638" s="419"/>
      <c r="F638" s="419"/>
      <c r="G638" s="419"/>
      <c r="H638" s="419"/>
      <c r="I638" s="419"/>
      <c r="J638" s="419"/>
      <c r="K638" s="419"/>
      <c r="L638" s="419"/>
      <c r="M638" t="s">
        <v>8414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 s="419">
        <f t="shared" si="60"/>
        <v>0</v>
      </c>
      <c r="AD638" s="419">
        <f t="shared" si="61"/>
        <v>0</v>
      </c>
      <c r="AE638" s="419">
        <f t="shared" si="62"/>
        <v>0</v>
      </c>
      <c r="AF638" s="419">
        <f t="shared" si="63"/>
        <v>0</v>
      </c>
      <c r="AG638" s="419">
        <f t="shared" si="64"/>
        <v>0</v>
      </c>
      <c r="AH638" s="419">
        <f t="shared" si="65"/>
        <v>0</v>
      </c>
    </row>
    <row r="639" spans="1:34" ht="14.5" x14ac:dyDescent="0.35">
      <c r="A639" s="681" t="s">
        <v>1312</v>
      </c>
      <c r="B639" s="682" t="s">
        <v>8188</v>
      </c>
      <c r="C639" s="419"/>
      <c r="D639" s="419"/>
      <c r="E639" s="419"/>
      <c r="F639" s="419"/>
      <c r="G639" s="419"/>
      <c r="H639" s="419"/>
      <c r="I639" s="419"/>
      <c r="J639" s="419"/>
      <c r="K639" s="419"/>
      <c r="L639" s="419"/>
      <c r="M639" t="s">
        <v>3098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 s="419">
        <f t="shared" si="60"/>
        <v>0</v>
      </c>
      <c r="AD639" s="419">
        <f t="shared" si="61"/>
        <v>0</v>
      </c>
      <c r="AE639" s="419">
        <f t="shared" si="62"/>
        <v>0</v>
      </c>
      <c r="AF639" s="419">
        <f t="shared" si="63"/>
        <v>0</v>
      </c>
      <c r="AG639" s="419">
        <f t="shared" si="64"/>
        <v>0</v>
      </c>
      <c r="AH639" s="419">
        <f t="shared" si="65"/>
        <v>0</v>
      </c>
    </row>
    <row r="640" spans="1:34" ht="14.5" x14ac:dyDescent="0.35">
      <c r="A640" s="681" t="s">
        <v>1336</v>
      </c>
      <c r="B640" s="682" t="s">
        <v>9609</v>
      </c>
      <c r="C640" s="419"/>
      <c r="D640" s="419"/>
      <c r="E640" s="419"/>
      <c r="F640" s="419"/>
      <c r="G640" s="419"/>
      <c r="H640" s="419"/>
      <c r="I640" s="419"/>
      <c r="J640" s="419"/>
      <c r="K640" s="419"/>
      <c r="L640" s="419"/>
      <c r="M640" t="s">
        <v>1086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 s="419">
        <f t="shared" si="60"/>
        <v>0</v>
      </c>
      <c r="AD640" s="419">
        <f t="shared" si="61"/>
        <v>0</v>
      </c>
      <c r="AE640" s="419">
        <f t="shared" si="62"/>
        <v>0</v>
      </c>
      <c r="AF640" s="419">
        <f t="shared" si="63"/>
        <v>0</v>
      </c>
      <c r="AG640" s="419">
        <f t="shared" si="64"/>
        <v>0</v>
      </c>
      <c r="AH640" s="419">
        <f t="shared" si="65"/>
        <v>0</v>
      </c>
    </row>
    <row r="641" spans="1:34" ht="14.5" x14ac:dyDescent="0.35">
      <c r="A641" s="681" t="s">
        <v>1354</v>
      </c>
      <c r="B641" s="682" t="s">
        <v>1892</v>
      </c>
      <c r="C641" s="419"/>
      <c r="D641" s="419"/>
      <c r="E641" s="419"/>
      <c r="F641" s="419"/>
      <c r="G641" s="419"/>
      <c r="H641" s="419"/>
      <c r="I641" s="419"/>
      <c r="J641" s="419"/>
      <c r="K641" s="419"/>
      <c r="L641" s="419"/>
      <c r="M641" t="s">
        <v>1893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 s="419">
        <f t="shared" si="60"/>
        <v>0</v>
      </c>
      <c r="AD641" s="419">
        <f t="shared" si="61"/>
        <v>0</v>
      </c>
      <c r="AE641" s="419">
        <f t="shared" si="62"/>
        <v>0</v>
      </c>
      <c r="AF641" s="419">
        <f t="shared" si="63"/>
        <v>0</v>
      </c>
      <c r="AG641" s="419">
        <f t="shared" si="64"/>
        <v>0</v>
      </c>
      <c r="AH641" s="419">
        <f t="shared" si="65"/>
        <v>0</v>
      </c>
    </row>
    <row r="642" spans="1:34" ht="14.5" x14ac:dyDescent="0.35">
      <c r="A642" s="681" t="s">
        <v>8189</v>
      </c>
      <c r="B642" s="682" t="s">
        <v>9636</v>
      </c>
      <c r="C642" s="419"/>
      <c r="D642" s="419"/>
      <c r="E642" s="419"/>
      <c r="F642" s="419"/>
      <c r="G642" s="419"/>
      <c r="H642" s="419"/>
      <c r="I642" s="419"/>
      <c r="J642" s="419"/>
      <c r="K642" s="419"/>
      <c r="L642" s="419"/>
      <c r="M642" t="s">
        <v>9637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 s="419">
        <f t="shared" si="60"/>
        <v>0</v>
      </c>
      <c r="AD642" s="419">
        <f t="shared" si="61"/>
        <v>0</v>
      </c>
      <c r="AE642" s="419">
        <f t="shared" si="62"/>
        <v>0</v>
      </c>
      <c r="AF642" s="419">
        <f t="shared" si="63"/>
        <v>0</v>
      </c>
      <c r="AG642" s="419">
        <f t="shared" si="64"/>
        <v>0</v>
      </c>
      <c r="AH642" s="419">
        <f t="shared" si="65"/>
        <v>0</v>
      </c>
    </row>
    <row r="643" spans="1:34" ht="14.5" x14ac:dyDescent="0.35">
      <c r="A643" s="681" t="s">
        <v>8190</v>
      </c>
      <c r="B643" s="682" t="s">
        <v>9650</v>
      </c>
      <c r="C643" s="419"/>
      <c r="D643" s="419"/>
      <c r="E643" s="419"/>
      <c r="F643" s="419"/>
      <c r="G643" s="419"/>
      <c r="H643" s="419"/>
      <c r="I643" s="419"/>
      <c r="J643" s="419"/>
      <c r="K643" s="419"/>
      <c r="L643" s="419"/>
      <c r="M643" t="s">
        <v>815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 s="419">
        <f t="shared" si="60"/>
        <v>0</v>
      </c>
      <c r="AD643" s="419">
        <f t="shared" si="61"/>
        <v>0</v>
      </c>
      <c r="AE643" s="419">
        <f t="shared" si="62"/>
        <v>0</v>
      </c>
      <c r="AF643" s="419">
        <f t="shared" si="63"/>
        <v>0</v>
      </c>
      <c r="AG643" s="419">
        <f t="shared" si="64"/>
        <v>0</v>
      </c>
      <c r="AH643" s="419">
        <f t="shared" si="65"/>
        <v>0</v>
      </c>
    </row>
    <row r="644" spans="1:34" ht="14.5" x14ac:dyDescent="0.35">
      <c r="A644" s="681" t="s">
        <v>1360</v>
      </c>
      <c r="B644" s="682" t="s">
        <v>1897</v>
      </c>
      <c r="C644" s="419"/>
      <c r="D644" s="419"/>
      <c r="E644" s="419"/>
      <c r="F644" s="419"/>
      <c r="G644" s="419"/>
      <c r="H644" s="419"/>
      <c r="I644" s="419"/>
      <c r="J644" s="419"/>
      <c r="K644" s="419"/>
      <c r="L644" s="419"/>
      <c r="M644" t="s">
        <v>1898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 s="419">
        <f t="shared" ref="AC644:AC707" si="66">+Q644-W644</f>
        <v>0</v>
      </c>
      <c r="AD644" s="419">
        <f t="shared" ref="AD644:AD707" si="67">+R644-X644</f>
        <v>0</v>
      </c>
      <c r="AE644" s="419">
        <f t="shared" ref="AE644:AE707" si="68">+S644-Y644</f>
        <v>0</v>
      </c>
      <c r="AF644" s="419">
        <f t="shared" ref="AF644:AF707" si="69">+T644-Z644</f>
        <v>0</v>
      </c>
      <c r="AG644" s="419">
        <f t="shared" ref="AG644:AG707" si="70">+U644-AA644</f>
        <v>0</v>
      </c>
      <c r="AH644" s="419">
        <f t="shared" ref="AH644:AH707" si="71">+V644-AB644</f>
        <v>0</v>
      </c>
    </row>
    <row r="645" spans="1:34" ht="14.5" x14ac:dyDescent="0.35">
      <c r="A645" s="681" t="s">
        <v>1325</v>
      </c>
      <c r="B645" s="682" t="s">
        <v>1902</v>
      </c>
      <c r="C645" s="419"/>
      <c r="D645" s="419"/>
      <c r="E645" s="419"/>
      <c r="F645" s="419"/>
      <c r="G645" s="419"/>
      <c r="H645" s="419"/>
      <c r="I645" s="419"/>
      <c r="J645" s="419"/>
      <c r="K645" s="419"/>
      <c r="L645" s="419"/>
      <c r="M645" t="s">
        <v>1903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 s="419">
        <f t="shared" si="66"/>
        <v>0</v>
      </c>
      <c r="AD645" s="419">
        <f t="shared" si="67"/>
        <v>0</v>
      </c>
      <c r="AE645" s="419">
        <f t="shared" si="68"/>
        <v>0</v>
      </c>
      <c r="AF645" s="419">
        <f t="shared" si="69"/>
        <v>0</v>
      </c>
      <c r="AG645" s="419">
        <f t="shared" si="70"/>
        <v>0</v>
      </c>
      <c r="AH645" s="419">
        <f t="shared" si="71"/>
        <v>0</v>
      </c>
    </row>
    <row r="646" spans="1:34" ht="14.5" x14ac:dyDescent="0.35">
      <c r="A646" s="681" t="s">
        <v>1105</v>
      </c>
      <c r="B646" s="682" t="s">
        <v>9320</v>
      </c>
      <c r="C646" s="419"/>
      <c r="D646" s="419"/>
      <c r="E646" s="419"/>
      <c r="F646" s="419"/>
      <c r="G646" s="419"/>
      <c r="H646" s="419"/>
      <c r="I646" s="419"/>
      <c r="J646" s="419"/>
      <c r="K646" s="419"/>
      <c r="L646" s="419"/>
      <c r="M646" t="s">
        <v>21207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 s="419">
        <f t="shared" si="66"/>
        <v>0</v>
      </c>
      <c r="AD646" s="419">
        <f t="shared" si="67"/>
        <v>0</v>
      </c>
      <c r="AE646" s="419">
        <f t="shared" si="68"/>
        <v>0</v>
      </c>
      <c r="AF646" s="419">
        <f t="shared" si="69"/>
        <v>0</v>
      </c>
      <c r="AG646" s="419">
        <f t="shared" si="70"/>
        <v>0</v>
      </c>
      <c r="AH646" s="419">
        <f t="shared" si="71"/>
        <v>0</v>
      </c>
    </row>
    <row r="647" spans="1:34" ht="14.5" x14ac:dyDescent="0.35">
      <c r="A647" s="681" t="s">
        <v>1333</v>
      </c>
      <c r="B647" s="682" t="s">
        <v>1905</v>
      </c>
      <c r="C647" s="419"/>
      <c r="D647" s="419"/>
      <c r="E647" s="419"/>
      <c r="F647" s="419"/>
      <c r="G647" s="419"/>
      <c r="H647" s="419"/>
      <c r="I647" s="419"/>
      <c r="J647" s="419"/>
      <c r="K647" s="419"/>
      <c r="L647" s="419"/>
      <c r="M647" t="s">
        <v>1906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 s="419">
        <f t="shared" si="66"/>
        <v>0</v>
      </c>
      <c r="AD647" s="419">
        <f t="shared" si="67"/>
        <v>0</v>
      </c>
      <c r="AE647" s="419">
        <f t="shared" si="68"/>
        <v>0</v>
      </c>
      <c r="AF647" s="419">
        <f t="shared" si="69"/>
        <v>0</v>
      </c>
      <c r="AG647" s="419">
        <f t="shared" si="70"/>
        <v>0</v>
      </c>
      <c r="AH647" s="419">
        <f t="shared" si="71"/>
        <v>0</v>
      </c>
    </row>
    <row r="648" spans="1:34" ht="14.5" x14ac:dyDescent="0.35">
      <c r="A648" s="681" t="s">
        <v>1392</v>
      </c>
      <c r="B648" s="682" t="s">
        <v>9342</v>
      </c>
      <c r="C648" s="419"/>
      <c r="D648" s="419"/>
      <c r="E648" s="419"/>
      <c r="F648" s="419"/>
      <c r="G648" s="419"/>
      <c r="H648" s="419"/>
      <c r="I648" s="419"/>
      <c r="J648" s="419"/>
      <c r="K648" s="419"/>
      <c r="L648" s="419"/>
      <c r="M648" t="s">
        <v>21208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 s="419">
        <f t="shared" si="66"/>
        <v>0</v>
      </c>
      <c r="AD648" s="419">
        <f t="shared" si="67"/>
        <v>0</v>
      </c>
      <c r="AE648" s="419">
        <f t="shared" si="68"/>
        <v>0</v>
      </c>
      <c r="AF648" s="419">
        <f t="shared" si="69"/>
        <v>0</v>
      </c>
      <c r="AG648" s="419">
        <f t="shared" si="70"/>
        <v>0</v>
      </c>
      <c r="AH648" s="419">
        <f t="shared" si="71"/>
        <v>0</v>
      </c>
    </row>
    <row r="649" spans="1:34" ht="14.5" x14ac:dyDescent="0.35">
      <c r="A649" s="681" t="s">
        <v>1402</v>
      </c>
      <c r="B649" s="682" t="s">
        <v>1908</v>
      </c>
      <c r="C649" s="419"/>
      <c r="D649" s="419"/>
      <c r="E649" s="419"/>
      <c r="F649" s="419"/>
      <c r="G649" s="419"/>
      <c r="H649" s="419"/>
      <c r="I649" s="419"/>
      <c r="J649" s="419"/>
      <c r="K649" s="419"/>
      <c r="L649" s="419"/>
      <c r="M649" t="s">
        <v>1754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 s="419">
        <f t="shared" si="66"/>
        <v>0</v>
      </c>
      <c r="AD649" s="419">
        <f t="shared" si="67"/>
        <v>0</v>
      </c>
      <c r="AE649" s="419">
        <f t="shared" si="68"/>
        <v>0</v>
      </c>
      <c r="AF649" s="419">
        <f t="shared" si="69"/>
        <v>0</v>
      </c>
      <c r="AG649" s="419">
        <f t="shared" si="70"/>
        <v>0</v>
      </c>
      <c r="AH649" s="419">
        <f t="shared" si="71"/>
        <v>0</v>
      </c>
    </row>
    <row r="650" spans="1:34" ht="14.5" x14ac:dyDescent="0.35">
      <c r="A650" s="681" t="s">
        <v>1376</v>
      </c>
      <c r="B650" s="682" t="s">
        <v>1910</v>
      </c>
      <c r="C650" s="419"/>
      <c r="D650" s="419"/>
      <c r="E650" s="419"/>
      <c r="F650" s="419"/>
      <c r="G650" s="419"/>
      <c r="H650" s="419"/>
      <c r="I650" s="419"/>
      <c r="J650" s="419"/>
      <c r="K650" s="419"/>
      <c r="L650" s="419"/>
      <c r="M650" t="s">
        <v>1832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 s="419">
        <f t="shared" si="66"/>
        <v>0</v>
      </c>
      <c r="AD650" s="419">
        <f t="shared" si="67"/>
        <v>0</v>
      </c>
      <c r="AE650" s="419">
        <f t="shared" si="68"/>
        <v>0</v>
      </c>
      <c r="AF650" s="419">
        <f t="shared" si="69"/>
        <v>0</v>
      </c>
      <c r="AG650" s="419">
        <f t="shared" si="70"/>
        <v>0</v>
      </c>
      <c r="AH650" s="419">
        <f t="shared" si="71"/>
        <v>0</v>
      </c>
    </row>
    <row r="651" spans="1:34" ht="14.5" x14ac:dyDescent="0.35">
      <c r="A651" s="681" t="s">
        <v>1381</v>
      </c>
      <c r="B651" s="682" t="s">
        <v>1913</v>
      </c>
      <c r="C651" s="419"/>
      <c r="D651" s="419"/>
      <c r="E651" s="419"/>
      <c r="F651" s="419"/>
      <c r="G651" s="419"/>
      <c r="H651" s="419"/>
      <c r="I651" s="419"/>
      <c r="J651" s="419"/>
      <c r="K651" s="419"/>
      <c r="L651" s="419"/>
      <c r="M651" t="s">
        <v>165</v>
      </c>
      <c r="N651">
        <v>12</v>
      </c>
      <c r="O651">
        <v>7</v>
      </c>
      <c r="P651">
        <v>5</v>
      </c>
      <c r="Q651">
        <v>0</v>
      </c>
      <c r="R651">
        <v>2</v>
      </c>
      <c r="S651">
        <v>0</v>
      </c>
      <c r="T651">
        <v>5</v>
      </c>
      <c r="U651">
        <v>5</v>
      </c>
      <c r="V651">
        <v>0</v>
      </c>
      <c r="W651">
        <v>0</v>
      </c>
      <c r="X651">
        <v>1</v>
      </c>
      <c r="Y651">
        <v>0</v>
      </c>
      <c r="Z651">
        <v>2</v>
      </c>
      <c r="AA651">
        <v>4</v>
      </c>
      <c r="AB651">
        <v>0</v>
      </c>
      <c r="AC651" s="419">
        <f t="shared" si="66"/>
        <v>0</v>
      </c>
      <c r="AD651" s="419">
        <f t="shared" si="67"/>
        <v>1</v>
      </c>
      <c r="AE651" s="419">
        <f t="shared" si="68"/>
        <v>0</v>
      </c>
      <c r="AF651" s="419">
        <f t="shared" si="69"/>
        <v>3</v>
      </c>
      <c r="AG651" s="419">
        <f t="shared" si="70"/>
        <v>1</v>
      </c>
      <c r="AH651" s="419">
        <f t="shared" si="71"/>
        <v>0</v>
      </c>
    </row>
    <row r="652" spans="1:34" ht="14.5" x14ac:dyDescent="0.35">
      <c r="A652" s="681" t="s">
        <v>1426</v>
      </c>
      <c r="B652" s="682" t="s">
        <v>9486</v>
      </c>
      <c r="C652" s="419"/>
      <c r="D652" s="419"/>
      <c r="E652" s="419"/>
      <c r="F652" s="419"/>
      <c r="G652" s="419"/>
      <c r="H652" s="419"/>
      <c r="I652" s="419"/>
      <c r="J652" s="419"/>
      <c r="K652" s="419"/>
      <c r="L652" s="419"/>
      <c r="M652" t="s">
        <v>1672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 s="419">
        <f t="shared" si="66"/>
        <v>0</v>
      </c>
      <c r="AD652" s="419">
        <f t="shared" si="67"/>
        <v>0</v>
      </c>
      <c r="AE652" s="419">
        <f t="shared" si="68"/>
        <v>0</v>
      </c>
      <c r="AF652" s="419">
        <f t="shared" si="69"/>
        <v>0</v>
      </c>
      <c r="AG652" s="419">
        <f t="shared" si="70"/>
        <v>0</v>
      </c>
      <c r="AH652" s="419">
        <f t="shared" si="71"/>
        <v>0</v>
      </c>
    </row>
    <row r="653" spans="1:34" ht="14.5" x14ac:dyDescent="0.35">
      <c r="A653" s="681" t="s">
        <v>1386</v>
      </c>
      <c r="B653" s="682" t="s">
        <v>1915</v>
      </c>
      <c r="C653" s="419"/>
      <c r="D653" s="419"/>
      <c r="E653" s="419"/>
      <c r="F653" s="419"/>
      <c r="G653" s="419"/>
      <c r="H653" s="419"/>
      <c r="I653" s="419"/>
      <c r="J653" s="419"/>
      <c r="K653" s="419"/>
      <c r="L653" s="419"/>
      <c r="M653" t="s">
        <v>1916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 s="419">
        <f t="shared" si="66"/>
        <v>0</v>
      </c>
      <c r="AD653" s="419">
        <f t="shared" si="67"/>
        <v>0</v>
      </c>
      <c r="AE653" s="419">
        <f t="shared" si="68"/>
        <v>0</v>
      </c>
      <c r="AF653" s="419">
        <f t="shared" si="69"/>
        <v>0</v>
      </c>
      <c r="AG653" s="419">
        <f t="shared" si="70"/>
        <v>0</v>
      </c>
      <c r="AH653" s="419">
        <f t="shared" si="71"/>
        <v>0</v>
      </c>
    </row>
    <row r="654" spans="1:34" ht="14.5" x14ac:dyDescent="0.35">
      <c r="A654" s="681" t="s">
        <v>1468</v>
      </c>
      <c r="B654" s="682" t="s">
        <v>1920</v>
      </c>
      <c r="C654" s="419"/>
      <c r="D654" s="419"/>
      <c r="E654" s="419"/>
      <c r="F654" s="419"/>
      <c r="G654" s="419"/>
      <c r="H654" s="419"/>
      <c r="I654" s="419"/>
      <c r="J654" s="419"/>
      <c r="K654" s="419"/>
      <c r="L654" s="419"/>
      <c r="M654" t="s">
        <v>179</v>
      </c>
      <c r="N654">
        <v>5</v>
      </c>
      <c r="O654">
        <v>5</v>
      </c>
      <c r="P654">
        <v>0</v>
      </c>
      <c r="Q654">
        <v>0</v>
      </c>
      <c r="R654">
        <v>0</v>
      </c>
      <c r="S654">
        <v>4</v>
      </c>
      <c r="T654">
        <v>0</v>
      </c>
      <c r="U654">
        <v>0</v>
      </c>
      <c r="V654">
        <v>1</v>
      </c>
      <c r="W654">
        <v>0</v>
      </c>
      <c r="X654">
        <v>0</v>
      </c>
      <c r="Y654">
        <v>4</v>
      </c>
      <c r="Z654">
        <v>0</v>
      </c>
      <c r="AA654">
        <v>0</v>
      </c>
      <c r="AB654">
        <v>1</v>
      </c>
      <c r="AC654" s="419">
        <f t="shared" si="66"/>
        <v>0</v>
      </c>
      <c r="AD654" s="419">
        <f t="shared" si="67"/>
        <v>0</v>
      </c>
      <c r="AE654" s="419">
        <f t="shared" si="68"/>
        <v>0</v>
      </c>
      <c r="AF654" s="419">
        <f t="shared" si="69"/>
        <v>0</v>
      </c>
      <c r="AG654" s="419">
        <f t="shared" si="70"/>
        <v>0</v>
      </c>
      <c r="AH654" s="419">
        <f t="shared" si="71"/>
        <v>0</v>
      </c>
    </row>
    <row r="655" spans="1:34" ht="14.5" x14ac:dyDescent="0.35">
      <c r="A655" s="681" t="s">
        <v>1449</v>
      </c>
      <c r="B655" s="682" t="s">
        <v>9395</v>
      </c>
      <c r="C655" s="419"/>
      <c r="D655" s="419"/>
      <c r="E655" s="419"/>
      <c r="F655" s="419"/>
      <c r="G655" s="419"/>
      <c r="H655" s="419"/>
      <c r="I655" s="419"/>
      <c r="J655" s="419"/>
      <c r="K655" s="419"/>
      <c r="L655" s="419"/>
      <c r="M655" t="s">
        <v>1161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 s="419">
        <f t="shared" si="66"/>
        <v>0</v>
      </c>
      <c r="AD655" s="419">
        <f t="shared" si="67"/>
        <v>0</v>
      </c>
      <c r="AE655" s="419">
        <f t="shared" si="68"/>
        <v>0</v>
      </c>
      <c r="AF655" s="419">
        <f t="shared" si="69"/>
        <v>0</v>
      </c>
      <c r="AG655" s="419">
        <f t="shared" si="70"/>
        <v>0</v>
      </c>
      <c r="AH655" s="419">
        <f t="shared" si="71"/>
        <v>0</v>
      </c>
    </row>
    <row r="656" spans="1:34" ht="14.5" x14ac:dyDescent="0.35">
      <c r="A656" s="681" t="s">
        <v>1519</v>
      </c>
      <c r="B656" s="682" t="s">
        <v>8255</v>
      </c>
      <c r="C656" s="419"/>
      <c r="D656" s="419"/>
      <c r="E656" s="419"/>
      <c r="F656" s="419"/>
      <c r="G656" s="419"/>
      <c r="H656" s="419"/>
      <c r="I656" s="419"/>
      <c r="J656" s="419"/>
      <c r="K656" s="419"/>
      <c r="L656" s="419"/>
      <c r="M656" t="s">
        <v>8256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 s="419">
        <f t="shared" si="66"/>
        <v>0</v>
      </c>
      <c r="AD656" s="419">
        <f t="shared" si="67"/>
        <v>0</v>
      </c>
      <c r="AE656" s="419">
        <f t="shared" si="68"/>
        <v>0</v>
      </c>
      <c r="AF656" s="419">
        <f t="shared" si="69"/>
        <v>0</v>
      </c>
      <c r="AG656" s="419">
        <f t="shared" si="70"/>
        <v>0</v>
      </c>
      <c r="AH656" s="419">
        <f t="shared" si="71"/>
        <v>0</v>
      </c>
    </row>
    <row r="657" spans="1:34" ht="14.5" x14ac:dyDescent="0.35">
      <c r="A657" s="681" t="s">
        <v>1523</v>
      </c>
      <c r="B657" s="682" t="s">
        <v>1924</v>
      </c>
      <c r="C657" s="419"/>
      <c r="D657" s="419"/>
      <c r="E657" s="419"/>
      <c r="F657" s="419"/>
      <c r="G657" s="419"/>
      <c r="H657" s="419"/>
      <c r="I657" s="419"/>
      <c r="J657" s="419"/>
      <c r="K657" s="419"/>
      <c r="L657" s="419"/>
      <c r="M657" t="s">
        <v>7689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 s="419">
        <f t="shared" si="66"/>
        <v>0</v>
      </c>
      <c r="AD657" s="419">
        <f t="shared" si="67"/>
        <v>0</v>
      </c>
      <c r="AE657" s="419">
        <f t="shared" si="68"/>
        <v>0</v>
      </c>
      <c r="AF657" s="419">
        <f t="shared" si="69"/>
        <v>0</v>
      </c>
      <c r="AG657" s="419">
        <f t="shared" si="70"/>
        <v>0</v>
      </c>
      <c r="AH657" s="419">
        <f t="shared" si="71"/>
        <v>0</v>
      </c>
    </row>
    <row r="658" spans="1:34" ht="14.5" x14ac:dyDescent="0.35">
      <c r="A658" s="681" t="s">
        <v>1528</v>
      </c>
      <c r="B658" s="682" t="s">
        <v>1926</v>
      </c>
      <c r="C658" s="419"/>
      <c r="D658" s="419"/>
      <c r="E658" s="419"/>
      <c r="F658" s="419"/>
      <c r="G658" s="419"/>
      <c r="H658" s="419"/>
      <c r="I658" s="419"/>
      <c r="J658" s="419"/>
      <c r="K658" s="419"/>
      <c r="L658" s="419"/>
      <c r="M658" t="s">
        <v>1927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 s="419">
        <f t="shared" si="66"/>
        <v>0</v>
      </c>
      <c r="AD658" s="419">
        <f t="shared" si="67"/>
        <v>0</v>
      </c>
      <c r="AE658" s="419">
        <f t="shared" si="68"/>
        <v>0</v>
      </c>
      <c r="AF658" s="419">
        <f t="shared" si="69"/>
        <v>0</v>
      </c>
      <c r="AG658" s="419">
        <f t="shared" si="70"/>
        <v>0</v>
      </c>
      <c r="AH658" s="419">
        <f t="shared" si="71"/>
        <v>0</v>
      </c>
    </row>
    <row r="659" spans="1:34" ht="14.5" x14ac:dyDescent="0.35">
      <c r="A659" s="681" t="s">
        <v>1549</v>
      </c>
      <c r="B659" s="682" t="s">
        <v>9621</v>
      </c>
      <c r="C659" s="419"/>
      <c r="D659" s="419"/>
      <c r="E659" s="419"/>
      <c r="F659" s="419"/>
      <c r="G659" s="419"/>
      <c r="H659" s="419"/>
      <c r="I659" s="419"/>
      <c r="J659" s="419"/>
      <c r="K659" s="419"/>
      <c r="L659" s="419"/>
      <c r="M659" t="s">
        <v>9622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 s="419">
        <f t="shared" si="66"/>
        <v>0</v>
      </c>
      <c r="AD659" s="419">
        <f t="shared" si="67"/>
        <v>0</v>
      </c>
      <c r="AE659" s="419">
        <f t="shared" si="68"/>
        <v>0</v>
      </c>
      <c r="AF659" s="419">
        <f t="shared" si="69"/>
        <v>0</v>
      </c>
      <c r="AG659" s="419">
        <f t="shared" si="70"/>
        <v>0</v>
      </c>
      <c r="AH659" s="419">
        <f t="shared" si="71"/>
        <v>0</v>
      </c>
    </row>
    <row r="660" spans="1:34" ht="14.5" x14ac:dyDescent="0.35">
      <c r="A660" s="681" t="s">
        <v>1930</v>
      </c>
      <c r="B660" s="682" t="s">
        <v>8185</v>
      </c>
      <c r="C660" s="419"/>
      <c r="D660" s="419"/>
      <c r="E660" s="419"/>
      <c r="F660" s="419"/>
      <c r="G660" s="419"/>
      <c r="H660" s="419"/>
      <c r="I660" s="419"/>
      <c r="J660" s="419"/>
      <c r="K660" s="419"/>
      <c r="L660" s="419"/>
      <c r="M660" t="s">
        <v>2408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 s="419">
        <f t="shared" si="66"/>
        <v>0</v>
      </c>
      <c r="AD660" s="419">
        <f t="shared" si="67"/>
        <v>0</v>
      </c>
      <c r="AE660" s="419">
        <f t="shared" si="68"/>
        <v>0</v>
      </c>
      <c r="AF660" s="419">
        <f t="shared" si="69"/>
        <v>0</v>
      </c>
      <c r="AG660" s="419">
        <f t="shared" si="70"/>
        <v>0</v>
      </c>
      <c r="AH660" s="419">
        <f t="shared" si="71"/>
        <v>0</v>
      </c>
    </row>
    <row r="661" spans="1:34" ht="14.5" x14ac:dyDescent="0.35">
      <c r="A661" s="681" t="s">
        <v>1907</v>
      </c>
      <c r="B661" s="682" t="s">
        <v>1931</v>
      </c>
      <c r="C661" s="419"/>
      <c r="D661" s="419"/>
      <c r="E661" s="419"/>
      <c r="F661" s="419"/>
      <c r="G661" s="419"/>
      <c r="H661" s="419"/>
      <c r="I661" s="419"/>
      <c r="J661" s="419"/>
      <c r="K661" s="419"/>
      <c r="L661" s="419"/>
      <c r="M661" t="s">
        <v>1932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 s="419">
        <f t="shared" si="66"/>
        <v>0</v>
      </c>
      <c r="AD661" s="419">
        <f t="shared" si="67"/>
        <v>0</v>
      </c>
      <c r="AE661" s="419">
        <f t="shared" si="68"/>
        <v>0</v>
      </c>
      <c r="AF661" s="419">
        <f t="shared" si="69"/>
        <v>0</v>
      </c>
      <c r="AG661" s="419">
        <f t="shared" si="70"/>
        <v>0</v>
      </c>
      <c r="AH661" s="419">
        <f t="shared" si="71"/>
        <v>0</v>
      </c>
    </row>
    <row r="662" spans="1:34" ht="14.5" x14ac:dyDescent="0.35">
      <c r="A662" s="681" t="s">
        <v>1633</v>
      </c>
      <c r="B662" s="682" t="s">
        <v>9485</v>
      </c>
      <c r="C662" s="419"/>
      <c r="D662" s="419"/>
      <c r="E662" s="419"/>
      <c r="F662" s="419"/>
      <c r="G662" s="419"/>
      <c r="H662" s="419"/>
      <c r="I662" s="419"/>
      <c r="J662" s="419"/>
      <c r="K662" s="419"/>
      <c r="L662" s="419"/>
      <c r="M662" t="s">
        <v>217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 s="419">
        <f t="shared" si="66"/>
        <v>0</v>
      </c>
      <c r="AD662" s="419">
        <f t="shared" si="67"/>
        <v>0</v>
      </c>
      <c r="AE662" s="419">
        <f t="shared" si="68"/>
        <v>0</v>
      </c>
      <c r="AF662" s="419">
        <f t="shared" si="69"/>
        <v>0</v>
      </c>
      <c r="AG662" s="419">
        <f t="shared" si="70"/>
        <v>0</v>
      </c>
      <c r="AH662" s="419">
        <f t="shared" si="71"/>
        <v>0</v>
      </c>
    </row>
    <row r="663" spans="1:34" ht="14.5" x14ac:dyDescent="0.35">
      <c r="A663" s="681" t="s">
        <v>1629</v>
      </c>
      <c r="B663" s="682" t="s">
        <v>1935</v>
      </c>
      <c r="C663" s="419"/>
      <c r="D663" s="419"/>
      <c r="E663" s="419"/>
      <c r="F663" s="419"/>
      <c r="G663" s="419"/>
      <c r="H663" s="419"/>
      <c r="I663" s="419"/>
      <c r="J663" s="419"/>
      <c r="K663" s="419"/>
      <c r="L663" s="419"/>
      <c r="M663" t="s">
        <v>1936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 s="419">
        <f t="shared" si="66"/>
        <v>0</v>
      </c>
      <c r="AD663" s="419">
        <f t="shared" si="67"/>
        <v>0</v>
      </c>
      <c r="AE663" s="419">
        <f t="shared" si="68"/>
        <v>0</v>
      </c>
      <c r="AF663" s="419">
        <f t="shared" si="69"/>
        <v>0</v>
      </c>
      <c r="AG663" s="419">
        <f t="shared" si="70"/>
        <v>0</v>
      </c>
      <c r="AH663" s="419">
        <f t="shared" si="71"/>
        <v>0</v>
      </c>
    </row>
    <row r="664" spans="1:34" ht="14.5" x14ac:dyDescent="0.35">
      <c r="A664" s="681" t="s">
        <v>1649</v>
      </c>
      <c r="B664" s="682" t="s">
        <v>1939</v>
      </c>
      <c r="C664" s="419"/>
      <c r="D664" s="419"/>
      <c r="E664" s="419"/>
      <c r="F664" s="419"/>
      <c r="G664" s="419"/>
      <c r="H664" s="419"/>
      <c r="I664" s="419"/>
      <c r="J664" s="419"/>
      <c r="K664" s="419"/>
      <c r="L664" s="419"/>
      <c r="M664" t="s">
        <v>1899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 s="419">
        <f t="shared" si="66"/>
        <v>0</v>
      </c>
      <c r="AD664" s="419">
        <f t="shared" si="67"/>
        <v>0</v>
      </c>
      <c r="AE664" s="419">
        <f t="shared" si="68"/>
        <v>0</v>
      </c>
      <c r="AF664" s="419">
        <f t="shared" si="69"/>
        <v>0</v>
      </c>
      <c r="AG664" s="419">
        <f t="shared" si="70"/>
        <v>0</v>
      </c>
      <c r="AH664" s="419">
        <f t="shared" si="71"/>
        <v>0</v>
      </c>
    </row>
    <row r="665" spans="1:34" ht="14.5" x14ac:dyDescent="0.35">
      <c r="A665" s="681" t="s">
        <v>1656</v>
      </c>
      <c r="B665" s="682" t="s">
        <v>9449</v>
      </c>
      <c r="C665" s="419"/>
      <c r="D665" s="419"/>
      <c r="E665" s="419"/>
      <c r="F665" s="419"/>
      <c r="G665" s="419"/>
      <c r="H665" s="419"/>
      <c r="I665" s="419"/>
      <c r="J665" s="419"/>
      <c r="K665" s="419"/>
      <c r="L665" s="419"/>
      <c r="M665" t="s">
        <v>1407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 s="419">
        <f t="shared" si="66"/>
        <v>0</v>
      </c>
      <c r="AD665" s="419">
        <f t="shared" si="67"/>
        <v>0</v>
      </c>
      <c r="AE665" s="419">
        <f t="shared" si="68"/>
        <v>0</v>
      </c>
      <c r="AF665" s="419">
        <f t="shared" si="69"/>
        <v>0</v>
      </c>
      <c r="AG665" s="419">
        <f t="shared" si="70"/>
        <v>0</v>
      </c>
      <c r="AH665" s="419">
        <f t="shared" si="71"/>
        <v>0</v>
      </c>
    </row>
    <row r="666" spans="1:34" ht="14.5" x14ac:dyDescent="0.35">
      <c r="A666" s="681" t="s">
        <v>1941</v>
      </c>
      <c r="B666" s="682" t="s">
        <v>9608</v>
      </c>
      <c r="C666" s="419"/>
      <c r="D666" s="419"/>
      <c r="E666" s="419"/>
      <c r="F666" s="419"/>
      <c r="G666" s="419"/>
      <c r="H666" s="419"/>
      <c r="I666" s="419"/>
      <c r="J666" s="419"/>
      <c r="K666" s="419"/>
      <c r="L666" s="419"/>
      <c r="M666" t="s">
        <v>14445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 s="419">
        <f t="shared" si="66"/>
        <v>0</v>
      </c>
      <c r="AD666" s="419">
        <f t="shared" si="67"/>
        <v>0</v>
      </c>
      <c r="AE666" s="419">
        <f t="shared" si="68"/>
        <v>0</v>
      </c>
      <c r="AF666" s="419">
        <f t="shared" si="69"/>
        <v>0</v>
      </c>
      <c r="AG666" s="419">
        <f t="shared" si="70"/>
        <v>0</v>
      </c>
      <c r="AH666" s="419">
        <f t="shared" si="71"/>
        <v>0</v>
      </c>
    </row>
    <row r="667" spans="1:34" ht="14.5" x14ac:dyDescent="0.35">
      <c r="A667" s="681" t="s">
        <v>1942</v>
      </c>
      <c r="B667" s="682" t="s">
        <v>9667</v>
      </c>
      <c r="C667" s="419"/>
      <c r="D667" s="419"/>
      <c r="E667" s="419"/>
      <c r="F667" s="419"/>
      <c r="G667" s="419"/>
      <c r="H667" s="419"/>
      <c r="I667" s="419"/>
      <c r="J667" s="419"/>
      <c r="K667" s="419"/>
      <c r="L667" s="419"/>
      <c r="M667" t="s">
        <v>1943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 s="419">
        <f t="shared" si="66"/>
        <v>0</v>
      </c>
      <c r="AD667" s="419">
        <f t="shared" si="67"/>
        <v>0</v>
      </c>
      <c r="AE667" s="419">
        <f t="shared" si="68"/>
        <v>0</v>
      </c>
      <c r="AF667" s="419">
        <f t="shared" si="69"/>
        <v>0</v>
      </c>
      <c r="AG667" s="419">
        <f t="shared" si="70"/>
        <v>0</v>
      </c>
      <c r="AH667" s="419">
        <f t="shared" si="71"/>
        <v>0</v>
      </c>
    </row>
    <row r="668" spans="1:34" ht="14.5" x14ac:dyDescent="0.35">
      <c r="A668" s="681" t="s">
        <v>7060</v>
      </c>
      <c r="B668" s="682" t="s">
        <v>1944</v>
      </c>
      <c r="C668" s="419"/>
      <c r="D668" s="419"/>
      <c r="E668" s="419"/>
      <c r="F668" s="419"/>
      <c r="G668" s="419"/>
      <c r="H668" s="419"/>
      <c r="I668" s="419"/>
      <c r="J668" s="419"/>
      <c r="K668" s="419"/>
      <c r="L668" s="419"/>
      <c r="M668" t="s">
        <v>8522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 s="419">
        <f t="shared" si="66"/>
        <v>0</v>
      </c>
      <c r="AD668" s="419">
        <f t="shared" si="67"/>
        <v>0</v>
      </c>
      <c r="AE668" s="419">
        <f t="shared" si="68"/>
        <v>0</v>
      </c>
      <c r="AF668" s="419">
        <f t="shared" si="69"/>
        <v>0</v>
      </c>
      <c r="AG668" s="419">
        <f t="shared" si="70"/>
        <v>0</v>
      </c>
      <c r="AH668" s="419">
        <f t="shared" si="71"/>
        <v>0</v>
      </c>
    </row>
    <row r="669" spans="1:34" ht="14.5" x14ac:dyDescent="0.35">
      <c r="A669" s="681" t="s">
        <v>1947</v>
      </c>
      <c r="B669" s="682" t="s">
        <v>1948</v>
      </c>
      <c r="C669" s="419"/>
      <c r="D669" s="419"/>
      <c r="E669" s="419"/>
      <c r="F669" s="419"/>
      <c r="G669" s="419"/>
      <c r="H669" s="419"/>
      <c r="I669" s="419"/>
      <c r="J669" s="419"/>
      <c r="K669" s="419"/>
      <c r="L669" s="419"/>
      <c r="M669" t="s">
        <v>251</v>
      </c>
      <c r="N669">
        <v>13</v>
      </c>
      <c r="O669">
        <v>7</v>
      </c>
      <c r="P669">
        <v>6</v>
      </c>
      <c r="Q669">
        <v>0</v>
      </c>
      <c r="R669">
        <v>2</v>
      </c>
      <c r="S669">
        <v>2</v>
      </c>
      <c r="T669">
        <v>0</v>
      </c>
      <c r="U669">
        <v>7</v>
      </c>
      <c r="V669">
        <v>2</v>
      </c>
      <c r="W669">
        <v>0</v>
      </c>
      <c r="X669">
        <v>0</v>
      </c>
      <c r="Y669">
        <v>2</v>
      </c>
      <c r="Z669">
        <v>0</v>
      </c>
      <c r="AA669">
        <v>3</v>
      </c>
      <c r="AB669">
        <v>2</v>
      </c>
      <c r="AC669" s="419">
        <f t="shared" si="66"/>
        <v>0</v>
      </c>
      <c r="AD669" s="419">
        <f t="shared" si="67"/>
        <v>2</v>
      </c>
      <c r="AE669" s="419">
        <f t="shared" si="68"/>
        <v>0</v>
      </c>
      <c r="AF669" s="419">
        <f t="shared" si="69"/>
        <v>0</v>
      </c>
      <c r="AG669" s="419">
        <f t="shared" si="70"/>
        <v>4</v>
      </c>
      <c r="AH669" s="419">
        <f t="shared" si="71"/>
        <v>0</v>
      </c>
    </row>
    <row r="670" spans="1:34" ht="14.5" x14ac:dyDescent="0.35">
      <c r="A670" s="681" t="s">
        <v>1950</v>
      </c>
      <c r="B670" s="682" t="s">
        <v>1951</v>
      </c>
      <c r="C670" s="419"/>
      <c r="D670" s="419"/>
      <c r="E670" s="419"/>
      <c r="F670" s="419"/>
      <c r="G670" s="419"/>
      <c r="H670" s="419"/>
      <c r="I670" s="419"/>
      <c r="J670" s="419"/>
      <c r="K670" s="419"/>
      <c r="L670" s="419"/>
      <c r="M670" t="s">
        <v>21212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 s="419">
        <f t="shared" si="66"/>
        <v>0</v>
      </c>
      <c r="AD670" s="419">
        <f t="shared" si="67"/>
        <v>0</v>
      </c>
      <c r="AE670" s="419">
        <f t="shared" si="68"/>
        <v>0</v>
      </c>
      <c r="AF670" s="419">
        <f t="shared" si="69"/>
        <v>0</v>
      </c>
      <c r="AG670" s="419">
        <f t="shared" si="70"/>
        <v>0</v>
      </c>
      <c r="AH670" s="419">
        <f t="shared" si="71"/>
        <v>0</v>
      </c>
    </row>
    <row r="671" spans="1:34" ht="14.5" x14ac:dyDescent="0.35">
      <c r="A671" s="681" t="s">
        <v>1954</v>
      </c>
      <c r="B671" s="682" t="s">
        <v>9519</v>
      </c>
      <c r="C671" s="419"/>
      <c r="D671" s="419"/>
      <c r="E671" s="419"/>
      <c r="F671" s="419"/>
      <c r="G671" s="419"/>
      <c r="H671" s="419"/>
      <c r="I671" s="419"/>
      <c r="J671" s="419"/>
      <c r="K671" s="419"/>
      <c r="L671" s="419"/>
      <c r="M671" t="s">
        <v>217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 s="419">
        <f t="shared" si="66"/>
        <v>0</v>
      </c>
      <c r="AD671" s="419">
        <f t="shared" si="67"/>
        <v>0</v>
      </c>
      <c r="AE671" s="419">
        <f t="shared" si="68"/>
        <v>0</v>
      </c>
      <c r="AF671" s="419">
        <f t="shared" si="69"/>
        <v>0</v>
      </c>
      <c r="AG671" s="419">
        <f t="shared" si="70"/>
        <v>0</v>
      </c>
      <c r="AH671" s="419">
        <f t="shared" si="71"/>
        <v>0</v>
      </c>
    </row>
    <row r="672" spans="1:34" ht="14.5" x14ac:dyDescent="0.35">
      <c r="A672" s="681" t="s">
        <v>1955</v>
      </c>
      <c r="B672" s="682" t="s">
        <v>1956</v>
      </c>
      <c r="C672" s="419"/>
      <c r="D672" s="419"/>
      <c r="E672" s="419"/>
      <c r="F672" s="419"/>
      <c r="G672" s="419"/>
      <c r="H672" s="419"/>
      <c r="I672" s="419"/>
      <c r="J672" s="419"/>
      <c r="K672" s="419"/>
      <c r="L672" s="419"/>
      <c r="M672" t="s">
        <v>21213</v>
      </c>
      <c r="N672">
        <v>3</v>
      </c>
      <c r="O672">
        <v>1</v>
      </c>
      <c r="P672">
        <v>2</v>
      </c>
      <c r="Q672">
        <v>2</v>
      </c>
      <c r="R672">
        <v>0</v>
      </c>
      <c r="S672">
        <v>1</v>
      </c>
      <c r="T672">
        <v>0</v>
      </c>
      <c r="U672">
        <v>0</v>
      </c>
      <c r="V672">
        <v>0</v>
      </c>
      <c r="W672">
        <v>1</v>
      </c>
      <c r="X672">
        <v>0</v>
      </c>
      <c r="Y672">
        <v>0</v>
      </c>
      <c r="Z672">
        <v>0</v>
      </c>
      <c r="AA672">
        <v>0</v>
      </c>
      <c r="AB672">
        <v>0</v>
      </c>
      <c r="AC672" s="419">
        <f t="shared" si="66"/>
        <v>1</v>
      </c>
      <c r="AD672" s="419">
        <f t="shared" si="67"/>
        <v>0</v>
      </c>
      <c r="AE672" s="419">
        <f t="shared" si="68"/>
        <v>1</v>
      </c>
      <c r="AF672" s="419">
        <f t="shared" si="69"/>
        <v>0</v>
      </c>
      <c r="AG672" s="419">
        <f t="shared" si="70"/>
        <v>0</v>
      </c>
      <c r="AH672" s="419">
        <f t="shared" si="71"/>
        <v>0</v>
      </c>
    </row>
    <row r="673" spans="1:34" ht="14.5" x14ac:dyDescent="0.35">
      <c r="A673" s="681" t="s">
        <v>1959</v>
      </c>
      <c r="B673" s="682" t="s">
        <v>8177</v>
      </c>
      <c r="C673" s="419"/>
      <c r="D673" s="419"/>
      <c r="E673" s="419"/>
      <c r="F673" s="419"/>
      <c r="G673" s="419"/>
      <c r="H673" s="419"/>
      <c r="I673" s="419"/>
      <c r="J673" s="419"/>
      <c r="K673" s="419"/>
      <c r="L673" s="419"/>
      <c r="M673" t="s">
        <v>9406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 s="419">
        <f t="shared" si="66"/>
        <v>0</v>
      </c>
      <c r="AD673" s="419">
        <f t="shared" si="67"/>
        <v>0</v>
      </c>
      <c r="AE673" s="419">
        <f t="shared" si="68"/>
        <v>0</v>
      </c>
      <c r="AF673" s="419">
        <f t="shared" si="69"/>
        <v>0</v>
      </c>
      <c r="AG673" s="419">
        <f t="shared" si="70"/>
        <v>0</v>
      </c>
      <c r="AH673" s="419">
        <f t="shared" si="71"/>
        <v>0</v>
      </c>
    </row>
    <row r="674" spans="1:34" ht="14.5" x14ac:dyDescent="0.35">
      <c r="A674" s="681" t="s">
        <v>1962</v>
      </c>
      <c r="B674" s="682" t="s">
        <v>9504</v>
      </c>
      <c r="C674" s="419"/>
      <c r="D674" s="419"/>
      <c r="E674" s="419"/>
      <c r="F674" s="419"/>
      <c r="G674" s="419"/>
      <c r="H674" s="419"/>
      <c r="I674" s="419"/>
      <c r="J674" s="419"/>
      <c r="K674" s="419"/>
      <c r="L674" s="419"/>
      <c r="M674" t="s">
        <v>1197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 s="419">
        <f t="shared" si="66"/>
        <v>0</v>
      </c>
      <c r="AD674" s="419">
        <f t="shared" si="67"/>
        <v>0</v>
      </c>
      <c r="AE674" s="419">
        <f t="shared" si="68"/>
        <v>0</v>
      </c>
      <c r="AF674" s="419">
        <f t="shared" si="69"/>
        <v>0</v>
      </c>
      <c r="AG674" s="419">
        <f t="shared" si="70"/>
        <v>0</v>
      </c>
      <c r="AH674" s="419">
        <f t="shared" si="71"/>
        <v>0</v>
      </c>
    </row>
    <row r="675" spans="1:34" ht="14.5" x14ac:dyDescent="0.35">
      <c r="A675" s="681" t="s">
        <v>1963</v>
      </c>
      <c r="B675" s="682" t="s">
        <v>8179</v>
      </c>
      <c r="C675" s="419"/>
      <c r="D675" s="419"/>
      <c r="E675" s="419"/>
      <c r="F675" s="419"/>
      <c r="G675" s="419"/>
      <c r="H675" s="419"/>
      <c r="I675" s="419"/>
      <c r="J675" s="419"/>
      <c r="K675" s="419"/>
      <c r="L675" s="419"/>
      <c r="M675" t="s">
        <v>1541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 s="419">
        <f t="shared" si="66"/>
        <v>0</v>
      </c>
      <c r="AD675" s="419">
        <f t="shared" si="67"/>
        <v>0</v>
      </c>
      <c r="AE675" s="419">
        <f t="shared" si="68"/>
        <v>0</v>
      </c>
      <c r="AF675" s="419">
        <f t="shared" si="69"/>
        <v>0</v>
      </c>
      <c r="AG675" s="419">
        <f t="shared" si="70"/>
        <v>0</v>
      </c>
      <c r="AH675" s="419">
        <f t="shared" si="71"/>
        <v>0</v>
      </c>
    </row>
    <row r="676" spans="1:34" ht="14.5" x14ac:dyDescent="0.35">
      <c r="A676" s="681" t="s">
        <v>1965</v>
      </c>
      <c r="B676" s="682" t="s">
        <v>1966</v>
      </c>
      <c r="C676" s="419"/>
      <c r="D676" s="419"/>
      <c r="E676" s="419"/>
      <c r="F676" s="419"/>
      <c r="G676" s="419"/>
      <c r="H676" s="419"/>
      <c r="I676" s="419"/>
      <c r="J676" s="419"/>
      <c r="K676" s="419"/>
      <c r="L676" s="419"/>
      <c r="M676" t="s">
        <v>1967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 s="419">
        <f t="shared" si="66"/>
        <v>0</v>
      </c>
      <c r="AD676" s="419">
        <f t="shared" si="67"/>
        <v>0</v>
      </c>
      <c r="AE676" s="419">
        <f t="shared" si="68"/>
        <v>0</v>
      </c>
      <c r="AF676" s="419">
        <f t="shared" si="69"/>
        <v>0</v>
      </c>
      <c r="AG676" s="419">
        <f t="shared" si="70"/>
        <v>0</v>
      </c>
      <c r="AH676" s="419">
        <f t="shared" si="71"/>
        <v>0</v>
      </c>
    </row>
    <row r="677" spans="1:34" ht="14.5" x14ac:dyDescent="0.35">
      <c r="A677" s="681" t="s">
        <v>1971</v>
      </c>
      <c r="B677" s="682" t="s">
        <v>8187</v>
      </c>
      <c r="C677" s="419"/>
      <c r="D677" s="419"/>
      <c r="E677" s="419"/>
      <c r="F677" s="419"/>
      <c r="G677" s="419"/>
      <c r="H677" s="419"/>
      <c r="I677" s="419"/>
      <c r="J677" s="419"/>
      <c r="K677" s="419"/>
      <c r="L677" s="419"/>
      <c r="M677" t="s">
        <v>9472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 s="419">
        <f t="shared" si="66"/>
        <v>0</v>
      </c>
      <c r="AD677" s="419">
        <f t="shared" si="67"/>
        <v>0</v>
      </c>
      <c r="AE677" s="419">
        <f t="shared" si="68"/>
        <v>0</v>
      </c>
      <c r="AF677" s="419">
        <f t="shared" si="69"/>
        <v>0</v>
      </c>
      <c r="AG677" s="419">
        <f t="shared" si="70"/>
        <v>0</v>
      </c>
      <c r="AH677" s="419">
        <f t="shared" si="71"/>
        <v>0</v>
      </c>
    </row>
    <row r="678" spans="1:34" ht="14.5" x14ac:dyDescent="0.35">
      <c r="A678" s="681" t="s">
        <v>1973</v>
      </c>
      <c r="B678" s="682" t="s">
        <v>8178</v>
      </c>
      <c r="C678" s="419"/>
      <c r="D678" s="419"/>
      <c r="E678" s="419"/>
      <c r="F678" s="419"/>
      <c r="G678" s="419"/>
      <c r="H678" s="419"/>
      <c r="I678" s="419"/>
      <c r="J678" s="419"/>
      <c r="K678" s="419"/>
      <c r="L678" s="419"/>
      <c r="M678" t="s">
        <v>1167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 s="419">
        <f t="shared" si="66"/>
        <v>0</v>
      </c>
      <c r="AD678" s="419">
        <f t="shared" si="67"/>
        <v>0</v>
      </c>
      <c r="AE678" s="419">
        <f t="shared" si="68"/>
        <v>0</v>
      </c>
      <c r="AF678" s="419">
        <f t="shared" si="69"/>
        <v>0</v>
      </c>
      <c r="AG678" s="419">
        <f t="shared" si="70"/>
        <v>0</v>
      </c>
      <c r="AH678" s="419">
        <f t="shared" si="71"/>
        <v>0</v>
      </c>
    </row>
    <row r="679" spans="1:34" ht="14.5" x14ac:dyDescent="0.35">
      <c r="A679" s="681" t="s">
        <v>1975</v>
      </c>
      <c r="B679" s="682" t="s">
        <v>9428</v>
      </c>
      <c r="C679" s="419"/>
      <c r="D679" s="419"/>
      <c r="E679" s="419"/>
      <c r="F679" s="419"/>
      <c r="G679" s="419"/>
      <c r="H679" s="419"/>
      <c r="I679" s="419"/>
      <c r="J679" s="419"/>
      <c r="K679" s="419"/>
      <c r="L679" s="419"/>
      <c r="M679" t="s">
        <v>1976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 s="419">
        <f t="shared" si="66"/>
        <v>0</v>
      </c>
      <c r="AD679" s="419">
        <f t="shared" si="67"/>
        <v>0</v>
      </c>
      <c r="AE679" s="419">
        <f t="shared" si="68"/>
        <v>0</v>
      </c>
      <c r="AF679" s="419">
        <f t="shared" si="69"/>
        <v>0</v>
      </c>
      <c r="AG679" s="419">
        <f t="shared" si="70"/>
        <v>0</v>
      </c>
      <c r="AH679" s="419">
        <f t="shared" si="71"/>
        <v>0</v>
      </c>
    </row>
    <row r="680" spans="1:34" ht="14.5" x14ac:dyDescent="0.35">
      <c r="A680" s="681" t="s">
        <v>1977</v>
      </c>
      <c r="B680" s="682" t="s">
        <v>8195</v>
      </c>
      <c r="C680" s="419"/>
      <c r="D680" s="419"/>
      <c r="E680" s="419"/>
      <c r="F680" s="419"/>
      <c r="G680" s="419"/>
      <c r="H680" s="419"/>
      <c r="I680" s="419"/>
      <c r="J680" s="419"/>
      <c r="K680" s="419"/>
      <c r="L680" s="419"/>
      <c r="M680" t="s">
        <v>8196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 s="419">
        <f t="shared" si="66"/>
        <v>0</v>
      </c>
      <c r="AD680" s="419">
        <f t="shared" si="67"/>
        <v>0</v>
      </c>
      <c r="AE680" s="419">
        <f t="shared" si="68"/>
        <v>0</v>
      </c>
      <c r="AF680" s="419">
        <f t="shared" si="69"/>
        <v>0</v>
      </c>
      <c r="AG680" s="419">
        <f t="shared" si="70"/>
        <v>0</v>
      </c>
      <c r="AH680" s="419">
        <f t="shared" si="71"/>
        <v>0</v>
      </c>
    </row>
    <row r="681" spans="1:34" ht="14.5" x14ac:dyDescent="0.35">
      <c r="A681" s="681" t="s">
        <v>1978</v>
      </c>
      <c r="B681" s="682" t="s">
        <v>8197</v>
      </c>
      <c r="C681" s="419"/>
      <c r="D681" s="419"/>
      <c r="E681" s="419"/>
      <c r="F681" s="419"/>
      <c r="G681" s="419"/>
      <c r="H681" s="419"/>
      <c r="I681" s="419"/>
      <c r="J681" s="419"/>
      <c r="K681" s="419"/>
      <c r="L681" s="419"/>
      <c r="M681" t="s">
        <v>1979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 s="419">
        <f t="shared" si="66"/>
        <v>0</v>
      </c>
      <c r="AD681" s="419">
        <f t="shared" si="67"/>
        <v>0</v>
      </c>
      <c r="AE681" s="419">
        <f t="shared" si="68"/>
        <v>0</v>
      </c>
      <c r="AF681" s="419">
        <f t="shared" si="69"/>
        <v>0</v>
      </c>
      <c r="AG681" s="419">
        <f t="shared" si="70"/>
        <v>0</v>
      </c>
      <c r="AH681" s="419">
        <f t="shared" si="71"/>
        <v>0</v>
      </c>
    </row>
    <row r="682" spans="1:34" ht="14.5" x14ac:dyDescent="0.35">
      <c r="A682" s="681" t="s">
        <v>1980</v>
      </c>
      <c r="B682" s="682" t="s">
        <v>8200</v>
      </c>
      <c r="C682" s="419"/>
      <c r="D682" s="419"/>
      <c r="E682" s="419"/>
      <c r="F682" s="419"/>
      <c r="G682" s="419"/>
      <c r="H682" s="419"/>
      <c r="I682" s="419"/>
      <c r="J682" s="419"/>
      <c r="K682" s="419"/>
      <c r="L682" s="419"/>
      <c r="M682" t="s">
        <v>748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 s="419">
        <f t="shared" si="66"/>
        <v>0</v>
      </c>
      <c r="AD682" s="419">
        <f t="shared" si="67"/>
        <v>0</v>
      </c>
      <c r="AE682" s="419">
        <f t="shared" si="68"/>
        <v>0</v>
      </c>
      <c r="AF682" s="419">
        <f t="shared" si="69"/>
        <v>0</v>
      </c>
      <c r="AG682" s="419">
        <f t="shared" si="70"/>
        <v>0</v>
      </c>
      <c r="AH682" s="419">
        <f t="shared" si="71"/>
        <v>0</v>
      </c>
    </row>
    <row r="683" spans="1:34" ht="14.5" x14ac:dyDescent="0.35">
      <c r="A683" s="681" t="s">
        <v>1981</v>
      </c>
      <c r="B683" s="682" t="s">
        <v>9629</v>
      </c>
      <c r="C683" s="419"/>
      <c r="D683" s="419"/>
      <c r="E683" s="419"/>
      <c r="F683" s="419"/>
      <c r="G683" s="419"/>
      <c r="H683" s="419"/>
      <c r="I683" s="419"/>
      <c r="J683" s="419"/>
      <c r="K683" s="419"/>
      <c r="L683" s="419"/>
      <c r="M683" t="s">
        <v>9630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 s="419">
        <f t="shared" si="66"/>
        <v>0</v>
      </c>
      <c r="AD683" s="419">
        <f t="shared" si="67"/>
        <v>0</v>
      </c>
      <c r="AE683" s="419">
        <f t="shared" si="68"/>
        <v>0</v>
      </c>
      <c r="AF683" s="419">
        <f t="shared" si="69"/>
        <v>0</v>
      </c>
      <c r="AG683" s="419">
        <f t="shared" si="70"/>
        <v>0</v>
      </c>
      <c r="AH683" s="419">
        <f t="shared" si="71"/>
        <v>0</v>
      </c>
    </row>
    <row r="684" spans="1:34" ht="14.5" x14ac:dyDescent="0.35">
      <c r="A684" s="681" t="s">
        <v>8150</v>
      </c>
      <c r="B684" s="682" t="s">
        <v>8208</v>
      </c>
      <c r="C684" s="419"/>
      <c r="D684" s="419"/>
      <c r="E684" s="419"/>
      <c r="F684" s="419"/>
      <c r="G684" s="419"/>
      <c r="H684" s="419"/>
      <c r="I684" s="419"/>
      <c r="J684" s="419"/>
      <c r="K684" s="419"/>
      <c r="L684" s="419"/>
      <c r="M684" t="s">
        <v>8209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 s="419">
        <f t="shared" si="66"/>
        <v>0</v>
      </c>
      <c r="AD684" s="419">
        <f t="shared" si="67"/>
        <v>0</v>
      </c>
      <c r="AE684" s="419">
        <f t="shared" si="68"/>
        <v>0</v>
      </c>
      <c r="AF684" s="419">
        <f t="shared" si="69"/>
        <v>0</v>
      </c>
      <c r="AG684" s="419">
        <f t="shared" si="70"/>
        <v>0</v>
      </c>
      <c r="AH684" s="419">
        <f t="shared" si="71"/>
        <v>0</v>
      </c>
    </row>
    <row r="685" spans="1:34" ht="14.5" x14ac:dyDescent="0.35">
      <c r="A685" s="681" t="s">
        <v>1130</v>
      </c>
      <c r="B685" s="682" t="s">
        <v>8210</v>
      </c>
      <c r="C685" s="419"/>
      <c r="D685" s="419"/>
      <c r="E685" s="419"/>
      <c r="F685" s="419"/>
      <c r="G685" s="419"/>
      <c r="H685" s="419"/>
      <c r="I685" s="419"/>
      <c r="J685" s="419"/>
      <c r="K685" s="419"/>
      <c r="L685" s="419"/>
      <c r="M685" t="s">
        <v>988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 s="419">
        <f t="shared" si="66"/>
        <v>0</v>
      </c>
      <c r="AD685" s="419">
        <f t="shared" si="67"/>
        <v>0</v>
      </c>
      <c r="AE685" s="419">
        <f t="shared" si="68"/>
        <v>0</v>
      </c>
      <c r="AF685" s="419">
        <f t="shared" si="69"/>
        <v>0</v>
      </c>
      <c r="AG685" s="419">
        <f t="shared" si="70"/>
        <v>0</v>
      </c>
      <c r="AH685" s="419">
        <f t="shared" si="71"/>
        <v>0</v>
      </c>
    </row>
    <row r="686" spans="1:34" ht="14.5" x14ac:dyDescent="0.35">
      <c r="A686" s="681" t="s">
        <v>897</v>
      </c>
      <c r="B686" s="682" t="s">
        <v>9674</v>
      </c>
      <c r="C686" s="419"/>
      <c r="D686" s="419"/>
      <c r="E686" s="419"/>
      <c r="F686" s="419"/>
      <c r="G686" s="419"/>
      <c r="H686" s="419"/>
      <c r="I686" s="419"/>
      <c r="J686" s="419"/>
      <c r="K686" s="419"/>
      <c r="L686" s="419"/>
      <c r="M686" t="s">
        <v>9675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 s="419">
        <f t="shared" si="66"/>
        <v>0</v>
      </c>
      <c r="AD686" s="419">
        <f t="shared" si="67"/>
        <v>0</v>
      </c>
      <c r="AE686" s="419">
        <f t="shared" si="68"/>
        <v>0</v>
      </c>
      <c r="AF686" s="419">
        <f t="shared" si="69"/>
        <v>0</v>
      </c>
      <c r="AG686" s="419">
        <f t="shared" si="70"/>
        <v>0</v>
      </c>
      <c r="AH686" s="419">
        <f t="shared" si="71"/>
        <v>0</v>
      </c>
    </row>
    <row r="687" spans="1:34" ht="14.5" x14ac:dyDescent="0.35">
      <c r="A687" s="681" t="s">
        <v>965</v>
      </c>
      <c r="B687" s="682" t="s">
        <v>1983</v>
      </c>
      <c r="C687" s="419"/>
      <c r="D687" s="419"/>
      <c r="E687" s="419"/>
      <c r="F687" s="419"/>
      <c r="G687" s="419"/>
      <c r="H687" s="419"/>
      <c r="I687" s="419"/>
      <c r="J687" s="419"/>
      <c r="K687" s="419"/>
      <c r="L687" s="419"/>
      <c r="M687" t="s">
        <v>627</v>
      </c>
      <c r="N687">
        <v>9</v>
      </c>
      <c r="O687">
        <v>7</v>
      </c>
      <c r="P687">
        <v>2</v>
      </c>
      <c r="Q687">
        <v>3</v>
      </c>
      <c r="R687">
        <v>2</v>
      </c>
      <c r="S687">
        <v>3</v>
      </c>
      <c r="T687">
        <v>0</v>
      </c>
      <c r="U687">
        <v>1</v>
      </c>
      <c r="V687">
        <v>0</v>
      </c>
      <c r="W687">
        <v>2</v>
      </c>
      <c r="X687">
        <v>2</v>
      </c>
      <c r="Y687">
        <v>2</v>
      </c>
      <c r="Z687">
        <v>0</v>
      </c>
      <c r="AA687">
        <v>1</v>
      </c>
      <c r="AB687">
        <v>0</v>
      </c>
      <c r="AC687" s="419">
        <f t="shared" si="66"/>
        <v>1</v>
      </c>
      <c r="AD687" s="419">
        <f t="shared" si="67"/>
        <v>0</v>
      </c>
      <c r="AE687" s="419">
        <f t="shared" si="68"/>
        <v>1</v>
      </c>
      <c r="AF687" s="419">
        <f t="shared" si="69"/>
        <v>0</v>
      </c>
      <c r="AG687" s="419">
        <f t="shared" si="70"/>
        <v>0</v>
      </c>
      <c r="AH687" s="419">
        <f t="shared" si="71"/>
        <v>0</v>
      </c>
    </row>
    <row r="688" spans="1:34" ht="14.5" x14ac:dyDescent="0.35">
      <c r="A688" s="681" t="s">
        <v>7401</v>
      </c>
      <c r="B688" s="682" t="s">
        <v>1985</v>
      </c>
      <c r="C688" s="419"/>
      <c r="D688" s="419"/>
      <c r="E688" s="419"/>
      <c r="F688" s="419"/>
      <c r="G688" s="419"/>
      <c r="H688" s="419"/>
      <c r="I688" s="419"/>
      <c r="J688" s="419"/>
      <c r="K688" s="419"/>
      <c r="L688" s="419"/>
      <c r="M688" t="s">
        <v>1986</v>
      </c>
      <c r="N688">
        <v>85</v>
      </c>
      <c r="O688">
        <v>48</v>
      </c>
      <c r="P688">
        <v>37</v>
      </c>
      <c r="Q688">
        <v>18</v>
      </c>
      <c r="R688">
        <v>17</v>
      </c>
      <c r="S688">
        <v>26</v>
      </c>
      <c r="T688">
        <v>6</v>
      </c>
      <c r="U688">
        <v>18</v>
      </c>
      <c r="V688">
        <v>0</v>
      </c>
      <c r="W688">
        <v>14</v>
      </c>
      <c r="X688">
        <v>10</v>
      </c>
      <c r="Y688">
        <v>14</v>
      </c>
      <c r="Z688">
        <v>0</v>
      </c>
      <c r="AA688">
        <v>10</v>
      </c>
      <c r="AB688">
        <v>0</v>
      </c>
      <c r="AC688" s="419">
        <f t="shared" si="66"/>
        <v>4</v>
      </c>
      <c r="AD688" s="419">
        <f t="shared" si="67"/>
        <v>7</v>
      </c>
      <c r="AE688" s="419">
        <f t="shared" si="68"/>
        <v>12</v>
      </c>
      <c r="AF688" s="419">
        <f t="shared" si="69"/>
        <v>6</v>
      </c>
      <c r="AG688" s="419">
        <f t="shared" si="70"/>
        <v>8</v>
      </c>
      <c r="AH688" s="419">
        <f t="shared" si="71"/>
        <v>0</v>
      </c>
    </row>
    <row r="689" spans="1:34" ht="14.5" x14ac:dyDescent="0.35">
      <c r="A689" s="681" t="s">
        <v>1125</v>
      </c>
      <c r="B689" s="682" t="s">
        <v>1990</v>
      </c>
      <c r="C689" s="419"/>
      <c r="D689" s="419"/>
      <c r="E689" s="419"/>
      <c r="F689" s="419"/>
      <c r="G689" s="419"/>
      <c r="H689" s="419"/>
      <c r="I689" s="419"/>
      <c r="J689" s="419"/>
      <c r="K689" s="419"/>
      <c r="L689" s="419"/>
      <c r="M689" t="s">
        <v>166</v>
      </c>
      <c r="N689">
        <v>13</v>
      </c>
      <c r="O689">
        <v>10</v>
      </c>
      <c r="P689">
        <v>3</v>
      </c>
      <c r="Q689">
        <v>2</v>
      </c>
      <c r="R689">
        <v>0</v>
      </c>
      <c r="S689">
        <v>1</v>
      </c>
      <c r="T689">
        <v>3</v>
      </c>
      <c r="U689">
        <v>4</v>
      </c>
      <c r="V689">
        <v>3</v>
      </c>
      <c r="W689">
        <v>0</v>
      </c>
      <c r="X689">
        <v>0</v>
      </c>
      <c r="Y689">
        <v>1</v>
      </c>
      <c r="Z689">
        <v>2</v>
      </c>
      <c r="AA689">
        <v>4</v>
      </c>
      <c r="AB689">
        <v>3</v>
      </c>
      <c r="AC689" s="419">
        <f t="shared" si="66"/>
        <v>2</v>
      </c>
      <c r="AD689" s="419">
        <f t="shared" si="67"/>
        <v>0</v>
      </c>
      <c r="AE689" s="419">
        <f t="shared" si="68"/>
        <v>0</v>
      </c>
      <c r="AF689" s="419">
        <f t="shared" si="69"/>
        <v>1</v>
      </c>
      <c r="AG689" s="419">
        <f t="shared" si="70"/>
        <v>0</v>
      </c>
      <c r="AH689" s="419">
        <f t="shared" si="71"/>
        <v>0</v>
      </c>
    </row>
    <row r="690" spans="1:34" ht="14.5" x14ac:dyDescent="0.35">
      <c r="A690" s="681" t="s">
        <v>1017</v>
      </c>
      <c r="B690" s="682" t="s">
        <v>1993</v>
      </c>
      <c r="C690" s="419"/>
      <c r="D690" s="419"/>
      <c r="E690" s="419"/>
      <c r="F690" s="419"/>
      <c r="G690" s="419"/>
      <c r="H690" s="419"/>
      <c r="I690" s="419"/>
      <c r="J690" s="419"/>
      <c r="K690" s="419"/>
      <c r="L690" s="419"/>
      <c r="M690" t="s">
        <v>1994</v>
      </c>
      <c r="N690">
        <v>15</v>
      </c>
      <c r="O690">
        <v>4</v>
      </c>
      <c r="P690">
        <v>11</v>
      </c>
      <c r="Q690">
        <v>2</v>
      </c>
      <c r="R690">
        <v>5</v>
      </c>
      <c r="S690">
        <v>0</v>
      </c>
      <c r="T690">
        <v>0</v>
      </c>
      <c r="U690">
        <v>8</v>
      </c>
      <c r="V690">
        <v>0</v>
      </c>
      <c r="W690">
        <v>1</v>
      </c>
      <c r="X690">
        <v>0</v>
      </c>
      <c r="Y690">
        <v>0</v>
      </c>
      <c r="Z690">
        <v>0</v>
      </c>
      <c r="AA690">
        <v>3</v>
      </c>
      <c r="AB690">
        <v>0</v>
      </c>
      <c r="AC690" s="419">
        <f t="shared" si="66"/>
        <v>1</v>
      </c>
      <c r="AD690" s="419">
        <f t="shared" si="67"/>
        <v>5</v>
      </c>
      <c r="AE690" s="419">
        <f t="shared" si="68"/>
        <v>0</v>
      </c>
      <c r="AF690" s="419">
        <f t="shared" si="69"/>
        <v>0</v>
      </c>
      <c r="AG690" s="419">
        <f t="shared" si="70"/>
        <v>5</v>
      </c>
      <c r="AH690" s="419">
        <f t="shared" si="71"/>
        <v>0</v>
      </c>
    </row>
    <row r="691" spans="1:34" ht="14.5" x14ac:dyDescent="0.35">
      <c r="A691" s="681" t="s">
        <v>1087</v>
      </c>
      <c r="B691" s="682" t="s">
        <v>1995</v>
      </c>
      <c r="C691" s="419"/>
      <c r="D691" s="419"/>
      <c r="E691" s="419"/>
      <c r="F691" s="419"/>
      <c r="G691" s="419"/>
      <c r="H691" s="419"/>
      <c r="I691" s="419"/>
      <c r="J691" s="419"/>
      <c r="K691" s="419"/>
      <c r="L691" s="419"/>
      <c r="M691" t="s">
        <v>13255</v>
      </c>
      <c r="N691">
        <v>36</v>
      </c>
      <c r="O691">
        <v>25</v>
      </c>
      <c r="P691">
        <v>11</v>
      </c>
      <c r="Q691">
        <v>26</v>
      </c>
      <c r="R691">
        <v>1</v>
      </c>
      <c r="S691">
        <v>1</v>
      </c>
      <c r="T691">
        <v>5</v>
      </c>
      <c r="U691">
        <v>3</v>
      </c>
      <c r="V691">
        <v>0</v>
      </c>
      <c r="W691">
        <v>16</v>
      </c>
      <c r="X691">
        <v>0</v>
      </c>
      <c r="Y691">
        <v>1</v>
      </c>
      <c r="Z691">
        <v>5</v>
      </c>
      <c r="AA691">
        <v>3</v>
      </c>
      <c r="AB691">
        <v>0</v>
      </c>
      <c r="AC691" s="419">
        <f t="shared" si="66"/>
        <v>10</v>
      </c>
      <c r="AD691" s="419">
        <f t="shared" si="67"/>
        <v>1</v>
      </c>
      <c r="AE691" s="419">
        <f t="shared" si="68"/>
        <v>0</v>
      </c>
      <c r="AF691" s="419">
        <f t="shared" si="69"/>
        <v>0</v>
      </c>
      <c r="AG691" s="419">
        <f t="shared" si="70"/>
        <v>0</v>
      </c>
      <c r="AH691" s="419">
        <f t="shared" si="71"/>
        <v>0</v>
      </c>
    </row>
    <row r="692" spans="1:34" ht="14.5" x14ac:dyDescent="0.35">
      <c r="A692" s="681" t="s">
        <v>7061</v>
      </c>
      <c r="B692" s="682" t="s">
        <v>1997</v>
      </c>
      <c r="C692" s="419"/>
      <c r="D692" s="419"/>
      <c r="E692" s="419"/>
      <c r="F692" s="419"/>
      <c r="G692" s="419"/>
      <c r="H692" s="419"/>
      <c r="I692" s="419"/>
      <c r="J692" s="419"/>
      <c r="K692" s="419"/>
      <c r="L692" s="419"/>
      <c r="M692" t="s">
        <v>1998</v>
      </c>
      <c r="N692">
        <v>32</v>
      </c>
      <c r="O692">
        <v>17</v>
      </c>
      <c r="P692">
        <v>15</v>
      </c>
      <c r="Q692">
        <v>4</v>
      </c>
      <c r="R692">
        <v>5</v>
      </c>
      <c r="S692">
        <v>7</v>
      </c>
      <c r="T692">
        <v>6</v>
      </c>
      <c r="U692">
        <v>6</v>
      </c>
      <c r="V692">
        <v>4</v>
      </c>
      <c r="W692">
        <v>1</v>
      </c>
      <c r="X692">
        <v>3</v>
      </c>
      <c r="Y692">
        <v>4</v>
      </c>
      <c r="Z692">
        <v>3</v>
      </c>
      <c r="AA692">
        <v>3</v>
      </c>
      <c r="AB692">
        <v>3</v>
      </c>
      <c r="AC692" s="419">
        <f t="shared" si="66"/>
        <v>3</v>
      </c>
      <c r="AD692" s="419">
        <f t="shared" si="67"/>
        <v>2</v>
      </c>
      <c r="AE692" s="419">
        <f t="shared" si="68"/>
        <v>3</v>
      </c>
      <c r="AF692" s="419">
        <f t="shared" si="69"/>
        <v>3</v>
      </c>
      <c r="AG692" s="419">
        <f t="shared" si="70"/>
        <v>3</v>
      </c>
      <c r="AH692" s="419">
        <f t="shared" si="71"/>
        <v>1</v>
      </c>
    </row>
    <row r="693" spans="1:34" ht="14.5" x14ac:dyDescent="0.35">
      <c r="A693" s="681" t="s">
        <v>1080</v>
      </c>
      <c r="B693" s="682" t="s">
        <v>2001</v>
      </c>
      <c r="C693" s="419"/>
      <c r="D693" s="419"/>
      <c r="E693" s="419"/>
      <c r="F693" s="419"/>
      <c r="G693" s="419"/>
      <c r="H693" s="419"/>
      <c r="I693" s="419"/>
      <c r="J693" s="419"/>
      <c r="K693" s="419"/>
      <c r="L693" s="419"/>
      <c r="M693" t="s">
        <v>2002</v>
      </c>
      <c r="N693">
        <v>30</v>
      </c>
      <c r="O693">
        <v>17</v>
      </c>
      <c r="P693">
        <v>13</v>
      </c>
      <c r="Q693">
        <v>5</v>
      </c>
      <c r="R693">
        <v>6</v>
      </c>
      <c r="S693">
        <v>5</v>
      </c>
      <c r="T693">
        <v>3</v>
      </c>
      <c r="U693">
        <v>11</v>
      </c>
      <c r="V693">
        <v>0</v>
      </c>
      <c r="W693">
        <v>4</v>
      </c>
      <c r="X693">
        <v>5</v>
      </c>
      <c r="Y693">
        <v>3</v>
      </c>
      <c r="Z693">
        <v>0</v>
      </c>
      <c r="AA693">
        <v>5</v>
      </c>
      <c r="AB693">
        <v>0</v>
      </c>
      <c r="AC693" s="419">
        <f t="shared" si="66"/>
        <v>1</v>
      </c>
      <c r="AD693" s="419">
        <f t="shared" si="67"/>
        <v>1</v>
      </c>
      <c r="AE693" s="419">
        <f t="shared" si="68"/>
        <v>2</v>
      </c>
      <c r="AF693" s="419">
        <f t="shared" si="69"/>
        <v>3</v>
      </c>
      <c r="AG693" s="419">
        <f t="shared" si="70"/>
        <v>6</v>
      </c>
      <c r="AH693" s="419">
        <f t="shared" si="71"/>
        <v>0</v>
      </c>
    </row>
    <row r="694" spans="1:34" ht="14.5" x14ac:dyDescent="0.35">
      <c r="A694" s="681" t="s">
        <v>1097</v>
      </c>
      <c r="B694" s="682" t="s">
        <v>9720</v>
      </c>
      <c r="C694" s="419"/>
      <c r="D694" s="419"/>
      <c r="E694" s="419"/>
      <c r="F694" s="419"/>
      <c r="G694" s="419"/>
      <c r="H694" s="419"/>
      <c r="I694" s="419"/>
      <c r="J694" s="419"/>
      <c r="K694" s="419"/>
      <c r="L694" s="419"/>
      <c r="M694" t="s">
        <v>9721</v>
      </c>
      <c r="N694">
        <v>25</v>
      </c>
      <c r="O694">
        <v>17</v>
      </c>
      <c r="P694">
        <v>8</v>
      </c>
      <c r="Q694">
        <v>9</v>
      </c>
      <c r="R694">
        <v>7</v>
      </c>
      <c r="S694">
        <v>1</v>
      </c>
      <c r="T694">
        <v>3</v>
      </c>
      <c r="U694">
        <v>4</v>
      </c>
      <c r="V694">
        <v>1</v>
      </c>
      <c r="W694">
        <v>6</v>
      </c>
      <c r="X694">
        <v>4</v>
      </c>
      <c r="Y694">
        <v>1</v>
      </c>
      <c r="Z694">
        <v>2</v>
      </c>
      <c r="AA694">
        <v>3</v>
      </c>
      <c r="AB694">
        <v>1</v>
      </c>
      <c r="AC694" s="419">
        <f t="shared" si="66"/>
        <v>3</v>
      </c>
      <c r="AD694" s="419">
        <f t="shared" si="67"/>
        <v>3</v>
      </c>
      <c r="AE694" s="419">
        <f t="shared" si="68"/>
        <v>0</v>
      </c>
      <c r="AF694" s="419">
        <f t="shared" si="69"/>
        <v>1</v>
      </c>
      <c r="AG694" s="419">
        <f t="shared" si="70"/>
        <v>1</v>
      </c>
      <c r="AH694" s="419">
        <f t="shared" si="71"/>
        <v>0</v>
      </c>
    </row>
    <row r="695" spans="1:34" ht="14.5" x14ac:dyDescent="0.35">
      <c r="A695" s="681" t="s">
        <v>8096</v>
      </c>
      <c r="B695" s="682" t="s">
        <v>9740</v>
      </c>
      <c r="C695" s="419"/>
      <c r="D695" s="419"/>
      <c r="E695" s="419"/>
      <c r="F695" s="419"/>
      <c r="G695" s="419"/>
      <c r="H695" s="419"/>
      <c r="I695" s="419"/>
      <c r="J695" s="419"/>
      <c r="K695" s="419"/>
      <c r="L695" s="419"/>
      <c r="M695" t="s">
        <v>9741</v>
      </c>
      <c r="N695">
        <v>66</v>
      </c>
      <c r="O695">
        <v>33</v>
      </c>
      <c r="P695">
        <v>33</v>
      </c>
      <c r="Q695">
        <v>18</v>
      </c>
      <c r="R695">
        <v>9</v>
      </c>
      <c r="S695">
        <v>8</v>
      </c>
      <c r="T695">
        <v>13</v>
      </c>
      <c r="U695">
        <v>13</v>
      </c>
      <c r="V695">
        <v>5</v>
      </c>
      <c r="W695">
        <v>10</v>
      </c>
      <c r="X695">
        <v>5</v>
      </c>
      <c r="Y695">
        <v>3</v>
      </c>
      <c r="Z695">
        <v>5</v>
      </c>
      <c r="AA695">
        <v>7</v>
      </c>
      <c r="AB695">
        <v>3</v>
      </c>
      <c r="AC695" s="419">
        <f t="shared" si="66"/>
        <v>8</v>
      </c>
      <c r="AD695" s="419">
        <f t="shared" si="67"/>
        <v>4</v>
      </c>
      <c r="AE695" s="419">
        <f t="shared" si="68"/>
        <v>5</v>
      </c>
      <c r="AF695" s="419">
        <f t="shared" si="69"/>
        <v>8</v>
      </c>
      <c r="AG695" s="419">
        <f t="shared" si="70"/>
        <v>6</v>
      </c>
      <c r="AH695" s="419">
        <f t="shared" si="71"/>
        <v>2</v>
      </c>
    </row>
    <row r="696" spans="1:34" ht="14.5" x14ac:dyDescent="0.35">
      <c r="A696" s="681" t="s">
        <v>13260</v>
      </c>
      <c r="B696" s="682" t="s">
        <v>14342</v>
      </c>
      <c r="C696" s="419"/>
      <c r="D696" s="419"/>
      <c r="E696" s="419"/>
      <c r="F696" s="419"/>
      <c r="G696" s="419"/>
      <c r="H696" s="419"/>
      <c r="I696" s="419"/>
      <c r="J696" s="419"/>
      <c r="K696" s="419"/>
      <c r="L696" s="419"/>
      <c r="M696" t="s">
        <v>13256</v>
      </c>
      <c r="N696">
        <v>6</v>
      </c>
      <c r="O696">
        <v>3</v>
      </c>
      <c r="P696">
        <v>3</v>
      </c>
      <c r="Q696">
        <v>0</v>
      </c>
      <c r="R696">
        <v>0</v>
      </c>
      <c r="S696">
        <v>0</v>
      </c>
      <c r="T696">
        <v>6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3</v>
      </c>
      <c r="AA696">
        <v>0</v>
      </c>
      <c r="AB696">
        <v>0</v>
      </c>
      <c r="AC696" s="419">
        <f t="shared" si="66"/>
        <v>0</v>
      </c>
      <c r="AD696" s="419">
        <f t="shared" si="67"/>
        <v>0</v>
      </c>
      <c r="AE696" s="419">
        <f t="shared" si="68"/>
        <v>0</v>
      </c>
      <c r="AF696" s="419">
        <f t="shared" si="69"/>
        <v>3</v>
      </c>
      <c r="AG696" s="419">
        <f t="shared" si="70"/>
        <v>0</v>
      </c>
      <c r="AH696" s="419">
        <f t="shared" si="71"/>
        <v>0</v>
      </c>
    </row>
    <row r="697" spans="1:34" ht="14.5" x14ac:dyDescent="0.35">
      <c r="A697" s="681" t="s">
        <v>13265</v>
      </c>
      <c r="B697" s="682" t="s">
        <v>14342</v>
      </c>
      <c r="C697" s="419"/>
      <c r="D697" s="419"/>
      <c r="E697" s="419"/>
      <c r="F697" s="419"/>
      <c r="G697" s="419"/>
      <c r="H697" s="419"/>
      <c r="I697" s="419"/>
      <c r="J697" s="419"/>
      <c r="K697" s="419"/>
      <c r="L697" s="419"/>
      <c r="M697" t="s">
        <v>13261</v>
      </c>
      <c r="N697">
        <v>1</v>
      </c>
      <c r="O697">
        <v>1</v>
      </c>
      <c r="P697">
        <v>0</v>
      </c>
      <c r="Q697">
        <v>0</v>
      </c>
      <c r="R697">
        <v>0</v>
      </c>
      <c r="S697">
        <v>1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1</v>
      </c>
      <c r="Z697">
        <v>0</v>
      </c>
      <c r="AA697">
        <v>0</v>
      </c>
      <c r="AB697">
        <v>0</v>
      </c>
      <c r="AC697" s="419">
        <f t="shared" si="66"/>
        <v>0</v>
      </c>
      <c r="AD697" s="419">
        <f t="shared" si="67"/>
        <v>0</v>
      </c>
      <c r="AE697" s="419">
        <f t="shared" si="68"/>
        <v>0</v>
      </c>
      <c r="AF697" s="419">
        <f t="shared" si="69"/>
        <v>0</v>
      </c>
      <c r="AG697" s="419">
        <f t="shared" si="70"/>
        <v>0</v>
      </c>
      <c r="AH697" s="419">
        <f t="shared" si="71"/>
        <v>0</v>
      </c>
    </row>
    <row r="698" spans="1:34" ht="14.5" x14ac:dyDescent="0.35">
      <c r="A698" s="681" t="s">
        <v>972</v>
      </c>
      <c r="B698" s="682" t="s">
        <v>2006</v>
      </c>
      <c r="C698" s="419"/>
      <c r="D698" s="419"/>
      <c r="E698" s="419"/>
      <c r="F698" s="419"/>
      <c r="G698" s="419"/>
      <c r="H698" s="419"/>
      <c r="I698" s="419"/>
      <c r="J698" s="419"/>
      <c r="K698" s="419"/>
      <c r="L698" s="419"/>
      <c r="M698" t="s">
        <v>2007</v>
      </c>
      <c r="N698">
        <v>23</v>
      </c>
      <c r="O698">
        <v>13</v>
      </c>
      <c r="P698">
        <v>10</v>
      </c>
      <c r="Q698">
        <v>6</v>
      </c>
      <c r="R698">
        <v>6</v>
      </c>
      <c r="S698">
        <v>4</v>
      </c>
      <c r="T698">
        <v>4</v>
      </c>
      <c r="U698">
        <v>3</v>
      </c>
      <c r="V698">
        <v>0</v>
      </c>
      <c r="W698">
        <v>4</v>
      </c>
      <c r="X698">
        <v>2</v>
      </c>
      <c r="Y698">
        <v>2</v>
      </c>
      <c r="Z698">
        <v>2</v>
      </c>
      <c r="AA698">
        <v>3</v>
      </c>
      <c r="AB698">
        <v>0</v>
      </c>
      <c r="AC698" s="419">
        <f t="shared" si="66"/>
        <v>2</v>
      </c>
      <c r="AD698" s="419">
        <f t="shared" si="67"/>
        <v>4</v>
      </c>
      <c r="AE698" s="419">
        <f t="shared" si="68"/>
        <v>2</v>
      </c>
      <c r="AF698" s="419">
        <f t="shared" si="69"/>
        <v>2</v>
      </c>
      <c r="AG698" s="419">
        <f t="shared" si="70"/>
        <v>0</v>
      </c>
      <c r="AH698" s="419">
        <f t="shared" si="71"/>
        <v>0</v>
      </c>
    </row>
    <row r="699" spans="1:34" ht="14.5" x14ac:dyDescent="0.35">
      <c r="A699" s="681" t="s">
        <v>2010</v>
      </c>
      <c r="B699" s="682" t="s">
        <v>2011</v>
      </c>
      <c r="C699" s="419"/>
      <c r="D699" s="419"/>
      <c r="E699" s="419"/>
      <c r="F699" s="419"/>
      <c r="G699" s="419"/>
      <c r="H699" s="419"/>
      <c r="I699" s="419"/>
      <c r="J699" s="419"/>
      <c r="K699" s="419"/>
      <c r="L699" s="419"/>
      <c r="M699" t="s">
        <v>2012</v>
      </c>
      <c r="N699">
        <v>26</v>
      </c>
      <c r="O699">
        <v>14</v>
      </c>
      <c r="P699">
        <v>12</v>
      </c>
      <c r="Q699">
        <v>8</v>
      </c>
      <c r="R699">
        <v>8</v>
      </c>
      <c r="S699">
        <v>2</v>
      </c>
      <c r="T699">
        <v>3</v>
      </c>
      <c r="U699">
        <v>5</v>
      </c>
      <c r="V699">
        <v>0</v>
      </c>
      <c r="W699">
        <v>6</v>
      </c>
      <c r="X699">
        <v>1</v>
      </c>
      <c r="Y699">
        <v>1</v>
      </c>
      <c r="Z699">
        <v>2</v>
      </c>
      <c r="AA699">
        <v>4</v>
      </c>
      <c r="AB699">
        <v>0</v>
      </c>
      <c r="AC699" s="419">
        <f t="shared" si="66"/>
        <v>2</v>
      </c>
      <c r="AD699" s="419">
        <f t="shared" si="67"/>
        <v>7</v>
      </c>
      <c r="AE699" s="419">
        <f t="shared" si="68"/>
        <v>1</v>
      </c>
      <c r="AF699" s="419">
        <f t="shared" si="69"/>
        <v>1</v>
      </c>
      <c r="AG699" s="419">
        <f t="shared" si="70"/>
        <v>1</v>
      </c>
      <c r="AH699" s="419">
        <f t="shared" si="71"/>
        <v>0</v>
      </c>
    </row>
    <row r="700" spans="1:34" ht="14.5" x14ac:dyDescent="0.35">
      <c r="A700" s="681" t="s">
        <v>1123</v>
      </c>
      <c r="B700" s="682" t="s">
        <v>2013</v>
      </c>
      <c r="C700" s="419"/>
      <c r="D700" s="419"/>
      <c r="E700" s="419"/>
      <c r="F700" s="419"/>
      <c r="G700" s="419"/>
      <c r="H700" s="419"/>
      <c r="I700" s="419"/>
      <c r="J700" s="419"/>
      <c r="K700" s="419"/>
      <c r="L700" s="419"/>
      <c r="M700" t="s">
        <v>2014</v>
      </c>
      <c r="N700">
        <v>50</v>
      </c>
      <c r="O700">
        <v>26</v>
      </c>
      <c r="P700">
        <v>24</v>
      </c>
      <c r="Q700">
        <v>11</v>
      </c>
      <c r="R700">
        <v>3</v>
      </c>
      <c r="S700">
        <v>8</v>
      </c>
      <c r="T700">
        <v>26</v>
      </c>
      <c r="U700">
        <v>2</v>
      </c>
      <c r="V700">
        <v>0</v>
      </c>
      <c r="W700">
        <v>7</v>
      </c>
      <c r="X700">
        <v>0</v>
      </c>
      <c r="Y700">
        <v>3</v>
      </c>
      <c r="Z700">
        <v>14</v>
      </c>
      <c r="AA700">
        <v>2</v>
      </c>
      <c r="AB700">
        <v>0</v>
      </c>
      <c r="AC700" s="419">
        <f t="shared" si="66"/>
        <v>4</v>
      </c>
      <c r="AD700" s="419">
        <f t="shared" si="67"/>
        <v>3</v>
      </c>
      <c r="AE700" s="419">
        <f t="shared" si="68"/>
        <v>5</v>
      </c>
      <c r="AF700" s="419">
        <f t="shared" si="69"/>
        <v>12</v>
      </c>
      <c r="AG700" s="419">
        <f t="shared" si="70"/>
        <v>0</v>
      </c>
      <c r="AH700" s="419">
        <f t="shared" si="71"/>
        <v>0</v>
      </c>
    </row>
    <row r="701" spans="1:34" ht="14.5" x14ac:dyDescent="0.35">
      <c r="A701" s="681" t="s">
        <v>2016</v>
      </c>
      <c r="B701" s="682" t="s">
        <v>2017</v>
      </c>
      <c r="C701" s="419"/>
      <c r="D701" s="419"/>
      <c r="E701" s="419"/>
      <c r="F701" s="419"/>
      <c r="G701" s="419"/>
      <c r="H701" s="419"/>
      <c r="I701" s="419"/>
      <c r="J701" s="419"/>
      <c r="K701" s="419"/>
      <c r="L701" s="419"/>
      <c r="M701" t="s">
        <v>1303</v>
      </c>
      <c r="N701">
        <v>65</v>
      </c>
      <c r="O701">
        <v>27</v>
      </c>
      <c r="P701">
        <v>38</v>
      </c>
      <c r="Q701">
        <v>17</v>
      </c>
      <c r="R701">
        <v>11</v>
      </c>
      <c r="S701">
        <v>5</v>
      </c>
      <c r="T701">
        <v>11</v>
      </c>
      <c r="U701">
        <v>21</v>
      </c>
      <c r="V701">
        <v>0</v>
      </c>
      <c r="W701">
        <v>5</v>
      </c>
      <c r="X701">
        <v>5</v>
      </c>
      <c r="Y701">
        <v>1</v>
      </c>
      <c r="Z701">
        <v>5</v>
      </c>
      <c r="AA701">
        <v>11</v>
      </c>
      <c r="AB701">
        <v>0</v>
      </c>
      <c r="AC701" s="419">
        <f t="shared" si="66"/>
        <v>12</v>
      </c>
      <c r="AD701" s="419">
        <f t="shared" si="67"/>
        <v>6</v>
      </c>
      <c r="AE701" s="419">
        <f t="shared" si="68"/>
        <v>4</v>
      </c>
      <c r="AF701" s="419">
        <f t="shared" si="69"/>
        <v>6</v>
      </c>
      <c r="AG701" s="419">
        <f t="shared" si="70"/>
        <v>10</v>
      </c>
      <c r="AH701" s="419">
        <f t="shared" si="71"/>
        <v>0</v>
      </c>
    </row>
    <row r="702" spans="1:34" ht="14.5" x14ac:dyDescent="0.35">
      <c r="A702" s="681" t="s">
        <v>2020</v>
      </c>
      <c r="B702" s="682" t="s">
        <v>9704</v>
      </c>
      <c r="C702" s="419"/>
      <c r="D702" s="419"/>
      <c r="E702" s="419"/>
      <c r="F702" s="419"/>
      <c r="G702" s="419"/>
      <c r="H702" s="419"/>
      <c r="I702" s="419"/>
      <c r="J702" s="419"/>
      <c r="K702" s="419"/>
      <c r="L702" s="419"/>
      <c r="M702" t="s">
        <v>9705</v>
      </c>
      <c r="N702">
        <v>70</v>
      </c>
      <c r="O702">
        <v>34</v>
      </c>
      <c r="P702">
        <v>36</v>
      </c>
      <c r="Q702">
        <v>17</v>
      </c>
      <c r="R702">
        <v>12</v>
      </c>
      <c r="S702">
        <v>2</v>
      </c>
      <c r="T702">
        <v>14</v>
      </c>
      <c r="U702">
        <v>22</v>
      </c>
      <c r="V702">
        <v>3</v>
      </c>
      <c r="W702">
        <v>10</v>
      </c>
      <c r="X702">
        <v>5</v>
      </c>
      <c r="Y702">
        <v>2</v>
      </c>
      <c r="Z702">
        <v>6</v>
      </c>
      <c r="AA702">
        <v>9</v>
      </c>
      <c r="AB702">
        <v>2</v>
      </c>
      <c r="AC702" s="419">
        <f t="shared" si="66"/>
        <v>7</v>
      </c>
      <c r="AD702" s="419">
        <f t="shared" si="67"/>
        <v>7</v>
      </c>
      <c r="AE702" s="419">
        <f t="shared" si="68"/>
        <v>0</v>
      </c>
      <c r="AF702" s="419">
        <f t="shared" si="69"/>
        <v>8</v>
      </c>
      <c r="AG702" s="419">
        <f t="shared" si="70"/>
        <v>13</v>
      </c>
      <c r="AH702" s="419">
        <f t="shared" si="71"/>
        <v>1</v>
      </c>
    </row>
    <row r="703" spans="1:34" ht="14.5" x14ac:dyDescent="0.35">
      <c r="A703" s="681" t="s">
        <v>2021</v>
      </c>
      <c r="B703" s="682" t="s">
        <v>2022</v>
      </c>
      <c r="C703" s="419"/>
      <c r="D703" s="419"/>
      <c r="E703" s="419"/>
      <c r="F703" s="419"/>
      <c r="G703" s="419"/>
      <c r="H703" s="419"/>
      <c r="I703" s="419"/>
      <c r="J703" s="419"/>
      <c r="K703" s="419"/>
      <c r="L703" s="419"/>
      <c r="M703" t="s">
        <v>1726</v>
      </c>
      <c r="N703">
        <v>29</v>
      </c>
      <c r="O703">
        <v>22</v>
      </c>
      <c r="P703">
        <v>7</v>
      </c>
      <c r="Q703">
        <v>0</v>
      </c>
      <c r="R703">
        <v>7</v>
      </c>
      <c r="S703">
        <v>5</v>
      </c>
      <c r="T703">
        <v>9</v>
      </c>
      <c r="U703">
        <v>8</v>
      </c>
      <c r="V703">
        <v>0</v>
      </c>
      <c r="W703">
        <v>0</v>
      </c>
      <c r="X703">
        <v>4</v>
      </c>
      <c r="Y703">
        <v>4</v>
      </c>
      <c r="Z703">
        <v>6</v>
      </c>
      <c r="AA703">
        <v>8</v>
      </c>
      <c r="AB703">
        <v>0</v>
      </c>
      <c r="AC703" s="419">
        <f t="shared" si="66"/>
        <v>0</v>
      </c>
      <c r="AD703" s="419">
        <f t="shared" si="67"/>
        <v>3</v>
      </c>
      <c r="AE703" s="419">
        <f t="shared" si="68"/>
        <v>1</v>
      </c>
      <c r="AF703" s="419">
        <f t="shared" si="69"/>
        <v>3</v>
      </c>
      <c r="AG703" s="419">
        <f t="shared" si="70"/>
        <v>0</v>
      </c>
      <c r="AH703" s="419">
        <f t="shared" si="71"/>
        <v>0</v>
      </c>
    </row>
    <row r="704" spans="1:34" ht="14.5" x14ac:dyDescent="0.35">
      <c r="A704" s="681" t="s">
        <v>7446</v>
      </c>
      <c r="B704" s="682" t="s">
        <v>2023</v>
      </c>
      <c r="C704" s="419"/>
      <c r="D704" s="419"/>
      <c r="E704" s="419"/>
      <c r="F704" s="419"/>
      <c r="G704" s="419"/>
      <c r="H704" s="419"/>
      <c r="I704" s="419"/>
      <c r="J704" s="419"/>
      <c r="K704" s="419"/>
      <c r="L704" s="419"/>
      <c r="M704" t="s">
        <v>196</v>
      </c>
      <c r="N704">
        <v>36</v>
      </c>
      <c r="O704">
        <v>17</v>
      </c>
      <c r="P704">
        <v>19</v>
      </c>
      <c r="Q704">
        <v>7</v>
      </c>
      <c r="R704">
        <v>8</v>
      </c>
      <c r="S704">
        <v>5</v>
      </c>
      <c r="T704">
        <v>8</v>
      </c>
      <c r="U704">
        <v>7</v>
      </c>
      <c r="V704">
        <v>1</v>
      </c>
      <c r="W704">
        <v>3</v>
      </c>
      <c r="X704">
        <v>2</v>
      </c>
      <c r="Y704">
        <v>3</v>
      </c>
      <c r="Z704">
        <v>3</v>
      </c>
      <c r="AA704">
        <v>5</v>
      </c>
      <c r="AB704">
        <v>1</v>
      </c>
      <c r="AC704" s="419">
        <f t="shared" si="66"/>
        <v>4</v>
      </c>
      <c r="AD704" s="419">
        <f t="shared" si="67"/>
        <v>6</v>
      </c>
      <c r="AE704" s="419">
        <f t="shared" si="68"/>
        <v>2</v>
      </c>
      <c r="AF704" s="419">
        <f t="shared" si="69"/>
        <v>5</v>
      </c>
      <c r="AG704" s="419">
        <f t="shared" si="70"/>
        <v>2</v>
      </c>
      <c r="AH704" s="419">
        <f t="shared" si="71"/>
        <v>0</v>
      </c>
    </row>
    <row r="705" spans="1:34" ht="14.5" x14ac:dyDescent="0.35">
      <c r="A705" s="681" t="s">
        <v>2025</v>
      </c>
      <c r="B705" s="682" t="s">
        <v>2026</v>
      </c>
      <c r="C705" s="419"/>
      <c r="D705" s="419"/>
      <c r="E705" s="419"/>
      <c r="F705" s="419"/>
      <c r="G705" s="419"/>
      <c r="H705" s="419"/>
      <c r="I705" s="419"/>
      <c r="J705" s="419"/>
      <c r="K705" s="419"/>
      <c r="L705" s="419"/>
      <c r="M705" t="s">
        <v>2027</v>
      </c>
      <c r="N705">
        <v>8</v>
      </c>
      <c r="O705">
        <v>6</v>
      </c>
      <c r="P705">
        <v>2</v>
      </c>
      <c r="Q705">
        <v>0</v>
      </c>
      <c r="R705">
        <v>0</v>
      </c>
      <c r="S705">
        <v>0</v>
      </c>
      <c r="T705">
        <v>1</v>
      </c>
      <c r="U705">
        <v>7</v>
      </c>
      <c r="V705">
        <v>0</v>
      </c>
      <c r="W705">
        <v>0</v>
      </c>
      <c r="X705">
        <v>0</v>
      </c>
      <c r="Y705">
        <v>0</v>
      </c>
      <c r="Z705">
        <v>1</v>
      </c>
      <c r="AA705">
        <v>5</v>
      </c>
      <c r="AB705">
        <v>0</v>
      </c>
      <c r="AC705" s="419">
        <f t="shared" si="66"/>
        <v>0</v>
      </c>
      <c r="AD705" s="419">
        <f t="shared" si="67"/>
        <v>0</v>
      </c>
      <c r="AE705" s="419">
        <f t="shared" si="68"/>
        <v>0</v>
      </c>
      <c r="AF705" s="419">
        <f t="shared" si="69"/>
        <v>0</v>
      </c>
      <c r="AG705" s="419">
        <f t="shared" si="70"/>
        <v>2</v>
      </c>
      <c r="AH705" s="419">
        <f t="shared" si="71"/>
        <v>0</v>
      </c>
    </row>
    <row r="706" spans="1:34" ht="14.5" x14ac:dyDescent="0.35">
      <c r="A706" s="681" t="s">
        <v>7062</v>
      </c>
      <c r="B706" s="682" t="s">
        <v>2030</v>
      </c>
      <c r="C706" s="419"/>
      <c r="D706" s="419"/>
      <c r="E706" s="419"/>
      <c r="F706" s="419"/>
      <c r="G706" s="419"/>
      <c r="H706" s="419"/>
      <c r="I706" s="419"/>
      <c r="J706" s="419"/>
      <c r="K706" s="419"/>
      <c r="L706" s="419"/>
      <c r="M706" t="s">
        <v>2031</v>
      </c>
      <c r="N706">
        <v>13</v>
      </c>
      <c r="O706">
        <v>6</v>
      </c>
      <c r="P706">
        <v>7</v>
      </c>
      <c r="Q706">
        <v>1</v>
      </c>
      <c r="R706">
        <v>7</v>
      </c>
      <c r="S706">
        <v>2</v>
      </c>
      <c r="T706">
        <v>1</v>
      </c>
      <c r="U706">
        <v>2</v>
      </c>
      <c r="V706">
        <v>0</v>
      </c>
      <c r="W706">
        <v>0</v>
      </c>
      <c r="X706">
        <v>5</v>
      </c>
      <c r="Y706">
        <v>0</v>
      </c>
      <c r="Z706">
        <v>0</v>
      </c>
      <c r="AA706">
        <v>1</v>
      </c>
      <c r="AB706">
        <v>0</v>
      </c>
      <c r="AC706" s="419">
        <f t="shared" si="66"/>
        <v>1</v>
      </c>
      <c r="AD706" s="419">
        <f t="shared" si="67"/>
        <v>2</v>
      </c>
      <c r="AE706" s="419">
        <f t="shared" si="68"/>
        <v>2</v>
      </c>
      <c r="AF706" s="419">
        <f t="shared" si="69"/>
        <v>1</v>
      </c>
      <c r="AG706" s="419">
        <f t="shared" si="70"/>
        <v>1</v>
      </c>
      <c r="AH706" s="419">
        <f t="shared" si="71"/>
        <v>0</v>
      </c>
    </row>
    <row r="707" spans="1:34" ht="14.5" x14ac:dyDescent="0.35">
      <c r="A707" s="681" t="s">
        <v>2034</v>
      </c>
      <c r="B707" s="682" t="s">
        <v>2035</v>
      </c>
      <c r="C707" s="419"/>
      <c r="D707" s="419"/>
      <c r="E707" s="419"/>
      <c r="F707" s="419"/>
      <c r="G707" s="419"/>
      <c r="H707" s="419"/>
      <c r="I707" s="419"/>
      <c r="J707" s="419"/>
      <c r="K707" s="419"/>
      <c r="L707" s="419"/>
      <c r="M707" t="s">
        <v>2036</v>
      </c>
      <c r="N707">
        <v>6</v>
      </c>
      <c r="O707">
        <v>5</v>
      </c>
      <c r="P707">
        <v>1</v>
      </c>
      <c r="Q707">
        <v>0</v>
      </c>
      <c r="R707">
        <v>0</v>
      </c>
      <c r="S707">
        <v>4</v>
      </c>
      <c r="T707">
        <v>0</v>
      </c>
      <c r="U707">
        <v>2</v>
      </c>
      <c r="V707">
        <v>0</v>
      </c>
      <c r="W707">
        <v>0</v>
      </c>
      <c r="X707">
        <v>0</v>
      </c>
      <c r="Y707">
        <v>3</v>
      </c>
      <c r="Z707">
        <v>0</v>
      </c>
      <c r="AA707">
        <v>2</v>
      </c>
      <c r="AB707">
        <v>0</v>
      </c>
      <c r="AC707" s="419">
        <f t="shared" si="66"/>
        <v>0</v>
      </c>
      <c r="AD707" s="419">
        <f t="shared" si="67"/>
        <v>0</v>
      </c>
      <c r="AE707" s="419">
        <f t="shared" si="68"/>
        <v>1</v>
      </c>
      <c r="AF707" s="419">
        <f t="shared" si="69"/>
        <v>0</v>
      </c>
      <c r="AG707" s="419">
        <f t="shared" si="70"/>
        <v>0</v>
      </c>
      <c r="AH707" s="419">
        <f t="shared" si="71"/>
        <v>0</v>
      </c>
    </row>
    <row r="708" spans="1:34" ht="14.5" x14ac:dyDescent="0.35">
      <c r="A708" s="681" t="s">
        <v>2039</v>
      </c>
      <c r="B708" s="682" t="s">
        <v>2040</v>
      </c>
      <c r="C708" s="419"/>
      <c r="D708" s="419"/>
      <c r="E708" s="419"/>
      <c r="F708" s="419"/>
      <c r="G708" s="419"/>
      <c r="H708" s="419"/>
      <c r="I708" s="419"/>
      <c r="J708" s="419"/>
      <c r="K708" s="419"/>
      <c r="L708" s="419"/>
      <c r="M708" t="s">
        <v>2041</v>
      </c>
      <c r="N708">
        <v>9</v>
      </c>
      <c r="O708">
        <v>3</v>
      </c>
      <c r="P708">
        <v>6</v>
      </c>
      <c r="Q708">
        <v>1</v>
      </c>
      <c r="R708">
        <v>1</v>
      </c>
      <c r="S708">
        <v>1</v>
      </c>
      <c r="T708">
        <v>4</v>
      </c>
      <c r="U708">
        <v>2</v>
      </c>
      <c r="V708">
        <v>0</v>
      </c>
      <c r="W708">
        <v>1</v>
      </c>
      <c r="X708">
        <v>0</v>
      </c>
      <c r="Y708">
        <v>0</v>
      </c>
      <c r="Z708">
        <v>1</v>
      </c>
      <c r="AA708">
        <v>1</v>
      </c>
      <c r="AB708">
        <v>0</v>
      </c>
      <c r="AC708" s="419">
        <f t="shared" ref="AC708:AC771" si="72">+Q708-W708</f>
        <v>0</v>
      </c>
      <c r="AD708" s="419">
        <f t="shared" ref="AD708:AD771" si="73">+R708-X708</f>
        <v>1</v>
      </c>
      <c r="AE708" s="419">
        <f t="shared" ref="AE708:AE771" si="74">+S708-Y708</f>
        <v>1</v>
      </c>
      <c r="AF708" s="419">
        <f t="shared" ref="AF708:AF771" si="75">+T708-Z708</f>
        <v>3</v>
      </c>
      <c r="AG708" s="419">
        <f t="shared" ref="AG708:AG771" si="76">+U708-AA708</f>
        <v>1</v>
      </c>
      <c r="AH708" s="419">
        <f t="shared" ref="AH708:AH771" si="77">+V708-AB708</f>
        <v>0</v>
      </c>
    </row>
    <row r="709" spans="1:34" ht="14.5" x14ac:dyDescent="0.35">
      <c r="A709" s="681" t="s">
        <v>2045</v>
      </c>
      <c r="B709" s="682" t="s">
        <v>2046</v>
      </c>
      <c r="C709" s="419"/>
      <c r="D709" s="419"/>
      <c r="E709" s="419"/>
      <c r="F709" s="419"/>
      <c r="G709" s="419"/>
      <c r="H709" s="419"/>
      <c r="I709" s="419"/>
      <c r="J709" s="419"/>
      <c r="K709" s="419"/>
      <c r="L709" s="419"/>
      <c r="M709" t="s">
        <v>13266</v>
      </c>
      <c r="N709">
        <v>14</v>
      </c>
      <c r="O709">
        <v>9</v>
      </c>
      <c r="P709">
        <v>5</v>
      </c>
      <c r="Q709">
        <v>2</v>
      </c>
      <c r="R709">
        <v>3</v>
      </c>
      <c r="S709">
        <v>2</v>
      </c>
      <c r="T709">
        <v>2</v>
      </c>
      <c r="U709">
        <v>5</v>
      </c>
      <c r="V709">
        <v>0</v>
      </c>
      <c r="W709">
        <v>1</v>
      </c>
      <c r="X709">
        <v>2</v>
      </c>
      <c r="Y709">
        <v>1</v>
      </c>
      <c r="Z709">
        <v>2</v>
      </c>
      <c r="AA709">
        <v>3</v>
      </c>
      <c r="AB709">
        <v>0</v>
      </c>
      <c r="AC709" s="419">
        <f t="shared" si="72"/>
        <v>1</v>
      </c>
      <c r="AD709" s="419">
        <f t="shared" si="73"/>
        <v>1</v>
      </c>
      <c r="AE709" s="419">
        <f t="shared" si="74"/>
        <v>1</v>
      </c>
      <c r="AF709" s="419">
        <f t="shared" si="75"/>
        <v>0</v>
      </c>
      <c r="AG709" s="419">
        <f t="shared" si="76"/>
        <v>2</v>
      </c>
      <c r="AH709" s="419">
        <f t="shared" si="77"/>
        <v>0</v>
      </c>
    </row>
    <row r="710" spans="1:34" ht="14.5" x14ac:dyDescent="0.35">
      <c r="A710" s="681" t="s">
        <v>245</v>
      </c>
      <c r="B710" s="682" t="s">
        <v>2049</v>
      </c>
      <c r="C710" s="419"/>
      <c r="D710" s="419"/>
      <c r="E710" s="419"/>
      <c r="F710" s="419"/>
      <c r="G710" s="419"/>
      <c r="H710" s="419"/>
      <c r="I710" s="419"/>
      <c r="J710" s="419"/>
      <c r="K710" s="419"/>
      <c r="L710" s="419"/>
      <c r="M710" t="s">
        <v>2050</v>
      </c>
      <c r="N710">
        <v>28</v>
      </c>
      <c r="O710">
        <v>16</v>
      </c>
      <c r="P710">
        <v>12</v>
      </c>
      <c r="Q710">
        <v>7</v>
      </c>
      <c r="R710">
        <v>5</v>
      </c>
      <c r="S710">
        <v>7</v>
      </c>
      <c r="T710">
        <v>5</v>
      </c>
      <c r="U710">
        <v>4</v>
      </c>
      <c r="V710">
        <v>0</v>
      </c>
      <c r="W710">
        <v>4</v>
      </c>
      <c r="X710">
        <v>3</v>
      </c>
      <c r="Y710">
        <v>4</v>
      </c>
      <c r="Z710">
        <v>2</v>
      </c>
      <c r="AA710">
        <v>3</v>
      </c>
      <c r="AB710">
        <v>0</v>
      </c>
      <c r="AC710" s="419">
        <f t="shared" si="72"/>
        <v>3</v>
      </c>
      <c r="AD710" s="419">
        <f t="shared" si="73"/>
        <v>2</v>
      </c>
      <c r="AE710" s="419">
        <f t="shared" si="74"/>
        <v>3</v>
      </c>
      <c r="AF710" s="419">
        <f t="shared" si="75"/>
        <v>3</v>
      </c>
      <c r="AG710" s="419">
        <f t="shared" si="76"/>
        <v>1</v>
      </c>
      <c r="AH710" s="419">
        <f t="shared" si="77"/>
        <v>0</v>
      </c>
    </row>
    <row r="711" spans="1:34" ht="14.5" x14ac:dyDescent="0.35">
      <c r="A711" s="681" t="s">
        <v>2051</v>
      </c>
      <c r="B711" s="682" t="s">
        <v>2052</v>
      </c>
      <c r="C711" s="419"/>
      <c r="D711" s="419"/>
      <c r="E711" s="419"/>
      <c r="F711" s="419"/>
      <c r="G711" s="419"/>
      <c r="H711" s="419"/>
      <c r="I711" s="419"/>
      <c r="J711" s="419"/>
      <c r="K711" s="419"/>
      <c r="L711" s="419"/>
      <c r="M711" t="s">
        <v>2053</v>
      </c>
      <c r="N711">
        <v>25</v>
      </c>
      <c r="O711">
        <v>12</v>
      </c>
      <c r="P711">
        <v>13</v>
      </c>
      <c r="Q711">
        <v>6</v>
      </c>
      <c r="R711">
        <v>5</v>
      </c>
      <c r="S711">
        <v>4</v>
      </c>
      <c r="T711">
        <v>5</v>
      </c>
      <c r="U711">
        <v>5</v>
      </c>
      <c r="V711">
        <v>0</v>
      </c>
      <c r="W711">
        <v>1</v>
      </c>
      <c r="X711">
        <v>3</v>
      </c>
      <c r="Y711">
        <v>0</v>
      </c>
      <c r="Z711">
        <v>4</v>
      </c>
      <c r="AA711">
        <v>4</v>
      </c>
      <c r="AB711">
        <v>0</v>
      </c>
      <c r="AC711" s="419">
        <f t="shared" si="72"/>
        <v>5</v>
      </c>
      <c r="AD711" s="419">
        <f t="shared" si="73"/>
        <v>2</v>
      </c>
      <c r="AE711" s="419">
        <f t="shared" si="74"/>
        <v>4</v>
      </c>
      <c r="AF711" s="419">
        <f t="shared" si="75"/>
        <v>1</v>
      </c>
      <c r="AG711" s="419">
        <f t="shared" si="76"/>
        <v>1</v>
      </c>
      <c r="AH711" s="419">
        <f t="shared" si="77"/>
        <v>0</v>
      </c>
    </row>
    <row r="712" spans="1:34" ht="14.5" x14ac:dyDescent="0.35">
      <c r="A712" s="681" t="s">
        <v>1110</v>
      </c>
      <c r="B712" s="682" t="s">
        <v>2055</v>
      </c>
      <c r="C712" s="419"/>
      <c r="D712" s="419"/>
      <c r="E712" s="419"/>
      <c r="F712" s="419"/>
      <c r="G712" s="419"/>
      <c r="H712" s="419"/>
      <c r="I712" s="419"/>
      <c r="J712" s="419"/>
      <c r="K712" s="419"/>
      <c r="L712" s="419"/>
      <c r="M712" t="s">
        <v>2056</v>
      </c>
      <c r="N712">
        <v>19</v>
      </c>
      <c r="O712">
        <v>8</v>
      </c>
      <c r="P712">
        <v>11</v>
      </c>
      <c r="Q712">
        <v>6</v>
      </c>
      <c r="R712">
        <v>7</v>
      </c>
      <c r="S712">
        <v>3</v>
      </c>
      <c r="T712">
        <v>2</v>
      </c>
      <c r="U712">
        <v>0</v>
      </c>
      <c r="V712">
        <v>1</v>
      </c>
      <c r="W712">
        <v>2</v>
      </c>
      <c r="X712">
        <v>2</v>
      </c>
      <c r="Y712">
        <v>2</v>
      </c>
      <c r="Z712">
        <v>1</v>
      </c>
      <c r="AA712">
        <v>0</v>
      </c>
      <c r="AB712">
        <v>1</v>
      </c>
      <c r="AC712" s="419">
        <f t="shared" si="72"/>
        <v>4</v>
      </c>
      <c r="AD712" s="419">
        <f t="shared" si="73"/>
        <v>5</v>
      </c>
      <c r="AE712" s="419">
        <f t="shared" si="74"/>
        <v>1</v>
      </c>
      <c r="AF712" s="419">
        <f t="shared" si="75"/>
        <v>1</v>
      </c>
      <c r="AG712" s="419">
        <f t="shared" si="76"/>
        <v>0</v>
      </c>
      <c r="AH712" s="419">
        <f t="shared" si="77"/>
        <v>0</v>
      </c>
    </row>
    <row r="713" spans="1:34" ht="14.5" x14ac:dyDescent="0.35">
      <c r="A713" s="681" t="s">
        <v>7387</v>
      </c>
      <c r="B713" s="682" t="s">
        <v>2057</v>
      </c>
      <c r="C713" s="419"/>
      <c r="D713" s="419"/>
      <c r="E713" s="419"/>
      <c r="F713" s="419"/>
      <c r="G713" s="419"/>
      <c r="H713" s="419"/>
      <c r="I713" s="419"/>
      <c r="J713" s="419"/>
      <c r="K713" s="419"/>
      <c r="L713" s="419"/>
      <c r="M713" t="s">
        <v>2058</v>
      </c>
      <c r="N713">
        <v>7</v>
      </c>
      <c r="O713">
        <v>3</v>
      </c>
      <c r="P713">
        <v>4</v>
      </c>
      <c r="Q713">
        <v>0</v>
      </c>
      <c r="R713">
        <v>5</v>
      </c>
      <c r="S713">
        <v>1</v>
      </c>
      <c r="T713">
        <v>1</v>
      </c>
      <c r="U713">
        <v>0</v>
      </c>
      <c r="V713">
        <v>0</v>
      </c>
      <c r="W713">
        <v>0</v>
      </c>
      <c r="X713">
        <v>2</v>
      </c>
      <c r="Y713">
        <v>1</v>
      </c>
      <c r="Z713">
        <v>0</v>
      </c>
      <c r="AA713">
        <v>0</v>
      </c>
      <c r="AB713">
        <v>0</v>
      </c>
      <c r="AC713" s="419">
        <f t="shared" si="72"/>
        <v>0</v>
      </c>
      <c r="AD713" s="419">
        <f t="shared" si="73"/>
        <v>3</v>
      </c>
      <c r="AE713" s="419">
        <f t="shared" si="74"/>
        <v>0</v>
      </c>
      <c r="AF713" s="419">
        <f t="shared" si="75"/>
        <v>1</v>
      </c>
      <c r="AG713" s="419">
        <f t="shared" si="76"/>
        <v>0</v>
      </c>
      <c r="AH713" s="419">
        <f t="shared" si="77"/>
        <v>0</v>
      </c>
    </row>
    <row r="714" spans="1:34" ht="14.5" x14ac:dyDescent="0.35">
      <c r="A714" s="681" t="s">
        <v>333</v>
      </c>
      <c r="B714" s="682" t="s">
        <v>2060</v>
      </c>
      <c r="C714" s="419"/>
      <c r="D714" s="419"/>
      <c r="E714" s="419"/>
      <c r="F714" s="419"/>
      <c r="G714" s="419"/>
      <c r="H714" s="419"/>
      <c r="I714" s="419"/>
      <c r="J714" s="419"/>
      <c r="K714" s="419"/>
      <c r="L714" s="419"/>
      <c r="M714" t="s">
        <v>2061</v>
      </c>
      <c r="N714">
        <v>16</v>
      </c>
      <c r="O714">
        <v>8</v>
      </c>
      <c r="P714">
        <v>8</v>
      </c>
      <c r="Q714">
        <v>3</v>
      </c>
      <c r="R714">
        <v>3</v>
      </c>
      <c r="S714">
        <v>2</v>
      </c>
      <c r="T714">
        <v>4</v>
      </c>
      <c r="U714">
        <v>4</v>
      </c>
      <c r="V714">
        <v>0</v>
      </c>
      <c r="W714">
        <v>3</v>
      </c>
      <c r="X714">
        <v>2</v>
      </c>
      <c r="Y714">
        <v>0</v>
      </c>
      <c r="Z714">
        <v>2</v>
      </c>
      <c r="AA714">
        <v>1</v>
      </c>
      <c r="AB714">
        <v>0</v>
      </c>
      <c r="AC714" s="419">
        <f t="shared" si="72"/>
        <v>0</v>
      </c>
      <c r="AD714" s="419">
        <f t="shared" si="73"/>
        <v>1</v>
      </c>
      <c r="AE714" s="419">
        <f t="shared" si="74"/>
        <v>2</v>
      </c>
      <c r="AF714" s="419">
        <f t="shared" si="75"/>
        <v>2</v>
      </c>
      <c r="AG714" s="419">
        <f t="shared" si="76"/>
        <v>3</v>
      </c>
      <c r="AH714" s="419">
        <f t="shared" si="77"/>
        <v>0</v>
      </c>
    </row>
    <row r="715" spans="1:34" ht="14.5" x14ac:dyDescent="0.35">
      <c r="A715" s="681" t="s">
        <v>591</v>
      </c>
      <c r="B715" s="682" t="s">
        <v>2063</v>
      </c>
      <c r="C715" s="419"/>
      <c r="D715" s="419"/>
      <c r="E715" s="419"/>
      <c r="F715" s="419"/>
      <c r="G715" s="419"/>
      <c r="H715" s="419"/>
      <c r="I715" s="419"/>
      <c r="J715" s="419"/>
      <c r="K715" s="419"/>
      <c r="L715" s="419"/>
      <c r="M715" t="s">
        <v>2064</v>
      </c>
      <c r="N715">
        <v>20</v>
      </c>
      <c r="O715">
        <v>11</v>
      </c>
      <c r="P715">
        <v>9</v>
      </c>
      <c r="Q715">
        <v>6</v>
      </c>
      <c r="R715">
        <v>3</v>
      </c>
      <c r="S715">
        <v>4</v>
      </c>
      <c r="T715">
        <v>1</v>
      </c>
      <c r="U715">
        <v>3</v>
      </c>
      <c r="V715">
        <v>3</v>
      </c>
      <c r="W715">
        <v>4</v>
      </c>
      <c r="X715">
        <v>1</v>
      </c>
      <c r="Y715">
        <v>2</v>
      </c>
      <c r="Z715">
        <v>1</v>
      </c>
      <c r="AA715">
        <v>2</v>
      </c>
      <c r="AB715">
        <v>1</v>
      </c>
      <c r="AC715" s="419">
        <f t="shared" si="72"/>
        <v>2</v>
      </c>
      <c r="AD715" s="419">
        <f t="shared" si="73"/>
        <v>2</v>
      </c>
      <c r="AE715" s="419">
        <f t="shared" si="74"/>
        <v>2</v>
      </c>
      <c r="AF715" s="419">
        <f t="shared" si="75"/>
        <v>0</v>
      </c>
      <c r="AG715" s="419">
        <f t="shared" si="76"/>
        <v>1</v>
      </c>
      <c r="AH715" s="419">
        <f t="shared" si="77"/>
        <v>2</v>
      </c>
    </row>
    <row r="716" spans="1:34" ht="14.5" x14ac:dyDescent="0.35">
      <c r="A716" s="681" t="s">
        <v>722</v>
      </c>
      <c r="B716" s="682" t="s">
        <v>2066</v>
      </c>
      <c r="C716" s="419"/>
      <c r="D716" s="419"/>
      <c r="E716" s="419"/>
      <c r="F716" s="419"/>
      <c r="G716" s="419"/>
      <c r="H716" s="419"/>
      <c r="I716" s="419"/>
      <c r="J716" s="419"/>
      <c r="K716" s="419"/>
      <c r="L716" s="419"/>
      <c r="M716" t="s">
        <v>2067</v>
      </c>
      <c r="N716">
        <v>17</v>
      </c>
      <c r="O716">
        <v>10</v>
      </c>
      <c r="P716">
        <v>7</v>
      </c>
      <c r="Q716">
        <v>5</v>
      </c>
      <c r="R716">
        <v>4</v>
      </c>
      <c r="S716">
        <v>3</v>
      </c>
      <c r="T716">
        <v>2</v>
      </c>
      <c r="U716">
        <v>2</v>
      </c>
      <c r="V716">
        <v>1</v>
      </c>
      <c r="W716">
        <v>4</v>
      </c>
      <c r="X716">
        <v>3</v>
      </c>
      <c r="Y716">
        <v>1</v>
      </c>
      <c r="Z716">
        <v>1</v>
      </c>
      <c r="AA716">
        <v>1</v>
      </c>
      <c r="AB716">
        <v>0</v>
      </c>
      <c r="AC716" s="419">
        <f t="shared" si="72"/>
        <v>1</v>
      </c>
      <c r="AD716" s="419">
        <f t="shared" si="73"/>
        <v>1</v>
      </c>
      <c r="AE716" s="419">
        <f t="shared" si="74"/>
        <v>2</v>
      </c>
      <c r="AF716" s="419">
        <f t="shared" si="75"/>
        <v>1</v>
      </c>
      <c r="AG716" s="419">
        <f t="shared" si="76"/>
        <v>1</v>
      </c>
      <c r="AH716" s="419">
        <f t="shared" si="77"/>
        <v>1</v>
      </c>
    </row>
    <row r="717" spans="1:34" ht="14.5" x14ac:dyDescent="0.35">
      <c r="A717" s="681" t="s">
        <v>13269</v>
      </c>
      <c r="B717" s="682" t="s">
        <v>14342</v>
      </c>
      <c r="C717" s="419"/>
      <c r="D717" s="419"/>
      <c r="E717" s="419"/>
      <c r="F717" s="419"/>
      <c r="G717" s="419"/>
      <c r="H717" s="419"/>
      <c r="I717" s="419"/>
      <c r="J717" s="419"/>
      <c r="K717" s="419"/>
      <c r="L717" s="419"/>
      <c r="M717" t="s">
        <v>13267</v>
      </c>
      <c r="N717">
        <v>7</v>
      </c>
      <c r="O717">
        <v>5</v>
      </c>
      <c r="P717">
        <v>2</v>
      </c>
      <c r="Q717">
        <v>0</v>
      </c>
      <c r="R717">
        <v>2</v>
      </c>
      <c r="S717">
        <v>0</v>
      </c>
      <c r="T717">
        <v>0</v>
      </c>
      <c r="U717">
        <v>5</v>
      </c>
      <c r="V717">
        <v>0</v>
      </c>
      <c r="W717">
        <v>0</v>
      </c>
      <c r="X717">
        <v>2</v>
      </c>
      <c r="Y717">
        <v>0</v>
      </c>
      <c r="Z717">
        <v>0</v>
      </c>
      <c r="AA717">
        <v>3</v>
      </c>
      <c r="AB717">
        <v>0</v>
      </c>
      <c r="AC717" s="419">
        <f t="shared" si="72"/>
        <v>0</v>
      </c>
      <c r="AD717" s="419">
        <f t="shared" si="73"/>
        <v>0</v>
      </c>
      <c r="AE717" s="419">
        <f t="shared" si="74"/>
        <v>0</v>
      </c>
      <c r="AF717" s="419">
        <f t="shared" si="75"/>
        <v>0</v>
      </c>
      <c r="AG717" s="419">
        <f t="shared" si="76"/>
        <v>2</v>
      </c>
      <c r="AH717" s="419">
        <f t="shared" si="77"/>
        <v>0</v>
      </c>
    </row>
    <row r="718" spans="1:34" ht="14.5" x14ac:dyDescent="0.35">
      <c r="A718" s="681" t="s">
        <v>783</v>
      </c>
      <c r="B718" s="682" t="s">
        <v>2069</v>
      </c>
      <c r="C718" s="419"/>
      <c r="D718" s="419"/>
      <c r="E718" s="419"/>
      <c r="F718" s="419"/>
      <c r="G718" s="419"/>
      <c r="H718" s="419"/>
      <c r="I718" s="419"/>
      <c r="J718" s="419"/>
      <c r="K718" s="419"/>
      <c r="L718" s="419"/>
      <c r="M718" t="s">
        <v>1794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 s="419">
        <f t="shared" si="72"/>
        <v>0</v>
      </c>
      <c r="AD718" s="419">
        <f t="shared" si="73"/>
        <v>0</v>
      </c>
      <c r="AE718" s="419">
        <f t="shared" si="74"/>
        <v>0</v>
      </c>
      <c r="AF718" s="419">
        <f t="shared" si="75"/>
        <v>0</v>
      </c>
      <c r="AG718" s="419">
        <f t="shared" si="76"/>
        <v>0</v>
      </c>
      <c r="AH718" s="419">
        <f t="shared" si="77"/>
        <v>0</v>
      </c>
    </row>
    <row r="719" spans="1:34" ht="14.5" x14ac:dyDescent="0.35">
      <c r="A719" s="681" t="s">
        <v>768</v>
      </c>
      <c r="B719" s="682" t="s">
        <v>2072</v>
      </c>
      <c r="C719" s="419"/>
      <c r="D719" s="419"/>
      <c r="E719" s="419"/>
      <c r="F719" s="419"/>
      <c r="G719" s="419"/>
      <c r="H719" s="419"/>
      <c r="I719" s="419"/>
      <c r="J719" s="419"/>
      <c r="K719" s="419"/>
      <c r="L719" s="419"/>
      <c r="M719" t="s">
        <v>2073</v>
      </c>
      <c r="N719">
        <v>44</v>
      </c>
      <c r="O719">
        <v>27</v>
      </c>
      <c r="P719">
        <v>17</v>
      </c>
      <c r="Q719">
        <v>9</v>
      </c>
      <c r="R719">
        <v>13</v>
      </c>
      <c r="S719">
        <v>4</v>
      </c>
      <c r="T719">
        <v>6</v>
      </c>
      <c r="U719">
        <v>10</v>
      </c>
      <c r="V719">
        <v>2</v>
      </c>
      <c r="W719">
        <v>6</v>
      </c>
      <c r="X719">
        <v>8</v>
      </c>
      <c r="Y719">
        <v>2</v>
      </c>
      <c r="Z719">
        <v>5</v>
      </c>
      <c r="AA719">
        <v>6</v>
      </c>
      <c r="AB719">
        <v>0</v>
      </c>
      <c r="AC719" s="419">
        <f t="shared" si="72"/>
        <v>3</v>
      </c>
      <c r="AD719" s="419">
        <f t="shared" si="73"/>
        <v>5</v>
      </c>
      <c r="AE719" s="419">
        <f t="shared" si="74"/>
        <v>2</v>
      </c>
      <c r="AF719" s="419">
        <f t="shared" si="75"/>
        <v>1</v>
      </c>
      <c r="AG719" s="419">
        <f t="shared" si="76"/>
        <v>4</v>
      </c>
      <c r="AH719" s="419">
        <f t="shared" si="77"/>
        <v>2</v>
      </c>
    </row>
    <row r="720" spans="1:34" ht="14.5" x14ac:dyDescent="0.35">
      <c r="A720" s="681" t="s">
        <v>764</v>
      </c>
      <c r="B720" s="682" t="s">
        <v>2074</v>
      </c>
      <c r="C720" s="419"/>
      <c r="D720" s="419"/>
      <c r="E720" s="419"/>
      <c r="F720" s="419"/>
      <c r="G720" s="419"/>
      <c r="H720" s="419"/>
      <c r="I720" s="419"/>
      <c r="J720" s="419"/>
      <c r="K720" s="419"/>
      <c r="L720" s="419"/>
      <c r="M720" t="s">
        <v>13270</v>
      </c>
      <c r="N720">
        <v>14</v>
      </c>
      <c r="O720">
        <v>9</v>
      </c>
      <c r="P720">
        <v>5</v>
      </c>
      <c r="Q720">
        <v>3</v>
      </c>
      <c r="R720">
        <v>11</v>
      </c>
      <c r="S720">
        <v>0</v>
      </c>
      <c r="T720">
        <v>0</v>
      </c>
      <c r="U720">
        <v>0</v>
      </c>
      <c r="V720">
        <v>0</v>
      </c>
      <c r="W720">
        <v>2</v>
      </c>
      <c r="X720">
        <v>7</v>
      </c>
      <c r="Y720">
        <v>0</v>
      </c>
      <c r="Z720">
        <v>0</v>
      </c>
      <c r="AA720">
        <v>0</v>
      </c>
      <c r="AB720">
        <v>0</v>
      </c>
      <c r="AC720" s="419">
        <f t="shared" si="72"/>
        <v>1</v>
      </c>
      <c r="AD720" s="419">
        <f t="shared" si="73"/>
        <v>4</v>
      </c>
      <c r="AE720" s="419">
        <f t="shared" si="74"/>
        <v>0</v>
      </c>
      <c r="AF720" s="419">
        <f t="shared" si="75"/>
        <v>0</v>
      </c>
      <c r="AG720" s="419">
        <f t="shared" si="76"/>
        <v>0</v>
      </c>
      <c r="AH720" s="419">
        <f t="shared" si="77"/>
        <v>0</v>
      </c>
    </row>
    <row r="721" spans="1:34" ht="14.5" x14ac:dyDescent="0.35">
      <c r="A721" s="681" t="s">
        <v>756</v>
      </c>
      <c r="B721" s="682" t="s">
        <v>2075</v>
      </c>
      <c r="C721" s="419"/>
      <c r="D721" s="419"/>
      <c r="E721" s="419"/>
      <c r="F721" s="419"/>
      <c r="G721" s="419"/>
      <c r="H721" s="419"/>
      <c r="I721" s="419"/>
      <c r="J721" s="419"/>
      <c r="K721" s="419"/>
      <c r="L721" s="419"/>
      <c r="M721" t="s">
        <v>1994</v>
      </c>
      <c r="N721">
        <v>20</v>
      </c>
      <c r="O721">
        <v>7</v>
      </c>
      <c r="P721">
        <v>13</v>
      </c>
      <c r="Q721">
        <v>5</v>
      </c>
      <c r="R721">
        <v>2</v>
      </c>
      <c r="S721">
        <v>0</v>
      </c>
      <c r="T721">
        <v>3</v>
      </c>
      <c r="U721">
        <v>8</v>
      </c>
      <c r="V721">
        <v>2</v>
      </c>
      <c r="W721">
        <v>0</v>
      </c>
      <c r="X721">
        <v>0</v>
      </c>
      <c r="Y721">
        <v>0</v>
      </c>
      <c r="Z721">
        <v>0</v>
      </c>
      <c r="AA721">
        <v>6</v>
      </c>
      <c r="AB721">
        <v>1</v>
      </c>
      <c r="AC721" s="419">
        <f t="shared" si="72"/>
        <v>5</v>
      </c>
      <c r="AD721" s="419">
        <f t="shared" si="73"/>
        <v>2</v>
      </c>
      <c r="AE721" s="419">
        <f t="shared" si="74"/>
        <v>0</v>
      </c>
      <c r="AF721" s="419">
        <f t="shared" si="75"/>
        <v>3</v>
      </c>
      <c r="AG721" s="419">
        <f t="shared" si="76"/>
        <v>2</v>
      </c>
      <c r="AH721" s="419">
        <f t="shared" si="77"/>
        <v>1</v>
      </c>
    </row>
    <row r="722" spans="1:34" ht="14.5" x14ac:dyDescent="0.35">
      <c r="A722" s="681" t="s">
        <v>1075</v>
      </c>
      <c r="B722" s="682" t="s">
        <v>2078</v>
      </c>
      <c r="C722" s="419"/>
      <c r="D722" s="419"/>
      <c r="E722" s="419"/>
      <c r="F722" s="419"/>
      <c r="G722" s="419"/>
      <c r="H722" s="419"/>
      <c r="I722" s="419"/>
      <c r="J722" s="419"/>
      <c r="K722" s="419"/>
      <c r="L722" s="419"/>
      <c r="M722" t="s">
        <v>97</v>
      </c>
      <c r="N722">
        <v>4</v>
      </c>
      <c r="O722">
        <v>2</v>
      </c>
      <c r="P722">
        <v>2</v>
      </c>
      <c r="Q722">
        <v>0</v>
      </c>
      <c r="R722">
        <v>0</v>
      </c>
      <c r="S722">
        <v>1</v>
      </c>
      <c r="T722">
        <v>1</v>
      </c>
      <c r="U722">
        <v>2</v>
      </c>
      <c r="V722">
        <v>0</v>
      </c>
      <c r="W722">
        <v>0</v>
      </c>
      <c r="X722">
        <v>0</v>
      </c>
      <c r="Y722">
        <v>1</v>
      </c>
      <c r="Z722">
        <v>0</v>
      </c>
      <c r="AA722">
        <v>1</v>
      </c>
      <c r="AB722">
        <v>0</v>
      </c>
      <c r="AC722" s="419">
        <f t="shared" si="72"/>
        <v>0</v>
      </c>
      <c r="AD722" s="419">
        <f t="shared" si="73"/>
        <v>0</v>
      </c>
      <c r="AE722" s="419">
        <f t="shared" si="74"/>
        <v>0</v>
      </c>
      <c r="AF722" s="419">
        <f t="shared" si="75"/>
        <v>1</v>
      </c>
      <c r="AG722" s="419">
        <f t="shared" si="76"/>
        <v>1</v>
      </c>
      <c r="AH722" s="419">
        <f t="shared" si="77"/>
        <v>0</v>
      </c>
    </row>
    <row r="723" spans="1:34" ht="14.5" x14ac:dyDescent="0.35">
      <c r="A723" s="681" t="s">
        <v>745</v>
      </c>
      <c r="B723" s="682" t="s">
        <v>2080</v>
      </c>
      <c r="C723" s="419"/>
      <c r="D723" s="419"/>
      <c r="E723" s="419"/>
      <c r="F723" s="419"/>
      <c r="G723" s="419"/>
      <c r="H723" s="419"/>
      <c r="I723" s="419"/>
      <c r="J723" s="419"/>
      <c r="K723" s="419"/>
      <c r="L723" s="419"/>
      <c r="M723" t="s">
        <v>2081</v>
      </c>
      <c r="N723">
        <v>32</v>
      </c>
      <c r="O723">
        <v>24</v>
      </c>
      <c r="P723">
        <v>8</v>
      </c>
      <c r="Q723">
        <v>1</v>
      </c>
      <c r="R723">
        <v>7</v>
      </c>
      <c r="S723">
        <v>5</v>
      </c>
      <c r="T723">
        <v>7</v>
      </c>
      <c r="U723">
        <v>6</v>
      </c>
      <c r="V723">
        <v>6</v>
      </c>
      <c r="W723">
        <v>1</v>
      </c>
      <c r="X723">
        <v>6</v>
      </c>
      <c r="Y723">
        <v>4</v>
      </c>
      <c r="Z723">
        <v>5</v>
      </c>
      <c r="AA723">
        <v>4</v>
      </c>
      <c r="AB723">
        <v>4</v>
      </c>
      <c r="AC723" s="419">
        <f t="shared" si="72"/>
        <v>0</v>
      </c>
      <c r="AD723" s="419">
        <f t="shared" si="73"/>
        <v>1</v>
      </c>
      <c r="AE723" s="419">
        <f t="shared" si="74"/>
        <v>1</v>
      </c>
      <c r="AF723" s="419">
        <f t="shared" si="75"/>
        <v>2</v>
      </c>
      <c r="AG723" s="419">
        <f t="shared" si="76"/>
        <v>2</v>
      </c>
      <c r="AH723" s="419">
        <f t="shared" si="77"/>
        <v>2</v>
      </c>
    </row>
    <row r="724" spans="1:34" ht="14.5" x14ac:dyDescent="0.35">
      <c r="A724" s="681" t="s">
        <v>772</v>
      </c>
      <c r="B724" s="682" t="s">
        <v>2083</v>
      </c>
      <c r="C724" s="419"/>
      <c r="D724" s="419"/>
      <c r="E724" s="419"/>
      <c r="F724" s="419"/>
      <c r="G724" s="419"/>
      <c r="H724" s="419"/>
      <c r="I724" s="419"/>
      <c r="J724" s="419"/>
      <c r="K724" s="419"/>
      <c r="L724" s="419"/>
      <c r="M724" t="s">
        <v>2084</v>
      </c>
      <c r="N724">
        <v>25</v>
      </c>
      <c r="O724">
        <v>13</v>
      </c>
      <c r="P724">
        <v>12</v>
      </c>
      <c r="Q724">
        <v>5</v>
      </c>
      <c r="R724">
        <v>2</v>
      </c>
      <c r="S724">
        <v>1</v>
      </c>
      <c r="T724">
        <v>4</v>
      </c>
      <c r="U724">
        <v>8</v>
      </c>
      <c r="V724">
        <v>5</v>
      </c>
      <c r="W724">
        <v>3</v>
      </c>
      <c r="X724">
        <v>1</v>
      </c>
      <c r="Y724">
        <v>0</v>
      </c>
      <c r="Z724">
        <v>3</v>
      </c>
      <c r="AA724">
        <v>3</v>
      </c>
      <c r="AB724">
        <v>3</v>
      </c>
      <c r="AC724" s="419">
        <f t="shared" si="72"/>
        <v>2</v>
      </c>
      <c r="AD724" s="419">
        <f t="shared" si="73"/>
        <v>1</v>
      </c>
      <c r="AE724" s="419">
        <f t="shared" si="74"/>
        <v>1</v>
      </c>
      <c r="AF724" s="419">
        <f t="shared" si="75"/>
        <v>1</v>
      </c>
      <c r="AG724" s="419">
        <f t="shared" si="76"/>
        <v>5</v>
      </c>
      <c r="AH724" s="419">
        <f t="shared" si="77"/>
        <v>2</v>
      </c>
    </row>
    <row r="725" spans="1:34" ht="14.5" x14ac:dyDescent="0.35">
      <c r="A725" s="681" t="s">
        <v>739</v>
      </c>
      <c r="B725" s="682" t="s">
        <v>2086</v>
      </c>
      <c r="C725" s="419"/>
      <c r="D725" s="419"/>
      <c r="E725" s="419"/>
      <c r="F725" s="419"/>
      <c r="G725" s="419"/>
      <c r="H725" s="419"/>
      <c r="I725" s="419"/>
      <c r="J725" s="419"/>
      <c r="K725" s="419"/>
      <c r="L725" s="419"/>
      <c r="M725" t="s">
        <v>2087</v>
      </c>
      <c r="N725">
        <v>49</v>
      </c>
      <c r="O725">
        <v>27</v>
      </c>
      <c r="P725">
        <v>22</v>
      </c>
      <c r="Q725">
        <v>14</v>
      </c>
      <c r="R725">
        <v>11</v>
      </c>
      <c r="S725">
        <v>9</v>
      </c>
      <c r="T725">
        <v>4</v>
      </c>
      <c r="U725">
        <v>7</v>
      </c>
      <c r="V725">
        <v>4</v>
      </c>
      <c r="W725">
        <v>7</v>
      </c>
      <c r="X725">
        <v>6</v>
      </c>
      <c r="Y725">
        <v>7</v>
      </c>
      <c r="Z725">
        <v>1</v>
      </c>
      <c r="AA725">
        <v>5</v>
      </c>
      <c r="AB725">
        <v>1</v>
      </c>
      <c r="AC725" s="419">
        <f t="shared" si="72"/>
        <v>7</v>
      </c>
      <c r="AD725" s="419">
        <f t="shared" si="73"/>
        <v>5</v>
      </c>
      <c r="AE725" s="419">
        <f t="shared" si="74"/>
        <v>2</v>
      </c>
      <c r="AF725" s="419">
        <f t="shared" si="75"/>
        <v>3</v>
      </c>
      <c r="AG725" s="419">
        <f t="shared" si="76"/>
        <v>2</v>
      </c>
      <c r="AH725" s="419">
        <f t="shared" si="77"/>
        <v>3</v>
      </c>
    </row>
    <row r="726" spans="1:34" ht="14.5" x14ac:dyDescent="0.35">
      <c r="A726" s="681" t="s">
        <v>737</v>
      </c>
      <c r="B726" s="682" t="s">
        <v>2090</v>
      </c>
      <c r="C726" s="419"/>
      <c r="D726" s="419"/>
      <c r="E726" s="419"/>
      <c r="F726" s="419"/>
      <c r="G726" s="419"/>
      <c r="H726" s="419"/>
      <c r="I726" s="419"/>
      <c r="J726" s="419"/>
      <c r="K726" s="419"/>
      <c r="L726" s="419"/>
      <c r="M726" t="s">
        <v>1410</v>
      </c>
      <c r="N726">
        <v>26</v>
      </c>
      <c r="O726">
        <v>16</v>
      </c>
      <c r="P726">
        <v>10</v>
      </c>
      <c r="Q726">
        <v>5</v>
      </c>
      <c r="R726">
        <v>17</v>
      </c>
      <c r="S726">
        <v>2</v>
      </c>
      <c r="T726">
        <v>0</v>
      </c>
      <c r="U726">
        <v>1</v>
      </c>
      <c r="V726">
        <v>1</v>
      </c>
      <c r="W726">
        <v>3</v>
      </c>
      <c r="X726">
        <v>10</v>
      </c>
      <c r="Y726">
        <v>2</v>
      </c>
      <c r="Z726">
        <v>0</v>
      </c>
      <c r="AA726">
        <v>1</v>
      </c>
      <c r="AB726">
        <v>0</v>
      </c>
      <c r="AC726" s="419">
        <f t="shared" si="72"/>
        <v>2</v>
      </c>
      <c r="AD726" s="419">
        <f t="shared" si="73"/>
        <v>7</v>
      </c>
      <c r="AE726" s="419">
        <f t="shared" si="74"/>
        <v>0</v>
      </c>
      <c r="AF726" s="419">
        <f t="shared" si="75"/>
        <v>0</v>
      </c>
      <c r="AG726" s="419">
        <f t="shared" si="76"/>
        <v>0</v>
      </c>
      <c r="AH726" s="419">
        <f t="shared" si="77"/>
        <v>1</v>
      </c>
    </row>
    <row r="727" spans="1:34" ht="14.5" x14ac:dyDescent="0.35">
      <c r="A727" s="681" t="s">
        <v>731</v>
      </c>
      <c r="B727" s="682" t="s">
        <v>2091</v>
      </c>
      <c r="C727" s="419"/>
      <c r="D727" s="419"/>
      <c r="E727" s="419"/>
      <c r="F727" s="419"/>
      <c r="G727" s="419"/>
      <c r="H727" s="419"/>
      <c r="I727" s="419"/>
      <c r="J727" s="419"/>
      <c r="K727" s="419"/>
      <c r="L727" s="419"/>
      <c r="M727" t="s">
        <v>2092</v>
      </c>
      <c r="N727">
        <v>47</v>
      </c>
      <c r="O727">
        <v>32</v>
      </c>
      <c r="P727">
        <v>15</v>
      </c>
      <c r="Q727">
        <v>6</v>
      </c>
      <c r="R727">
        <v>19</v>
      </c>
      <c r="S727">
        <v>0</v>
      </c>
      <c r="T727">
        <v>3</v>
      </c>
      <c r="U727">
        <v>10</v>
      </c>
      <c r="V727">
        <v>9</v>
      </c>
      <c r="W727">
        <v>6</v>
      </c>
      <c r="X727">
        <v>14</v>
      </c>
      <c r="Y727">
        <v>0</v>
      </c>
      <c r="Z727">
        <v>1</v>
      </c>
      <c r="AA727">
        <v>3</v>
      </c>
      <c r="AB727">
        <v>8</v>
      </c>
      <c r="AC727" s="419">
        <f t="shared" si="72"/>
        <v>0</v>
      </c>
      <c r="AD727" s="419">
        <f t="shared" si="73"/>
        <v>5</v>
      </c>
      <c r="AE727" s="419">
        <f t="shared" si="74"/>
        <v>0</v>
      </c>
      <c r="AF727" s="419">
        <f t="shared" si="75"/>
        <v>2</v>
      </c>
      <c r="AG727" s="419">
        <f t="shared" si="76"/>
        <v>7</v>
      </c>
      <c r="AH727" s="419">
        <f t="shared" si="77"/>
        <v>1</v>
      </c>
    </row>
    <row r="728" spans="1:34" ht="14.5" x14ac:dyDescent="0.35">
      <c r="A728" s="681" t="s">
        <v>774</v>
      </c>
      <c r="B728" s="682" t="s">
        <v>2095</v>
      </c>
      <c r="C728" s="419"/>
      <c r="D728" s="419"/>
      <c r="E728" s="419"/>
      <c r="F728" s="419"/>
      <c r="G728" s="419"/>
      <c r="H728" s="419"/>
      <c r="I728" s="419"/>
      <c r="J728" s="419"/>
      <c r="K728" s="419"/>
      <c r="L728" s="419"/>
      <c r="M728" t="s">
        <v>1421</v>
      </c>
      <c r="N728">
        <v>49</v>
      </c>
      <c r="O728">
        <v>27</v>
      </c>
      <c r="P728">
        <v>22</v>
      </c>
      <c r="Q728">
        <v>13</v>
      </c>
      <c r="R728">
        <v>11</v>
      </c>
      <c r="S728">
        <v>2</v>
      </c>
      <c r="T728">
        <v>11</v>
      </c>
      <c r="U728">
        <v>11</v>
      </c>
      <c r="V728">
        <v>1</v>
      </c>
      <c r="W728">
        <v>8</v>
      </c>
      <c r="X728">
        <v>3</v>
      </c>
      <c r="Y728">
        <v>1</v>
      </c>
      <c r="Z728">
        <v>6</v>
      </c>
      <c r="AA728">
        <v>8</v>
      </c>
      <c r="AB728">
        <v>1</v>
      </c>
      <c r="AC728" s="419">
        <f t="shared" si="72"/>
        <v>5</v>
      </c>
      <c r="AD728" s="419">
        <f t="shared" si="73"/>
        <v>8</v>
      </c>
      <c r="AE728" s="419">
        <f t="shared" si="74"/>
        <v>1</v>
      </c>
      <c r="AF728" s="419">
        <f t="shared" si="75"/>
        <v>5</v>
      </c>
      <c r="AG728" s="419">
        <f t="shared" si="76"/>
        <v>3</v>
      </c>
      <c r="AH728" s="419">
        <f t="shared" si="77"/>
        <v>0</v>
      </c>
    </row>
    <row r="729" spans="1:34" ht="14.5" x14ac:dyDescent="0.35">
      <c r="A729" s="681" t="s">
        <v>778</v>
      </c>
      <c r="B729" s="682" t="s">
        <v>2097</v>
      </c>
      <c r="C729" s="419"/>
      <c r="D729" s="419"/>
      <c r="E729" s="419"/>
      <c r="F729" s="419"/>
      <c r="G729" s="419"/>
      <c r="H729" s="419"/>
      <c r="I729" s="419"/>
      <c r="J729" s="419"/>
      <c r="K729" s="419"/>
      <c r="L729" s="419"/>
      <c r="M729" t="s">
        <v>257</v>
      </c>
      <c r="N729">
        <v>7</v>
      </c>
      <c r="O729">
        <v>1</v>
      </c>
      <c r="P729">
        <v>6</v>
      </c>
      <c r="Q729">
        <v>2</v>
      </c>
      <c r="R729">
        <v>2</v>
      </c>
      <c r="S729">
        <v>0</v>
      </c>
      <c r="T729">
        <v>1</v>
      </c>
      <c r="U729">
        <v>2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0</v>
      </c>
      <c r="AB729">
        <v>0</v>
      </c>
      <c r="AC729" s="419">
        <f t="shared" si="72"/>
        <v>2</v>
      </c>
      <c r="AD729" s="419">
        <f t="shared" si="73"/>
        <v>1</v>
      </c>
      <c r="AE729" s="419">
        <f t="shared" si="74"/>
        <v>0</v>
      </c>
      <c r="AF729" s="419">
        <f t="shared" si="75"/>
        <v>1</v>
      </c>
      <c r="AG729" s="419">
        <f t="shared" si="76"/>
        <v>2</v>
      </c>
      <c r="AH729" s="419">
        <f t="shared" si="77"/>
        <v>0</v>
      </c>
    </row>
    <row r="730" spans="1:34" ht="14.5" x14ac:dyDescent="0.35">
      <c r="A730" s="681" t="s">
        <v>13274</v>
      </c>
      <c r="B730" s="682" t="s">
        <v>14342</v>
      </c>
      <c r="C730" s="419"/>
      <c r="D730" s="419"/>
      <c r="E730" s="419"/>
      <c r="F730" s="419"/>
      <c r="G730" s="419"/>
      <c r="H730" s="419"/>
      <c r="I730" s="419"/>
      <c r="J730" s="419"/>
      <c r="K730" s="419"/>
      <c r="L730" s="419"/>
      <c r="M730" t="s">
        <v>13271</v>
      </c>
      <c r="N730">
        <v>2</v>
      </c>
      <c r="O730">
        <v>2</v>
      </c>
      <c r="P730">
        <v>0</v>
      </c>
      <c r="Q730">
        <v>1</v>
      </c>
      <c r="R730">
        <v>1</v>
      </c>
      <c r="S730">
        <v>0</v>
      </c>
      <c r="T730">
        <v>0</v>
      </c>
      <c r="U730">
        <v>0</v>
      </c>
      <c r="V730">
        <v>0</v>
      </c>
      <c r="W730">
        <v>1</v>
      </c>
      <c r="X730">
        <v>1</v>
      </c>
      <c r="Y730">
        <v>0</v>
      </c>
      <c r="Z730">
        <v>0</v>
      </c>
      <c r="AA730">
        <v>0</v>
      </c>
      <c r="AB730">
        <v>0</v>
      </c>
      <c r="AC730" s="419">
        <f t="shared" si="72"/>
        <v>0</v>
      </c>
      <c r="AD730" s="419">
        <f t="shared" si="73"/>
        <v>0</v>
      </c>
      <c r="AE730" s="419">
        <f t="shared" si="74"/>
        <v>0</v>
      </c>
      <c r="AF730" s="419">
        <f t="shared" si="75"/>
        <v>0</v>
      </c>
      <c r="AG730" s="419">
        <f t="shared" si="76"/>
        <v>0</v>
      </c>
      <c r="AH730" s="419">
        <f t="shared" si="77"/>
        <v>0</v>
      </c>
    </row>
    <row r="731" spans="1:34" ht="14.5" x14ac:dyDescent="0.35">
      <c r="A731" s="681" t="s">
        <v>8082</v>
      </c>
      <c r="B731" s="682" t="s">
        <v>2099</v>
      </c>
      <c r="C731" s="419"/>
      <c r="D731" s="419"/>
      <c r="E731" s="419"/>
      <c r="F731" s="419"/>
      <c r="G731" s="419"/>
      <c r="H731" s="419"/>
      <c r="I731" s="419"/>
      <c r="J731" s="419"/>
      <c r="K731" s="419"/>
      <c r="L731" s="419"/>
      <c r="M731" t="s">
        <v>2100</v>
      </c>
      <c r="N731">
        <v>70</v>
      </c>
      <c r="O731">
        <v>43</v>
      </c>
      <c r="P731">
        <v>27</v>
      </c>
      <c r="Q731">
        <v>12</v>
      </c>
      <c r="R731">
        <v>19</v>
      </c>
      <c r="S731">
        <v>4</v>
      </c>
      <c r="T731">
        <v>16</v>
      </c>
      <c r="U731">
        <v>18</v>
      </c>
      <c r="V731">
        <v>1</v>
      </c>
      <c r="W731">
        <v>6</v>
      </c>
      <c r="X731">
        <v>15</v>
      </c>
      <c r="Y731">
        <v>3</v>
      </c>
      <c r="Z731">
        <v>11</v>
      </c>
      <c r="AA731">
        <v>7</v>
      </c>
      <c r="AB731">
        <v>1</v>
      </c>
      <c r="AC731" s="419">
        <f t="shared" si="72"/>
        <v>6</v>
      </c>
      <c r="AD731" s="419">
        <f t="shared" si="73"/>
        <v>4</v>
      </c>
      <c r="AE731" s="419">
        <f t="shared" si="74"/>
        <v>1</v>
      </c>
      <c r="AF731" s="419">
        <f t="shared" si="75"/>
        <v>5</v>
      </c>
      <c r="AG731" s="419">
        <f t="shared" si="76"/>
        <v>11</v>
      </c>
      <c r="AH731" s="419">
        <f t="shared" si="77"/>
        <v>0</v>
      </c>
    </row>
    <row r="732" spans="1:34" ht="14.5" x14ac:dyDescent="0.35">
      <c r="A732" s="681" t="s">
        <v>827</v>
      </c>
      <c r="B732" s="682" t="s">
        <v>2102</v>
      </c>
      <c r="C732" s="419"/>
      <c r="D732" s="419"/>
      <c r="E732" s="419"/>
      <c r="F732" s="419"/>
      <c r="G732" s="419"/>
      <c r="H732" s="419"/>
      <c r="I732" s="419"/>
      <c r="J732" s="419"/>
      <c r="K732" s="419"/>
      <c r="L732" s="419"/>
      <c r="M732" t="s">
        <v>2103</v>
      </c>
      <c r="N732">
        <v>104</v>
      </c>
      <c r="O732">
        <v>62</v>
      </c>
      <c r="P732">
        <v>42</v>
      </c>
      <c r="Q732">
        <v>27</v>
      </c>
      <c r="R732">
        <v>24</v>
      </c>
      <c r="S732">
        <v>20</v>
      </c>
      <c r="T732">
        <v>11</v>
      </c>
      <c r="U732">
        <v>20</v>
      </c>
      <c r="V732">
        <v>2</v>
      </c>
      <c r="W732">
        <v>15</v>
      </c>
      <c r="X732">
        <v>14</v>
      </c>
      <c r="Y732">
        <v>13</v>
      </c>
      <c r="Z732">
        <v>8</v>
      </c>
      <c r="AA732">
        <v>12</v>
      </c>
      <c r="AB732">
        <v>0</v>
      </c>
      <c r="AC732" s="419">
        <f t="shared" si="72"/>
        <v>12</v>
      </c>
      <c r="AD732" s="419">
        <f t="shared" si="73"/>
        <v>10</v>
      </c>
      <c r="AE732" s="419">
        <f t="shared" si="74"/>
        <v>7</v>
      </c>
      <c r="AF732" s="419">
        <f t="shared" si="75"/>
        <v>3</v>
      </c>
      <c r="AG732" s="419">
        <f t="shared" si="76"/>
        <v>8</v>
      </c>
      <c r="AH732" s="419">
        <f t="shared" si="77"/>
        <v>2</v>
      </c>
    </row>
    <row r="733" spans="1:34" ht="14.5" x14ac:dyDescent="0.35">
      <c r="A733" s="681" t="s">
        <v>800</v>
      </c>
      <c r="B733" s="682" t="s">
        <v>2104</v>
      </c>
      <c r="C733" s="419"/>
      <c r="D733" s="419"/>
      <c r="E733" s="419"/>
      <c r="F733" s="419"/>
      <c r="G733" s="419"/>
      <c r="H733" s="419"/>
      <c r="I733" s="419"/>
      <c r="J733" s="419"/>
      <c r="K733" s="419"/>
      <c r="L733" s="419"/>
      <c r="M733" t="s">
        <v>2105</v>
      </c>
      <c r="N733">
        <v>56</v>
      </c>
      <c r="O733">
        <v>34</v>
      </c>
      <c r="P733">
        <v>22</v>
      </c>
      <c r="Q733">
        <v>21</v>
      </c>
      <c r="R733">
        <v>15</v>
      </c>
      <c r="S733">
        <v>3</v>
      </c>
      <c r="T733">
        <v>17</v>
      </c>
      <c r="U733">
        <v>0</v>
      </c>
      <c r="V733">
        <v>0</v>
      </c>
      <c r="W733">
        <v>10</v>
      </c>
      <c r="X733">
        <v>6</v>
      </c>
      <c r="Y733">
        <v>3</v>
      </c>
      <c r="Z733">
        <v>15</v>
      </c>
      <c r="AA733">
        <v>0</v>
      </c>
      <c r="AB733">
        <v>0</v>
      </c>
      <c r="AC733" s="419">
        <f t="shared" si="72"/>
        <v>11</v>
      </c>
      <c r="AD733" s="419">
        <f t="shared" si="73"/>
        <v>9</v>
      </c>
      <c r="AE733" s="419">
        <f t="shared" si="74"/>
        <v>0</v>
      </c>
      <c r="AF733" s="419">
        <f t="shared" si="75"/>
        <v>2</v>
      </c>
      <c r="AG733" s="419">
        <f t="shared" si="76"/>
        <v>0</v>
      </c>
      <c r="AH733" s="419">
        <f t="shared" si="77"/>
        <v>0</v>
      </c>
    </row>
    <row r="734" spans="1:34" ht="14.5" x14ac:dyDescent="0.35">
      <c r="A734" s="681" t="s">
        <v>796</v>
      </c>
      <c r="B734" s="682" t="s">
        <v>2106</v>
      </c>
      <c r="C734" s="419"/>
      <c r="D734" s="419"/>
      <c r="E734" s="419"/>
      <c r="F734" s="419"/>
      <c r="G734" s="419"/>
      <c r="H734" s="419"/>
      <c r="I734" s="419"/>
      <c r="J734" s="419"/>
      <c r="K734" s="419"/>
      <c r="L734" s="419"/>
      <c r="M734" t="s">
        <v>2107</v>
      </c>
      <c r="N734">
        <v>38</v>
      </c>
      <c r="O734">
        <v>18</v>
      </c>
      <c r="P734">
        <v>20</v>
      </c>
      <c r="Q734">
        <v>5</v>
      </c>
      <c r="R734">
        <v>3</v>
      </c>
      <c r="S734">
        <v>8</v>
      </c>
      <c r="T734">
        <v>9</v>
      </c>
      <c r="U734">
        <v>10</v>
      </c>
      <c r="V734">
        <v>3</v>
      </c>
      <c r="W734">
        <v>2</v>
      </c>
      <c r="X734">
        <v>1</v>
      </c>
      <c r="Y734">
        <v>3</v>
      </c>
      <c r="Z734">
        <v>6</v>
      </c>
      <c r="AA734">
        <v>6</v>
      </c>
      <c r="AB734">
        <v>0</v>
      </c>
      <c r="AC734" s="419">
        <f t="shared" si="72"/>
        <v>3</v>
      </c>
      <c r="AD734" s="419">
        <f t="shared" si="73"/>
        <v>2</v>
      </c>
      <c r="AE734" s="419">
        <f t="shared" si="74"/>
        <v>5</v>
      </c>
      <c r="AF734" s="419">
        <f t="shared" si="75"/>
        <v>3</v>
      </c>
      <c r="AG734" s="419">
        <f t="shared" si="76"/>
        <v>4</v>
      </c>
      <c r="AH734" s="419">
        <f t="shared" si="77"/>
        <v>3</v>
      </c>
    </row>
    <row r="735" spans="1:34" ht="14.5" x14ac:dyDescent="0.35">
      <c r="A735" s="681" t="s">
        <v>837</v>
      </c>
      <c r="B735" s="682" t="s">
        <v>2109</v>
      </c>
      <c r="C735" s="419"/>
      <c r="D735" s="419"/>
      <c r="E735" s="419"/>
      <c r="F735" s="419"/>
      <c r="G735" s="419"/>
      <c r="H735" s="419"/>
      <c r="I735" s="419"/>
      <c r="J735" s="419"/>
      <c r="K735" s="419"/>
      <c r="L735" s="419"/>
      <c r="M735" t="s">
        <v>2110</v>
      </c>
      <c r="N735">
        <v>44</v>
      </c>
      <c r="O735">
        <v>20</v>
      </c>
      <c r="P735">
        <v>24</v>
      </c>
      <c r="Q735">
        <v>12</v>
      </c>
      <c r="R735">
        <v>2</v>
      </c>
      <c r="S735">
        <v>6</v>
      </c>
      <c r="T735">
        <v>13</v>
      </c>
      <c r="U735">
        <v>11</v>
      </c>
      <c r="V735">
        <v>0</v>
      </c>
      <c r="W735">
        <v>6</v>
      </c>
      <c r="X735">
        <v>1</v>
      </c>
      <c r="Y735">
        <v>4</v>
      </c>
      <c r="Z735">
        <v>3</v>
      </c>
      <c r="AA735">
        <v>6</v>
      </c>
      <c r="AB735">
        <v>0</v>
      </c>
      <c r="AC735" s="419">
        <f t="shared" si="72"/>
        <v>6</v>
      </c>
      <c r="AD735" s="419">
        <f t="shared" si="73"/>
        <v>1</v>
      </c>
      <c r="AE735" s="419">
        <f t="shared" si="74"/>
        <v>2</v>
      </c>
      <c r="AF735" s="419">
        <f t="shared" si="75"/>
        <v>10</v>
      </c>
      <c r="AG735" s="419">
        <f t="shared" si="76"/>
        <v>5</v>
      </c>
      <c r="AH735" s="419">
        <f t="shared" si="77"/>
        <v>0</v>
      </c>
    </row>
    <row r="736" spans="1:34" ht="14.5" x14ac:dyDescent="0.35">
      <c r="A736" s="681" t="s">
        <v>789</v>
      </c>
      <c r="B736" s="682" t="s">
        <v>2113</v>
      </c>
      <c r="C736" s="419"/>
      <c r="D736" s="419"/>
      <c r="E736" s="419"/>
      <c r="F736" s="419"/>
      <c r="G736" s="419"/>
      <c r="H736" s="419"/>
      <c r="I736" s="419"/>
      <c r="J736" s="419"/>
      <c r="K736" s="419"/>
      <c r="L736" s="419"/>
      <c r="M736" t="s">
        <v>2114</v>
      </c>
      <c r="N736">
        <v>52</v>
      </c>
      <c r="O736">
        <v>26</v>
      </c>
      <c r="P736">
        <v>26</v>
      </c>
      <c r="Q736">
        <v>11</v>
      </c>
      <c r="R736">
        <v>15</v>
      </c>
      <c r="S736">
        <v>15</v>
      </c>
      <c r="T736">
        <v>4</v>
      </c>
      <c r="U736">
        <v>7</v>
      </c>
      <c r="V736">
        <v>0</v>
      </c>
      <c r="W736">
        <v>4</v>
      </c>
      <c r="X736">
        <v>11</v>
      </c>
      <c r="Y736">
        <v>6</v>
      </c>
      <c r="Z736">
        <v>1</v>
      </c>
      <c r="AA736">
        <v>4</v>
      </c>
      <c r="AB736">
        <v>0</v>
      </c>
      <c r="AC736" s="419">
        <f t="shared" si="72"/>
        <v>7</v>
      </c>
      <c r="AD736" s="419">
        <f t="shared" si="73"/>
        <v>4</v>
      </c>
      <c r="AE736" s="419">
        <f t="shared" si="74"/>
        <v>9</v>
      </c>
      <c r="AF736" s="419">
        <f t="shared" si="75"/>
        <v>3</v>
      </c>
      <c r="AG736" s="419">
        <f t="shared" si="76"/>
        <v>3</v>
      </c>
      <c r="AH736" s="419">
        <f t="shared" si="77"/>
        <v>0</v>
      </c>
    </row>
    <row r="737" spans="1:34" ht="14.5" x14ac:dyDescent="0.35">
      <c r="A737" s="681" t="s">
        <v>2115</v>
      </c>
      <c r="B737" s="682" t="s">
        <v>2116</v>
      </c>
      <c r="C737" s="419"/>
      <c r="D737" s="419"/>
      <c r="E737" s="419"/>
      <c r="F737" s="419"/>
      <c r="G737" s="419"/>
      <c r="H737" s="419"/>
      <c r="I737" s="419"/>
      <c r="J737" s="419"/>
      <c r="K737" s="419"/>
      <c r="L737" s="419"/>
      <c r="M737" t="s">
        <v>14390</v>
      </c>
      <c r="N737">
        <v>3</v>
      </c>
      <c r="O737">
        <v>2</v>
      </c>
      <c r="P737">
        <v>1</v>
      </c>
      <c r="Q737">
        <v>0</v>
      </c>
      <c r="R737">
        <v>3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2</v>
      </c>
      <c r="Y737">
        <v>0</v>
      </c>
      <c r="Z737">
        <v>0</v>
      </c>
      <c r="AA737">
        <v>0</v>
      </c>
      <c r="AB737">
        <v>0</v>
      </c>
      <c r="AC737" s="419">
        <f t="shared" si="72"/>
        <v>0</v>
      </c>
      <c r="AD737" s="419">
        <f t="shared" si="73"/>
        <v>1</v>
      </c>
      <c r="AE737" s="419">
        <f t="shared" si="74"/>
        <v>0</v>
      </c>
      <c r="AF737" s="419">
        <f t="shared" si="75"/>
        <v>0</v>
      </c>
      <c r="AG737" s="419">
        <f t="shared" si="76"/>
        <v>0</v>
      </c>
      <c r="AH737" s="419">
        <f t="shared" si="77"/>
        <v>0</v>
      </c>
    </row>
    <row r="738" spans="1:34" ht="14.5" x14ac:dyDescent="0.35">
      <c r="A738" s="681" t="s">
        <v>2121</v>
      </c>
      <c r="B738" s="682" t="s">
        <v>2122</v>
      </c>
      <c r="C738" s="419"/>
      <c r="D738" s="419"/>
      <c r="E738" s="419"/>
      <c r="F738" s="419"/>
      <c r="G738" s="419"/>
      <c r="H738" s="419"/>
      <c r="I738" s="419"/>
      <c r="J738" s="419"/>
      <c r="K738" s="419"/>
      <c r="L738" s="419"/>
      <c r="M738" t="s">
        <v>17271</v>
      </c>
      <c r="N738">
        <v>21</v>
      </c>
      <c r="O738">
        <v>9</v>
      </c>
      <c r="P738">
        <v>12</v>
      </c>
      <c r="Q738">
        <v>2</v>
      </c>
      <c r="R738">
        <v>7</v>
      </c>
      <c r="S738">
        <v>2</v>
      </c>
      <c r="T738">
        <v>3</v>
      </c>
      <c r="U738">
        <v>7</v>
      </c>
      <c r="V738">
        <v>0</v>
      </c>
      <c r="W738">
        <v>0</v>
      </c>
      <c r="X738">
        <v>6</v>
      </c>
      <c r="Y738">
        <v>0</v>
      </c>
      <c r="Z738">
        <v>1</v>
      </c>
      <c r="AA738">
        <v>2</v>
      </c>
      <c r="AB738">
        <v>0</v>
      </c>
      <c r="AC738" s="419">
        <f t="shared" si="72"/>
        <v>2</v>
      </c>
      <c r="AD738" s="419">
        <f t="shared" si="73"/>
        <v>1</v>
      </c>
      <c r="AE738" s="419">
        <f t="shared" si="74"/>
        <v>2</v>
      </c>
      <c r="AF738" s="419">
        <f t="shared" si="75"/>
        <v>2</v>
      </c>
      <c r="AG738" s="419">
        <f t="shared" si="76"/>
        <v>5</v>
      </c>
      <c r="AH738" s="419">
        <f t="shared" si="77"/>
        <v>0</v>
      </c>
    </row>
    <row r="739" spans="1:34" ht="14.5" x14ac:dyDescent="0.35">
      <c r="A739" s="681" t="s">
        <v>2126</v>
      </c>
      <c r="B739" s="682" t="s">
        <v>2127</v>
      </c>
      <c r="C739" s="419"/>
      <c r="D739" s="419"/>
      <c r="E739" s="419"/>
      <c r="F739" s="419"/>
      <c r="G739" s="419"/>
      <c r="H739" s="419"/>
      <c r="I739" s="419"/>
      <c r="J739" s="419"/>
      <c r="K739" s="419"/>
      <c r="L739" s="419"/>
      <c r="M739" t="s">
        <v>59</v>
      </c>
      <c r="N739">
        <v>7</v>
      </c>
      <c r="O739">
        <v>5</v>
      </c>
      <c r="P739">
        <v>2</v>
      </c>
      <c r="Q739">
        <v>4</v>
      </c>
      <c r="R739">
        <v>1</v>
      </c>
      <c r="S739">
        <v>1</v>
      </c>
      <c r="T739">
        <v>0</v>
      </c>
      <c r="U739">
        <v>1</v>
      </c>
      <c r="V739">
        <v>0</v>
      </c>
      <c r="W739">
        <v>3</v>
      </c>
      <c r="X739">
        <v>1</v>
      </c>
      <c r="Y739">
        <v>0</v>
      </c>
      <c r="Z739">
        <v>0</v>
      </c>
      <c r="AA739">
        <v>1</v>
      </c>
      <c r="AB739">
        <v>0</v>
      </c>
      <c r="AC739" s="419">
        <f t="shared" si="72"/>
        <v>1</v>
      </c>
      <c r="AD739" s="419">
        <f t="shared" si="73"/>
        <v>0</v>
      </c>
      <c r="AE739" s="419">
        <f t="shared" si="74"/>
        <v>1</v>
      </c>
      <c r="AF739" s="419">
        <f t="shared" si="75"/>
        <v>0</v>
      </c>
      <c r="AG739" s="419">
        <f t="shared" si="76"/>
        <v>0</v>
      </c>
      <c r="AH739" s="419">
        <f t="shared" si="77"/>
        <v>0</v>
      </c>
    </row>
    <row r="740" spans="1:34" ht="14.5" x14ac:dyDescent="0.35">
      <c r="A740" s="681" t="s">
        <v>2131</v>
      </c>
      <c r="B740" s="682" t="s">
        <v>2132</v>
      </c>
      <c r="C740" s="419"/>
      <c r="D740" s="419"/>
      <c r="E740" s="419"/>
      <c r="F740" s="419"/>
      <c r="G740" s="419"/>
      <c r="H740" s="419"/>
      <c r="I740" s="419"/>
      <c r="J740" s="419"/>
      <c r="K740" s="419"/>
      <c r="L740" s="419"/>
      <c r="M740" t="s">
        <v>2133</v>
      </c>
      <c r="N740">
        <v>4</v>
      </c>
      <c r="O740">
        <v>2</v>
      </c>
      <c r="P740">
        <v>2</v>
      </c>
      <c r="Q740">
        <v>0</v>
      </c>
      <c r="R740">
        <v>1</v>
      </c>
      <c r="S740">
        <v>1</v>
      </c>
      <c r="T740">
        <v>2</v>
      </c>
      <c r="U740">
        <v>0</v>
      </c>
      <c r="V740">
        <v>0</v>
      </c>
      <c r="W740">
        <v>0</v>
      </c>
      <c r="X740">
        <v>0</v>
      </c>
      <c r="Y740">
        <v>1</v>
      </c>
      <c r="Z740">
        <v>1</v>
      </c>
      <c r="AA740">
        <v>0</v>
      </c>
      <c r="AB740">
        <v>0</v>
      </c>
      <c r="AC740" s="419">
        <f t="shared" si="72"/>
        <v>0</v>
      </c>
      <c r="AD740" s="419">
        <f t="shared" si="73"/>
        <v>1</v>
      </c>
      <c r="AE740" s="419">
        <f t="shared" si="74"/>
        <v>0</v>
      </c>
      <c r="AF740" s="419">
        <f t="shared" si="75"/>
        <v>1</v>
      </c>
      <c r="AG740" s="419">
        <f t="shared" si="76"/>
        <v>0</v>
      </c>
      <c r="AH740" s="419">
        <f t="shared" si="77"/>
        <v>0</v>
      </c>
    </row>
    <row r="741" spans="1:34" ht="14.5" x14ac:dyDescent="0.35">
      <c r="A741" s="681" t="s">
        <v>2135</v>
      </c>
      <c r="B741" s="682" t="s">
        <v>2136</v>
      </c>
      <c r="C741" s="419"/>
      <c r="D741" s="419"/>
      <c r="E741" s="419"/>
      <c r="F741" s="419"/>
      <c r="G741" s="419"/>
      <c r="H741" s="419"/>
      <c r="I741" s="419"/>
      <c r="J741" s="419"/>
      <c r="K741" s="419"/>
      <c r="L741" s="419"/>
      <c r="M741" t="s">
        <v>1203</v>
      </c>
      <c r="N741">
        <v>24</v>
      </c>
      <c r="O741">
        <v>17</v>
      </c>
      <c r="P741">
        <v>7</v>
      </c>
      <c r="Q741">
        <v>8</v>
      </c>
      <c r="R741">
        <v>4</v>
      </c>
      <c r="S741">
        <v>6</v>
      </c>
      <c r="T741">
        <v>6</v>
      </c>
      <c r="U741">
        <v>0</v>
      </c>
      <c r="V741">
        <v>0</v>
      </c>
      <c r="W741">
        <v>5</v>
      </c>
      <c r="X741">
        <v>3</v>
      </c>
      <c r="Y741">
        <v>4</v>
      </c>
      <c r="Z741">
        <v>5</v>
      </c>
      <c r="AA741">
        <v>0</v>
      </c>
      <c r="AB741">
        <v>0</v>
      </c>
      <c r="AC741" s="419">
        <f t="shared" si="72"/>
        <v>3</v>
      </c>
      <c r="AD741" s="419">
        <f t="shared" si="73"/>
        <v>1</v>
      </c>
      <c r="AE741" s="419">
        <f t="shared" si="74"/>
        <v>2</v>
      </c>
      <c r="AF741" s="419">
        <f t="shared" si="75"/>
        <v>1</v>
      </c>
      <c r="AG741" s="419">
        <f t="shared" si="76"/>
        <v>0</v>
      </c>
      <c r="AH741" s="419">
        <f t="shared" si="77"/>
        <v>0</v>
      </c>
    </row>
    <row r="742" spans="1:34" ht="14.5" x14ac:dyDescent="0.35">
      <c r="A742" s="681" t="s">
        <v>2138</v>
      </c>
      <c r="B742" s="682" t="s">
        <v>2139</v>
      </c>
      <c r="C742" s="419"/>
      <c r="D742" s="419"/>
      <c r="E742" s="419"/>
      <c r="F742" s="419"/>
      <c r="G742" s="419"/>
      <c r="H742" s="419"/>
      <c r="I742" s="419"/>
      <c r="J742" s="419"/>
      <c r="K742" s="419"/>
      <c r="L742" s="419"/>
      <c r="M742" t="s">
        <v>2140</v>
      </c>
      <c r="N742">
        <v>6</v>
      </c>
      <c r="O742">
        <v>5</v>
      </c>
      <c r="P742">
        <v>1</v>
      </c>
      <c r="Q742">
        <v>2</v>
      </c>
      <c r="R742">
        <v>1</v>
      </c>
      <c r="S742">
        <v>2</v>
      </c>
      <c r="T742">
        <v>1</v>
      </c>
      <c r="U742">
        <v>0</v>
      </c>
      <c r="V742">
        <v>0</v>
      </c>
      <c r="W742">
        <v>1</v>
      </c>
      <c r="X742">
        <v>1</v>
      </c>
      <c r="Y742">
        <v>2</v>
      </c>
      <c r="Z742">
        <v>1</v>
      </c>
      <c r="AA742">
        <v>0</v>
      </c>
      <c r="AB742">
        <v>0</v>
      </c>
      <c r="AC742" s="419">
        <f t="shared" si="72"/>
        <v>1</v>
      </c>
      <c r="AD742" s="419">
        <f t="shared" si="73"/>
        <v>0</v>
      </c>
      <c r="AE742" s="419">
        <f t="shared" si="74"/>
        <v>0</v>
      </c>
      <c r="AF742" s="419">
        <f t="shared" si="75"/>
        <v>0</v>
      </c>
      <c r="AG742" s="419">
        <f t="shared" si="76"/>
        <v>0</v>
      </c>
      <c r="AH742" s="419">
        <f t="shared" si="77"/>
        <v>0</v>
      </c>
    </row>
    <row r="743" spans="1:34" ht="14.5" x14ac:dyDescent="0.35">
      <c r="A743" s="681" t="s">
        <v>2141</v>
      </c>
      <c r="B743" s="682" t="s">
        <v>2142</v>
      </c>
      <c r="C743" s="419"/>
      <c r="D743" s="419"/>
      <c r="E743" s="419"/>
      <c r="F743" s="419"/>
      <c r="G743" s="419"/>
      <c r="H743" s="419"/>
      <c r="I743" s="419"/>
      <c r="J743" s="419"/>
      <c r="K743" s="419"/>
      <c r="L743" s="419"/>
      <c r="M743" t="s">
        <v>13275</v>
      </c>
      <c r="N743">
        <v>47</v>
      </c>
      <c r="O743">
        <v>25</v>
      </c>
      <c r="P743">
        <v>22</v>
      </c>
      <c r="Q743">
        <v>8</v>
      </c>
      <c r="R743">
        <v>12</v>
      </c>
      <c r="S743">
        <v>8</v>
      </c>
      <c r="T743">
        <v>14</v>
      </c>
      <c r="U743">
        <v>5</v>
      </c>
      <c r="V743">
        <v>0</v>
      </c>
      <c r="W743">
        <v>3</v>
      </c>
      <c r="X743">
        <v>5</v>
      </c>
      <c r="Y743">
        <v>4</v>
      </c>
      <c r="Z743">
        <v>10</v>
      </c>
      <c r="AA743">
        <v>3</v>
      </c>
      <c r="AB743">
        <v>0</v>
      </c>
      <c r="AC743" s="419">
        <f t="shared" si="72"/>
        <v>5</v>
      </c>
      <c r="AD743" s="419">
        <f t="shared" si="73"/>
        <v>7</v>
      </c>
      <c r="AE743" s="419">
        <f t="shared" si="74"/>
        <v>4</v>
      </c>
      <c r="AF743" s="419">
        <f t="shared" si="75"/>
        <v>4</v>
      </c>
      <c r="AG743" s="419">
        <f t="shared" si="76"/>
        <v>2</v>
      </c>
      <c r="AH743" s="419">
        <f t="shared" si="77"/>
        <v>0</v>
      </c>
    </row>
    <row r="744" spans="1:34" ht="14.5" x14ac:dyDescent="0.35">
      <c r="A744" s="681" t="s">
        <v>2144</v>
      </c>
      <c r="B744" s="682" t="s">
        <v>2145</v>
      </c>
      <c r="C744" s="419"/>
      <c r="D744" s="419"/>
      <c r="E744" s="419"/>
      <c r="F744" s="419"/>
      <c r="G744" s="419"/>
      <c r="H744" s="419"/>
      <c r="I744" s="419"/>
      <c r="J744" s="419"/>
      <c r="K744" s="419"/>
      <c r="L744" s="419"/>
      <c r="M744" t="s">
        <v>8955</v>
      </c>
      <c r="N744">
        <v>54</v>
      </c>
      <c r="O744">
        <v>23</v>
      </c>
      <c r="P744">
        <v>31</v>
      </c>
      <c r="Q744">
        <v>9</v>
      </c>
      <c r="R744">
        <v>10</v>
      </c>
      <c r="S744">
        <v>16</v>
      </c>
      <c r="T744">
        <v>8</v>
      </c>
      <c r="U744">
        <v>7</v>
      </c>
      <c r="V744">
        <v>4</v>
      </c>
      <c r="W744">
        <v>4</v>
      </c>
      <c r="X744">
        <v>4</v>
      </c>
      <c r="Y744">
        <v>8</v>
      </c>
      <c r="Z744">
        <v>1</v>
      </c>
      <c r="AA744">
        <v>3</v>
      </c>
      <c r="AB744">
        <v>3</v>
      </c>
      <c r="AC744" s="419">
        <f t="shared" si="72"/>
        <v>5</v>
      </c>
      <c r="AD744" s="419">
        <f t="shared" si="73"/>
        <v>6</v>
      </c>
      <c r="AE744" s="419">
        <f t="shared" si="74"/>
        <v>8</v>
      </c>
      <c r="AF744" s="419">
        <f t="shared" si="75"/>
        <v>7</v>
      </c>
      <c r="AG744" s="419">
        <f t="shared" si="76"/>
        <v>4</v>
      </c>
      <c r="AH744" s="419">
        <f t="shared" si="77"/>
        <v>1</v>
      </c>
    </row>
    <row r="745" spans="1:34" ht="14.5" x14ac:dyDescent="0.35">
      <c r="A745" s="681" t="s">
        <v>2148</v>
      </c>
      <c r="B745" s="682" t="s">
        <v>2149</v>
      </c>
      <c r="C745" s="419"/>
      <c r="D745" s="419"/>
      <c r="E745" s="419"/>
      <c r="F745" s="419"/>
      <c r="G745" s="419"/>
      <c r="H745" s="419"/>
      <c r="I745" s="419"/>
      <c r="J745" s="419"/>
      <c r="K745" s="419"/>
      <c r="L745" s="419"/>
      <c r="M745" t="s">
        <v>2123</v>
      </c>
      <c r="N745">
        <v>65</v>
      </c>
      <c r="O745">
        <v>31</v>
      </c>
      <c r="P745">
        <v>34</v>
      </c>
      <c r="Q745">
        <v>12</v>
      </c>
      <c r="R745">
        <v>6</v>
      </c>
      <c r="S745">
        <v>21</v>
      </c>
      <c r="T745">
        <v>14</v>
      </c>
      <c r="U745">
        <v>12</v>
      </c>
      <c r="V745">
        <v>0</v>
      </c>
      <c r="W745">
        <v>7</v>
      </c>
      <c r="X745">
        <v>5</v>
      </c>
      <c r="Y745">
        <v>8</v>
      </c>
      <c r="Z745">
        <v>5</v>
      </c>
      <c r="AA745">
        <v>6</v>
      </c>
      <c r="AB745">
        <v>0</v>
      </c>
      <c r="AC745" s="419">
        <f t="shared" si="72"/>
        <v>5</v>
      </c>
      <c r="AD745" s="419">
        <f t="shared" si="73"/>
        <v>1</v>
      </c>
      <c r="AE745" s="419">
        <f t="shared" si="74"/>
        <v>13</v>
      </c>
      <c r="AF745" s="419">
        <f t="shared" si="75"/>
        <v>9</v>
      </c>
      <c r="AG745" s="419">
        <f t="shared" si="76"/>
        <v>6</v>
      </c>
      <c r="AH745" s="419">
        <f t="shared" si="77"/>
        <v>0</v>
      </c>
    </row>
    <row r="746" spans="1:34" ht="14.5" x14ac:dyDescent="0.35">
      <c r="A746" s="681" t="s">
        <v>2150</v>
      </c>
      <c r="B746" s="682" t="s">
        <v>2151</v>
      </c>
      <c r="C746" s="419"/>
      <c r="D746" s="419"/>
      <c r="E746" s="419"/>
      <c r="F746" s="419"/>
      <c r="G746" s="419"/>
      <c r="H746" s="419"/>
      <c r="I746" s="419"/>
      <c r="J746" s="419"/>
      <c r="K746" s="419"/>
      <c r="L746" s="419"/>
      <c r="M746" t="s">
        <v>13276</v>
      </c>
      <c r="N746">
        <v>50</v>
      </c>
      <c r="O746">
        <v>30</v>
      </c>
      <c r="P746">
        <v>20</v>
      </c>
      <c r="Q746">
        <v>5</v>
      </c>
      <c r="R746">
        <v>7</v>
      </c>
      <c r="S746">
        <v>8</v>
      </c>
      <c r="T746">
        <v>12</v>
      </c>
      <c r="U746">
        <v>11</v>
      </c>
      <c r="V746">
        <v>7</v>
      </c>
      <c r="W746">
        <v>4</v>
      </c>
      <c r="X746">
        <v>3</v>
      </c>
      <c r="Y746">
        <v>3</v>
      </c>
      <c r="Z746">
        <v>10</v>
      </c>
      <c r="AA746">
        <v>7</v>
      </c>
      <c r="AB746">
        <v>3</v>
      </c>
      <c r="AC746" s="419">
        <f t="shared" si="72"/>
        <v>1</v>
      </c>
      <c r="AD746" s="419">
        <f t="shared" si="73"/>
        <v>4</v>
      </c>
      <c r="AE746" s="419">
        <f t="shared" si="74"/>
        <v>5</v>
      </c>
      <c r="AF746" s="419">
        <f t="shared" si="75"/>
        <v>2</v>
      </c>
      <c r="AG746" s="419">
        <f t="shared" si="76"/>
        <v>4</v>
      </c>
      <c r="AH746" s="419">
        <f t="shared" si="77"/>
        <v>4</v>
      </c>
    </row>
    <row r="747" spans="1:34" ht="14.5" x14ac:dyDescent="0.35">
      <c r="A747" s="681" t="s">
        <v>2153</v>
      </c>
      <c r="B747" s="682" t="s">
        <v>2154</v>
      </c>
      <c r="C747" s="419"/>
      <c r="D747" s="419"/>
      <c r="E747" s="419"/>
      <c r="F747" s="419"/>
      <c r="G747" s="419"/>
      <c r="H747" s="419"/>
      <c r="I747" s="419"/>
      <c r="J747" s="419"/>
      <c r="K747" s="419"/>
      <c r="L747" s="419"/>
      <c r="M747" t="s">
        <v>13277</v>
      </c>
      <c r="N747">
        <v>35</v>
      </c>
      <c r="O747">
        <v>23</v>
      </c>
      <c r="P747">
        <v>12</v>
      </c>
      <c r="Q747">
        <v>3</v>
      </c>
      <c r="R747">
        <v>3</v>
      </c>
      <c r="S747">
        <v>3</v>
      </c>
      <c r="T747">
        <v>17</v>
      </c>
      <c r="U747">
        <v>6</v>
      </c>
      <c r="V747">
        <v>3</v>
      </c>
      <c r="W747">
        <v>2</v>
      </c>
      <c r="X747">
        <v>2</v>
      </c>
      <c r="Y747">
        <v>2</v>
      </c>
      <c r="Z747">
        <v>12</v>
      </c>
      <c r="AA747">
        <v>3</v>
      </c>
      <c r="AB747">
        <v>2</v>
      </c>
      <c r="AC747" s="419">
        <f t="shared" si="72"/>
        <v>1</v>
      </c>
      <c r="AD747" s="419">
        <f t="shared" si="73"/>
        <v>1</v>
      </c>
      <c r="AE747" s="419">
        <f t="shared" si="74"/>
        <v>1</v>
      </c>
      <c r="AF747" s="419">
        <f t="shared" si="75"/>
        <v>5</v>
      </c>
      <c r="AG747" s="419">
        <f t="shared" si="76"/>
        <v>3</v>
      </c>
      <c r="AH747" s="419">
        <f t="shared" si="77"/>
        <v>1</v>
      </c>
    </row>
    <row r="748" spans="1:34" ht="14.5" x14ac:dyDescent="0.35">
      <c r="A748" s="681" t="s">
        <v>2155</v>
      </c>
      <c r="B748" s="682" t="s">
        <v>2156</v>
      </c>
      <c r="C748" s="419"/>
      <c r="D748" s="419"/>
      <c r="E748" s="419"/>
      <c r="F748" s="419"/>
      <c r="G748" s="419"/>
      <c r="H748" s="419"/>
      <c r="I748" s="419"/>
      <c r="J748" s="419"/>
      <c r="K748" s="419"/>
      <c r="L748" s="419"/>
      <c r="M748" t="s">
        <v>2157</v>
      </c>
      <c r="N748">
        <v>29</v>
      </c>
      <c r="O748">
        <v>16</v>
      </c>
      <c r="P748">
        <v>13</v>
      </c>
      <c r="Q748">
        <v>2</v>
      </c>
      <c r="R748">
        <v>8</v>
      </c>
      <c r="S748">
        <v>0</v>
      </c>
      <c r="T748">
        <v>5</v>
      </c>
      <c r="U748">
        <v>14</v>
      </c>
      <c r="V748">
        <v>0</v>
      </c>
      <c r="W748">
        <v>0</v>
      </c>
      <c r="X748">
        <v>3</v>
      </c>
      <c r="Y748">
        <v>0</v>
      </c>
      <c r="Z748">
        <v>4</v>
      </c>
      <c r="AA748">
        <v>9</v>
      </c>
      <c r="AB748">
        <v>0</v>
      </c>
      <c r="AC748" s="419">
        <f t="shared" si="72"/>
        <v>2</v>
      </c>
      <c r="AD748" s="419">
        <f t="shared" si="73"/>
        <v>5</v>
      </c>
      <c r="AE748" s="419">
        <f t="shared" si="74"/>
        <v>0</v>
      </c>
      <c r="AF748" s="419">
        <f t="shared" si="75"/>
        <v>1</v>
      </c>
      <c r="AG748" s="419">
        <f t="shared" si="76"/>
        <v>5</v>
      </c>
      <c r="AH748" s="419">
        <f t="shared" si="77"/>
        <v>0</v>
      </c>
    </row>
    <row r="749" spans="1:34" ht="14.5" x14ac:dyDescent="0.35">
      <c r="A749" s="681" t="s">
        <v>2159</v>
      </c>
      <c r="B749" s="682" t="s">
        <v>2160</v>
      </c>
      <c r="C749" s="419"/>
      <c r="D749" s="419"/>
      <c r="E749" s="419"/>
      <c r="F749" s="419"/>
      <c r="G749" s="419"/>
      <c r="H749" s="419"/>
      <c r="I749" s="419"/>
      <c r="J749" s="419"/>
      <c r="K749" s="419"/>
      <c r="L749" s="419"/>
      <c r="M749" t="s">
        <v>2161</v>
      </c>
      <c r="N749">
        <v>39</v>
      </c>
      <c r="O749">
        <v>25</v>
      </c>
      <c r="P749">
        <v>14</v>
      </c>
      <c r="Q749">
        <v>15</v>
      </c>
      <c r="R749">
        <v>5</v>
      </c>
      <c r="S749">
        <v>6</v>
      </c>
      <c r="T749">
        <v>2</v>
      </c>
      <c r="U749">
        <v>10</v>
      </c>
      <c r="V749">
        <v>1</v>
      </c>
      <c r="W749">
        <v>11</v>
      </c>
      <c r="X749">
        <v>2</v>
      </c>
      <c r="Y749">
        <v>3</v>
      </c>
      <c r="Z749">
        <v>2</v>
      </c>
      <c r="AA749">
        <v>6</v>
      </c>
      <c r="AB749">
        <v>1</v>
      </c>
      <c r="AC749" s="419">
        <f t="shared" si="72"/>
        <v>4</v>
      </c>
      <c r="AD749" s="419">
        <f t="shared" si="73"/>
        <v>3</v>
      </c>
      <c r="AE749" s="419">
        <f t="shared" si="74"/>
        <v>3</v>
      </c>
      <c r="AF749" s="419">
        <f t="shared" si="75"/>
        <v>0</v>
      </c>
      <c r="AG749" s="419">
        <f t="shared" si="76"/>
        <v>4</v>
      </c>
      <c r="AH749" s="419">
        <f t="shared" si="77"/>
        <v>0</v>
      </c>
    </row>
    <row r="750" spans="1:34" ht="14.5" x14ac:dyDescent="0.35">
      <c r="A750" s="681" t="s">
        <v>2162</v>
      </c>
      <c r="B750" s="682" t="s">
        <v>2163</v>
      </c>
      <c r="C750" s="419"/>
      <c r="D750" s="419"/>
      <c r="E750" s="419"/>
      <c r="F750" s="419"/>
      <c r="G750" s="419"/>
      <c r="H750" s="419"/>
      <c r="I750" s="419"/>
      <c r="J750" s="419"/>
      <c r="K750" s="419"/>
      <c r="L750" s="419"/>
      <c r="M750" t="s">
        <v>2164</v>
      </c>
      <c r="N750">
        <v>28</v>
      </c>
      <c r="O750">
        <v>9</v>
      </c>
      <c r="P750">
        <v>19</v>
      </c>
      <c r="Q750">
        <v>6</v>
      </c>
      <c r="R750">
        <v>2</v>
      </c>
      <c r="S750">
        <v>1</v>
      </c>
      <c r="T750">
        <v>4</v>
      </c>
      <c r="U750">
        <v>15</v>
      </c>
      <c r="V750">
        <v>0</v>
      </c>
      <c r="W750">
        <v>2</v>
      </c>
      <c r="X750">
        <v>1</v>
      </c>
      <c r="Y750">
        <v>0</v>
      </c>
      <c r="Z750">
        <v>1</v>
      </c>
      <c r="AA750">
        <v>5</v>
      </c>
      <c r="AB750">
        <v>0</v>
      </c>
      <c r="AC750" s="419">
        <f t="shared" si="72"/>
        <v>4</v>
      </c>
      <c r="AD750" s="419">
        <f t="shared" si="73"/>
        <v>1</v>
      </c>
      <c r="AE750" s="419">
        <f t="shared" si="74"/>
        <v>1</v>
      </c>
      <c r="AF750" s="419">
        <f t="shared" si="75"/>
        <v>3</v>
      </c>
      <c r="AG750" s="419">
        <f t="shared" si="76"/>
        <v>10</v>
      </c>
      <c r="AH750" s="419">
        <f t="shared" si="77"/>
        <v>0</v>
      </c>
    </row>
    <row r="751" spans="1:34" ht="14.5" x14ac:dyDescent="0.35">
      <c r="A751" s="681" t="s">
        <v>2166</v>
      </c>
      <c r="B751" s="682" t="s">
        <v>2167</v>
      </c>
      <c r="C751" s="419"/>
      <c r="D751" s="419"/>
      <c r="E751" s="419"/>
      <c r="F751" s="419"/>
      <c r="G751" s="419"/>
      <c r="H751" s="419"/>
      <c r="I751" s="419"/>
      <c r="J751" s="419"/>
      <c r="K751" s="419"/>
      <c r="L751" s="419"/>
      <c r="M751" t="s">
        <v>13278</v>
      </c>
      <c r="N751">
        <v>65</v>
      </c>
      <c r="O751">
        <v>31</v>
      </c>
      <c r="P751">
        <v>34</v>
      </c>
      <c r="Q751">
        <v>18</v>
      </c>
      <c r="R751">
        <v>21</v>
      </c>
      <c r="S751">
        <v>5</v>
      </c>
      <c r="T751">
        <v>10</v>
      </c>
      <c r="U751">
        <v>5</v>
      </c>
      <c r="V751">
        <v>6</v>
      </c>
      <c r="W751">
        <v>10</v>
      </c>
      <c r="X751">
        <v>8</v>
      </c>
      <c r="Y751">
        <v>3</v>
      </c>
      <c r="Z751">
        <v>4</v>
      </c>
      <c r="AA751">
        <v>2</v>
      </c>
      <c r="AB751">
        <v>4</v>
      </c>
      <c r="AC751" s="419">
        <f t="shared" si="72"/>
        <v>8</v>
      </c>
      <c r="AD751" s="419">
        <f t="shared" si="73"/>
        <v>13</v>
      </c>
      <c r="AE751" s="419">
        <f t="shared" si="74"/>
        <v>2</v>
      </c>
      <c r="AF751" s="419">
        <f t="shared" si="75"/>
        <v>6</v>
      </c>
      <c r="AG751" s="419">
        <f t="shared" si="76"/>
        <v>3</v>
      </c>
      <c r="AH751" s="419">
        <f t="shared" si="77"/>
        <v>2</v>
      </c>
    </row>
    <row r="752" spans="1:34" ht="14.5" x14ac:dyDescent="0.35">
      <c r="A752" s="681" t="s">
        <v>7359</v>
      </c>
      <c r="B752" s="682" t="s">
        <v>7048</v>
      </c>
      <c r="C752" s="419"/>
      <c r="D752" s="419"/>
      <c r="E752" s="419"/>
      <c r="F752" s="419"/>
      <c r="G752" s="419"/>
      <c r="H752" s="419"/>
      <c r="I752" s="419"/>
      <c r="J752" s="419"/>
      <c r="K752" s="419"/>
      <c r="L752" s="419"/>
      <c r="M752" t="s">
        <v>7050</v>
      </c>
      <c r="N752">
        <v>13</v>
      </c>
      <c r="O752">
        <v>8</v>
      </c>
      <c r="P752">
        <v>5</v>
      </c>
      <c r="Q752">
        <v>3</v>
      </c>
      <c r="R752">
        <v>6</v>
      </c>
      <c r="S752">
        <v>0</v>
      </c>
      <c r="T752">
        <v>0</v>
      </c>
      <c r="U752">
        <v>3</v>
      </c>
      <c r="V752">
        <v>1</v>
      </c>
      <c r="W752">
        <v>2</v>
      </c>
      <c r="X752">
        <v>3</v>
      </c>
      <c r="Y752">
        <v>0</v>
      </c>
      <c r="Z752">
        <v>0</v>
      </c>
      <c r="AA752">
        <v>2</v>
      </c>
      <c r="AB752">
        <v>1</v>
      </c>
      <c r="AC752" s="419">
        <f t="shared" si="72"/>
        <v>1</v>
      </c>
      <c r="AD752" s="419">
        <f t="shared" si="73"/>
        <v>3</v>
      </c>
      <c r="AE752" s="419">
        <f t="shared" si="74"/>
        <v>0</v>
      </c>
      <c r="AF752" s="419">
        <f t="shared" si="75"/>
        <v>0</v>
      </c>
      <c r="AG752" s="419">
        <f t="shared" si="76"/>
        <v>1</v>
      </c>
      <c r="AH752" s="419">
        <f t="shared" si="77"/>
        <v>0</v>
      </c>
    </row>
    <row r="753" spans="1:34" ht="14.5" x14ac:dyDescent="0.35">
      <c r="A753" s="681" t="s">
        <v>8747</v>
      </c>
      <c r="B753" s="682" t="s">
        <v>2168</v>
      </c>
      <c r="C753" s="419"/>
      <c r="D753" s="419"/>
      <c r="E753" s="419"/>
      <c r="F753" s="419"/>
      <c r="G753" s="419"/>
      <c r="H753" s="419"/>
      <c r="I753" s="419"/>
      <c r="J753" s="419"/>
      <c r="K753" s="419"/>
      <c r="L753" s="419"/>
      <c r="M753" t="s">
        <v>13279</v>
      </c>
      <c r="N753">
        <v>31</v>
      </c>
      <c r="O753">
        <v>13</v>
      </c>
      <c r="P753">
        <v>18</v>
      </c>
      <c r="Q753">
        <v>2</v>
      </c>
      <c r="R753">
        <v>2</v>
      </c>
      <c r="S753">
        <v>0</v>
      </c>
      <c r="T753">
        <v>12</v>
      </c>
      <c r="U753">
        <v>13</v>
      </c>
      <c r="V753">
        <v>2</v>
      </c>
      <c r="W753">
        <v>0</v>
      </c>
      <c r="X753">
        <v>1</v>
      </c>
      <c r="Y753">
        <v>0</v>
      </c>
      <c r="Z753">
        <v>6</v>
      </c>
      <c r="AA753">
        <v>4</v>
      </c>
      <c r="AB753">
        <v>2</v>
      </c>
      <c r="AC753" s="419">
        <f t="shared" si="72"/>
        <v>2</v>
      </c>
      <c r="AD753" s="419">
        <f t="shared" si="73"/>
        <v>1</v>
      </c>
      <c r="AE753" s="419">
        <f t="shared" si="74"/>
        <v>0</v>
      </c>
      <c r="AF753" s="419">
        <f t="shared" si="75"/>
        <v>6</v>
      </c>
      <c r="AG753" s="419">
        <f t="shared" si="76"/>
        <v>9</v>
      </c>
      <c r="AH753" s="419">
        <f t="shared" si="77"/>
        <v>0</v>
      </c>
    </row>
    <row r="754" spans="1:34" ht="14.5" x14ac:dyDescent="0.35">
      <c r="A754" s="681" t="s">
        <v>1058</v>
      </c>
      <c r="B754" s="682" t="s">
        <v>2171</v>
      </c>
      <c r="C754" s="419"/>
      <c r="D754" s="419"/>
      <c r="E754" s="419"/>
      <c r="F754" s="419"/>
      <c r="G754" s="419"/>
      <c r="H754" s="419"/>
      <c r="I754" s="419"/>
      <c r="J754" s="419"/>
      <c r="K754" s="419"/>
      <c r="L754" s="419"/>
      <c r="M754" t="s">
        <v>14391</v>
      </c>
      <c r="N754">
        <v>4</v>
      </c>
      <c r="O754">
        <v>3</v>
      </c>
      <c r="P754">
        <v>1</v>
      </c>
      <c r="Q754">
        <v>2</v>
      </c>
      <c r="R754">
        <v>2</v>
      </c>
      <c r="S754">
        <v>0</v>
      </c>
      <c r="T754">
        <v>0</v>
      </c>
      <c r="U754">
        <v>0</v>
      </c>
      <c r="V754">
        <v>0</v>
      </c>
      <c r="W754">
        <v>1</v>
      </c>
      <c r="X754">
        <v>2</v>
      </c>
      <c r="Y754">
        <v>0</v>
      </c>
      <c r="Z754">
        <v>0</v>
      </c>
      <c r="AA754">
        <v>0</v>
      </c>
      <c r="AB754">
        <v>0</v>
      </c>
      <c r="AC754" s="419">
        <f t="shared" si="72"/>
        <v>1</v>
      </c>
      <c r="AD754" s="419">
        <f t="shared" si="73"/>
        <v>0</v>
      </c>
      <c r="AE754" s="419">
        <f t="shared" si="74"/>
        <v>0</v>
      </c>
      <c r="AF754" s="419">
        <f t="shared" si="75"/>
        <v>0</v>
      </c>
      <c r="AG754" s="419">
        <f t="shared" si="76"/>
        <v>0</v>
      </c>
      <c r="AH754" s="419">
        <f t="shared" si="77"/>
        <v>0</v>
      </c>
    </row>
    <row r="755" spans="1:34" ht="14.5" x14ac:dyDescent="0.35">
      <c r="A755" s="681" t="s">
        <v>2173</v>
      </c>
      <c r="B755" s="682" t="s">
        <v>2174</v>
      </c>
      <c r="C755" s="419"/>
      <c r="D755" s="419"/>
      <c r="E755" s="419"/>
      <c r="F755" s="419"/>
      <c r="G755" s="419"/>
      <c r="H755" s="419"/>
      <c r="I755" s="419"/>
      <c r="J755" s="419"/>
      <c r="K755" s="419"/>
      <c r="L755" s="419"/>
      <c r="M755" t="s">
        <v>2175</v>
      </c>
      <c r="N755">
        <v>7</v>
      </c>
      <c r="O755">
        <v>4</v>
      </c>
      <c r="P755">
        <v>3</v>
      </c>
      <c r="Q755">
        <v>0</v>
      </c>
      <c r="R755">
        <v>0</v>
      </c>
      <c r="S755">
        <v>1</v>
      </c>
      <c r="T755">
        <v>4</v>
      </c>
      <c r="U755">
        <v>2</v>
      </c>
      <c r="V755">
        <v>0</v>
      </c>
      <c r="W755">
        <v>0</v>
      </c>
      <c r="X755">
        <v>0</v>
      </c>
      <c r="Y755">
        <v>0</v>
      </c>
      <c r="Z755">
        <v>3</v>
      </c>
      <c r="AA755">
        <v>1</v>
      </c>
      <c r="AB755">
        <v>0</v>
      </c>
      <c r="AC755" s="419">
        <f t="shared" si="72"/>
        <v>0</v>
      </c>
      <c r="AD755" s="419">
        <f t="shared" si="73"/>
        <v>0</v>
      </c>
      <c r="AE755" s="419">
        <f t="shared" si="74"/>
        <v>1</v>
      </c>
      <c r="AF755" s="419">
        <f t="shared" si="75"/>
        <v>1</v>
      </c>
      <c r="AG755" s="419">
        <f t="shared" si="76"/>
        <v>1</v>
      </c>
      <c r="AH755" s="419">
        <f t="shared" si="77"/>
        <v>0</v>
      </c>
    </row>
    <row r="756" spans="1:34" ht="14.5" x14ac:dyDescent="0.35">
      <c r="A756" s="681" t="s">
        <v>2178</v>
      </c>
      <c r="B756" s="682" t="s">
        <v>2179</v>
      </c>
      <c r="C756" s="419"/>
      <c r="D756" s="419"/>
      <c r="E756" s="419"/>
      <c r="F756" s="419"/>
      <c r="G756" s="419"/>
      <c r="H756" s="419"/>
      <c r="I756" s="419"/>
      <c r="J756" s="419"/>
      <c r="K756" s="419"/>
      <c r="L756" s="419"/>
      <c r="M756" t="s">
        <v>2180</v>
      </c>
      <c r="N756">
        <v>8</v>
      </c>
      <c r="O756">
        <v>3</v>
      </c>
      <c r="P756">
        <v>5</v>
      </c>
      <c r="Q756">
        <v>3</v>
      </c>
      <c r="R756">
        <v>0</v>
      </c>
      <c r="S756">
        <v>0</v>
      </c>
      <c r="T756">
        <v>1</v>
      </c>
      <c r="U756">
        <v>2</v>
      </c>
      <c r="V756">
        <v>2</v>
      </c>
      <c r="W756">
        <v>2</v>
      </c>
      <c r="X756">
        <v>0</v>
      </c>
      <c r="Y756">
        <v>0</v>
      </c>
      <c r="Z756">
        <v>0</v>
      </c>
      <c r="AA756">
        <v>1</v>
      </c>
      <c r="AB756">
        <v>0</v>
      </c>
      <c r="AC756" s="419">
        <f t="shared" si="72"/>
        <v>1</v>
      </c>
      <c r="AD756" s="419">
        <f t="shared" si="73"/>
        <v>0</v>
      </c>
      <c r="AE756" s="419">
        <f t="shared" si="74"/>
        <v>0</v>
      </c>
      <c r="AF756" s="419">
        <f t="shared" si="75"/>
        <v>1</v>
      </c>
      <c r="AG756" s="419">
        <f t="shared" si="76"/>
        <v>1</v>
      </c>
      <c r="AH756" s="419">
        <f t="shared" si="77"/>
        <v>2</v>
      </c>
    </row>
    <row r="757" spans="1:34" ht="14.5" x14ac:dyDescent="0.35">
      <c r="A757" s="681" t="s">
        <v>2183</v>
      </c>
      <c r="B757" s="682" t="s">
        <v>2184</v>
      </c>
      <c r="C757" s="419"/>
      <c r="D757" s="419"/>
      <c r="E757" s="419"/>
      <c r="F757" s="419"/>
      <c r="G757" s="419"/>
      <c r="H757" s="419"/>
      <c r="I757" s="419"/>
      <c r="J757" s="419"/>
      <c r="K757" s="419"/>
      <c r="L757" s="419"/>
      <c r="M757" t="s">
        <v>2185</v>
      </c>
      <c r="N757">
        <v>7</v>
      </c>
      <c r="O757">
        <v>2</v>
      </c>
      <c r="P757">
        <v>5</v>
      </c>
      <c r="Q757">
        <v>3</v>
      </c>
      <c r="R757">
        <v>1</v>
      </c>
      <c r="S757">
        <v>2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1</v>
      </c>
      <c r="AA757">
        <v>0</v>
      </c>
      <c r="AB757">
        <v>0</v>
      </c>
      <c r="AC757" s="419">
        <f t="shared" si="72"/>
        <v>3</v>
      </c>
      <c r="AD757" s="419">
        <f t="shared" si="73"/>
        <v>1</v>
      </c>
      <c r="AE757" s="419">
        <f t="shared" si="74"/>
        <v>1</v>
      </c>
      <c r="AF757" s="419">
        <f t="shared" si="75"/>
        <v>0</v>
      </c>
      <c r="AG757" s="419">
        <f t="shared" si="76"/>
        <v>0</v>
      </c>
      <c r="AH757" s="419">
        <f t="shared" si="77"/>
        <v>0</v>
      </c>
    </row>
    <row r="758" spans="1:34" ht="14.5" x14ac:dyDescent="0.35">
      <c r="A758" s="681" t="s">
        <v>2188</v>
      </c>
      <c r="B758" s="682" t="s">
        <v>2189</v>
      </c>
      <c r="C758" s="419"/>
      <c r="D758" s="419"/>
      <c r="E758" s="419"/>
      <c r="F758" s="419"/>
      <c r="G758" s="419"/>
      <c r="H758" s="419"/>
      <c r="I758" s="419"/>
      <c r="J758" s="419"/>
      <c r="K758" s="419"/>
      <c r="L758" s="419"/>
      <c r="M758" t="s">
        <v>2190</v>
      </c>
      <c r="N758">
        <v>15</v>
      </c>
      <c r="O758">
        <v>8</v>
      </c>
      <c r="P758">
        <v>7</v>
      </c>
      <c r="Q758">
        <v>3</v>
      </c>
      <c r="R758">
        <v>0</v>
      </c>
      <c r="S758">
        <v>3</v>
      </c>
      <c r="T758">
        <v>6</v>
      </c>
      <c r="U758">
        <v>3</v>
      </c>
      <c r="V758">
        <v>0</v>
      </c>
      <c r="W758">
        <v>3</v>
      </c>
      <c r="X758">
        <v>0</v>
      </c>
      <c r="Y758">
        <v>0</v>
      </c>
      <c r="Z758">
        <v>5</v>
      </c>
      <c r="AA758">
        <v>0</v>
      </c>
      <c r="AB758">
        <v>0</v>
      </c>
      <c r="AC758" s="419">
        <f t="shared" si="72"/>
        <v>0</v>
      </c>
      <c r="AD758" s="419">
        <f t="shared" si="73"/>
        <v>0</v>
      </c>
      <c r="AE758" s="419">
        <f t="shared" si="74"/>
        <v>3</v>
      </c>
      <c r="AF758" s="419">
        <f t="shared" si="75"/>
        <v>1</v>
      </c>
      <c r="AG758" s="419">
        <f t="shared" si="76"/>
        <v>3</v>
      </c>
      <c r="AH758" s="419">
        <f t="shared" si="77"/>
        <v>0</v>
      </c>
    </row>
    <row r="759" spans="1:34" ht="14.5" x14ac:dyDescent="0.35">
      <c r="A759" s="681" t="s">
        <v>1545</v>
      </c>
      <c r="B759" s="682" t="s">
        <v>2193</v>
      </c>
      <c r="C759" s="419"/>
      <c r="D759" s="419"/>
      <c r="E759" s="419"/>
      <c r="F759" s="419"/>
      <c r="G759" s="419"/>
      <c r="H759" s="419"/>
      <c r="I759" s="419"/>
      <c r="J759" s="419"/>
      <c r="K759" s="419"/>
      <c r="L759" s="419"/>
      <c r="M759" t="s">
        <v>2194</v>
      </c>
      <c r="N759">
        <v>9</v>
      </c>
      <c r="O759">
        <v>3</v>
      </c>
      <c r="P759">
        <v>6</v>
      </c>
      <c r="Q759">
        <v>3</v>
      </c>
      <c r="R759">
        <v>2</v>
      </c>
      <c r="S759">
        <v>2</v>
      </c>
      <c r="T759">
        <v>1</v>
      </c>
      <c r="U759">
        <v>0</v>
      </c>
      <c r="V759">
        <v>1</v>
      </c>
      <c r="W759">
        <v>2</v>
      </c>
      <c r="X759">
        <v>0</v>
      </c>
      <c r="Y759">
        <v>1</v>
      </c>
      <c r="Z759">
        <v>0</v>
      </c>
      <c r="AA759">
        <v>0</v>
      </c>
      <c r="AB759">
        <v>0</v>
      </c>
      <c r="AC759" s="419">
        <f t="shared" si="72"/>
        <v>1</v>
      </c>
      <c r="AD759" s="419">
        <f t="shared" si="73"/>
        <v>2</v>
      </c>
      <c r="AE759" s="419">
        <f t="shared" si="74"/>
        <v>1</v>
      </c>
      <c r="AF759" s="419">
        <f t="shared" si="75"/>
        <v>1</v>
      </c>
      <c r="AG759" s="419">
        <f t="shared" si="76"/>
        <v>0</v>
      </c>
      <c r="AH759" s="419">
        <f t="shared" si="77"/>
        <v>1</v>
      </c>
    </row>
    <row r="760" spans="1:34" ht="14.5" x14ac:dyDescent="0.35">
      <c r="A760" s="681" t="s">
        <v>2195</v>
      </c>
      <c r="B760" s="682" t="s">
        <v>2196</v>
      </c>
      <c r="C760" s="419"/>
      <c r="D760" s="419"/>
      <c r="E760" s="419"/>
      <c r="F760" s="419"/>
      <c r="G760" s="419"/>
      <c r="H760" s="419"/>
      <c r="I760" s="419"/>
      <c r="J760" s="419"/>
      <c r="K760" s="419"/>
      <c r="L760" s="419"/>
      <c r="M760" t="s">
        <v>2197</v>
      </c>
      <c r="N760">
        <v>19</v>
      </c>
      <c r="O760">
        <v>10</v>
      </c>
      <c r="P760">
        <v>9</v>
      </c>
      <c r="Q760">
        <v>1</v>
      </c>
      <c r="R760">
        <v>4</v>
      </c>
      <c r="S760">
        <v>5</v>
      </c>
      <c r="T760">
        <v>5</v>
      </c>
      <c r="U760">
        <v>4</v>
      </c>
      <c r="V760">
        <v>0</v>
      </c>
      <c r="W760">
        <v>0</v>
      </c>
      <c r="X760">
        <v>3</v>
      </c>
      <c r="Y760">
        <v>3</v>
      </c>
      <c r="Z760">
        <v>2</v>
      </c>
      <c r="AA760">
        <v>2</v>
      </c>
      <c r="AB760">
        <v>0</v>
      </c>
      <c r="AC760" s="419">
        <f t="shared" si="72"/>
        <v>1</v>
      </c>
      <c r="AD760" s="419">
        <f t="shared" si="73"/>
        <v>1</v>
      </c>
      <c r="AE760" s="419">
        <f t="shared" si="74"/>
        <v>2</v>
      </c>
      <c r="AF760" s="419">
        <f t="shared" si="75"/>
        <v>3</v>
      </c>
      <c r="AG760" s="419">
        <f t="shared" si="76"/>
        <v>2</v>
      </c>
      <c r="AH760" s="419">
        <f t="shared" si="77"/>
        <v>0</v>
      </c>
    </row>
    <row r="761" spans="1:34" ht="14.5" x14ac:dyDescent="0.35">
      <c r="A761" s="681" t="s">
        <v>2199</v>
      </c>
      <c r="B761" s="682" t="s">
        <v>2200</v>
      </c>
      <c r="C761" s="419"/>
      <c r="D761" s="419"/>
      <c r="E761" s="419"/>
      <c r="F761" s="419"/>
      <c r="G761" s="419"/>
      <c r="H761" s="419"/>
      <c r="I761" s="419"/>
      <c r="J761" s="419"/>
      <c r="K761" s="419"/>
      <c r="L761" s="419"/>
      <c r="M761" t="s">
        <v>550</v>
      </c>
      <c r="N761">
        <v>2</v>
      </c>
      <c r="O761">
        <v>0</v>
      </c>
      <c r="P761">
        <v>2</v>
      </c>
      <c r="Q761">
        <v>2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 s="419">
        <f t="shared" si="72"/>
        <v>2</v>
      </c>
      <c r="AD761" s="419">
        <f t="shared" si="73"/>
        <v>0</v>
      </c>
      <c r="AE761" s="419">
        <f t="shared" si="74"/>
        <v>0</v>
      </c>
      <c r="AF761" s="419">
        <f t="shared" si="75"/>
        <v>0</v>
      </c>
      <c r="AG761" s="419">
        <f t="shared" si="76"/>
        <v>0</v>
      </c>
      <c r="AH761" s="419">
        <f t="shared" si="77"/>
        <v>0</v>
      </c>
    </row>
    <row r="762" spans="1:34" ht="14.5" x14ac:dyDescent="0.35">
      <c r="A762" s="681" t="s">
        <v>8688</v>
      </c>
      <c r="B762" s="682" t="s">
        <v>2202</v>
      </c>
      <c r="C762" s="419"/>
      <c r="D762" s="419"/>
      <c r="E762" s="419"/>
      <c r="F762" s="419"/>
      <c r="G762" s="419"/>
      <c r="H762" s="419"/>
      <c r="I762" s="419"/>
      <c r="J762" s="419"/>
      <c r="K762" s="419"/>
      <c r="L762" s="419"/>
      <c r="M762" t="s">
        <v>2203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 s="419">
        <f t="shared" si="72"/>
        <v>0</v>
      </c>
      <c r="AD762" s="419">
        <f t="shared" si="73"/>
        <v>0</v>
      </c>
      <c r="AE762" s="419">
        <f t="shared" si="74"/>
        <v>0</v>
      </c>
      <c r="AF762" s="419">
        <f t="shared" si="75"/>
        <v>0</v>
      </c>
      <c r="AG762" s="419">
        <f t="shared" si="76"/>
        <v>0</v>
      </c>
      <c r="AH762" s="419">
        <f t="shared" si="77"/>
        <v>0</v>
      </c>
    </row>
    <row r="763" spans="1:34" ht="14.5" x14ac:dyDescent="0.35">
      <c r="A763" s="681" t="s">
        <v>7064</v>
      </c>
      <c r="B763" s="682" t="s">
        <v>2205</v>
      </c>
      <c r="C763" s="419"/>
      <c r="D763" s="419"/>
      <c r="E763" s="419"/>
      <c r="F763" s="419"/>
      <c r="G763" s="419"/>
      <c r="H763" s="419"/>
      <c r="I763" s="419"/>
      <c r="J763" s="419"/>
      <c r="K763" s="419"/>
      <c r="L763" s="419"/>
      <c r="M763" t="s">
        <v>2206</v>
      </c>
      <c r="N763">
        <v>3</v>
      </c>
      <c r="O763">
        <v>3</v>
      </c>
      <c r="P763">
        <v>0</v>
      </c>
      <c r="Q763">
        <v>0</v>
      </c>
      <c r="R763">
        <v>3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3</v>
      </c>
      <c r="Y763">
        <v>0</v>
      </c>
      <c r="Z763">
        <v>0</v>
      </c>
      <c r="AA763">
        <v>0</v>
      </c>
      <c r="AB763">
        <v>0</v>
      </c>
      <c r="AC763" s="419">
        <f t="shared" si="72"/>
        <v>0</v>
      </c>
      <c r="AD763" s="419">
        <f t="shared" si="73"/>
        <v>0</v>
      </c>
      <c r="AE763" s="419">
        <f t="shared" si="74"/>
        <v>0</v>
      </c>
      <c r="AF763" s="419">
        <f t="shared" si="75"/>
        <v>0</v>
      </c>
      <c r="AG763" s="419">
        <f t="shared" si="76"/>
        <v>0</v>
      </c>
      <c r="AH763" s="419">
        <f t="shared" si="77"/>
        <v>0</v>
      </c>
    </row>
    <row r="764" spans="1:34" ht="14.5" x14ac:dyDescent="0.35">
      <c r="A764" s="681" t="s">
        <v>2059</v>
      </c>
      <c r="B764" s="682" t="s">
        <v>2208</v>
      </c>
      <c r="C764" s="419"/>
      <c r="D764" s="419"/>
      <c r="E764" s="419"/>
      <c r="F764" s="419"/>
      <c r="G764" s="419"/>
      <c r="H764" s="419"/>
      <c r="I764" s="419"/>
      <c r="J764" s="419"/>
      <c r="K764" s="419"/>
      <c r="L764" s="419"/>
      <c r="M764" t="s">
        <v>507</v>
      </c>
      <c r="N764">
        <v>3</v>
      </c>
      <c r="O764">
        <v>1</v>
      </c>
      <c r="P764">
        <v>2</v>
      </c>
      <c r="Q764">
        <v>0</v>
      </c>
      <c r="R764">
        <v>0</v>
      </c>
      <c r="S764">
        <v>2</v>
      </c>
      <c r="T764">
        <v>1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1</v>
      </c>
      <c r="AA764">
        <v>0</v>
      </c>
      <c r="AB764">
        <v>0</v>
      </c>
      <c r="AC764" s="419">
        <f t="shared" si="72"/>
        <v>0</v>
      </c>
      <c r="AD764" s="419">
        <f t="shared" si="73"/>
        <v>0</v>
      </c>
      <c r="AE764" s="419">
        <f t="shared" si="74"/>
        <v>2</v>
      </c>
      <c r="AF764" s="419">
        <f t="shared" si="75"/>
        <v>0</v>
      </c>
      <c r="AG764" s="419">
        <f t="shared" si="76"/>
        <v>0</v>
      </c>
      <c r="AH764" s="419">
        <f t="shared" si="77"/>
        <v>0</v>
      </c>
    </row>
    <row r="765" spans="1:34" ht="14.5" x14ac:dyDescent="0.35">
      <c r="A765" s="681" t="s">
        <v>8555</v>
      </c>
      <c r="B765" s="682" t="s">
        <v>2211</v>
      </c>
      <c r="C765" s="419"/>
      <c r="D765" s="419"/>
      <c r="E765" s="419"/>
      <c r="F765" s="419"/>
      <c r="G765" s="419"/>
      <c r="H765" s="419"/>
      <c r="I765" s="419"/>
      <c r="J765" s="419"/>
      <c r="K765" s="419"/>
      <c r="L765" s="419"/>
      <c r="M765" t="s">
        <v>706</v>
      </c>
      <c r="N765">
        <v>2</v>
      </c>
      <c r="O765">
        <v>1</v>
      </c>
      <c r="P765">
        <v>1</v>
      </c>
      <c r="Q765">
        <v>1</v>
      </c>
      <c r="R765">
        <v>0</v>
      </c>
      <c r="S765">
        <v>0</v>
      </c>
      <c r="T765">
        <v>1</v>
      </c>
      <c r="U765">
        <v>0</v>
      </c>
      <c r="V765">
        <v>0</v>
      </c>
      <c r="W765">
        <v>1</v>
      </c>
      <c r="X765">
        <v>0</v>
      </c>
      <c r="Y765">
        <v>0</v>
      </c>
      <c r="Z765">
        <v>0</v>
      </c>
      <c r="AA765">
        <v>0</v>
      </c>
      <c r="AB765">
        <v>0</v>
      </c>
      <c r="AC765" s="419">
        <f t="shared" si="72"/>
        <v>0</v>
      </c>
      <c r="AD765" s="419">
        <f t="shared" si="73"/>
        <v>0</v>
      </c>
      <c r="AE765" s="419">
        <f t="shared" si="74"/>
        <v>0</v>
      </c>
      <c r="AF765" s="419">
        <f t="shared" si="75"/>
        <v>1</v>
      </c>
      <c r="AG765" s="419">
        <f t="shared" si="76"/>
        <v>0</v>
      </c>
      <c r="AH765" s="419">
        <f t="shared" si="77"/>
        <v>0</v>
      </c>
    </row>
    <row r="766" spans="1:34" ht="14.5" x14ac:dyDescent="0.35">
      <c r="A766" s="681" t="s">
        <v>2212</v>
      </c>
      <c r="B766" s="682" t="s">
        <v>2213</v>
      </c>
      <c r="C766" s="419"/>
      <c r="D766" s="419"/>
      <c r="E766" s="419"/>
      <c r="F766" s="419"/>
      <c r="G766" s="419"/>
      <c r="H766" s="419"/>
      <c r="I766" s="419"/>
      <c r="J766" s="419"/>
      <c r="K766" s="419"/>
      <c r="L766" s="419"/>
      <c r="M766" t="s">
        <v>9090</v>
      </c>
      <c r="N766">
        <v>13</v>
      </c>
      <c r="O766">
        <v>7</v>
      </c>
      <c r="P766">
        <v>6</v>
      </c>
      <c r="Q766">
        <v>5</v>
      </c>
      <c r="R766">
        <v>1</v>
      </c>
      <c r="S766">
        <v>4</v>
      </c>
      <c r="T766">
        <v>0</v>
      </c>
      <c r="U766">
        <v>3</v>
      </c>
      <c r="V766">
        <v>0</v>
      </c>
      <c r="W766">
        <v>3</v>
      </c>
      <c r="X766">
        <v>0</v>
      </c>
      <c r="Y766">
        <v>3</v>
      </c>
      <c r="Z766">
        <v>0</v>
      </c>
      <c r="AA766">
        <v>1</v>
      </c>
      <c r="AB766">
        <v>0</v>
      </c>
      <c r="AC766" s="419">
        <f t="shared" si="72"/>
        <v>2</v>
      </c>
      <c r="AD766" s="419">
        <f t="shared" si="73"/>
        <v>1</v>
      </c>
      <c r="AE766" s="419">
        <f t="shared" si="74"/>
        <v>1</v>
      </c>
      <c r="AF766" s="419">
        <f t="shared" si="75"/>
        <v>0</v>
      </c>
      <c r="AG766" s="419">
        <f t="shared" si="76"/>
        <v>2</v>
      </c>
      <c r="AH766" s="419">
        <f t="shared" si="77"/>
        <v>0</v>
      </c>
    </row>
    <row r="767" spans="1:34" ht="14.5" x14ac:dyDescent="0.35">
      <c r="A767" s="681" t="s">
        <v>8503</v>
      </c>
      <c r="B767" s="682" t="s">
        <v>2216</v>
      </c>
      <c r="C767" s="419"/>
      <c r="D767" s="419"/>
      <c r="E767" s="419"/>
      <c r="F767" s="419"/>
      <c r="G767" s="419"/>
      <c r="H767" s="419"/>
      <c r="I767" s="419"/>
      <c r="J767" s="419"/>
      <c r="K767" s="419"/>
      <c r="L767" s="419"/>
      <c r="M767" t="s">
        <v>2217</v>
      </c>
      <c r="N767">
        <v>13</v>
      </c>
      <c r="O767">
        <v>8</v>
      </c>
      <c r="P767">
        <v>5</v>
      </c>
      <c r="Q767">
        <v>3</v>
      </c>
      <c r="R767">
        <v>1</v>
      </c>
      <c r="S767">
        <v>6</v>
      </c>
      <c r="T767">
        <v>3</v>
      </c>
      <c r="U767">
        <v>0</v>
      </c>
      <c r="V767">
        <v>0</v>
      </c>
      <c r="W767">
        <v>2</v>
      </c>
      <c r="X767">
        <v>1</v>
      </c>
      <c r="Y767">
        <v>4</v>
      </c>
      <c r="Z767">
        <v>1</v>
      </c>
      <c r="AA767">
        <v>0</v>
      </c>
      <c r="AB767">
        <v>0</v>
      </c>
      <c r="AC767" s="419">
        <f t="shared" si="72"/>
        <v>1</v>
      </c>
      <c r="AD767" s="419">
        <f t="shared" si="73"/>
        <v>0</v>
      </c>
      <c r="AE767" s="419">
        <f t="shared" si="74"/>
        <v>2</v>
      </c>
      <c r="AF767" s="419">
        <f t="shared" si="75"/>
        <v>2</v>
      </c>
      <c r="AG767" s="419">
        <f t="shared" si="76"/>
        <v>0</v>
      </c>
      <c r="AH767" s="419">
        <f t="shared" si="77"/>
        <v>0</v>
      </c>
    </row>
    <row r="768" spans="1:34" ht="14.5" x14ac:dyDescent="0.35">
      <c r="A768" s="681" t="s">
        <v>924</v>
      </c>
      <c r="B768" s="682" t="s">
        <v>2218</v>
      </c>
      <c r="C768" s="419"/>
      <c r="D768" s="419"/>
      <c r="E768" s="419"/>
      <c r="F768" s="419"/>
      <c r="G768" s="419"/>
      <c r="H768" s="419"/>
      <c r="I768" s="419"/>
      <c r="J768" s="419"/>
      <c r="K768" s="419"/>
      <c r="L768" s="419"/>
      <c r="M768" t="s">
        <v>2219</v>
      </c>
      <c r="N768">
        <v>7</v>
      </c>
      <c r="O768">
        <v>4</v>
      </c>
      <c r="P768">
        <v>3</v>
      </c>
      <c r="Q768">
        <v>3</v>
      </c>
      <c r="R768">
        <v>1</v>
      </c>
      <c r="S768">
        <v>3</v>
      </c>
      <c r="T768">
        <v>0</v>
      </c>
      <c r="U768">
        <v>0</v>
      </c>
      <c r="V768">
        <v>0</v>
      </c>
      <c r="W768">
        <v>1</v>
      </c>
      <c r="X768">
        <v>1</v>
      </c>
      <c r="Y768">
        <v>2</v>
      </c>
      <c r="Z768">
        <v>0</v>
      </c>
      <c r="AA768">
        <v>0</v>
      </c>
      <c r="AB768">
        <v>0</v>
      </c>
      <c r="AC768" s="419">
        <f t="shared" si="72"/>
        <v>2</v>
      </c>
      <c r="AD768" s="419">
        <f t="shared" si="73"/>
        <v>0</v>
      </c>
      <c r="AE768" s="419">
        <f t="shared" si="74"/>
        <v>1</v>
      </c>
      <c r="AF768" s="419">
        <f t="shared" si="75"/>
        <v>0</v>
      </c>
      <c r="AG768" s="419">
        <f t="shared" si="76"/>
        <v>0</v>
      </c>
      <c r="AH768" s="419">
        <f t="shared" si="77"/>
        <v>0</v>
      </c>
    </row>
    <row r="769" spans="1:34" ht="14.5" x14ac:dyDescent="0.35">
      <c r="A769" s="681" t="s">
        <v>2220</v>
      </c>
      <c r="B769" s="682" t="s">
        <v>9768</v>
      </c>
      <c r="C769" s="419"/>
      <c r="D769" s="419"/>
      <c r="E769" s="419"/>
      <c r="F769" s="419"/>
      <c r="G769" s="419"/>
      <c r="H769" s="419"/>
      <c r="I769" s="419"/>
      <c r="J769" s="419"/>
      <c r="K769" s="419"/>
      <c r="L769" s="419"/>
      <c r="M769" t="s">
        <v>9769</v>
      </c>
      <c r="N769">
        <v>27</v>
      </c>
      <c r="O769">
        <v>15</v>
      </c>
      <c r="P769">
        <v>12</v>
      </c>
      <c r="Q769">
        <v>1</v>
      </c>
      <c r="R769">
        <v>6</v>
      </c>
      <c r="S769">
        <v>11</v>
      </c>
      <c r="T769">
        <v>2</v>
      </c>
      <c r="U769">
        <v>7</v>
      </c>
      <c r="V769">
        <v>0</v>
      </c>
      <c r="W769">
        <v>1</v>
      </c>
      <c r="X769">
        <v>3</v>
      </c>
      <c r="Y769">
        <v>4</v>
      </c>
      <c r="Z769">
        <v>1</v>
      </c>
      <c r="AA769">
        <v>6</v>
      </c>
      <c r="AB769">
        <v>0</v>
      </c>
      <c r="AC769" s="419">
        <f t="shared" si="72"/>
        <v>0</v>
      </c>
      <c r="AD769" s="419">
        <f t="shared" si="73"/>
        <v>3</v>
      </c>
      <c r="AE769" s="419">
        <f t="shared" si="74"/>
        <v>7</v>
      </c>
      <c r="AF769" s="419">
        <f t="shared" si="75"/>
        <v>1</v>
      </c>
      <c r="AG769" s="419">
        <f t="shared" si="76"/>
        <v>1</v>
      </c>
      <c r="AH769" s="419">
        <f t="shared" si="77"/>
        <v>0</v>
      </c>
    </row>
    <row r="770" spans="1:34" ht="14.5" x14ac:dyDescent="0.35">
      <c r="A770" s="681" t="s">
        <v>2177</v>
      </c>
      <c r="B770" s="682" t="s">
        <v>2221</v>
      </c>
      <c r="C770" s="419"/>
      <c r="D770" s="419"/>
      <c r="E770" s="419"/>
      <c r="F770" s="419"/>
      <c r="G770" s="419"/>
      <c r="H770" s="419"/>
      <c r="I770" s="419"/>
      <c r="J770" s="419"/>
      <c r="K770" s="419"/>
      <c r="L770" s="419"/>
      <c r="M770" t="s">
        <v>18537</v>
      </c>
      <c r="N770">
        <v>1</v>
      </c>
      <c r="O770">
        <v>0</v>
      </c>
      <c r="P770">
        <v>1</v>
      </c>
      <c r="Q770">
        <v>1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 s="419">
        <f t="shared" si="72"/>
        <v>1</v>
      </c>
      <c r="AD770" s="419">
        <f t="shared" si="73"/>
        <v>0</v>
      </c>
      <c r="AE770" s="419">
        <f t="shared" si="74"/>
        <v>0</v>
      </c>
      <c r="AF770" s="419">
        <f t="shared" si="75"/>
        <v>0</v>
      </c>
      <c r="AG770" s="419">
        <f t="shared" si="76"/>
        <v>0</v>
      </c>
      <c r="AH770" s="419">
        <f t="shared" si="77"/>
        <v>0</v>
      </c>
    </row>
    <row r="771" spans="1:34" ht="14.5" x14ac:dyDescent="0.35">
      <c r="A771" s="681" t="s">
        <v>176</v>
      </c>
      <c r="B771" s="682" t="s">
        <v>2225</v>
      </c>
      <c r="C771" s="419"/>
      <c r="D771" s="419"/>
      <c r="E771" s="419"/>
      <c r="F771" s="419"/>
      <c r="G771" s="419"/>
      <c r="H771" s="419"/>
      <c r="I771" s="419"/>
      <c r="J771" s="419"/>
      <c r="K771" s="419"/>
      <c r="L771" s="419"/>
      <c r="M771" t="s">
        <v>2226</v>
      </c>
      <c r="N771">
        <v>4</v>
      </c>
      <c r="O771">
        <v>2</v>
      </c>
      <c r="P771">
        <v>2</v>
      </c>
      <c r="Q771">
        <v>1</v>
      </c>
      <c r="R771">
        <v>2</v>
      </c>
      <c r="S771">
        <v>1</v>
      </c>
      <c r="T771">
        <v>0</v>
      </c>
      <c r="U771">
        <v>0</v>
      </c>
      <c r="V771">
        <v>0</v>
      </c>
      <c r="W771">
        <v>0</v>
      </c>
      <c r="X771">
        <v>1</v>
      </c>
      <c r="Y771">
        <v>1</v>
      </c>
      <c r="Z771">
        <v>0</v>
      </c>
      <c r="AA771">
        <v>0</v>
      </c>
      <c r="AB771">
        <v>0</v>
      </c>
      <c r="AC771" s="419">
        <f t="shared" si="72"/>
        <v>1</v>
      </c>
      <c r="AD771" s="419">
        <f t="shared" si="73"/>
        <v>1</v>
      </c>
      <c r="AE771" s="419">
        <f t="shared" si="74"/>
        <v>0</v>
      </c>
      <c r="AF771" s="419">
        <f t="shared" si="75"/>
        <v>0</v>
      </c>
      <c r="AG771" s="419">
        <f t="shared" si="76"/>
        <v>0</v>
      </c>
      <c r="AH771" s="419">
        <f t="shared" si="77"/>
        <v>0</v>
      </c>
    </row>
    <row r="772" spans="1:34" ht="14.5" x14ac:dyDescent="0.35">
      <c r="A772" s="681" t="s">
        <v>167</v>
      </c>
      <c r="B772" s="682" t="s">
        <v>2228</v>
      </c>
      <c r="C772" s="419"/>
      <c r="D772" s="419"/>
      <c r="E772" s="419"/>
      <c r="F772" s="419"/>
      <c r="G772" s="419"/>
      <c r="H772" s="419"/>
      <c r="I772" s="419"/>
      <c r="J772" s="419"/>
      <c r="K772" s="419"/>
      <c r="L772" s="419"/>
      <c r="M772" t="s">
        <v>2229</v>
      </c>
      <c r="N772">
        <v>3</v>
      </c>
      <c r="O772">
        <v>3</v>
      </c>
      <c r="P772">
        <v>0</v>
      </c>
      <c r="Q772">
        <v>0</v>
      </c>
      <c r="R772">
        <v>2</v>
      </c>
      <c r="S772">
        <v>0</v>
      </c>
      <c r="T772">
        <v>1</v>
      </c>
      <c r="U772">
        <v>0</v>
      </c>
      <c r="V772">
        <v>0</v>
      </c>
      <c r="W772">
        <v>0</v>
      </c>
      <c r="X772">
        <v>2</v>
      </c>
      <c r="Y772">
        <v>0</v>
      </c>
      <c r="Z772">
        <v>1</v>
      </c>
      <c r="AA772">
        <v>0</v>
      </c>
      <c r="AB772">
        <v>0</v>
      </c>
      <c r="AC772" s="419">
        <f t="shared" ref="AC772:AC835" si="78">+Q772-W772</f>
        <v>0</v>
      </c>
      <c r="AD772" s="419">
        <f t="shared" ref="AD772:AD835" si="79">+R772-X772</f>
        <v>0</v>
      </c>
      <c r="AE772" s="419">
        <f t="shared" ref="AE772:AE835" si="80">+S772-Y772</f>
        <v>0</v>
      </c>
      <c r="AF772" s="419">
        <f t="shared" ref="AF772:AF835" si="81">+T772-Z772</f>
        <v>0</v>
      </c>
      <c r="AG772" s="419">
        <f t="shared" ref="AG772:AG835" si="82">+U772-AA772</f>
        <v>0</v>
      </c>
      <c r="AH772" s="419">
        <f t="shared" ref="AH772:AH835" si="83">+V772-AB772</f>
        <v>0</v>
      </c>
    </row>
    <row r="773" spans="1:34" ht="14.5" x14ac:dyDescent="0.35">
      <c r="A773" s="681" t="s">
        <v>195</v>
      </c>
      <c r="B773" s="682" t="s">
        <v>2230</v>
      </c>
      <c r="C773" s="419"/>
      <c r="D773" s="419"/>
      <c r="E773" s="419"/>
      <c r="F773" s="419"/>
      <c r="G773" s="419"/>
      <c r="H773" s="419"/>
      <c r="I773" s="419"/>
      <c r="J773" s="419"/>
      <c r="K773" s="419"/>
      <c r="L773" s="419"/>
      <c r="M773" t="s">
        <v>2231</v>
      </c>
      <c r="N773">
        <v>19</v>
      </c>
      <c r="O773">
        <v>9</v>
      </c>
      <c r="P773">
        <v>10</v>
      </c>
      <c r="Q773">
        <v>1</v>
      </c>
      <c r="R773">
        <v>1</v>
      </c>
      <c r="S773">
        <v>0</v>
      </c>
      <c r="T773">
        <v>1</v>
      </c>
      <c r="U773">
        <v>15</v>
      </c>
      <c r="V773">
        <v>1</v>
      </c>
      <c r="W773">
        <v>1</v>
      </c>
      <c r="X773">
        <v>0</v>
      </c>
      <c r="Y773">
        <v>0</v>
      </c>
      <c r="Z773">
        <v>0</v>
      </c>
      <c r="AA773">
        <v>8</v>
      </c>
      <c r="AB773">
        <v>0</v>
      </c>
      <c r="AC773" s="419">
        <f t="shared" si="78"/>
        <v>0</v>
      </c>
      <c r="AD773" s="419">
        <f t="shared" si="79"/>
        <v>1</v>
      </c>
      <c r="AE773" s="419">
        <f t="shared" si="80"/>
        <v>0</v>
      </c>
      <c r="AF773" s="419">
        <f t="shared" si="81"/>
        <v>1</v>
      </c>
      <c r="AG773" s="419">
        <f t="shared" si="82"/>
        <v>7</v>
      </c>
      <c r="AH773" s="419">
        <f t="shared" si="83"/>
        <v>1</v>
      </c>
    </row>
    <row r="774" spans="1:34" ht="14.5" x14ac:dyDescent="0.35">
      <c r="A774" s="681" t="s">
        <v>2233</v>
      </c>
      <c r="B774" s="682" t="s">
        <v>2234</v>
      </c>
      <c r="C774" s="419"/>
      <c r="D774" s="419"/>
      <c r="E774" s="419"/>
      <c r="F774" s="419"/>
      <c r="G774" s="419"/>
      <c r="H774" s="419"/>
      <c r="I774" s="419"/>
      <c r="J774" s="419"/>
      <c r="K774" s="419"/>
      <c r="L774" s="419"/>
      <c r="M774" t="s">
        <v>2235</v>
      </c>
      <c r="N774">
        <v>3</v>
      </c>
      <c r="O774">
        <v>3</v>
      </c>
      <c r="P774">
        <v>0</v>
      </c>
      <c r="Q774">
        <v>0</v>
      </c>
      <c r="R774">
        <v>1</v>
      </c>
      <c r="S774">
        <v>2</v>
      </c>
      <c r="T774">
        <v>0</v>
      </c>
      <c r="U774">
        <v>0</v>
      </c>
      <c r="V774">
        <v>0</v>
      </c>
      <c r="W774">
        <v>0</v>
      </c>
      <c r="X774">
        <v>1</v>
      </c>
      <c r="Y774">
        <v>2</v>
      </c>
      <c r="Z774">
        <v>0</v>
      </c>
      <c r="AA774">
        <v>0</v>
      </c>
      <c r="AB774">
        <v>0</v>
      </c>
      <c r="AC774" s="419">
        <f t="shared" si="78"/>
        <v>0</v>
      </c>
      <c r="AD774" s="419">
        <f t="shared" si="79"/>
        <v>0</v>
      </c>
      <c r="AE774" s="419">
        <f t="shared" si="80"/>
        <v>0</v>
      </c>
      <c r="AF774" s="419">
        <f t="shared" si="81"/>
        <v>0</v>
      </c>
      <c r="AG774" s="419">
        <f t="shared" si="82"/>
        <v>0</v>
      </c>
      <c r="AH774" s="419">
        <f t="shared" si="83"/>
        <v>0</v>
      </c>
    </row>
    <row r="775" spans="1:34" ht="14.5" x14ac:dyDescent="0.35">
      <c r="A775" s="681" t="s">
        <v>8686</v>
      </c>
      <c r="B775" s="682" t="s">
        <v>9761</v>
      </c>
      <c r="C775" s="419"/>
      <c r="D775" s="419"/>
      <c r="E775" s="419"/>
      <c r="F775" s="419"/>
      <c r="G775" s="419"/>
      <c r="H775" s="419"/>
      <c r="I775" s="419"/>
      <c r="J775" s="419"/>
      <c r="K775" s="419"/>
      <c r="L775" s="419"/>
      <c r="M775" t="s">
        <v>9762</v>
      </c>
      <c r="N775">
        <v>36</v>
      </c>
      <c r="O775">
        <v>14</v>
      </c>
      <c r="P775">
        <v>22</v>
      </c>
      <c r="Q775">
        <v>7</v>
      </c>
      <c r="R775">
        <v>13</v>
      </c>
      <c r="S775">
        <v>3</v>
      </c>
      <c r="T775">
        <v>11</v>
      </c>
      <c r="U775">
        <v>2</v>
      </c>
      <c r="V775">
        <v>0</v>
      </c>
      <c r="W775">
        <v>3</v>
      </c>
      <c r="X775">
        <v>7</v>
      </c>
      <c r="Y775">
        <v>0</v>
      </c>
      <c r="Z775">
        <v>3</v>
      </c>
      <c r="AA775">
        <v>1</v>
      </c>
      <c r="AB775">
        <v>0</v>
      </c>
      <c r="AC775" s="419">
        <f t="shared" si="78"/>
        <v>4</v>
      </c>
      <c r="AD775" s="419">
        <f t="shared" si="79"/>
        <v>6</v>
      </c>
      <c r="AE775" s="419">
        <f t="shared" si="80"/>
        <v>3</v>
      </c>
      <c r="AF775" s="419">
        <f t="shared" si="81"/>
        <v>8</v>
      </c>
      <c r="AG775" s="419">
        <f t="shared" si="82"/>
        <v>1</v>
      </c>
      <c r="AH775" s="419">
        <f t="shared" si="83"/>
        <v>0</v>
      </c>
    </row>
    <row r="776" spans="1:34" ht="14.5" x14ac:dyDescent="0.35">
      <c r="A776" s="681" t="s">
        <v>2238</v>
      </c>
      <c r="B776" s="682" t="s">
        <v>2239</v>
      </c>
      <c r="C776" s="419"/>
      <c r="D776" s="419"/>
      <c r="E776" s="419"/>
      <c r="F776" s="419"/>
      <c r="G776" s="419"/>
      <c r="H776" s="419"/>
      <c r="I776" s="419"/>
      <c r="J776" s="419"/>
      <c r="K776" s="419"/>
      <c r="L776" s="419"/>
      <c r="M776" t="s">
        <v>2240</v>
      </c>
      <c r="N776">
        <v>7</v>
      </c>
      <c r="O776">
        <v>4</v>
      </c>
      <c r="P776">
        <v>3</v>
      </c>
      <c r="Q776">
        <v>0</v>
      </c>
      <c r="R776">
        <v>3</v>
      </c>
      <c r="S776">
        <v>0</v>
      </c>
      <c r="T776">
        <v>0</v>
      </c>
      <c r="U776">
        <v>4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4</v>
      </c>
      <c r="AB776">
        <v>0</v>
      </c>
      <c r="AC776" s="419">
        <f t="shared" si="78"/>
        <v>0</v>
      </c>
      <c r="AD776" s="419">
        <f t="shared" si="79"/>
        <v>3</v>
      </c>
      <c r="AE776" s="419">
        <f t="shared" si="80"/>
        <v>0</v>
      </c>
      <c r="AF776" s="419">
        <f t="shared" si="81"/>
        <v>0</v>
      </c>
      <c r="AG776" s="419">
        <f t="shared" si="82"/>
        <v>0</v>
      </c>
      <c r="AH776" s="419">
        <f t="shared" si="83"/>
        <v>0</v>
      </c>
    </row>
    <row r="777" spans="1:34" ht="14.5" x14ac:dyDescent="0.35">
      <c r="A777" s="681" t="s">
        <v>864</v>
      </c>
      <c r="B777" s="682" t="s">
        <v>2244</v>
      </c>
      <c r="C777" s="419"/>
      <c r="D777" s="419"/>
      <c r="E777" s="419"/>
      <c r="F777" s="419"/>
      <c r="G777" s="419"/>
      <c r="H777" s="419"/>
      <c r="I777" s="419"/>
      <c r="J777" s="419"/>
      <c r="K777" s="419"/>
      <c r="L777" s="419"/>
      <c r="M777" t="s">
        <v>2245</v>
      </c>
      <c r="N777">
        <v>1</v>
      </c>
      <c r="O777">
        <v>0</v>
      </c>
      <c r="P777">
        <v>1</v>
      </c>
      <c r="Q777">
        <v>1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 s="419">
        <f t="shared" si="78"/>
        <v>1</v>
      </c>
      <c r="AD777" s="419">
        <f t="shared" si="79"/>
        <v>0</v>
      </c>
      <c r="AE777" s="419">
        <f t="shared" si="80"/>
        <v>0</v>
      </c>
      <c r="AF777" s="419">
        <f t="shared" si="81"/>
        <v>0</v>
      </c>
      <c r="AG777" s="419">
        <f t="shared" si="82"/>
        <v>0</v>
      </c>
      <c r="AH777" s="419">
        <f t="shared" si="83"/>
        <v>0</v>
      </c>
    </row>
    <row r="778" spans="1:34" ht="14.5" x14ac:dyDescent="0.35">
      <c r="A778" s="681" t="s">
        <v>7447</v>
      </c>
      <c r="B778" s="682" t="s">
        <v>2247</v>
      </c>
      <c r="C778" s="419"/>
      <c r="D778" s="419"/>
      <c r="E778" s="419"/>
      <c r="F778" s="419"/>
      <c r="G778" s="419"/>
      <c r="H778" s="419"/>
      <c r="I778" s="419"/>
      <c r="J778" s="419"/>
      <c r="K778" s="419"/>
      <c r="L778" s="419"/>
      <c r="M778" t="s">
        <v>2248</v>
      </c>
      <c r="N778">
        <v>10</v>
      </c>
      <c r="O778">
        <v>7</v>
      </c>
      <c r="P778">
        <v>3</v>
      </c>
      <c r="Q778">
        <v>6</v>
      </c>
      <c r="R778">
        <v>3</v>
      </c>
      <c r="S778">
        <v>1</v>
      </c>
      <c r="T778">
        <v>0</v>
      </c>
      <c r="U778">
        <v>0</v>
      </c>
      <c r="V778">
        <v>0</v>
      </c>
      <c r="W778">
        <v>5</v>
      </c>
      <c r="X778">
        <v>1</v>
      </c>
      <c r="Y778">
        <v>1</v>
      </c>
      <c r="Z778">
        <v>0</v>
      </c>
      <c r="AA778">
        <v>0</v>
      </c>
      <c r="AB778">
        <v>0</v>
      </c>
      <c r="AC778" s="419">
        <f t="shared" si="78"/>
        <v>1</v>
      </c>
      <c r="AD778" s="419">
        <f t="shared" si="79"/>
        <v>2</v>
      </c>
      <c r="AE778" s="419">
        <f t="shared" si="80"/>
        <v>0</v>
      </c>
      <c r="AF778" s="419">
        <f t="shared" si="81"/>
        <v>0</v>
      </c>
      <c r="AG778" s="419">
        <f t="shared" si="82"/>
        <v>0</v>
      </c>
      <c r="AH778" s="419">
        <f t="shared" si="83"/>
        <v>0</v>
      </c>
    </row>
    <row r="779" spans="1:34" ht="14.5" x14ac:dyDescent="0.35">
      <c r="A779" s="681" t="s">
        <v>2251</v>
      </c>
      <c r="B779" s="682" t="s">
        <v>2252</v>
      </c>
      <c r="C779" s="419"/>
      <c r="D779" s="419"/>
      <c r="E779" s="419"/>
      <c r="F779" s="419"/>
      <c r="G779" s="419"/>
      <c r="H779" s="419"/>
      <c r="I779" s="419"/>
      <c r="J779" s="419"/>
      <c r="K779" s="419"/>
      <c r="L779" s="419"/>
      <c r="M779" t="s">
        <v>13280</v>
      </c>
      <c r="N779">
        <v>20</v>
      </c>
      <c r="O779">
        <v>12</v>
      </c>
      <c r="P779">
        <v>8</v>
      </c>
      <c r="Q779">
        <v>1</v>
      </c>
      <c r="R779">
        <v>1</v>
      </c>
      <c r="S779">
        <v>1</v>
      </c>
      <c r="T779">
        <v>9</v>
      </c>
      <c r="U779">
        <v>5</v>
      </c>
      <c r="V779">
        <v>3</v>
      </c>
      <c r="W779">
        <v>0</v>
      </c>
      <c r="X779">
        <v>0</v>
      </c>
      <c r="Y779">
        <v>0</v>
      </c>
      <c r="Z779">
        <v>5</v>
      </c>
      <c r="AA779">
        <v>4</v>
      </c>
      <c r="AB779">
        <v>3</v>
      </c>
      <c r="AC779" s="419">
        <f t="shared" si="78"/>
        <v>1</v>
      </c>
      <c r="AD779" s="419">
        <f t="shared" si="79"/>
        <v>1</v>
      </c>
      <c r="AE779" s="419">
        <f t="shared" si="80"/>
        <v>1</v>
      </c>
      <c r="AF779" s="419">
        <f t="shared" si="81"/>
        <v>4</v>
      </c>
      <c r="AG779" s="419">
        <f t="shared" si="82"/>
        <v>1</v>
      </c>
      <c r="AH779" s="419">
        <f t="shared" si="83"/>
        <v>0</v>
      </c>
    </row>
    <row r="780" spans="1:34" ht="14.5" x14ac:dyDescent="0.35">
      <c r="A780" s="681" t="s">
        <v>386</v>
      </c>
      <c r="B780" s="682" t="s">
        <v>2255</v>
      </c>
      <c r="C780" s="419"/>
      <c r="D780" s="419"/>
      <c r="E780" s="419"/>
      <c r="F780" s="419"/>
      <c r="G780" s="419"/>
      <c r="H780" s="419"/>
      <c r="I780" s="419"/>
      <c r="J780" s="419"/>
      <c r="K780" s="419"/>
      <c r="L780" s="419"/>
      <c r="M780" t="s">
        <v>529</v>
      </c>
      <c r="N780">
        <v>10</v>
      </c>
      <c r="O780">
        <v>7</v>
      </c>
      <c r="P780">
        <v>3</v>
      </c>
      <c r="Q780">
        <v>3</v>
      </c>
      <c r="R780">
        <v>1</v>
      </c>
      <c r="S780">
        <v>0</v>
      </c>
      <c r="T780">
        <v>6</v>
      </c>
      <c r="U780">
        <v>0</v>
      </c>
      <c r="V780">
        <v>0</v>
      </c>
      <c r="W780">
        <v>2</v>
      </c>
      <c r="X780">
        <v>0</v>
      </c>
      <c r="Y780">
        <v>0</v>
      </c>
      <c r="Z780">
        <v>5</v>
      </c>
      <c r="AA780">
        <v>0</v>
      </c>
      <c r="AB780">
        <v>0</v>
      </c>
      <c r="AC780" s="419">
        <f t="shared" si="78"/>
        <v>1</v>
      </c>
      <c r="AD780" s="419">
        <f t="shared" si="79"/>
        <v>1</v>
      </c>
      <c r="AE780" s="419">
        <f t="shared" si="80"/>
        <v>0</v>
      </c>
      <c r="AF780" s="419">
        <f t="shared" si="81"/>
        <v>1</v>
      </c>
      <c r="AG780" s="419">
        <f t="shared" si="82"/>
        <v>0</v>
      </c>
      <c r="AH780" s="419">
        <f t="shared" si="83"/>
        <v>0</v>
      </c>
    </row>
    <row r="781" spans="1:34" ht="14.5" x14ac:dyDescent="0.35">
      <c r="A781" s="681" t="s">
        <v>7527</v>
      </c>
      <c r="B781" s="682" t="s">
        <v>2256</v>
      </c>
      <c r="C781" s="419"/>
      <c r="D781" s="419"/>
      <c r="E781" s="419"/>
      <c r="F781" s="419"/>
      <c r="G781" s="419"/>
      <c r="H781" s="419"/>
      <c r="I781" s="419"/>
      <c r="J781" s="419"/>
      <c r="K781" s="419"/>
      <c r="L781" s="419"/>
      <c r="M781" t="s">
        <v>488</v>
      </c>
      <c r="N781">
        <v>8</v>
      </c>
      <c r="O781">
        <v>4</v>
      </c>
      <c r="P781">
        <v>4</v>
      </c>
      <c r="Q781">
        <v>2</v>
      </c>
      <c r="R781">
        <v>0</v>
      </c>
      <c r="S781">
        <v>5</v>
      </c>
      <c r="T781">
        <v>0</v>
      </c>
      <c r="U781">
        <v>0</v>
      </c>
      <c r="V781">
        <v>1</v>
      </c>
      <c r="W781">
        <v>1</v>
      </c>
      <c r="X781">
        <v>0</v>
      </c>
      <c r="Y781">
        <v>3</v>
      </c>
      <c r="Z781">
        <v>0</v>
      </c>
      <c r="AA781">
        <v>0</v>
      </c>
      <c r="AB781">
        <v>0</v>
      </c>
      <c r="AC781" s="419">
        <f t="shared" si="78"/>
        <v>1</v>
      </c>
      <c r="AD781" s="419">
        <f t="shared" si="79"/>
        <v>0</v>
      </c>
      <c r="AE781" s="419">
        <f t="shared" si="80"/>
        <v>2</v>
      </c>
      <c r="AF781" s="419">
        <f t="shared" si="81"/>
        <v>0</v>
      </c>
      <c r="AG781" s="419">
        <f t="shared" si="82"/>
        <v>0</v>
      </c>
      <c r="AH781" s="419">
        <f t="shared" si="83"/>
        <v>1</v>
      </c>
    </row>
    <row r="782" spans="1:34" ht="14.5" x14ac:dyDescent="0.35">
      <c r="A782" s="681" t="s">
        <v>867</v>
      </c>
      <c r="B782" s="682" t="s">
        <v>2258</v>
      </c>
      <c r="C782" s="419"/>
      <c r="D782" s="419"/>
      <c r="E782" s="419"/>
      <c r="F782" s="419"/>
      <c r="G782" s="419"/>
      <c r="H782" s="419"/>
      <c r="I782" s="419"/>
      <c r="J782" s="419"/>
      <c r="K782" s="419"/>
      <c r="L782" s="419"/>
      <c r="M782" t="s">
        <v>1237</v>
      </c>
      <c r="N782">
        <v>3</v>
      </c>
      <c r="O782">
        <v>1</v>
      </c>
      <c r="P782">
        <v>2</v>
      </c>
      <c r="Q782">
        <v>0</v>
      </c>
      <c r="R782">
        <v>0</v>
      </c>
      <c r="S782">
        <v>0</v>
      </c>
      <c r="T782">
        <v>0</v>
      </c>
      <c r="U782">
        <v>3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1</v>
      </c>
      <c r="AB782">
        <v>0</v>
      </c>
      <c r="AC782" s="419">
        <f t="shared" si="78"/>
        <v>0</v>
      </c>
      <c r="AD782" s="419">
        <f t="shared" si="79"/>
        <v>0</v>
      </c>
      <c r="AE782" s="419">
        <f t="shared" si="80"/>
        <v>0</v>
      </c>
      <c r="AF782" s="419">
        <f t="shared" si="81"/>
        <v>0</v>
      </c>
      <c r="AG782" s="419">
        <f t="shared" si="82"/>
        <v>2</v>
      </c>
      <c r="AH782" s="419">
        <f t="shared" si="83"/>
        <v>0</v>
      </c>
    </row>
    <row r="783" spans="1:34" ht="14.5" x14ac:dyDescent="0.35">
      <c r="A783" s="681" t="s">
        <v>2260</v>
      </c>
      <c r="B783" s="682" t="s">
        <v>2261</v>
      </c>
      <c r="C783" s="419"/>
      <c r="D783" s="419"/>
      <c r="E783" s="419"/>
      <c r="F783" s="419"/>
      <c r="G783" s="419"/>
      <c r="H783" s="419"/>
      <c r="I783" s="419"/>
      <c r="J783" s="419"/>
      <c r="K783" s="419"/>
      <c r="L783" s="419"/>
      <c r="M783" t="s">
        <v>13282</v>
      </c>
      <c r="N783">
        <v>6</v>
      </c>
      <c r="O783">
        <v>3</v>
      </c>
      <c r="P783">
        <v>3</v>
      </c>
      <c r="Q783">
        <v>0</v>
      </c>
      <c r="R783">
        <v>5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2</v>
      </c>
      <c r="Y783">
        <v>0</v>
      </c>
      <c r="Z783">
        <v>0</v>
      </c>
      <c r="AA783">
        <v>1</v>
      </c>
      <c r="AB783">
        <v>0</v>
      </c>
      <c r="AC783" s="419">
        <f t="shared" si="78"/>
        <v>0</v>
      </c>
      <c r="AD783" s="419">
        <f t="shared" si="79"/>
        <v>3</v>
      </c>
      <c r="AE783" s="419">
        <f t="shared" si="80"/>
        <v>0</v>
      </c>
      <c r="AF783" s="419">
        <f t="shared" si="81"/>
        <v>0</v>
      </c>
      <c r="AG783" s="419">
        <f t="shared" si="82"/>
        <v>0</v>
      </c>
      <c r="AH783" s="419">
        <f t="shared" si="83"/>
        <v>0</v>
      </c>
    </row>
    <row r="784" spans="1:34" ht="14.5" x14ac:dyDescent="0.35">
      <c r="A784" s="681" t="s">
        <v>2263</v>
      </c>
      <c r="B784" s="682" t="s">
        <v>2264</v>
      </c>
      <c r="C784" s="419"/>
      <c r="D784" s="419"/>
      <c r="E784" s="419"/>
      <c r="F784" s="419"/>
      <c r="G784" s="419"/>
      <c r="H784" s="419"/>
      <c r="I784" s="419"/>
      <c r="J784" s="419"/>
      <c r="K784" s="419"/>
      <c r="L784" s="419"/>
      <c r="M784" t="s">
        <v>165</v>
      </c>
      <c r="N784">
        <v>8</v>
      </c>
      <c r="O784">
        <v>3</v>
      </c>
      <c r="P784">
        <v>5</v>
      </c>
      <c r="Q784">
        <v>0</v>
      </c>
      <c r="R784">
        <v>0</v>
      </c>
      <c r="S784">
        <v>2</v>
      </c>
      <c r="T784">
        <v>5</v>
      </c>
      <c r="U784">
        <v>1</v>
      </c>
      <c r="V784">
        <v>0</v>
      </c>
      <c r="W784">
        <v>0</v>
      </c>
      <c r="X784">
        <v>0</v>
      </c>
      <c r="Y784">
        <v>1</v>
      </c>
      <c r="Z784">
        <v>1</v>
      </c>
      <c r="AA784">
        <v>1</v>
      </c>
      <c r="AB784">
        <v>0</v>
      </c>
      <c r="AC784" s="419">
        <f t="shared" si="78"/>
        <v>0</v>
      </c>
      <c r="AD784" s="419">
        <f t="shared" si="79"/>
        <v>0</v>
      </c>
      <c r="AE784" s="419">
        <f t="shared" si="80"/>
        <v>1</v>
      </c>
      <c r="AF784" s="419">
        <f t="shared" si="81"/>
        <v>4</v>
      </c>
      <c r="AG784" s="419">
        <f t="shared" si="82"/>
        <v>0</v>
      </c>
      <c r="AH784" s="419">
        <f t="shared" si="83"/>
        <v>0</v>
      </c>
    </row>
    <row r="785" spans="1:34" ht="14.5" x14ac:dyDescent="0.35">
      <c r="A785" s="681" t="s">
        <v>2268</v>
      </c>
      <c r="B785" s="682" t="s">
        <v>2269</v>
      </c>
      <c r="C785" s="419"/>
      <c r="D785" s="419"/>
      <c r="E785" s="419"/>
      <c r="F785" s="419"/>
      <c r="G785" s="419"/>
      <c r="H785" s="419"/>
      <c r="I785" s="419"/>
      <c r="J785" s="419"/>
      <c r="K785" s="419"/>
      <c r="L785" s="419"/>
      <c r="M785" t="s">
        <v>2270</v>
      </c>
      <c r="N785">
        <v>6</v>
      </c>
      <c r="O785">
        <v>4</v>
      </c>
      <c r="P785">
        <v>2</v>
      </c>
      <c r="Q785">
        <v>3</v>
      </c>
      <c r="R785">
        <v>0</v>
      </c>
      <c r="S785">
        <v>1</v>
      </c>
      <c r="T785">
        <v>2</v>
      </c>
      <c r="U785">
        <v>0</v>
      </c>
      <c r="V785">
        <v>0</v>
      </c>
      <c r="W785">
        <v>3</v>
      </c>
      <c r="X785">
        <v>0</v>
      </c>
      <c r="Y785">
        <v>0</v>
      </c>
      <c r="Z785">
        <v>1</v>
      </c>
      <c r="AA785">
        <v>0</v>
      </c>
      <c r="AB785">
        <v>0</v>
      </c>
      <c r="AC785" s="419">
        <f t="shared" si="78"/>
        <v>0</v>
      </c>
      <c r="AD785" s="419">
        <f t="shared" si="79"/>
        <v>0</v>
      </c>
      <c r="AE785" s="419">
        <f t="shared" si="80"/>
        <v>1</v>
      </c>
      <c r="AF785" s="419">
        <f t="shared" si="81"/>
        <v>1</v>
      </c>
      <c r="AG785" s="419">
        <f t="shared" si="82"/>
        <v>0</v>
      </c>
      <c r="AH785" s="419">
        <f t="shared" si="83"/>
        <v>0</v>
      </c>
    </row>
    <row r="786" spans="1:34" ht="14.5" x14ac:dyDescent="0.35">
      <c r="A786" s="681" t="s">
        <v>7068</v>
      </c>
      <c r="B786" s="682" t="s">
        <v>2272</v>
      </c>
      <c r="C786" s="419"/>
      <c r="D786" s="419"/>
      <c r="E786" s="419"/>
      <c r="F786" s="419"/>
      <c r="G786" s="419"/>
      <c r="H786" s="419"/>
      <c r="I786" s="419"/>
      <c r="J786" s="419"/>
      <c r="K786" s="419"/>
      <c r="L786" s="419"/>
      <c r="M786" t="s">
        <v>2273</v>
      </c>
      <c r="N786">
        <v>24</v>
      </c>
      <c r="O786">
        <v>9</v>
      </c>
      <c r="P786">
        <v>15</v>
      </c>
      <c r="Q786">
        <v>5</v>
      </c>
      <c r="R786">
        <v>4</v>
      </c>
      <c r="S786">
        <v>13</v>
      </c>
      <c r="T786">
        <v>0</v>
      </c>
      <c r="U786">
        <v>2</v>
      </c>
      <c r="V786">
        <v>0</v>
      </c>
      <c r="W786">
        <v>0</v>
      </c>
      <c r="X786">
        <v>2</v>
      </c>
      <c r="Y786">
        <v>6</v>
      </c>
      <c r="Z786">
        <v>0</v>
      </c>
      <c r="AA786">
        <v>1</v>
      </c>
      <c r="AB786">
        <v>0</v>
      </c>
      <c r="AC786" s="419">
        <f t="shared" si="78"/>
        <v>5</v>
      </c>
      <c r="AD786" s="419">
        <f t="shared" si="79"/>
        <v>2</v>
      </c>
      <c r="AE786" s="419">
        <f t="shared" si="80"/>
        <v>7</v>
      </c>
      <c r="AF786" s="419">
        <f t="shared" si="81"/>
        <v>0</v>
      </c>
      <c r="AG786" s="419">
        <f t="shared" si="82"/>
        <v>1</v>
      </c>
      <c r="AH786" s="419">
        <f t="shared" si="83"/>
        <v>0</v>
      </c>
    </row>
    <row r="787" spans="1:34" ht="14.5" x14ac:dyDescent="0.35">
      <c r="A787" s="681" t="s">
        <v>2275</v>
      </c>
      <c r="B787" s="682" t="s">
        <v>2276</v>
      </c>
      <c r="C787" s="419"/>
      <c r="D787" s="419"/>
      <c r="E787" s="419"/>
      <c r="F787" s="419"/>
      <c r="G787" s="419"/>
      <c r="H787" s="419"/>
      <c r="I787" s="419"/>
      <c r="J787" s="419"/>
      <c r="K787" s="419"/>
      <c r="L787" s="419"/>
      <c r="M787" t="s">
        <v>733</v>
      </c>
      <c r="N787">
        <v>2</v>
      </c>
      <c r="O787">
        <v>2</v>
      </c>
      <c r="P787">
        <v>0</v>
      </c>
      <c r="Q787">
        <v>0</v>
      </c>
      <c r="R787">
        <v>0</v>
      </c>
      <c r="S787">
        <v>1</v>
      </c>
      <c r="T787">
        <v>1</v>
      </c>
      <c r="U787">
        <v>0</v>
      </c>
      <c r="V787">
        <v>0</v>
      </c>
      <c r="W787">
        <v>0</v>
      </c>
      <c r="X787">
        <v>0</v>
      </c>
      <c r="Y787">
        <v>1</v>
      </c>
      <c r="Z787">
        <v>1</v>
      </c>
      <c r="AA787">
        <v>0</v>
      </c>
      <c r="AB787">
        <v>0</v>
      </c>
      <c r="AC787" s="419">
        <f t="shared" si="78"/>
        <v>0</v>
      </c>
      <c r="AD787" s="419">
        <f t="shared" si="79"/>
        <v>0</v>
      </c>
      <c r="AE787" s="419">
        <f t="shared" si="80"/>
        <v>0</v>
      </c>
      <c r="AF787" s="419">
        <f t="shared" si="81"/>
        <v>0</v>
      </c>
      <c r="AG787" s="419">
        <f t="shared" si="82"/>
        <v>0</v>
      </c>
      <c r="AH787" s="419">
        <f t="shared" si="83"/>
        <v>0</v>
      </c>
    </row>
    <row r="788" spans="1:34" ht="14.5" x14ac:dyDescent="0.35">
      <c r="A788" s="681" t="s">
        <v>2281</v>
      </c>
      <c r="B788" s="682" t="s">
        <v>2282</v>
      </c>
      <c r="C788" s="419"/>
      <c r="D788" s="419"/>
      <c r="E788" s="419"/>
      <c r="F788" s="419"/>
      <c r="G788" s="419"/>
      <c r="H788" s="419"/>
      <c r="I788" s="419"/>
      <c r="J788" s="419"/>
      <c r="K788" s="419"/>
      <c r="L788" s="419"/>
      <c r="M788" t="s">
        <v>2278</v>
      </c>
      <c r="N788">
        <v>29</v>
      </c>
      <c r="O788">
        <v>11</v>
      </c>
      <c r="P788">
        <v>18</v>
      </c>
      <c r="Q788">
        <v>4</v>
      </c>
      <c r="R788">
        <v>3</v>
      </c>
      <c r="S788">
        <v>3</v>
      </c>
      <c r="T788">
        <v>12</v>
      </c>
      <c r="U788">
        <v>7</v>
      </c>
      <c r="V788">
        <v>0</v>
      </c>
      <c r="W788">
        <v>3</v>
      </c>
      <c r="X788">
        <v>1</v>
      </c>
      <c r="Y788">
        <v>1</v>
      </c>
      <c r="Z788">
        <v>4</v>
      </c>
      <c r="AA788">
        <v>2</v>
      </c>
      <c r="AB788">
        <v>0</v>
      </c>
      <c r="AC788" s="419">
        <f t="shared" si="78"/>
        <v>1</v>
      </c>
      <c r="AD788" s="419">
        <f t="shared" si="79"/>
        <v>2</v>
      </c>
      <c r="AE788" s="419">
        <f t="shared" si="80"/>
        <v>2</v>
      </c>
      <c r="AF788" s="419">
        <f t="shared" si="81"/>
        <v>8</v>
      </c>
      <c r="AG788" s="419">
        <f t="shared" si="82"/>
        <v>5</v>
      </c>
      <c r="AH788" s="419">
        <f t="shared" si="83"/>
        <v>0</v>
      </c>
    </row>
    <row r="789" spans="1:34" ht="14.5" x14ac:dyDescent="0.35">
      <c r="A789" s="681" t="s">
        <v>2284</v>
      </c>
      <c r="B789" s="682" t="s">
        <v>2285</v>
      </c>
      <c r="C789" s="419"/>
      <c r="D789" s="419"/>
      <c r="E789" s="419"/>
      <c r="F789" s="419"/>
      <c r="G789" s="419"/>
      <c r="H789" s="419"/>
      <c r="I789" s="419"/>
      <c r="J789" s="419"/>
      <c r="K789" s="419"/>
      <c r="L789" s="419"/>
      <c r="M789" t="s">
        <v>2286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 s="419">
        <f t="shared" si="78"/>
        <v>0</v>
      </c>
      <c r="AD789" s="419">
        <f t="shared" si="79"/>
        <v>0</v>
      </c>
      <c r="AE789" s="419">
        <f t="shared" si="80"/>
        <v>0</v>
      </c>
      <c r="AF789" s="419">
        <f t="shared" si="81"/>
        <v>0</v>
      </c>
      <c r="AG789" s="419">
        <f t="shared" si="82"/>
        <v>0</v>
      </c>
      <c r="AH789" s="419">
        <f t="shared" si="83"/>
        <v>0</v>
      </c>
    </row>
    <row r="790" spans="1:34" ht="14.5" x14ac:dyDescent="0.35">
      <c r="A790" s="681" t="s">
        <v>8691</v>
      </c>
      <c r="B790" s="682" t="s">
        <v>2291</v>
      </c>
      <c r="C790" s="419"/>
      <c r="D790" s="419"/>
      <c r="E790" s="419"/>
      <c r="F790" s="419"/>
      <c r="G790" s="419"/>
      <c r="H790" s="419"/>
      <c r="I790" s="419"/>
      <c r="J790" s="419"/>
      <c r="K790" s="419"/>
      <c r="L790" s="419"/>
      <c r="M790" t="s">
        <v>2292</v>
      </c>
      <c r="N790">
        <v>23</v>
      </c>
      <c r="O790">
        <v>14</v>
      </c>
      <c r="P790">
        <v>9</v>
      </c>
      <c r="Q790">
        <v>4</v>
      </c>
      <c r="R790">
        <v>0</v>
      </c>
      <c r="S790">
        <v>5</v>
      </c>
      <c r="T790">
        <v>14</v>
      </c>
      <c r="U790">
        <v>0</v>
      </c>
      <c r="V790">
        <v>0</v>
      </c>
      <c r="W790">
        <v>2</v>
      </c>
      <c r="X790">
        <v>0</v>
      </c>
      <c r="Y790">
        <v>4</v>
      </c>
      <c r="Z790">
        <v>8</v>
      </c>
      <c r="AA790">
        <v>0</v>
      </c>
      <c r="AB790">
        <v>0</v>
      </c>
      <c r="AC790" s="419">
        <f t="shared" si="78"/>
        <v>2</v>
      </c>
      <c r="AD790" s="419">
        <f t="shared" si="79"/>
        <v>0</v>
      </c>
      <c r="AE790" s="419">
        <f t="shared" si="80"/>
        <v>1</v>
      </c>
      <c r="AF790" s="419">
        <f t="shared" si="81"/>
        <v>6</v>
      </c>
      <c r="AG790" s="419">
        <f t="shared" si="82"/>
        <v>0</v>
      </c>
      <c r="AH790" s="419">
        <f t="shared" si="83"/>
        <v>0</v>
      </c>
    </row>
    <row r="791" spans="1:34" ht="14.5" x14ac:dyDescent="0.35">
      <c r="A791" s="681" t="s">
        <v>2294</v>
      </c>
      <c r="B791" s="682" t="s">
        <v>2295</v>
      </c>
      <c r="C791" s="419"/>
      <c r="D791" s="419"/>
      <c r="E791" s="419"/>
      <c r="F791" s="419"/>
      <c r="G791" s="419"/>
      <c r="H791" s="419"/>
      <c r="I791" s="419"/>
      <c r="J791" s="419"/>
      <c r="K791" s="419"/>
      <c r="L791" s="419"/>
      <c r="M791" t="s">
        <v>2296</v>
      </c>
      <c r="N791">
        <v>4</v>
      </c>
      <c r="O791">
        <v>2</v>
      </c>
      <c r="P791">
        <v>2</v>
      </c>
      <c r="Q791">
        <v>4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2</v>
      </c>
      <c r="X791">
        <v>0</v>
      </c>
      <c r="Y791">
        <v>0</v>
      </c>
      <c r="Z791">
        <v>0</v>
      </c>
      <c r="AA791">
        <v>0</v>
      </c>
      <c r="AB791">
        <v>0</v>
      </c>
      <c r="AC791" s="419">
        <f t="shared" si="78"/>
        <v>2</v>
      </c>
      <c r="AD791" s="419">
        <f t="shared" si="79"/>
        <v>0</v>
      </c>
      <c r="AE791" s="419">
        <f t="shared" si="80"/>
        <v>0</v>
      </c>
      <c r="AF791" s="419">
        <f t="shared" si="81"/>
        <v>0</v>
      </c>
      <c r="AG791" s="419">
        <f t="shared" si="82"/>
        <v>0</v>
      </c>
      <c r="AH791" s="419">
        <f t="shared" si="83"/>
        <v>0</v>
      </c>
    </row>
    <row r="792" spans="1:34" ht="14.5" x14ac:dyDescent="0.35">
      <c r="A792" s="681" t="s">
        <v>7069</v>
      </c>
      <c r="B792" s="682" t="s">
        <v>2300</v>
      </c>
      <c r="C792" s="419"/>
      <c r="D792" s="419"/>
      <c r="E792" s="419"/>
      <c r="F792" s="419"/>
      <c r="G792" s="419"/>
      <c r="H792" s="419"/>
      <c r="I792" s="419"/>
      <c r="J792" s="419"/>
      <c r="K792" s="419"/>
      <c r="L792" s="419"/>
      <c r="M792" t="s">
        <v>2301</v>
      </c>
      <c r="N792">
        <v>10</v>
      </c>
      <c r="O792">
        <v>6</v>
      </c>
      <c r="P792">
        <v>4</v>
      </c>
      <c r="Q792">
        <v>0</v>
      </c>
      <c r="R792">
        <v>0</v>
      </c>
      <c r="S792">
        <v>3</v>
      </c>
      <c r="T792">
        <v>3</v>
      </c>
      <c r="U792">
        <v>4</v>
      </c>
      <c r="V792">
        <v>0</v>
      </c>
      <c r="W792">
        <v>0</v>
      </c>
      <c r="X792">
        <v>0</v>
      </c>
      <c r="Y792">
        <v>1</v>
      </c>
      <c r="Z792">
        <v>1</v>
      </c>
      <c r="AA792">
        <v>4</v>
      </c>
      <c r="AB792">
        <v>0</v>
      </c>
      <c r="AC792" s="419">
        <f t="shared" si="78"/>
        <v>0</v>
      </c>
      <c r="AD792" s="419">
        <f t="shared" si="79"/>
        <v>0</v>
      </c>
      <c r="AE792" s="419">
        <f t="shared" si="80"/>
        <v>2</v>
      </c>
      <c r="AF792" s="419">
        <f t="shared" si="81"/>
        <v>2</v>
      </c>
      <c r="AG792" s="419">
        <f t="shared" si="82"/>
        <v>0</v>
      </c>
      <c r="AH792" s="419">
        <f t="shared" si="83"/>
        <v>0</v>
      </c>
    </row>
    <row r="793" spans="1:34" ht="14.5" x14ac:dyDescent="0.35">
      <c r="A793" s="681" t="s">
        <v>7409</v>
      </c>
      <c r="B793" s="682" t="s">
        <v>2304</v>
      </c>
      <c r="C793" s="419"/>
      <c r="D793" s="419"/>
      <c r="E793" s="419"/>
      <c r="F793" s="419"/>
      <c r="G793" s="419"/>
      <c r="H793" s="419"/>
      <c r="I793" s="419"/>
      <c r="J793" s="419"/>
      <c r="K793" s="419"/>
      <c r="L793" s="419"/>
      <c r="M793" t="s">
        <v>13285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 s="419">
        <f t="shared" si="78"/>
        <v>0</v>
      </c>
      <c r="AD793" s="419">
        <f t="shared" si="79"/>
        <v>0</v>
      </c>
      <c r="AE793" s="419">
        <f t="shared" si="80"/>
        <v>0</v>
      </c>
      <c r="AF793" s="419">
        <f t="shared" si="81"/>
        <v>0</v>
      </c>
      <c r="AG793" s="419">
        <f t="shared" si="82"/>
        <v>0</v>
      </c>
      <c r="AH793" s="419">
        <f t="shared" si="83"/>
        <v>0</v>
      </c>
    </row>
    <row r="794" spans="1:34" ht="14.5" x14ac:dyDescent="0.35">
      <c r="A794" s="681" t="s">
        <v>8690</v>
      </c>
      <c r="B794" s="682" t="s">
        <v>2307</v>
      </c>
      <c r="C794" s="419"/>
      <c r="D794" s="419"/>
      <c r="E794" s="419"/>
      <c r="F794" s="419"/>
      <c r="G794" s="419"/>
      <c r="H794" s="419"/>
      <c r="I794" s="419"/>
      <c r="J794" s="419"/>
      <c r="K794" s="419"/>
      <c r="L794" s="419"/>
      <c r="M794" t="s">
        <v>2308</v>
      </c>
      <c r="N794">
        <v>6</v>
      </c>
      <c r="O794">
        <v>3</v>
      </c>
      <c r="P794">
        <v>3</v>
      </c>
      <c r="Q794">
        <v>3</v>
      </c>
      <c r="R794">
        <v>0</v>
      </c>
      <c r="S794">
        <v>0</v>
      </c>
      <c r="T794">
        <v>1</v>
      </c>
      <c r="U794">
        <v>2</v>
      </c>
      <c r="V794">
        <v>0</v>
      </c>
      <c r="W794">
        <v>1</v>
      </c>
      <c r="X794">
        <v>0</v>
      </c>
      <c r="Y794">
        <v>0</v>
      </c>
      <c r="Z794">
        <v>1</v>
      </c>
      <c r="AA794">
        <v>1</v>
      </c>
      <c r="AB794">
        <v>0</v>
      </c>
      <c r="AC794" s="419">
        <f t="shared" si="78"/>
        <v>2</v>
      </c>
      <c r="AD794" s="419">
        <f t="shared" si="79"/>
        <v>0</v>
      </c>
      <c r="AE794" s="419">
        <f t="shared" si="80"/>
        <v>0</v>
      </c>
      <c r="AF794" s="419">
        <f t="shared" si="81"/>
        <v>0</v>
      </c>
      <c r="AG794" s="419">
        <f t="shared" si="82"/>
        <v>1</v>
      </c>
      <c r="AH794" s="419">
        <f t="shared" si="83"/>
        <v>0</v>
      </c>
    </row>
    <row r="795" spans="1:34" ht="14.5" x14ac:dyDescent="0.35">
      <c r="A795" s="681" t="s">
        <v>7070</v>
      </c>
      <c r="B795" s="682" t="s">
        <v>2310</v>
      </c>
      <c r="C795" s="419"/>
      <c r="D795" s="419"/>
      <c r="E795" s="419"/>
      <c r="F795" s="419"/>
      <c r="G795" s="419"/>
      <c r="H795" s="419"/>
      <c r="I795" s="419"/>
      <c r="J795" s="419"/>
      <c r="K795" s="419"/>
      <c r="L795" s="419"/>
      <c r="M795" t="s">
        <v>1452</v>
      </c>
      <c r="N795">
        <v>56</v>
      </c>
      <c r="O795">
        <v>35</v>
      </c>
      <c r="P795">
        <v>21</v>
      </c>
      <c r="Q795">
        <v>15</v>
      </c>
      <c r="R795">
        <v>24</v>
      </c>
      <c r="S795">
        <v>2</v>
      </c>
      <c r="T795">
        <v>0</v>
      </c>
      <c r="U795">
        <v>15</v>
      </c>
      <c r="V795">
        <v>0</v>
      </c>
      <c r="W795">
        <v>6</v>
      </c>
      <c r="X795">
        <v>20</v>
      </c>
      <c r="Y795">
        <v>1</v>
      </c>
      <c r="Z795">
        <v>0</v>
      </c>
      <c r="AA795">
        <v>8</v>
      </c>
      <c r="AB795">
        <v>0</v>
      </c>
      <c r="AC795" s="419">
        <f t="shared" si="78"/>
        <v>9</v>
      </c>
      <c r="AD795" s="419">
        <f t="shared" si="79"/>
        <v>4</v>
      </c>
      <c r="AE795" s="419">
        <f t="shared" si="80"/>
        <v>1</v>
      </c>
      <c r="AF795" s="419">
        <f t="shared" si="81"/>
        <v>0</v>
      </c>
      <c r="AG795" s="419">
        <f t="shared" si="82"/>
        <v>7</v>
      </c>
      <c r="AH795" s="419">
        <f t="shared" si="83"/>
        <v>0</v>
      </c>
    </row>
    <row r="796" spans="1:34" ht="14.5" x14ac:dyDescent="0.35">
      <c r="A796" s="681" t="s">
        <v>7389</v>
      </c>
      <c r="B796" s="682" t="s">
        <v>2312</v>
      </c>
      <c r="C796" s="419"/>
      <c r="D796" s="419"/>
      <c r="E796" s="419"/>
      <c r="F796" s="419"/>
      <c r="G796" s="419"/>
      <c r="H796" s="419"/>
      <c r="I796" s="419"/>
      <c r="J796" s="419"/>
      <c r="K796" s="419"/>
      <c r="L796" s="419"/>
      <c r="M796" t="s">
        <v>2313</v>
      </c>
      <c r="N796">
        <v>31</v>
      </c>
      <c r="O796">
        <v>15</v>
      </c>
      <c r="P796">
        <v>16</v>
      </c>
      <c r="Q796">
        <v>10</v>
      </c>
      <c r="R796">
        <v>3</v>
      </c>
      <c r="S796">
        <v>0</v>
      </c>
      <c r="T796">
        <v>9</v>
      </c>
      <c r="U796">
        <v>9</v>
      </c>
      <c r="V796">
        <v>0</v>
      </c>
      <c r="W796">
        <v>7</v>
      </c>
      <c r="X796">
        <v>1</v>
      </c>
      <c r="Y796">
        <v>0</v>
      </c>
      <c r="Z796">
        <v>4</v>
      </c>
      <c r="AA796">
        <v>3</v>
      </c>
      <c r="AB796">
        <v>0</v>
      </c>
      <c r="AC796" s="419">
        <f t="shared" si="78"/>
        <v>3</v>
      </c>
      <c r="AD796" s="419">
        <f t="shared" si="79"/>
        <v>2</v>
      </c>
      <c r="AE796" s="419">
        <f t="shared" si="80"/>
        <v>0</v>
      </c>
      <c r="AF796" s="419">
        <f t="shared" si="81"/>
        <v>5</v>
      </c>
      <c r="AG796" s="419">
        <f t="shared" si="82"/>
        <v>6</v>
      </c>
      <c r="AH796" s="419">
        <f t="shared" si="83"/>
        <v>0</v>
      </c>
    </row>
    <row r="797" spans="1:34" ht="14.5" x14ac:dyDescent="0.35">
      <c r="A797" s="681" t="s">
        <v>2314</v>
      </c>
      <c r="B797" s="682" t="s">
        <v>2315</v>
      </c>
      <c r="C797" s="419"/>
      <c r="D797" s="419"/>
      <c r="E797" s="419"/>
      <c r="F797" s="419"/>
      <c r="G797" s="419"/>
      <c r="H797" s="419"/>
      <c r="I797" s="419"/>
      <c r="J797" s="419"/>
      <c r="K797" s="419"/>
      <c r="L797" s="419"/>
      <c r="M797" t="s">
        <v>2316</v>
      </c>
      <c r="N797">
        <v>3</v>
      </c>
      <c r="O797">
        <v>3</v>
      </c>
      <c r="P797">
        <v>0</v>
      </c>
      <c r="Q797">
        <v>0</v>
      </c>
      <c r="R797">
        <v>0</v>
      </c>
      <c r="S797">
        <v>0</v>
      </c>
      <c r="T797">
        <v>3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3</v>
      </c>
      <c r="AA797">
        <v>0</v>
      </c>
      <c r="AB797">
        <v>0</v>
      </c>
      <c r="AC797" s="419">
        <f t="shared" si="78"/>
        <v>0</v>
      </c>
      <c r="AD797" s="419">
        <f t="shared" si="79"/>
        <v>0</v>
      </c>
      <c r="AE797" s="419">
        <f t="shared" si="80"/>
        <v>0</v>
      </c>
      <c r="AF797" s="419">
        <f t="shared" si="81"/>
        <v>0</v>
      </c>
      <c r="AG797" s="419">
        <f t="shared" si="82"/>
        <v>0</v>
      </c>
      <c r="AH797" s="419">
        <f t="shared" si="83"/>
        <v>0</v>
      </c>
    </row>
    <row r="798" spans="1:34" ht="14.5" x14ac:dyDescent="0.35">
      <c r="A798" s="681" t="s">
        <v>7072</v>
      </c>
      <c r="B798" s="682" t="s">
        <v>2319</v>
      </c>
      <c r="C798" s="419"/>
      <c r="D798" s="419"/>
      <c r="E798" s="419"/>
      <c r="F798" s="419"/>
      <c r="G798" s="419"/>
      <c r="H798" s="419"/>
      <c r="I798" s="419"/>
      <c r="J798" s="419"/>
      <c r="K798" s="419"/>
      <c r="L798" s="419"/>
      <c r="M798" t="s">
        <v>2320</v>
      </c>
      <c r="N798">
        <v>7</v>
      </c>
      <c r="O798">
        <v>2</v>
      </c>
      <c r="P798">
        <v>5</v>
      </c>
      <c r="Q798">
        <v>0</v>
      </c>
      <c r="R798">
        <v>3</v>
      </c>
      <c r="S798">
        <v>0</v>
      </c>
      <c r="T798">
        <v>0</v>
      </c>
      <c r="U798">
        <v>4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 s="419">
        <f t="shared" si="78"/>
        <v>0</v>
      </c>
      <c r="AD798" s="419">
        <f t="shared" si="79"/>
        <v>2</v>
      </c>
      <c r="AE798" s="419">
        <f t="shared" si="80"/>
        <v>0</v>
      </c>
      <c r="AF798" s="419">
        <f t="shared" si="81"/>
        <v>0</v>
      </c>
      <c r="AG798" s="419">
        <f t="shared" si="82"/>
        <v>3</v>
      </c>
      <c r="AH798" s="419">
        <f t="shared" si="83"/>
        <v>0</v>
      </c>
    </row>
    <row r="799" spans="1:34" ht="14.5" x14ac:dyDescent="0.35">
      <c r="A799" s="681" t="s">
        <v>2322</v>
      </c>
      <c r="B799" s="682" t="s">
        <v>2323</v>
      </c>
      <c r="C799" s="419"/>
      <c r="D799" s="419"/>
      <c r="E799" s="419"/>
      <c r="F799" s="419"/>
      <c r="G799" s="419"/>
      <c r="H799" s="419"/>
      <c r="I799" s="419"/>
      <c r="J799" s="419"/>
      <c r="K799" s="419"/>
      <c r="L799" s="419"/>
      <c r="M799" t="s">
        <v>2324</v>
      </c>
      <c r="N799">
        <v>21</v>
      </c>
      <c r="O799">
        <v>13</v>
      </c>
      <c r="P799">
        <v>8</v>
      </c>
      <c r="Q799">
        <v>4</v>
      </c>
      <c r="R799">
        <v>7</v>
      </c>
      <c r="S799">
        <v>1</v>
      </c>
      <c r="T799">
        <v>0</v>
      </c>
      <c r="U799">
        <v>9</v>
      </c>
      <c r="V799">
        <v>0</v>
      </c>
      <c r="W799">
        <v>1</v>
      </c>
      <c r="X799">
        <v>4</v>
      </c>
      <c r="Y799">
        <v>1</v>
      </c>
      <c r="Z799">
        <v>0</v>
      </c>
      <c r="AA799">
        <v>7</v>
      </c>
      <c r="AB799">
        <v>0</v>
      </c>
      <c r="AC799" s="419">
        <f t="shared" si="78"/>
        <v>3</v>
      </c>
      <c r="AD799" s="419">
        <f t="shared" si="79"/>
        <v>3</v>
      </c>
      <c r="AE799" s="419">
        <f t="shared" si="80"/>
        <v>0</v>
      </c>
      <c r="AF799" s="419">
        <f t="shared" si="81"/>
        <v>0</v>
      </c>
      <c r="AG799" s="419">
        <f t="shared" si="82"/>
        <v>2</v>
      </c>
      <c r="AH799" s="419">
        <f t="shared" si="83"/>
        <v>0</v>
      </c>
    </row>
    <row r="800" spans="1:34" ht="14.5" x14ac:dyDescent="0.35">
      <c r="A800" s="681" t="s">
        <v>2327</v>
      </c>
      <c r="B800" s="682" t="s">
        <v>2328</v>
      </c>
      <c r="C800" s="419"/>
      <c r="D800" s="419"/>
      <c r="E800" s="419"/>
      <c r="F800" s="419"/>
      <c r="G800" s="419"/>
      <c r="H800" s="419"/>
      <c r="I800" s="419"/>
      <c r="J800" s="419"/>
      <c r="K800" s="419"/>
      <c r="L800" s="419"/>
      <c r="M800" t="s">
        <v>2329</v>
      </c>
      <c r="N800">
        <v>23</v>
      </c>
      <c r="O800">
        <v>11</v>
      </c>
      <c r="P800">
        <v>12</v>
      </c>
      <c r="Q800">
        <v>4</v>
      </c>
      <c r="R800">
        <v>4</v>
      </c>
      <c r="S800">
        <v>4</v>
      </c>
      <c r="T800">
        <v>8</v>
      </c>
      <c r="U800">
        <v>3</v>
      </c>
      <c r="V800">
        <v>0</v>
      </c>
      <c r="W800">
        <v>3</v>
      </c>
      <c r="X800">
        <v>1</v>
      </c>
      <c r="Y800">
        <v>1</v>
      </c>
      <c r="Z800">
        <v>4</v>
      </c>
      <c r="AA800">
        <v>2</v>
      </c>
      <c r="AB800">
        <v>0</v>
      </c>
      <c r="AC800" s="419">
        <f t="shared" si="78"/>
        <v>1</v>
      </c>
      <c r="AD800" s="419">
        <f t="shared" si="79"/>
        <v>3</v>
      </c>
      <c r="AE800" s="419">
        <f t="shared" si="80"/>
        <v>3</v>
      </c>
      <c r="AF800" s="419">
        <f t="shared" si="81"/>
        <v>4</v>
      </c>
      <c r="AG800" s="419">
        <f t="shared" si="82"/>
        <v>1</v>
      </c>
      <c r="AH800" s="419">
        <f t="shared" si="83"/>
        <v>0</v>
      </c>
    </row>
    <row r="801" spans="1:34" ht="14.5" x14ac:dyDescent="0.35">
      <c r="A801" s="681" t="s">
        <v>2331</v>
      </c>
      <c r="B801" s="682" t="s">
        <v>2332</v>
      </c>
      <c r="C801" s="419"/>
      <c r="D801" s="419"/>
      <c r="E801" s="419"/>
      <c r="F801" s="419"/>
      <c r="G801" s="419"/>
      <c r="H801" s="419"/>
      <c r="I801" s="419"/>
      <c r="J801" s="419"/>
      <c r="K801" s="419"/>
      <c r="L801" s="419"/>
      <c r="M801" t="s">
        <v>449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 s="419">
        <f t="shared" si="78"/>
        <v>0</v>
      </c>
      <c r="AD801" s="419">
        <f t="shared" si="79"/>
        <v>0</v>
      </c>
      <c r="AE801" s="419">
        <f t="shared" si="80"/>
        <v>0</v>
      </c>
      <c r="AF801" s="419">
        <f t="shared" si="81"/>
        <v>0</v>
      </c>
      <c r="AG801" s="419">
        <f t="shared" si="82"/>
        <v>0</v>
      </c>
      <c r="AH801" s="419">
        <f t="shared" si="83"/>
        <v>0</v>
      </c>
    </row>
    <row r="802" spans="1:34" ht="14.5" x14ac:dyDescent="0.35">
      <c r="A802" s="681" t="s">
        <v>2271</v>
      </c>
      <c r="B802" s="682" t="s">
        <v>2334</v>
      </c>
      <c r="C802" s="419"/>
      <c r="D802" s="419"/>
      <c r="E802" s="419"/>
      <c r="F802" s="419"/>
      <c r="G802" s="419"/>
      <c r="H802" s="419"/>
      <c r="I802" s="419"/>
      <c r="J802" s="419"/>
      <c r="K802" s="419"/>
      <c r="L802" s="419"/>
      <c r="M802" t="s">
        <v>2335</v>
      </c>
      <c r="N802">
        <v>4</v>
      </c>
      <c r="O802">
        <v>3</v>
      </c>
      <c r="P802">
        <v>1</v>
      </c>
      <c r="Q802">
        <v>0</v>
      </c>
      <c r="R802">
        <v>0</v>
      </c>
      <c r="S802">
        <v>2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2</v>
      </c>
      <c r="Z802">
        <v>0</v>
      </c>
      <c r="AA802">
        <v>1</v>
      </c>
      <c r="AB802">
        <v>0</v>
      </c>
      <c r="AC802" s="419">
        <f t="shared" si="78"/>
        <v>0</v>
      </c>
      <c r="AD802" s="419">
        <f t="shared" si="79"/>
        <v>0</v>
      </c>
      <c r="AE802" s="419">
        <f t="shared" si="80"/>
        <v>0</v>
      </c>
      <c r="AF802" s="419">
        <f t="shared" si="81"/>
        <v>1</v>
      </c>
      <c r="AG802" s="419">
        <f t="shared" si="82"/>
        <v>0</v>
      </c>
      <c r="AH802" s="419">
        <f t="shared" si="83"/>
        <v>0</v>
      </c>
    </row>
    <row r="803" spans="1:34" ht="14.5" x14ac:dyDescent="0.35">
      <c r="A803" s="681" t="s">
        <v>2337</v>
      </c>
      <c r="B803" s="682" t="s">
        <v>11854</v>
      </c>
      <c r="C803" s="419"/>
      <c r="D803" s="419"/>
      <c r="E803" s="419"/>
      <c r="F803" s="419"/>
      <c r="G803" s="419"/>
      <c r="H803" s="419"/>
      <c r="I803" s="419"/>
      <c r="J803" s="419"/>
      <c r="K803" s="419"/>
      <c r="L803" s="419"/>
      <c r="M803" t="s">
        <v>11855</v>
      </c>
      <c r="N803">
        <v>3</v>
      </c>
      <c r="O803">
        <v>0</v>
      </c>
      <c r="P803">
        <v>3</v>
      </c>
      <c r="Q803">
        <v>0</v>
      </c>
      <c r="R803">
        <v>0</v>
      </c>
      <c r="S803">
        <v>2</v>
      </c>
      <c r="T803">
        <v>0</v>
      </c>
      <c r="U803">
        <v>1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 s="419">
        <f t="shared" si="78"/>
        <v>0</v>
      </c>
      <c r="AD803" s="419">
        <f t="shared" si="79"/>
        <v>0</v>
      </c>
      <c r="AE803" s="419">
        <f t="shared" si="80"/>
        <v>2</v>
      </c>
      <c r="AF803" s="419">
        <f t="shared" si="81"/>
        <v>0</v>
      </c>
      <c r="AG803" s="419">
        <f t="shared" si="82"/>
        <v>1</v>
      </c>
      <c r="AH803" s="419">
        <f t="shared" si="83"/>
        <v>0</v>
      </c>
    </row>
    <row r="804" spans="1:34" ht="14.5" x14ac:dyDescent="0.35">
      <c r="A804" s="681" t="s">
        <v>2338</v>
      </c>
      <c r="B804" s="682" t="s">
        <v>2339</v>
      </c>
      <c r="C804" s="419"/>
      <c r="D804" s="419"/>
      <c r="E804" s="419"/>
      <c r="F804" s="419"/>
      <c r="G804" s="419"/>
      <c r="H804" s="419"/>
      <c r="I804" s="419"/>
      <c r="J804" s="419"/>
      <c r="K804" s="419"/>
      <c r="L804" s="419"/>
      <c r="M804" t="s">
        <v>2340</v>
      </c>
      <c r="N804">
        <v>2</v>
      </c>
      <c r="O804">
        <v>1</v>
      </c>
      <c r="P804">
        <v>1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1</v>
      </c>
      <c r="AB804">
        <v>0</v>
      </c>
      <c r="AC804" s="419">
        <f t="shared" si="78"/>
        <v>0</v>
      </c>
      <c r="AD804" s="419">
        <f t="shared" si="79"/>
        <v>1</v>
      </c>
      <c r="AE804" s="419">
        <f t="shared" si="80"/>
        <v>0</v>
      </c>
      <c r="AF804" s="419">
        <f t="shared" si="81"/>
        <v>0</v>
      </c>
      <c r="AG804" s="419">
        <f t="shared" si="82"/>
        <v>0</v>
      </c>
      <c r="AH804" s="419">
        <f t="shared" si="83"/>
        <v>0</v>
      </c>
    </row>
    <row r="805" spans="1:34" ht="14.5" x14ac:dyDescent="0.35">
      <c r="A805" s="681" t="s">
        <v>11860</v>
      </c>
      <c r="B805" s="682" t="s">
        <v>11859</v>
      </c>
      <c r="C805" s="419"/>
      <c r="D805" s="419"/>
      <c r="E805" s="419"/>
      <c r="F805" s="419"/>
      <c r="G805" s="419"/>
      <c r="H805" s="419"/>
      <c r="I805" s="419"/>
      <c r="J805" s="419"/>
      <c r="K805" s="419"/>
      <c r="L805" s="419"/>
      <c r="M805" t="s">
        <v>217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 s="419">
        <f t="shared" si="78"/>
        <v>0</v>
      </c>
      <c r="AD805" s="419">
        <f t="shared" si="79"/>
        <v>0</v>
      </c>
      <c r="AE805" s="419">
        <f t="shared" si="80"/>
        <v>0</v>
      </c>
      <c r="AF805" s="419">
        <f t="shared" si="81"/>
        <v>0</v>
      </c>
      <c r="AG805" s="419">
        <f t="shared" si="82"/>
        <v>0</v>
      </c>
      <c r="AH805" s="419">
        <f t="shared" si="83"/>
        <v>0</v>
      </c>
    </row>
    <row r="806" spans="1:34" ht="14.5" x14ac:dyDescent="0.35">
      <c r="A806" s="681" t="s">
        <v>8685</v>
      </c>
      <c r="B806" s="682" t="s">
        <v>9736</v>
      </c>
      <c r="C806" s="419"/>
      <c r="D806" s="419"/>
      <c r="E806" s="419"/>
      <c r="F806" s="419"/>
      <c r="G806" s="419"/>
      <c r="H806" s="419"/>
      <c r="I806" s="419"/>
      <c r="J806" s="419"/>
      <c r="K806" s="419"/>
      <c r="L806" s="419"/>
      <c r="M806" t="s">
        <v>9737</v>
      </c>
      <c r="N806">
        <v>89</v>
      </c>
      <c r="O806">
        <v>47</v>
      </c>
      <c r="P806">
        <v>42</v>
      </c>
      <c r="Q806">
        <v>39</v>
      </c>
      <c r="R806">
        <v>19</v>
      </c>
      <c r="S806">
        <v>11</v>
      </c>
      <c r="T806">
        <v>0</v>
      </c>
      <c r="U806">
        <v>9</v>
      </c>
      <c r="V806">
        <v>11</v>
      </c>
      <c r="W806">
        <v>23</v>
      </c>
      <c r="X806">
        <v>8</v>
      </c>
      <c r="Y806">
        <v>8</v>
      </c>
      <c r="Z806">
        <v>0</v>
      </c>
      <c r="AA806">
        <v>4</v>
      </c>
      <c r="AB806">
        <v>4</v>
      </c>
      <c r="AC806" s="419">
        <f t="shared" si="78"/>
        <v>16</v>
      </c>
      <c r="AD806" s="419">
        <f t="shared" si="79"/>
        <v>11</v>
      </c>
      <c r="AE806" s="419">
        <f t="shared" si="80"/>
        <v>3</v>
      </c>
      <c r="AF806" s="419">
        <f t="shared" si="81"/>
        <v>0</v>
      </c>
      <c r="AG806" s="419">
        <f t="shared" si="82"/>
        <v>5</v>
      </c>
      <c r="AH806" s="419">
        <f t="shared" si="83"/>
        <v>7</v>
      </c>
    </row>
    <row r="807" spans="1:34" ht="14.5" x14ac:dyDescent="0.35">
      <c r="A807" s="681" t="s">
        <v>203</v>
      </c>
      <c r="B807" s="682" t="s">
        <v>9783</v>
      </c>
      <c r="C807" s="419"/>
      <c r="D807" s="419"/>
      <c r="E807" s="419"/>
      <c r="F807" s="419"/>
      <c r="G807" s="419"/>
      <c r="H807" s="419"/>
      <c r="I807" s="419"/>
      <c r="J807" s="419"/>
      <c r="K807" s="419"/>
      <c r="L807" s="419"/>
      <c r="M807" t="s">
        <v>2341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 s="419">
        <f t="shared" si="78"/>
        <v>0</v>
      </c>
      <c r="AD807" s="419">
        <f t="shared" si="79"/>
        <v>0</v>
      </c>
      <c r="AE807" s="419">
        <f t="shared" si="80"/>
        <v>0</v>
      </c>
      <c r="AF807" s="419">
        <f t="shared" si="81"/>
        <v>0</v>
      </c>
      <c r="AG807" s="419">
        <f t="shared" si="82"/>
        <v>0</v>
      </c>
      <c r="AH807" s="419">
        <f t="shared" si="83"/>
        <v>0</v>
      </c>
    </row>
    <row r="808" spans="1:34" ht="14.5" x14ac:dyDescent="0.35">
      <c r="A808" s="681" t="s">
        <v>2342</v>
      </c>
      <c r="B808" s="682" t="s">
        <v>9692</v>
      </c>
      <c r="C808" s="419"/>
      <c r="D808" s="419"/>
      <c r="E808" s="419"/>
      <c r="F808" s="419"/>
      <c r="G808" s="419"/>
      <c r="H808" s="419"/>
      <c r="I808" s="419"/>
      <c r="J808" s="419"/>
      <c r="K808" s="419"/>
      <c r="L808" s="419"/>
      <c r="M808" t="s">
        <v>9693</v>
      </c>
      <c r="N808">
        <v>2</v>
      </c>
      <c r="O808">
        <v>2</v>
      </c>
      <c r="P808">
        <v>0</v>
      </c>
      <c r="Q808">
        <v>0</v>
      </c>
      <c r="R808">
        <v>0</v>
      </c>
      <c r="S808">
        <v>0</v>
      </c>
      <c r="T808">
        <v>1</v>
      </c>
      <c r="U808">
        <v>1</v>
      </c>
      <c r="V808">
        <v>0</v>
      </c>
      <c r="W808">
        <v>0</v>
      </c>
      <c r="X808">
        <v>0</v>
      </c>
      <c r="Y808">
        <v>0</v>
      </c>
      <c r="Z808">
        <v>1</v>
      </c>
      <c r="AA808">
        <v>1</v>
      </c>
      <c r="AB808">
        <v>0</v>
      </c>
      <c r="AC808" s="419">
        <f t="shared" si="78"/>
        <v>0</v>
      </c>
      <c r="AD808" s="419">
        <f t="shared" si="79"/>
        <v>0</v>
      </c>
      <c r="AE808" s="419">
        <f t="shared" si="80"/>
        <v>0</v>
      </c>
      <c r="AF808" s="419">
        <f t="shared" si="81"/>
        <v>0</v>
      </c>
      <c r="AG808" s="419">
        <f t="shared" si="82"/>
        <v>0</v>
      </c>
      <c r="AH808" s="419">
        <f t="shared" si="83"/>
        <v>0</v>
      </c>
    </row>
    <row r="809" spans="1:34" ht="14.5" x14ac:dyDescent="0.35">
      <c r="A809" s="681" t="s">
        <v>2343</v>
      </c>
      <c r="B809" s="682" t="s">
        <v>9706</v>
      </c>
      <c r="C809" s="419"/>
      <c r="D809" s="419"/>
      <c r="E809" s="419"/>
      <c r="F809" s="419"/>
      <c r="G809" s="419"/>
      <c r="H809" s="419"/>
      <c r="I809" s="419"/>
      <c r="J809" s="419"/>
      <c r="K809" s="419"/>
      <c r="L809" s="419"/>
      <c r="M809" t="s">
        <v>679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 s="419">
        <f t="shared" si="78"/>
        <v>0</v>
      </c>
      <c r="AD809" s="419">
        <f t="shared" si="79"/>
        <v>0</v>
      </c>
      <c r="AE809" s="419">
        <f t="shared" si="80"/>
        <v>0</v>
      </c>
      <c r="AF809" s="419">
        <f t="shared" si="81"/>
        <v>0</v>
      </c>
      <c r="AG809" s="419">
        <f t="shared" si="82"/>
        <v>0</v>
      </c>
      <c r="AH809" s="419">
        <f t="shared" si="83"/>
        <v>0</v>
      </c>
    </row>
    <row r="810" spans="1:34" ht="14.5" x14ac:dyDescent="0.35">
      <c r="A810" s="681" t="s">
        <v>357</v>
      </c>
      <c r="B810" s="682" t="s">
        <v>9729</v>
      </c>
      <c r="C810" s="419"/>
      <c r="D810" s="419"/>
      <c r="E810" s="419"/>
      <c r="F810" s="419"/>
      <c r="G810" s="419"/>
      <c r="H810" s="419"/>
      <c r="I810" s="419"/>
      <c r="J810" s="419"/>
      <c r="K810" s="419"/>
      <c r="L810" s="419"/>
      <c r="M810" t="s">
        <v>9730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 s="419">
        <f t="shared" si="78"/>
        <v>0</v>
      </c>
      <c r="AD810" s="419">
        <f t="shared" si="79"/>
        <v>0</v>
      </c>
      <c r="AE810" s="419">
        <f t="shared" si="80"/>
        <v>0</v>
      </c>
      <c r="AF810" s="419">
        <f t="shared" si="81"/>
        <v>0</v>
      </c>
      <c r="AG810" s="419">
        <f t="shared" si="82"/>
        <v>0</v>
      </c>
      <c r="AH810" s="419">
        <f t="shared" si="83"/>
        <v>0</v>
      </c>
    </row>
    <row r="811" spans="1:34" ht="14.5" x14ac:dyDescent="0.35">
      <c r="A811" s="681" t="s">
        <v>8320</v>
      </c>
      <c r="B811" s="682" t="s">
        <v>11835</v>
      </c>
      <c r="C811" s="419"/>
      <c r="D811" s="419"/>
      <c r="E811" s="419"/>
      <c r="F811" s="419"/>
      <c r="G811" s="419"/>
      <c r="H811" s="419"/>
      <c r="I811" s="419"/>
      <c r="J811" s="419"/>
      <c r="K811" s="419"/>
      <c r="L811" s="419"/>
      <c r="M811" t="s">
        <v>9330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 s="419">
        <f t="shared" si="78"/>
        <v>0</v>
      </c>
      <c r="AD811" s="419">
        <f t="shared" si="79"/>
        <v>0</v>
      </c>
      <c r="AE811" s="419">
        <f t="shared" si="80"/>
        <v>0</v>
      </c>
      <c r="AF811" s="419">
        <f t="shared" si="81"/>
        <v>0</v>
      </c>
      <c r="AG811" s="419">
        <f t="shared" si="82"/>
        <v>0</v>
      </c>
      <c r="AH811" s="419">
        <f t="shared" si="83"/>
        <v>0</v>
      </c>
    </row>
    <row r="812" spans="1:34" ht="14.5" x14ac:dyDescent="0.35">
      <c r="A812" s="681" t="s">
        <v>2344</v>
      </c>
      <c r="B812" s="682" t="s">
        <v>11837</v>
      </c>
      <c r="C812" s="419"/>
      <c r="D812" s="419"/>
      <c r="E812" s="419"/>
      <c r="F812" s="419"/>
      <c r="G812" s="419"/>
      <c r="H812" s="419"/>
      <c r="I812" s="419"/>
      <c r="J812" s="419"/>
      <c r="K812" s="419"/>
      <c r="L812" s="419"/>
      <c r="M812" t="s">
        <v>11838</v>
      </c>
      <c r="N812">
        <v>1</v>
      </c>
      <c r="O812">
        <v>0</v>
      </c>
      <c r="P812">
        <v>1</v>
      </c>
      <c r="Q812">
        <v>0</v>
      </c>
      <c r="R812">
        <v>0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 s="419">
        <f t="shared" si="78"/>
        <v>0</v>
      </c>
      <c r="AD812" s="419">
        <f t="shared" si="79"/>
        <v>0</v>
      </c>
      <c r="AE812" s="419">
        <f t="shared" si="80"/>
        <v>1</v>
      </c>
      <c r="AF812" s="419">
        <f t="shared" si="81"/>
        <v>0</v>
      </c>
      <c r="AG812" s="419">
        <f t="shared" si="82"/>
        <v>0</v>
      </c>
      <c r="AH812" s="419">
        <f t="shared" si="83"/>
        <v>0</v>
      </c>
    </row>
    <row r="813" spans="1:34" ht="14.5" x14ac:dyDescent="0.35">
      <c r="A813" s="681" t="s">
        <v>7073</v>
      </c>
      <c r="B813" s="682" t="s">
        <v>2345</v>
      </c>
      <c r="C813" s="419"/>
      <c r="D813" s="419"/>
      <c r="E813" s="419"/>
      <c r="F813" s="419"/>
      <c r="G813" s="419"/>
      <c r="H813" s="419"/>
      <c r="I813" s="419"/>
      <c r="J813" s="419"/>
      <c r="K813" s="419"/>
      <c r="L813" s="419"/>
      <c r="M813" t="s">
        <v>2346</v>
      </c>
      <c r="N813">
        <v>4</v>
      </c>
      <c r="O813">
        <v>3</v>
      </c>
      <c r="P813">
        <v>1</v>
      </c>
      <c r="Q813">
        <v>0</v>
      </c>
      <c r="R813">
        <v>1</v>
      </c>
      <c r="S813">
        <v>1</v>
      </c>
      <c r="T813">
        <v>2</v>
      </c>
      <c r="U813">
        <v>0</v>
      </c>
      <c r="V813">
        <v>0</v>
      </c>
      <c r="W813">
        <v>0</v>
      </c>
      <c r="X813">
        <v>1</v>
      </c>
      <c r="Y813">
        <v>1</v>
      </c>
      <c r="Z813">
        <v>1</v>
      </c>
      <c r="AA813">
        <v>0</v>
      </c>
      <c r="AB813">
        <v>0</v>
      </c>
      <c r="AC813" s="419">
        <f t="shared" si="78"/>
        <v>0</v>
      </c>
      <c r="AD813" s="419">
        <f t="shared" si="79"/>
        <v>0</v>
      </c>
      <c r="AE813" s="419">
        <f t="shared" si="80"/>
        <v>0</v>
      </c>
      <c r="AF813" s="419">
        <f t="shared" si="81"/>
        <v>1</v>
      </c>
      <c r="AG813" s="419">
        <f t="shared" si="82"/>
        <v>0</v>
      </c>
      <c r="AH813" s="419">
        <f t="shared" si="83"/>
        <v>0</v>
      </c>
    </row>
    <row r="814" spans="1:34" ht="14.5" x14ac:dyDescent="0.35">
      <c r="A814" s="681" t="s">
        <v>572</v>
      </c>
      <c r="B814" s="682" t="s">
        <v>8222</v>
      </c>
      <c r="C814" s="419"/>
      <c r="D814" s="419"/>
      <c r="E814" s="419"/>
      <c r="F814" s="419"/>
      <c r="G814" s="419"/>
      <c r="H814" s="419"/>
      <c r="I814" s="419"/>
      <c r="J814" s="419"/>
      <c r="K814" s="419"/>
      <c r="L814" s="419"/>
      <c r="M814" t="s">
        <v>2161</v>
      </c>
      <c r="N814">
        <v>2</v>
      </c>
      <c r="O814">
        <v>1</v>
      </c>
      <c r="P814">
        <v>1</v>
      </c>
      <c r="Q814">
        <v>1</v>
      </c>
      <c r="R814">
        <v>0</v>
      </c>
      <c r="S814">
        <v>1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1</v>
      </c>
      <c r="Z814">
        <v>0</v>
      </c>
      <c r="AA814">
        <v>0</v>
      </c>
      <c r="AB814">
        <v>0</v>
      </c>
      <c r="AC814" s="419">
        <f t="shared" si="78"/>
        <v>1</v>
      </c>
      <c r="AD814" s="419">
        <f t="shared" si="79"/>
        <v>0</v>
      </c>
      <c r="AE814" s="419">
        <f t="shared" si="80"/>
        <v>0</v>
      </c>
      <c r="AF814" s="419">
        <f t="shared" si="81"/>
        <v>0</v>
      </c>
      <c r="AG814" s="419">
        <f t="shared" si="82"/>
        <v>0</v>
      </c>
      <c r="AH814" s="419">
        <f t="shared" si="83"/>
        <v>0</v>
      </c>
    </row>
    <row r="815" spans="1:34" ht="14.5" x14ac:dyDescent="0.35">
      <c r="A815" s="681" t="s">
        <v>8337</v>
      </c>
      <c r="B815" s="682" t="s">
        <v>2348</v>
      </c>
      <c r="C815" s="419"/>
      <c r="D815" s="419"/>
      <c r="E815" s="419"/>
      <c r="F815" s="419"/>
      <c r="G815" s="419"/>
      <c r="H815" s="419"/>
      <c r="I815" s="419"/>
      <c r="J815" s="419"/>
      <c r="K815" s="419"/>
      <c r="L815" s="419"/>
      <c r="M815" t="s">
        <v>2349</v>
      </c>
      <c r="N815">
        <v>9</v>
      </c>
      <c r="O815">
        <v>1</v>
      </c>
      <c r="P815">
        <v>8</v>
      </c>
      <c r="Q815">
        <v>5</v>
      </c>
      <c r="R815">
        <v>0</v>
      </c>
      <c r="S815">
        <v>0</v>
      </c>
      <c r="T815">
        <v>4</v>
      </c>
      <c r="U815">
        <v>0</v>
      </c>
      <c r="V815">
        <v>0</v>
      </c>
      <c r="W815">
        <v>1</v>
      </c>
      <c r="X815">
        <v>0</v>
      </c>
      <c r="Y815">
        <v>0</v>
      </c>
      <c r="Z815">
        <v>0</v>
      </c>
      <c r="AA815">
        <v>0</v>
      </c>
      <c r="AB815">
        <v>0</v>
      </c>
      <c r="AC815" s="419">
        <f t="shared" si="78"/>
        <v>4</v>
      </c>
      <c r="AD815" s="419">
        <f t="shared" si="79"/>
        <v>0</v>
      </c>
      <c r="AE815" s="419">
        <f t="shared" si="80"/>
        <v>0</v>
      </c>
      <c r="AF815" s="419">
        <f t="shared" si="81"/>
        <v>4</v>
      </c>
      <c r="AG815" s="419">
        <f t="shared" si="82"/>
        <v>0</v>
      </c>
      <c r="AH815" s="419">
        <f t="shared" si="83"/>
        <v>0</v>
      </c>
    </row>
    <row r="816" spans="1:34" ht="14.5" x14ac:dyDescent="0.35">
      <c r="A816" s="681" t="s">
        <v>7074</v>
      </c>
      <c r="B816" s="682" t="s">
        <v>2351</v>
      </c>
      <c r="C816" s="419"/>
      <c r="D816" s="419"/>
      <c r="E816" s="419"/>
      <c r="F816" s="419"/>
      <c r="G816" s="419"/>
      <c r="H816" s="419"/>
      <c r="I816" s="419"/>
      <c r="J816" s="419"/>
      <c r="K816" s="419"/>
      <c r="L816" s="419"/>
      <c r="M816" t="s">
        <v>7843</v>
      </c>
      <c r="N816">
        <v>1</v>
      </c>
      <c r="O816">
        <v>1</v>
      </c>
      <c r="P816">
        <v>0</v>
      </c>
      <c r="Q816">
        <v>1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1</v>
      </c>
      <c r="X816">
        <v>0</v>
      </c>
      <c r="Y816">
        <v>0</v>
      </c>
      <c r="Z816">
        <v>0</v>
      </c>
      <c r="AA816">
        <v>0</v>
      </c>
      <c r="AB816">
        <v>0</v>
      </c>
      <c r="AC816" s="419">
        <f t="shared" si="78"/>
        <v>0</v>
      </c>
      <c r="AD816" s="419">
        <f t="shared" si="79"/>
        <v>0</v>
      </c>
      <c r="AE816" s="419">
        <f t="shared" si="80"/>
        <v>0</v>
      </c>
      <c r="AF816" s="419">
        <f t="shared" si="81"/>
        <v>0</v>
      </c>
      <c r="AG816" s="419">
        <f t="shared" si="82"/>
        <v>0</v>
      </c>
      <c r="AH816" s="419">
        <f t="shared" si="83"/>
        <v>0</v>
      </c>
    </row>
    <row r="817" spans="1:34" ht="14.5" x14ac:dyDescent="0.35">
      <c r="A817" s="681" t="s">
        <v>8765</v>
      </c>
      <c r="B817" s="682" t="s">
        <v>9703</v>
      </c>
      <c r="C817" s="419"/>
      <c r="D817" s="419"/>
      <c r="E817" s="419"/>
      <c r="F817" s="419"/>
      <c r="G817" s="419"/>
      <c r="H817" s="419"/>
      <c r="I817" s="419"/>
      <c r="J817" s="419"/>
      <c r="K817" s="419"/>
      <c r="L817" s="419"/>
      <c r="M817" t="s">
        <v>55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 s="419">
        <f t="shared" si="78"/>
        <v>0</v>
      </c>
      <c r="AD817" s="419">
        <f t="shared" si="79"/>
        <v>0</v>
      </c>
      <c r="AE817" s="419">
        <f t="shared" si="80"/>
        <v>0</v>
      </c>
      <c r="AF817" s="419">
        <f t="shared" si="81"/>
        <v>0</v>
      </c>
      <c r="AG817" s="419">
        <f t="shared" si="82"/>
        <v>0</v>
      </c>
      <c r="AH817" s="419">
        <f t="shared" si="83"/>
        <v>0</v>
      </c>
    </row>
    <row r="818" spans="1:34" ht="14.5" x14ac:dyDescent="0.35">
      <c r="A818" s="681" t="s">
        <v>7075</v>
      </c>
      <c r="B818" s="682" t="s">
        <v>2354</v>
      </c>
      <c r="C818" s="419"/>
      <c r="D818" s="419"/>
      <c r="E818" s="419"/>
      <c r="F818" s="419"/>
      <c r="G818" s="419"/>
      <c r="H818" s="419"/>
      <c r="I818" s="419"/>
      <c r="J818" s="419"/>
      <c r="K818" s="419"/>
      <c r="L818" s="419"/>
      <c r="M818" t="s">
        <v>2355</v>
      </c>
      <c r="N818">
        <v>3</v>
      </c>
      <c r="O818">
        <v>2</v>
      </c>
      <c r="P818">
        <v>1</v>
      </c>
      <c r="Q818">
        <v>2</v>
      </c>
      <c r="R818">
        <v>0</v>
      </c>
      <c r="S818">
        <v>1</v>
      </c>
      <c r="T818">
        <v>0</v>
      </c>
      <c r="U818">
        <v>0</v>
      </c>
      <c r="V818">
        <v>0</v>
      </c>
      <c r="W818">
        <v>1</v>
      </c>
      <c r="X818">
        <v>0</v>
      </c>
      <c r="Y818">
        <v>1</v>
      </c>
      <c r="Z818">
        <v>0</v>
      </c>
      <c r="AA818">
        <v>0</v>
      </c>
      <c r="AB818">
        <v>0</v>
      </c>
      <c r="AC818" s="419">
        <f t="shared" si="78"/>
        <v>1</v>
      </c>
      <c r="AD818" s="419">
        <f t="shared" si="79"/>
        <v>0</v>
      </c>
      <c r="AE818" s="419">
        <f t="shared" si="80"/>
        <v>0</v>
      </c>
      <c r="AF818" s="419">
        <f t="shared" si="81"/>
        <v>0</v>
      </c>
      <c r="AG818" s="419">
        <f t="shared" si="82"/>
        <v>0</v>
      </c>
      <c r="AH818" s="419">
        <f t="shared" si="83"/>
        <v>0</v>
      </c>
    </row>
    <row r="819" spans="1:34" ht="14.5" x14ac:dyDescent="0.35">
      <c r="A819" s="681" t="s">
        <v>8749</v>
      </c>
      <c r="B819" s="682" t="s">
        <v>2358</v>
      </c>
      <c r="C819" s="419"/>
      <c r="D819" s="419"/>
      <c r="E819" s="419"/>
      <c r="F819" s="419"/>
      <c r="G819" s="419"/>
      <c r="H819" s="419"/>
      <c r="I819" s="419"/>
      <c r="J819" s="419"/>
      <c r="K819" s="419"/>
      <c r="L819" s="419"/>
      <c r="M819" t="s">
        <v>2359</v>
      </c>
      <c r="N819">
        <v>17</v>
      </c>
      <c r="O819">
        <v>10</v>
      </c>
      <c r="P819">
        <v>7</v>
      </c>
      <c r="Q819">
        <v>4</v>
      </c>
      <c r="R819">
        <v>4</v>
      </c>
      <c r="S819">
        <v>1</v>
      </c>
      <c r="T819">
        <v>5</v>
      </c>
      <c r="U819">
        <v>3</v>
      </c>
      <c r="V819">
        <v>0</v>
      </c>
      <c r="W819">
        <v>3</v>
      </c>
      <c r="X819">
        <v>2</v>
      </c>
      <c r="Y819">
        <v>0</v>
      </c>
      <c r="Z819">
        <v>2</v>
      </c>
      <c r="AA819">
        <v>3</v>
      </c>
      <c r="AB819">
        <v>0</v>
      </c>
      <c r="AC819" s="419">
        <f t="shared" si="78"/>
        <v>1</v>
      </c>
      <c r="AD819" s="419">
        <f t="shared" si="79"/>
        <v>2</v>
      </c>
      <c r="AE819" s="419">
        <f t="shared" si="80"/>
        <v>1</v>
      </c>
      <c r="AF819" s="419">
        <f t="shared" si="81"/>
        <v>3</v>
      </c>
      <c r="AG819" s="419">
        <f t="shared" si="82"/>
        <v>0</v>
      </c>
      <c r="AH819" s="419">
        <f t="shared" si="83"/>
        <v>0</v>
      </c>
    </row>
    <row r="820" spans="1:34" ht="14.5" x14ac:dyDescent="0.35">
      <c r="A820" s="681" t="s">
        <v>7406</v>
      </c>
      <c r="B820" s="682" t="s">
        <v>2361</v>
      </c>
      <c r="C820" s="419"/>
      <c r="D820" s="419"/>
      <c r="E820" s="419"/>
      <c r="F820" s="419"/>
      <c r="G820" s="419"/>
      <c r="H820" s="419"/>
      <c r="I820" s="419"/>
      <c r="J820" s="419"/>
      <c r="K820" s="419"/>
      <c r="L820" s="419"/>
      <c r="M820" t="s">
        <v>2362</v>
      </c>
      <c r="N820">
        <v>1</v>
      </c>
      <c r="O820">
        <v>1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0</v>
      </c>
      <c r="AB820">
        <v>0</v>
      </c>
      <c r="AC820" s="419">
        <f t="shared" si="78"/>
        <v>0</v>
      </c>
      <c r="AD820" s="419">
        <f t="shared" si="79"/>
        <v>0</v>
      </c>
      <c r="AE820" s="419">
        <f t="shared" si="80"/>
        <v>0</v>
      </c>
      <c r="AF820" s="419">
        <f t="shared" si="81"/>
        <v>0</v>
      </c>
      <c r="AG820" s="419">
        <f t="shared" si="82"/>
        <v>0</v>
      </c>
      <c r="AH820" s="419">
        <f t="shared" si="83"/>
        <v>0</v>
      </c>
    </row>
    <row r="821" spans="1:34" ht="14.5" x14ac:dyDescent="0.35">
      <c r="A821" s="681" t="s">
        <v>7076</v>
      </c>
      <c r="B821" s="682" t="s">
        <v>2366</v>
      </c>
      <c r="C821" s="419"/>
      <c r="D821" s="419"/>
      <c r="E821" s="419"/>
      <c r="F821" s="419"/>
      <c r="G821" s="419"/>
      <c r="H821" s="419"/>
      <c r="I821" s="419"/>
      <c r="J821" s="419"/>
      <c r="K821" s="419"/>
      <c r="L821" s="419"/>
      <c r="M821" t="s">
        <v>2367</v>
      </c>
      <c r="N821">
        <v>1</v>
      </c>
      <c r="O821">
        <v>0</v>
      </c>
      <c r="P821">
        <v>1</v>
      </c>
      <c r="Q821">
        <v>1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 s="419">
        <f t="shared" si="78"/>
        <v>1</v>
      </c>
      <c r="AD821" s="419">
        <f t="shared" si="79"/>
        <v>0</v>
      </c>
      <c r="AE821" s="419">
        <f t="shared" si="80"/>
        <v>0</v>
      </c>
      <c r="AF821" s="419">
        <f t="shared" si="81"/>
        <v>0</v>
      </c>
      <c r="AG821" s="419">
        <f t="shared" si="82"/>
        <v>0</v>
      </c>
      <c r="AH821" s="419">
        <f t="shared" si="83"/>
        <v>0</v>
      </c>
    </row>
    <row r="822" spans="1:34" ht="14.5" x14ac:dyDescent="0.35">
      <c r="A822" s="681" t="s">
        <v>8221</v>
      </c>
      <c r="B822" s="682" t="s">
        <v>2370</v>
      </c>
      <c r="C822" s="419"/>
      <c r="D822" s="419"/>
      <c r="E822" s="419"/>
      <c r="F822" s="419"/>
      <c r="G822" s="419"/>
      <c r="H822" s="419"/>
      <c r="I822" s="419"/>
      <c r="J822" s="419"/>
      <c r="K822" s="419"/>
      <c r="L822" s="419"/>
      <c r="M822" t="s">
        <v>2371</v>
      </c>
      <c r="N822">
        <v>5</v>
      </c>
      <c r="O822">
        <v>3</v>
      </c>
      <c r="P822">
        <v>2</v>
      </c>
      <c r="Q822">
        <v>3</v>
      </c>
      <c r="R822">
        <v>0</v>
      </c>
      <c r="S822">
        <v>0</v>
      </c>
      <c r="T822">
        <v>2</v>
      </c>
      <c r="U822">
        <v>0</v>
      </c>
      <c r="V822">
        <v>0</v>
      </c>
      <c r="W822">
        <v>2</v>
      </c>
      <c r="X822">
        <v>0</v>
      </c>
      <c r="Y822">
        <v>0</v>
      </c>
      <c r="Z822">
        <v>1</v>
      </c>
      <c r="AA822">
        <v>0</v>
      </c>
      <c r="AB822">
        <v>0</v>
      </c>
      <c r="AC822" s="419">
        <f t="shared" si="78"/>
        <v>1</v>
      </c>
      <c r="AD822" s="419">
        <f t="shared" si="79"/>
        <v>0</v>
      </c>
      <c r="AE822" s="419">
        <f t="shared" si="80"/>
        <v>0</v>
      </c>
      <c r="AF822" s="419">
        <f t="shared" si="81"/>
        <v>1</v>
      </c>
      <c r="AG822" s="419">
        <f t="shared" si="82"/>
        <v>0</v>
      </c>
      <c r="AH822" s="419">
        <f t="shared" si="83"/>
        <v>0</v>
      </c>
    </row>
    <row r="823" spans="1:34" ht="14.5" x14ac:dyDescent="0.35">
      <c r="A823" s="681" t="s">
        <v>7077</v>
      </c>
      <c r="B823" s="682" t="s">
        <v>2373</v>
      </c>
      <c r="C823" s="419"/>
      <c r="D823" s="419"/>
      <c r="E823" s="419"/>
      <c r="F823" s="419"/>
      <c r="G823" s="419"/>
      <c r="H823" s="419"/>
      <c r="I823" s="419"/>
      <c r="J823" s="419"/>
      <c r="K823" s="419"/>
      <c r="L823" s="419"/>
      <c r="M823" t="s">
        <v>13290</v>
      </c>
      <c r="N823">
        <v>3</v>
      </c>
      <c r="O823">
        <v>3</v>
      </c>
      <c r="P823">
        <v>0</v>
      </c>
      <c r="Q823">
        <v>2</v>
      </c>
      <c r="R823">
        <v>1</v>
      </c>
      <c r="S823">
        <v>0</v>
      </c>
      <c r="T823">
        <v>0</v>
      </c>
      <c r="U823">
        <v>0</v>
      </c>
      <c r="V823">
        <v>0</v>
      </c>
      <c r="W823">
        <v>2</v>
      </c>
      <c r="X823">
        <v>1</v>
      </c>
      <c r="Y823">
        <v>0</v>
      </c>
      <c r="Z823">
        <v>0</v>
      </c>
      <c r="AA823">
        <v>0</v>
      </c>
      <c r="AB823">
        <v>0</v>
      </c>
      <c r="AC823" s="419">
        <f t="shared" si="78"/>
        <v>0</v>
      </c>
      <c r="AD823" s="419">
        <f t="shared" si="79"/>
        <v>0</v>
      </c>
      <c r="AE823" s="419">
        <f t="shared" si="80"/>
        <v>0</v>
      </c>
      <c r="AF823" s="419">
        <f t="shared" si="81"/>
        <v>0</v>
      </c>
      <c r="AG823" s="419">
        <f t="shared" si="82"/>
        <v>0</v>
      </c>
      <c r="AH823" s="419">
        <f t="shared" si="83"/>
        <v>0</v>
      </c>
    </row>
    <row r="824" spans="1:34" ht="14.5" x14ac:dyDescent="0.35">
      <c r="A824" s="681" t="s">
        <v>7078</v>
      </c>
      <c r="B824" s="682" t="s">
        <v>2375</v>
      </c>
      <c r="C824" s="419"/>
      <c r="D824" s="419"/>
      <c r="E824" s="419"/>
      <c r="F824" s="419"/>
      <c r="G824" s="419"/>
      <c r="H824" s="419"/>
      <c r="I824" s="419"/>
      <c r="J824" s="419"/>
      <c r="K824" s="419"/>
      <c r="L824" s="419"/>
      <c r="M824" t="s">
        <v>13291</v>
      </c>
      <c r="N824">
        <v>4</v>
      </c>
      <c r="O824">
        <v>3</v>
      </c>
      <c r="P824">
        <v>1</v>
      </c>
      <c r="Q824">
        <v>2</v>
      </c>
      <c r="R824">
        <v>2</v>
      </c>
      <c r="S824">
        <v>0</v>
      </c>
      <c r="T824">
        <v>0</v>
      </c>
      <c r="U824">
        <v>0</v>
      </c>
      <c r="V824">
        <v>0</v>
      </c>
      <c r="W824">
        <v>1</v>
      </c>
      <c r="X824">
        <v>2</v>
      </c>
      <c r="Y824">
        <v>0</v>
      </c>
      <c r="Z824">
        <v>0</v>
      </c>
      <c r="AA824">
        <v>0</v>
      </c>
      <c r="AB824">
        <v>0</v>
      </c>
      <c r="AC824" s="419">
        <f t="shared" si="78"/>
        <v>1</v>
      </c>
      <c r="AD824" s="419">
        <f t="shared" si="79"/>
        <v>0</v>
      </c>
      <c r="AE824" s="419">
        <f t="shared" si="80"/>
        <v>0</v>
      </c>
      <c r="AF824" s="419">
        <f t="shared" si="81"/>
        <v>0</v>
      </c>
      <c r="AG824" s="419">
        <f t="shared" si="82"/>
        <v>0</v>
      </c>
      <c r="AH824" s="419">
        <f t="shared" si="83"/>
        <v>0</v>
      </c>
    </row>
    <row r="825" spans="1:34" ht="14.5" x14ac:dyDescent="0.35">
      <c r="A825" s="681" t="s">
        <v>2259</v>
      </c>
      <c r="B825" s="682" t="s">
        <v>2378</v>
      </c>
      <c r="C825" s="419"/>
      <c r="D825" s="419"/>
      <c r="E825" s="419"/>
      <c r="F825" s="419"/>
      <c r="G825" s="419"/>
      <c r="H825" s="419"/>
      <c r="I825" s="419"/>
      <c r="J825" s="419"/>
      <c r="K825" s="419"/>
      <c r="L825" s="419"/>
      <c r="M825" t="s">
        <v>43</v>
      </c>
      <c r="N825">
        <v>3</v>
      </c>
      <c r="O825">
        <v>1</v>
      </c>
      <c r="P825">
        <v>2</v>
      </c>
      <c r="Q825">
        <v>0</v>
      </c>
      <c r="R825">
        <v>0</v>
      </c>
      <c r="S825">
        <v>1</v>
      </c>
      <c r="T825">
        <v>0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1</v>
      </c>
      <c r="AB825">
        <v>0</v>
      </c>
      <c r="AC825" s="419">
        <f t="shared" si="78"/>
        <v>0</v>
      </c>
      <c r="AD825" s="419">
        <f t="shared" si="79"/>
        <v>0</v>
      </c>
      <c r="AE825" s="419">
        <f t="shared" si="80"/>
        <v>1</v>
      </c>
      <c r="AF825" s="419">
        <f t="shared" si="81"/>
        <v>0</v>
      </c>
      <c r="AG825" s="419">
        <f t="shared" si="82"/>
        <v>1</v>
      </c>
      <c r="AH825" s="419">
        <f t="shared" si="83"/>
        <v>0</v>
      </c>
    </row>
    <row r="826" spans="1:34" ht="14.5" x14ac:dyDescent="0.35">
      <c r="A826" s="681" t="s">
        <v>2380</v>
      </c>
      <c r="B826" s="682" t="s">
        <v>2381</v>
      </c>
      <c r="C826" s="419"/>
      <c r="D826" s="419"/>
      <c r="E826" s="419"/>
      <c r="F826" s="419"/>
      <c r="G826" s="419"/>
      <c r="H826" s="419"/>
      <c r="I826" s="419"/>
      <c r="J826" s="419"/>
      <c r="K826" s="419"/>
      <c r="L826" s="419"/>
      <c r="M826" t="s">
        <v>2382</v>
      </c>
      <c r="N826">
        <v>1</v>
      </c>
      <c r="O826">
        <v>0</v>
      </c>
      <c r="P826">
        <v>1</v>
      </c>
      <c r="Q826">
        <v>0</v>
      </c>
      <c r="R826">
        <v>1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 s="419">
        <f t="shared" si="78"/>
        <v>0</v>
      </c>
      <c r="AD826" s="419">
        <f t="shared" si="79"/>
        <v>1</v>
      </c>
      <c r="AE826" s="419">
        <f t="shared" si="80"/>
        <v>0</v>
      </c>
      <c r="AF826" s="419">
        <f t="shared" si="81"/>
        <v>0</v>
      </c>
      <c r="AG826" s="419">
        <f t="shared" si="82"/>
        <v>0</v>
      </c>
      <c r="AH826" s="419">
        <f t="shared" si="83"/>
        <v>0</v>
      </c>
    </row>
    <row r="827" spans="1:34" ht="14.5" x14ac:dyDescent="0.35">
      <c r="A827" s="681" t="s">
        <v>2384</v>
      </c>
      <c r="B827" s="682" t="s">
        <v>2385</v>
      </c>
      <c r="C827" s="419"/>
      <c r="D827" s="419"/>
      <c r="E827" s="419"/>
      <c r="F827" s="419"/>
      <c r="G827" s="419"/>
      <c r="H827" s="419"/>
      <c r="I827" s="419"/>
      <c r="J827" s="419"/>
      <c r="K827" s="419"/>
      <c r="L827" s="419"/>
      <c r="M827" t="s">
        <v>278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 s="419">
        <f t="shared" si="78"/>
        <v>0</v>
      </c>
      <c r="AD827" s="419">
        <f t="shared" si="79"/>
        <v>0</v>
      </c>
      <c r="AE827" s="419">
        <f t="shared" si="80"/>
        <v>0</v>
      </c>
      <c r="AF827" s="419">
        <f t="shared" si="81"/>
        <v>0</v>
      </c>
      <c r="AG827" s="419">
        <f t="shared" si="82"/>
        <v>0</v>
      </c>
      <c r="AH827" s="419">
        <f t="shared" si="83"/>
        <v>0</v>
      </c>
    </row>
    <row r="828" spans="1:34" ht="14.5" x14ac:dyDescent="0.35">
      <c r="A828" s="681" t="s">
        <v>2119</v>
      </c>
      <c r="B828" s="682" t="s">
        <v>2387</v>
      </c>
      <c r="C828" s="419"/>
      <c r="D828" s="419"/>
      <c r="E828" s="419"/>
      <c r="F828" s="419"/>
      <c r="G828" s="419"/>
      <c r="H828" s="419"/>
      <c r="I828" s="419"/>
      <c r="J828" s="419"/>
      <c r="K828" s="419"/>
      <c r="L828" s="419"/>
      <c r="M828" t="s">
        <v>49</v>
      </c>
      <c r="N828">
        <v>6</v>
      </c>
      <c r="O828">
        <v>2</v>
      </c>
      <c r="P828">
        <v>4</v>
      </c>
      <c r="Q828">
        <v>0</v>
      </c>
      <c r="R828">
        <v>2</v>
      </c>
      <c r="S828">
        <v>2</v>
      </c>
      <c r="T828">
        <v>1</v>
      </c>
      <c r="U828">
        <v>1</v>
      </c>
      <c r="V828">
        <v>0</v>
      </c>
      <c r="W828">
        <v>0</v>
      </c>
      <c r="X828">
        <v>0</v>
      </c>
      <c r="Y828">
        <v>0</v>
      </c>
      <c r="Z828">
        <v>1</v>
      </c>
      <c r="AA828">
        <v>1</v>
      </c>
      <c r="AB828">
        <v>0</v>
      </c>
      <c r="AC828" s="419">
        <f t="shared" si="78"/>
        <v>0</v>
      </c>
      <c r="AD828" s="419">
        <f t="shared" si="79"/>
        <v>2</v>
      </c>
      <c r="AE828" s="419">
        <f t="shared" si="80"/>
        <v>2</v>
      </c>
      <c r="AF828" s="419">
        <f t="shared" si="81"/>
        <v>0</v>
      </c>
      <c r="AG828" s="419">
        <f t="shared" si="82"/>
        <v>0</v>
      </c>
      <c r="AH828" s="419">
        <f t="shared" si="83"/>
        <v>0</v>
      </c>
    </row>
    <row r="829" spans="1:34" ht="14.5" x14ac:dyDescent="0.35">
      <c r="A829" s="681" t="s">
        <v>8571</v>
      </c>
      <c r="B829" s="682" t="s">
        <v>9697</v>
      </c>
      <c r="C829" s="419"/>
      <c r="D829" s="419"/>
      <c r="E829" s="419"/>
      <c r="F829" s="419"/>
      <c r="G829" s="419"/>
      <c r="H829" s="419"/>
      <c r="I829" s="419"/>
      <c r="J829" s="419"/>
      <c r="K829" s="419"/>
      <c r="L829" s="419"/>
      <c r="M829" t="s">
        <v>15666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 s="419">
        <f t="shared" si="78"/>
        <v>0</v>
      </c>
      <c r="AD829" s="419">
        <f t="shared" si="79"/>
        <v>0</v>
      </c>
      <c r="AE829" s="419">
        <f t="shared" si="80"/>
        <v>0</v>
      </c>
      <c r="AF829" s="419">
        <f t="shared" si="81"/>
        <v>0</v>
      </c>
      <c r="AG829" s="419">
        <f t="shared" si="82"/>
        <v>0</v>
      </c>
      <c r="AH829" s="419">
        <f t="shared" si="83"/>
        <v>0</v>
      </c>
    </row>
    <row r="830" spans="1:34" ht="14.5" x14ac:dyDescent="0.35">
      <c r="A830" s="681" t="s">
        <v>7529</v>
      </c>
      <c r="B830" s="682" t="s">
        <v>2388</v>
      </c>
      <c r="C830" s="419"/>
      <c r="D830" s="419"/>
      <c r="E830" s="419"/>
      <c r="F830" s="419"/>
      <c r="G830" s="419"/>
      <c r="H830" s="419"/>
      <c r="I830" s="419"/>
      <c r="J830" s="419"/>
      <c r="K830" s="419"/>
      <c r="L830" s="419"/>
      <c r="M830" t="s">
        <v>2389</v>
      </c>
      <c r="N830">
        <v>4</v>
      </c>
      <c r="O830">
        <v>3</v>
      </c>
      <c r="P830">
        <v>1</v>
      </c>
      <c r="Q830">
        <v>3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2</v>
      </c>
      <c r="X830">
        <v>1</v>
      </c>
      <c r="Y830">
        <v>0</v>
      </c>
      <c r="Z830">
        <v>0</v>
      </c>
      <c r="AA830">
        <v>0</v>
      </c>
      <c r="AB830">
        <v>0</v>
      </c>
      <c r="AC830" s="419">
        <f t="shared" si="78"/>
        <v>1</v>
      </c>
      <c r="AD830" s="419">
        <f t="shared" si="79"/>
        <v>0</v>
      </c>
      <c r="AE830" s="419">
        <f t="shared" si="80"/>
        <v>0</v>
      </c>
      <c r="AF830" s="419">
        <f t="shared" si="81"/>
        <v>0</v>
      </c>
      <c r="AG830" s="419">
        <f t="shared" si="82"/>
        <v>0</v>
      </c>
      <c r="AH830" s="419">
        <f t="shared" si="83"/>
        <v>0</v>
      </c>
    </row>
    <row r="831" spans="1:34" ht="14.5" x14ac:dyDescent="0.35">
      <c r="A831" s="681" t="s">
        <v>7079</v>
      </c>
      <c r="B831" s="682" t="s">
        <v>2391</v>
      </c>
      <c r="C831" s="419"/>
      <c r="D831" s="419"/>
      <c r="E831" s="419"/>
      <c r="F831" s="419"/>
      <c r="G831" s="419"/>
      <c r="H831" s="419"/>
      <c r="I831" s="419"/>
      <c r="J831" s="419"/>
      <c r="K831" s="419"/>
      <c r="L831" s="419"/>
      <c r="M831" t="s">
        <v>226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 s="419">
        <f t="shared" si="78"/>
        <v>0</v>
      </c>
      <c r="AD831" s="419">
        <f t="shared" si="79"/>
        <v>0</v>
      </c>
      <c r="AE831" s="419">
        <f t="shared" si="80"/>
        <v>0</v>
      </c>
      <c r="AF831" s="419">
        <f t="shared" si="81"/>
        <v>0</v>
      </c>
      <c r="AG831" s="419">
        <f t="shared" si="82"/>
        <v>0</v>
      </c>
      <c r="AH831" s="419">
        <f t="shared" si="83"/>
        <v>0</v>
      </c>
    </row>
    <row r="832" spans="1:34" ht="14.5" x14ac:dyDescent="0.35">
      <c r="A832" s="681" t="s">
        <v>2237</v>
      </c>
      <c r="B832" s="682" t="s">
        <v>2393</v>
      </c>
      <c r="C832" s="419"/>
      <c r="D832" s="419"/>
      <c r="E832" s="419"/>
      <c r="F832" s="419"/>
      <c r="G832" s="419"/>
      <c r="H832" s="419"/>
      <c r="I832" s="419"/>
      <c r="J832" s="419"/>
      <c r="K832" s="419"/>
      <c r="L832" s="419"/>
      <c r="M832" t="s">
        <v>2394</v>
      </c>
      <c r="N832">
        <v>2</v>
      </c>
      <c r="O832">
        <v>0</v>
      </c>
      <c r="P832">
        <v>2</v>
      </c>
      <c r="Q832">
        <v>0</v>
      </c>
      <c r="R832">
        <v>0</v>
      </c>
      <c r="S832">
        <v>0</v>
      </c>
      <c r="T832">
        <v>0</v>
      </c>
      <c r="U832">
        <v>2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 s="419">
        <f t="shared" si="78"/>
        <v>0</v>
      </c>
      <c r="AD832" s="419">
        <f t="shared" si="79"/>
        <v>0</v>
      </c>
      <c r="AE832" s="419">
        <f t="shared" si="80"/>
        <v>0</v>
      </c>
      <c r="AF832" s="419">
        <f t="shared" si="81"/>
        <v>0</v>
      </c>
      <c r="AG832" s="419">
        <f t="shared" si="82"/>
        <v>2</v>
      </c>
      <c r="AH832" s="419">
        <f t="shared" si="83"/>
        <v>0</v>
      </c>
    </row>
    <row r="833" spans="1:34" ht="14.5" x14ac:dyDescent="0.35">
      <c r="A833" s="681" t="s">
        <v>2396</v>
      </c>
      <c r="B833" s="682" t="s">
        <v>2397</v>
      </c>
      <c r="C833" s="419"/>
      <c r="D833" s="419"/>
      <c r="E833" s="419"/>
      <c r="F833" s="419"/>
      <c r="G833" s="419"/>
      <c r="H833" s="419"/>
      <c r="I833" s="419"/>
      <c r="J833" s="419"/>
      <c r="K833" s="419"/>
      <c r="L833" s="419"/>
      <c r="M833" t="s">
        <v>2398</v>
      </c>
      <c r="N833">
        <v>9</v>
      </c>
      <c r="O833">
        <v>7</v>
      </c>
      <c r="P833">
        <v>2</v>
      </c>
      <c r="Q833">
        <v>4</v>
      </c>
      <c r="R833">
        <v>2</v>
      </c>
      <c r="S833">
        <v>0</v>
      </c>
      <c r="T833">
        <v>1</v>
      </c>
      <c r="U833">
        <v>2</v>
      </c>
      <c r="V833">
        <v>0</v>
      </c>
      <c r="W833">
        <v>4</v>
      </c>
      <c r="X833">
        <v>1</v>
      </c>
      <c r="Y833">
        <v>0</v>
      </c>
      <c r="Z833">
        <v>0</v>
      </c>
      <c r="AA833">
        <v>2</v>
      </c>
      <c r="AB833">
        <v>0</v>
      </c>
      <c r="AC833" s="419">
        <f t="shared" si="78"/>
        <v>0</v>
      </c>
      <c r="AD833" s="419">
        <f t="shared" si="79"/>
        <v>1</v>
      </c>
      <c r="AE833" s="419">
        <f t="shared" si="80"/>
        <v>0</v>
      </c>
      <c r="AF833" s="419">
        <f t="shared" si="81"/>
        <v>1</v>
      </c>
      <c r="AG833" s="419">
        <f t="shared" si="82"/>
        <v>0</v>
      </c>
      <c r="AH833" s="419">
        <f t="shared" si="83"/>
        <v>0</v>
      </c>
    </row>
    <row r="834" spans="1:34" ht="14.5" x14ac:dyDescent="0.35">
      <c r="A834" s="681" t="s">
        <v>2400</v>
      </c>
      <c r="B834" s="682" t="s">
        <v>8217</v>
      </c>
      <c r="C834" s="419"/>
      <c r="D834" s="419"/>
      <c r="E834" s="419"/>
      <c r="F834" s="419"/>
      <c r="G834" s="419"/>
      <c r="H834" s="419"/>
      <c r="I834" s="419"/>
      <c r="J834" s="419"/>
      <c r="K834" s="419"/>
      <c r="L834" s="419"/>
      <c r="M834" t="s">
        <v>8218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 s="419">
        <f t="shared" si="78"/>
        <v>0</v>
      </c>
      <c r="AD834" s="419">
        <f t="shared" si="79"/>
        <v>0</v>
      </c>
      <c r="AE834" s="419">
        <f t="shared" si="80"/>
        <v>0</v>
      </c>
      <c r="AF834" s="419">
        <f t="shared" si="81"/>
        <v>0</v>
      </c>
      <c r="AG834" s="419">
        <f t="shared" si="82"/>
        <v>0</v>
      </c>
      <c r="AH834" s="419">
        <f t="shared" si="83"/>
        <v>0</v>
      </c>
    </row>
    <row r="835" spans="1:34" ht="14.5" x14ac:dyDescent="0.35">
      <c r="A835" s="681" t="s">
        <v>7081</v>
      </c>
      <c r="B835" s="682" t="s">
        <v>2401</v>
      </c>
      <c r="C835" s="419"/>
      <c r="D835" s="419"/>
      <c r="E835" s="419"/>
      <c r="F835" s="419"/>
      <c r="G835" s="419"/>
      <c r="H835" s="419"/>
      <c r="I835" s="419"/>
      <c r="J835" s="419"/>
      <c r="K835" s="419"/>
      <c r="L835" s="419"/>
      <c r="M835" t="s">
        <v>2402</v>
      </c>
      <c r="N835">
        <v>27</v>
      </c>
      <c r="O835">
        <v>18</v>
      </c>
      <c r="P835">
        <v>9</v>
      </c>
      <c r="Q835">
        <v>10</v>
      </c>
      <c r="R835">
        <v>5</v>
      </c>
      <c r="S835">
        <v>5</v>
      </c>
      <c r="T835">
        <v>6</v>
      </c>
      <c r="U835">
        <v>1</v>
      </c>
      <c r="V835">
        <v>0</v>
      </c>
      <c r="W835">
        <v>7</v>
      </c>
      <c r="X835">
        <v>3</v>
      </c>
      <c r="Y835">
        <v>4</v>
      </c>
      <c r="Z835">
        <v>4</v>
      </c>
      <c r="AA835">
        <v>0</v>
      </c>
      <c r="AB835">
        <v>0</v>
      </c>
      <c r="AC835" s="419">
        <f t="shared" si="78"/>
        <v>3</v>
      </c>
      <c r="AD835" s="419">
        <f t="shared" si="79"/>
        <v>2</v>
      </c>
      <c r="AE835" s="419">
        <f t="shared" si="80"/>
        <v>1</v>
      </c>
      <c r="AF835" s="419">
        <f t="shared" si="81"/>
        <v>2</v>
      </c>
      <c r="AG835" s="419">
        <f t="shared" si="82"/>
        <v>1</v>
      </c>
      <c r="AH835" s="419">
        <f t="shared" si="83"/>
        <v>0</v>
      </c>
    </row>
    <row r="836" spans="1:34" ht="14.5" x14ac:dyDescent="0.35">
      <c r="A836" s="681" t="s">
        <v>2404</v>
      </c>
      <c r="B836" s="682" t="s">
        <v>2405</v>
      </c>
      <c r="C836" s="419"/>
      <c r="D836" s="419"/>
      <c r="E836" s="419"/>
      <c r="F836" s="419"/>
      <c r="G836" s="419"/>
      <c r="H836" s="419"/>
      <c r="I836" s="419"/>
      <c r="J836" s="419"/>
      <c r="K836" s="419"/>
      <c r="L836" s="419"/>
      <c r="M836" t="s">
        <v>2406</v>
      </c>
      <c r="N836">
        <v>47</v>
      </c>
      <c r="O836">
        <v>24</v>
      </c>
      <c r="P836">
        <v>23</v>
      </c>
      <c r="Q836">
        <v>10</v>
      </c>
      <c r="R836">
        <v>12</v>
      </c>
      <c r="S836">
        <v>14</v>
      </c>
      <c r="T836">
        <v>11</v>
      </c>
      <c r="U836">
        <v>0</v>
      </c>
      <c r="V836">
        <v>0</v>
      </c>
      <c r="W836">
        <v>5</v>
      </c>
      <c r="X836">
        <v>6</v>
      </c>
      <c r="Y836">
        <v>8</v>
      </c>
      <c r="Z836">
        <v>5</v>
      </c>
      <c r="AA836">
        <v>0</v>
      </c>
      <c r="AB836">
        <v>0</v>
      </c>
      <c r="AC836" s="419">
        <f t="shared" ref="AC836:AC899" si="84">+Q836-W836</f>
        <v>5</v>
      </c>
      <c r="AD836" s="419">
        <f t="shared" ref="AD836:AD899" si="85">+R836-X836</f>
        <v>6</v>
      </c>
      <c r="AE836" s="419">
        <f t="shared" ref="AE836:AE899" si="86">+S836-Y836</f>
        <v>6</v>
      </c>
      <c r="AF836" s="419">
        <f t="shared" ref="AF836:AF899" si="87">+T836-Z836</f>
        <v>6</v>
      </c>
      <c r="AG836" s="419">
        <f t="shared" ref="AG836:AG899" si="88">+U836-AA836</f>
        <v>0</v>
      </c>
      <c r="AH836" s="419">
        <f t="shared" ref="AH836:AH899" si="89">+V836-AB836</f>
        <v>0</v>
      </c>
    </row>
    <row r="837" spans="1:34" ht="14.5" x14ac:dyDescent="0.35">
      <c r="A837" s="681" t="s">
        <v>8582</v>
      </c>
      <c r="B837" s="682" t="s">
        <v>9713</v>
      </c>
      <c r="C837" s="419"/>
      <c r="D837" s="419"/>
      <c r="E837" s="419"/>
      <c r="F837" s="419"/>
      <c r="G837" s="419"/>
      <c r="H837" s="419"/>
      <c r="I837" s="419"/>
      <c r="J837" s="419"/>
      <c r="K837" s="419"/>
      <c r="L837" s="419"/>
      <c r="M837" t="s">
        <v>2408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 s="419">
        <f t="shared" si="84"/>
        <v>0</v>
      </c>
      <c r="AD837" s="419">
        <f t="shared" si="85"/>
        <v>0</v>
      </c>
      <c r="AE837" s="419">
        <f t="shared" si="86"/>
        <v>0</v>
      </c>
      <c r="AF837" s="419">
        <f t="shared" si="87"/>
        <v>0</v>
      </c>
      <c r="AG837" s="419">
        <f t="shared" si="88"/>
        <v>0</v>
      </c>
      <c r="AH837" s="419">
        <f t="shared" si="89"/>
        <v>0</v>
      </c>
    </row>
    <row r="838" spans="1:34" ht="14.5" x14ac:dyDescent="0.35">
      <c r="A838" s="681" t="s">
        <v>7082</v>
      </c>
      <c r="B838" s="682" t="s">
        <v>2409</v>
      </c>
      <c r="C838" s="419"/>
      <c r="D838" s="419"/>
      <c r="E838" s="419"/>
      <c r="F838" s="419"/>
      <c r="G838" s="419"/>
      <c r="H838" s="419"/>
      <c r="I838" s="419"/>
      <c r="J838" s="419"/>
      <c r="K838" s="419"/>
      <c r="L838" s="419"/>
      <c r="M838" t="s">
        <v>2410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 s="419">
        <f t="shared" si="84"/>
        <v>0</v>
      </c>
      <c r="AD838" s="419">
        <f t="shared" si="85"/>
        <v>0</v>
      </c>
      <c r="AE838" s="419">
        <f t="shared" si="86"/>
        <v>0</v>
      </c>
      <c r="AF838" s="419">
        <f t="shared" si="87"/>
        <v>0</v>
      </c>
      <c r="AG838" s="419">
        <f t="shared" si="88"/>
        <v>0</v>
      </c>
      <c r="AH838" s="419">
        <f t="shared" si="89"/>
        <v>0</v>
      </c>
    </row>
    <row r="839" spans="1:34" ht="14.5" x14ac:dyDescent="0.35">
      <c r="A839" s="681" t="s">
        <v>997</v>
      </c>
      <c r="B839" s="682" t="s">
        <v>9781</v>
      </c>
      <c r="C839" s="419"/>
      <c r="D839" s="419"/>
      <c r="E839" s="419"/>
      <c r="F839" s="419"/>
      <c r="G839" s="419"/>
      <c r="H839" s="419"/>
      <c r="I839" s="419"/>
      <c r="J839" s="419"/>
      <c r="K839" s="419"/>
      <c r="L839" s="419"/>
      <c r="M839" t="s">
        <v>9782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 s="419">
        <f t="shared" si="84"/>
        <v>0</v>
      </c>
      <c r="AD839" s="419">
        <f t="shared" si="85"/>
        <v>0</v>
      </c>
      <c r="AE839" s="419">
        <f t="shared" si="86"/>
        <v>0</v>
      </c>
      <c r="AF839" s="419">
        <f t="shared" si="87"/>
        <v>0</v>
      </c>
      <c r="AG839" s="419">
        <f t="shared" si="88"/>
        <v>0</v>
      </c>
      <c r="AH839" s="419">
        <f t="shared" si="89"/>
        <v>0</v>
      </c>
    </row>
    <row r="840" spans="1:34" ht="14.5" x14ac:dyDescent="0.35">
      <c r="A840" s="681" t="s">
        <v>7083</v>
      </c>
      <c r="B840" s="682" t="s">
        <v>2413</v>
      </c>
      <c r="C840" s="419"/>
      <c r="D840" s="419"/>
      <c r="E840" s="419"/>
      <c r="F840" s="419"/>
      <c r="G840" s="419"/>
      <c r="H840" s="419"/>
      <c r="I840" s="419"/>
      <c r="J840" s="419"/>
      <c r="K840" s="419"/>
      <c r="L840" s="419"/>
      <c r="M840" t="s">
        <v>7543</v>
      </c>
      <c r="N840">
        <v>11</v>
      </c>
      <c r="O840">
        <v>6</v>
      </c>
      <c r="P840">
        <v>5</v>
      </c>
      <c r="Q840">
        <v>1</v>
      </c>
      <c r="R840">
        <v>2</v>
      </c>
      <c r="S840">
        <v>5</v>
      </c>
      <c r="T840">
        <v>0</v>
      </c>
      <c r="U840">
        <v>3</v>
      </c>
      <c r="V840">
        <v>0</v>
      </c>
      <c r="W840">
        <v>1</v>
      </c>
      <c r="X840">
        <v>1</v>
      </c>
      <c r="Y840">
        <v>3</v>
      </c>
      <c r="Z840">
        <v>0</v>
      </c>
      <c r="AA840">
        <v>1</v>
      </c>
      <c r="AB840">
        <v>0</v>
      </c>
      <c r="AC840" s="419">
        <f t="shared" si="84"/>
        <v>0</v>
      </c>
      <c r="AD840" s="419">
        <f t="shared" si="85"/>
        <v>1</v>
      </c>
      <c r="AE840" s="419">
        <f t="shared" si="86"/>
        <v>2</v>
      </c>
      <c r="AF840" s="419">
        <f t="shared" si="87"/>
        <v>0</v>
      </c>
      <c r="AG840" s="419">
        <f t="shared" si="88"/>
        <v>2</v>
      </c>
      <c r="AH840" s="419">
        <f t="shared" si="89"/>
        <v>0</v>
      </c>
    </row>
    <row r="841" spans="1:34" ht="14.5" x14ac:dyDescent="0.35">
      <c r="A841" s="681" t="s">
        <v>1988</v>
      </c>
      <c r="B841" s="682" t="s">
        <v>2416</v>
      </c>
      <c r="C841" s="419"/>
      <c r="D841" s="419"/>
      <c r="E841" s="419"/>
      <c r="F841" s="419"/>
      <c r="G841" s="419"/>
      <c r="H841" s="419"/>
      <c r="I841" s="419"/>
      <c r="J841" s="419"/>
      <c r="K841" s="419"/>
      <c r="L841" s="419"/>
      <c r="M841" t="s">
        <v>2417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 s="419">
        <f t="shared" si="84"/>
        <v>0</v>
      </c>
      <c r="AD841" s="419">
        <f t="shared" si="85"/>
        <v>0</v>
      </c>
      <c r="AE841" s="419">
        <f t="shared" si="86"/>
        <v>0</v>
      </c>
      <c r="AF841" s="419">
        <f t="shared" si="87"/>
        <v>0</v>
      </c>
      <c r="AG841" s="419">
        <f t="shared" si="88"/>
        <v>0</v>
      </c>
      <c r="AH841" s="419">
        <f t="shared" si="89"/>
        <v>0</v>
      </c>
    </row>
    <row r="842" spans="1:34" ht="14.5" x14ac:dyDescent="0.35">
      <c r="A842" s="681" t="s">
        <v>2420</v>
      </c>
      <c r="B842" s="682" t="s">
        <v>2421</v>
      </c>
      <c r="C842" s="419"/>
      <c r="D842" s="419"/>
      <c r="E842" s="419"/>
      <c r="F842" s="419"/>
      <c r="G842" s="419"/>
      <c r="H842" s="419"/>
      <c r="I842" s="419"/>
      <c r="J842" s="419"/>
      <c r="K842" s="419"/>
      <c r="L842" s="419"/>
      <c r="M842" t="s">
        <v>2422</v>
      </c>
      <c r="N842">
        <v>10</v>
      </c>
      <c r="O842">
        <v>6</v>
      </c>
      <c r="P842">
        <v>4</v>
      </c>
      <c r="Q842">
        <v>2</v>
      </c>
      <c r="R842">
        <v>1</v>
      </c>
      <c r="S842">
        <v>4</v>
      </c>
      <c r="T842">
        <v>1</v>
      </c>
      <c r="U842">
        <v>2</v>
      </c>
      <c r="V842">
        <v>0</v>
      </c>
      <c r="W842">
        <v>1</v>
      </c>
      <c r="X842">
        <v>1</v>
      </c>
      <c r="Y842">
        <v>2</v>
      </c>
      <c r="Z842">
        <v>0</v>
      </c>
      <c r="AA842">
        <v>2</v>
      </c>
      <c r="AB842">
        <v>0</v>
      </c>
      <c r="AC842" s="419">
        <f t="shared" si="84"/>
        <v>1</v>
      </c>
      <c r="AD842" s="419">
        <f t="shared" si="85"/>
        <v>0</v>
      </c>
      <c r="AE842" s="419">
        <f t="shared" si="86"/>
        <v>2</v>
      </c>
      <c r="AF842" s="419">
        <f t="shared" si="87"/>
        <v>1</v>
      </c>
      <c r="AG842" s="419">
        <f t="shared" si="88"/>
        <v>0</v>
      </c>
      <c r="AH842" s="419">
        <f t="shared" si="89"/>
        <v>0</v>
      </c>
    </row>
    <row r="843" spans="1:34" ht="14.5" x14ac:dyDescent="0.35">
      <c r="A843" s="681" t="s">
        <v>2424</v>
      </c>
      <c r="B843" s="682" t="s">
        <v>2425</v>
      </c>
      <c r="C843" s="419"/>
      <c r="D843" s="419"/>
      <c r="E843" s="419"/>
      <c r="F843" s="419"/>
      <c r="G843" s="419"/>
      <c r="H843" s="419"/>
      <c r="I843" s="419"/>
      <c r="J843" s="419"/>
      <c r="K843" s="419"/>
      <c r="L843" s="419"/>
      <c r="M843" t="s">
        <v>1346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 s="419">
        <f t="shared" si="84"/>
        <v>0</v>
      </c>
      <c r="AD843" s="419">
        <f t="shared" si="85"/>
        <v>0</v>
      </c>
      <c r="AE843" s="419">
        <f t="shared" si="86"/>
        <v>0</v>
      </c>
      <c r="AF843" s="419">
        <f t="shared" si="87"/>
        <v>0</v>
      </c>
      <c r="AG843" s="419">
        <f t="shared" si="88"/>
        <v>0</v>
      </c>
      <c r="AH843" s="419">
        <f t="shared" si="89"/>
        <v>0</v>
      </c>
    </row>
    <row r="844" spans="1:34" ht="14.5" x14ac:dyDescent="0.35">
      <c r="A844" s="681" t="s">
        <v>2426</v>
      </c>
      <c r="B844" s="682" t="s">
        <v>9821</v>
      </c>
      <c r="C844" s="419"/>
      <c r="D844" s="419"/>
      <c r="E844" s="419"/>
      <c r="F844" s="419"/>
      <c r="G844" s="419"/>
      <c r="H844" s="419"/>
      <c r="I844" s="419"/>
      <c r="J844" s="419"/>
      <c r="K844" s="419"/>
      <c r="L844" s="419"/>
      <c r="M844" t="s">
        <v>17272</v>
      </c>
      <c r="N844">
        <v>41</v>
      </c>
      <c r="O844">
        <v>18</v>
      </c>
      <c r="P844">
        <v>23</v>
      </c>
      <c r="Q844">
        <v>12</v>
      </c>
      <c r="R844">
        <v>6</v>
      </c>
      <c r="S844">
        <v>7</v>
      </c>
      <c r="T844">
        <v>4</v>
      </c>
      <c r="U844">
        <v>12</v>
      </c>
      <c r="V844">
        <v>0</v>
      </c>
      <c r="W844">
        <v>4</v>
      </c>
      <c r="X844">
        <v>4</v>
      </c>
      <c r="Y844">
        <v>2</v>
      </c>
      <c r="Z844">
        <v>1</v>
      </c>
      <c r="AA844">
        <v>7</v>
      </c>
      <c r="AB844">
        <v>0</v>
      </c>
      <c r="AC844" s="419">
        <f t="shared" si="84"/>
        <v>8</v>
      </c>
      <c r="AD844" s="419">
        <f t="shared" si="85"/>
        <v>2</v>
      </c>
      <c r="AE844" s="419">
        <f t="shared" si="86"/>
        <v>5</v>
      </c>
      <c r="AF844" s="419">
        <f t="shared" si="87"/>
        <v>3</v>
      </c>
      <c r="AG844" s="419">
        <f t="shared" si="88"/>
        <v>5</v>
      </c>
      <c r="AH844" s="419">
        <f t="shared" si="89"/>
        <v>0</v>
      </c>
    </row>
    <row r="845" spans="1:34" ht="14.5" x14ac:dyDescent="0.35">
      <c r="A845" s="681" t="s">
        <v>2428</v>
      </c>
      <c r="B845" s="682" t="s">
        <v>2429</v>
      </c>
      <c r="C845" s="419"/>
      <c r="D845" s="419"/>
      <c r="E845" s="419"/>
      <c r="F845" s="419"/>
      <c r="G845" s="419"/>
      <c r="H845" s="419"/>
      <c r="I845" s="419"/>
      <c r="J845" s="419"/>
      <c r="K845" s="419"/>
      <c r="L845" s="419"/>
      <c r="M845" t="s">
        <v>13293</v>
      </c>
      <c r="N845">
        <v>12</v>
      </c>
      <c r="O845">
        <v>6</v>
      </c>
      <c r="P845">
        <v>6</v>
      </c>
      <c r="Q845">
        <v>3</v>
      </c>
      <c r="R845">
        <v>3</v>
      </c>
      <c r="S845">
        <v>0</v>
      </c>
      <c r="T845">
        <v>5</v>
      </c>
      <c r="U845">
        <v>0</v>
      </c>
      <c r="V845">
        <v>1</v>
      </c>
      <c r="W845">
        <v>2</v>
      </c>
      <c r="X845">
        <v>0</v>
      </c>
      <c r="Y845">
        <v>0</v>
      </c>
      <c r="Z845">
        <v>3</v>
      </c>
      <c r="AA845">
        <v>0</v>
      </c>
      <c r="AB845">
        <v>1</v>
      </c>
      <c r="AC845" s="419">
        <f t="shared" si="84"/>
        <v>1</v>
      </c>
      <c r="AD845" s="419">
        <f t="shared" si="85"/>
        <v>3</v>
      </c>
      <c r="AE845" s="419">
        <f t="shared" si="86"/>
        <v>0</v>
      </c>
      <c r="AF845" s="419">
        <f t="shared" si="87"/>
        <v>2</v>
      </c>
      <c r="AG845" s="419">
        <f t="shared" si="88"/>
        <v>0</v>
      </c>
      <c r="AH845" s="419">
        <f t="shared" si="89"/>
        <v>0</v>
      </c>
    </row>
    <row r="846" spans="1:34" ht="14.5" x14ac:dyDescent="0.35">
      <c r="A846" s="681" t="s">
        <v>2431</v>
      </c>
      <c r="B846" s="682" t="s">
        <v>9816</v>
      </c>
      <c r="C846" s="419"/>
      <c r="D846" s="419"/>
      <c r="E846" s="419"/>
      <c r="F846" s="419"/>
      <c r="G846" s="419"/>
      <c r="H846" s="419"/>
      <c r="I846" s="419"/>
      <c r="J846" s="419"/>
      <c r="K846" s="419"/>
      <c r="L846" s="419"/>
      <c r="M846" t="s">
        <v>9817</v>
      </c>
      <c r="N846">
        <v>37</v>
      </c>
      <c r="O846">
        <v>22</v>
      </c>
      <c r="P846">
        <v>15</v>
      </c>
      <c r="Q846">
        <v>11</v>
      </c>
      <c r="R846">
        <v>9</v>
      </c>
      <c r="S846">
        <v>0</v>
      </c>
      <c r="T846">
        <v>1</v>
      </c>
      <c r="U846">
        <v>16</v>
      </c>
      <c r="V846">
        <v>0</v>
      </c>
      <c r="W846">
        <v>6</v>
      </c>
      <c r="X846">
        <v>6</v>
      </c>
      <c r="Y846">
        <v>0</v>
      </c>
      <c r="Z846">
        <v>1</v>
      </c>
      <c r="AA846">
        <v>9</v>
      </c>
      <c r="AB846">
        <v>0</v>
      </c>
      <c r="AC846" s="419">
        <f t="shared" si="84"/>
        <v>5</v>
      </c>
      <c r="AD846" s="419">
        <f t="shared" si="85"/>
        <v>3</v>
      </c>
      <c r="AE846" s="419">
        <f t="shared" si="86"/>
        <v>0</v>
      </c>
      <c r="AF846" s="419">
        <f t="shared" si="87"/>
        <v>0</v>
      </c>
      <c r="AG846" s="419">
        <f t="shared" si="88"/>
        <v>7</v>
      </c>
      <c r="AH846" s="419">
        <f t="shared" si="89"/>
        <v>0</v>
      </c>
    </row>
    <row r="847" spans="1:34" ht="14.5" x14ac:dyDescent="0.35">
      <c r="A847" s="681" t="s">
        <v>2432</v>
      </c>
      <c r="B847" s="682" t="s">
        <v>2433</v>
      </c>
      <c r="C847" s="419"/>
      <c r="D847" s="419"/>
      <c r="E847" s="419"/>
      <c r="F847" s="419"/>
      <c r="G847" s="419"/>
      <c r="H847" s="419"/>
      <c r="I847" s="419"/>
      <c r="J847" s="419"/>
      <c r="K847" s="419"/>
      <c r="L847" s="419"/>
      <c r="M847" t="s">
        <v>2434</v>
      </c>
      <c r="N847">
        <v>1</v>
      </c>
      <c r="O847">
        <v>1</v>
      </c>
      <c r="P847">
        <v>0</v>
      </c>
      <c r="Q847">
        <v>1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 s="419">
        <f t="shared" si="84"/>
        <v>0</v>
      </c>
      <c r="AD847" s="419">
        <f t="shared" si="85"/>
        <v>0</v>
      </c>
      <c r="AE847" s="419">
        <f t="shared" si="86"/>
        <v>0</v>
      </c>
      <c r="AF847" s="419">
        <f t="shared" si="87"/>
        <v>0</v>
      </c>
      <c r="AG847" s="419">
        <f t="shared" si="88"/>
        <v>0</v>
      </c>
      <c r="AH847" s="419">
        <f t="shared" si="89"/>
        <v>0</v>
      </c>
    </row>
    <row r="848" spans="1:34" ht="14.5" x14ac:dyDescent="0.35">
      <c r="A848" s="681" t="s">
        <v>8734</v>
      </c>
      <c r="B848" s="682" t="s">
        <v>2438</v>
      </c>
      <c r="C848" s="419"/>
      <c r="D848" s="419"/>
      <c r="E848" s="419"/>
      <c r="F848" s="419"/>
      <c r="G848" s="419"/>
      <c r="H848" s="419"/>
      <c r="I848" s="419"/>
      <c r="J848" s="419"/>
      <c r="K848" s="419"/>
      <c r="L848" s="419"/>
      <c r="M848" t="s">
        <v>17273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 s="419">
        <f t="shared" si="84"/>
        <v>0</v>
      </c>
      <c r="AD848" s="419">
        <f t="shared" si="85"/>
        <v>0</v>
      </c>
      <c r="AE848" s="419">
        <f t="shared" si="86"/>
        <v>0</v>
      </c>
      <c r="AF848" s="419">
        <f t="shared" si="87"/>
        <v>0</v>
      </c>
      <c r="AG848" s="419">
        <f t="shared" si="88"/>
        <v>0</v>
      </c>
      <c r="AH848" s="419">
        <f t="shared" si="89"/>
        <v>0</v>
      </c>
    </row>
    <row r="849" spans="1:34" ht="14.5" x14ac:dyDescent="0.35">
      <c r="A849" s="681" t="s">
        <v>8245</v>
      </c>
      <c r="B849" s="682" t="s">
        <v>2440</v>
      </c>
      <c r="C849" s="419"/>
      <c r="D849" s="419"/>
      <c r="E849" s="419"/>
      <c r="F849" s="419"/>
      <c r="G849" s="419"/>
      <c r="H849" s="419"/>
      <c r="I849" s="419"/>
      <c r="J849" s="419"/>
      <c r="K849" s="419"/>
      <c r="L849" s="419"/>
      <c r="M849" t="s">
        <v>250</v>
      </c>
      <c r="N849">
        <v>4</v>
      </c>
      <c r="O849">
        <v>2</v>
      </c>
      <c r="P849">
        <v>2</v>
      </c>
      <c r="Q849">
        <v>0</v>
      </c>
      <c r="R849">
        <v>2</v>
      </c>
      <c r="S849">
        <v>0</v>
      </c>
      <c r="T849">
        <v>0</v>
      </c>
      <c r="U849">
        <v>2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2</v>
      </c>
      <c r="AB849">
        <v>0</v>
      </c>
      <c r="AC849" s="419">
        <f t="shared" si="84"/>
        <v>0</v>
      </c>
      <c r="AD849" s="419">
        <f t="shared" si="85"/>
        <v>2</v>
      </c>
      <c r="AE849" s="419">
        <f t="shared" si="86"/>
        <v>0</v>
      </c>
      <c r="AF849" s="419">
        <f t="shared" si="87"/>
        <v>0</v>
      </c>
      <c r="AG849" s="419">
        <f t="shared" si="88"/>
        <v>0</v>
      </c>
      <c r="AH849" s="419">
        <f t="shared" si="89"/>
        <v>0</v>
      </c>
    </row>
    <row r="850" spans="1:34" ht="14.5" x14ac:dyDescent="0.35">
      <c r="A850" s="681" t="s">
        <v>2443</v>
      </c>
      <c r="B850" s="682" t="s">
        <v>2444</v>
      </c>
      <c r="C850" s="419"/>
      <c r="D850" s="419"/>
      <c r="E850" s="419"/>
      <c r="F850" s="419"/>
      <c r="G850" s="419"/>
      <c r="H850" s="419"/>
      <c r="I850" s="419"/>
      <c r="J850" s="419"/>
      <c r="K850" s="419"/>
      <c r="L850" s="419"/>
      <c r="M850" t="s">
        <v>4504</v>
      </c>
      <c r="N850">
        <v>8</v>
      </c>
      <c r="O850">
        <v>4</v>
      </c>
      <c r="P850">
        <v>4</v>
      </c>
      <c r="Q850">
        <v>3</v>
      </c>
      <c r="R850">
        <v>3</v>
      </c>
      <c r="S850">
        <v>0</v>
      </c>
      <c r="T850">
        <v>0</v>
      </c>
      <c r="U850">
        <v>1</v>
      </c>
      <c r="V850">
        <v>1</v>
      </c>
      <c r="W850">
        <v>1</v>
      </c>
      <c r="X850">
        <v>2</v>
      </c>
      <c r="Y850">
        <v>0</v>
      </c>
      <c r="Z850">
        <v>0</v>
      </c>
      <c r="AA850">
        <v>1</v>
      </c>
      <c r="AB850">
        <v>0</v>
      </c>
      <c r="AC850" s="419">
        <f t="shared" si="84"/>
        <v>2</v>
      </c>
      <c r="AD850" s="419">
        <f t="shared" si="85"/>
        <v>1</v>
      </c>
      <c r="AE850" s="419">
        <f t="shared" si="86"/>
        <v>0</v>
      </c>
      <c r="AF850" s="419">
        <f t="shared" si="87"/>
        <v>0</v>
      </c>
      <c r="AG850" s="419">
        <f t="shared" si="88"/>
        <v>0</v>
      </c>
      <c r="AH850" s="419">
        <f t="shared" si="89"/>
        <v>1</v>
      </c>
    </row>
    <row r="851" spans="1:34" ht="14.5" x14ac:dyDescent="0.35">
      <c r="A851" s="681" t="s">
        <v>8249</v>
      </c>
      <c r="B851" s="682" t="s">
        <v>2446</v>
      </c>
      <c r="C851" s="419"/>
      <c r="D851" s="419"/>
      <c r="E851" s="419"/>
      <c r="F851" s="419"/>
      <c r="G851" s="419"/>
      <c r="H851" s="419"/>
      <c r="I851" s="419"/>
      <c r="J851" s="419"/>
      <c r="K851" s="419"/>
      <c r="L851" s="419"/>
      <c r="M851" t="s">
        <v>649</v>
      </c>
      <c r="N851">
        <v>6</v>
      </c>
      <c r="O851">
        <v>4</v>
      </c>
      <c r="P851">
        <v>2</v>
      </c>
      <c r="Q851">
        <v>0</v>
      </c>
      <c r="R851">
        <v>0</v>
      </c>
      <c r="S851">
        <v>4</v>
      </c>
      <c r="T851">
        <v>0</v>
      </c>
      <c r="U851">
        <v>1</v>
      </c>
      <c r="V851">
        <v>1</v>
      </c>
      <c r="W851">
        <v>0</v>
      </c>
      <c r="X851">
        <v>0</v>
      </c>
      <c r="Y851">
        <v>3</v>
      </c>
      <c r="Z851">
        <v>0</v>
      </c>
      <c r="AA851">
        <v>1</v>
      </c>
      <c r="AB851">
        <v>0</v>
      </c>
      <c r="AC851" s="419">
        <f t="shared" si="84"/>
        <v>0</v>
      </c>
      <c r="AD851" s="419">
        <f t="shared" si="85"/>
        <v>0</v>
      </c>
      <c r="AE851" s="419">
        <f t="shared" si="86"/>
        <v>1</v>
      </c>
      <c r="AF851" s="419">
        <f t="shared" si="87"/>
        <v>0</v>
      </c>
      <c r="AG851" s="419">
        <f t="shared" si="88"/>
        <v>0</v>
      </c>
      <c r="AH851" s="419">
        <f t="shared" si="89"/>
        <v>1</v>
      </c>
    </row>
    <row r="852" spans="1:34" ht="14.5" x14ac:dyDescent="0.35">
      <c r="A852" s="681" t="s">
        <v>2448</v>
      </c>
      <c r="B852" s="682" t="s">
        <v>9795</v>
      </c>
      <c r="C852" s="419"/>
      <c r="D852" s="419"/>
      <c r="E852" s="419"/>
      <c r="F852" s="419"/>
      <c r="G852" s="419"/>
      <c r="H852" s="419"/>
      <c r="I852" s="419"/>
      <c r="J852" s="419"/>
      <c r="K852" s="419"/>
      <c r="L852" s="419"/>
      <c r="M852" t="s">
        <v>9796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 s="419">
        <f t="shared" si="84"/>
        <v>0</v>
      </c>
      <c r="AD852" s="419">
        <f t="shared" si="85"/>
        <v>0</v>
      </c>
      <c r="AE852" s="419">
        <f t="shared" si="86"/>
        <v>0</v>
      </c>
      <c r="AF852" s="419">
        <f t="shared" si="87"/>
        <v>0</v>
      </c>
      <c r="AG852" s="419">
        <f t="shared" si="88"/>
        <v>0</v>
      </c>
      <c r="AH852" s="419">
        <f t="shared" si="89"/>
        <v>0</v>
      </c>
    </row>
    <row r="853" spans="1:34" ht="14.5" x14ac:dyDescent="0.35">
      <c r="A853" s="681" t="s">
        <v>2449</v>
      </c>
      <c r="B853" s="682" t="s">
        <v>7213</v>
      </c>
      <c r="C853" s="419"/>
      <c r="D853" s="419"/>
      <c r="E853" s="419"/>
      <c r="F853" s="419"/>
      <c r="G853" s="419"/>
      <c r="H853" s="419"/>
      <c r="I853" s="419"/>
      <c r="J853" s="419"/>
      <c r="K853" s="419"/>
      <c r="L853" s="419"/>
      <c r="M853" t="s">
        <v>7215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 s="419">
        <f t="shared" si="84"/>
        <v>0</v>
      </c>
      <c r="AD853" s="419">
        <f t="shared" si="85"/>
        <v>0</v>
      </c>
      <c r="AE853" s="419">
        <f t="shared" si="86"/>
        <v>0</v>
      </c>
      <c r="AF853" s="419">
        <f t="shared" si="87"/>
        <v>0</v>
      </c>
      <c r="AG853" s="419">
        <f t="shared" si="88"/>
        <v>0</v>
      </c>
      <c r="AH853" s="419">
        <f t="shared" si="89"/>
        <v>0</v>
      </c>
    </row>
    <row r="854" spans="1:34" ht="14.5" x14ac:dyDescent="0.35">
      <c r="A854" s="681" t="s">
        <v>918</v>
      </c>
      <c r="B854" s="682" t="s">
        <v>8247</v>
      </c>
      <c r="C854" s="419"/>
      <c r="D854" s="419"/>
      <c r="E854" s="419"/>
      <c r="F854" s="419"/>
      <c r="G854" s="419"/>
      <c r="H854" s="419"/>
      <c r="I854" s="419"/>
      <c r="J854" s="419"/>
      <c r="K854" s="419"/>
      <c r="L854" s="419"/>
      <c r="M854" t="s">
        <v>17274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 s="419">
        <f t="shared" si="84"/>
        <v>0</v>
      </c>
      <c r="AD854" s="419">
        <f t="shared" si="85"/>
        <v>0</v>
      </c>
      <c r="AE854" s="419">
        <f t="shared" si="86"/>
        <v>0</v>
      </c>
      <c r="AF854" s="419">
        <f t="shared" si="87"/>
        <v>0</v>
      </c>
      <c r="AG854" s="419">
        <f t="shared" si="88"/>
        <v>0</v>
      </c>
      <c r="AH854" s="419">
        <f t="shared" si="89"/>
        <v>0</v>
      </c>
    </row>
    <row r="855" spans="1:34" ht="14.5" x14ac:dyDescent="0.35">
      <c r="A855" s="681" t="s">
        <v>1002</v>
      </c>
      <c r="B855" s="682" t="s">
        <v>2450</v>
      </c>
      <c r="C855" s="419"/>
      <c r="D855" s="419"/>
      <c r="E855" s="419"/>
      <c r="F855" s="419"/>
      <c r="G855" s="419"/>
      <c r="H855" s="419"/>
      <c r="I855" s="419"/>
      <c r="J855" s="419"/>
      <c r="K855" s="419"/>
      <c r="L855" s="419"/>
      <c r="M855" t="s">
        <v>17275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 s="419">
        <f t="shared" si="84"/>
        <v>0</v>
      </c>
      <c r="AD855" s="419">
        <f t="shared" si="85"/>
        <v>0</v>
      </c>
      <c r="AE855" s="419">
        <f t="shared" si="86"/>
        <v>0</v>
      </c>
      <c r="AF855" s="419">
        <f t="shared" si="87"/>
        <v>0</v>
      </c>
      <c r="AG855" s="419">
        <f t="shared" si="88"/>
        <v>0</v>
      </c>
      <c r="AH855" s="419">
        <f t="shared" si="89"/>
        <v>0</v>
      </c>
    </row>
    <row r="856" spans="1:34" ht="14.5" x14ac:dyDescent="0.35">
      <c r="A856" s="681" t="s">
        <v>1022</v>
      </c>
      <c r="B856" s="682" t="s">
        <v>2452</v>
      </c>
      <c r="C856" s="419"/>
      <c r="D856" s="419"/>
      <c r="E856" s="419"/>
      <c r="F856" s="419"/>
      <c r="G856" s="419"/>
      <c r="H856" s="419"/>
      <c r="I856" s="419"/>
      <c r="J856" s="419"/>
      <c r="K856" s="419"/>
      <c r="L856" s="419"/>
      <c r="M856" t="s">
        <v>17277</v>
      </c>
      <c r="N856">
        <v>1</v>
      </c>
      <c r="O856">
        <v>0</v>
      </c>
      <c r="P856">
        <v>1</v>
      </c>
      <c r="Q856">
        <v>1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 s="419">
        <f t="shared" si="84"/>
        <v>1</v>
      </c>
      <c r="AD856" s="419">
        <f t="shared" si="85"/>
        <v>0</v>
      </c>
      <c r="AE856" s="419">
        <f t="shared" si="86"/>
        <v>0</v>
      </c>
      <c r="AF856" s="419">
        <f t="shared" si="87"/>
        <v>0</v>
      </c>
      <c r="AG856" s="419">
        <f t="shared" si="88"/>
        <v>0</v>
      </c>
      <c r="AH856" s="419">
        <f t="shared" si="89"/>
        <v>0</v>
      </c>
    </row>
    <row r="857" spans="1:34" ht="14.5" x14ac:dyDescent="0.35">
      <c r="A857" s="681" t="s">
        <v>1069</v>
      </c>
      <c r="B857" s="682" t="s">
        <v>2454</v>
      </c>
      <c r="C857" s="419"/>
      <c r="D857" s="419"/>
      <c r="E857" s="419"/>
      <c r="F857" s="419"/>
      <c r="G857" s="419"/>
      <c r="H857" s="419"/>
      <c r="I857" s="419"/>
      <c r="J857" s="419"/>
      <c r="K857" s="419"/>
      <c r="L857" s="419"/>
      <c r="M857" t="s">
        <v>2455</v>
      </c>
      <c r="N857">
        <v>5</v>
      </c>
      <c r="O857">
        <v>2</v>
      </c>
      <c r="P857">
        <v>3</v>
      </c>
      <c r="Q857">
        <v>2</v>
      </c>
      <c r="R857">
        <v>0</v>
      </c>
      <c r="S857">
        <v>0</v>
      </c>
      <c r="T857">
        <v>2</v>
      </c>
      <c r="U857">
        <v>1</v>
      </c>
      <c r="V857">
        <v>0</v>
      </c>
      <c r="W857">
        <v>1</v>
      </c>
      <c r="X857">
        <v>0</v>
      </c>
      <c r="Y857">
        <v>0</v>
      </c>
      <c r="Z857">
        <v>1</v>
      </c>
      <c r="AA857">
        <v>0</v>
      </c>
      <c r="AB857">
        <v>0</v>
      </c>
      <c r="AC857" s="419">
        <f t="shared" si="84"/>
        <v>1</v>
      </c>
      <c r="AD857" s="419">
        <f t="shared" si="85"/>
        <v>0</v>
      </c>
      <c r="AE857" s="419">
        <f t="shared" si="86"/>
        <v>0</v>
      </c>
      <c r="AF857" s="419">
        <f t="shared" si="87"/>
        <v>1</v>
      </c>
      <c r="AG857" s="419">
        <f t="shared" si="88"/>
        <v>1</v>
      </c>
      <c r="AH857" s="419">
        <f t="shared" si="89"/>
        <v>0</v>
      </c>
    </row>
    <row r="858" spans="1:34" ht="14.5" x14ac:dyDescent="0.35">
      <c r="A858" s="681" t="s">
        <v>1101</v>
      </c>
      <c r="B858" s="682" t="s">
        <v>9798</v>
      </c>
      <c r="C858" s="419"/>
      <c r="D858" s="419"/>
      <c r="E858" s="419"/>
      <c r="F858" s="419"/>
      <c r="G858" s="419"/>
      <c r="H858" s="419"/>
      <c r="I858" s="419"/>
      <c r="J858" s="419"/>
      <c r="K858" s="419"/>
      <c r="L858" s="419"/>
      <c r="M858" t="s">
        <v>17279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 s="419">
        <f t="shared" si="84"/>
        <v>0</v>
      </c>
      <c r="AD858" s="419">
        <f t="shared" si="85"/>
        <v>0</v>
      </c>
      <c r="AE858" s="419">
        <f t="shared" si="86"/>
        <v>0</v>
      </c>
      <c r="AF858" s="419">
        <f t="shared" si="87"/>
        <v>0</v>
      </c>
      <c r="AG858" s="419">
        <f t="shared" si="88"/>
        <v>0</v>
      </c>
      <c r="AH858" s="419">
        <f t="shared" si="89"/>
        <v>0</v>
      </c>
    </row>
    <row r="859" spans="1:34" ht="14.5" x14ac:dyDescent="0.35">
      <c r="A859" s="681" t="s">
        <v>2460</v>
      </c>
      <c r="B859" s="682" t="s">
        <v>2461</v>
      </c>
      <c r="C859" s="419"/>
      <c r="D859" s="419"/>
      <c r="E859" s="419"/>
      <c r="F859" s="419"/>
      <c r="G859" s="419"/>
      <c r="H859" s="419"/>
      <c r="I859" s="419"/>
      <c r="J859" s="419"/>
      <c r="K859" s="419"/>
      <c r="L859" s="419"/>
      <c r="M859" t="s">
        <v>13294</v>
      </c>
      <c r="N859">
        <v>5</v>
      </c>
      <c r="O859">
        <v>3</v>
      </c>
      <c r="P859">
        <v>2</v>
      </c>
      <c r="Q859">
        <v>1</v>
      </c>
      <c r="R859">
        <v>0</v>
      </c>
      <c r="S859">
        <v>0</v>
      </c>
      <c r="T859">
        <v>0</v>
      </c>
      <c r="U859">
        <v>1</v>
      </c>
      <c r="V859">
        <v>3</v>
      </c>
      <c r="W859">
        <v>1</v>
      </c>
      <c r="X859">
        <v>0</v>
      </c>
      <c r="Y859">
        <v>0</v>
      </c>
      <c r="Z859">
        <v>0</v>
      </c>
      <c r="AA859">
        <v>0</v>
      </c>
      <c r="AB859">
        <v>2</v>
      </c>
      <c r="AC859" s="419">
        <f t="shared" si="84"/>
        <v>0</v>
      </c>
      <c r="AD859" s="419">
        <f t="shared" si="85"/>
        <v>0</v>
      </c>
      <c r="AE859" s="419">
        <f t="shared" si="86"/>
        <v>0</v>
      </c>
      <c r="AF859" s="419">
        <f t="shared" si="87"/>
        <v>0</v>
      </c>
      <c r="AG859" s="419">
        <f t="shared" si="88"/>
        <v>1</v>
      </c>
      <c r="AH859" s="419">
        <f t="shared" si="89"/>
        <v>1</v>
      </c>
    </row>
    <row r="860" spans="1:34" ht="14.5" x14ac:dyDescent="0.35">
      <c r="A860" s="681" t="s">
        <v>2463</v>
      </c>
      <c r="B860" s="682" t="s">
        <v>9818</v>
      </c>
      <c r="C860" s="419"/>
      <c r="D860" s="419"/>
      <c r="E860" s="419"/>
      <c r="F860" s="419"/>
      <c r="G860" s="419"/>
      <c r="H860" s="419"/>
      <c r="I860" s="419"/>
      <c r="J860" s="419"/>
      <c r="K860" s="419"/>
      <c r="L860" s="419"/>
      <c r="M860" t="s">
        <v>2410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 s="419">
        <f t="shared" si="84"/>
        <v>0</v>
      </c>
      <c r="AD860" s="419">
        <f t="shared" si="85"/>
        <v>0</v>
      </c>
      <c r="AE860" s="419">
        <f t="shared" si="86"/>
        <v>0</v>
      </c>
      <c r="AF860" s="419">
        <f t="shared" si="87"/>
        <v>0</v>
      </c>
      <c r="AG860" s="419">
        <f t="shared" si="88"/>
        <v>0</v>
      </c>
      <c r="AH860" s="419">
        <f t="shared" si="89"/>
        <v>0</v>
      </c>
    </row>
    <row r="861" spans="1:34" ht="14.5" x14ac:dyDescent="0.35">
      <c r="A861" s="681" t="s">
        <v>2464</v>
      </c>
      <c r="B861" s="682" t="s">
        <v>2465</v>
      </c>
      <c r="C861" s="419"/>
      <c r="D861" s="419"/>
      <c r="E861" s="419"/>
      <c r="F861" s="419"/>
      <c r="G861" s="419"/>
      <c r="H861" s="419"/>
      <c r="I861" s="419"/>
      <c r="J861" s="419"/>
      <c r="K861" s="419"/>
      <c r="L861" s="419"/>
      <c r="M861" t="s">
        <v>18538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 s="419">
        <f t="shared" si="84"/>
        <v>0</v>
      </c>
      <c r="AD861" s="419">
        <f t="shared" si="85"/>
        <v>0</v>
      </c>
      <c r="AE861" s="419">
        <f t="shared" si="86"/>
        <v>0</v>
      </c>
      <c r="AF861" s="419">
        <f t="shared" si="87"/>
        <v>0</v>
      </c>
      <c r="AG861" s="419">
        <f t="shared" si="88"/>
        <v>0</v>
      </c>
      <c r="AH861" s="419">
        <f t="shared" si="89"/>
        <v>0</v>
      </c>
    </row>
    <row r="862" spans="1:34" ht="14.5" x14ac:dyDescent="0.35">
      <c r="A862" s="681" t="s">
        <v>2468</v>
      </c>
      <c r="B862" s="682" t="s">
        <v>2469</v>
      </c>
      <c r="C862" s="419"/>
      <c r="D862" s="419"/>
      <c r="E862" s="419"/>
      <c r="F862" s="419"/>
      <c r="G862" s="419"/>
      <c r="H862" s="419"/>
      <c r="I862" s="419"/>
      <c r="J862" s="419"/>
      <c r="K862" s="419"/>
      <c r="L862" s="419"/>
      <c r="M862" t="s">
        <v>1082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 s="419">
        <f t="shared" si="84"/>
        <v>0</v>
      </c>
      <c r="AD862" s="419">
        <f t="shared" si="85"/>
        <v>0</v>
      </c>
      <c r="AE862" s="419">
        <f t="shared" si="86"/>
        <v>0</v>
      </c>
      <c r="AF862" s="419">
        <f t="shared" si="87"/>
        <v>0</v>
      </c>
      <c r="AG862" s="419">
        <f t="shared" si="88"/>
        <v>0</v>
      </c>
      <c r="AH862" s="419">
        <f t="shared" si="89"/>
        <v>0</v>
      </c>
    </row>
    <row r="863" spans="1:34" ht="14.5" x14ac:dyDescent="0.35">
      <c r="A863" s="681" t="s">
        <v>2364</v>
      </c>
      <c r="B863" s="682" t="s">
        <v>2472</v>
      </c>
      <c r="C863" s="419"/>
      <c r="D863" s="419"/>
      <c r="E863" s="419"/>
      <c r="F863" s="419"/>
      <c r="G863" s="419"/>
      <c r="H863" s="419"/>
      <c r="I863" s="419"/>
      <c r="J863" s="419"/>
      <c r="K863" s="419"/>
      <c r="L863" s="419"/>
      <c r="M863" t="s">
        <v>2473</v>
      </c>
      <c r="N863">
        <v>13</v>
      </c>
      <c r="O863">
        <v>6</v>
      </c>
      <c r="P863">
        <v>7</v>
      </c>
      <c r="Q863">
        <v>3</v>
      </c>
      <c r="R863">
        <v>1</v>
      </c>
      <c r="S863">
        <v>1</v>
      </c>
      <c r="T863">
        <v>7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4</v>
      </c>
      <c r="AA863">
        <v>1</v>
      </c>
      <c r="AB863">
        <v>0</v>
      </c>
      <c r="AC863" s="419">
        <f t="shared" si="84"/>
        <v>3</v>
      </c>
      <c r="AD863" s="419">
        <f t="shared" si="85"/>
        <v>0</v>
      </c>
      <c r="AE863" s="419">
        <f t="shared" si="86"/>
        <v>1</v>
      </c>
      <c r="AF863" s="419">
        <f t="shared" si="87"/>
        <v>3</v>
      </c>
      <c r="AG863" s="419">
        <f t="shared" si="88"/>
        <v>0</v>
      </c>
      <c r="AH863" s="419">
        <f t="shared" si="89"/>
        <v>0</v>
      </c>
    </row>
    <row r="864" spans="1:34" ht="14.5" x14ac:dyDescent="0.35">
      <c r="A864" s="681" t="s">
        <v>7086</v>
      </c>
      <c r="B864" s="682" t="s">
        <v>2474</v>
      </c>
      <c r="C864" s="419"/>
      <c r="D864" s="419"/>
      <c r="E864" s="419"/>
      <c r="F864" s="419"/>
      <c r="G864" s="419"/>
      <c r="H864" s="419"/>
      <c r="I864" s="419"/>
      <c r="J864" s="419"/>
      <c r="K864" s="419"/>
      <c r="L864" s="419"/>
      <c r="M864" t="s">
        <v>2475</v>
      </c>
      <c r="N864">
        <v>6</v>
      </c>
      <c r="O864">
        <v>3</v>
      </c>
      <c r="P864">
        <v>3</v>
      </c>
      <c r="Q864">
        <v>3</v>
      </c>
      <c r="R864">
        <v>0</v>
      </c>
      <c r="S864">
        <v>3</v>
      </c>
      <c r="T864">
        <v>0</v>
      </c>
      <c r="U864">
        <v>0</v>
      </c>
      <c r="V864">
        <v>0</v>
      </c>
      <c r="W864">
        <v>2</v>
      </c>
      <c r="X864">
        <v>0</v>
      </c>
      <c r="Y864">
        <v>1</v>
      </c>
      <c r="Z864">
        <v>0</v>
      </c>
      <c r="AA864">
        <v>0</v>
      </c>
      <c r="AB864">
        <v>0</v>
      </c>
      <c r="AC864" s="419">
        <f t="shared" si="84"/>
        <v>1</v>
      </c>
      <c r="AD864" s="419">
        <f t="shared" si="85"/>
        <v>0</v>
      </c>
      <c r="AE864" s="419">
        <f t="shared" si="86"/>
        <v>2</v>
      </c>
      <c r="AF864" s="419">
        <f t="shared" si="87"/>
        <v>0</v>
      </c>
      <c r="AG864" s="419">
        <f t="shared" si="88"/>
        <v>0</v>
      </c>
      <c r="AH864" s="419">
        <f t="shared" si="89"/>
        <v>0</v>
      </c>
    </row>
    <row r="865" spans="1:34" ht="14.5" x14ac:dyDescent="0.35">
      <c r="A865" s="681" t="s">
        <v>7465</v>
      </c>
      <c r="B865" s="682" t="s">
        <v>2477</v>
      </c>
      <c r="C865" s="419"/>
      <c r="D865" s="419"/>
      <c r="E865" s="419"/>
      <c r="F865" s="419"/>
      <c r="G865" s="419"/>
      <c r="H865" s="419"/>
      <c r="I865" s="419"/>
      <c r="J865" s="419"/>
      <c r="K865" s="419"/>
      <c r="L865" s="419"/>
      <c r="M865" t="s">
        <v>17280</v>
      </c>
      <c r="N865">
        <v>16</v>
      </c>
      <c r="O865">
        <v>13</v>
      </c>
      <c r="P865">
        <v>3</v>
      </c>
      <c r="Q865">
        <v>1</v>
      </c>
      <c r="R865">
        <v>7</v>
      </c>
      <c r="S865">
        <v>0</v>
      </c>
      <c r="T865">
        <v>3</v>
      </c>
      <c r="U865">
        <v>4</v>
      </c>
      <c r="V865">
        <v>1</v>
      </c>
      <c r="W865">
        <v>0</v>
      </c>
      <c r="X865">
        <v>7</v>
      </c>
      <c r="Y865">
        <v>0</v>
      </c>
      <c r="Z865">
        <v>3</v>
      </c>
      <c r="AA865">
        <v>3</v>
      </c>
      <c r="AB865">
        <v>0</v>
      </c>
      <c r="AC865" s="419">
        <f t="shared" si="84"/>
        <v>1</v>
      </c>
      <c r="AD865" s="419">
        <f t="shared" si="85"/>
        <v>0</v>
      </c>
      <c r="AE865" s="419">
        <f t="shared" si="86"/>
        <v>0</v>
      </c>
      <c r="AF865" s="419">
        <f t="shared" si="87"/>
        <v>0</v>
      </c>
      <c r="AG865" s="419">
        <f t="shared" si="88"/>
        <v>1</v>
      </c>
      <c r="AH865" s="419">
        <f t="shared" si="89"/>
        <v>1</v>
      </c>
    </row>
    <row r="866" spans="1:34" ht="14.5" x14ac:dyDescent="0.35">
      <c r="A866" s="681" t="s">
        <v>2480</v>
      </c>
      <c r="B866" s="682" t="s">
        <v>2481</v>
      </c>
      <c r="C866" s="419"/>
      <c r="D866" s="419"/>
      <c r="E866" s="419"/>
      <c r="F866" s="419"/>
      <c r="G866" s="419"/>
      <c r="H866" s="419"/>
      <c r="I866" s="419"/>
      <c r="J866" s="419"/>
      <c r="K866" s="419"/>
      <c r="L866" s="419"/>
      <c r="M866" t="s">
        <v>7846</v>
      </c>
      <c r="N866">
        <v>4</v>
      </c>
      <c r="O866">
        <v>2</v>
      </c>
      <c r="P866">
        <v>2</v>
      </c>
      <c r="Q866">
        <v>0</v>
      </c>
      <c r="R866">
        <v>1</v>
      </c>
      <c r="S866">
        <v>0</v>
      </c>
      <c r="T866">
        <v>2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1</v>
      </c>
      <c r="AA866">
        <v>0</v>
      </c>
      <c r="AB866">
        <v>0</v>
      </c>
      <c r="AC866" s="419">
        <f t="shared" si="84"/>
        <v>0</v>
      </c>
      <c r="AD866" s="419">
        <f t="shared" si="85"/>
        <v>0</v>
      </c>
      <c r="AE866" s="419">
        <f t="shared" si="86"/>
        <v>0</v>
      </c>
      <c r="AF866" s="419">
        <f t="shared" si="87"/>
        <v>1</v>
      </c>
      <c r="AG866" s="419">
        <f t="shared" si="88"/>
        <v>1</v>
      </c>
      <c r="AH866" s="419">
        <f t="shared" si="89"/>
        <v>0</v>
      </c>
    </row>
    <row r="867" spans="1:34" ht="14.5" x14ac:dyDescent="0.35">
      <c r="A867" s="681" t="s">
        <v>2483</v>
      </c>
      <c r="B867" s="682" t="s">
        <v>9813</v>
      </c>
      <c r="C867" s="419"/>
      <c r="D867" s="419"/>
      <c r="E867" s="419"/>
      <c r="F867" s="419"/>
      <c r="G867" s="419"/>
      <c r="H867" s="419"/>
      <c r="I867" s="419"/>
      <c r="J867" s="419"/>
      <c r="K867" s="419"/>
      <c r="L867" s="419"/>
      <c r="M867" t="s">
        <v>9814</v>
      </c>
      <c r="N867">
        <v>16</v>
      </c>
      <c r="O867">
        <v>9</v>
      </c>
      <c r="P867">
        <v>7</v>
      </c>
      <c r="Q867">
        <v>7</v>
      </c>
      <c r="R867">
        <v>0</v>
      </c>
      <c r="S867">
        <v>0</v>
      </c>
      <c r="T867">
        <v>3</v>
      </c>
      <c r="U867">
        <v>5</v>
      </c>
      <c r="V867">
        <v>1</v>
      </c>
      <c r="W867">
        <v>3</v>
      </c>
      <c r="X867">
        <v>0</v>
      </c>
      <c r="Y867">
        <v>0</v>
      </c>
      <c r="Z867">
        <v>2</v>
      </c>
      <c r="AA867">
        <v>3</v>
      </c>
      <c r="AB867">
        <v>1</v>
      </c>
      <c r="AC867" s="419">
        <f t="shared" si="84"/>
        <v>4</v>
      </c>
      <c r="AD867" s="419">
        <f t="shared" si="85"/>
        <v>0</v>
      </c>
      <c r="AE867" s="419">
        <f t="shared" si="86"/>
        <v>0</v>
      </c>
      <c r="AF867" s="419">
        <f t="shared" si="87"/>
        <v>1</v>
      </c>
      <c r="AG867" s="419">
        <f t="shared" si="88"/>
        <v>2</v>
      </c>
      <c r="AH867" s="419">
        <f t="shared" si="89"/>
        <v>0</v>
      </c>
    </row>
    <row r="868" spans="1:34" ht="14.5" x14ac:dyDescent="0.35">
      <c r="A868" s="681" t="s">
        <v>2484</v>
      </c>
      <c r="B868" s="682" t="s">
        <v>2485</v>
      </c>
      <c r="C868" s="419"/>
      <c r="D868" s="419"/>
      <c r="E868" s="419"/>
      <c r="F868" s="419"/>
      <c r="G868" s="419"/>
      <c r="H868" s="419"/>
      <c r="I868" s="419"/>
      <c r="J868" s="419"/>
      <c r="K868" s="419"/>
      <c r="L868" s="419"/>
      <c r="M868" t="s">
        <v>17282</v>
      </c>
      <c r="N868">
        <v>5</v>
      </c>
      <c r="O868">
        <v>2</v>
      </c>
      <c r="P868">
        <v>3</v>
      </c>
      <c r="Q868">
        <v>1</v>
      </c>
      <c r="R868">
        <v>2</v>
      </c>
      <c r="S868">
        <v>0</v>
      </c>
      <c r="T868">
        <v>1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 s="419">
        <f t="shared" si="84"/>
        <v>1</v>
      </c>
      <c r="AD868" s="419">
        <f t="shared" si="85"/>
        <v>1</v>
      </c>
      <c r="AE868" s="419">
        <f t="shared" si="86"/>
        <v>0</v>
      </c>
      <c r="AF868" s="419">
        <f t="shared" si="87"/>
        <v>1</v>
      </c>
      <c r="AG868" s="419">
        <f t="shared" si="88"/>
        <v>0</v>
      </c>
      <c r="AH868" s="419">
        <f t="shared" si="89"/>
        <v>0</v>
      </c>
    </row>
    <row r="869" spans="1:34" ht="14.5" x14ac:dyDescent="0.35">
      <c r="A869" s="681" t="s">
        <v>2488</v>
      </c>
      <c r="B869" s="682" t="s">
        <v>2489</v>
      </c>
      <c r="C869" s="419"/>
      <c r="D869" s="419"/>
      <c r="E869" s="419"/>
      <c r="F869" s="419"/>
      <c r="G869" s="419"/>
      <c r="H869" s="419"/>
      <c r="I869" s="419"/>
      <c r="J869" s="419"/>
      <c r="K869" s="419"/>
      <c r="L869" s="419"/>
      <c r="M869" t="s">
        <v>1879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 s="419">
        <f t="shared" si="84"/>
        <v>0</v>
      </c>
      <c r="AD869" s="419">
        <f t="shared" si="85"/>
        <v>0</v>
      </c>
      <c r="AE869" s="419">
        <f t="shared" si="86"/>
        <v>0</v>
      </c>
      <c r="AF869" s="419">
        <f t="shared" si="87"/>
        <v>0</v>
      </c>
      <c r="AG869" s="419">
        <f t="shared" si="88"/>
        <v>0</v>
      </c>
      <c r="AH869" s="419">
        <f t="shared" si="89"/>
        <v>0</v>
      </c>
    </row>
    <row r="870" spans="1:34" ht="14.5" x14ac:dyDescent="0.35">
      <c r="A870" s="681" t="s">
        <v>2491</v>
      </c>
      <c r="B870" s="682" t="s">
        <v>2492</v>
      </c>
      <c r="C870" s="419"/>
      <c r="D870" s="419"/>
      <c r="E870" s="419"/>
      <c r="F870" s="419"/>
      <c r="G870" s="419"/>
      <c r="H870" s="419"/>
      <c r="I870" s="419"/>
      <c r="J870" s="419"/>
      <c r="K870" s="419"/>
      <c r="L870" s="419"/>
      <c r="M870" t="s">
        <v>17283</v>
      </c>
      <c r="N870">
        <v>20</v>
      </c>
      <c r="O870">
        <v>12</v>
      </c>
      <c r="P870">
        <v>8</v>
      </c>
      <c r="Q870">
        <v>3</v>
      </c>
      <c r="R870">
        <v>2</v>
      </c>
      <c r="S870">
        <v>5</v>
      </c>
      <c r="T870">
        <v>3</v>
      </c>
      <c r="U870">
        <v>0</v>
      </c>
      <c r="V870">
        <v>7</v>
      </c>
      <c r="W870">
        <v>3</v>
      </c>
      <c r="X870">
        <v>2</v>
      </c>
      <c r="Y870">
        <v>0</v>
      </c>
      <c r="Z870">
        <v>3</v>
      </c>
      <c r="AA870">
        <v>0</v>
      </c>
      <c r="AB870">
        <v>4</v>
      </c>
      <c r="AC870" s="419">
        <f t="shared" si="84"/>
        <v>0</v>
      </c>
      <c r="AD870" s="419">
        <f t="shared" si="85"/>
        <v>0</v>
      </c>
      <c r="AE870" s="419">
        <f t="shared" si="86"/>
        <v>5</v>
      </c>
      <c r="AF870" s="419">
        <f t="shared" si="87"/>
        <v>0</v>
      </c>
      <c r="AG870" s="419">
        <f t="shared" si="88"/>
        <v>0</v>
      </c>
      <c r="AH870" s="419">
        <f t="shared" si="89"/>
        <v>3</v>
      </c>
    </row>
    <row r="871" spans="1:34" ht="14.5" x14ac:dyDescent="0.35">
      <c r="A871" s="681" t="s">
        <v>2494</v>
      </c>
      <c r="B871" s="682" t="s">
        <v>2495</v>
      </c>
      <c r="C871" s="419"/>
      <c r="D871" s="419"/>
      <c r="E871" s="419"/>
      <c r="F871" s="419"/>
      <c r="G871" s="419"/>
      <c r="H871" s="419"/>
      <c r="I871" s="419"/>
      <c r="J871" s="419"/>
      <c r="K871" s="419"/>
      <c r="L871" s="419"/>
      <c r="M871" t="s">
        <v>3526</v>
      </c>
      <c r="N871">
        <v>15</v>
      </c>
      <c r="O871">
        <v>8</v>
      </c>
      <c r="P871">
        <v>7</v>
      </c>
      <c r="Q871">
        <v>3</v>
      </c>
      <c r="R871">
        <v>4</v>
      </c>
      <c r="S871">
        <v>2</v>
      </c>
      <c r="T871">
        <v>5</v>
      </c>
      <c r="U871">
        <v>1</v>
      </c>
      <c r="V871">
        <v>0</v>
      </c>
      <c r="W871">
        <v>2</v>
      </c>
      <c r="X871">
        <v>3</v>
      </c>
      <c r="Y871">
        <v>1</v>
      </c>
      <c r="Z871">
        <v>2</v>
      </c>
      <c r="AA871">
        <v>0</v>
      </c>
      <c r="AB871">
        <v>0</v>
      </c>
      <c r="AC871" s="419">
        <f t="shared" si="84"/>
        <v>1</v>
      </c>
      <c r="AD871" s="419">
        <f t="shared" si="85"/>
        <v>1</v>
      </c>
      <c r="AE871" s="419">
        <f t="shared" si="86"/>
        <v>1</v>
      </c>
      <c r="AF871" s="419">
        <f t="shared" si="87"/>
        <v>3</v>
      </c>
      <c r="AG871" s="419">
        <f t="shared" si="88"/>
        <v>1</v>
      </c>
      <c r="AH871" s="419">
        <f t="shared" si="89"/>
        <v>0</v>
      </c>
    </row>
    <row r="872" spans="1:34" ht="14.5" x14ac:dyDescent="0.35">
      <c r="A872" s="681" t="s">
        <v>1227</v>
      </c>
      <c r="B872" s="682" t="s">
        <v>2496</v>
      </c>
      <c r="C872" s="419"/>
      <c r="D872" s="419"/>
      <c r="E872" s="419"/>
      <c r="F872" s="419"/>
      <c r="G872" s="419"/>
      <c r="H872" s="419"/>
      <c r="I872" s="419"/>
      <c r="J872" s="419"/>
      <c r="K872" s="419"/>
      <c r="L872" s="419"/>
      <c r="M872" t="s">
        <v>2497</v>
      </c>
      <c r="N872">
        <v>7</v>
      </c>
      <c r="O872">
        <v>3</v>
      </c>
      <c r="P872">
        <v>4</v>
      </c>
      <c r="Q872">
        <v>2</v>
      </c>
      <c r="R872">
        <v>0</v>
      </c>
      <c r="S872">
        <v>2</v>
      </c>
      <c r="T872">
        <v>0</v>
      </c>
      <c r="U872">
        <v>3</v>
      </c>
      <c r="V872">
        <v>0</v>
      </c>
      <c r="W872">
        <v>1</v>
      </c>
      <c r="X872">
        <v>0</v>
      </c>
      <c r="Y872">
        <v>2</v>
      </c>
      <c r="Z872">
        <v>0</v>
      </c>
      <c r="AA872">
        <v>0</v>
      </c>
      <c r="AB872">
        <v>0</v>
      </c>
      <c r="AC872" s="419">
        <f t="shared" si="84"/>
        <v>1</v>
      </c>
      <c r="AD872" s="419">
        <f t="shared" si="85"/>
        <v>0</v>
      </c>
      <c r="AE872" s="419">
        <f t="shared" si="86"/>
        <v>0</v>
      </c>
      <c r="AF872" s="419">
        <f t="shared" si="87"/>
        <v>0</v>
      </c>
      <c r="AG872" s="419">
        <f t="shared" si="88"/>
        <v>3</v>
      </c>
      <c r="AH872" s="419">
        <f t="shared" si="89"/>
        <v>0</v>
      </c>
    </row>
    <row r="873" spans="1:34" ht="14.5" x14ac:dyDescent="0.35">
      <c r="A873" s="681" t="s">
        <v>7488</v>
      </c>
      <c r="B873" s="682" t="s">
        <v>2499</v>
      </c>
      <c r="C873" s="419"/>
      <c r="D873" s="419"/>
      <c r="E873" s="419"/>
      <c r="F873" s="419"/>
      <c r="G873" s="419"/>
      <c r="H873" s="419"/>
      <c r="I873" s="419"/>
      <c r="J873" s="419"/>
      <c r="K873" s="419"/>
      <c r="L873" s="419"/>
      <c r="M873" t="s">
        <v>2500</v>
      </c>
      <c r="N873">
        <v>5</v>
      </c>
      <c r="O873">
        <v>3</v>
      </c>
      <c r="P873">
        <v>2</v>
      </c>
      <c r="Q873">
        <v>3</v>
      </c>
      <c r="R873">
        <v>0</v>
      </c>
      <c r="S873">
        <v>0</v>
      </c>
      <c r="T873">
        <v>0</v>
      </c>
      <c r="U873">
        <v>2</v>
      </c>
      <c r="V873">
        <v>0</v>
      </c>
      <c r="W873">
        <v>1</v>
      </c>
      <c r="X873">
        <v>0</v>
      </c>
      <c r="Y873">
        <v>0</v>
      </c>
      <c r="Z873">
        <v>0</v>
      </c>
      <c r="AA873">
        <v>2</v>
      </c>
      <c r="AB873">
        <v>0</v>
      </c>
      <c r="AC873" s="419">
        <f t="shared" si="84"/>
        <v>2</v>
      </c>
      <c r="AD873" s="419">
        <f t="shared" si="85"/>
        <v>0</v>
      </c>
      <c r="AE873" s="419">
        <f t="shared" si="86"/>
        <v>0</v>
      </c>
      <c r="AF873" s="419">
        <f t="shared" si="87"/>
        <v>0</v>
      </c>
      <c r="AG873" s="419">
        <f t="shared" si="88"/>
        <v>0</v>
      </c>
      <c r="AH873" s="419">
        <f t="shared" si="89"/>
        <v>0</v>
      </c>
    </row>
    <row r="874" spans="1:34" ht="14.5" x14ac:dyDescent="0.35">
      <c r="A874" s="681" t="s">
        <v>1217</v>
      </c>
      <c r="B874" s="682" t="s">
        <v>2502</v>
      </c>
      <c r="C874" s="419"/>
      <c r="D874" s="419"/>
      <c r="E874" s="419"/>
      <c r="F874" s="419"/>
      <c r="G874" s="419"/>
      <c r="H874" s="419"/>
      <c r="I874" s="419"/>
      <c r="J874" s="419"/>
      <c r="K874" s="419"/>
      <c r="L874" s="419"/>
      <c r="M874" t="s">
        <v>2503</v>
      </c>
      <c r="N874">
        <v>4</v>
      </c>
      <c r="O874">
        <v>2</v>
      </c>
      <c r="P874">
        <v>2</v>
      </c>
      <c r="Q874">
        <v>1</v>
      </c>
      <c r="R874">
        <v>1</v>
      </c>
      <c r="S874">
        <v>1</v>
      </c>
      <c r="T874">
        <v>1</v>
      </c>
      <c r="U874">
        <v>0</v>
      </c>
      <c r="V874">
        <v>0</v>
      </c>
      <c r="W874">
        <v>0</v>
      </c>
      <c r="X874">
        <v>0</v>
      </c>
      <c r="Y874">
        <v>1</v>
      </c>
      <c r="Z874">
        <v>1</v>
      </c>
      <c r="AA874">
        <v>0</v>
      </c>
      <c r="AB874">
        <v>0</v>
      </c>
      <c r="AC874" s="419">
        <f t="shared" si="84"/>
        <v>1</v>
      </c>
      <c r="AD874" s="419">
        <f t="shared" si="85"/>
        <v>1</v>
      </c>
      <c r="AE874" s="419">
        <f t="shared" si="86"/>
        <v>0</v>
      </c>
      <c r="AF874" s="419">
        <f t="shared" si="87"/>
        <v>0</v>
      </c>
      <c r="AG874" s="419">
        <f t="shared" si="88"/>
        <v>0</v>
      </c>
      <c r="AH874" s="419">
        <f t="shared" si="89"/>
        <v>0</v>
      </c>
    </row>
    <row r="875" spans="1:34" ht="14.5" x14ac:dyDescent="0.35">
      <c r="A875" s="681" t="s">
        <v>1443</v>
      </c>
      <c r="B875" s="682" t="s">
        <v>2506</v>
      </c>
      <c r="C875" s="419"/>
      <c r="D875" s="419"/>
      <c r="E875" s="419"/>
      <c r="F875" s="419"/>
      <c r="G875" s="419"/>
      <c r="H875" s="419"/>
      <c r="I875" s="419"/>
      <c r="J875" s="419"/>
      <c r="K875" s="419"/>
      <c r="L875" s="419"/>
      <c r="M875" t="s">
        <v>217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 s="419">
        <f t="shared" si="84"/>
        <v>0</v>
      </c>
      <c r="AD875" s="419">
        <f t="shared" si="85"/>
        <v>0</v>
      </c>
      <c r="AE875" s="419">
        <f t="shared" si="86"/>
        <v>0</v>
      </c>
      <c r="AF875" s="419">
        <f t="shared" si="87"/>
        <v>0</v>
      </c>
      <c r="AG875" s="419">
        <f t="shared" si="88"/>
        <v>0</v>
      </c>
      <c r="AH875" s="419">
        <f t="shared" si="89"/>
        <v>0</v>
      </c>
    </row>
    <row r="876" spans="1:34" ht="14.5" x14ac:dyDescent="0.35">
      <c r="A876" s="681" t="s">
        <v>2306</v>
      </c>
      <c r="B876" s="682" t="s">
        <v>2508</v>
      </c>
      <c r="C876" s="419"/>
      <c r="D876" s="419"/>
      <c r="E876" s="419"/>
      <c r="F876" s="419"/>
      <c r="G876" s="419"/>
      <c r="H876" s="419"/>
      <c r="I876" s="419"/>
      <c r="J876" s="419"/>
      <c r="K876" s="419"/>
      <c r="L876" s="419"/>
      <c r="M876" t="s">
        <v>2509</v>
      </c>
      <c r="N876">
        <v>2</v>
      </c>
      <c r="O876">
        <v>1</v>
      </c>
      <c r="P876">
        <v>1</v>
      </c>
      <c r="Q876">
        <v>1</v>
      </c>
      <c r="R876">
        <v>1</v>
      </c>
      <c r="S876">
        <v>0</v>
      </c>
      <c r="T876">
        <v>0</v>
      </c>
      <c r="U876">
        <v>0</v>
      </c>
      <c r="V876">
        <v>0</v>
      </c>
      <c r="W876">
        <v>1</v>
      </c>
      <c r="X876">
        <v>0</v>
      </c>
      <c r="Y876">
        <v>0</v>
      </c>
      <c r="Z876">
        <v>0</v>
      </c>
      <c r="AA876">
        <v>0</v>
      </c>
      <c r="AB876">
        <v>0</v>
      </c>
      <c r="AC876" s="419">
        <f t="shared" si="84"/>
        <v>0</v>
      </c>
      <c r="AD876" s="419">
        <f t="shared" si="85"/>
        <v>1</v>
      </c>
      <c r="AE876" s="419">
        <f t="shared" si="86"/>
        <v>0</v>
      </c>
      <c r="AF876" s="419">
        <f t="shared" si="87"/>
        <v>0</v>
      </c>
      <c r="AG876" s="419">
        <f t="shared" si="88"/>
        <v>0</v>
      </c>
      <c r="AH876" s="419">
        <f t="shared" si="89"/>
        <v>0</v>
      </c>
    </row>
    <row r="877" spans="1:34" ht="14.5" x14ac:dyDescent="0.35">
      <c r="A877" s="681" t="s">
        <v>8231</v>
      </c>
      <c r="B877" s="682" t="s">
        <v>8230</v>
      </c>
      <c r="C877" s="419"/>
      <c r="D877" s="419"/>
      <c r="E877" s="419"/>
      <c r="F877" s="419"/>
      <c r="G877" s="419"/>
      <c r="H877" s="419"/>
      <c r="I877" s="419"/>
      <c r="J877" s="419"/>
      <c r="K877" s="419"/>
      <c r="L877" s="419"/>
      <c r="M877" t="s">
        <v>9794</v>
      </c>
      <c r="N877">
        <v>3</v>
      </c>
      <c r="O877">
        <v>1</v>
      </c>
      <c r="P877">
        <v>2</v>
      </c>
      <c r="Q877">
        <v>3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1</v>
      </c>
      <c r="X877">
        <v>0</v>
      </c>
      <c r="Y877">
        <v>0</v>
      </c>
      <c r="Z877">
        <v>0</v>
      </c>
      <c r="AA877">
        <v>0</v>
      </c>
      <c r="AB877">
        <v>0</v>
      </c>
      <c r="AC877" s="419">
        <f t="shared" si="84"/>
        <v>2</v>
      </c>
      <c r="AD877" s="419">
        <f t="shared" si="85"/>
        <v>0</v>
      </c>
      <c r="AE877" s="419">
        <f t="shared" si="86"/>
        <v>0</v>
      </c>
      <c r="AF877" s="419">
        <f t="shared" si="87"/>
        <v>0</v>
      </c>
      <c r="AG877" s="419">
        <f t="shared" si="88"/>
        <v>0</v>
      </c>
      <c r="AH877" s="419">
        <f t="shared" si="89"/>
        <v>0</v>
      </c>
    </row>
    <row r="878" spans="1:34" ht="14.5" x14ac:dyDescent="0.35">
      <c r="A878" s="681" t="s">
        <v>1738</v>
      </c>
      <c r="B878" s="682" t="s">
        <v>2511</v>
      </c>
      <c r="C878" s="419"/>
      <c r="D878" s="419"/>
      <c r="E878" s="419"/>
      <c r="F878" s="419"/>
      <c r="G878" s="419"/>
      <c r="H878" s="419"/>
      <c r="I878" s="419"/>
      <c r="J878" s="419"/>
      <c r="K878" s="419"/>
      <c r="L878" s="419"/>
      <c r="M878" t="s">
        <v>2512</v>
      </c>
      <c r="N878">
        <v>3</v>
      </c>
      <c r="O878">
        <v>3</v>
      </c>
      <c r="P878">
        <v>0</v>
      </c>
      <c r="Q878">
        <v>0</v>
      </c>
      <c r="R878">
        <v>0</v>
      </c>
      <c r="S878">
        <v>1</v>
      </c>
      <c r="T878">
        <v>0</v>
      </c>
      <c r="U878">
        <v>2</v>
      </c>
      <c r="V878">
        <v>0</v>
      </c>
      <c r="W878">
        <v>0</v>
      </c>
      <c r="X878">
        <v>0</v>
      </c>
      <c r="Y878">
        <v>1</v>
      </c>
      <c r="Z878">
        <v>0</v>
      </c>
      <c r="AA878">
        <v>2</v>
      </c>
      <c r="AB878">
        <v>0</v>
      </c>
      <c r="AC878" s="419">
        <f t="shared" si="84"/>
        <v>0</v>
      </c>
      <c r="AD878" s="419">
        <f t="shared" si="85"/>
        <v>0</v>
      </c>
      <c r="AE878" s="419">
        <f t="shared" si="86"/>
        <v>0</v>
      </c>
      <c r="AF878" s="419">
        <f t="shared" si="87"/>
        <v>0</v>
      </c>
      <c r="AG878" s="419">
        <f t="shared" si="88"/>
        <v>0</v>
      </c>
      <c r="AH878" s="419">
        <f t="shared" si="89"/>
        <v>0</v>
      </c>
    </row>
    <row r="879" spans="1:34" ht="14.5" x14ac:dyDescent="0.35">
      <c r="A879" s="681" t="s">
        <v>1781</v>
      </c>
      <c r="B879" s="682" t="s">
        <v>2514</v>
      </c>
      <c r="C879" s="419"/>
      <c r="D879" s="419"/>
      <c r="E879" s="419"/>
      <c r="F879" s="419"/>
      <c r="G879" s="419"/>
      <c r="H879" s="419"/>
      <c r="I879" s="419"/>
      <c r="J879" s="419"/>
      <c r="K879" s="419"/>
      <c r="L879" s="419"/>
      <c r="M879" t="s">
        <v>2515</v>
      </c>
      <c r="N879">
        <v>15</v>
      </c>
      <c r="O879">
        <v>7</v>
      </c>
      <c r="P879">
        <v>8</v>
      </c>
      <c r="Q879">
        <v>3</v>
      </c>
      <c r="R879">
        <v>4</v>
      </c>
      <c r="S879">
        <v>2</v>
      </c>
      <c r="T879">
        <v>3</v>
      </c>
      <c r="U879">
        <v>3</v>
      </c>
      <c r="V879">
        <v>0</v>
      </c>
      <c r="W879">
        <v>2</v>
      </c>
      <c r="X879">
        <v>2</v>
      </c>
      <c r="Y879">
        <v>2</v>
      </c>
      <c r="Z879">
        <v>0</v>
      </c>
      <c r="AA879">
        <v>1</v>
      </c>
      <c r="AB879">
        <v>0</v>
      </c>
      <c r="AC879" s="419">
        <f t="shared" si="84"/>
        <v>1</v>
      </c>
      <c r="AD879" s="419">
        <f t="shared" si="85"/>
        <v>2</v>
      </c>
      <c r="AE879" s="419">
        <f t="shared" si="86"/>
        <v>0</v>
      </c>
      <c r="AF879" s="419">
        <f t="shared" si="87"/>
        <v>3</v>
      </c>
      <c r="AG879" s="419">
        <f t="shared" si="88"/>
        <v>2</v>
      </c>
      <c r="AH879" s="419">
        <f t="shared" si="89"/>
        <v>0</v>
      </c>
    </row>
    <row r="880" spans="1:34" ht="14.5" x14ac:dyDescent="0.35">
      <c r="A880" s="681" t="s">
        <v>1808</v>
      </c>
      <c r="B880" s="682" t="s">
        <v>2518</v>
      </c>
      <c r="C880" s="419"/>
      <c r="D880" s="419"/>
      <c r="E880" s="419"/>
      <c r="F880" s="419"/>
      <c r="G880" s="419"/>
      <c r="H880" s="419"/>
      <c r="I880" s="419"/>
      <c r="J880" s="419"/>
      <c r="K880" s="419"/>
      <c r="L880" s="419"/>
      <c r="M880" t="s">
        <v>1407</v>
      </c>
      <c r="N880">
        <v>1</v>
      </c>
      <c r="O880">
        <v>1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0</v>
      </c>
      <c r="AB880">
        <v>0</v>
      </c>
      <c r="AC880" s="419">
        <f t="shared" si="84"/>
        <v>0</v>
      </c>
      <c r="AD880" s="419">
        <f t="shared" si="85"/>
        <v>0</v>
      </c>
      <c r="AE880" s="419">
        <f t="shared" si="86"/>
        <v>0</v>
      </c>
      <c r="AF880" s="419">
        <f t="shared" si="87"/>
        <v>0</v>
      </c>
      <c r="AG880" s="419">
        <f t="shared" si="88"/>
        <v>0</v>
      </c>
      <c r="AH880" s="419">
        <f t="shared" si="89"/>
        <v>0</v>
      </c>
    </row>
    <row r="881" spans="1:34" ht="14.5" x14ac:dyDescent="0.35">
      <c r="A881" s="681" t="s">
        <v>1820</v>
      </c>
      <c r="B881" s="682" t="s">
        <v>2522</v>
      </c>
      <c r="C881" s="419"/>
      <c r="D881" s="419"/>
      <c r="E881" s="419"/>
      <c r="F881" s="419"/>
      <c r="G881" s="419"/>
      <c r="H881" s="419"/>
      <c r="I881" s="419"/>
      <c r="J881" s="419"/>
      <c r="K881" s="419"/>
      <c r="L881" s="419"/>
      <c r="M881" t="s">
        <v>17286</v>
      </c>
      <c r="N881">
        <v>10</v>
      </c>
      <c r="O881">
        <v>3</v>
      </c>
      <c r="P881">
        <v>7</v>
      </c>
      <c r="Q881">
        <v>0</v>
      </c>
      <c r="R881">
        <v>2</v>
      </c>
      <c r="S881">
        <v>2</v>
      </c>
      <c r="T881">
        <v>2</v>
      </c>
      <c r="U881">
        <v>4</v>
      </c>
      <c r="V881">
        <v>0</v>
      </c>
      <c r="W881">
        <v>0</v>
      </c>
      <c r="X881">
        <v>2</v>
      </c>
      <c r="Y881">
        <v>1</v>
      </c>
      <c r="Z881">
        <v>0</v>
      </c>
      <c r="AA881">
        <v>0</v>
      </c>
      <c r="AB881">
        <v>0</v>
      </c>
      <c r="AC881" s="419">
        <f t="shared" si="84"/>
        <v>0</v>
      </c>
      <c r="AD881" s="419">
        <f t="shared" si="85"/>
        <v>0</v>
      </c>
      <c r="AE881" s="419">
        <f t="shared" si="86"/>
        <v>1</v>
      </c>
      <c r="AF881" s="419">
        <f t="shared" si="87"/>
        <v>2</v>
      </c>
      <c r="AG881" s="419">
        <f t="shared" si="88"/>
        <v>4</v>
      </c>
      <c r="AH881" s="419">
        <f t="shared" si="89"/>
        <v>0</v>
      </c>
    </row>
    <row r="882" spans="1:34" ht="14.5" x14ac:dyDescent="0.35">
      <c r="A882" s="681" t="s">
        <v>1812</v>
      </c>
      <c r="B882" s="682" t="s">
        <v>2524</v>
      </c>
      <c r="C882" s="419"/>
      <c r="D882" s="419"/>
      <c r="E882" s="419"/>
      <c r="F882" s="419"/>
      <c r="G882" s="419"/>
      <c r="H882" s="419"/>
      <c r="I882" s="419"/>
      <c r="J882" s="419"/>
      <c r="K882" s="419"/>
      <c r="L882" s="419"/>
      <c r="M882" t="s">
        <v>17287</v>
      </c>
      <c r="N882">
        <v>1</v>
      </c>
      <c r="O882">
        <v>1</v>
      </c>
      <c r="P882">
        <v>0</v>
      </c>
      <c r="Q882">
        <v>1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1</v>
      </c>
      <c r="X882">
        <v>0</v>
      </c>
      <c r="Y882">
        <v>0</v>
      </c>
      <c r="Z882">
        <v>0</v>
      </c>
      <c r="AA882">
        <v>0</v>
      </c>
      <c r="AB882">
        <v>0</v>
      </c>
      <c r="AC882" s="419">
        <f t="shared" si="84"/>
        <v>0</v>
      </c>
      <c r="AD882" s="419">
        <f t="shared" si="85"/>
        <v>0</v>
      </c>
      <c r="AE882" s="419">
        <f t="shared" si="86"/>
        <v>0</v>
      </c>
      <c r="AF882" s="419">
        <f t="shared" si="87"/>
        <v>0</v>
      </c>
      <c r="AG882" s="419">
        <f t="shared" si="88"/>
        <v>0</v>
      </c>
      <c r="AH882" s="419">
        <f t="shared" si="89"/>
        <v>0</v>
      </c>
    </row>
    <row r="883" spans="1:34" ht="14.5" x14ac:dyDescent="0.35">
      <c r="A883" s="681" t="s">
        <v>1830</v>
      </c>
      <c r="B883" s="682" t="s">
        <v>8233</v>
      </c>
      <c r="C883" s="419"/>
      <c r="D883" s="419"/>
      <c r="E883" s="419"/>
      <c r="F883" s="419"/>
      <c r="G883" s="419"/>
      <c r="H883" s="419"/>
      <c r="I883" s="419"/>
      <c r="J883" s="419"/>
      <c r="K883" s="419"/>
      <c r="L883" s="419"/>
      <c r="M883" t="s">
        <v>9801</v>
      </c>
      <c r="N883">
        <v>1</v>
      </c>
      <c r="O883">
        <v>1</v>
      </c>
      <c r="P883">
        <v>0</v>
      </c>
      <c r="Q883">
        <v>1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1</v>
      </c>
      <c r="X883">
        <v>0</v>
      </c>
      <c r="Y883">
        <v>0</v>
      </c>
      <c r="Z883">
        <v>0</v>
      </c>
      <c r="AA883">
        <v>0</v>
      </c>
      <c r="AB883">
        <v>0</v>
      </c>
      <c r="AC883" s="419">
        <f t="shared" si="84"/>
        <v>0</v>
      </c>
      <c r="AD883" s="419">
        <f t="shared" si="85"/>
        <v>0</v>
      </c>
      <c r="AE883" s="419">
        <f t="shared" si="86"/>
        <v>0</v>
      </c>
      <c r="AF883" s="419">
        <f t="shared" si="87"/>
        <v>0</v>
      </c>
      <c r="AG883" s="419">
        <f t="shared" si="88"/>
        <v>0</v>
      </c>
      <c r="AH883" s="419">
        <f t="shared" si="89"/>
        <v>0</v>
      </c>
    </row>
    <row r="884" spans="1:34" ht="14.5" x14ac:dyDescent="0.35">
      <c r="A884" s="681" t="s">
        <v>8236</v>
      </c>
      <c r="B884" s="682" t="s">
        <v>8235</v>
      </c>
      <c r="C884" s="419"/>
      <c r="D884" s="419"/>
      <c r="E884" s="419"/>
      <c r="F884" s="419"/>
      <c r="G884" s="419"/>
      <c r="H884" s="419"/>
      <c r="I884" s="419"/>
      <c r="J884" s="419"/>
      <c r="K884" s="419"/>
      <c r="L884" s="419"/>
      <c r="M884" t="s">
        <v>17288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 s="419">
        <f t="shared" si="84"/>
        <v>0</v>
      </c>
      <c r="AD884" s="419">
        <f t="shared" si="85"/>
        <v>0</v>
      </c>
      <c r="AE884" s="419">
        <f t="shared" si="86"/>
        <v>0</v>
      </c>
      <c r="AF884" s="419">
        <f t="shared" si="87"/>
        <v>0</v>
      </c>
      <c r="AG884" s="419">
        <f t="shared" si="88"/>
        <v>0</v>
      </c>
      <c r="AH884" s="419">
        <f t="shared" si="89"/>
        <v>0</v>
      </c>
    </row>
    <row r="885" spans="1:34" ht="14.5" x14ac:dyDescent="0.35">
      <c r="A885" s="681" t="s">
        <v>9823</v>
      </c>
      <c r="B885" s="682" t="s">
        <v>9822</v>
      </c>
      <c r="C885" s="419"/>
      <c r="D885" s="419"/>
      <c r="E885" s="419"/>
      <c r="F885" s="419"/>
      <c r="G885" s="419"/>
      <c r="H885" s="419"/>
      <c r="I885" s="419"/>
      <c r="J885" s="419"/>
      <c r="K885" s="419"/>
      <c r="L885" s="419"/>
      <c r="M885" t="s">
        <v>9824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 s="419">
        <f t="shared" si="84"/>
        <v>0</v>
      </c>
      <c r="AD885" s="419">
        <f t="shared" si="85"/>
        <v>0</v>
      </c>
      <c r="AE885" s="419">
        <f t="shared" si="86"/>
        <v>0</v>
      </c>
      <c r="AF885" s="419">
        <f t="shared" si="87"/>
        <v>0</v>
      </c>
      <c r="AG885" s="419">
        <f t="shared" si="88"/>
        <v>0</v>
      </c>
      <c r="AH885" s="419">
        <f t="shared" si="89"/>
        <v>0</v>
      </c>
    </row>
    <row r="886" spans="1:34" ht="14.5" x14ac:dyDescent="0.35">
      <c r="A886" s="681" t="s">
        <v>7087</v>
      </c>
      <c r="B886" s="682" t="s">
        <v>2529</v>
      </c>
      <c r="C886" s="419"/>
      <c r="D886" s="419"/>
      <c r="E886" s="419"/>
      <c r="F886" s="419"/>
      <c r="G886" s="419"/>
      <c r="H886" s="419"/>
      <c r="I886" s="419"/>
      <c r="J886" s="419"/>
      <c r="K886" s="419"/>
      <c r="L886" s="419"/>
      <c r="M886" t="s">
        <v>2530</v>
      </c>
      <c r="N886">
        <v>12</v>
      </c>
      <c r="O886">
        <v>8</v>
      </c>
      <c r="P886">
        <v>4</v>
      </c>
      <c r="Q886">
        <v>2</v>
      </c>
      <c r="R886">
        <v>2</v>
      </c>
      <c r="S886">
        <v>2</v>
      </c>
      <c r="T886">
        <v>2</v>
      </c>
      <c r="U886">
        <v>4</v>
      </c>
      <c r="V886">
        <v>0</v>
      </c>
      <c r="W886">
        <v>1</v>
      </c>
      <c r="X886">
        <v>1</v>
      </c>
      <c r="Y886">
        <v>1</v>
      </c>
      <c r="Z886">
        <v>1</v>
      </c>
      <c r="AA886">
        <v>4</v>
      </c>
      <c r="AB886">
        <v>0</v>
      </c>
      <c r="AC886" s="419">
        <f t="shared" si="84"/>
        <v>1</v>
      </c>
      <c r="AD886" s="419">
        <f t="shared" si="85"/>
        <v>1</v>
      </c>
      <c r="AE886" s="419">
        <f t="shared" si="86"/>
        <v>1</v>
      </c>
      <c r="AF886" s="419">
        <f t="shared" si="87"/>
        <v>1</v>
      </c>
      <c r="AG886" s="419">
        <f t="shared" si="88"/>
        <v>0</v>
      </c>
      <c r="AH886" s="419">
        <f t="shared" si="89"/>
        <v>0</v>
      </c>
    </row>
    <row r="887" spans="1:34" ht="14.5" x14ac:dyDescent="0.35">
      <c r="A887" s="681" t="s">
        <v>1887</v>
      </c>
      <c r="B887" s="682" t="s">
        <v>2533</v>
      </c>
      <c r="C887" s="419"/>
      <c r="D887" s="419"/>
      <c r="E887" s="419"/>
      <c r="F887" s="419"/>
      <c r="G887" s="419"/>
      <c r="H887" s="419"/>
      <c r="I887" s="419"/>
      <c r="J887" s="419"/>
      <c r="K887" s="419"/>
      <c r="L887" s="419"/>
      <c r="M887" t="s">
        <v>2534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 s="419">
        <f t="shared" si="84"/>
        <v>0</v>
      </c>
      <c r="AD887" s="419">
        <f t="shared" si="85"/>
        <v>0</v>
      </c>
      <c r="AE887" s="419">
        <f t="shared" si="86"/>
        <v>0</v>
      </c>
      <c r="AF887" s="419">
        <f t="shared" si="87"/>
        <v>0</v>
      </c>
      <c r="AG887" s="419">
        <f t="shared" si="88"/>
        <v>0</v>
      </c>
      <c r="AH887" s="419">
        <f t="shared" si="89"/>
        <v>0</v>
      </c>
    </row>
    <row r="888" spans="1:34" ht="14.5" x14ac:dyDescent="0.35">
      <c r="A888" s="681" t="s">
        <v>1919</v>
      </c>
      <c r="B888" s="682" t="s">
        <v>9804</v>
      </c>
      <c r="C888" s="419"/>
      <c r="D888" s="419"/>
      <c r="E888" s="419"/>
      <c r="F888" s="419"/>
      <c r="G888" s="419"/>
      <c r="H888" s="419"/>
      <c r="I888" s="419"/>
      <c r="J888" s="419"/>
      <c r="K888" s="419"/>
      <c r="L888" s="419"/>
      <c r="M888" t="s">
        <v>9805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 s="419">
        <f t="shared" si="84"/>
        <v>0</v>
      </c>
      <c r="AD888" s="419">
        <f t="shared" si="85"/>
        <v>0</v>
      </c>
      <c r="AE888" s="419">
        <f t="shared" si="86"/>
        <v>0</v>
      </c>
      <c r="AF888" s="419">
        <f t="shared" si="87"/>
        <v>0</v>
      </c>
      <c r="AG888" s="419">
        <f t="shared" si="88"/>
        <v>0</v>
      </c>
      <c r="AH888" s="419">
        <f t="shared" si="89"/>
        <v>0</v>
      </c>
    </row>
    <row r="889" spans="1:34" ht="14.5" x14ac:dyDescent="0.35">
      <c r="A889" s="681" t="s">
        <v>1958</v>
      </c>
      <c r="B889" s="682" t="s">
        <v>2536</v>
      </c>
      <c r="C889" s="419"/>
      <c r="D889" s="419"/>
      <c r="E889" s="419"/>
      <c r="F889" s="419"/>
      <c r="G889" s="419"/>
      <c r="H889" s="419"/>
      <c r="I889" s="419"/>
      <c r="J889" s="419"/>
      <c r="K889" s="419"/>
      <c r="L889" s="419"/>
      <c r="M889" t="s">
        <v>2537</v>
      </c>
      <c r="N889">
        <v>5</v>
      </c>
      <c r="O889">
        <v>1</v>
      </c>
      <c r="P889">
        <v>4</v>
      </c>
      <c r="Q889">
        <v>0</v>
      </c>
      <c r="R889">
        <v>2</v>
      </c>
      <c r="S889">
        <v>0</v>
      </c>
      <c r="T889">
        <v>0</v>
      </c>
      <c r="U889">
        <v>3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0</v>
      </c>
      <c r="AB889">
        <v>0</v>
      </c>
      <c r="AC889" s="419">
        <f t="shared" si="84"/>
        <v>0</v>
      </c>
      <c r="AD889" s="419">
        <f t="shared" si="85"/>
        <v>1</v>
      </c>
      <c r="AE889" s="419">
        <f t="shared" si="86"/>
        <v>0</v>
      </c>
      <c r="AF889" s="419">
        <f t="shared" si="87"/>
        <v>0</v>
      </c>
      <c r="AG889" s="419">
        <f t="shared" si="88"/>
        <v>3</v>
      </c>
      <c r="AH889" s="419">
        <f t="shared" si="89"/>
        <v>0</v>
      </c>
    </row>
    <row r="890" spans="1:34" ht="14.5" x14ac:dyDescent="0.35">
      <c r="A890" s="681" t="s">
        <v>7785</v>
      </c>
      <c r="B890" s="682" t="s">
        <v>2540</v>
      </c>
      <c r="C890" s="419"/>
      <c r="D890" s="419"/>
      <c r="E890" s="419"/>
      <c r="F890" s="419"/>
      <c r="G890" s="419"/>
      <c r="H890" s="419"/>
      <c r="I890" s="419"/>
      <c r="J890" s="419"/>
      <c r="K890" s="419"/>
      <c r="L890" s="419"/>
      <c r="M890" t="s">
        <v>819</v>
      </c>
      <c r="N890">
        <v>4</v>
      </c>
      <c r="O890">
        <v>4</v>
      </c>
      <c r="P890">
        <v>0</v>
      </c>
      <c r="Q890">
        <v>0</v>
      </c>
      <c r="R890">
        <v>0</v>
      </c>
      <c r="S890">
        <v>1</v>
      </c>
      <c r="T890">
        <v>0</v>
      </c>
      <c r="U890">
        <v>3</v>
      </c>
      <c r="V890">
        <v>0</v>
      </c>
      <c r="W890">
        <v>0</v>
      </c>
      <c r="X890">
        <v>0</v>
      </c>
      <c r="Y890">
        <v>1</v>
      </c>
      <c r="Z890">
        <v>0</v>
      </c>
      <c r="AA890">
        <v>3</v>
      </c>
      <c r="AB890">
        <v>0</v>
      </c>
      <c r="AC890" s="419">
        <f t="shared" si="84"/>
        <v>0</v>
      </c>
      <c r="AD890" s="419">
        <f t="shared" si="85"/>
        <v>0</v>
      </c>
      <c r="AE890" s="419">
        <f t="shared" si="86"/>
        <v>0</v>
      </c>
      <c r="AF890" s="419">
        <f t="shared" si="87"/>
        <v>0</v>
      </c>
      <c r="AG890" s="419">
        <f t="shared" si="88"/>
        <v>0</v>
      </c>
      <c r="AH890" s="419">
        <f t="shared" si="89"/>
        <v>0</v>
      </c>
    </row>
    <row r="891" spans="1:34" ht="14.5" x14ac:dyDescent="0.35">
      <c r="A891" s="681" t="s">
        <v>8110</v>
      </c>
      <c r="B891" s="682" t="s">
        <v>9802</v>
      </c>
      <c r="C891" s="419"/>
      <c r="D891" s="419"/>
      <c r="E891" s="419"/>
      <c r="F891" s="419"/>
      <c r="G891" s="419"/>
      <c r="H891" s="419"/>
      <c r="I891" s="419"/>
      <c r="J891" s="419"/>
      <c r="K891" s="419"/>
      <c r="L891" s="419"/>
      <c r="M891" t="s">
        <v>17290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 s="419">
        <f t="shared" si="84"/>
        <v>0</v>
      </c>
      <c r="AD891" s="419">
        <f t="shared" si="85"/>
        <v>0</v>
      </c>
      <c r="AE891" s="419">
        <f t="shared" si="86"/>
        <v>0</v>
      </c>
      <c r="AF891" s="419">
        <f t="shared" si="87"/>
        <v>0</v>
      </c>
      <c r="AG891" s="419">
        <f t="shared" si="88"/>
        <v>0</v>
      </c>
      <c r="AH891" s="419">
        <f t="shared" si="89"/>
        <v>0</v>
      </c>
    </row>
    <row r="892" spans="1:34" ht="14.5" x14ac:dyDescent="0.35">
      <c r="A892" s="681" t="s">
        <v>57</v>
      </c>
      <c r="B892" s="682" t="s">
        <v>9811</v>
      </c>
      <c r="C892" s="419"/>
      <c r="D892" s="419"/>
      <c r="E892" s="419"/>
      <c r="F892" s="419"/>
      <c r="G892" s="419"/>
      <c r="H892" s="419"/>
      <c r="I892" s="419"/>
      <c r="J892" s="419"/>
      <c r="K892" s="419"/>
      <c r="L892" s="419"/>
      <c r="M892" t="s">
        <v>9812</v>
      </c>
      <c r="N892">
        <v>2</v>
      </c>
      <c r="O892">
        <v>1</v>
      </c>
      <c r="P892">
        <v>1</v>
      </c>
      <c r="Q892">
        <v>0</v>
      </c>
      <c r="R892">
        <v>1</v>
      </c>
      <c r="S892">
        <v>0</v>
      </c>
      <c r="T892">
        <v>1</v>
      </c>
      <c r="U892">
        <v>0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0</v>
      </c>
      <c r="AB892">
        <v>0</v>
      </c>
      <c r="AC892" s="419">
        <f t="shared" si="84"/>
        <v>0</v>
      </c>
      <c r="AD892" s="419">
        <f t="shared" si="85"/>
        <v>0</v>
      </c>
      <c r="AE892" s="419">
        <f t="shared" si="86"/>
        <v>0</v>
      </c>
      <c r="AF892" s="419">
        <f t="shared" si="87"/>
        <v>1</v>
      </c>
      <c r="AG892" s="419">
        <f t="shared" si="88"/>
        <v>0</v>
      </c>
      <c r="AH892" s="419">
        <f t="shared" si="89"/>
        <v>0</v>
      </c>
    </row>
    <row r="893" spans="1:34" ht="14.5" x14ac:dyDescent="0.35">
      <c r="A893" s="681" t="s">
        <v>2543</v>
      </c>
      <c r="B893" s="682" t="s">
        <v>2544</v>
      </c>
      <c r="C893" s="419"/>
      <c r="D893" s="419"/>
      <c r="E893" s="419"/>
      <c r="F893" s="419"/>
      <c r="G893" s="419"/>
      <c r="H893" s="419"/>
      <c r="I893" s="419"/>
      <c r="J893" s="419"/>
      <c r="K893" s="419"/>
      <c r="L893" s="419"/>
      <c r="M893" t="s">
        <v>550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 s="419">
        <f t="shared" si="84"/>
        <v>0</v>
      </c>
      <c r="AD893" s="419">
        <f t="shared" si="85"/>
        <v>0</v>
      </c>
      <c r="AE893" s="419">
        <f t="shared" si="86"/>
        <v>0</v>
      </c>
      <c r="AF893" s="419">
        <f t="shared" si="87"/>
        <v>0</v>
      </c>
      <c r="AG893" s="419">
        <f t="shared" si="88"/>
        <v>0</v>
      </c>
      <c r="AH893" s="419">
        <f t="shared" si="89"/>
        <v>0</v>
      </c>
    </row>
    <row r="894" spans="1:34" ht="14.5" x14ac:dyDescent="0.35">
      <c r="A894" s="681" t="s">
        <v>7088</v>
      </c>
      <c r="B894" s="682" t="s">
        <v>2547</v>
      </c>
      <c r="C894" s="419"/>
      <c r="D894" s="419"/>
      <c r="E894" s="419"/>
      <c r="F894" s="419"/>
      <c r="G894" s="419"/>
      <c r="H894" s="419"/>
      <c r="I894" s="419"/>
      <c r="J894" s="419"/>
      <c r="K894" s="419"/>
      <c r="L894" s="419"/>
      <c r="M894" t="s">
        <v>17291</v>
      </c>
      <c r="N894">
        <v>8</v>
      </c>
      <c r="O894">
        <v>4</v>
      </c>
      <c r="P894">
        <v>4</v>
      </c>
      <c r="Q894">
        <v>5</v>
      </c>
      <c r="R894">
        <v>2</v>
      </c>
      <c r="S894">
        <v>1</v>
      </c>
      <c r="T894">
        <v>0</v>
      </c>
      <c r="U894">
        <v>0</v>
      </c>
      <c r="V894">
        <v>0</v>
      </c>
      <c r="W894">
        <v>3</v>
      </c>
      <c r="X894">
        <v>1</v>
      </c>
      <c r="Y894">
        <v>0</v>
      </c>
      <c r="Z894">
        <v>0</v>
      </c>
      <c r="AA894">
        <v>0</v>
      </c>
      <c r="AB894">
        <v>0</v>
      </c>
      <c r="AC894" s="419">
        <f t="shared" si="84"/>
        <v>2</v>
      </c>
      <c r="AD894" s="419">
        <f t="shared" si="85"/>
        <v>1</v>
      </c>
      <c r="AE894" s="419">
        <f t="shared" si="86"/>
        <v>1</v>
      </c>
      <c r="AF894" s="419">
        <f t="shared" si="87"/>
        <v>0</v>
      </c>
      <c r="AG894" s="419">
        <f t="shared" si="88"/>
        <v>0</v>
      </c>
      <c r="AH894" s="419">
        <f t="shared" si="89"/>
        <v>0</v>
      </c>
    </row>
    <row r="895" spans="1:34" ht="14.5" x14ac:dyDescent="0.35">
      <c r="A895" s="681" t="s">
        <v>352</v>
      </c>
      <c r="B895" s="682" t="s">
        <v>2549</v>
      </c>
      <c r="C895" s="419"/>
      <c r="D895" s="419"/>
      <c r="E895" s="419"/>
      <c r="F895" s="419"/>
      <c r="G895" s="419"/>
      <c r="H895" s="419"/>
      <c r="I895" s="419"/>
      <c r="J895" s="419"/>
      <c r="K895" s="419"/>
      <c r="L895" s="419"/>
      <c r="M895" t="s">
        <v>17293</v>
      </c>
      <c r="N895">
        <v>2</v>
      </c>
      <c r="O895">
        <v>2</v>
      </c>
      <c r="P895">
        <v>0</v>
      </c>
      <c r="Q895">
        <v>0</v>
      </c>
      <c r="R895">
        <v>1</v>
      </c>
      <c r="S895">
        <v>1</v>
      </c>
      <c r="T895">
        <v>0</v>
      </c>
      <c r="U895">
        <v>0</v>
      </c>
      <c r="V895">
        <v>0</v>
      </c>
      <c r="W895">
        <v>0</v>
      </c>
      <c r="X895">
        <v>1</v>
      </c>
      <c r="Y895">
        <v>1</v>
      </c>
      <c r="Z895">
        <v>0</v>
      </c>
      <c r="AA895">
        <v>0</v>
      </c>
      <c r="AB895">
        <v>0</v>
      </c>
      <c r="AC895" s="419">
        <f t="shared" si="84"/>
        <v>0</v>
      </c>
      <c r="AD895" s="419">
        <f t="shared" si="85"/>
        <v>0</v>
      </c>
      <c r="AE895" s="419">
        <f t="shared" si="86"/>
        <v>0</v>
      </c>
      <c r="AF895" s="419">
        <f t="shared" si="87"/>
        <v>0</v>
      </c>
      <c r="AG895" s="419">
        <f t="shared" si="88"/>
        <v>0</v>
      </c>
      <c r="AH895" s="419">
        <f t="shared" si="89"/>
        <v>0</v>
      </c>
    </row>
    <row r="896" spans="1:34" ht="14.5" x14ac:dyDescent="0.35">
      <c r="A896" s="681" t="s">
        <v>8244</v>
      </c>
      <c r="B896" s="682" t="s">
        <v>8243</v>
      </c>
      <c r="C896" s="419"/>
      <c r="D896" s="419"/>
      <c r="E896" s="419"/>
      <c r="F896" s="419"/>
      <c r="G896" s="419"/>
      <c r="H896" s="419"/>
      <c r="I896" s="419"/>
      <c r="J896" s="419"/>
      <c r="K896" s="419"/>
      <c r="L896" s="419"/>
      <c r="M896" t="s">
        <v>927</v>
      </c>
      <c r="N896">
        <v>5</v>
      </c>
      <c r="O896">
        <v>3</v>
      </c>
      <c r="P896">
        <v>2</v>
      </c>
      <c r="Q896">
        <v>2</v>
      </c>
      <c r="R896">
        <v>3</v>
      </c>
      <c r="S896">
        <v>0</v>
      </c>
      <c r="T896">
        <v>0</v>
      </c>
      <c r="U896">
        <v>0</v>
      </c>
      <c r="V896">
        <v>0</v>
      </c>
      <c r="W896">
        <v>1</v>
      </c>
      <c r="X896">
        <v>2</v>
      </c>
      <c r="Y896">
        <v>0</v>
      </c>
      <c r="Z896">
        <v>0</v>
      </c>
      <c r="AA896">
        <v>0</v>
      </c>
      <c r="AB896">
        <v>0</v>
      </c>
      <c r="AC896" s="419">
        <f t="shared" si="84"/>
        <v>1</v>
      </c>
      <c r="AD896" s="419">
        <f t="shared" si="85"/>
        <v>1</v>
      </c>
      <c r="AE896" s="419">
        <f t="shared" si="86"/>
        <v>0</v>
      </c>
      <c r="AF896" s="419">
        <f t="shared" si="87"/>
        <v>0</v>
      </c>
      <c r="AG896" s="419">
        <f t="shared" si="88"/>
        <v>0</v>
      </c>
      <c r="AH896" s="419">
        <f t="shared" si="89"/>
        <v>0</v>
      </c>
    </row>
    <row r="897" spans="1:34" ht="14.5" x14ac:dyDescent="0.35">
      <c r="A897" s="681" t="s">
        <v>7391</v>
      </c>
      <c r="B897" s="682" t="s">
        <v>2554</v>
      </c>
      <c r="C897" s="419"/>
      <c r="D897" s="419"/>
      <c r="E897" s="419"/>
      <c r="F897" s="419"/>
      <c r="G897" s="419"/>
      <c r="H897" s="419"/>
      <c r="I897" s="419"/>
      <c r="J897" s="419"/>
      <c r="K897" s="419"/>
      <c r="L897" s="419"/>
      <c r="M897" t="s">
        <v>2555</v>
      </c>
      <c r="N897">
        <v>4</v>
      </c>
      <c r="O897">
        <v>4</v>
      </c>
      <c r="P897">
        <v>0</v>
      </c>
      <c r="Q897">
        <v>0</v>
      </c>
      <c r="R897">
        <v>0</v>
      </c>
      <c r="S897">
        <v>0</v>
      </c>
      <c r="T897">
        <v>4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4</v>
      </c>
      <c r="AA897">
        <v>0</v>
      </c>
      <c r="AB897">
        <v>0</v>
      </c>
      <c r="AC897" s="419">
        <f t="shared" si="84"/>
        <v>0</v>
      </c>
      <c r="AD897" s="419">
        <f t="shared" si="85"/>
        <v>0</v>
      </c>
      <c r="AE897" s="419">
        <f t="shared" si="86"/>
        <v>0</v>
      </c>
      <c r="AF897" s="419">
        <f t="shared" si="87"/>
        <v>0</v>
      </c>
      <c r="AG897" s="419">
        <f t="shared" si="88"/>
        <v>0</v>
      </c>
      <c r="AH897" s="419">
        <f t="shared" si="89"/>
        <v>0</v>
      </c>
    </row>
    <row r="898" spans="1:34" ht="14.5" x14ac:dyDescent="0.35">
      <c r="A898" s="681" t="s">
        <v>2556</v>
      </c>
      <c r="B898" s="682" t="s">
        <v>2557</v>
      </c>
      <c r="C898" s="419"/>
      <c r="D898" s="419"/>
      <c r="E898" s="419"/>
      <c r="F898" s="419"/>
      <c r="G898" s="419"/>
      <c r="H898" s="419"/>
      <c r="I898" s="419"/>
      <c r="J898" s="419"/>
      <c r="K898" s="419"/>
      <c r="L898" s="419"/>
      <c r="M898" t="s">
        <v>179</v>
      </c>
      <c r="N898">
        <v>7</v>
      </c>
      <c r="O898">
        <v>6</v>
      </c>
      <c r="P898">
        <v>1</v>
      </c>
      <c r="Q898">
        <v>1</v>
      </c>
      <c r="R898">
        <v>0</v>
      </c>
      <c r="S898">
        <v>0</v>
      </c>
      <c r="T898">
        <v>2</v>
      </c>
      <c r="U898">
        <v>4</v>
      </c>
      <c r="V898">
        <v>0</v>
      </c>
      <c r="W898">
        <v>1</v>
      </c>
      <c r="X898">
        <v>0</v>
      </c>
      <c r="Y898">
        <v>0</v>
      </c>
      <c r="Z898">
        <v>1</v>
      </c>
      <c r="AA898">
        <v>4</v>
      </c>
      <c r="AB898">
        <v>0</v>
      </c>
      <c r="AC898" s="419">
        <f t="shared" si="84"/>
        <v>0</v>
      </c>
      <c r="AD898" s="419">
        <f t="shared" si="85"/>
        <v>0</v>
      </c>
      <c r="AE898" s="419">
        <f t="shared" si="86"/>
        <v>0</v>
      </c>
      <c r="AF898" s="419">
        <f t="shared" si="87"/>
        <v>1</v>
      </c>
      <c r="AG898" s="419">
        <f t="shared" si="88"/>
        <v>0</v>
      </c>
      <c r="AH898" s="419">
        <f t="shared" si="89"/>
        <v>0</v>
      </c>
    </row>
    <row r="899" spans="1:34" ht="14.5" x14ac:dyDescent="0.35">
      <c r="A899" s="681" t="s">
        <v>8497</v>
      </c>
      <c r="B899" s="682" t="s">
        <v>2560</v>
      </c>
      <c r="C899" s="419"/>
      <c r="D899" s="419"/>
      <c r="E899" s="419"/>
      <c r="F899" s="419"/>
      <c r="G899" s="419"/>
      <c r="H899" s="419"/>
      <c r="I899" s="419"/>
      <c r="J899" s="419"/>
      <c r="K899" s="419"/>
      <c r="L899" s="419"/>
      <c r="M899" t="s">
        <v>2561</v>
      </c>
      <c r="N899">
        <v>12</v>
      </c>
      <c r="O899">
        <v>9</v>
      </c>
      <c r="P899">
        <v>3</v>
      </c>
      <c r="Q899">
        <v>0</v>
      </c>
      <c r="R899">
        <v>3</v>
      </c>
      <c r="S899">
        <v>0</v>
      </c>
      <c r="T899">
        <v>6</v>
      </c>
      <c r="U899">
        <v>3</v>
      </c>
      <c r="V899">
        <v>0</v>
      </c>
      <c r="W899">
        <v>0</v>
      </c>
      <c r="X899">
        <v>3</v>
      </c>
      <c r="Y899">
        <v>0</v>
      </c>
      <c r="Z899">
        <v>3</v>
      </c>
      <c r="AA899">
        <v>3</v>
      </c>
      <c r="AB899">
        <v>0</v>
      </c>
      <c r="AC899" s="419">
        <f t="shared" si="84"/>
        <v>0</v>
      </c>
      <c r="AD899" s="419">
        <f t="shared" si="85"/>
        <v>0</v>
      </c>
      <c r="AE899" s="419">
        <f t="shared" si="86"/>
        <v>0</v>
      </c>
      <c r="AF899" s="419">
        <f t="shared" si="87"/>
        <v>3</v>
      </c>
      <c r="AG899" s="419">
        <f t="shared" si="88"/>
        <v>0</v>
      </c>
      <c r="AH899" s="419">
        <f t="shared" si="89"/>
        <v>0</v>
      </c>
    </row>
    <row r="900" spans="1:34" ht="14.5" x14ac:dyDescent="0.35">
      <c r="A900" s="681" t="s">
        <v>7089</v>
      </c>
      <c r="B900" s="682" t="s">
        <v>2562</v>
      </c>
      <c r="C900" s="419"/>
      <c r="D900" s="419"/>
      <c r="E900" s="419"/>
      <c r="F900" s="419"/>
      <c r="G900" s="419"/>
      <c r="H900" s="419"/>
      <c r="I900" s="419"/>
      <c r="J900" s="419"/>
      <c r="K900" s="419"/>
      <c r="L900" s="419"/>
      <c r="M900" t="s">
        <v>748</v>
      </c>
      <c r="N900">
        <v>2</v>
      </c>
      <c r="O900">
        <v>0</v>
      </c>
      <c r="P900">
        <v>2</v>
      </c>
      <c r="Q900">
        <v>2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 s="419">
        <f t="shared" ref="AC900:AC963" si="90">+Q900-W900</f>
        <v>2</v>
      </c>
      <c r="AD900" s="419">
        <f t="shared" ref="AD900:AD963" si="91">+R900-X900</f>
        <v>0</v>
      </c>
      <c r="AE900" s="419">
        <f t="shared" ref="AE900:AE963" si="92">+S900-Y900</f>
        <v>0</v>
      </c>
      <c r="AF900" s="419">
        <f t="shared" ref="AF900:AF963" si="93">+T900-Z900</f>
        <v>0</v>
      </c>
      <c r="AG900" s="419">
        <f t="shared" ref="AG900:AG963" si="94">+U900-AA900</f>
        <v>0</v>
      </c>
      <c r="AH900" s="419">
        <f t="shared" ref="AH900:AH963" si="95">+V900-AB900</f>
        <v>0</v>
      </c>
    </row>
    <row r="901" spans="1:34" ht="14.5" x14ac:dyDescent="0.35">
      <c r="A901" s="681" t="s">
        <v>8465</v>
      </c>
      <c r="B901" s="682" t="s">
        <v>9835</v>
      </c>
      <c r="C901" s="419"/>
      <c r="D901" s="419"/>
      <c r="E901" s="419"/>
      <c r="F901" s="419"/>
      <c r="G901" s="419"/>
      <c r="H901" s="419"/>
      <c r="I901" s="419"/>
      <c r="J901" s="419"/>
      <c r="K901" s="419"/>
      <c r="L901" s="419"/>
      <c r="M901" t="s">
        <v>2550</v>
      </c>
      <c r="N901">
        <v>28</v>
      </c>
      <c r="O901">
        <v>21</v>
      </c>
      <c r="P901">
        <v>7</v>
      </c>
      <c r="Q901">
        <v>10</v>
      </c>
      <c r="R901">
        <v>3</v>
      </c>
      <c r="S901">
        <v>2</v>
      </c>
      <c r="T901">
        <v>4</v>
      </c>
      <c r="U901">
        <v>9</v>
      </c>
      <c r="V901">
        <v>0</v>
      </c>
      <c r="W901">
        <v>7</v>
      </c>
      <c r="X901">
        <v>1</v>
      </c>
      <c r="Y901">
        <v>1</v>
      </c>
      <c r="Z901">
        <v>4</v>
      </c>
      <c r="AA901">
        <v>8</v>
      </c>
      <c r="AB901">
        <v>0</v>
      </c>
      <c r="AC901" s="419">
        <f t="shared" si="90"/>
        <v>3</v>
      </c>
      <c r="AD901" s="419">
        <f t="shared" si="91"/>
        <v>2</v>
      </c>
      <c r="AE901" s="419">
        <f t="shared" si="92"/>
        <v>1</v>
      </c>
      <c r="AF901" s="419">
        <f t="shared" si="93"/>
        <v>0</v>
      </c>
      <c r="AG901" s="419">
        <f t="shared" si="94"/>
        <v>1</v>
      </c>
      <c r="AH901" s="419">
        <f t="shared" si="95"/>
        <v>0</v>
      </c>
    </row>
    <row r="902" spans="1:34" ht="14.5" x14ac:dyDescent="0.35">
      <c r="A902" s="681" t="s">
        <v>2566</v>
      </c>
      <c r="B902" s="682" t="s">
        <v>2567</v>
      </c>
      <c r="C902" s="419"/>
      <c r="D902" s="419"/>
      <c r="E902" s="419"/>
      <c r="F902" s="419"/>
      <c r="G902" s="419"/>
      <c r="H902" s="419"/>
      <c r="I902" s="419"/>
      <c r="J902" s="419"/>
      <c r="K902" s="419"/>
      <c r="L902" s="419"/>
      <c r="M902" t="s">
        <v>17294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 s="419">
        <f t="shared" si="90"/>
        <v>0</v>
      </c>
      <c r="AD902" s="419">
        <f t="shared" si="91"/>
        <v>0</v>
      </c>
      <c r="AE902" s="419">
        <f t="shared" si="92"/>
        <v>0</v>
      </c>
      <c r="AF902" s="419">
        <f t="shared" si="93"/>
        <v>0</v>
      </c>
      <c r="AG902" s="419">
        <f t="shared" si="94"/>
        <v>0</v>
      </c>
      <c r="AH902" s="419">
        <f t="shared" si="95"/>
        <v>0</v>
      </c>
    </row>
    <row r="903" spans="1:34" ht="14.5" x14ac:dyDescent="0.35">
      <c r="A903" s="681" t="s">
        <v>2570</v>
      </c>
      <c r="B903" s="682" t="s">
        <v>2571</v>
      </c>
      <c r="C903" s="419"/>
      <c r="D903" s="419"/>
      <c r="E903" s="419"/>
      <c r="F903" s="419"/>
      <c r="G903" s="419"/>
      <c r="H903" s="419"/>
      <c r="I903" s="419"/>
      <c r="J903" s="419"/>
      <c r="K903" s="419"/>
      <c r="L903" s="419"/>
      <c r="M903" t="s">
        <v>2572</v>
      </c>
      <c r="N903">
        <v>1</v>
      </c>
      <c r="O903">
        <v>0</v>
      </c>
      <c r="P903">
        <v>1</v>
      </c>
      <c r="Q903">
        <v>0</v>
      </c>
      <c r="R903">
        <v>1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 s="419">
        <f t="shared" si="90"/>
        <v>0</v>
      </c>
      <c r="AD903" s="419">
        <f t="shared" si="91"/>
        <v>1</v>
      </c>
      <c r="AE903" s="419">
        <f t="shared" si="92"/>
        <v>0</v>
      </c>
      <c r="AF903" s="419">
        <f t="shared" si="93"/>
        <v>0</v>
      </c>
      <c r="AG903" s="419">
        <f t="shared" si="94"/>
        <v>0</v>
      </c>
      <c r="AH903" s="419">
        <f t="shared" si="95"/>
        <v>0</v>
      </c>
    </row>
    <row r="904" spans="1:34" ht="14.5" x14ac:dyDescent="0.35">
      <c r="A904" s="681" t="s">
        <v>2575</v>
      </c>
      <c r="B904" s="682" t="s">
        <v>2576</v>
      </c>
      <c r="C904" s="419"/>
      <c r="D904" s="419"/>
      <c r="E904" s="419"/>
      <c r="F904" s="419"/>
      <c r="G904" s="419"/>
      <c r="H904" s="419"/>
      <c r="I904" s="419"/>
      <c r="J904" s="419"/>
      <c r="K904" s="419"/>
      <c r="L904" s="419"/>
      <c r="M904" t="s">
        <v>79</v>
      </c>
      <c r="N904">
        <v>10</v>
      </c>
      <c r="O904">
        <v>4</v>
      </c>
      <c r="P904">
        <v>6</v>
      </c>
      <c r="Q904">
        <v>1</v>
      </c>
      <c r="R904">
        <v>3</v>
      </c>
      <c r="S904">
        <v>2</v>
      </c>
      <c r="T904">
        <v>4</v>
      </c>
      <c r="U904">
        <v>0</v>
      </c>
      <c r="V904">
        <v>0</v>
      </c>
      <c r="W904">
        <v>0</v>
      </c>
      <c r="X904">
        <v>1</v>
      </c>
      <c r="Y904">
        <v>1</v>
      </c>
      <c r="Z904">
        <v>2</v>
      </c>
      <c r="AA904">
        <v>0</v>
      </c>
      <c r="AB904">
        <v>0</v>
      </c>
      <c r="AC904" s="419">
        <f t="shared" si="90"/>
        <v>1</v>
      </c>
      <c r="AD904" s="419">
        <f t="shared" si="91"/>
        <v>2</v>
      </c>
      <c r="AE904" s="419">
        <f t="shared" si="92"/>
        <v>1</v>
      </c>
      <c r="AF904" s="419">
        <f t="shared" si="93"/>
        <v>2</v>
      </c>
      <c r="AG904" s="419">
        <f t="shared" si="94"/>
        <v>0</v>
      </c>
      <c r="AH904" s="419">
        <f t="shared" si="95"/>
        <v>0</v>
      </c>
    </row>
    <row r="905" spans="1:34" ht="14.5" x14ac:dyDescent="0.35">
      <c r="A905" s="681" t="s">
        <v>7390</v>
      </c>
      <c r="B905" s="682" t="s">
        <v>2577</v>
      </c>
      <c r="C905" s="419"/>
      <c r="D905" s="419"/>
      <c r="E905" s="419"/>
      <c r="F905" s="419"/>
      <c r="G905" s="419"/>
      <c r="H905" s="419"/>
      <c r="I905" s="419"/>
      <c r="J905" s="419"/>
      <c r="K905" s="419"/>
      <c r="L905" s="419"/>
      <c r="M905" t="s">
        <v>688</v>
      </c>
      <c r="N905">
        <v>12</v>
      </c>
      <c r="O905">
        <v>6</v>
      </c>
      <c r="P905">
        <v>6</v>
      </c>
      <c r="Q905">
        <v>4</v>
      </c>
      <c r="R905">
        <v>2</v>
      </c>
      <c r="S905">
        <v>0</v>
      </c>
      <c r="T905">
        <v>0</v>
      </c>
      <c r="U905">
        <v>6</v>
      </c>
      <c r="V905">
        <v>0</v>
      </c>
      <c r="W905">
        <v>2</v>
      </c>
      <c r="X905">
        <v>2</v>
      </c>
      <c r="Y905">
        <v>0</v>
      </c>
      <c r="Z905">
        <v>0</v>
      </c>
      <c r="AA905">
        <v>2</v>
      </c>
      <c r="AB905">
        <v>0</v>
      </c>
      <c r="AC905" s="419">
        <f t="shared" si="90"/>
        <v>2</v>
      </c>
      <c r="AD905" s="419">
        <f t="shared" si="91"/>
        <v>0</v>
      </c>
      <c r="AE905" s="419">
        <f t="shared" si="92"/>
        <v>0</v>
      </c>
      <c r="AF905" s="419">
        <f t="shared" si="93"/>
        <v>0</v>
      </c>
      <c r="AG905" s="419">
        <f t="shared" si="94"/>
        <v>4</v>
      </c>
      <c r="AH905" s="419">
        <f t="shared" si="95"/>
        <v>0</v>
      </c>
    </row>
    <row r="906" spans="1:34" ht="14.5" x14ac:dyDescent="0.35">
      <c r="A906" s="681" t="s">
        <v>2578</v>
      </c>
      <c r="B906" s="682" t="s">
        <v>2579</v>
      </c>
      <c r="C906" s="419"/>
      <c r="D906" s="419"/>
      <c r="E906" s="419"/>
      <c r="F906" s="419"/>
      <c r="G906" s="419"/>
      <c r="H906" s="419"/>
      <c r="I906" s="419"/>
      <c r="J906" s="419"/>
      <c r="K906" s="419"/>
      <c r="L906" s="419"/>
      <c r="M906" t="s">
        <v>2580</v>
      </c>
      <c r="N906">
        <v>1</v>
      </c>
      <c r="O906">
        <v>1</v>
      </c>
      <c r="P906">
        <v>0</v>
      </c>
      <c r="Q906">
        <v>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1</v>
      </c>
      <c r="X906">
        <v>0</v>
      </c>
      <c r="Y906">
        <v>0</v>
      </c>
      <c r="Z906">
        <v>0</v>
      </c>
      <c r="AA906">
        <v>0</v>
      </c>
      <c r="AB906">
        <v>0</v>
      </c>
      <c r="AC906" s="419">
        <f t="shared" si="90"/>
        <v>0</v>
      </c>
      <c r="AD906" s="419">
        <f t="shared" si="91"/>
        <v>0</v>
      </c>
      <c r="AE906" s="419">
        <f t="shared" si="92"/>
        <v>0</v>
      </c>
      <c r="AF906" s="419">
        <f t="shared" si="93"/>
        <v>0</v>
      </c>
      <c r="AG906" s="419">
        <f t="shared" si="94"/>
        <v>0</v>
      </c>
      <c r="AH906" s="419">
        <f t="shared" si="95"/>
        <v>0</v>
      </c>
    </row>
    <row r="907" spans="1:34" ht="14.5" x14ac:dyDescent="0.35">
      <c r="A907" s="681" t="s">
        <v>7090</v>
      </c>
      <c r="B907" s="682" t="s">
        <v>7341</v>
      </c>
      <c r="C907" s="419"/>
      <c r="D907" s="419"/>
      <c r="E907" s="419"/>
      <c r="F907" s="419"/>
      <c r="G907" s="419"/>
      <c r="H907" s="419"/>
      <c r="I907" s="419"/>
      <c r="J907" s="419"/>
      <c r="K907" s="419"/>
      <c r="L907" s="419"/>
      <c r="M907" t="s">
        <v>7342</v>
      </c>
      <c r="N907">
        <v>2</v>
      </c>
      <c r="O907">
        <v>2</v>
      </c>
      <c r="P907">
        <v>0</v>
      </c>
      <c r="Q907">
        <v>1</v>
      </c>
      <c r="R907">
        <v>0</v>
      </c>
      <c r="S907">
        <v>1</v>
      </c>
      <c r="T907">
        <v>0</v>
      </c>
      <c r="U907">
        <v>0</v>
      </c>
      <c r="V907">
        <v>0</v>
      </c>
      <c r="W907">
        <v>1</v>
      </c>
      <c r="X907">
        <v>0</v>
      </c>
      <c r="Y907">
        <v>1</v>
      </c>
      <c r="Z907">
        <v>0</v>
      </c>
      <c r="AA907">
        <v>0</v>
      </c>
      <c r="AB907">
        <v>0</v>
      </c>
      <c r="AC907" s="419">
        <f t="shared" si="90"/>
        <v>0</v>
      </c>
      <c r="AD907" s="419">
        <f t="shared" si="91"/>
        <v>0</v>
      </c>
      <c r="AE907" s="419">
        <f t="shared" si="92"/>
        <v>0</v>
      </c>
      <c r="AF907" s="419">
        <f t="shared" si="93"/>
        <v>0</v>
      </c>
      <c r="AG907" s="419">
        <f t="shared" si="94"/>
        <v>0</v>
      </c>
      <c r="AH907" s="419">
        <f t="shared" si="95"/>
        <v>0</v>
      </c>
    </row>
    <row r="908" spans="1:34" ht="14.5" x14ac:dyDescent="0.35">
      <c r="A908" s="681" t="s">
        <v>7091</v>
      </c>
      <c r="B908" s="682" t="s">
        <v>2583</v>
      </c>
      <c r="C908" s="419"/>
      <c r="D908" s="419"/>
      <c r="E908" s="419"/>
      <c r="F908" s="419"/>
      <c r="G908" s="419"/>
      <c r="H908" s="419"/>
      <c r="I908" s="419"/>
      <c r="J908" s="419"/>
      <c r="K908" s="419"/>
      <c r="L908" s="419"/>
      <c r="M908" t="s">
        <v>860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 s="419">
        <f t="shared" si="90"/>
        <v>0</v>
      </c>
      <c r="AD908" s="419">
        <f t="shared" si="91"/>
        <v>0</v>
      </c>
      <c r="AE908" s="419">
        <f t="shared" si="92"/>
        <v>0</v>
      </c>
      <c r="AF908" s="419">
        <f t="shared" si="93"/>
        <v>0</v>
      </c>
      <c r="AG908" s="419">
        <f t="shared" si="94"/>
        <v>0</v>
      </c>
      <c r="AH908" s="419">
        <f t="shared" si="95"/>
        <v>0</v>
      </c>
    </row>
    <row r="909" spans="1:34" ht="14.5" x14ac:dyDescent="0.35">
      <c r="A909" s="681" t="s">
        <v>2586</v>
      </c>
      <c r="B909" s="682" t="s">
        <v>2587</v>
      </c>
      <c r="C909" s="419"/>
      <c r="D909" s="419"/>
      <c r="E909" s="419"/>
      <c r="F909" s="419"/>
      <c r="G909" s="419"/>
      <c r="H909" s="419"/>
      <c r="I909" s="419"/>
      <c r="J909" s="419"/>
      <c r="K909" s="419"/>
      <c r="L909" s="419"/>
      <c r="M909" t="s">
        <v>17296</v>
      </c>
      <c r="N909">
        <v>8</v>
      </c>
      <c r="O909">
        <v>2</v>
      </c>
      <c r="P909">
        <v>6</v>
      </c>
      <c r="Q909">
        <v>0</v>
      </c>
      <c r="R909">
        <v>3</v>
      </c>
      <c r="S909">
        <v>3</v>
      </c>
      <c r="T909">
        <v>2</v>
      </c>
      <c r="U909">
        <v>0</v>
      </c>
      <c r="V909">
        <v>0</v>
      </c>
      <c r="W909">
        <v>0</v>
      </c>
      <c r="X909">
        <v>1</v>
      </c>
      <c r="Y909">
        <v>1</v>
      </c>
      <c r="Z909">
        <v>0</v>
      </c>
      <c r="AA909">
        <v>0</v>
      </c>
      <c r="AB909">
        <v>0</v>
      </c>
      <c r="AC909" s="419">
        <f t="shared" si="90"/>
        <v>0</v>
      </c>
      <c r="AD909" s="419">
        <f t="shared" si="91"/>
        <v>2</v>
      </c>
      <c r="AE909" s="419">
        <f t="shared" si="92"/>
        <v>2</v>
      </c>
      <c r="AF909" s="419">
        <f t="shared" si="93"/>
        <v>2</v>
      </c>
      <c r="AG909" s="419">
        <f t="shared" si="94"/>
        <v>0</v>
      </c>
      <c r="AH909" s="419">
        <f t="shared" si="95"/>
        <v>0</v>
      </c>
    </row>
    <row r="910" spans="1:34" ht="14.5" x14ac:dyDescent="0.35">
      <c r="A910" s="681" t="s">
        <v>90</v>
      </c>
      <c r="B910" s="682" t="s">
        <v>2589</v>
      </c>
      <c r="C910" s="419"/>
      <c r="D910" s="419"/>
      <c r="E910" s="419"/>
      <c r="F910" s="419"/>
      <c r="G910" s="419"/>
      <c r="H910" s="419"/>
      <c r="I910" s="419"/>
      <c r="J910" s="419"/>
      <c r="K910" s="419"/>
      <c r="L910" s="419"/>
      <c r="M910" t="s">
        <v>97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 s="419">
        <f t="shared" si="90"/>
        <v>0</v>
      </c>
      <c r="AD910" s="419">
        <f t="shared" si="91"/>
        <v>0</v>
      </c>
      <c r="AE910" s="419">
        <f t="shared" si="92"/>
        <v>0</v>
      </c>
      <c r="AF910" s="419">
        <f t="shared" si="93"/>
        <v>0</v>
      </c>
      <c r="AG910" s="419">
        <f t="shared" si="94"/>
        <v>0</v>
      </c>
      <c r="AH910" s="419">
        <f t="shared" si="95"/>
        <v>0</v>
      </c>
    </row>
    <row r="911" spans="1:34" ht="14.5" x14ac:dyDescent="0.35">
      <c r="A911" s="681" t="s">
        <v>2591</v>
      </c>
      <c r="B911" s="682" t="s">
        <v>2592</v>
      </c>
      <c r="C911" s="419"/>
      <c r="D911" s="419"/>
      <c r="E911" s="419"/>
      <c r="F911" s="419"/>
      <c r="G911" s="419"/>
      <c r="H911" s="419"/>
      <c r="I911" s="419"/>
      <c r="J911" s="419"/>
      <c r="K911" s="419"/>
      <c r="L911" s="419"/>
      <c r="M911" t="s">
        <v>2593</v>
      </c>
      <c r="N911">
        <v>10</v>
      </c>
      <c r="O911">
        <v>4</v>
      </c>
      <c r="P911">
        <v>6</v>
      </c>
      <c r="Q911">
        <v>0</v>
      </c>
      <c r="R911">
        <v>4</v>
      </c>
      <c r="S911">
        <v>1</v>
      </c>
      <c r="T911">
        <v>5</v>
      </c>
      <c r="U911">
        <v>0</v>
      </c>
      <c r="V911">
        <v>0</v>
      </c>
      <c r="W911">
        <v>0</v>
      </c>
      <c r="X911">
        <v>3</v>
      </c>
      <c r="Y911">
        <v>0</v>
      </c>
      <c r="Z911">
        <v>1</v>
      </c>
      <c r="AA911">
        <v>0</v>
      </c>
      <c r="AB911">
        <v>0</v>
      </c>
      <c r="AC911" s="419">
        <f t="shared" si="90"/>
        <v>0</v>
      </c>
      <c r="AD911" s="419">
        <f t="shared" si="91"/>
        <v>1</v>
      </c>
      <c r="AE911" s="419">
        <f t="shared" si="92"/>
        <v>1</v>
      </c>
      <c r="AF911" s="419">
        <f t="shared" si="93"/>
        <v>4</v>
      </c>
      <c r="AG911" s="419">
        <f t="shared" si="94"/>
        <v>0</v>
      </c>
      <c r="AH911" s="419">
        <f t="shared" si="95"/>
        <v>0</v>
      </c>
    </row>
    <row r="912" spans="1:34" ht="14.5" x14ac:dyDescent="0.35">
      <c r="A912" s="681" t="s">
        <v>309</v>
      </c>
      <c r="B912" s="682" t="s">
        <v>2596</v>
      </c>
      <c r="C912" s="419"/>
      <c r="D912" s="419"/>
      <c r="E912" s="419"/>
      <c r="F912" s="419"/>
      <c r="G912" s="419"/>
      <c r="H912" s="419"/>
      <c r="I912" s="419"/>
      <c r="J912" s="419"/>
      <c r="K912" s="419"/>
      <c r="L912" s="419"/>
      <c r="M912" t="s">
        <v>536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 s="419">
        <f t="shared" si="90"/>
        <v>0</v>
      </c>
      <c r="AD912" s="419">
        <f t="shared" si="91"/>
        <v>0</v>
      </c>
      <c r="AE912" s="419">
        <f t="shared" si="92"/>
        <v>0</v>
      </c>
      <c r="AF912" s="419">
        <f t="shared" si="93"/>
        <v>0</v>
      </c>
      <c r="AG912" s="419">
        <f t="shared" si="94"/>
        <v>0</v>
      </c>
      <c r="AH912" s="419">
        <f t="shared" si="95"/>
        <v>0</v>
      </c>
    </row>
    <row r="913" spans="1:34" ht="14.5" x14ac:dyDescent="0.35">
      <c r="A913" s="681" t="s">
        <v>684</v>
      </c>
      <c r="B913" s="682" t="s">
        <v>2598</v>
      </c>
      <c r="C913" s="419"/>
      <c r="D913" s="419"/>
      <c r="E913" s="419"/>
      <c r="F913" s="419"/>
      <c r="G913" s="419"/>
      <c r="H913" s="419"/>
      <c r="I913" s="419"/>
      <c r="J913" s="419"/>
      <c r="K913" s="419"/>
      <c r="L913" s="419"/>
      <c r="M913" t="s">
        <v>13300</v>
      </c>
      <c r="N913">
        <v>17</v>
      </c>
      <c r="O913">
        <v>8</v>
      </c>
      <c r="P913">
        <v>9</v>
      </c>
      <c r="Q913">
        <v>1</v>
      </c>
      <c r="R913">
        <v>4</v>
      </c>
      <c r="S913">
        <v>1</v>
      </c>
      <c r="T913">
        <v>0</v>
      </c>
      <c r="U913">
        <v>11</v>
      </c>
      <c r="V913">
        <v>0</v>
      </c>
      <c r="W913">
        <v>1</v>
      </c>
      <c r="X913">
        <v>0</v>
      </c>
      <c r="Y913">
        <v>1</v>
      </c>
      <c r="Z913">
        <v>0</v>
      </c>
      <c r="AA913">
        <v>6</v>
      </c>
      <c r="AB913">
        <v>0</v>
      </c>
      <c r="AC913" s="419">
        <f t="shared" si="90"/>
        <v>0</v>
      </c>
      <c r="AD913" s="419">
        <f t="shared" si="91"/>
        <v>4</v>
      </c>
      <c r="AE913" s="419">
        <f t="shared" si="92"/>
        <v>0</v>
      </c>
      <c r="AF913" s="419">
        <f t="shared" si="93"/>
        <v>0</v>
      </c>
      <c r="AG913" s="419">
        <f t="shared" si="94"/>
        <v>5</v>
      </c>
      <c r="AH913" s="419">
        <f t="shared" si="95"/>
        <v>0</v>
      </c>
    </row>
    <row r="914" spans="1:34" ht="14.5" x14ac:dyDescent="0.35">
      <c r="A914" s="681" t="s">
        <v>2600</v>
      </c>
      <c r="B914" s="682" t="s">
        <v>2601</v>
      </c>
      <c r="C914" s="419"/>
      <c r="D914" s="419"/>
      <c r="E914" s="419"/>
      <c r="F914" s="419"/>
      <c r="G914" s="419"/>
      <c r="H914" s="419"/>
      <c r="I914" s="419"/>
      <c r="J914" s="419"/>
      <c r="K914" s="419"/>
      <c r="L914" s="419"/>
      <c r="M914" t="s">
        <v>2602</v>
      </c>
      <c r="N914">
        <v>8</v>
      </c>
      <c r="O914">
        <v>5</v>
      </c>
      <c r="P914">
        <v>3</v>
      </c>
      <c r="Q914">
        <v>1</v>
      </c>
      <c r="R914">
        <v>0</v>
      </c>
      <c r="S914">
        <v>3</v>
      </c>
      <c r="T914">
        <v>1</v>
      </c>
      <c r="U914">
        <v>3</v>
      </c>
      <c r="V914">
        <v>0</v>
      </c>
      <c r="W914">
        <v>0</v>
      </c>
      <c r="X914">
        <v>0</v>
      </c>
      <c r="Y914">
        <v>3</v>
      </c>
      <c r="Z914">
        <v>1</v>
      </c>
      <c r="AA914">
        <v>1</v>
      </c>
      <c r="AB914">
        <v>0</v>
      </c>
      <c r="AC914" s="419">
        <f t="shared" si="90"/>
        <v>1</v>
      </c>
      <c r="AD914" s="419">
        <f t="shared" si="91"/>
        <v>0</v>
      </c>
      <c r="AE914" s="419">
        <f t="shared" si="92"/>
        <v>0</v>
      </c>
      <c r="AF914" s="419">
        <f t="shared" si="93"/>
        <v>0</v>
      </c>
      <c r="AG914" s="419">
        <f t="shared" si="94"/>
        <v>2</v>
      </c>
      <c r="AH914" s="419">
        <f t="shared" si="95"/>
        <v>0</v>
      </c>
    </row>
    <row r="915" spans="1:34" ht="14.5" x14ac:dyDescent="0.35">
      <c r="A915" s="681" t="s">
        <v>704</v>
      </c>
      <c r="B915" s="682" t="s">
        <v>2603</v>
      </c>
      <c r="C915" s="419"/>
      <c r="D915" s="419"/>
      <c r="E915" s="419"/>
      <c r="F915" s="419"/>
      <c r="G915" s="419"/>
      <c r="H915" s="419"/>
      <c r="I915" s="419"/>
      <c r="J915" s="419"/>
      <c r="K915" s="419"/>
      <c r="L915" s="419"/>
      <c r="M915" t="s">
        <v>17298</v>
      </c>
      <c r="N915">
        <v>20</v>
      </c>
      <c r="O915">
        <v>10</v>
      </c>
      <c r="P915">
        <v>10</v>
      </c>
      <c r="Q915">
        <v>1</v>
      </c>
      <c r="R915">
        <v>6</v>
      </c>
      <c r="S915">
        <v>3</v>
      </c>
      <c r="T915">
        <v>5</v>
      </c>
      <c r="U915">
        <v>4</v>
      </c>
      <c r="V915">
        <v>1</v>
      </c>
      <c r="W915">
        <v>1</v>
      </c>
      <c r="X915">
        <v>4</v>
      </c>
      <c r="Y915">
        <v>2</v>
      </c>
      <c r="Z915">
        <v>2</v>
      </c>
      <c r="AA915">
        <v>1</v>
      </c>
      <c r="AB915">
        <v>0</v>
      </c>
      <c r="AC915" s="419">
        <f t="shared" si="90"/>
        <v>0</v>
      </c>
      <c r="AD915" s="419">
        <f t="shared" si="91"/>
        <v>2</v>
      </c>
      <c r="AE915" s="419">
        <f t="shared" si="92"/>
        <v>1</v>
      </c>
      <c r="AF915" s="419">
        <f t="shared" si="93"/>
        <v>3</v>
      </c>
      <c r="AG915" s="419">
        <f t="shared" si="94"/>
        <v>3</v>
      </c>
      <c r="AH915" s="419">
        <f t="shared" si="95"/>
        <v>1</v>
      </c>
    </row>
    <row r="916" spans="1:34" ht="14.5" x14ac:dyDescent="0.35">
      <c r="A916" s="681" t="s">
        <v>2604</v>
      </c>
      <c r="B916" s="682" t="s">
        <v>2605</v>
      </c>
      <c r="C916" s="419"/>
      <c r="D916" s="419"/>
      <c r="E916" s="419"/>
      <c r="F916" s="419"/>
      <c r="G916" s="419"/>
      <c r="H916" s="419"/>
      <c r="I916" s="419"/>
      <c r="J916" s="419"/>
      <c r="K916" s="419"/>
      <c r="L916" s="419"/>
      <c r="M916" t="s">
        <v>2172</v>
      </c>
      <c r="N916">
        <v>7</v>
      </c>
      <c r="O916">
        <v>2</v>
      </c>
      <c r="P916">
        <v>5</v>
      </c>
      <c r="Q916">
        <v>0</v>
      </c>
      <c r="R916">
        <v>1</v>
      </c>
      <c r="S916">
        <v>0</v>
      </c>
      <c r="T916">
        <v>0</v>
      </c>
      <c r="U916">
        <v>6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2</v>
      </c>
      <c r="AB916">
        <v>0</v>
      </c>
      <c r="AC916" s="419">
        <f t="shared" si="90"/>
        <v>0</v>
      </c>
      <c r="AD916" s="419">
        <f t="shared" si="91"/>
        <v>1</v>
      </c>
      <c r="AE916" s="419">
        <f t="shared" si="92"/>
        <v>0</v>
      </c>
      <c r="AF916" s="419">
        <f t="shared" si="93"/>
        <v>0</v>
      </c>
      <c r="AG916" s="419">
        <f t="shared" si="94"/>
        <v>4</v>
      </c>
      <c r="AH916" s="419">
        <f t="shared" si="95"/>
        <v>0</v>
      </c>
    </row>
    <row r="917" spans="1:34" ht="14.5" x14ac:dyDescent="0.35">
      <c r="A917" s="681" t="s">
        <v>2607</v>
      </c>
      <c r="B917" s="682" t="s">
        <v>2608</v>
      </c>
      <c r="C917" s="419"/>
      <c r="D917" s="419"/>
      <c r="E917" s="419"/>
      <c r="F917" s="419"/>
      <c r="G917" s="419"/>
      <c r="H917" s="419"/>
      <c r="I917" s="419"/>
      <c r="J917" s="419"/>
      <c r="K917" s="419"/>
      <c r="L917" s="419"/>
      <c r="M917" t="s">
        <v>165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 s="419">
        <f t="shared" si="90"/>
        <v>0</v>
      </c>
      <c r="AD917" s="419">
        <f t="shared" si="91"/>
        <v>0</v>
      </c>
      <c r="AE917" s="419">
        <f t="shared" si="92"/>
        <v>0</v>
      </c>
      <c r="AF917" s="419">
        <f t="shared" si="93"/>
        <v>0</v>
      </c>
      <c r="AG917" s="419">
        <f t="shared" si="94"/>
        <v>0</v>
      </c>
      <c r="AH917" s="419">
        <f t="shared" si="95"/>
        <v>0</v>
      </c>
    </row>
    <row r="918" spans="1:34" ht="14.5" x14ac:dyDescent="0.35">
      <c r="A918" s="681" t="s">
        <v>2610</v>
      </c>
      <c r="B918" s="682" t="s">
        <v>2611</v>
      </c>
      <c r="C918" s="419"/>
      <c r="D918" s="419"/>
      <c r="E918" s="419"/>
      <c r="F918" s="419"/>
      <c r="G918" s="419"/>
      <c r="H918" s="419"/>
      <c r="I918" s="419"/>
      <c r="J918" s="419"/>
      <c r="K918" s="419"/>
      <c r="L918" s="419"/>
      <c r="M918" t="s">
        <v>17299</v>
      </c>
      <c r="N918">
        <v>6</v>
      </c>
      <c r="O918">
        <v>4</v>
      </c>
      <c r="P918">
        <v>2</v>
      </c>
      <c r="Q918">
        <v>2</v>
      </c>
      <c r="R918">
        <v>4</v>
      </c>
      <c r="S918">
        <v>0</v>
      </c>
      <c r="T918">
        <v>0</v>
      </c>
      <c r="U918">
        <v>0</v>
      </c>
      <c r="V918">
        <v>0</v>
      </c>
      <c r="W918">
        <v>1</v>
      </c>
      <c r="X918">
        <v>3</v>
      </c>
      <c r="Y918">
        <v>0</v>
      </c>
      <c r="Z918">
        <v>0</v>
      </c>
      <c r="AA918">
        <v>0</v>
      </c>
      <c r="AB918">
        <v>0</v>
      </c>
      <c r="AC918" s="419">
        <f t="shared" si="90"/>
        <v>1</v>
      </c>
      <c r="AD918" s="419">
        <f t="shared" si="91"/>
        <v>1</v>
      </c>
      <c r="AE918" s="419">
        <f t="shared" si="92"/>
        <v>0</v>
      </c>
      <c r="AF918" s="419">
        <f t="shared" si="93"/>
        <v>0</v>
      </c>
      <c r="AG918" s="419">
        <f t="shared" si="94"/>
        <v>0</v>
      </c>
      <c r="AH918" s="419">
        <f t="shared" si="95"/>
        <v>0</v>
      </c>
    </row>
    <row r="919" spans="1:34" ht="14.5" x14ac:dyDescent="0.35">
      <c r="A919" s="681" t="s">
        <v>2000</v>
      </c>
      <c r="B919" s="682" t="s">
        <v>2612</v>
      </c>
      <c r="C919" s="419"/>
      <c r="D919" s="419"/>
      <c r="E919" s="419"/>
      <c r="F919" s="419"/>
      <c r="G919" s="419"/>
      <c r="H919" s="419"/>
      <c r="I919" s="419"/>
      <c r="J919" s="419"/>
      <c r="K919" s="419"/>
      <c r="L919" s="419"/>
      <c r="M919" t="s">
        <v>17300</v>
      </c>
      <c r="N919">
        <v>3</v>
      </c>
      <c r="O919">
        <v>1</v>
      </c>
      <c r="P919">
        <v>2</v>
      </c>
      <c r="Q919">
        <v>2</v>
      </c>
      <c r="R919">
        <v>1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0</v>
      </c>
      <c r="AB919">
        <v>0</v>
      </c>
      <c r="AC919" s="419">
        <f t="shared" si="90"/>
        <v>2</v>
      </c>
      <c r="AD919" s="419">
        <f t="shared" si="91"/>
        <v>0</v>
      </c>
      <c r="AE919" s="419">
        <f t="shared" si="92"/>
        <v>0</v>
      </c>
      <c r="AF919" s="419">
        <f t="shared" si="93"/>
        <v>0</v>
      </c>
      <c r="AG919" s="419">
        <f t="shared" si="94"/>
        <v>0</v>
      </c>
      <c r="AH919" s="419">
        <f t="shared" si="95"/>
        <v>0</v>
      </c>
    </row>
    <row r="920" spans="1:34" ht="14.5" x14ac:dyDescent="0.35">
      <c r="A920" s="681" t="s">
        <v>2054</v>
      </c>
      <c r="B920" s="682" t="s">
        <v>2614</v>
      </c>
      <c r="C920" s="419"/>
      <c r="D920" s="419"/>
      <c r="E920" s="419"/>
      <c r="F920" s="419"/>
      <c r="G920" s="419"/>
      <c r="H920" s="419"/>
      <c r="I920" s="419"/>
      <c r="J920" s="419"/>
      <c r="K920" s="419"/>
      <c r="L920" s="419"/>
      <c r="M920" t="s">
        <v>2615</v>
      </c>
      <c r="N920">
        <v>21</v>
      </c>
      <c r="O920">
        <v>7</v>
      </c>
      <c r="P920">
        <v>14</v>
      </c>
      <c r="Q920">
        <v>0</v>
      </c>
      <c r="R920">
        <v>5</v>
      </c>
      <c r="S920">
        <v>6</v>
      </c>
      <c r="T920">
        <v>2</v>
      </c>
      <c r="U920">
        <v>4</v>
      </c>
      <c r="V920">
        <v>4</v>
      </c>
      <c r="W920">
        <v>0</v>
      </c>
      <c r="X920">
        <v>1</v>
      </c>
      <c r="Y920">
        <v>1</v>
      </c>
      <c r="Z920">
        <v>1</v>
      </c>
      <c r="AA920">
        <v>3</v>
      </c>
      <c r="AB920">
        <v>1</v>
      </c>
      <c r="AC920" s="419">
        <f t="shared" si="90"/>
        <v>0</v>
      </c>
      <c r="AD920" s="419">
        <f t="shared" si="91"/>
        <v>4</v>
      </c>
      <c r="AE920" s="419">
        <f t="shared" si="92"/>
        <v>5</v>
      </c>
      <c r="AF920" s="419">
        <f t="shared" si="93"/>
        <v>1</v>
      </c>
      <c r="AG920" s="419">
        <f t="shared" si="94"/>
        <v>1</v>
      </c>
      <c r="AH920" s="419">
        <f t="shared" si="95"/>
        <v>3</v>
      </c>
    </row>
    <row r="921" spans="1:34" ht="14.5" x14ac:dyDescent="0.35">
      <c r="A921" s="681" t="s">
        <v>2559</v>
      </c>
      <c r="B921" s="682" t="s">
        <v>9831</v>
      </c>
      <c r="C921" s="419"/>
      <c r="D921" s="419"/>
      <c r="E921" s="419"/>
      <c r="F921" s="419"/>
      <c r="G921" s="419"/>
      <c r="H921" s="419"/>
      <c r="I921" s="419"/>
      <c r="J921" s="419"/>
      <c r="K921" s="419"/>
      <c r="L921" s="419"/>
      <c r="M921" t="s">
        <v>17301</v>
      </c>
      <c r="N921">
        <v>10</v>
      </c>
      <c r="O921">
        <v>7</v>
      </c>
      <c r="P921">
        <v>3</v>
      </c>
      <c r="Q921">
        <v>0</v>
      </c>
      <c r="R921">
        <v>6</v>
      </c>
      <c r="S921">
        <v>3</v>
      </c>
      <c r="T921">
        <v>0</v>
      </c>
      <c r="U921">
        <v>1</v>
      </c>
      <c r="V921">
        <v>0</v>
      </c>
      <c r="W921">
        <v>0</v>
      </c>
      <c r="X921">
        <v>3</v>
      </c>
      <c r="Y921">
        <v>3</v>
      </c>
      <c r="Z921">
        <v>0</v>
      </c>
      <c r="AA921">
        <v>1</v>
      </c>
      <c r="AB921">
        <v>0</v>
      </c>
      <c r="AC921" s="419">
        <f t="shared" si="90"/>
        <v>0</v>
      </c>
      <c r="AD921" s="419">
        <f t="shared" si="91"/>
        <v>3</v>
      </c>
      <c r="AE921" s="419">
        <f t="shared" si="92"/>
        <v>0</v>
      </c>
      <c r="AF921" s="419">
        <f t="shared" si="93"/>
        <v>0</v>
      </c>
      <c r="AG921" s="419">
        <f t="shared" si="94"/>
        <v>0</v>
      </c>
      <c r="AH921" s="419">
        <f t="shared" si="95"/>
        <v>0</v>
      </c>
    </row>
    <row r="922" spans="1:34" ht="14.5" x14ac:dyDescent="0.35">
      <c r="A922" s="681" t="s">
        <v>2293</v>
      </c>
      <c r="B922" s="682" t="s">
        <v>8809</v>
      </c>
      <c r="C922" s="419"/>
      <c r="D922" s="419"/>
      <c r="E922" s="419"/>
      <c r="F922" s="419"/>
      <c r="G922" s="419"/>
      <c r="H922" s="419"/>
      <c r="I922" s="419"/>
      <c r="J922" s="419"/>
      <c r="K922" s="419"/>
      <c r="L922" s="419"/>
      <c r="M922" t="s">
        <v>8811</v>
      </c>
      <c r="N922">
        <v>5</v>
      </c>
      <c r="O922">
        <v>4</v>
      </c>
      <c r="P922">
        <v>1</v>
      </c>
      <c r="Q922">
        <v>2</v>
      </c>
      <c r="R922">
        <v>2</v>
      </c>
      <c r="S922">
        <v>1</v>
      </c>
      <c r="T922">
        <v>0</v>
      </c>
      <c r="U922">
        <v>0</v>
      </c>
      <c r="V922">
        <v>0</v>
      </c>
      <c r="W922">
        <v>1</v>
      </c>
      <c r="X922">
        <v>2</v>
      </c>
      <c r="Y922">
        <v>1</v>
      </c>
      <c r="Z922">
        <v>0</v>
      </c>
      <c r="AA922">
        <v>0</v>
      </c>
      <c r="AB922">
        <v>0</v>
      </c>
      <c r="AC922" s="419">
        <f t="shared" si="90"/>
        <v>1</v>
      </c>
      <c r="AD922" s="419">
        <f t="shared" si="91"/>
        <v>0</v>
      </c>
      <c r="AE922" s="419">
        <f t="shared" si="92"/>
        <v>0</v>
      </c>
      <c r="AF922" s="419">
        <f t="shared" si="93"/>
        <v>0</v>
      </c>
      <c r="AG922" s="419">
        <f t="shared" si="94"/>
        <v>0</v>
      </c>
      <c r="AH922" s="419">
        <f t="shared" si="95"/>
        <v>0</v>
      </c>
    </row>
    <row r="923" spans="1:34" ht="14.5" x14ac:dyDescent="0.35">
      <c r="A923" s="681" t="s">
        <v>7610</v>
      </c>
      <c r="B923" s="682" t="s">
        <v>2616</v>
      </c>
      <c r="C923" s="419"/>
      <c r="D923" s="419"/>
      <c r="E923" s="419"/>
      <c r="F923" s="419"/>
      <c r="G923" s="419"/>
      <c r="H923" s="419"/>
      <c r="I923" s="419"/>
      <c r="J923" s="419"/>
      <c r="K923" s="419"/>
      <c r="L923" s="419"/>
      <c r="M923" t="s">
        <v>483</v>
      </c>
      <c r="N923">
        <v>4</v>
      </c>
      <c r="O923">
        <v>2</v>
      </c>
      <c r="P923">
        <v>2</v>
      </c>
      <c r="Q923">
        <v>0</v>
      </c>
      <c r="R923">
        <v>1</v>
      </c>
      <c r="S923">
        <v>1</v>
      </c>
      <c r="T923">
        <v>1</v>
      </c>
      <c r="U923">
        <v>1</v>
      </c>
      <c r="V923">
        <v>0</v>
      </c>
      <c r="W923">
        <v>0</v>
      </c>
      <c r="X923">
        <v>0</v>
      </c>
      <c r="Y923">
        <v>0</v>
      </c>
      <c r="Z923">
        <v>1</v>
      </c>
      <c r="AA923">
        <v>1</v>
      </c>
      <c r="AB923">
        <v>0</v>
      </c>
      <c r="AC923" s="419">
        <f t="shared" si="90"/>
        <v>0</v>
      </c>
      <c r="AD923" s="419">
        <f t="shared" si="91"/>
        <v>1</v>
      </c>
      <c r="AE923" s="419">
        <f t="shared" si="92"/>
        <v>1</v>
      </c>
      <c r="AF923" s="419">
        <f t="shared" si="93"/>
        <v>0</v>
      </c>
      <c r="AG923" s="419">
        <f t="shared" si="94"/>
        <v>0</v>
      </c>
      <c r="AH923" s="419">
        <f t="shared" si="95"/>
        <v>0</v>
      </c>
    </row>
    <row r="924" spans="1:34" ht="14.5" x14ac:dyDescent="0.35">
      <c r="A924" s="681" t="s">
        <v>2227</v>
      </c>
      <c r="B924" s="682" t="s">
        <v>2618</v>
      </c>
      <c r="C924" s="419"/>
      <c r="D924" s="419"/>
      <c r="E924" s="419"/>
      <c r="F924" s="419"/>
      <c r="G924" s="419"/>
      <c r="H924" s="419"/>
      <c r="I924" s="419"/>
      <c r="J924" s="419"/>
      <c r="K924" s="419"/>
      <c r="L924" s="419"/>
      <c r="M924" t="s">
        <v>2619</v>
      </c>
      <c r="N924">
        <v>2</v>
      </c>
      <c r="O924">
        <v>2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2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2</v>
      </c>
      <c r="AB924">
        <v>0</v>
      </c>
      <c r="AC924" s="419">
        <f t="shared" si="90"/>
        <v>0</v>
      </c>
      <c r="AD924" s="419">
        <f t="shared" si="91"/>
        <v>0</v>
      </c>
      <c r="AE924" s="419">
        <f t="shared" si="92"/>
        <v>0</v>
      </c>
      <c r="AF924" s="419">
        <f t="shared" si="93"/>
        <v>0</v>
      </c>
      <c r="AG924" s="419">
        <f t="shared" si="94"/>
        <v>0</v>
      </c>
      <c r="AH924" s="419">
        <f t="shared" si="95"/>
        <v>0</v>
      </c>
    </row>
    <row r="925" spans="1:34" ht="14.5" x14ac:dyDescent="0.35">
      <c r="A925" s="681" t="s">
        <v>1340</v>
      </c>
      <c r="B925" s="682" t="s">
        <v>2620</v>
      </c>
      <c r="C925" s="419"/>
      <c r="D925" s="419"/>
      <c r="E925" s="419"/>
      <c r="F925" s="419"/>
      <c r="G925" s="419"/>
      <c r="H925" s="419"/>
      <c r="I925" s="419"/>
      <c r="J925" s="419"/>
      <c r="K925" s="419"/>
      <c r="L925" s="419"/>
      <c r="M925" t="s">
        <v>2621</v>
      </c>
      <c r="N925">
        <v>2</v>
      </c>
      <c r="O925">
        <v>2</v>
      </c>
      <c r="P925">
        <v>0</v>
      </c>
      <c r="Q925">
        <v>0</v>
      </c>
      <c r="R925">
        <v>0</v>
      </c>
      <c r="S925">
        <v>1</v>
      </c>
      <c r="T925">
        <v>1</v>
      </c>
      <c r="U925">
        <v>0</v>
      </c>
      <c r="V925">
        <v>0</v>
      </c>
      <c r="W925">
        <v>0</v>
      </c>
      <c r="X925">
        <v>0</v>
      </c>
      <c r="Y925">
        <v>1</v>
      </c>
      <c r="Z925">
        <v>1</v>
      </c>
      <c r="AA925">
        <v>0</v>
      </c>
      <c r="AB925">
        <v>0</v>
      </c>
      <c r="AC925" s="419">
        <f t="shared" si="90"/>
        <v>0</v>
      </c>
      <c r="AD925" s="419">
        <f t="shared" si="91"/>
        <v>0</v>
      </c>
      <c r="AE925" s="419">
        <f t="shared" si="92"/>
        <v>0</v>
      </c>
      <c r="AF925" s="419">
        <f t="shared" si="93"/>
        <v>0</v>
      </c>
      <c r="AG925" s="419">
        <f t="shared" si="94"/>
        <v>0</v>
      </c>
      <c r="AH925" s="419">
        <f t="shared" si="95"/>
        <v>0</v>
      </c>
    </row>
    <row r="926" spans="1:34" ht="14.5" x14ac:dyDescent="0.35">
      <c r="A926" s="681" t="s">
        <v>2309</v>
      </c>
      <c r="B926" s="682" t="s">
        <v>2623</v>
      </c>
      <c r="C926" s="419"/>
      <c r="D926" s="419"/>
      <c r="E926" s="419"/>
      <c r="F926" s="419"/>
      <c r="G926" s="419"/>
      <c r="H926" s="419"/>
      <c r="I926" s="419"/>
      <c r="J926" s="419"/>
      <c r="K926" s="419"/>
      <c r="L926" s="419"/>
      <c r="M926" t="s">
        <v>17302</v>
      </c>
      <c r="N926">
        <v>16</v>
      </c>
      <c r="O926">
        <v>9</v>
      </c>
      <c r="P926">
        <v>7</v>
      </c>
      <c r="Q926">
        <v>3</v>
      </c>
      <c r="R926">
        <v>1</v>
      </c>
      <c r="S926">
        <v>2</v>
      </c>
      <c r="T926">
        <v>4</v>
      </c>
      <c r="U926">
        <v>4</v>
      </c>
      <c r="V926">
        <v>2</v>
      </c>
      <c r="W926">
        <v>1</v>
      </c>
      <c r="X926">
        <v>1</v>
      </c>
      <c r="Y926">
        <v>2</v>
      </c>
      <c r="Z926">
        <v>1</v>
      </c>
      <c r="AA926">
        <v>3</v>
      </c>
      <c r="AB926">
        <v>1</v>
      </c>
      <c r="AC926" s="419">
        <f t="shared" si="90"/>
        <v>2</v>
      </c>
      <c r="AD926" s="419">
        <f t="shared" si="91"/>
        <v>0</v>
      </c>
      <c r="AE926" s="419">
        <f t="shared" si="92"/>
        <v>0</v>
      </c>
      <c r="AF926" s="419">
        <f t="shared" si="93"/>
        <v>3</v>
      </c>
      <c r="AG926" s="419">
        <f t="shared" si="94"/>
        <v>1</v>
      </c>
      <c r="AH926" s="419">
        <f t="shared" si="95"/>
        <v>1</v>
      </c>
    </row>
    <row r="927" spans="1:34" ht="14.5" x14ac:dyDescent="0.35">
      <c r="A927" s="681" t="s">
        <v>2182</v>
      </c>
      <c r="B927" s="682" t="s">
        <v>2627</v>
      </c>
      <c r="C927" s="419"/>
      <c r="D927" s="419"/>
      <c r="E927" s="419"/>
      <c r="F927" s="419"/>
      <c r="G927" s="419"/>
      <c r="H927" s="419"/>
      <c r="I927" s="419"/>
      <c r="J927" s="419"/>
      <c r="K927" s="419"/>
      <c r="L927" s="419"/>
      <c r="M927" t="s">
        <v>2628</v>
      </c>
      <c r="N927">
        <v>4</v>
      </c>
      <c r="O927">
        <v>2</v>
      </c>
      <c r="P927">
        <v>2</v>
      </c>
      <c r="Q927">
        <v>3</v>
      </c>
      <c r="R927">
        <v>0</v>
      </c>
      <c r="S927">
        <v>0</v>
      </c>
      <c r="T927">
        <v>1</v>
      </c>
      <c r="U927">
        <v>0</v>
      </c>
      <c r="V927">
        <v>0</v>
      </c>
      <c r="W927">
        <v>1</v>
      </c>
      <c r="X927">
        <v>0</v>
      </c>
      <c r="Y927">
        <v>0</v>
      </c>
      <c r="Z927">
        <v>1</v>
      </c>
      <c r="AA927">
        <v>0</v>
      </c>
      <c r="AB927">
        <v>0</v>
      </c>
      <c r="AC927" s="419">
        <f t="shared" si="90"/>
        <v>2</v>
      </c>
      <c r="AD927" s="419">
        <f t="shared" si="91"/>
        <v>0</v>
      </c>
      <c r="AE927" s="419">
        <f t="shared" si="92"/>
        <v>0</v>
      </c>
      <c r="AF927" s="419">
        <f t="shared" si="93"/>
        <v>0</v>
      </c>
      <c r="AG927" s="419">
        <f t="shared" si="94"/>
        <v>0</v>
      </c>
      <c r="AH927" s="419">
        <f t="shared" si="95"/>
        <v>0</v>
      </c>
    </row>
    <row r="928" spans="1:34" ht="14.5" x14ac:dyDescent="0.35">
      <c r="A928" s="681" t="s">
        <v>2631</v>
      </c>
      <c r="B928" s="682" t="s">
        <v>2632</v>
      </c>
      <c r="C928" s="419"/>
      <c r="D928" s="419"/>
      <c r="E928" s="419"/>
      <c r="F928" s="419"/>
      <c r="G928" s="419"/>
      <c r="H928" s="419"/>
      <c r="I928" s="419"/>
      <c r="J928" s="419"/>
      <c r="K928" s="419"/>
      <c r="L928" s="419"/>
      <c r="M928" t="s">
        <v>8815</v>
      </c>
      <c r="N928">
        <v>1</v>
      </c>
      <c r="O928">
        <v>0</v>
      </c>
      <c r="P928">
        <v>1</v>
      </c>
      <c r="Q928">
        <v>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 s="419">
        <f t="shared" si="90"/>
        <v>1</v>
      </c>
      <c r="AD928" s="419">
        <f t="shared" si="91"/>
        <v>0</v>
      </c>
      <c r="AE928" s="419">
        <f t="shared" si="92"/>
        <v>0</v>
      </c>
      <c r="AF928" s="419">
        <f t="shared" si="93"/>
        <v>0</v>
      </c>
      <c r="AG928" s="419">
        <f t="shared" si="94"/>
        <v>0</v>
      </c>
      <c r="AH928" s="419">
        <f t="shared" si="95"/>
        <v>0</v>
      </c>
    </row>
    <row r="929" spans="1:34" ht="14.5" x14ac:dyDescent="0.35">
      <c r="A929" s="681" t="s">
        <v>2635</v>
      </c>
      <c r="B929" s="682" t="s">
        <v>2636</v>
      </c>
      <c r="C929" s="419"/>
      <c r="D929" s="419"/>
      <c r="E929" s="419"/>
      <c r="F929" s="419"/>
      <c r="G929" s="419"/>
      <c r="H929" s="419"/>
      <c r="I929" s="419"/>
      <c r="J929" s="419"/>
      <c r="K929" s="419"/>
      <c r="L929" s="419"/>
      <c r="M929" t="s">
        <v>518</v>
      </c>
      <c r="N929">
        <v>6</v>
      </c>
      <c r="O929">
        <v>2</v>
      </c>
      <c r="P929">
        <v>4</v>
      </c>
      <c r="Q929">
        <v>3</v>
      </c>
      <c r="R929">
        <v>2</v>
      </c>
      <c r="S929">
        <v>1</v>
      </c>
      <c r="T929">
        <v>0</v>
      </c>
      <c r="U929">
        <v>0</v>
      </c>
      <c r="V929">
        <v>0</v>
      </c>
      <c r="W929">
        <v>0</v>
      </c>
      <c r="X929">
        <v>2</v>
      </c>
      <c r="Y929">
        <v>0</v>
      </c>
      <c r="Z929">
        <v>0</v>
      </c>
      <c r="AA929">
        <v>0</v>
      </c>
      <c r="AB929">
        <v>0</v>
      </c>
      <c r="AC929" s="419">
        <f t="shared" si="90"/>
        <v>3</v>
      </c>
      <c r="AD929" s="419">
        <f t="shared" si="91"/>
        <v>0</v>
      </c>
      <c r="AE929" s="419">
        <f t="shared" si="92"/>
        <v>1</v>
      </c>
      <c r="AF929" s="419">
        <f t="shared" si="93"/>
        <v>0</v>
      </c>
      <c r="AG929" s="419">
        <f t="shared" si="94"/>
        <v>0</v>
      </c>
      <c r="AH929" s="419">
        <f t="shared" si="95"/>
        <v>0</v>
      </c>
    </row>
    <row r="930" spans="1:34" ht="14.5" x14ac:dyDescent="0.35">
      <c r="A930" s="681" t="s">
        <v>2638</v>
      </c>
      <c r="B930" s="682" t="s">
        <v>2639</v>
      </c>
      <c r="C930" s="419"/>
      <c r="D930" s="419"/>
      <c r="E930" s="419"/>
      <c r="F930" s="419"/>
      <c r="G930" s="419"/>
      <c r="H930" s="419"/>
      <c r="I930" s="419"/>
      <c r="J930" s="419"/>
      <c r="K930" s="419"/>
      <c r="L930" s="419"/>
      <c r="M930" t="s">
        <v>17303</v>
      </c>
      <c r="N930">
        <v>10</v>
      </c>
      <c r="O930">
        <v>6</v>
      </c>
      <c r="P930">
        <v>4</v>
      </c>
      <c r="Q930">
        <v>5</v>
      </c>
      <c r="R930">
        <v>0</v>
      </c>
      <c r="S930">
        <v>0</v>
      </c>
      <c r="T930">
        <v>0</v>
      </c>
      <c r="U930">
        <v>3</v>
      </c>
      <c r="V930">
        <v>2</v>
      </c>
      <c r="W930">
        <v>3</v>
      </c>
      <c r="X930">
        <v>0</v>
      </c>
      <c r="Y930">
        <v>0</v>
      </c>
      <c r="Z930">
        <v>0</v>
      </c>
      <c r="AA930">
        <v>1</v>
      </c>
      <c r="AB930">
        <v>2</v>
      </c>
      <c r="AC930" s="419">
        <f t="shared" si="90"/>
        <v>2</v>
      </c>
      <c r="AD930" s="419">
        <f t="shared" si="91"/>
        <v>0</v>
      </c>
      <c r="AE930" s="419">
        <f t="shared" si="92"/>
        <v>0</v>
      </c>
      <c r="AF930" s="419">
        <f t="shared" si="93"/>
        <v>0</v>
      </c>
      <c r="AG930" s="419">
        <f t="shared" si="94"/>
        <v>2</v>
      </c>
      <c r="AH930" s="419">
        <f t="shared" si="95"/>
        <v>0</v>
      </c>
    </row>
    <row r="931" spans="1:34" ht="14.5" x14ac:dyDescent="0.35">
      <c r="A931" s="681" t="s">
        <v>2641</v>
      </c>
      <c r="B931" s="682" t="s">
        <v>2642</v>
      </c>
      <c r="C931" s="419"/>
      <c r="D931" s="419"/>
      <c r="E931" s="419"/>
      <c r="F931" s="419"/>
      <c r="G931" s="419"/>
      <c r="H931" s="419"/>
      <c r="I931" s="419"/>
      <c r="J931" s="419"/>
      <c r="K931" s="419"/>
      <c r="L931" s="419"/>
      <c r="M931" t="s">
        <v>2643</v>
      </c>
      <c r="N931">
        <v>5</v>
      </c>
      <c r="O931">
        <v>1</v>
      </c>
      <c r="P931">
        <v>4</v>
      </c>
      <c r="Q931">
        <v>3</v>
      </c>
      <c r="R931">
        <v>0</v>
      </c>
      <c r="S931">
        <v>2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1</v>
      </c>
      <c r="Z931">
        <v>0</v>
      </c>
      <c r="AA931">
        <v>0</v>
      </c>
      <c r="AB931">
        <v>0</v>
      </c>
      <c r="AC931" s="419">
        <f t="shared" si="90"/>
        <v>3</v>
      </c>
      <c r="AD931" s="419">
        <f t="shared" si="91"/>
        <v>0</v>
      </c>
      <c r="AE931" s="419">
        <f t="shared" si="92"/>
        <v>1</v>
      </c>
      <c r="AF931" s="419">
        <f t="shared" si="93"/>
        <v>0</v>
      </c>
      <c r="AG931" s="419">
        <f t="shared" si="94"/>
        <v>0</v>
      </c>
      <c r="AH931" s="419">
        <f t="shared" si="95"/>
        <v>0</v>
      </c>
    </row>
    <row r="932" spans="1:34" ht="14.5" x14ac:dyDescent="0.35">
      <c r="A932" s="681" t="s">
        <v>7428</v>
      </c>
      <c r="B932" s="682" t="s">
        <v>2646</v>
      </c>
      <c r="C932" s="419"/>
      <c r="D932" s="419"/>
      <c r="E932" s="419"/>
      <c r="F932" s="419"/>
      <c r="G932" s="419"/>
      <c r="H932" s="419"/>
      <c r="I932" s="419"/>
      <c r="J932" s="419"/>
      <c r="K932" s="419"/>
      <c r="L932" s="419"/>
      <c r="M932" t="s">
        <v>17304</v>
      </c>
      <c r="N932">
        <v>1</v>
      </c>
      <c r="O932">
        <v>1</v>
      </c>
      <c r="P932">
        <v>0</v>
      </c>
      <c r="Q932">
        <v>1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1</v>
      </c>
      <c r="X932">
        <v>0</v>
      </c>
      <c r="Y932">
        <v>0</v>
      </c>
      <c r="Z932">
        <v>0</v>
      </c>
      <c r="AA932">
        <v>0</v>
      </c>
      <c r="AB932">
        <v>0</v>
      </c>
      <c r="AC932" s="419">
        <f t="shared" si="90"/>
        <v>0</v>
      </c>
      <c r="AD932" s="419">
        <f t="shared" si="91"/>
        <v>0</v>
      </c>
      <c r="AE932" s="419">
        <f t="shared" si="92"/>
        <v>0</v>
      </c>
      <c r="AF932" s="419">
        <f t="shared" si="93"/>
        <v>0</v>
      </c>
      <c r="AG932" s="419">
        <f t="shared" si="94"/>
        <v>0</v>
      </c>
      <c r="AH932" s="419">
        <f t="shared" si="95"/>
        <v>0</v>
      </c>
    </row>
    <row r="933" spans="1:34" ht="14.5" x14ac:dyDescent="0.35">
      <c r="A933" s="681" t="s">
        <v>2437</v>
      </c>
      <c r="B933" s="682" t="s">
        <v>2648</v>
      </c>
      <c r="C933" s="419"/>
      <c r="D933" s="419"/>
      <c r="E933" s="419"/>
      <c r="F933" s="419"/>
      <c r="G933" s="419"/>
      <c r="H933" s="419"/>
      <c r="I933" s="419"/>
      <c r="J933" s="419"/>
      <c r="K933" s="419"/>
      <c r="L933" s="419"/>
      <c r="M933" t="s">
        <v>250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 s="419">
        <f t="shared" si="90"/>
        <v>0</v>
      </c>
      <c r="AD933" s="419">
        <f t="shared" si="91"/>
        <v>0</v>
      </c>
      <c r="AE933" s="419">
        <f t="shared" si="92"/>
        <v>0</v>
      </c>
      <c r="AF933" s="419">
        <f t="shared" si="93"/>
        <v>0</v>
      </c>
      <c r="AG933" s="419">
        <f t="shared" si="94"/>
        <v>0</v>
      </c>
      <c r="AH933" s="419">
        <f t="shared" si="95"/>
        <v>0</v>
      </c>
    </row>
    <row r="934" spans="1:34" ht="14.5" x14ac:dyDescent="0.35">
      <c r="A934" s="681" t="s">
        <v>2650</v>
      </c>
      <c r="B934" s="682" t="s">
        <v>2651</v>
      </c>
      <c r="C934" s="419"/>
      <c r="D934" s="419"/>
      <c r="E934" s="419"/>
      <c r="F934" s="419"/>
      <c r="G934" s="419"/>
      <c r="H934" s="419"/>
      <c r="I934" s="419"/>
      <c r="J934" s="419"/>
      <c r="K934" s="419"/>
      <c r="L934" s="419"/>
      <c r="M934" t="s">
        <v>17305</v>
      </c>
      <c r="N934">
        <v>21</v>
      </c>
      <c r="O934">
        <v>11</v>
      </c>
      <c r="P934">
        <v>10</v>
      </c>
      <c r="Q934">
        <v>7</v>
      </c>
      <c r="R934">
        <v>7</v>
      </c>
      <c r="S934">
        <v>0</v>
      </c>
      <c r="T934">
        <v>7</v>
      </c>
      <c r="U934">
        <v>0</v>
      </c>
      <c r="V934">
        <v>0</v>
      </c>
      <c r="W934">
        <v>4</v>
      </c>
      <c r="X934">
        <v>2</v>
      </c>
      <c r="Y934">
        <v>0</v>
      </c>
      <c r="Z934">
        <v>5</v>
      </c>
      <c r="AA934">
        <v>0</v>
      </c>
      <c r="AB934">
        <v>0</v>
      </c>
      <c r="AC934" s="419">
        <f t="shared" si="90"/>
        <v>3</v>
      </c>
      <c r="AD934" s="419">
        <f t="shared" si="91"/>
        <v>5</v>
      </c>
      <c r="AE934" s="419">
        <f t="shared" si="92"/>
        <v>0</v>
      </c>
      <c r="AF934" s="419">
        <f t="shared" si="93"/>
        <v>2</v>
      </c>
      <c r="AG934" s="419">
        <f t="shared" si="94"/>
        <v>0</v>
      </c>
      <c r="AH934" s="419">
        <f t="shared" si="95"/>
        <v>0</v>
      </c>
    </row>
    <row r="935" spans="1:34" ht="14.5" x14ac:dyDescent="0.35">
      <c r="A935" s="681" t="s">
        <v>807</v>
      </c>
      <c r="B935" s="682" t="s">
        <v>2652</v>
      </c>
      <c r="C935" s="419"/>
      <c r="D935" s="419"/>
      <c r="E935" s="419"/>
      <c r="F935" s="419"/>
      <c r="G935" s="419"/>
      <c r="H935" s="419"/>
      <c r="I935" s="419"/>
      <c r="J935" s="419"/>
      <c r="K935" s="419"/>
      <c r="L935" s="419"/>
      <c r="M935" t="s">
        <v>272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 s="419">
        <f t="shared" si="90"/>
        <v>0</v>
      </c>
      <c r="AD935" s="419">
        <f t="shared" si="91"/>
        <v>0</v>
      </c>
      <c r="AE935" s="419">
        <f t="shared" si="92"/>
        <v>0</v>
      </c>
      <c r="AF935" s="419">
        <f t="shared" si="93"/>
        <v>0</v>
      </c>
      <c r="AG935" s="419">
        <f t="shared" si="94"/>
        <v>0</v>
      </c>
      <c r="AH935" s="419">
        <f t="shared" si="95"/>
        <v>0</v>
      </c>
    </row>
    <row r="936" spans="1:34" ht="14.5" x14ac:dyDescent="0.35">
      <c r="A936" s="681" t="s">
        <v>8750</v>
      </c>
      <c r="B936" s="682" t="s">
        <v>2655</v>
      </c>
      <c r="C936" s="419"/>
      <c r="D936" s="419"/>
      <c r="E936" s="419"/>
      <c r="F936" s="419"/>
      <c r="G936" s="419"/>
      <c r="H936" s="419"/>
      <c r="I936" s="419"/>
      <c r="J936" s="419"/>
      <c r="K936" s="419"/>
      <c r="L936" s="419"/>
      <c r="M936" t="s">
        <v>2105</v>
      </c>
      <c r="N936">
        <v>9</v>
      </c>
      <c r="O936">
        <v>7</v>
      </c>
      <c r="P936">
        <v>2</v>
      </c>
      <c r="Q936">
        <v>6</v>
      </c>
      <c r="R936">
        <v>2</v>
      </c>
      <c r="S936">
        <v>0</v>
      </c>
      <c r="T936">
        <v>1</v>
      </c>
      <c r="U936">
        <v>0</v>
      </c>
      <c r="V936">
        <v>0</v>
      </c>
      <c r="W936">
        <v>4</v>
      </c>
      <c r="X936">
        <v>2</v>
      </c>
      <c r="Y936">
        <v>0</v>
      </c>
      <c r="Z936">
        <v>1</v>
      </c>
      <c r="AA936">
        <v>0</v>
      </c>
      <c r="AB936">
        <v>0</v>
      </c>
      <c r="AC936" s="419">
        <f t="shared" si="90"/>
        <v>2</v>
      </c>
      <c r="AD936" s="419">
        <f t="shared" si="91"/>
        <v>0</v>
      </c>
      <c r="AE936" s="419">
        <f t="shared" si="92"/>
        <v>0</v>
      </c>
      <c r="AF936" s="419">
        <f t="shared" si="93"/>
        <v>0</v>
      </c>
      <c r="AG936" s="419">
        <f t="shared" si="94"/>
        <v>0</v>
      </c>
      <c r="AH936" s="419">
        <f t="shared" si="95"/>
        <v>0</v>
      </c>
    </row>
    <row r="937" spans="1:34" ht="14.5" x14ac:dyDescent="0.35">
      <c r="A937" s="681" t="s">
        <v>2658</v>
      </c>
      <c r="B937" s="682" t="s">
        <v>2659</v>
      </c>
      <c r="C937" s="419"/>
      <c r="D937" s="419"/>
      <c r="E937" s="419"/>
      <c r="F937" s="419"/>
      <c r="G937" s="419"/>
      <c r="H937" s="419"/>
      <c r="I937" s="419"/>
      <c r="J937" s="419"/>
      <c r="K937" s="419"/>
      <c r="L937" s="419"/>
      <c r="M937" t="s">
        <v>2660</v>
      </c>
      <c r="N937">
        <v>23</v>
      </c>
      <c r="O937">
        <v>10</v>
      </c>
      <c r="P937">
        <v>13</v>
      </c>
      <c r="Q937">
        <v>1</v>
      </c>
      <c r="R937">
        <v>3</v>
      </c>
      <c r="S937">
        <v>4</v>
      </c>
      <c r="T937">
        <v>4</v>
      </c>
      <c r="U937">
        <v>4</v>
      </c>
      <c r="V937">
        <v>7</v>
      </c>
      <c r="W937">
        <v>0</v>
      </c>
      <c r="X937">
        <v>2</v>
      </c>
      <c r="Y937">
        <v>3</v>
      </c>
      <c r="Z937">
        <v>1</v>
      </c>
      <c r="AA937">
        <v>2</v>
      </c>
      <c r="AB937">
        <v>2</v>
      </c>
      <c r="AC937" s="419">
        <f t="shared" si="90"/>
        <v>1</v>
      </c>
      <c r="AD937" s="419">
        <f t="shared" si="91"/>
        <v>1</v>
      </c>
      <c r="AE937" s="419">
        <f t="shared" si="92"/>
        <v>1</v>
      </c>
      <c r="AF937" s="419">
        <f t="shared" si="93"/>
        <v>3</v>
      </c>
      <c r="AG937" s="419">
        <f t="shared" si="94"/>
        <v>2</v>
      </c>
      <c r="AH937" s="419">
        <f t="shared" si="95"/>
        <v>5</v>
      </c>
    </row>
    <row r="938" spans="1:34" ht="14.5" x14ac:dyDescent="0.35">
      <c r="A938" s="681" t="s">
        <v>2662</v>
      </c>
      <c r="B938" s="682" t="s">
        <v>2663</v>
      </c>
      <c r="C938" s="419"/>
      <c r="D938" s="419"/>
      <c r="E938" s="419"/>
      <c r="F938" s="419"/>
      <c r="G938" s="419"/>
      <c r="H938" s="419"/>
      <c r="I938" s="419"/>
      <c r="J938" s="419"/>
      <c r="K938" s="419"/>
      <c r="L938" s="419"/>
      <c r="M938" t="s">
        <v>2664</v>
      </c>
      <c r="N938">
        <v>19</v>
      </c>
      <c r="O938">
        <v>12</v>
      </c>
      <c r="P938">
        <v>7</v>
      </c>
      <c r="Q938">
        <v>4</v>
      </c>
      <c r="R938">
        <v>1</v>
      </c>
      <c r="S938">
        <v>2</v>
      </c>
      <c r="T938">
        <v>3</v>
      </c>
      <c r="U938">
        <v>9</v>
      </c>
      <c r="V938">
        <v>0</v>
      </c>
      <c r="W938">
        <v>0</v>
      </c>
      <c r="X938">
        <v>0</v>
      </c>
      <c r="Y938">
        <v>1</v>
      </c>
      <c r="Z938">
        <v>3</v>
      </c>
      <c r="AA938">
        <v>8</v>
      </c>
      <c r="AB938">
        <v>0</v>
      </c>
      <c r="AC938" s="419">
        <f t="shared" si="90"/>
        <v>4</v>
      </c>
      <c r="AD938" s="419">
        <f t="shared" si="91"/>
        <v>1</v>
      </c>
      <c r="AE938" s="419">
        <f t="shared" si="92"/>
        <v>1</v>
      </c>
      <c r="AF938" s="419">
        <f t="shared" si="93"/>
        <v>0</v>
      </c>
      <c r="AG938" s="419">
        <f t="shared" si="94"/>
        <v>1</v>
      </c>
      <c r="AH938" s="419">
        <f t="shared" si="95"/>
        <v>0</v>
      </c>
    </row>
    <row r="939" spans="1:34" ht="14.5" x14ac:dyDescent="0.35">
      <c r="A939" s="681" t="s">
        <v>2666</v>
      </c>
      <c r="B939" s="682" t="s">
        <v>2667</v>
      </c>
      <c r="C939" s="419"/>
      <c r="D939" s="419"/>
      <c r="E939" s="419"/>
      <c r="F939" s="419"/>
      <c r="G939" s="419"/>
      <c r="H939" s="419"/>
      <c r="I939" s="419"/>
      <c r="J939" s="419"/>
      <c r="K939" s="419"/>
      <c r="L939" s="419"/>
      <c r="M939" t="s">
        <v>17307</v>
      </c>
      <c r="N939">
        <v>7</v>
      </c>
      <c r="O939">
        <v>4</v>
      </c>
      <c r="P939">
        <v>3</v>
      </c>
      <c r="Q939">
        <v>2</v>
      </c>
      <c r="R939">
        <v>3</v>
      </c>
      <c r="S939">
        <v>0</v>
      </c>
      <c r="T939">
        <v>0</v>
      </c>
      <c r="U939">
        <v>2</v>
      </c>
      <c r="V939">
        <v>0</v>
      </c>
      <c r="W939">
        <v>0</v>
      </c>
      <c r="X939">
        <v>2</v>
      </c>
      <c r="Y939">
        <v>0</v>
      </c>
      <c r="Z939">
        <v>0</v>
      </c>
      <c r="AA939">
        <v>2</v>
      </c>
      <c r="AB939">
        <v>0</v>
      </c>
      <c r="AC939" s="419">
        <f t="shared" si="90"/>
        <v>2</v>
      </c>
      <c r="AD939" s="419">
        <f t="shared" si="91"/>
        <v>1</v>
      </c>
      <c r="AE939" s="419">
        <f t="shared" si="92"/>
        <v>0</v>
      </c>
      <c r="AF939" s="419">
        <f t="shared" si="93"/>
        <v>0</v>
      </c>
      <c r="AG939" s="419">
        <f t="shared" si="94"/>
        <v>0</v>
      </c>
      <c r="AH939" s="419">
        <f t="shared" si="95"/>
        <v>0</v>
      </c>
    </row>
    <row r="940" spans="1:34" ht="14.5" x14ac:dyDescent="0.35">
      <c r="A940" s="681" t="s">
        <v>2668</v>
      </c>
      <c r="B940" s="682" t="s">
        <v>2669</v>
      </c>
      <c r="C940" s="419"/>
      <c r="D940" s="419"/>
      <c r="E940" s="419"/>
      <c r="F940" s="419"/>
      <c r="G940" s="419"/>
      <c r="H940" s="419"/>
      <c r="I940" s="419"/>
      <c r="J940" s="419"/>
      <c r="K940" s="419"/>
      <c r="L940" s="419"/>
      <c r="M940" t="s">
        <v>2056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 s="419">
        <f t="shared" si="90"/>
        <v>0</v>
      </c>
      <c r="AD940" s="419">
        <f t="shared" si="91"/>
        <v>0</v>
      </c>
      <c r="AE940" s="419">
        <f t="shared" si="92"/>
        <v>0</v>
      </c>
      <c r="AF940" s="419">
        <f t="shared" si="93"/>
        <v>0</v>
      </c>
      <c r="AG940" s="419">
        <f t="shared" si="94"/>
        <v>0</v>
      </c>
      <c r="AH940" s="419">
        <f t="shared" si="95"/>
        <v>0</v>
      </c>
    </row>
    <row r="941" spans="1:34" ht="14.5" x14ac:dyDescent="0.35">
      <c r="A941" s="681" t="s">
        <v>2671</v>
      </c>
      <c r="B941" s="682" t="s">
        <v>2672</v>
      </c>
      <c r="C941" s="419"/>
      <c r="D941" s="419"/>
      <c r="E941" s="419"/>
      <c r="F941" s="419"/>
      <c r="G941" s="419"/>
      <c r="H941" s="419"/>
      <c r="I941" s="419"/>
      <c r="J941" s="419"/>
      <c r="K941" s="419"/>
      <c r="L941" s="419"/>
      <c r="M941" t="s">
        <v>17308</v>
      </c>
      <c r="N941">
        <v>24</v>
      </c>
      <c r="O941">
        <v>11</v>
      </c>
      <c r="P941">
        <v>13</v>
      </c>
      <c r="Q941">
        <v>16</v>
      </c>
      <c r="R941">
        <v>1</v>
      </c>
      <c r="S941">
        <v>4</v>
      </c>
      <c r="T941">
        <v>0</v>
      </c>
      <c r="U941">
        <v>3</v>
      </c>
      <c r="V941">
        <v>0</v>
      </c>
      <c r="W941">
        <v>8</v>
      </c>
      <c r="X941">
        <v>1</v>
      </c>
      <c r="Y941">
        <v>1</v>
      </c>
      <c r="Z941">
        <v>0</v>
      </c>
      <c r="AA941">
        <v>1</v>
      </c>
      <c r="AB941">
        <v>0</v>
      </c>
      <c r="AC941" s="419">
        <f t="shared" si="90"/>
        <v>8</v>
      </c>
      <c r="AD941" s="419">
        <f t="shared" si="91"/>
        <v>0</v>
      </c>
      <c r="AE941" s="419">
        <f t="shared" si="92"/>
        <v>3</v>
      </c>
      <c r="AF941" s="419">
        <f t="shared" si="93"/>
        <v>0</v>
      </c>
      <c r="AG941" s="419">
        <f t="shared" si="94"/>
        <v>2</v>
      </c>
      <c r="AH941" s="419">
        <f t="shared" si="95"/>
        <v>0</v>
      </c>
    </row>
    <row r="942" spans="1:34" ht="14.5" x14ac:dyDescent="0.35">
      <c r="A942" s="681" t="s">
        <v>2673</v>
      </c>
      <c r="B942" s="682" t="s">
        <v>9826</v>
      </c>
      <c r="C942" s="419"/>
      <c r="D942" s="419"/>
      <c r="E942" s="419"/>
      <c r="F942" s="419"/>
      <c r="G942" s="419"/>
      <c r="H942" s="419"/>
      <c r="I942" s="419"/>
      <c r="J942" s="419"/>
      <c r="K942" s="419"/>
      <c r="L942" s="419"/>
      <c r="M942" t="s">
        <v>17309</v>
      </c>
      <c r="N942">
        <v>4</v>
      </c>
      <c r="O942">
        <v>0</v>
      </c>
      <c r="P942">
        <v>4</v>
      </c>
      <c r="Q942">
        <v>4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 s="419">
        <f t="shared" si="90"/>
        <v>4</v>
      </c>
      <c r="AD942" s="419">
        <f t="shared" si="91"/>
        <v>0</v>
      </c>
      <c r="AE942" s="419">
        <f t="shared" si="92"/>
        <v>0</v>
      </c>
      <c r="AF942" s="419">
        <f t="shared" si="93"/>
        <v>0</v>
      </c>
      <c r="AG942" s="419">
        <f t="shared" si="94"/>
        <v>0</v>
      </c>
      <c r="AH942" s="419">
        <f t="shared" si="95"/>
        <v>0</v>
      </c>
    </row>
    <row r="943" spans="1:34" ht="14.5" x14ac:dyDescent="0.35">
      <c r="A943" s="681" t="s">
        <v>2674</v>
      </c>
      <c r="B943" s="682" t="s">
        <v>2675</v>
      </c>
      <c r="C943" s="419"/>
      <c r="D943" s="419"/>
      <c r="E943" s="419"/>
      <c r="F943" s="419"/>
      <c r="G943" s="419"/>
      <c r="H943" s="419"/>
      <c r="I943" s="419"/>
      <c r="J943" s="419"/>
      <c r="K943" s="419"/>
      <c r="L943" s="419"/>
      <c r="M943" t="s">
        <v>255</v>
      </c>
      <c r="N943">
        <v>4</v>
      </c>
      <c r="O943">
        <v>3</v>
      </c>
      <c r="P943">
        <v>1</v>
      </c>
      <c r="Q943">
        <v>0</v>
      </c>
      <c r="R943">
        <v>2</v>
      </c>
      <c r="S943">
        <v>0</v>
      </c>
      <c r="T943">
        <v>2</v>
      </c>
      <c r="U943">
        <v>0</v>
      </c>
      <c r="V943">
        <v>0</v>
      </c>
      <c r="W943">
        <v>0</v>
      </c>
      <c r="X943">
        <v>2</v>
      </c>
      <c r="Y943">
        <v>0</v>
      </c>
      <c r="Z943">
        <v>1</v>
      </c>
      <c r="AA943">
        <v>0</v>
      </c>
      <c r="AB943">
        <v>0</v>
      </c>
      <c r="AC943" s="419">
        <f t="shared" si="90"/>
        <v>0</v>
      </c>
      <c r="AD943" s="419">
        <f t="shared" si="91"/>
        <v>0</v>
      </c>
      <c r="AE943" s="419">
        <f t="shared" si="92"/>
        <v>0</v>
      </c>
      <c r="AF943" s="419">
        <f t="shared" si="93"/>
        <v>1</v>
      </c>
      <c r="AG943" s="419">
        <f t="shared" si="94"/>
        <v>0</v>
      </c>
      <c r="AH943" s="419">
        <f t="shared" si="95"/>
        <v>0</v>
      </c>
    </row>
    <row r="944" spans="1:34" ht="14.5" x14ac:dyDescent="0.35">
      <c r="A944" s="681" t="s">
        <v>2677</v>
      </c>
      <c r="B944" s="682" t="s">
        <v>2678</v>
      </c>
      <c r="C944" s="419"/>
      <c r="D944" s="419"/>
      <c r="E944" s="419"/>
      <c r="F944" s="419"/>
      <c r="G944" s="419"/>
      <c r="H944" s="419"/>
      <c r="I944" s="419"/>
      <c r="J944" s="419"/>
      <c r="K944" s="419"/>
      <c r="L944" s="419"/>
      <c r="M944" t="s">
        <v>2679</v>
      </c>
      <c r="N944">
        <v>1</v>
      </c>
      <c r="O944">
        <v>0</v>
      </c>
      <c r="P944">
        <v>1</v>
      </c>
      <c r="Q944">
        <v>0</v>
      </c>
      <c r="R944">
        <v>1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 s="419">
        <f t="shared" si="90"/>
        <v>0</v>
      </c>
      <c r="AD944" s="419">
        <f t="shared" si="91"/>
        <v>1</v>
      </c>
      <c r="AE944" s="419">
        <f t="shared" si="92"/>
        <v>0</v>
      </c>
      <c r="AF944" s="419">
        <f t="shared" si="93"/>
        <v>0</v>
      </c>
      <c r="AG944" s="419">
        <f t="shared" si="94"/>
        <v>0</v>
      </c>
      <c r="AH944" s="419">
        <f t="shared" si="95"/>
        <v>0</v>
      </c>
    </row>
    <row r="945" spans="1:34" ht="14.5" x14ac:dyDescent="0.35">
      <c r="A945" s="681" t="s">
        <v>7094</v>
      </c>
      <c r="B945" s="682" t="s">
        <v>2682</v>
      </c>
      <c r="C945" s="419"/>
      <c r="D945" s="419"/>
      <c r="E945" s="419"/>
      <c r="F945" s="419"/>
      <c r="G945" s="419"/>
      <c r="H945" s="419"/>
      <c r="I945" s="419"/>
      <c r="J945" s="419"/>
      <c r="K945" s="419"/>
      <c r="L945" s="419"/>
      <c r="M945" t="s">
        <v>2683</v>
      </c>
      <c r="N945">
        <v>25</v>
      </c>
      <c r="O945">
        <v>9</v>
      </c>
      <c r="P945">
        <v>16</v>
      </c>
      <c r="Q945">
        <v>10</v>
      </c>
      <c r="R945">
        <v>8</v>
      </c>
      <c r="S945">
        <v>4</v>
      </c>
      <c r="T945">
        <v>3</v>
      </c>
      <c r="U945">
        <v>0</v>
      </c>
      <c r="V945">
        <v>0</v>
      </c>
      <c r="W945">
        <v>4</v>
      </c>
      <c r="X945">
        <v>2</v>
      </c>
      <c r="Y945">
        <v>2</v>
      </c>
      <c r="Z945">
        <v>1</v>
      </c>
      <c r="AA945">
        <v>0</v>
      </c>
      <c r="AB945">
        <v>0</v>
      </c>
      <c r="AC945" s="419">
        <f t="shared" si="90"/>
        <v>6</v>
      </c>
      <c r="AD945" s="419">
        <f t="shared" si="91"/>
        <v>6</v>
      </c>
      <c r="AE945" s="419">
        <f t="shared" si="92"/>
        <v>2</v>
      </c>
      <c r="AF945" s="419">
        <f t="shared" si="93"/>
        <v>2</v>
      </c>
      <c r="AG945" s="419">
        <f t="shared" si="94"/>
        <v>0</v>
      </c>
      <c r="AH945" s="419">
        <f t="shared" si="95"/>
        <v>0</v>
      </c>
    </row>
    <row r="946" spans="1:34" ht="14.5" x14ac:dyDescent="0.35">
      <c r="A946" s="681" t="s">
        <v>2685</v>
      </c>
      <c r="B946" s="682" t="s">
        <v>2686</v>
      </c>
      <c r="C946" s="419"/>
      <c r="D946" s="419"/>
      <c r="E946" s="419"/>
      <c r="F946" s="419"/>
      <c r="G946" s="419"/>
      <c r="H946" s="419"/>
      <c r="I946" s="419"/>
      <c r="J946" s="419"/>
      <c r="K946" s="419"/>
      <c r="L946" s="419"/>
      <c r="M946" t="s">
        <v>17310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 s="419">
        <f t="shared" si="90"/>
        <v>0</v>
      </c>
      <c r="AD946" s="419">
        <f t="shared" si="91"/>
        <v>0</v>
      </c>
      <c r="AE946" s="419">
        <f t="shared" si="92"/>
        <v>0</v>
      </c>
      <c r="AF946" s="419">
        <f t="shared" si="93"/>
        <v>0</v>
      </c>
      <c r="AG946" s="419">
        <f t="shared" si="94"/>
        <v>0</v>
      </c>
      <c r="AH946" s="419">
        <f t="shared" si="95"/>
        <v>0</v>
      </c>
    </row>
    <row r="947" spans="1:34" ht="14.5" x14ac:dyDescent="0.35">
      <c r="A947" s="681" t="s">
        <v>2689</v>
      </c>
      <c r="B947" s="682" t="s">
        <v>2690</v>
      </c>
      <c r="C947" s="419"/>
      <c r="D947" s="419"/>
      <c r="E947" s="419"/>
      <c r="F947" s="419"/>
      <c r="G947" s="419"/>
      <c r="H947" s="419"/>
      <c r="I947" s="419"/>
      <c r="J947" s="419"/>
      <c r="K947" s="419"/>
      <c r="L947" s="419"/>
      <c r="M947" t="s">
        <v>2691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 s="419">
        <f t="shared" si="90"/>
        <v>0</v>
      </c>
      <c r="AD947" s="419">
        <f t="shared" si="91"/>
        <v>0</v>
      </c>
      <c r="AE947" s="419">
        <f t="shared" si="92"/>
        <v>0</v>
      </c>
      <c r="AF947" s="419">
        <f t="shared" si="93"/>
        <v>0</v>
      </c>
      <c r="AG947" s="419">
        <f t="shared" si="94"/>
        <v>0</v>
      </c>
      <c r="AH947" s="419">
        <f t="shared" si="95"/>
        <v>0</v>
      </c>
    </row>
    <row r="948" spans="1:34" ht="14.5" x14ac:dyDescent="0.35">
      <c r="A948" s="681" t="s">
        <v>2693</v>
      </c>
      <c r="B948" s="682" t="s">
        <v>2694</v>
      </c>
      <c r="C948" s="419"/>
      <c r="D948" s="419"/>
      <c r="E948" s="419"/>
      <c r="F948" s="419"/>
      <c r="G948" s="419"/>
      <c r="H948" s="419"/>
      <c r="I948" s="419"/>
      <c r="J948" s="419"/>
      <c r="K948" s="419"/>
      <c r="L948" s="419"/>
      <c r="M948" t="s">
        <v>2695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 s="419">
        <f t="shared" si="90"/>
        <v>0</v>
      </c>
      <c r="AD948" s="419">
        <f t="shared" si="91"/>
        <v>0</v>
      </c>
      <c r="AE948" s="419">
        <f t="shared" si="92"/>
        <v>0</v>
      </c>
      <c r="AF948" s="419">
        <f t="shared" si="93"/>
        <v>0</v>
      </c>
      <c r="AG948" s="419">
        <f t="shared" si="94"/>
        <v>0</v>
      </c>
      <c r="AH948" s="419">
        <f t="shared" si="95"/>
        <v>0</v>
      </c>
    </row>
    <row r="949" spans="1:34" ht="14.5" x14ac:dyDescent="0.35">
      <c r="A949" s="681" t="s">
        <v>2697</v>
      </c>
      <c r="B949" s="682" t="s">
        <v>2698</v>
      </c>
      <c r="C949" s="419"/>
      <c r="D949" s="419"/>
      <c r="E949" s="419"/>
      <c r="F949" s="419"/>
      <c r="G949" s="419"/>
      <c r="H949" s="419"/>
      <c r="I949" s="419"/>
      <c r="J949" s="419"/>
      <c r="K949" s="419"/>
      <c r="L949" s="419"/>
      <c r="M949" t="s">
        <v>2699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 s="419">
        <f t="shared" si="90"/>
        <v>0</v>
      </c>
      <c r="AD949" s="419">
        <f t="shared" si="91"/>
        <v>0</v>
      </c>
      <c r="AE949" s="419">
        <f t="shared" si="92"/>
        <v>0</v>
      </c>
      <c r="AF949" s="419">
        <f t="shared" si="93"/>
        <v>0</v>
      </c>
      <c r="AG949" s="419">
        <f t="shared" si="94"/>
        <v>0</v>
      </c>
      <c r="AH949" s="419">
        <f t="shared" si="95"/>
        <v>0</v>
      </c>
    </row>
    <row r="950" spans="1:34" ht="14.5" x14ac:dyDescent="0.35">
      <c r="A950" s="681" t="s">
        <v>2702</v>
      </c>
      <c r="B950" s="682" t="s">
        <v>2703</v>
      </c>
      <c r="C950" s="419"/>
      <c r="D950" s="419"/>
      <c r="E950" s="419"/>
      <c r="F950" s="419"/>
      <c r="G950" s="419"/>
      <c r="H950" s="419"/>
      <c r="I950" s="419"/>
      <c r="J950" s="419"/>
      <c r="K950" s="419"/>
      <c r="L950" s="419"/>
      <c r="M950" t="s">
        <v>17311</v>
      </c>
      <c r="N950">
        <v>1</v>
      </c>
      <c r="O950">
        <v>1</v>
      </c>
      <c r="P950">
        <v>0</v>
      </c>
      <c r="Q950">
        <v>0</v>
      </c>
      <c r="R950">
        <v>0</v>
      </c>
      <c r="S950">
        <v>0</v>
      </c>
      <c r="T950">
        <v>1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1</v>
      </c>
      <c r="AA950">
        <v>0</v>
      </c>
      <c r="AB950">
        <v>0</v>
      </c>
      <c r="AC950" s="419">
        <f t="shared" si="90"/>
        <v>0</v>
      </c>
      <c r="AD950" s="419">
        <f t="shared" si="91"/>
        <v>0</v>
      </c>
      <c r="AE950" s="419">
        <f t="shared" si="92"/>
        <v>0</v>
      </c>
      <c r="AF950" s="419">
        <f t="shared" si="93"/>
        <v>0</v>
      </c>
      <c r="AG950" s="419">
        <f t="shared" si="94"/>
        <v>0</v>
      </c>
      <c r="AH950" s="419">
        <f t="shared" si="95"/>
        <v>0</v>
      </c>
    </row>
    <row r="951" spans="1:34" ht="14.5" x14ac:dyDescent="0.35">
      <c r="A951" s="681" t="s">
        <v>490</v>
      </c>
      <c r="B951" s="682" t="s">
        <v>2706</v>
      </c>
      <c r="C951" s="419"/>
      <c r="D951" s="419"/>
      <c r="E951" s="419"/>
      <c r="F951" s="419"/>
      <c r="G951" s="419"/>
      <c r="H951" s="419"/>
      <c r="I951" s="419"/>
      <c r="J951" s="419"/>
      <c r="K951" s="419"/>
      <c r="L951" s="419"/>
      <c r="M951" t="s">
        <v>2707</v>
      </c>
      <c r="N951">
        <v>10</v>
      </c>
      <c r="O951">
        <v>5</v>
      </c>
      <c r="P951">
        <v>5</v>
      </c>
      <c r="Q951">
        <v>6</v>
      </c>
      <c r="R951">
        <v>2</v>
      </c>
      <c r="S951">
        <v>1</v>
      </c>
      <c r="T951">
        <v>0</v>
      </c>
      <c r="U951">
        <v>1</v>
      </c>
      <c r="V951">
        <v>0</v>
      </c>
      <c r="W951">
        <v>2</v>
      </c>
      <c r="X951">
        <v>2</v>
      </c>
      <c r="Y951">
        <v>0</v>
      </c>
      <c r="Z951">
        <v>0</v>
      </c>
      <c r="AA951">
        <v>1</v>
      </c>
      <c r="AB951">
        <v>0</v>
      </c>
      <c r="AC951" s="419">
        <f t="shared" si="90"/>
        <v>4</v>
      </c>
      <c r="AD951" s="419">
        <f t="shared" si="91"/>
        <v>0</v>
      </c>
      <c r="AE951" s="419">
        <f t="shared" si="92"/>
        <v>1</v>
      </c>
      <c r="AF951" s="419">
        <f t="shared" si="93"/>
        <v>0</v>
      </c>
      <c r="AG951" s="419">
        <f t="shared" si="94"/>
        <v>0</v>
      </c>
      <c r="AH951" s="419">
        <f t="shared" si="95"/>
        <v>0</v>
      </c>
    </row>
    <row r="952" spans="1:34" ht="14.5" x14ac:dyDescent="0.35">
      <c r="A952" s="681" t="s">
        <v>454</v>
      </c>
      <c r="B952" s="682" t="s">
        <v>2709</v>
      </c>
      <c r="C952" s="419"/>
      <c r="D952" s="419"/>
      <c r="E952" s="419"/>
      <c r="F952" s="419"/>
      <c r="G952" s="419"/>
      <c r="H952" s="419"/>
      <c r="I952" s="419"/>
      <c r="J952" s="419"/>
      <c r="K952" s="419"/>
      <c r="L952" s="419"/>
      <c r="M952" t="s">
        <v>2710</v>
      </c>
      <c r="N952">
        <v>17</v>
      </c>
      <c r="O952">
        <v>11</v>
      </c>
      <c r="P952">
        <v>6</v>
      </c>
      <c r="Q952">
        <v>12</v>
      </c>
      <c r="R952">
        <v>5</v>
      </c>
      <c r="S952">
        <v>0</v>
      </c>
      <c r="T952">
        <v>0</v>
      </c>
      <c r="U952">
        <v>0</v>
      </c>
      <c r="V952">
        <v>0</v>
      </c>
      <c r="W952">
        <v>8</v>
      </c>
      <c r="X952">
        <v>3</v>
      </c>
      <c r="Y952">
        <v>0</v>
      </c>
      <c r="Z952">
        <v>0</v>
      </c>
      <c r="AA952">
        <v>0</v>
      </c>
      <c r="AB952">
        <v>0</v>
      </c>
      <c r="AC952" s="419">
        <f t="shared" si="90"/>
        <v>4</v>
      </c>
      <c r="AD952" s="419">
        <f t="shared" si="91"/>
        <v>2</v>
      </c>
      <c r="AE952" s="419">
        <f t="shared" si="92"/>
        <v>0</v>
      </c>
      <c r="AF952" s="419">
        <f t="shared" si="93"/>
        <v>0</v>
      </c>
      <c r="AG952" s="419">
        <f t="shared" si="94"/>
        <v>0</v>
      </c>
      <c r="AH952" s="419">
        <f t="shared" si="95"/>
        <v>0</v>
      </c>
    </row>
    <row r="953" spans="1:34" ht="14.5" x14ac:dyDescent="0.35">
      <c r="A953" s="681" t="s">
        <v>7545</v>
      </c>
      <c r="B953" s="682" t="s">
        <v>2711</v>
      </c>
      <c r="C953" s="419"/>
      <c r="D953" s="419"/>
      <c r="E953" s="419"/>
      <c r="F953" s="419"/>
      <c r="G953" s="419"/>
      <c r="H953" s="419"/>
      <c r="I953" s="419"/>
      <c r="J953" s="419"/>
      <c r="K953" s="419"/>
      <c r="L953" s="419"/>
      <c r="M953" t="s">
        <v>541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 s="419">
        <f t="shared" si="90"/>
        <v>0</v>
      </c>
      <c r="AD953" s="419">
        <f t="shared" si="91"/>
        <v>0</v>
      </c>
      <c r="AE953" s="419">
        <f t="shared" si="92"/>
        <v>0</v>
      </c>
      <c r="AF953" s="419">
        <f t="shared" si="93"/>
        <v>0</v>
      </c>
      <c r="AG953" s="419">
        <f t="shared" si="94"/>
        <v>0</v>
      </c>
      <c r="AH953" s="419">
        <f t="shared" si="95"/>
        <v>0</v>
      </c>
    </row>
    <row r="954" spans="1:34" ht="14.5" x14ac:dyDescent="0.35">
      <c r="A954" s="681" t="s">
        <v>2713</v>
      </c>
      <c r="B954" s="682" t="s">
        <v>9807</v>
      </c>
      <c r="C954" s="419"/>
      <c r="D954" s="419"/>
      <c r="E954" s="419"/>
      <c r="F954" s="419"/>
      <c r="G954" s="419"/>
      <c r="H954" s="419"/>
      <c r="I954" s="419"/>
      <c r="J954" s="419"/>
      <c r="K954" s="419"/>
      <c r="L954" s="419"/>
      <c r="M954" t="s">
        <v>9808</v>
      </c>
      <c r="N954">
        <v>2</v>
      </c>
      <c r="O954">
        <v>1</v>
      </c>
      <c r="P954">
        <v>1</v>
      </c>
      <c r="Q954">
        <v>2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1</v>
      </c>
      <c r="X954">
        <v>0</v>
      </c>
      <c r="Y954">
        <v>0</v>
      </c>
      <c r="Z954">
        <v>0</v>
      </c>
      <c r="AA954">
        <v>0</v>
      </c>
      <c r="AB954">
        <v>0</v>
      </c>
      <c r="AC954" s="419">
        <f t="shared" si="90"/>
        <v>1</v>
      </c>
      <c r="AD954" s="419">
        <f t="shared" si="91"/>
        <v>0</v>
      </c>
      <c r="AE954" s="419">
        <f t="shared" si="92"/>
        <v>0</v>
      </c>
      <c r="AF954" s="419">
        <f t="shared" si="93"/>
        <v>0</v>
      </c>
      <c r="AG954" s="419">
        <f t="shared" si="94"/>
        <v>0</v>
      </c>
      <c r="AH954" s="419">
        <f t="shared" si="95"/>
        <v>0</v>
      </c>
    </row>
    <row r="955" spans="1:34" ht="14.5" x14ac:dyDescent="0.35">
      <c r="A955" s="681" t="s">
        <v>2714</v>
      </c>
      <c r="B955" s="682" t="s">
        <v>2715</v>
      </c>
      <c r="C955" s="419"/>
      <c r="D955" s="419"/>
      <c r="E955" s="419"/>
      <c r="F955" s="419"/>
      <c r="G955" s="419"/>
      <c r="H955" s="419"/>
      <c r="I955" s="419"/>
      <c r="J955" s="419"/>
      <c r="K955" s="419"/>
      <c r="L955" s="419"/>
      <c r="M955" t="s">
        <v>17312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 s="419">
        <f t="shared" si="90"/>
        <v>0</v>
      </c>
      <c r="AD955" s="419">
        <f t="shared" si="91"/>
        <v>0</v>
      </c>
      <c r="AE955" s="419">
        <f t="shared" si="92"/>
        <v>0</v>
      </c>
      <c r="AF955" s="419">
        <f t="shared" si="93"/>
        <v>0</v>
      </c>
      <c r="AG955" s="419">
        <f t="shared" si="94"/>
        <v>0</v>
      </c>
      <c r="AH955" s="419">
        <f t="shared" si="95"/>
        <v>0</v>
      </c>
    </row>
    <row r="956" spans="1:34" ht="14.5" x14ac:dyDescent="0.35">
      <c r="A956" s="681" t="s">
        <v>2719</v>
      </c>
      <c r="B956" s="682" t="s">
        <v>8240</v>
      </c>
      <c r="C956" s="419"/>
      <c r="D956" s="419"/>
      <c r="E956" s="419"/>
      <c r="F956" s="419"/>
      <c r="G956" s="419"/>
      <c r="H956" s="419"/>
      <c r="I956" s="419"/>
      <c r="J956" s="419"/>
      <c r="K956" s="419"/>
      <c r="L956" s="419"/>
      <c r="M956" t="s">
        <v>17313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 s="419">
        <f t="shared" si="90"/>
        <v>0</v>
      </c>
      <c r="AD956" s="419">
        <f t="shared" si="91"/>
        <v>0</v>
      </c>
      <c r="AE956" s="419">
        <f t="shared" si="92"/>
        <v>0</v>
      </c>
      <c r="AF956" s="419">
        <f t="shared" si="93"/>
        <v>0</v>
      </c>
      <c r="AG956" s="419">
        <f t="shared" si="94"/>
        <v>0</v>
      </c>
      <c r="AH956" s="419">
        <f t="shared" si="95"/>
        <v>0</v>
      </c>
    </row>
    <row r="957" spans="1:34" ht="14.5" x14ac:dyDescent="0.35">
      <c r="A957" s="681" t="s">
        <v>880</v>
      </c>
      <c r="B957" s="682" t="s">
        <v>8246</v>
      </c>
      <c r="C957" s="419"/>
      <c r="D957" s="419"/>
      <c r="E957" s="419"/>
      <c r="F957" s="419"/>
      <c r="G957" s="419"/>
      <c r="H957" s="419"/>
      <c r="I957" s="419"/>
      <c r="J957" s="419"/>
      <c r="K957" s="419"/>
      <c r="L957" s="419"/>
      <c r="M957" t="s">
        <v>9827</v>
      </c>
      <c r="N957">
        <v>4</v>
      </c>
      <c r="O957">
        <v>2</v>
      </c>
      <c r="P957">
        <v>2</v>
      </c>
      <c r="Q957">
        <v>1</v>
      </c>
      <c r="R957">
        <v>1</v>
      </c>
      <c r="S957">
        <v>1</v>
      </c>
      <c r="T957">
        <v>1</v>
      </c>
      <c r="U957">
        <v>0</v>
      </c>
      <c r="V957">
        <v>0</v>
      </c>
      <c r="W957">
        <v>1</v>
      </c>
      <c r="X957">
        <v>1</v>
      </c>
      <c r="Y957">
        <v>0</v>
      </c>
      <c r="Z957">
        <v>0</v>
      </c>
      <c r="AA957">
        <v>0</v>
      </c>
      <c r="AB957">
        <v>0</v>
      </c>
      <c r="AC957" s="419">
        <f t="shared" si="90"/>
        <v>0</v>
      </c>
      <c r="AD957" s="419">
        <f t="shared" si="91"/>
        <v>0</v>
      </c>
      <c r="AE957" s="419">
        <f t="shared" si="92"/>
        <v>1</v>
      </c>
      <c r="AF957" s="419">
        <f t="shared" si="93"/>
        <v>1</v>
      </c>
      <c r="AG957" s="419">
        <f t="shared" si="94"/>
        <v>0</v>
      </c>
      <c r="AH957" s="419">
        <f t="shared" si="95"/>
        <v>0</v>
      </c>
    </row>
    <row r="958" spans="1:34" ht="14.5" x14ac:dyDescent="0.35">
      <c r="A958" s="681" t="s">
        <v>884</v>
      </c>
      <c r="B958" s="682" t="s">
        <v>2720</v>
      </c>
      <c r="C958" s="419"/>
      <c r="D958" s="419"/>
      <c r="E958" s="419"/>
      <c r="F958" s="419"/>
      <c r="G958" s="419"/>
      <c r="H958" s="419"/>
      <c r="I958" s="419"/>
      <c r="J958" s="419"/>
      <c r="K958" s="419"/>
      <c r="L958" s="419"/>
      <c r="M958" t="s">
        <v>103</v>
      </c>
      <c r="N958">
        <v>3</v>
      </c>
      <c r="O958">
        <v>2</v>
      </c>
      <c r="P958">
        <v>1</v>
      </c>
      <c r="Q958">
        <v>1</v>
      </c>
      <c r="R958">
        <v>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2</v>
      </c>
      <c r="Y958">
        <v>0</v>
      </c>
      <c r="Z958">
        <v>0</v>
      </c>
      <c r="AA958">
        <v>0</v>
      </c>
      <c r="AB958">
        <v>0</v>
      </c>
      <c r="AC958" s="419">
        <f t="shared" si="90"/>
        <v>1</v>
      </c>
      <c r="AD958" s="419">
        <f t="shared" si="91"/>
        <v>0</v>
      </c>
      <c r="AE958" s="419">
        <f t="shared" si="92"/>
        <v>0</v>
      </c>
      <c r="AF958" s="419">
        <f t="shared" si="93"/>
        <v>0</v>
      </c>
      <c r="AG958" s="419">
        <f t="shared" si="94"/>
        <v>0</v>
      </c>
      <c r="AH958" s="419">
        <f t="shared" si="95"/>
        <v>0</v>
      </c>
    </row>
    <row r="959" spans="1:34" ht="14.5" x14ac:dyDescent="0.35">
      <c r="A959" s="681" t="s">
        <v>914</v>
      </c>
      <c r="B959" s="682" t="s">
        <v>2723</v>
      </c>
      <c r="C959" s="419"/>
      <c r="D959" s="419"/>
      <c r="E959" s="419"/>
      <c r="F959" s="419"/>
      <c r="G959" s="419"/>
      <c r="H959" s="419"/>
      <c r="I959" s="419"/>
      <c r="J959" s="419"/>
      <c r="K959" s="419"/>
      <c r="L959" s="419"/>
      <c r="M959" t="s">
        <v>1600</v>
      </c>
      <c r="N959">
        <v>2</v>
      </c>
      <c r="O959">
        <v>2</v>
      </c>
      <c r="P959">
        <v>0</v>
      </c>
      <c r="Q959">
        <v>1</v>
      </c>
      <c r="R959">
        <v>0</v>
      </c>
      <c r="S959">
        <v>1</v>
      </c>
      <c r="T959">
        <v>0</v>
      </c>
      <c r="U959">
        <v>0</v>
      </c>
      <c r="V959">
        <v>0</v>
      </c>
      <c r="W959">
        <v>1</v>
      </c>
      <c r="X959">
        <v>0</v>
      </c>
      <c r="Y959">
        <v>1</v>
      </c>
      <c r="Z959">
        <v>0</v>
      </c>
      <c r="AA959">
        <v>0</v>
      </c>
      <c r="AB959">
        <v>0</v>
      </c>
      <c r="AC959" s="419">
        <f t="shared" si="90"/>
        <v>0</v>
      </c>
      <c r="AD959" s="419">
        <f t="shared" si="91"/>
        <v>0</v>
      </c>
      <c r="AE959" s="419">
        <f t="shared" si="92"/>
        <v>0</v>
      </c>
      <c r="AF959" s="419">
        <f t="shared" si="93"/>
        <v>0</v>
      </c>
      <c r="AG959" s="419">
        <f t="shared" si="94"/>
        <v>0</v>
      </c>
      <c r="AH959" s="419">
        <f t="shared" si="95"/>
        <v>0</v>
      </c>
    </row>
    <row r="960" spans="1:34" ht="14.5" x14ac:dyDescent="0.35">
      <c r="A960" s="681" t="s">
        <v>1139</v>
      </c>
      <c r="B960" s="682" t="s">
        <v>2727</v>
      </c>
      <c r="C960" s="419"/>
      <c r="D960" s="419"/>
      <c r="E960" s="419"/>
      <c r="F960" s="419"/>
      <c r="G960" s="419"/>
      <c r="H960" s="419"/>
      <c r="I960" s="419"/>
      <c r="J960" s="419"/>
      <c r="K960" s="419"/>
      <c r="L960" s="419"/>
      <c r="M960" t="s">
        <v>1670</v>
      </c>
      <c r="N960">
        <v>8</v>
      </c>
      <c r="O960">
        <v>4</v>
      </c>
      <c r="P960">
        <v>4</v>
      </c>
      <c r="Q960">
        <v>0</v>
      </c>
      <c r="R960">
        <v>0</v>
      </c>
      <c r="S960">
        <v>1</v>
      </c>
      <c r="T960">
        <v>3</v>
      </c>
      <c r="U960">
        <v>4</v>
      </c>
      <c r="V960">
        <v>0</v>
      </c>
      <c r="W960">
        <v>0</v>
      </c>
      <c r="X960">
        <v>0</v>
      </c>
      <c r="Y960">
        <v>1</v>
      </c>
      <c r="Z960">
        <v>0</v>
      </c>
      <c r="AA960">
        <v>3</v>
      </c>
      <c r="AB960">
        <v>0</v>
      </c>
      <c r="AC960" s="419">
        <f t="shared" si="90"/>
        <v>0</v>
      </c>
      <c r="AD960" s="419">
        <f t="shared" si="91"/>
        <v>0</v>
      </c>
      <c r="AE960" s="419">
        <f t="shared" si="92"/>
        <v>0</v>
      </c>
      <c r="AF960" s="419">
        <f t="shared" si="93"/>
        <v>3</v>
      </c>
      <c r="AG960" s="419">
        <f t="shared" si="94"/>
        <v>1</v>
      </c>
      <c r="AH960" s="419">
        <f t="shared" si="95"/>
        <v>0</v>
      </c>
    </row>
    <row r="961" spans="1:34" ht="14.5" x14ac:dyDescent="0.35">
      <c r="A961" s="681" t="s">
        <v>910</v>
      </c>
      <c r="B961" s="682" t="s">
        <v>2729</v>
      </c>
      <c r="C961" s="419"/>
      <c r="D961" s="419"/>
      <c r="E961" s="419"/>
      <c r="F961" s="419"/>
      <c r="G961" s="419"/>
      <c r="H961" s="419"/>
      <c r="I961" s="419"/>
      <c r="J961" s="419"/>
      <c r="K961" s="419"/>
      <c r="L961" s="419"/>
      <c r="M961" t="s">
        <v>2730</v>
      </c>
      <c r="N961">
        <v>3</v>
      </c>
      <c r="O961">
        <v>1</v>
      </c>
      <c r="P961">
        <v>2</v>
      </c>
      <c r="Q961">
        <v>3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1</v>
      </c>
      <c r="X961">
        <v>0</v>
      </c>
      <c r="Y961">
        <v>0</v>
      </c>
      <c r="Z961">
        <v>0</v>
      </c>
      <c r="AA961">
        <v>0</v>
      </c>
      <c r="AB961">
        <v>0</v>
      </c>
      <c r="AC961" s="419">
        <f t="shared" si="90"/>
        <v>2</v>
      </c>
      <c r="AD961" s="419">
        <f t="shared" si="91"/>
        <v>0</v>
      </c>
      <c r="AE961" s="419">
        <f t="shared" si="92"/>
        <v>0</v>
      </c>
      <c r="AF961" s="419">
        <f t="shared" si="93"/>
        <v>0</v>
      </c>
      <c r="AG961" s="419">
        <f t="shared" si="94"/>
        <v>0</v>
      </c>
      <c r="AH961" s="419">
        <f t="shared" si="95"/>
        <v>0</v>
      </c>
    </row>
    <row r="962" spans="1:34" ht="14.5" x14ac:dyDescent="0.35">
      <c r="A962" s="681" t="s">
        <v>1180</v>
      </c>
      <c r="B962" s="682" t="s">
        <v>8265</v>
      </c>
      <c r="C962" s="419"/>
      <c r="D962" s="419"/>
      <c r="E962" s="419"/>
      <c r="F962" s="419"/>
      <c r="G962" s="419"/>
      <c r="H962" s="419"/>
      <c r="I962" s="419"/>
      <c r="J962" s="419"/>
      <c r="K962" s="419"/>
      <c r="L962" s="419"/>
      <c r="M962" t="s">
        <v>150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 s="419">
        <f t="shared" si="90"/>
        <v>0</v>
      </c>
      <c r="AD962" s="419">
        <f t="shared" si="91"/>
        <v>0</v>
      </c>
      <c r="AE962" s="419">
        <f t="shared" si="92"/>
        <v>0</v>
      </c>
      <c r="AF962" s="419">
        <f t="shared" si="93"/>
        <v>0</v>
      </c>
      <c r="AG962" s="419">
        <f t="shared" si="94"/>
        <v>0</v>
      </c>
      <c r="AH962" s="419">
        <f t="shared" si="95"/>
        <v>0</v>
      </c>
    </row>
    <row r="963" spans="1:34" ht="14.5" x14ac:dyDescent="0.35">
      <c r="A963" s="681" t="s">
        <v>2430</v>
      </c>
      <c r="B963" s="682" t="s">
        <v>2732</v>
      </c>
      <c r="C963" s="419"/>
      <c r="D963" s="419"/>
      <c r="E963" s="419"/>
      <c r="F963" s="419"/>
      <c r="G963" s="419"/>
      <c r="H963" s="419"/>
      <c r="I963" s="419"/>
      <c r="J963" s="419"/>
      <c r="K963" s="419"/>
      <c r="L963" s="419"/>
      <c r="M963" t="s">
        <v>250</v>
      </c>
      <c r="N963">
        <v>20</v>
      </c>
      <c r="O963">
        <v>15</v>
      </c>
      <c r="P963">
        <v>5</v>
      </c>
      <c r="Q963">
        <v>7</v>
      </c>
      <c r="R963">
        <v>3</v>
      </c>
      <c r="S963">
        <v>4</v>
      </c>
      <c r="T963">
        <v>0</v>
      </c>
      <c r="U963">
        <v>6</v>
      </c>
      <c r="V963">
        <v>0</v>
      </c>
      <c r="W963">
        <v>6</v>
      </c>
      <c r="X963">
        <v>1</v>
      </c>
      <c r="Y963">
        <v>3</v>
      </c>
      <c r="Z963">
        <v>0</v>
      </c>
      <c r="AA963">
        <v>5</v>
      </c>
      <c r="AB963">
        <v>0</v>
      </c>
      <c r="AC963" s="419">
        <f t="shared" si="90"/>
        <v>1</v>
      </c>
      <c r="AD963" s="419">
        <f t="shared" si="91"/>
        <v>2</v>
      </c>
      <c r="AE963" s="419">
        <f t="shared" si="92"/>
        <v>1</v>
      </c>
      <c r="AF963" s="419">
        <f t="shared" si="93"/>
        <v>0</v>
      </c>
      <c r="AG963" s="419">
        <f t="shared" si="94"/>
        <v>1</v>
      </c>
      <c r="AH963" s="419">
        <f t="shared" si="95"/>
        <v>0</v>
      </c>
    </row>
    <row r="964" spans="1:34" ht="14.5" x14ac:dyDescent="0.35">
      <c r="A964" s="681" t="s">
        <v>7458</v>
      </c>
      <c r="B964" s="682" t="s">
        <v>2733</v>
      </c>
      <c r="C964" s="419"/>
      <c r="D964" s="419"/>
      <c r="E964" s="419"/>
      <c r="F964" s="419"/>
      <c r="G964" s="419"/>
      <c r="H964" s="419"/>
      <c r="I964" s="419"/>
      <c r="J964" s="419"/>
      <c r="K964" s="419"/>
      <c r="L964" s="419"/>
      <c r="M964" t="s">
        <v>2734</v>
      </c>
      <c r="N964">
        <v>8</v>
      </c>
      <c r="O964">
        <v>4</v>
      </c>
      <c r="P964">
        <v>4</v>
      </c>
      <c r="Q964">
        <v>3</v>
      </c>
      <c r="R964">
        <v>5</v>
      </c>
      <c r="S964">
        <v>0</v>
      </c>
      <c r="T964">
        <v>0</v>
      </c>
      <c r="U964">
        <v>0</v>
      </c>
      <c r="V964">
        <v>0</v>
      </c>
      <c r="W964">
        <v>3</v>
      </c>
      <c r="X964">
        <v>1</v>
      </c>
      <c r="Y964">
        <v>0</v>
      </c>
      <c r="Z964">
        <v>0</v>
      </c>
      <c r="AA964">
        <v>0</v>
      </c>
      <c r="AB964">
        <v>0</v>
      </c>
      <c r="AC964" s="419">
        <f t="shared" ref="AC964:AC1027" si="96">+Q964-W964</f>
        <v>0</v>
      </c>
      <c r="AD964" s="419">
        <f t="shared" ref="AD964:AD1027" si="97">+R964-X964</f>
        <v>4</v>
      </c>
      <c r="AE964" s="419">
        <f t="shared" ref="AE964:AE1027" si="98">+S964-Y964</f>
        <v>0</v>
      </c>
      <c r="AF964" s="419">
        <f t="shared" ref="AF964:AF1027" si="99">+T964-Z964</f>
        <v>0</v>
      </c>
      <c r="AG964" s="419">
        <f t="shared" ref="AG964:AG1027" si="100">+U964-AA964</f>
        <v>0</v>
      </c>
      <c r="AH964" s="419">
        <f t="shared" ref="AH964:AH1027" si="101">+V964-AB964</f>
        <v>0</v>
      </c>
    </row>
    <row r="965" spans="1:34" ht="14.5" x14ac:dyDescent="0.35">
      <c r="A965" s="681" t="s">
        <v>2626</v>
      </c>
      <c r="B965" s="682" t="s">
        <v>2738</v>
      </c>
      <c r="C965" s="419"/>
      <c r="D965" s="419"/>
      <c r="E965" s="419"/>
      <c r="F965" s="419"/>
      <c r="G965" s="419"/>
      <c r="H965" s="419"/>
      <c r="I965" s="419"/>
      <c r="J965" s="419"/>
      <c r="K965" s="419"/>
      <c r="L965" s="419"/>
      <c r="M965" t="s">
        <v>2739</v>
      </c>
      <c r="N965">
        <v>36</v>
      </c>
      <c r="O965">
        <v>25</v>
      </c>
      <c r="P965">
        <v>11</v>
      </c>
      <c r="Q965">
        <v>6</v>
      </c>
      <c r="R965">
        <v>8</v>
      </c>
      <c r="S965">
        <v>5</v>
      </c>
      <c r="T965">
        <v>11</v>
      </c>
      <c r="U965">
        <v>6</v>
      </c>
      <c r="V965">
        <v>0</v>
      </c>
      <c r="W965">
        <v>4</v>
      </c>
      <c r="X965">
        <v>5</v>
      </c>
      <c r="Y965">
        <v>3</v>
      </c>
      <c r="Z965">
        <v>9</v>
      </c>
      <c r="AA965">
        <v>4</v>
      </c>
      <c r="AB965">
        <v>0</v>
      </c>
      <c r="AC965" s="419">
        <f t="shared" si="96"/>
        <v>2</v>
      </c>
      <c r="AD965" s="419">
        <f t="shared" si="97"/>
        <v>3</v>
      </c>
      <c r="AE965" s="419">
        <f t="shared" si="98"/>
        <v>2</v>
      </c>
      <c r="AF965" s="419">
        <f t="shared" si="99"/>
        <v>2</v>
      </c>
      <c r="AG965" s="419">
        <f t="shared" si="100"/>
        <v>2</v>
      </c>
      <c r="AH965" s="419">
        <f t="shared" si="101"/>
        <v>0</v>
      </c>
    </row>
    <row r="966" spans="1:34" ht="14.5" x14ac:dyDescent="0.35">
      <c r="A966" s="681" t="s">
        <v>2657</v>
      </c>
      <c r="B966" s="682" t="s">
        <v>2741</v>
      </c>
      <c r="C966" s="419"/>
      <c r="D966" s="419"/>
      <c r="E966" s="419"/>
      <c r="F966" s="419"/>
      <c r="G966" s="419"/>
      <c r="H966" s="419"/>
      <c r="I966" s="419"/>
      <c r="J966" s="419"/>
      <c r="K966" s="419"/>
      <c r="L966" s="419"/>
      <c r="M966" t="s">
        <v>2742</v>
      </c>
      <c r="N966">
        <v>5</v>
      </c>
      <c r="O966">
        <v>4</v>
      </c>
      <c r="P966">
        <v>1</v>
      </c>
      <c r="Q966">
        <v>0</v>
      </c>
      <c r="R966">
        <v>2</v>
      </c>
      <c r="S966">
        <v>0</v>
      </c>
      <c r="T966">
        <v>2</v>
      </c>
      <c r="U966">
        <v>1</v>
      </c>
      <c r="V966">
        <v>0</v>
      </c>
      <c r="W966">
        <v>0</v>
      </c>
      <c r="X966">
        <v>2</v>
      </c>
      <c r="Y966">
        <v>0</v>
      </c>
      <c r="Z966">
        <v>1</v>
      </c>
      <c r="AA966">
        <v>1</v>
      </c>
      <c r="AB966">
        <v>0</v>
      </c>
      <c r="AC966" s="419">
        <f t="shared" si="96"/>
        <v>0</v>
      </c>
      <c r="AD966" s="419">
        <f t="shared" si="97"/>
        <v>0</v>
      </c>
      <c r="AE966" s="419">
        <f t="shared" si="98"/>
        <v>0</v>
      </c>
      <c r="AF966" s="419">
        <f t="shared" si="99"/>
        <v>1</v>
      </c>
      <c r="AG966" s="419">
        <f t="shared" si="100"/>
        <v>0</v>
      </c>
      <c r="AH966" s="419">
        <f t="shared" si="101"/>
        <v>0</v>
      </c>
    </row>
    <row r="967" spans="1:34" ht="14.5" x14ac:dyDescent="0.35">
      <c r="A967" s="681" t="s">
        <v>1477</v>
      </c>
      <c r="B967" s="682" t="s">
        <v>2745</v>
      </c>
      <c r="C967" s="419"/>
      <c r="D967" s="419"/>
      <c r="E967" s="419"/>
      <c r="F967" s="419"/>
      <c r="G967" s="419"/>
      <c r="H967" s="419"/>
      <c r="I967" s="419"/>
      <c r="J967" s="419"/>
      <c r="K967" s="419"/>
      <c r="L967" s="419"/>
      <c r="M967" t="s">
        <v>2746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 s="419">
        <f t="shared" si="96"/>
        <v>0</v>
      </c>
      <c r="AD967" s="419">
        <f t="shared" si="97"/>
        <v>0</v>
      </c>
      <c r="AE967" s="419">
        <f t="shared" si="98"/>
        <v>0</v>
      </c>
      <c r="AF967" s="419">
        <f t="shared" si="99"/>
        <v>0</v>
      </c>
      <c r="AG967" s="419">
        <f t="shared" si="100"/>
        <v>0</v>
      </c>
      <c r="AH967" s="419">
        <f t="shared" si="101"/>
        <v>0</v>
      </c>
    </row>
    <row r="968" spans="1:34" ht="14.5" x14ac:dyDescent="0.35">
      <c r="A968" s="681" t="s">
        <v>8756</v>
      </c>
      <c r="B968" s="682" t="s">
        <v>10136</v>
      </c>
      <c r="C968" s="419"/>
      <c r="D968" s="419"/>
      <c r="E968" s="419"/>
      <c r="F968" s="419"/>
      <c r="G968" s="419"/>
      <c r="H968" s="419"/>
      <c r="I968" s="419"/>
      <c r="J968" s="419"/>
      <c r="K968" s="419"/>
      <c r="L968" s="419"/>
      <c r="M968" t="s">
        <v>2748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 s="419">
        <f t="shared" si="96"/>
        <v>0</v>
      </c>
      <c r="AD968" s="419">
        <f t="shared" si="97"/>
        <v>0</v>
      </c>
      <c r="AE968" s="419">
        <f t="shared" si="98"/>
        <v>0</v>
      </c>
      <c r="AF968" s="419">
        <f t="shared" si="99"/>
        <v>0</v>
      </c>
      <c r="AG968" s="419">
        <f t="shared" si="100"/>
        <v>0</v>
      </c>
      <c r="AH968" s="419">
        <f t="shared" si="101"/>
        <v>0</v>
      </c>
    </row>
    <row r="969" spans="1:34" ht="14.5" x14ac:dyDescent="0.35">
      <c r="A969" s="681" t="s">
        <v>2749</v>
      </c>
      <c r="B969" s="682" t="s">
        <v>2750</v>
      </c>
      <c r="C969" s="419"/>
      <c r="D969" s="419"/>
      <c r="E969" s="419"/>
      <c r="F969" s="419"/>
      <c r="G969" s="419"/>
      <c r="H969" s="419"/>
      <c r="I969" s="419"/>
      <c r="J969" s="419"/>
      <c r="K969" s="419"/>
      <c r="L969" s="419"/>
      <c r="M969" t="s">
        <v>1285</v>
      </c>
      <c r="N969">
        <v>2</v>
      </c>
      <c r="O969">
        <v>1</v>
      </c>
      <c r="P969">
        <v>1</v>
      </c>
      <c r="Q969">
        <v>0</v>
      </c>
      <c r="R969">
        <v>2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0</v>
      </c>
      <c r="AB969">
        <v>0</v>
      </c>
      <c r="AC969" s="419">
        <f t="shared" si="96"/>
        <v>0</v>
      </c>
      <c r="AD969" s="419">
        <f t="shared" si="97"/>
        <v>1</v>
      </c>
      <c r="AE969" s="419">
        <f t="shared" si="98"/>
        <v>0</v>
      </c>
      <c r="AF969" s="419">
        <f t="shared" si="99"/>
        <v>0</v>
      </c>
      <c r="AG969" s="419">
        <f t="shared" si="100"/>
        <v>0</v>
      </c>
      <c r="AH969" s="419">
        <f t="shared" si="101"/>
        <v>0</v>
      </c>
    </row>
    <row r="970" spans="1:34" ht="14.5" x14ac:dyDescent="0.35">
      <c r="A970" s="681" t="s">
        <v>252</v>
      </c>
      <c r="B970" s="682" t="s">
        <v>2752</v>
      </c>
      <c r="C970" s="419"/>
      <c r="D970" s="419"/>
      <c r="E970" s="419"/>
      <c r="F970" s="419"/>
      <c r="G970" s="419"/>
      <c r="H970" s="419"/>
      <c r="I970" s="419"/>
      <c r="J970" s="419"/>
      <c r="K970" s="419"/>
      <c r="L970" s="419"/>
      <c r="M970" t="s">
        <v>2753</v>
      </c>
      <c r="N970">
        <v>50</v>
      </c>
      <c r="O970">
        <v>26</v>
      </c>
      <c r="P970">
        <v>24</v>
      </c>
      <c r="Q970">
        <v>16</v>
      </c>
      <c r="R970">
        <v>13</v>
      </c>
      <c r="S970">
        <v>18</v>
      </c>
      <c r="T970">
        <v>1</v>
      </c>
      <c r="U970">
        <v>2</v>
      </c>
      <c r="V970">
        <v>0</v>
      </c>
      <c r="W970">
        <v>12</v>
      </c>
      <c r="X970">
        <v>6</v>
      </c>
      <c r="Y970">
        <v>6</v>
      </c>
      <c r="Z970">
        <v>1</v>
      </c>
      <c r="AA970">
        <v>1</v>
      </c>
      <c r="AB970">
        <v>0</v>
      </c>
      <c r="AC970" s="419">
        <f t="shared" si="96"/>
        <v>4</v>
      </c>
      <c r="AD970" s="419">
        <f t="shared" si="97"/>
        <v>7</v>
      </c>
      <c r="AE970" s="419">
        <f t="shared" si="98"/>
        <v>12</v>
      </c>
      <c r="AF970" s="419">
        <f t="shared" si="99"/>
        <v>0</v>
      </c>
      <c r="AG970" s="419">
        <f t="shared" si="100"/>
        <v>1</v>
      </c>
      <c r="AH970" s="419">
        <f t="shared" si="101"/>
        <v>0</v>
      </c>
    </row>
    <row r="971" spans="1:34" ht="14.5" x14ac:dyDescent="0.35">
      <c r="A971" s="681" t="s">
        <v>2647</v>
      </c>
      <c r="B971" s="682" t="s">
        <v>7167</v>
      </c>
      <c r="C971" s="419"/>
      <c r="D971" s="419"/>
      <c r="E971" s="419"/>
      <c r="F971" s="419"/>
      <c r="G971" s="419"/>
      <c r="H971" s="419"/>
      <c r="I971" s="419"/>
      <c r="J971" s="419"/>
      <c r="K971" s="419"/>
      <c r="L971" s="419"/>
      <c r="M971" t="s">
        <v>7169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 s="419">
        <f t="shared" si="96"/>
        <v>0</v>
      </c>
      <c r="AD971" s="419">
        <f t="shared" si="97"/>
        <v>0</v>
      </c>
      <c r="AE971" s="419">
        <f t="shared" si="98"/>
        <v>0</v>
      </c>
      <c r="AF971" s="419">
        <f t="shared" si="99"/>
        <v>0</v>
      </c>
      <c r="AG971" s="419">
        <f t="shared" si="100"/>
        <v>0</v>
      </c>
      <c r="AH971" s="419">
        <f t="shared" si="101"/>
        <v>0</v>
      </c>
    </row>
    <row r="972" spans="1:34" ht="14.5" x14ac:dyDescent="0.35">
      <c r="A972" s="681" t="s">
        <v>2665</v>
      </c>
      <c r="B972" s="682" t="s">
        <v>2755</v>
      </c>
      <c r="C972" s="419"/>
      <c r="D972" s="419"/>
      <c r="E972" s="419"/>
      <c r="F972" s="419"/>
      <c r="G972" s="419"/>
      <c r="H972" s="419"/>
      <c r="I972" s="419"/>
      <c r="J972" s="419"/>
      <c r="K972" s="419"/>
      <c r="L972" s="419"/>
      <c r="M972" t="s">
        <v>1987</v>
      </c>
      <c r="N972">
        <v>11</v>
      </c>
      <c r="O972">
        <v>8</v>
      </c>
      <c r="P972">
        <v>3</v>
      </c>
      <c r="Q972">
        <v>0</v>
      </c>
      <c r="R972">
        <v>2</v>
      </c>
      <c r="S972">
        <v>6</v>
      </c>
      <c r="T972">
        <v>0</v>
      </c>
      <c r="U972">
        <v>2</v>
      </c>
      <c r="V972">
        <v>1</v>
      </c>
      <c r="W972">
        <v>0</v>
      </c>
      <c r="X972">
        <v>2</v>
      </c>
      <c r="Y972">
        <v>4</v>
      </c>
      <c r="Z972">
        <v>0</v>
      </c>
      <c r="AA972">
        <v>1</v>
      </c>
      <c r="AB972">
        <v>1</v>
      </c>
      <c r="AC972" s="419">
        <f t="shared" si="96"/>
        <v>0</v>
      </c>
      <c r="AD972" s="419">
        <f t="shared" si="97"/>
        <v>0</v>
      </c>
      <c r="AE972" s="419">
        <f t="shared" si="98"/>
        <v>2</v>
      </c>
      <c r="AF972" s="419">
        <f t="shared" si="99"/>
        <v>0</v>
      </c>
      <c r="AG972" s="419">
        <f t="shared" si="100"/>
        <v>1</v>
      </c>
      <c r="AH972" s="419">
        <f t="shared" si="101"/>
        <v>0</v>
      </c>
    </row>
    <row r="973" spans="1:34" ht="14.5" x14ac:dyDescent="0.35">
      <c r="A973" s="681" t="s">
        <v>2661</v>
      </c>
      <c r="B973" s="682" t="s">
        <v>2758</v>
      </c>
      <c r="C973" s="419"/>
      <c r="D973" s="419"/>
      <c r="E973" s="419"/>
      <c r="F973" s="419"/>
      <c r="G973" s="419"/>
      <c r="H973" s="419"/>
      <c r="I973" s="419"/>
      <c r="J973" s="419"/>
      <c r="K973" s="419"/>
      <c r="L973" s="419"/>
      <c r="M973" t="s">
        <v>1491</v>
      </c>
      <c r="N973">
        <v>10</v>
      </c>
      <c r="O973">
        <v>5</v>
      </c>
      <c r="P973">
        <v>5</v>
      </c>
      <c r="Q973">
        <v>4</v>
      </c>
      <c r="R973">
        <v>0</v>
      </c>
      <c r="S973">
        <v>1</v>
      </c>
      <c r="T973">
        <v>4</v>
      </c>
      <c r="U973">
        <v>1</v>
      </c>
      <c r="V973">
        <v>0</v>
      </c>
      <c r="W973">
        <v>3</v>
      </c>
      <c r="X973">
        <v>0</v>
      </c>
      <c r="Y973">
        <v>1</v>
      </c>
      <c r="Z973">
        <v>1</v>
      </c>
      <c r="AA973">
        <v>0</v>
      </c>
      <c r="AB973">
        <v>0</v>
      </c>
      <c r="AC973" s="419">
        <f t="shared" si="96"/>
        <v>1</v>
      </c>
      <c r="AD973" s="419">
        <f t="shared" si="97"/>
        <v>0</v>
      </c>
      <c r="AE973" s="419">
        <f t="shared" si="98"/>
        <v>0</v>
      </c>
      <c r="AF973" s="419">
        <f t="shared" si="99"/>
        <v>3</v>
      </c>
      <c r="AG973" s="419">
        <f t="shared" si="100"/>
        <v>1</v>
      </c>
      <c r="AH973" s="419">
        <f t="shared" si="101"/>
        <v>0</v>
      </c>
    </row>
    <row r="974" spans="1:34" ht="14.5" x14ac:dyDescent="0.35">
      <c r="A974" s="681" t="s">
        <v>2640</v>
      </c>
      <c r="B974" s="682" t="s">
        <v>2759</v>
      </c>
      <c r="C974" s="419"/>
      <c r="D974" s="419"/>
      <c r="E974" s="419"/>
      <c r="F974" s="419"/>
      <c r="G974" s="419"/>
      <c r="H974" s="419"/>
      <c r="I974" s="419"/>
      <c r="J974" s="419"/>
      <c r="K974" s="419"/>
      <c r="L974" s="419"/>
      <c r="M974" t="s">
        <v>2760</v>
      </c>
      <c r="N974">
        <v>3</v>
      </c>
      <c r="O974">
        <v>2</v>
      </c>
      <c r="P974">
        <v>1</v>
      </c>
      <c r="Q974">
        <v>0</v>
      </c>
      <c r="R974">
        <v>0</v>
      </c>
      <c r="S974">
        <v>1</v>
      </c>
      <c r="T974">
        <v>2</v>
      </c>
      <c r="U974">
        <v>0</v>
      </c>
      <c r="V974">
        <v>0</v>
      </c>
      <c r="W974">
        <v>0</v>
      </c>
      <c r="X974">
        <v>0</v>
      </c>
      <c r="Y974">
        <v>1</v>
      </c>
      <c r="Z974">
        <v>1</v>
      </c>
      <c r="AA974">
        <v>0</v>
      </c>
      <c r="AB974">
        <v>0</v>
      </c>
      <c r="AC974" s="419">
        <f t="shared" si="96"/>
        <v>0</v>
      </c>
      <c r="AD974" s="419">
        <f t="shared" si="97"/>
        <v>0</v>
      </c>
      <c r="AE974" s="419">
        <f t="shared" si="98"/>
        <v>0</v>
      </c>
      <c r="AF974" s="419">
        <f t="shared" si="99"/>
        <v>1</v>
      </c>
      <c r="AG974" s="419">
        <f t="shared" si="100"/>
        <v>0</v>
      </c>
      <c r="AH974" s="419">
        <f t="shared" si="101"/>
        <v>0</v>
      </c>
    </row>
    <row r="975" spans="1:34" ht="14.5" x14ac:dyDescent="0.35">
      <c r="A975" s="681" t="s">
        <v>2762</v>
      </c>
      <c r="B975" s="682" t="s">
        <v>2763</v>
      </c>
      <c r="C975" s="419"/>
      <c r="D975" s="419"/>
      <c r="E975" s="419"/>
      <c r="F975" s="419"/>
      <c r="G975" s="419"/>
      <c r="H975" s="419"/>
      <c r="I975" s="419"/>
      <c r="J975" s="419"/>
      <c r="K975" s="419"/>
      <c r="L975" s="419"/>
      <c r="M975" t="s">
        <v>2764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 s="419">
        <f t="shared" si="96"/>
        <v>0</v>
      </c>
      <c r="AD975" s="419">
        <f t="shared" si="97"/>
        <v>0</v>
      </c>
      <c r="AE975" s="419">
        <f t="shared" si="98"/>
        <v>0</v>
      </c>
      <c r="AF975" s="419">
        <f t="shared" si="99"/>
        <v>0</v>
      </c>
      <c r="AG975" s="419">
        <f t="shared" si="100"/>
        <v>0</v>
      </c>
      <c r="AH975" s="419">
        <f t="shared" si="101"/>
        <v>0</v>
      </c>
    </row>
    <row r="976" spans="1:34" ht="14.5" x14ac:dyDescent="0.35">
      <c r="A976" s="681" t="s">
        <v>2590</v>
      </c>
      <c r="B976" s="682" t="s">
        <v>10049</v>
      </c>
      <c r="C976" s="419"/>
      <c r="D976" s="419"/>
      <c r="E976" s="419"/>
      <c r="F976" s="419"/>
      <c r="G976" s="419"/>
      <c r="H976" s="419"/>
      <c r="I976" s="419"/>
      <c r="J976" s="419"/>
      <c r="K976" s="419"/>
      <c r="L976" s="419"/>
      <c r="M976" t="s">
        <v>10050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 s="419">
        <f t="shared" si="96"/>
        <v>0</v>
      </c>
      <c r="AD976" s="419">
        <f t="shared" si="97"/>
        <v>0</v>
      </c>
      <c r="AE976" s="419">
        <f t="shared" si="98"/>
        <v>0</v>
      </c>
      <c r="AF976" s="419">
        <f t="shared" si="99"/>
        <v>0</v>
      </c>
      <c r="AG976" s="419">
        <f t="shared" si="100"/>
        <v>0</v>
      </c>
      <c r="AH976" s="419">
        <f t="shared" si="101"/>
        <v>0</v>
      </c>
    </row>
    <row r="977" spans="1:34" ht="14.5" x14ac:dyDescent="0.35">
      <c r="A977" s="681" t="s">
        <v>2766</v>
      </c>
      <c r="B977" s="682" t="s">
        <v>2767</v>
      </c>
      <c r="C977" s="419"/>
      <c r="D977" s="419"/>
      <c r="E977" s="419"/>
      <c r="F977" s="419"/>
      <c r="G977" s="419"/>
      <c r="H977" s="419"/>
      <c r="I977" s="419"/>
      <c r="J977" s="419"/>
      <c r="K977" s="419"/>
      <c r="L977" s="419"/>
      <c r="M977" t="s">
        <v>371</v>
      </c>
      <c r="N977">
        <v>14</v>
      </c>
      <c r="O977">
        <v>5</v>
      </c>
      <c r="P977">
        <v>9</v>
      </c>
      <c r="Q977">
        <v>4</v>
      </c>
      <c r="R977">
        <v>3</v>
      </c>
      <c r="S977">
        <v>0</v>
      </c>
      <c r="T977">
        <v>3</v>
      </c>
      <c r="U977">
        <v>3</v>
      </c>
      <c r="V977">
        <v>1</v>
      </c>
      <c r="W977">
        <v>3</v>
      </c>
      <c r="X977">
        <v>1</v>
      </c>
      <c r="Y977">
        <v>0</v>
      </c>
      <c r="Z977">
        <v>1</v>
      </c>
      <c r="AA977">
        <v>0</v>
      </c>
      <c r="AB977">
        <v>0</v>
      </c>
      <c r="AC977" s="419">
        <f t="shared" si="96"/>
        <v>1</v>
      </c>
      <c r="AD977" s="419">
        <f t="shared" si="97"/>
        <v>2</v>
      </c>
      <c r="AE977" s="419">
        <f t="shared" si="98"/>
        <v>0</v>
      </c>
      <c r="AF977" s="419">
        <f t="shared" si="99"/>
        <v>2</v>
      </c>
      <c r="AG977" s="419">
        <f t="shared" si="100"/>
        <v>3</v>
      </c>
      <c r="AH977" s="419">
        <f t="shared" si="101"/>
        <v>1</v>
      </c>
    </row>
    <row r="978" spans="1:34" ht="14.5" x14ac:dyDescent="0.35">
      <c r="A978" s="681" t="s">
        <v>2770</v>
      </c>
      <c r="B978" s="682" t="s">
        <v>2771</v>
      </c>
      <c r="C978" s="419"/>
      <c r="D978" s="419"/>
      <c r="E978" s="419"/>
      <c r="F978" s="419"/>
      <c r="G978" s="419"/>
      <c r="H978" s="419"/>
      <c r="I978" s="419"/>
      <c r="J978" s="419"/>
      <c r="K978" s="419"/>
      <c r="L978" s="419"/>
      <c r="M978" t="s">
        <v>2772</v>
      </c>
      <c r="N978">
        <v>9</v>
      </c>
      <c r="O978">
        <v>5</v>
      </c>
      <c r="P978">
        <v>4</v>
      </c>
      <c r="Q978">
        <v>0</v>
      </c>
      <c r="R978">
        <v>4</v>
      </c>
      <c r="S978">
        <v>0</v>
      </c>
      <c r="T978">
        <v>0</v>
      </c>
      <c r="U978">
        <v>2</v>
      </c>
      <c r="V978">
        <v>3</v>
      </c>
      <c r="W978">
        <v>0</v>
      </c>
      <c r="X978">
        <v>4</v>
      </c>
      <c r="Y978">
        <v>0</v>
      </c>
      <c r="Z978">
        <v>0</v>
      </c>
      <c r="AA978">
        <v>1</v>
      </c>
      <c r="AB978">
        <v>0</v>
      </c>
      <c r="AC978" s="419">
        <f t="shared" si="96"/>
        <v>0</v>
      </c>
      <c r="AD978" s="419">
        <f t="shared" si="97"/>
        <v>0</v>
      </c>
      <c r="AE978" s="419">
        <f t="shared" si="98"/>
        <v>0</v>
      </c>
      <c r="AF978" s="419">
        <f t="shared" si="99"/>
        <v>0</v>
      </c>
      <c r="AG978" s="419">
        <f t="shared" si="100"/>
        <v>1</v>
      </c>
      <c r="AH978" s="419">
        <f t="shared" si="101"/>
        <v>3</v>
      </c>
    </row>
    <row r="979" spans="1:34" ht="14.5" x14ac:dyDescent="0.35">
      <c r="A979" s="681" t="s">
        <v>2774</v>
      </c>
      <c r="B979" s="682" t="s">
        <v>2775</v>
      </c>
      <c r="C979" s="419"/>
      <c r="D979" s="419"/>
      <c r="E979" s="419"/>
      <c r="F979" s="419"/>
      <c r="G979" s="419"/>
      <c r="H979" s="419"/>
      <c r="I979" s="419"/>
      <c r="J979" s="419"/>
      <c r="K979" s="419"/>
      <c r="L979" s="419"/>
      <c r="M979" t="s">
        <v>2776</v>
      </c>
      <c r="N979">
        <v>6</v>
      </c>
      <c r="O979">
        <v>4</v>
      </c>
      <c r="P979">
        <v>2</v>
      </c>
      <c r="Q979">
        <v>1</v>
      </c>
      <c r="R979">
        <v>2</v>
      </c>
      <c r="S979">
        <v>0</v>
      </c>
      <c r="T979">
        <v>0</v>
      </c>
      <c r="U979">
        <v>1</v>
      </c>
      <c r="V979">
        <v>2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2</v>
      </c>
      <c r="AC979" s="419">
        <f t="shared" si="96"/>
        <v>1</v>
      </c>
      <c r="AD979" s="419">
        <f t="shared" si="97"/>
        <v>1</v>
      </c>
      <c r="AE979" s="419">
        <f t="shared" si="98"/>
        <v>0</v>
      </c>
      <c r="AF979" s="419">
        <f t="shared" si="99"/>
        <v>0</v>
      </c>
      <c r="AG979" s="419">
        <f t="shared" si="100"/>
        <v>0</v>
      </c>
      <c r="AH979" s="419">
        <f t="shared" si="101"/>
        <v>0</v>
      </c>
    </row>
    <row r="980" spans="1:34" ht="14.5" x14ac:dyDescent="0.35">
      <c r="A980" s="681" t="s">
        <v>2777</v>
      </c>
      <c r="B980" s="682" t="s">
        <v>2778</v>
      </c>
      <c r="C980" s="419"/>
      <c r="D980" s="419"/>
      <c r="E980" s="419"/>
      <c r="F980" s="419"/>
      <c r="G980" s="419"/>
      <c r="H980" s="419"/>
      <c r="I980" s="419"/>
      <c r="J980" s="419"/>
      <c r="K980" s="419"/>
      <c r="L980" s="419"/>
      <c r="M980" t="s">
        <v>1358</v>
      </c>
      <c r="N980">
        <v>8</v>
      </c>
      <c r="O980">
        <v>4</v>
      </c>
      <c r="P980">
        <v>4</v>
      </c>
      <c r="Q980">
        <v>2</v>
      </c>
      <c r="R980">
        <v>2</v>
      </c>
      <c r="S980">
        <v>1</v>
      </c>
      <c r="T980">
        <v>2</v>
      </c>
      <c r="U980">
        <v>0</v>
      </c>
      <c r="V980">
        <v>1</v>
      </c>
      <c r="W980">
        <v>1</v>
      </c>
      <c r="X980">
        <v>1</v>
      </c>
      <c r="Y980">
        <v>0</v>
      </c>
      <c r="Z980">
        <v>1</v>
      </c>
      <c r="AA980">
        <v>0</v>
      </c>
      <c r="AB980">
        <v>1</v>
      </c>
      <c r="AC980" s="419">
        <f t="shared" si="96"/>
        <v>1</v>
      </c>
      <c r="AD980" s="419">
        <f t="shared" si="97"/>
        <v>1</v>
      </c>
      <c r="AE980" s="419">
        <f t="shared" si="98"/>
        <v>1</v>
      </c>
      <c r="AF980" s="419">
        <f t="shared" si="99"/>
        <v>1</v>
      </c>
      <c r="AG980" s="419">
        <f t="shared" si="100"/>
        <v>0</v>
      </c>
      <c r="AH980" s="419">
        <f t="shared" si="101"/>
        <v>0</v>
      </c>
    </row>
    <row r="981" spans="1:34" ht="14.5" x14ac:dyDescent="0.35">
      <c r="A981" s="681" t="s">
        <v>2781</v>
      </c>
      <c r="B981" s="682" t="s">
        <v>2782</v>
      </c>
      <c r="C981" s="419"/>
      <c r="D981" s="419"/>
      <c r="E981" s="419"/>
      <c r="F981" s="419"/>
      <c r="G981" s="419"/>
      <c r="H981" s="419"/>
      <c r="I981" s="419"/>
      <c r="J981" s="419"/>
      <c r="K981" s="419"/>
      <c r="L981" s="419"/>
      <c r="M981" t="s">
        <v>13308</v>
      </c>
      <c r="N981">
        <v>14</v>
      </c>
      <c r="O981">
        <v>8</v>
      </c>
      <c r="P981">
        <v>6</v>
      </c>
      <c r="Q981">
        <v>8</v>
      </c>
      <c r="R981">
        <v>6</v>
      </c>
      <c r="S981">
        <v>0</v>
      </c>
      <c r="T981">
        <v>0</v>
      </c>
      <c r="U981">
        <v>0</v>
      </c>
      <c r="V981">
        <v>0</v>
      </c>
      <c r="W981">
        <v>6</v>
      </c>
      <c r="X981">
        <v>2</v>
      </c>
      <c r="Y981">
        <v>0</v>
      </c>
      <c r="Z981">
        <v>0</v>
      </c>
      <c r="AA981">
        <v>0</v>
      </c>
      <c r="AB981">
        <v>0</v>
      </c>
      <c r="AC981" s="419">
        <f t="shared" si="96"/>
        <v>2</v>
      </c>
      <c r="AD981" s="419">
        <f t="shared" si="97"/>
        <v>4</v>
      </c>
      <c r="AE981" s="419">
        <f t="shared" si="98"/>
        <v>0</v>
      </c>
      <c r="AF981" s="419">
        <f t="shared" si="99"/>
        <v>0</v>
      </c>
      <c r="AG981" s="419">
        <f t="shared" si="100"/>
        <v>0</v>
      </c>
      <c r="AH981" s="419">
        <f t="shared" si="101"/>
        <v>0</v>
      </c>
    </row>
    <row r="982" spans="1:34" ht="14.5" x14ac:dyDescent="0.35">
      <c r="A982" s="681" t="s">
        <v>2783</v>
      </c>
      <c r="B982" s="682" t="s">
        <v>2784</v>
      </c>
      <c r="C982" s="419"/>
      <c r="D982" s="419"/>
      <c r="E982" s="419"/>
      <c r="F982" s="419"/>
      <c r="G982" s="419"/>
      <c r="H982" s="419"/>
      <c r="I982" s="419"/>
      <c r="J982" s="419"/>
      <c r="K982" s="419"/>
      <c r="L982" s="419"/>
      <c r="M982" t="s">
        <v>2785</v>
      </c>
      <c r="N982">
        <v>5</v>
      </c>
      <c r="O982">
        <v>4</v>
      </c>
      <c r="P982">
        <v>1</v>
      </c>
      <c r="Q982">
        <v>0</v>
      </c>
      <c r="R982">
        <v>2</v>
      </c>
      <c r="S982">
        <v>0</v>
      </c>
      <c r="T982">
        <v>3</v>
      </c>
      <c r="U982">
        <v>0</v>
      </c>
      <c r="V982">
        <v>0</v>
      </c>
      <c r="W982">
        <v>0</v>
      </c>
      <c r="X982">
        <v>2</v>
      </c>
      <c r="Y982">
        <v>0</v>
      </c>
      <c r="Z982">
        <v>2</v>
      </c>
      <c r="AA982">
        <v>0</v>
      </c>
      <c r="AB982">
        <v>0</v>
      </c>
      <c r="AC982" s="419">
        <f t="shared" si="96"/>
        <v>0</v>
      </c>
      <c r="AD982" s="419">
        <f t="shared" si="97"/>
        <v>0</v>
      </c>
      <c r="AE982" s="419">
        <f t="shared" si="98"/>
        <v>0</v>
      </c>
      <c r="AF982" s="419">
        <f t="shared" si="99"/>
        <v>1</v>
      </c>
      <c r="AG982" s="419">
        <f t="shared" si="100"/>
        <v>0</v>
      </c>
      <c r="AH982" s="419">
        <f t="shared" si="101"/>
        <v>0</v>
      </c>
    </row>
    <row r="983" spans="1:34" ht="14.5" x14ac:dyDescent="0.35">
      <c r="A983" s="681" t="s">
        <v>2788</v>
      </c>
      <c r="B983" s="682" t="s">
        <v>2789</v>
      </c>
      <c r="C983" s="419"/>
      <c r="D983" s="419"/>
      <c r="E983" s="419"/>
      <c r="F983" s="419"/>
      <c r="G983" s="419"/>
      <c r="H983" s="419"/>
      <c r="I983" s="419"/>
      <c r="J983" s="419"/>
      <c r="K983" s="419"/>
      <c r="L983" s="419"/>
      <c r="M983" t="s">
        <v>97</v>
      </c>
      <c r="N983">
        <v>8</v>
      </c>
      <c r="O983">
        <v>6</v>
      </c>
      <c r="P983">
        <v>2</v>
      </c>
      <c r="Q983">
        <v>0</v>
      </c>
      <c r="R983">
        <v>4</v>
      </c>
      <c r="S983">
        <v>0</v>
      </c>
      <c r="T983">
        <v>4</v>
      </c>
      <c r="U983">
        <v>0</v>
      </c>
      <c r="V983">
        <v>0</v>
      </c>
      <c r="W983">
        <v>0</v>
      </c>
      <c r="X983">
        <v>3</v>
      </c>
      <c r="Y983">
        <v>0</v>
      </c>
      <c r="Z983">
        <v>3</v>
      </c>
      <c r="AA983">
        <v>0</v>
      </c>
      <c r="AB983">
        <v>0</v>
      </c>
      <c r="AC983" s="419">
        <f t="shared" si="96"/>
        <v>0</v>
      </c>
      <c r="AD983" s="419">
        <f t="shared" si="97"/>
        <v>1</v>
      </c>
      <c r="AE983" s="419">
        <f t="shared" si="98"/>
        <v>0</v>
      </c>
      <c r="AF983" s="419">
        <f t="shared" si="99"/>
        <v>1</v>
      </c>
      <c r="AG983" s="419">
        <f t="shared" si="100"/>
        <v>0</v>
      </c>
      <c r="AH983" s="419">
        <f t="shared" si="101"/>
        <v>0</v>
      </c>
    </row>
    <row r="984" spans="1:34" ht="14.5" x14ac:dyDescent="0.35">
      <c r="A984" s="681" t="s">
        <v>2793</v>
      </c>
      <c r="B984" s="682" t="s">
        <v>2794</v>
      </c>
      <c r="C984" s="419"/>
      <c r="D984" s="419"/>
      <c r="E984" s="419"/>
      <c r="F984" s="419"/>
      <c r="G984" s="419"/>
      <c r="H984" s="419"/>
      <c r="I984" s="419"/>
      <c r="J984" s="419"/>
      <c r="K984" s="419"/>
      <c r="L984" s="419"/>
      <c r="M984" t="s">
        <v>42</v>
      </c>
      <c r="N984">
        <v>8</v>
      </c>
      <c r="O984">
        <v>4</v>
      </c>
      <c r="P984">
        <v>4</v>
      </c>
      <c r="Q984">
        <v>0</v>
      </c>
      <c r="R984">
        <v>3</v>
      </c>
      <c r="S984">
        <v>0</v>
      </c>
      <c r="T984">
        <v>3</v>
      </c>
      <c r="U984">
        <v>2</v>
      </c>
      <c r="V984">
        <v>0</v>
      </c>
      <c r="W984">
        <v>0</v>
      </c>
      <c r="X984">
        <v>1</v>
      </c>
      <c r="Y984">
        <v>0</v>
      </c>
      <c r="Z984">
        <v>2</v>
      </c>
      <c r="AA984">
        <v>1</v>
      </c>
      <c r="AB984">
        <v>0</v>
      </c>
      <c r="AC984" s="419">
        <f t="shared" si="96"/>
        <v>0</v>
      </c>
      <c r="AD984" s="419">
        <f t="shared" si="97"/>
        <v>2</v>
      </c>
      <c r="AE984" s="419">
        <f t="shared" si="98"/>
        <v>0</v>
      </c>
      <c r="AF984" s="419">
        <f t="shared" si="99"/>
        <v>1</v>
      </c>
      <c r="AG984" s="419">
        <f t="shared" si="100"/>
        <v>1</v>
      </c>
      <c r="AH984" s="419">
        <f t="shared" si="101"/>
        <v>0</v>
      </c>
    </row>
    <row r="985" spans="1:34" ht="14.5" x14ac:dyDescent="0.35">
      <c r="A985" s="681" t="s">
        <v>2796</v>
      </c>
      <c r="B985" s="682" t="s">
        <v>2797</v>
      </c>
      <c r="C985" s="419"/>
      <c r="D985" s="419"/>
      <c r="E985" s="419"/>
      <c r="F985" s="419"/>
      <c r="G985" s="419"/>
      <c r="H985" s="419"/>
      <c r="I985" s="419"/>
      <c r="J985" s="419"/>
      <c r="K985" s="419"/>
      <c r="L985" s="419"/>
      <c r="M985" t="s">
        <v>2798</v>
      </c>
      <c r="N985">
        <v>20</v>
      </c>
      <c r="O985">
        <v>14</v>
      </c>
      <c r="P985">
        <v>6</v>
      </c>
      <c r="Q985">
        <v>6</v>
      </c>
      <c r="R985">
        <v>7</v>
      </c>
      <c r="S985">
        <v>0</v>
      </c>
      <c r="T985">
        <v>1</v>
      </c>
      <c r="U985">
        <v>6</v>
      </c>
      <c r="V985">
        <v>0</v>
      </c>
      <c r="W985">
        <v>4</v>
      </c>
      <c r="X985">
        <v>6</v>
      </c>
      <c r="Y985">
        <v>0</v>
      </c>
      <c r="Z985">
        <v>0</v>
      </c>
      <c r="AA985">
        <v>4</v>
      </c>
      <c r="AB985">
        <v>0</v>
      </c>
      <c r="AC985" s="419">
        <f t="shared" si="96"/>
        <v>2</v>
      </c>
      <c r="AD985" s="419">
        <f t="shared" si="97"/>
        <v>1</v>
      </c>
      <c r="AE985" s="419">
        <f t="shared" si="98"/>
        <v>0</v>
      </c>
      <c r="AF985" s="419">
        <f t="shared" si="99"/>
        <v>1</v>
      </c>
      <c r="AG985" s="419">
        <f t="shared" si="100"/>
        <v>2</v>
      </c>
      <c r="AH985" s="419">
        <f t="shared" si="101"/>
        <v>0</v>
      </c>
    </row>
    <row r="986" spans="1:34" ht="14.5" x14ac:dyDescent="0.35">
      <c r="A986" s="681" t="s">
        <v>8753</v>
      </c>
      <c r="B986" s="682" t="s">
        <v>2801</v>
      </c>
      <c r="C986" s="419"/>
      <c r="D986" s="419"/>
      <c r="E986" s="419"/>
      <c r="F986" s="419"/>
      <c r="G986" s="419"/>
      <c r="H986" s="419"/>
      <c r="I986" s="419"/>
      <c r="J986" s="419"/>
      <c r="K986" s="419"/>
      <c r="L986" s="419"/>
      <c r="M986" t="s">
        <v>17314</v>
      </c>
      <c r="N986">
        <v>18</v>
      </c>
      <c r="O986">
        <v>10</v>
      </c>
      <c r="P986">
        <v>8</v>
      </c>
      <c r="Q986">
        <v>1</v>
      </c>
      <c r="R986">
        <v>7</v>
      </c>
      <c r="S986">
        <v>0</v>
      </c>
      <c r="T986">
        <v>10</v>
      </c>
      <c r="U986">
        <v>0</v>
      </c>
      <c r="V986">
        <v>0</v>
      </c>
      <c r="W986">
        <v>0</v>
      </c>
      <c r="X986">
        <v>5</v>
      </c>
      <c r="Y986">
        <v>0</v>
      </c>
      <c r="Z986">
        <v>5</v>
      </c>
      <c r="AA986">
        <v>0</v>
      </c>
      <c r="AB986">
        <v>0</v>
      </c>
      <c r="AC986" s="419">
        <f t="shared" si="96"/>
        <v>1</v>
      </c>
      <c r="AD986" s="419">
        <f t="shared" si="97"/>
        <v>2</v>
      </c>
      <c r="AE986" s="419">
        <f t="shared" si="98"/>
        <v>0</v>
      </c>
      <c r="AF986" s="419">
        <f t="shared" si="99"/>
        <v>5</v>
      </c>
      <c r="AG986" s="419">
        <f t="shared" si="100"/>
        <v>0</v>
      </c>
      <c r="AH986" s="419">
        <f t="shared" si="101"/>
        <v>0</v>
      </c>
    </row>
    <row r="987" spans="1:34" ht="14.5" x14ac:dyDescent="0.35">
      <c r="A987" s="681" t="s">
        <v>2806</v>
      </c>
      <c r="B987" s="682" t="s">
        <v>2807</v>
      </c>
      <c r="C987" s="419"/>
      <c r="D987" s="419"/>
      <c r="E987" s="419"/>
      <c r="F987" s="419"/>
      <c r="G987" s="419"/>
      <c r="H987" s="419"/>
      <c r="I987" s="419"/>
      <c r="J987" s="419"/>
      <c r="K987" s="419"/>
      <c r="L987" s="419"/>
      <c r="M987" t="s">
        <v>2161</v>
      </c>
      <c r="N987">
        <v>9</v>
      </c>
      <c r="O987">
        <v>7</v>
      </c>
      <c r="P987">
        <v>2</v>
      </c>
      <c r="Q987">
        <v>0</v>
      </c>
      <c r="R987">
        <v>0</v>
      </c>
      <c r="S987">
        <v>1</v>
      </c>
      <c r="T987">
        <v>4</v>
      </c>
      <c r="U987">
        <v>2</v>
      </c>
      <c r="V987">
        <v>2</v>
      </c>
      <c r="W987">
        <v>0</v>
      </c>
      <c r="X987">
        <v>0</v>
      </c>
      <c r="Y987">
        <v>0</v>
      </c>
      <c r="Z987">
        <v>4</v>
      </c>
      <c r="AA987">
        <v>1</v>
      </c>
      <c r="AB987">
        <v>2</v>
      </c>
      <c r="AC987" s="419">
        <f t="shared" si="96"/>
        <v>0</v>
      </c>
      <c r="AD987" s="419">
        <f t="shared" si="97"/>
        <v>0</v>
      </c>
      <c r="AE987" s="419">
        <f t="shared" si="98"/>
        <v>1</v>
      </c>
      <c r="AF987" s="419">
        <f t="shared" si="99"/>
        <v>0</v>
      </c>
      <c r="AG987" s="419">
        <f t="shared" si="100"/>
        <v>1</v>
      </c>
      <c r="AH987" s="419">
        <f t="shared" si="101"/>
        <v>0</v>
      </c>
    </row>
    <row r="988" spans="1:34" ht="14.5" x14ac:dyDescent="0.35">
      <c r="A988" s="681" t="s">
        <v>2809</v>
      </c>
      <c r="B988" s="682" t="s">
        <v>2810</v>
      </c>
      <c r="C988" s="419"/>
      <c r="D988" s="419"/>
      <c r="E988" s="419"/>
      <c r="F988" s="419"/>
      <c r="G988" s="419"/>
      <c r="H988" s="419"/>
      <c r="I988" s="419"/>
      <c r="J988" s="419"/>
      <c r="K988" s="419"/>
      <c r="L988" s="419"/>
      <c r="M988" t="s">
        <v>2811</v>
      </c>
      <c r="N988">
        <v>5</v>
      </c>
      <c r="O988">
        <v>4</v>
      </c>
      <c r="P988">
        <v>1</v>
      </c>
      <c r="Q988">
        <v>0</v>
      </c>
      <c r="R988">
        <v>0</v>
      </c>
      <c r="S988">
        <v>5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4</v>
      </c>
      <c r="Z988">
        <v>0</v>
      </c>
      <c r="AA988">
        <v>0</v>
      </c>
      <c r="AB988">
        <v>0</v>
      </c>
      <c r="AC988" s="419">
        <f t="shared" si="96"/>
        <v>0</v>
      </c>
      <c r="AD988" s="419">
        <f t="shared" si="97"/>
        <v>0</v>
      </c>
      <c r="AE988" s="419">
        <f t="shared" si="98"/>
        <v>1</v>
      </c>
      <c r="AF988" s="419">
        <f t="shared" si="99"/>
        <v>0</v>
      </c>
      <c r="AG988" s="419">
        <f t="shared" si="100"/>
        <v>0</v>
      </c>
      <c r="AH988" s="419">
        <f t="shared" si="101"/>
        <v>0</v>
      </c>
    </row>
    <row r="989" spans="1:34" ht="14.5" x14ac:dyDescent="0.35">
      <c r="A989" s="681" t="s">
        <v>2815</v>
      </c>
      <c r="B989" s="682" t="s">
        <v>2816</v>
      </c>
      <c r="C989" s="419"/>
      <c r="D989" s="419"/>
      <c r="E989" s="419"/>
      <c r="F989" s="419"/>
      <c r="G989" s="419"/>
      <c r="H989" s="419"/>
      <c r="I989" s="419"/>
      <c r="J989" s="419"/>
      <c r="K989" s="419"/>
      <c r="L989" s="419"/>
      <c r="M989" t="s">
        <v>278</v>
      </c>
      <c r="N989">
        <v>8</v>
      </c>
      <c r="O989">
        <v>4</v>
      </c>
      <c r="P989">
        <v>4</v>
      </c>
      <c r="Q989">
        <v>1</v>
      </c>
      <c r="R989">
        <v>1</v>
      </c>
      <c r="S989">
        <v>6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4</v>
      </c>
      <c r="Z989">
        <v>0</v>
      </c>
      <c r="AA989">
        <v>0</v>
      </c>
      <c r="AB989">
        <v>0</v>
      </c>
      <c r="AC989" s="419">
        <f t="shared" si="96"/>
        <v>1</v>
      </c>
      <c r="AD989" s="419">
        <f t="shared" si="97"/>
        <v>1</v>
      </c>
      <c r="AE989" s="419">
        <f t="shared" si="98"/>
        <v>2</v>
      </c>
      <c r="AF989" s="419">
        <f t="shared" si="99"/>
        <v>0</v>
      </c>
      <c r="AG989" s="419">
        <f t="shared" si="100"/>
        <v>0</v>
      </c>
      <c r="AH989" s="419">
        <f t="shared" si="101"/>
        <v>0</v>
      </c>
    </row>
    <row r="990" spans="1:34" ht="14.5" x14ac:dyDescent="0.35">
      <c r="A990" s="681" t="s">
        <v>2819</v>
      </c>
      <c r="B990" s="682" t="s">
        <v>2820</v>
      </c>
      <c r="C990" s="419"/>
      <c r="D990" s="419"/>
      <c r="E990" s="419"/>
      <c r="F990" s="419"/>
      <c r="G990" s="419"/>
      <c r="H990" s="419"/>
      <c r="I990" s="419"/>
      <c r="J990" s="419"/>
      <c r="K990" s="419"/>
      <c r="L990" s="419"/>
      <c r="M990" t="s">
        <v>2305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 s="419">
        <f t="shared" si="96"/>
        <v>0</v>
      </c>
      <c r="AD990" s="419">
        <f t="shared" si="97"/>
        <v>0</v>
      </c>
      <c r="AE990" s="419">
        <f t="shared" si="98"/>
        <v>0</v>
      </c>
      <c r="AF990" s="419">
        <f t="shared" si="99"/>
        <v>0</v>
      </c>
      <c r="AG990" s="419">
        <f t="shared" si="100"/>
        <v>0</v>
      </c>
      <c r="AH990" s="419">
        <f t="shared" si="101"/>
        <v>0</v>
      </c>
    </row>
    <row r="991" spans="1:34" ht="14.5" x14ac:dyDescent="0.35">
      <c r="A991" s="681" t="s">
        <v>2822</v>
      </c>
      <c r="B991" s="682" t="s">
        <v>2823</v>
      </c>
      <c r="C991" s="419"/>
      <c r="D991" s="419"/>
      <c r="E991" s="419"/>
      <c r="F991" s="419"/>
      <c r="G991" s="419"/>
      <c r="H991" s="419"/>
      <c r="I991" s="419"/>
      <c r="J991" s="419"/>
      <c r="K991" s="419"/>
      <c r="L991" s="419"/>
      <c r="M991" t="s">
        <v>2824</v>
      </c>
      <c r="N991">
        <v>3</v>
      </c>
      <c r="O991">
        <v>1</v>
      </c>
      <c r="P991">
        <v>2</v>
      </c>
      <c r="Q991">
        <v>1</v>
      </c>
      <c r="R991">
        <v>2</v>
      </c>
      <c r="S991">
        <v>0</v>
      </c>
      <c r="T991">
        <v>0</v>
      </c>
      <c r="U991">
        <v>0</v>
      </c>
      <c r="V991">
        <v>0</v>
      </c>
      <c r="W991">
        <v>1</v>
      </c>
      <c r="X991">
        <v>0</v>
      </c>
      <c r="Y991">
        <v>0</v>
      </c>
      <c r="Z991">
        <v>0</v>
      </c>
      <c r="AA991">
        <v>0</v>
      </c>
      <c r="AB991">
        <v>0</v>
      </c>
      <c r="AC991" s="419">
        <f t="shared" si="96"/>
        <v>0</v>
      </c>
      <c r="AD991" s="419">
        <f t="shared" si="97"/>
        <v>2</v>
      </c>
      <c r="AE991" s="419">
        <f t="shared" si="98"/>
        <v>0</v>
      </c>
      <c r="AF991" s="419">
        <f t="shared" si="99"/>
        <v>0</v>
      </c>
      <c r="AG991" s="419">
        <f t="shared" si="100"/>
        <v>0</v>
      </c>
      <c r="AH991" s="419">
        <f t="shared" si="101"/>
        <v>0</v>
      </c>
    </row>
    <row r="992" spans="1:34" ht="14.5" x14ac:dyDescent="0.35">
      <c r="A992" s="681" t="s">
        <v>2825</v>
      </c>
      <c r="B992" s="682" t="s">
        <v>2826</v>
      </c>
      <c r="C992" s="419"/>
      <c r="D992" s="419"/>
      <c r="E992" s="419"/>
      <c r="F992" s="419"/>
      <c r="G992" s="419"/>
      <c r="H992" s="419"/>
      <c r="I992" s="419"/>
      <c r="J992" s="419"/>
      <c r="K992" s="419"/>
      <c r="L992" s="419"/>
      <c r="M992" t="s">
        <v>688</v>
      </c>
      <c r="N992">
        <v>3</v>
      </c>
      <c r="O992">
        <v>0</v>
      </c>
      <c r="P992">
        <v>3</v>
      </c>
      <c r="Q992">
        <v>0</v>
      </c>
      <c r="R992">
        <v>2</v>
      </c>
      <c r="S992">
        <v>0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 s="419">
        <f t="shared" si="96"/>
        <v>0</v>
      </c>
      <c r="AD992" s="419">
        <f t="shared" si="97"/>
        <v>2</v>
      </c>
      <c r="AE992" s="419">
        <f t="shared" si="98"/>
        <v>0</v>
      </c>
      <c r="AF992" s="419">
        <f t="shared" si="99"/>
        <v>1</v>
      </c>
      <c r="AG992" s="419">
        <f t="shared" si="100"/>
        <v>0</v>
      </c>
      <c r="AH992" s="419">
        <f t="shared" si="101"/>
        <v>0</v>
      </c>
    </row>
    <row r="993" spans="1:34" ht="14.5" x14ac:dyDescent="0.35">
      <c r="A993" s="681" t="s">
        <v>2828</v>
      </c>
      <c r="B993" s="682" t="s">
        <v>2829</v>
      </c>
      <c r="C993" s="419"/>
      <c r="D993" s="419"/>
      <c r="E993" s="419"/>
      <c r="F993" s="419"/>
      <c r="G993" s="419"/>
      <c r="H993" s="419"/>
      <c r="I993" s="419"/>
      <c r="J993" s="419"/>
      <c r="K993" s="419"/>
      <c r="L993" s="419"/>
      <c r="M993" t="s">
        <v>464</v>
      </c>
      <c r="N993">
        <v>17</v>
      </c>
      <c r="O993">
        <v>10</v>
      </c>
      <c r="P993">
        <v>7</v>
      </c>
      <c r="Q993">
        <v>5</v>
      </c>
      <c r="R993">
        <v>4</v>
      </c>
      <c r="S993">
        <v>0</v>
      </c>
      <c r="T993">
        <v>2</v>
      </c>
      <c r="U993">
        <v>6</v>
      </c>
      <c r="V993">
        <v>0</v>
      </c>
      <c r="W993">
        <v>4</v>
      </c>
      <c r="X993">
        <v>1</v>
      </c>
      <c r="Y993">
        <v>0</v>
      </c>
      <c r="Z993">
        <v>1</v>
      </c>
      <c r="AA993">
        <v>4</v>
      </c>
      <c r="AB993">
        <v>0</v>
      </c>
      <c r="AC993" s="419">
        <f t="shared" si="96"/>
        <v>1</v>
      </c>
      <c r="AD993" s="419">
        <f t="shared" si="97"/>
        <v>3</v>
      </c>
      <c r="AE993" s="419">
        <f t="shared" si="98"/>
        <v>0</v>
      </c>
      <c r="AF993" s="419">
        <f t="shared" si="99"/>
        <v>1</v>
      </c>
      <c r="AG993" s="419">
        <f t="shared" si="100"/>
        <v>2</v>
      </c>
      <c r="AH993" s="419">
        <f t="shared" si="101"/>
        <v>0</v>
      </c>
    </row>
    <row r="994" spans="1:34" ht="14.5" x14ac:dyDescent="0.35">
      <c r="A994" s="681" t="s">
        <v>2832</v>
      </c>
      <c r="B994" s="682" t="s">
        <v>2833</v>
      </c>
      <c r="C994" s="419"/>
      <c r="D994" s="419"/>
      <c r="E994" s="419"/>
      <c r="F994" s="419"/>
      <c r="G994" s="419"/>
      <c r="H994" s="419"/>
      <c r="I994" s="419"/>
      <c r="J994" s="419"/>
      <c r="K994" s="419"/>
      <c r="L994" s="419"/>
      <c r="M994" t="s">
        <v>2834</v>
      </c>
      <c r="N994">
        <v>29</v>
      </c>
      <c r="O994">
        <v>18</v>
      </c>
      <c r="P994">
        <v>11</v>
      </c>
      <c r="Q994">
        <v>3</v>
      </c>
      <c r="R994">
        <v>8</v>
      </c>
      <c r="S994">
        <v>7</v>
      </c>
      <c r="T994">
        <v>3</v>
      </c>
      <c r="U994">
        <v>6</v>
      </c>
      <c r="V994">
        <v>2</v>
      </c>
      <c r="W994">
        <v>2</v>
      </c>
      <c r="X994">
        <v>4</v>
      </c>
      <c r="Y994">
        <v>5</v>
      </c>
      <c r="Z994">
        <v>3</v>
      </c>
      <c r="AA994">
        <v>2</v>
      </c>
      <c r="AB994">
        <v>2</v>
      </c>
      <c r="AC994" s="419">
        <f t="shared" si="96"/>
        <v>1</v>
      </c>
      <c r="AD994" s="419">
        <f t="shared" si="97"/>
        <v>4</v>
      </c>
      <c r="AE994" s="419">
        <f t="shared" si="98"/>
        <v>2</v>
      </c>
      <c r="AF994" s="419">
        <f t="shared" si="99"/>
        <v>0</v>
      </c>
      <c r="AG994" s="419">
        <f t="shared" si="100"/>
        <v>4</v>
      </c>
      <c r="AH994" s="419">
        <f t="shared" si="101"/>
        <v>0</v>
      </c>
    </row>
    <row r="995" spans="1:34" ht="14.5" x14ac:dyDescent="0.35">
      <c r="A995" s="681" t="s">
        <v>2835</v>
      </c>
      <c r="B995" s="682" t="s">
        <v>9950</v>
      </c>
      <c r="C995" s="419"/>
      <c r="D995" s="419"/>
      <c r="E995" s="419"/>
      <c r="F995" s="419"/>
      <c r="G995" s="419"/>
      <c r="H995" s="419"/>
      <c r="I995" s="419"/>
      <c r="J995" s="419"/>
      <c r="K995" s="419"/>
      <c r="L995" s="419"/>
      <c r="M995" t="s">
        <v>9951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 s="419">
        <f t="shared" si="96"/>
        <v>0</v>
      </c>
      <c r="AD995" s="419">
        <f t="shared" si="97"/>
        <v>0</v>
      </c>
      <c r="AE995" s="419">
        <f t="shared" si="98"/>
        <v>0</v>
      </c>
      <c r="AF995" s="419">
        <f t="shared" si="99"/>
        <v>0</v>
      </c>
      <c r="AG995" s="419">
        <f t="shared" si="100"/>
        <v>0</v>
      </c>
      <c r="AH995" s="419">
        <f t="shared" si="101"/>
        <v>0</v>
      </c>
    </row>
    <row r="996" spans="1:34" ht="14.5" x14ac:dyDescent="0.35">
      <c r="A996" s="681" t="s">
        <v>2609</v>
      </c>
      <c r="B996" s="682" t="s">
        <v>2836</v>
      </c>
      <c r="C996" s="419"/>
      <c r="D996" s="419"/>
      <c r="E996" s="419"/>
      <c r="F996" s="419"/>
      <c r="G996" s="419"/>
      <c r="H996" s="419"/>
      <c r="I996" s="419"/>
      <c r="J996" s="419"/>
      <c r="K996" s="419"/>
      <c r="L996" s="419"/>
      <c r="M996" t="s">
        <v>2837</v>
      </c>
      <c r="N996">
        <v>7</v>
      </c>
      <c r="O996">
        <v>3</v>
      </c>
      <c r="P996">
        <v>4</v>
      </c>
      <c r="Q996">
        <v>1</v>
      </c>
      <c r="R996">
        <v>1</v>
      </c>
      <c r="S996">
        <v>0</v>
      </c>
      <c r="T996">
        <v>3</v>
      </c>
      <c r="U996">
        <v>2</v>
      </c>
      <c r="V996">
        <v>0</v>
      </c>
      <c r="W996">
        <v>0</v>
      </c>
      <c r="X996">
        <v>1</v>
      </c>
      <c r="Y996">
        <v>0</v>
      </c>
      <c r="Z996">
        <v>2</v>
      </c>
      <c r="AA996">
        <v>0</v>
      </c>
      <c r="AB996">
        <v>0</v>
      </c>
      <c r="AC996" s="419">
        <f t="shared" si="96"/>
        <v>1</v>
      </c>
      <c r="AD996" s="419">
        <f t="shared" si="97"/>
        <v>0</v>
      </c>
      <c r="AE996" s="419">
        <f t="shared" si="98"/>
        <v>0</v>
      </c>
      <c r="AF996" s="419">
        <f t="shared" si="99"/>
        <v>1</v>
      </c>
      <c r="AG996" s="419">
        <f t="shared" si="100"/>
        <v>2</v>
      </c>
      <c r="AH996" s="419">
        <f t="shared" si="101"/>
        <v>0</v>
      </c>
    </row>
    <row r="997" spans="1:34" ht="14.5" x14ac:dyDescent="0.35">
      <c r="A997" s="681" t="s">
        <v>2839</v>
      </c>
      <c r="B997" s="682" t="s">
        <v>2840</v>
      </c>
      <c r="C997" s="419"/>
      <c r="D997" s="419"/>
      <c r="E997" s="419"/>
      <c r="F997" s="419"/>
      <c r="G997" s="419"/>
      <c r="H997" s="419"/>
      <c r="I997" s="419"/>
      <c r="J997" s="419"/>
      <c r="K997" s="419"/>
      <c r="L997" s="419"/>
      <c r="M997" t="s">
        <v>2056</v>
      </c>
      <c r="N997">
        <v>1</v>
      </c>
      <c r="O997">
        <v>1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0</v>
      </c>
      <c r="AB997">
        <v>0</v>
      </c>
      <c r="AC997" s="419">
        <f t="shared" si="96"/>
        <v>0</v>
      </c>
      <c r="AD997" s="419">
        <f t="shared" si="97"/>
        <v>0</v>
      </c>
      <c r="AE997" s="419">
        <f t="shared" si="98"/>
        <v>0</v>
      </c>
      <c r="AF997" s="419">
        <f t="shared" si="99"/>
        <v>0</v>
      </c>
      <c r="AG997" s="419">
        <f t="shared" si="100"/>
        <v>0</v>
      </c>
      <c r="AH997" s="419">
        <f t="shared" si="101"/>
        <v>0</v>
      </c>
    </row>
    <row r="998" spans="1:34" ht="14.5" x14ac:dyDescent="0.35">
      <c r="A998" s="681" t="s">
        <v>2844</v>
      </c>
      <c r="B998" s="682" t="s">
        <v>2845</v>
      </c>
      <c r="C998" s="419"/>
      <c r="D998" s="419"/>
      <c r="E998" s="419"/>
      <c r="F998" s="419"/>
      <c r="G998" s="419"/>
      <c r="H998" s="419"/>
      <c r="I998" s="419"/>
      <c r="J998" s="419"/>
      <c r="K998" s="419"/>
      <c r="L998" s="419"/>
      <c r="M998" t="s">
        <v>2846</v>
      </c>
      <c r="N998">
        <v>2</v>
      </c>
      <c r="O998">
        <v>0</v>
      </c>
      <c r="P998">
        <v>2</v>
      </c>
      <c r="Q998">
        <v>0</v>
      </c>
      <c r="R998">
        <v>0</v>
      </c>
      <c r="S998">
        <v>0</v>
      </c>
      <c r="T998">
        <v>0</v>
      </c>
      <c r="U998">
        <v>2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 s="419">
        <f t="shared" si="96"/>
        <v>0</v>
      </c>
      <c r="AD998" s="419">
        <f t="shared" si="97"/>
        <v>0</v>
      </c>
      <c r="AE998" s="419">
        <f t="shared" si="98"/>
        <v>0</v>
      </c>
      <c r="AF998" s="419">
        <f t="shared" si="99"/>
        <v>0</v>
      </c>
      <c r="AG998" s="419">
        <f t="shared" si="100"/>
        <v>2</v>
      </c>
      <c r="AH998" s="419">
        <f t="shared" si="101"/>
        <v>0</v>
      </c>
    </row>
    <row r="999" spans="1:34" ht="14.5" x14ac:dyDescent="0.35">
      <c r="A999" s="681" t="s">
        <v>1210</v>
      </c>
      <c r="B999" s="682" t="s">
        <v>2848</v>
      </c>
      <c r="C999" s="419"/>
      <c r="D999" s="419"/>
      <c r="E999" s="419"/>
      <c r="F999" s="419"/>
      <c r="G999" s="419"/>
      <c r="H999" s="419"/>
      <c r="I999" s="419"/>
      <c r="J999" s="419"/>
      <c r="K999" s="419"/>
      <c r="L999" s="419"/>
      <c r="M999" t="s">
        <v>550</v>
      </c>
      <c r="N999">
        <v>2</v>
      </c>
      <c r="O999">
        <v>0</v>
      </c>
      <c r="P999">
        <v>2</v>
      </c>
      <c r="Q999">
        <v>1</v>
      </c>
      <c r="R999">
        <v>0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 s="419">
        <f t="shared" si="96"/>
        <v>1</v>
      </c>
      <c r="AD999" s="419">
        <f t="shared" si="97"/>
        <v>0</v>
      </c>
      <c r="AE999" s="419">
        <f t="shared" si="98"/>
        <v>0</v>
      </c>
      <c r="AF999" s="419">
        <f t="shared" si="99"/>
        <v>0</v>
      </c>
      <c r="AG999" s="419">
        <f t="shared" si="100"/>
        <v>1</v>
      </c>
      <c r="AH999" s="419">
        <f t="shared" si="101"/>
        <v>0</v>
      </c>
    </row>
    <row r="1000" spans="1:34" ht="14.5" x14ac:dyDescent="0.35">
      <c r="A1000" s="681" t="s">
        <v>8224</v>
      </c>
      <c r="B1000" s="682" t="s">
        <v>10115</v>
      </c>
      <c r="C1000" s="419"/>
      <c r="D1000" s="419"/>
      <c r="E1000" s="419"/>
      <c r="F1000" s="419"/>
      <c r="G1000" s="419"/>
      <c r="H1000" s="419"/>
      <c r="I1000" s="419"/>
      <c r="J1000" s="419"/>
      <c r="K1000" s="419"/>
      <c r="L1000" s="419"/>
      <c r="M1000" t="s">
        <v>59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 s="419">
        <f t="shared" si="96"/>
        <v>0</v>
      </c>
      <c r="AD1000" s="419">
        <f t="shared" si="97"/>
        <v>0</v>
      </c>
      <c r="AE1000" s="419">
        <f t="shared" si="98"/>
        <v>0</v>
      </c>
      <c r="AF1000" s="419">
        <f t="shared" si="99"/>
        <v>0</v>
      </c>
      <c r="AG1000" s="419">
        <f t="shared" si="100"/>
        <v>0</v>
      </c>
      <c r="AH1000" s="419">
        <f t="shared" si="101"/>
        <v>0</v>
      </c>
    </row>
    <row r="1001" spans="1:34" ht="14.5" x14ac:dyDescent="0.35">
      <c r="A1001" s="681" t="s">
        <v>696</v>
      </c>
      <c r="B1001" s="682" t="s">
        <v>10116</v>
      </c>
      <c r="C1001" s="419"/>
      <c r="D1001" s="419"/>
      <c r="E1001" s="419"/>
      <c r="F1001" s="419"/>
      <c r="G1001" s="419"/>
      <c r="H1001" s="419"/>
      <c r="I1001" s="419"/>
      <c r="J1001" s="419"/>
      <c r="K1001" s="419"/>
      <c r="L1001" s="419"/>
      <c r="M1001" t="s">
        <v>165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 s="419">
        <f t="shared" si="96"/>
        <v>0</v>
      </c>
      <c r="AD1001" s="419">
        <f t="shared" si="97"/>
        <v>0</v>
      </c>
      <c r="AE1001" s="419">
        <f t="shared" si="98"/>
        <v>0</v>
      </c>
      <c r="AF1001" s="419">
        <f t="shared" si="99"/>
        <v>0</v>
      </c>
      <c r="AG1001" s="419">
        <f t="shared" si="100"/>
        <v>0</v>
      </c>
      <c r="AH1001" s="419">
        <f t="shared" si="101"/>
        <v>0</v>
      </c>
    </row>
    <row r="1002" spans="1:34" ht="14.5" x14ac:dyDescent="0.35">
      <c r="A1002" s="681" t="s">
        <v>1864</v>
      </c>
      <c r="B1002" s="682" t="s">
        <v>2850</v>
      </c>
      <c r="C1002" s="419"/>
      <c r="D1002" s="419"/>
      <c r="E1002" s="419"/>
      <c r="F1002" s="419"/>
      <c r="G1002" s="419"/>
      <c r="H1002" s="419"/>
      <c r="I1002" s="419"/>
      <c r="J1002" s="419"/>
      <c r="K1002" s="419"/>
      <c r="L1002" s="419"/>
      <c r="M1002" t="s">
        <v>748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 s="419">
        <f t="shared" si="96"/>
        <v>0</v>
      </c>
      <c r="AD1002" s="419">
        <f t="shared" si="97"/>
        <v>0</v>
      </c>
      <c r="AE1002" s="419">
        <f t="shared" si="98"/>
        <v>0</v>
      </c>
      <c r="AF1002" s="419">
        <f t="shared" si="99"/>
        <v>0</v>
      </c>
      <c r="AG1002" s="419">
        <f t="shared" si="100"/>
        <v>0</v>
      </c>
      <c r="AH1002" s="419">
        <f t="shared" si="101"/>
        <v>0</v>
      </c>
    </row>
    <row r="1003" spans="1:34" ht="14.5" x14ac:dyDescent="0.35">
      <c r="A1003" s="681" t="s">
        <v>2024</v>
      </c>
      <c r="B1003" s="682" t="s">
        <v>2853</v>
      </c>
      <c r="C1003" s="419"/>
      <c r="D1003" s="419"/>
      <c r="E1003" s="419"/>
      <c r="F1003" s="419"/>
      <c r="G1003" s="419"/>
      <c r="H1003" s="419"/>
      <c r="I1003" s="419"/>
      <c r="J1003" s="419"/>
      <c r="K1003" s="419"/>
      <c r="L1003" s="419"/>
      <c r="M1003" t="s">
        <v>2854</v>
      </c>
      <c r="N1003">
        <v>5</v>
      </c>
      <c r="O1003">
        <v>3</v>
      </c>
      <c r="P1003">
        <v>2</v>
      </c>
      <c r="Q1003">
        <v>2</v>
      </c>
      <c r="R1003">
        <v>1</v>
      </c>
      <c r="S1003">
        <v>0</v>
      </c>
      <c r="T1003">
        <v>1</v>
      </c>
      <c r="U1003">
        <v>1</v>
      </c>
      <c r="V1003">
        <v>0</v>
      </c>
      <c r="W1003">
        <v>2</v>
      </c>
      <c r="X1003">
        <v>1</v>
      </c>
      <c r="Y1003">
        <v>0</v>
      </c>
      <c r="Z1003">
        <v>0</v>
      </c>
      <c r="AA1003">
        <v>0</v>
      </c>
      <c r="AB1003">
        <v>0</v>
      </c>
      <c r="AC1003" s="419">
        <f t="shared" si="96"/>
        <v>0</v>
      </c>
      <c r="AD1003" s="419">
        <f t="shared" si="97"/>
        <v>0</v>
      </c>
      <c r="AE1003" s="419">
        <f t="shared" si="98"/>
        <v>0</v>
      </c>
      <c r="AF1003" s="419">
        <f t="shared" si="99"/>
        <v>1</v>
      </c>
      <c r="AG1003" s="419">
        <f t="shared" si="100"/>
        <v>1</v>
      </c>
      <c r="AH1003" s="419">
        <f t="shared" si="101"/>
        <v>0</v>
      </c>
    </row>
    <row r="1004" spans="1:34" ht="14.5" x14ac:dyDescent="0.35">
      <c r="A1004" s="681" t="s">
        <v>922</v>
      </c>
      <c r="B1004" s="682" t="s">
        <v>2856</v>
      </c>
      <c r="C1004" s="419"/>
      <c r="D1004" s="419"/>
      <c r="E1004" s="419"/>
      <c r="F1004" s="419"/>
      <c r="G1004" s="419"/>
      <c r="H1004" s="419"/>
      <c r="I1004" s="419"/>
      <c r="J1004" s="419"/>
      <c r="K1004" s="419"/>
      <c r="L1004" s="419"/>
      <c r="M1004" t="s">
        <v>371</v>
      </c>
      <c r="N1004">
        <v>6</v>
      </c>
      <c r="O1004">
        <v>3</v>
      </c>
      <c r="P1004">
        <v>3</v>
      </c>
      <c r="Q1004">
        <v>0</v>
      </c>
      <c r="R1004">
        <v>6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3</v>
      </c>
      <c r="Y1004">
        <v>0</v>
      </c>
      <c r="Z1004">
        <v>0</v>
      </c>
      <c r="AA1004">
        <v>0</v>
      </c>
      <c r="AB1004">
        <v>0</v>
      </c>
      <c r="AC1004" s="419">
        <f t="shared" si="96"/>
        <v>0</v>
      </c>
      <c r="AD1004" s="419">
        <f t="shared" si="97"/>
        <v>3</v>
      </c>
      <c r="AE1004" s="419">
        <f t="shared" si="98"/>
        <v>0</v>
      </c>
      <c r="AF1004" s="419">
        <f t="shared" si="99"/>
        <v>0</v>
      </c>
      <c r="AG1004" s="419">
        <f t="shared" si="100"/>
        <v>0</v>
      </c>
      <c r="AH1004" s="419">
        <f t="shared" si="101"/>
        <v>0</v>
      </c>
    </row>
    <row r="1005" spans="1:34" ht="14.5" x14ac:dyDescent="0.35">
      <c r="A1005" s="681" t="s">
        <v>1050</v>
      </c>
      <c r="B1005" s="682" t="s">
        <v>2858</v>
      </c>
      <c r="C1005" s="419"/>
      <c r="D1005" s="419"/>
      <c r="E1005" s="419"/>
      <c r="F1005" s="419"/>
      <c r="G1005" s="419"/>
      <c r="H1005" s="419"/>
      <c r="I1005" s="419"/>
      <c r="J1005" s="419"/>
      <c r="K1005" s="419"/>
      <c r="L1005" s="419"/>
      <c r="M1005" t="s">
        <v>1501</v>
      </c>
      <c r="N1005">
        <v>3</v>
      </c>
      <c r="O1005">
        <v>0</v>
      </c>
      <c r="P1005">
        <v>3</v>
      </c>
      <c r="Q1005">
        <v>1</v>
      </c>
      <c r="R1005">
        <v>2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 s="419">
        <f t="shared" si="96"/>
        <v>1</v>
      </c>
      <c r="AD1005" s="419">
        <f t="shared" si="97"/>
        <v>2</v>
      </c>
      <c r="AE1005" s="419">
        <f t="shared" si="98"/>
        <v>0</v>
      </c>
      <c r="AF1005" s="419">
        <f t="shared" si="99"/>
        <v>0</v>
      </c>
      <c r="AG1005" s="419">
        <f t="shared" si="100"/>
        <v>0</v>
      </c>
      <c r="AH1005" s="419">
        <f t="shared" si="101"/>
        <v>0</v>
      </c>
    </row>
    <row r="1006" spans="1:34" ht="14.5" x14ac:dyDescent="0.35">
      <c r="A1006" s="681" t="s">
        <v>7097</v>
      </c>
      <c r="B1006" s="682" t="s">
        <v>2861</v>
      </c>
      <c r="C1006" s="419"/>
      <c r="D1006" s="419"/>
      <c r="E1006" s="419"/>
      <c r="F1006" s="419"/>
      <c r="G1006" s="419"/>
      <c r="H1006" s="419"/>
      <c r="I1006" s="419"/>
      <c r="J1006" s="419"/>
      <c r="K1006" s="419"/>
      <c r="L1006" s="419"/>
      <c r="M1006" t="s">
        <v>251</v>
      </c>
      <c r="N1006">
        <v>16</v>
      </c>
      <c r="O1006">
        <v>8</v>
      </c>
      <c r="P1006">
        <v>8</v>
      </c>
      <c r="Q1006">
        <v>3</v>
      </c>
      <c r="R1006">
        <v>0</v>
      </c>
      <c r="S1006">
        <v>4</v>
      </c>
      <c r="T1006">
        <v>2</v>
      </c>
      <c r="U1006">
        <v>2</v>
      </c>
      <c r="V1006">
        <v>5</v>
      </c>
      <c r="W1006">
        <v>2</v>
      </c>
      <c r="X1006">
        <v>0</v>
      </c>
      <c r="Y1006">
        <v>4</v>
      </c>
      <c r="Z1006">
        <v>0</v>
      </c>
      <c r="AA1006">
        <v>1</v>
      </c>
      <c r="AB1006">
        <v>1</v>
      </c>
      <c r="AC1006" s="419">
        <f t="shared" si="96"/>
        <v>1</v>
      </c>
      <c r="AD1006" s="419">
        <f t="shared" si="97"/>
        <v>0</v>
      </c>
      <c r="AE1006" s="419">
        <f t="shared" si="98"/>
        <v>0</v>
      </c>
      <c r="AF1006" s="419">
        <f t="shared" si="99"/>
        <v>2</v>
      </c>
      <c r="AG1006" s="419">
        <f t="shared" si="100"/>
        <v>1</v>
      </c>
      <c r="AH1006" s="419">
        <f t="shared" si="101"/>
        <v>4</v>
      </c>
    </row>
    <row r="1007" spans="1:34" ht="14.5" x14ac:dyDescent="0.35">
      <c r="A1007" s="681" t="s">
        <v>2250</v>
      </c>
      <c r="B1007" s="682" t="s">
        <v>2864</v>
      </c>
      <c r="C1007" s="419"/>
      <c r="D1007" s="419"/>
      <c r="E1007" s="419"/>
      <c r="F1007" s="419"/>
      <c r="G1007" s="419"/>
      <c r="H1007" s="419"/>
      <c r="I1007" s="419"/>
      <c r="J1007" s="419"/>
      <c r="K1007" s="419"/>
      <c r="L1007" s="419"/>
      <c r="M1007" t="s">
        <v>679</v>
      </c>
      <c r="N1007">
        <v>5</v>
      </c>
      <c r="O1007">
        <v>2</v>
      </c>
      <c r="P1007">
        <v>3</v>
      </c>
      <c r="Q1007">
        <v>0</v>
      </c>
      <c r="R1007">
        <v>3</v>
      </c>
      <c r="S1007">
        <v>0</v>
      </c>
      <c r="T1007">
        <v>1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1</v>
      </c>
      <c r="AA1007">
        <v>0</v>
      </c>
      <c r="AB1007">
        <v>0</v>
      </c>
      <c r="AC1007" s="419">
        <f t="shared" si="96"/>
        <v>0</v>
      </c>
      <c r="AD1007" s="419">
        <f t="shared" si="97"/>
        <v>2</v>
      </c>
      <c r="AE1007" s="419">
        <f t="shared" si="98"/>
        <v>0</v>
      </c>
      <c r="AF1007" s="419">
        <f t="shared" si="99"/>
        <v>0</v>
      </c>
      <c r="AG1007" s="419">
        <f t="shared" si="100"/>
        <v>1</v>
      </c>
      <c r="AH1007" s="419">
        <f t="shared" si="101"/>
        <v>0</v>
      </c>
    </row>
    <row r="1008" spans="1:34" ht="14.5" x14ac:dyDescent="0.35">
      <c r="A1008" s="681" t="s">
        <v>1164</v>
      </c>
      <c r="B1008" s="682" t="s">
        <v>2866</v>
      </c>
      <c r="C1008" s="419"/>
      <c r="D1008" s="419"/>
      <c r="E1008" s="419"/>
      <c r="F1008" s="419"/>
      <c r="G1008" s="419"/>
      <c r="H1008" s="419"/>
      <c r="I1008" s="419"/>
      <c r="J1008" s="419"/>
      <c r="K1008" s="419"/>
      <c r="L1008" s="419"/>
      <c r="M1008" t="s">
        <v>1960</v>
      </c>
      <c r="N1008">
        <v>11</v>
      </c>
      <c r="O1008">
        <v>6</v>
      </c>
      <c r="P1008">
        <v>5</v>
      </c>
      <c r="Q1008">
        <v>5</v>
      </c>
      <c r="R1008">
        <v>3</v>
      </c>
      <c r="S1008">
        <v>1</v>
      </c>
      <c r="T1008">
        <v>1</v>
      </c>
      <c r="U1008">
        <v>0</v>
      </c>
      <c r="V1008">
        <v>1</v>
      </c>
      <c r="W1008">
        <v>1</v>
      </c>
      <c r="X1008">
        <v>3</v>
      </c>
      <c r="Y1008">
        <v>1</v>
      </c>
      <c r="Z1008">
        <v>1</v>
      </c>
      <c r="AA1008">
        <v>0</v>
      </c>
      <c r="AB1008">
        <v>0</v>
      </c>
      <c r="AC1008" s="419">
        <f t="shared" si="96"/>
        <v>4</v>
      </c>
      <c r="AD1008" s="419">
        <f t="shared" si="97"/>
        <v>0</v>
      </c>
      <c r="AE1008" s="419">
        <f t="shared" si="98"/>
        <v>0</v>
      </c>
      <c r="AF1008" s="419">
        <f t="shared" si="99"/>
        <v>0</v>
      </c>
      <c r="AG1008" s="419">
        <f t="shared" si="100"/>
        <v>0</v>
      </c>
      <c r="AH1008" s="419">
        <f t="shared" si="101"/>
        <v>1</v>
      </c>
    </row>
    <row r="1009" spans="1:34" ht="14.5" x14ac:dyDescent="0.35">
      <c r="A1009" s="681" t="s">
        <v>7352</v>
      </c>
      <c r="B1009" s="682" t="s">
        <v>2867</v>
      </c>
      <c r="C1009" s="419"/>
      <c r="D1009" s="419"/>
      <c r="E1009" s="419"/>
      <c r="F1009" s="419"/>
      <c r="G1009" s="419"/>
      <c r="H1009" s="419"/>
      <c r="I1009" s="419"/>
      <c r="J1009" s="419"/>
      <c r="K1009" s="419"/>
      <c r="L1009" s="419"/>
      <c r="M1009" t="s">
        <v>173</v>
      </c>
      <c r="N1009">
        <v>8</v>
      </c>
      <c r="O1009">
        <v>4</v>
      </c>
      <c r="P1009">
        <v>4</v>
      </c>
      <c r="Q1009">
        <v>3</v>
      </c>
      <c r="R1009">
        <v>3</v>
      </c>
      <c r="S1009">
        <v>0</v>
      </c>
      <c r="T1009">
        <v>2</v>
      </c>
      <c r="U1009">
        <v>0</v>
      </c>
      <c r="V1009">
        <v>0</v>
      </c>
      <c r="W1009">
        <v>2</v>
      </c>
      <c r="X1009">
        <v>2</v>
      </c>
      <c r="Y1009">
        <v>0</v>
      </c>
      <c r="Z1009">
        <v>0</v>
      </c>
      <c r="AA1009">
        <v>0</v>
      </c>
      <c r="AB1009">
        <v>0</v>
      </c>
      <c r="AC1009" s="419">
        <f t="shared" si="96"/>
        <v>1</v>
      </c>
      <c r="AD1009" s="419">
        <f t="shared" si="97"/>
        <v>1</v>
      </c>
      <c r="AE1009" s="419">
        <f t="shared" si="98"/>
        <v>0</v>
      </c>
      <c r="AF1009" s="419">
        <f t="shared" si="99"/>
        <v>2</v>
      </c>
      <c r="AG1009" s="419">
        <f t="shared" si="100"/>
        <v>0</v>
      </c>
      <c r="AH1009" s="419">
        <f t="shared" si="101"/>
        <v>0</v>
      </c>
    </row>
    <row r="1010" spans="1:34" ht="14.5" x14ac:dyDescent="0.35">
      <c r="A1010" s="681" t="s">
        <v>7461</v>
      </c>
      <c r="B1010" s="682" t="s">
        <v>2869</v>
      </c>
      <c r="C1010" s="419"/>
      <c r="D1010" s="419"/>
      <c r="E1010" s="419"/>
      <c r="F1010" s="419"/>
      <c r="G1010" s="419"/>
      <c r="H1010" s="419"/>
      <c r="I1010" s="419"/>
      <c r="J1010" s="419"/>
      <c r="K1010" s="419"/>
      <c r="L1010" s="419"/>
      <c r="M1010" t="s">
        <v>584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 s="419">
        <f t="shared" si="96"/>
        <v>0</v>
      </c>
      <c r="AD1010" s="419">
        <f t="shared" si="97"/>
        <v>0</v>
      </c>
      <c r="AE1010" s="419">
        <f t="shared" si="98"/>
        <v>0</v>
      </c>
      <c r="AF1010" s="419">
        <f t="shared" si="99"/>
        <v>0</v>
      </c>
      <c r="AG1010" s="419">
        <f t="shared" si="100"/>
        <v>0</v>
      </c>
      <c r="AH1010" s="419">
        <f t="shared" si="101"/>
        <v>0</v>
      </c>
    </row>
    <row r="1011" spans="1:34" ht="14.5" x14ac:dyDescent="0.35">
      <c r="A1011" s="681" t="s">
        <v>942</v>
      </c>
      <c r="B1011" s="682" t="s">
        <v>2871</v>
      </c>
      <c r="C1011" s="419"/>
      <c r="D1011" s="419"/>
      <c r="E1011" s="419"/>
      <c r="F1011" s="419"/>
      <c r="G1011" s="419"/>
      <c r="H1011" s="419"/>
      <c r="I1011" s="419"/>
      <c r="J1011" s="419"/>
      <c r="K1011" s="419"/>
      <c r="L1011" s="419"/>
      <c r="M1011" t="s">
        <v>1491</v>
      </c>
      <c r="N1011">
        <v>3</v>
      </c>
      <c r="O1011">
        <v>3</v>
      </c>
      <c r="P1011">
        <v>0</v>
      </c>
      <c r="Q1011">
        <v>1</v>
      </c>
      <c r="R1011">
        <v>1</v>
      </c>
      <c r="S1011">
        <v>1</v>
      </c>
      <c r="T1011">
        <v>0</v>
      </c>
      <c r="U1011">
        <v>0</v>
      </c>
      <c r="V1011">
        <v>0</v>
      </c>
      <c r="W1011">
        <v>1</v>
      </c>
      <c r="X1011">
        <v>1</v>
      </c>
      <c r="Y1011">
        <v>1</v>
      </c>
      <c r="Z1011">
        <v>0</v>
      </c>
      <c r="AA1011">
        <v>0</v>
      </c>
      <c r="AB1011">
        <v>0</v>
      </c>
      <c r="AC1011" s="419">
        <f t="shared" si="96"/>
        <v>0</v>
      </c>
      <c r="AD1011" s="419">
        <f t="shared" si="97"/>
        <v>0</v>
      </c>
      <c r="AE1011" s="419">
        <f t="shared" si="98"/>
        <v>0</v>
      </c>
      <c r="AF1011" s="419">
        <f t="shared" si="99"/>
        <v>0</v>
      </c>
      <c r="AG1011" s="419">
        <f t="shared" si="100"/>
        <v>0</v>
      </c>
      <c r="AH1011" s="419">
        <f t="shared" si="101"/>
        <v>0</v>
      </c>
    </row>
    <row r="1012" spans="1:34" ht="14.5" x14ac:dyDescent="0.35">
      <c r="A1012" s="681" t="s">
        <v>938</v>
      </c>
      <c r="B1012" s="682" t="s">
        <v>2873</v>
      </c>
      <c r="C1012" s="419"/>
      <c r="D1012" s="419"/>
      <c r="E1012" s="419"/>
      <c r="F1012" s="419"/>
      <c r="G1012" s="419"/>
      <c r="H1012" s="419"/>
      <c r="I1012" s="419"/>
      <c r="J1012" s="419"/>
      <c r="K1012" s="419"/>
      <c r="L1012" s="419"/>
      <c r="M1012" t="s">
        <v>179</v>
      </c>
      <c r="N1012">
        <v>18</v>
      </c>
      <c r="O1012">
        <v>8</v>
      </c>
      <c r="P1012">
        <v>10</v>
      </c>
      <c r="Q1012">
        <v>4</v>
      </c>
      <c r="R1012">
        <v>5</v>
      </c>
      <c r="S1012">
        <v>2</v>
      </c>
      <c r="T1012">
        <v>0</v>
      </c>
      <c r="U1012">
        <v>7</v>
      </c>
      <c r="V1012">
        <v>0</v>
      </c>
      <c r="W1012">
        <v>1</v>
      </c>
      <c r="X1012">
        <v>2</v>
      </c>
      <c r="Y1012">
        <v>1</v>
      </c>
      <c r="Z1012">
        <v>0</v>
      </c>
      <c r="AA1012">
        <v>4</v>
      </c>
      <c r="AB1012">
        <v>0</v>
      </c>
      <c r="AC1012" s="419">
        <f t="shared" si="96"/>
        <v>3</v>
      </c>
      <c r="AD1012" s="419">
        <f t="shared" si="97"/>
        <v>3</v>
      </c>
      <c r="AE1012" s="419">
        <f t="shared" si="98"/>
        <v>1</v>
      </c>
      <c r="AF1012" s="419">
        <f t="shared" si="99"/>
        <v>0</v>
      </c>
      <c r="AG1012" s="419">
        <f t="shared" si="100"/>
        <v>3</v>
      </c>
      <c r="AH1012" s="419">
        <f t="shared" si="101"/>
        <v>0</v>
      </c>
    </row>
    <row r="1013" spans="1:34" ht="14.5" x14ac:dyDescent="0.35">
      <c r="A1013" s="681" t="s">
        <v>935</v>
      </c>
      <c r="B1013" s="682" t="s">
        <v>2875</v>
      </c>
      <c r="C1013" s="419"/>
      <c r="D1013" s="419"/>
      <c r="E1013" s="419"/>
      <c r="F1013" s="419"/>
      <c r="G1013" s="419"/>
      <c r="H1013" s="419"/>
      <c r="I1013" s="419"/>
      <c r="J1013" s="419"/>
      <c r="K1013" s="419"/>
      <c r="L1013" s="419"/>
      <c r="M1013" t="s">
        <v>748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 s="419">
        <f t="shared" si="96"/>
        <v>0</v>
      </c>
      <c r="AD1013" s="419">
        <f t="shared" si="97"/>
        <v>0</v>
      </c>
      <c r="AE1013" s="419">
        <f t="shared" si="98"/>
        <v>0</v>
      </c>
      <c r="AF1013" s="419">
        <f t="shared" si="99"/>
        <v>0</v>
      </c>
      <c r="AG1013" s="419">
        <f t="shared" si="100"/>
        <v>0</v>
      </c>
      <c r="AH1013" s="419">
        <f t="shared" si="101"/>
        <v>0</v>
      </c>
    </row>
    <row r="1014" spans="1:34" ht="14.5" x14ac:dyDescent="0.35">
      <c r="A1014" s="681" t="s">
        <v>930</v>
      </c>
      <c r="B1014" s="682" t="s">
        <v>2877</v>
      </c>
      <c r="C1014" s="419"/>
      <c r="D1014" s="419"/>
      <c r="E1014" s="419"/>
      <c r="F1014" s="419"/>
      <c r="G1014" s="419"/>
      <c r="H1014" s="419"/>
      <c r="I1014" s="419"/>
      <c r="J1014" s="419"/>
      <c r="K1014" s="419"/>
      <c r="L1014" s="419"/>
      <c r="M1014" t="s">
        <v>2878</v>
      </c>
      <c r="N1014">
        <v>5</v>
      </c>
      <c r="O1014">
        <v>4</v>
      </c>
      <c r="P1014">
        <v>1</v>
      </c>
      <c r="Q1014">
        <v>2</v>
      </c>
      <c r="R1014">
        <v>2</v>
      </c>
      <c r="S1014">
        <v>0</v>
      </c>
      <c r="T1014">
        <v>0</v>
      </c>
      <c r="U1014">
        <v>1</v>
      </c>
      <c r="V1014">
        <v>0</v>
      </c>
      <c r="W1014">
        <v>2</v>
      </c>
      <c r="X1014">
        <v>1</v>
      </c>
      <c r="Y1014">
        <v>0</v>
      </c>
      <c r="Z1014">
        <v>0</v>
      </c>
      <c r="AA1014">
        <v>1</v>
      </c>
      <c r="AB1014">
        <v>0</v>
      </c>
      <c r="AC1014" s="419">
        <f t="shared" si="96"/>
        <v>0</v>
      </c>
      <c r="AD1014" s="419">
        <f t="shared" si="97"/>
        <v>1</v>
      </c>
      <c r="AE1014" s="419">
        <f t="shared" si="98"/>
        <v>0</v>
      </c>
      <c r="AF1014" s="419">
        <f t="shared" si="99"/>
        <v>0</v>
      </c>
      <c r="AG1014" s="419">
        <f t="shared" si="100"/>
        <v>0</v>
      </c>
      <c r="AH1014" s="419">
        <f t="shared" si="101"/>
        <v>0</v>
      </c>
    </row>
    <row r="1015" spans="1:34" ht="14.5" x14ac:dyDescent="0.35">
      <c r="A1015" s="681" t="s">
        <v>2882</v>
      </c>
      <c r="B1015" s="682" t="s">
        <v>2883</v>
      </c>
      <c r="C1015" s="419"/>
      <c r="D1015" s="419"/>
      <c r="E1015" s="419"/>
      <c r="F1015" s="419"/>
      <c r="G1015" s="419"/>
      <c r="H1015" s="419"/>
      <c r="I1015" s="419"/>
      <c r="J1015" s="419"/>
      <c r="K1015" s="419"/>
      <c r="L1015" s="419"/>
      <c r="M1015" t="s">
        <v>2884</v>
      </c>
      <c r="N1015">
        <v>6</v>
      </c>
      <c r="O1015">
        <v>5</v>
      </c>
      <c r="P1015">
        <v>1</v>
      </c>
      <c r="Q1015">
        <v>0</v>
      </c>
      <c r="R1015">
        <v>2</v>
      </c>
      <c r="S1015">
        <v>1</v>
      </c>
      <c r="T1015">
        <v>3</v>
      </c>
      <c r="U1015">
        <v>0</v>
      </c>
      <c r="V1015">
        <v>0</v>
      </c>
      <c r="W1015">
        <v>0</v>
      </c>
      <c r="X1015">
        <v>2</v>
      </c>
      <c r="Y1015">
        <v>1</v>
      </c>
      <c r="Z1015">
        <v>2</v>
      </c>
      <c r="AA1015">
        <v>0</v>
      </c>
      <c r="AB1015">
        <v>0</v>
      </c>
      <c r="AC1015" s="419">
        <f t="shared" si="96"/>
        <v>0</v>
      </c>
      <c r="AD1015" s="419">
        <f t="shared" si="97"/>
        <v>0</v>
      </c>
      <c r="AE1015" s="419">
        <f t="shared" si="98"/>
        <v>0</v>
      </c>
      <c r="AF1015" s="419">
        <f t="shared" si="99"/>
        <v>1</v>
      </c>
      <c r="AG1015" s="419">
        <f t="shared" si="100"/>
        <v>0</v>
      </c>
      <c r="AH1015" s="419">
        <f t="shared" si="101"/>
        <v>0</v>
      </c>
    </row>
    <row r="1016" spans="1:34" ht="14.5" x14ac:dyDescent="0.35">
      <c r="A1016" s="681" t="s">
        <v>946</v>
      </c>
      <c r="B1016" s="682" t="s">
        <v>2886</v>
      </c>
      <c r="C1016" s="419"/>
      <c r="D1016" s="419"/>
      <c r="E1016" s="419"/>
      <c r="F1016" s="419"/>
      <c r="G1016" s="419"/>
      <c r="H1016" s="419"/>
      <c r="I1016" s="419"/>
      <c r="J1016" s="419"/>
      <c r="K1016" s="419"/>
      <c r="L1016" s="419"/>
      <c r="M1016" t="s">
        <v>14392</v>
      </c>
      <c r="N1016">
        <v>1</v>
      </c>
      <c r="O1016">
        <v>0</v>
      </c>
      <c r="P1016">
        <v>1</v>
      </c>
      <c r="Q1016">
        <v>0</v>
      </c>
      <c r="R1016">
        <v>0</v>
      </c>
      <c r="S1016">
        <v>1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 s="419">
        <f t="shared" si="96"/>
        <v>0</v>
      </c>
      <c r="AD1016" s="419">
        <f t="shared" si="97"/>
        <v>0</v>
      </c>
      <c r="AE1016" s="419">
        <f t="shared" si="98"/>
        <v>1</v>
      </c>
      <c r="AF1016" s="419">
        <f t="shared" si="99"/>
        <v>0</v>
      </c>
      <c r="AG1016" s="419">
        <f t="shared" si="100"/>
        <v>0</v>
      </c>
      <c r="AH1016" s="419">
        <f t="shared" si="101"/>
        <v>0</v>
      </c>
    </row>
    <row r="1017" spans="1:34" ht="14.5" x14ac:dyDescent="0.35">
      <c r="A1017" s="681" t="s">
        <v>950</v>
      </c>
      <c r="B1017" s="682" t="s">
        <v>2889</v>
      </c>
      <c r="C1017" s="419"/>
      <c r="D1017" s="419"/>
      <c r="E1017" s="419"/>
      <c r="F1017" s="419"/>
      <c r="G1017" s="419"/>
      <c r="H1017" s="419"/>
      <c r="I1017" s="419"/>
      <c r="J1017" s="419"/>
      <c r="K1017" s="419"/>
      <c r="L1017" s="419"/>
      <c r="M1017" t="s">
        <v>948</v>
      </c>
      <c r="N1017">
        <v>16</v>
      </c>
      <c r="O1017">
        <v>10</v>
      </c>
      <c r="P1017">
        <v>6</v>
      </c>
      <c r="Q1017">
        <v>0</v>
      </c>
      <c r="R1017">
        <v>0</v>
      </c>
      <c r="S1017">
        <v>1</v>
      </c>
      <c r="T1017">
        <v>2</v>
      </c>
      <c r="U1017">
        <v>7</v>
      </c>
      <c r="V1017">
        <v>6</v>
      </c>
      <c r="W1017">
        <v>0</v>
      </c>
      <c r="X1017">
        <v>0</v>
      </c>
      <c r="Y1017">
        <v>1</v>
      </c>
      <c r="Z1017">
        <v>2</v>
      </c>
      <c r="AA1017">
        <v>3</v>
      </c>
      <c r="AB1017">
        <v>4</v>
      </c>
      <c r="AC1017" s="419">
        <f t="shared" si="96"/>
        <v>0</v>
      </c>
      <c r="AD1017" s="419">
        <f t="shared" si="97"/>
        <v>0</v>
      </c>
      <c r="AE1017" s="419">
        <f t="shared" si="98"/>
        <v>0</v>
      </c>
      <c r="AF1017" s="419">
        <f t="shared" si="99"/>
        <v>0</v>
      </c>
      <c r="AG1017" s="419">
        <f t="shared" si="100"/>
        <v>4</v>
      </c>
      <c r="AH1017" s="419">
        <f t="shared" si="101"/>
        <v>2</v>
      </c>
    </row>
    <row r="1018" spans="1:34" ht="14.5" x14ac:dyDescent="0.35">
      <c r="A1018" s="681" t="s">
        <v>2890</v>
      </c>
      <c r="B1018" s="682" t="s">
        <v>2891</v>
      </c>
      <c r="C1018" s="419"/>
      <c r="D1018" s="419"/>
      <c r="E1018" s="419"/>
      <c r="F1018" s="419"/>
      <c r="G1018" s="419"/>
      <c r="H1018" s="419"/>
      <c r="I1018" s="419"/>
      <c r="J1018" s="419"/>
      <c r="K1018" s="419"/>
      <c r="L1018" s="419"/>
      <c r="M1018" t="s">
        <v>2892</v>
      </c>
      <c r="N1018">
        <v>67</v>
      </c>
      <c r="O1018">
        <v>36</v>
      </c>
      <c r="P1018">
        <v>31</v>
      </c>
      <c r="Q1018">
        <v>14</v>
      </c>
      <c r="R1018">
        <v>12</v>
      </c>
      <c r="S1018">
        <v>5</v>
      </c>
      <c r="T1018">
        <v>25</v>
      </c>
      <c r="U1018">
        <v>5</v>
      </c>
      <c r="V1018">
        <v>6</v>
      </c>
      <c r="W1018">
        <v>9</v>
      </c>
      <c r="X1018">
        <v>6</v>
      </c>
      <c r="Y1018">
        <v>2</v>
      </c>
      <c r="Z1018">
        <v>14</v>
      </c>
      <c r="AA1018">
        <v>1</v>
      </c>
      <c r="AB1018">
        <v>4</v>
      </c>
      <c r="AC1018" s="419">
        <f t="shared" si="96"/>
        <v>5</v>
      </c>
      <c r="AD1018" s="419">
        <f t="shared" si="97"/>
        <v>6</v>
      </c>
      <c r="AE1018" s="419">
        <f t="shared" si="98"/>
        <v>3</v>
      </c>
      <c r="AF1018" s="419">
        <f t="shared" si="99"/>
        <v>11</v>
      </c>
      <c r="AG1018" s="419">
        <f t="shared" si="100"/>
        <v>4</v>
      </c>
      <c r="AH1018" s="419">
        <f t="shared" si="101"/>
        <v>2</v>
      </c>
    </row>
    <row r="1019" spans="1:34" ht="14.5" x14ac:dyDescent="0.35">
      <c r="A1019" s="681" t="s">
        <v>2893</v>
      </c>
      <c r="B1019" s="682" t="s">
        <v>2894</v>
      </c>
      <c r="C1019" s="419"/>
      <c r="D1019" s="419"/>
      <c r="E1019" s="419"/>
      <c r="F1019" s="419"/>
      <c r="G1019" s="419"/>
      <c r="H1019" s="419"/>
      <c r="I1019" s="419"/>
      <c r="J1019" s="419"/>
      <c r="K1019" s="419"/>
      <c r="L1019" s="419"/>
      <c r="M1019" t="s">
        <v>798</v>
      </c>
      <c r="N1019">
        <v>5</v>
      </c>
      <c r="O1019">
        <v>3</v>
      </c>
      <c r="P1019">
        <v>2</v>
      </c>
      <c r="Q1019">
        <v>0</v>
      </c>
      <c r="R1019">
        <v>0</v>
      </c>
      <c r="S1019">
        <v>0</v>
      </c>
      <c r="T1019">
        <v>2</v>
      </c>
      <c r="U1019">
        <v>0</v>
      </c>
      <c r="V1019">
        <v>3</v>
      </c>
      <c r="W1019">
        <v>0</v>
      </c>
      <c r="X1019">
        <v>0</v>
      </c>
      <c r="Y1019">
        <v>0</v>
      </c>
      <c r="Z1019">
        <v>1</v>
      </c>
      <c r="AA1019">
        <v>0</v>
      </c>
      <c r="AB1019">
        <v>2</v>
      </c>
      <c r="AC1019" s="419">
        <f t="shared" si="96"/>
        <v>0</v>
      </c>
      <c r="AD1019" s="419">
        <f t="shared" si="97"/>
        <v>0</v>
      </c>
      <c r="AE1019" s="419">
        <f t="shared" si="98"/>
        <v>0</v>
      </c>
      <c r="AF1019" s="419">
        <f t="shared" si="99"/>
        <v>1</v>
      </c>
      <c r="AG1019" s="419">
        <f t="shared" si="100"/>
        <v>0</v>
      </c>
      <c r="AH1019" s="419">
        <f t="shared" si="101"/>
        <v>1</v>
      </c>
    </row>
    <row r="1020" spans="1:34" ht="14.5" x14ac:dyDescent="0.35">
      <c r="A1020" s="681" t="s">
        <v>991</v>
      </c>
      <c r="B1020" s="682" t="s">
        <v>2896</v>
      </c>
      <c r="C1020" s="419"/>
      <c r="D1020" s="419"/>
      <c r="E1020" s="419"/>
      <c r="F1020" s="419"/>
      <c r="G1020" s="419"/>
      <c r="H1020" s="419"/>
      <c r="I1020" s="419"/>
      <c r="J1020" s="419"/>
      <c r="K1020" s="419"/>
      <c r="L1020" s="419"/>
      <c r="M1020" t="s">
        <v>7353</v>
      </c>
      <c r="N1020">
        <v>33</v>
      </c>
      <c r="O1020">
        <v>18</v>
      </c>
      <c r="P1020">
        <v>15</v>
      </c>
      <c r="Q1020">
        <v>15</v>
      </c>
      <c r="R1020">
        <v>6</v>
      </c>
      <c r="S1020">
        <v>5</v>
      </c>
      <c r="T1020">
        <v>7</v>
      </c>
      <c r="U1020">
        <v>0</v>
      </c>
      <c r="V1020">
        <v>0</v>
      </c>
      <c r="W1020">
        <v>7</v>
      </c>
      <c r="X1020">
        <v>3</v>
      </c>
      <c r="Y1020">
        <v>2</v>
      </c>
      <c r="Z1020">
        <v>6</v>
      </c>
      <c r="AA1020">
        <v>0</v>
      </c>
      <c r="AB1020">
        <v>0</v>
      </c>
      <c r="AC1020" s="419">
        <f t="shared" si="96"/>
        <v>8</v>
      </c>
      <c r="AD1020" s="419">
        <f t="shared" si="97"/>
        <v>3</v>
      </c>
      <c r="AE1020" s="419">
        <f t="shared" si="98"/>
        <v>3</v>
      </c>
      <c r="AF1020" s="419">
        <f t="shared" si="99"/>
        <v>1</v>
      </c>
      <c r="AG1020" s="419">
        <f t="shared" si="100"/>
        <v>0</v>
      </c>
      <c r="AH1020" s="419">
        <f t="shared" si="101"/>
        <v>0</v>
      </c>
    </row>
    <row r="1021" spans="1:34" ht="14.5" x14ac:dyDescent="0.35">
      <c r="A1021" s="681" t="s">
        <v>978</v>
      </c>
      <c r="B1021" s="682" t="s">
        <v>2897</v>
      </c>
      <c r="C1021" s="419"/>
      <c r="D1021" s="419"/>
      <c r="E1021" s="419"/>
      <c r="F1021" s="419"/>
      <c r="G1021" s="419"/>
      <c r="H1021" s="419"/>
      <c r="I1021" s="419"/>
      <c r="J1021" s="419"/>
      <c r="K1021" s="419"/>
      <c r="L1021" s="419"/>
      <c r="M1021" t="s">
        <v>699</v>
      </c>
      <c r="N1021">
        <v>9</v>
      </c>
      <c r="O1021">
        <v>4</v>
      </c>
      <c r="P1021">
        <v>5</v>
      </c>
      <c r="Q1021">
        <v>1</v>
      </c>
      <c r="R1021">
        <v>4</v>
      </c>
      <c r="S1021">
        <v>3</v>
      </c>
      <c r="T1021">
        <v>0</v>
      </c>
      <c r="U1021">
        <v>0</v>
      </c>
      <c r="V1021">
        <v>1</v>
      </c>
      <c r="W1021">
        <v>1</v>
      </c>
      <c r="X1021">
        <v>2</v>
      </c>
      <c r="Y1021">
        <v>0</v>
      </c>
      <c r="Z1021">
        <v>0</v>
      </c>
      <c r="AA1021">
        <v>0</v>
      </c>
      <c r="AB1021">
        <v>1</v>
      </c>
      <c r="AC1021" s="419">
        <f t="shared" si="96"/>
        <v>0</v>
      </c>
      <c r="AD1021" s="419">
        <f t="shared" si="97"/>
        <v>2</v>
      </c>
      <c r="AE1021" s="419">
        <f t="shared" si="98"/>
        <v>3</v>
      </c>
      <c r="AF1021" s="419">
        <f t="shared" si="99"/>
        <v>0</v>
      </c>
      <c r="AG1021" s="419">
        <f t="shared" si="100"/>
        <v>0</v>
      </c>
      <c r="AH1021" s="419">
        <f t="shared" si="101"/>
        <v>0</v>
      </c>
    </row>
    <row r="1022" spans="1:34" ht="14.5" x14ac:dyDescent="0.35">
      <c r="A1022" s="681" t="s">
        <v>975</v>
      </c>
      <c r="B1022" s="682" t="s">
        <v>10187</v>
      </c>
      <c r="C1022" s="419"/>
      <c r="D1022" s="419"/>
      <c r="E1022" s="419"/>
      <c r="F1022" s="419"/>
      <c r="G1022" s="419"/>
      <c r="H1022" s="419"/>
      <c r="I1022" s="419"/>
      <c r="J1022" s="419"/>
      <c r="K1022" s="419"/>
      <c r="L1022" s="419"/>
      <c r="M1022" t="s">
        <v>10188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 s="419">
        <f t="shared" si="96"/>
        <v>0</v>
      </c>
      <c r="AD1022" s="419">
        <f t="shared" si="97"/>
        <v>0</v>
      </c>
      <c r="AE1022" s="419">
        <f t="shared" si="98"/>
        <v>0</v>
      </c>
      <c r="AF1022" s="419">
        <f t="shared" si="99"/>
        <v>0</v>
      </c>
      <c r="AG1022" s="419">
        <f t="shared" si="100"/>
        <v>0</v>
      </c>
      <c r="AH1022" s="419">
        <f t="shared" si="101"/>
        <v>0</v>
      </c>
    </row>
    <row r="1023" spans="1:34" ht="14.5" x14ac:dyDescent="0.35">
      <c r="A1023" s="681" t="s">
        <v>2899</v>
      </c>
      <c r="B1023" s="682" t="s">
        <v>2900</v>
      </c>
      <c r="C1023" s="419"/>
      <c r="D1023" s="419"/>
      <c r="E1023" s="419"/>
      <c r="F1023" s="419"/>
      <c r="G1023" s="419"/>
      <c r="H1023" s="419"/>
      <c r="I1023" s="419"/>
      <c r="J1023" s="419"/>
      <c r="K1023" s="419"/>
      <c r="L1023" s="419"/>
      <c r="M1023" t="s">
        <v>2901</v>
      </c>
      <c r="N1023">
        <v>6</v>
      </c>
      <c r="O1023">
        <v>2</v>
      </c>
      <c r="P1023">
        <v>4</v>
      </c>
      <c r="Q1023">
        <v>2</v>
      </c>
      <c r="R1023">
        <v>1</v>
      </c>
      <c r="S1023">
        <v>0</v>
      </c>
      <c r="T1023">
        <v>1</v>
      </c>
      <c r="U1023">
        <v>2</v>
      </c>
      <c r="V1023">
        <v>0</v>
      </c>
      <c r="W1023">
        <v>2</v>
      </c>
      <c r="X1023">
        <v>0</v>
      </c>
      <c r="Y1023">
        <v>0</v>
      </c>
      <c r="Z1023">
        <v>0</v>
      </c>
      <c r="AA1023">
        <v>0</v>
      </c>
      <c r="AB1023">
        <v>0</v>
      </c>
      <c r="AC1023" s="419">
        <f t="shared" si="96"/>
        <v>0</v>
      </c>
      <c r="AD1023" s="419">
        <f t="shared" si="97"/>
        <v>1</v>
      </c>
      <c r="AE1023" s="419">
        <f t="shared" si="98"/>
        <v>0</v>
      </c>
      <c r="AF1023" s="419">
        <f t="shared" si="99"/>
        <v>1</v>
      </c>
      <c r="AG1023" s="419">
        <f t="shared" si="100"/>
        <v>2</v>
      </c>
      <c r="AH1023" s="419">
        <f t="shared" si="101"/>
        <v>0</v>
      </c>
    </row>
    <row r="1024" spans="1:34" ht="14.5" x14ac:dyDescent="0.35">
      <c r="A1024" s="681" t="s">
        <v>1035</v>
      </c>
      <c r="B1024" s="682" t="s">
        <v>2906</v>
      </c>
      <c r="C1024" s="419"/>
      <c r="D1024" s="419"/>
      <c r="E1024" s="419"/>
      <c r="F1024" s="419"/>
      <c r="G1024" s="419"/>
      <c r="H1024" s="419"/>
      <c r="I1024" s="419"/>
      <c r="J1024" s="419"/>
      <c r="K1024" s="419"/>
      <c r="L1024" s="419"/>
      <c r="M1024" t="s">
        <v>2907</v>
      </c>
      <c r="N1024">
        <v>22</v>
      </c>
      <c r="O1024">
        <v>9</v>
      </c>
      <c r="P1024">
        <v>13</v>
      </c>
      <c r="Q1024">
        <v>7</v>
      </c>
      <c r="R1024">
        <v>4</v>
      </c>
      <c r="S1024">
        <v>0</v>
      </c>
      <c r="T1024">
        <v>4</v>
      </c>
      <c r="U1024">
        <v>7</v>
      </c>
      <c r="V1024">
        <v>0</v>
      </c>
      <c r="W1024">
        <v>1</v>
      </c>
      <c r="X1024">
        <v>1</v>
      </c>
      <c r="Y1024">
        <v>0</v>
      </c>
      <c r="Z1024">
        <v>2</v>
      </c>
      <c r="AA1024">
        <v>5</v>
      </c>
      <c r="AB1024">
        <v>0</v>
      </c>
      <c r="AC1024" s="419">
        <f t="shared" si="96"/>
        <v>6</v>
      </c>
      <c r="AD1024" s="419">
        <f t="shared" si="97"/>
        <v>3</v>
      </c>
      <c r="AE1024" s="419">
        <f t="shared" si="98"/>
        <v>0</v>
      </c>
      <c r="AF1024" s="419">
        <f t="shared" si="99"/>
        <v>2</v>
      </c>
      <c r="AG1024" s="419">
        <f t="shared" si="100"/>
        <v>2</v>
      </c>
      <c r="AH1024" s="419">
        <f t="shared" si="101"/>
        <v>0</v>
      </c>
    </row>
    <row r="1025" spans="1:34" ht="14.5" x14ac:dyDescent="0.35">
      <c r="A1025" s="681" t="s">
        <v>1157</v>
      </c>
      <c r="B1025" s="682" t="s">
        <v>2908</v>
      </c>
      <c r="C1025" s="419"/>
      <c r="D1025" s="419"/>
      <c r="E1025" s="419"/>
      <c r="F1025" s="419"/>
      <c r="G1025" s="419"/>
      <c r="H1025" s="419"/>
      <c r="I1025" s="419"/>
      <c r="J1025" s="419"/>
      <c r="K1025" s="419"/>
      <c r="L1025" s="419"/>
      <c r="M1025" t="s">
        <v>2909</v>
      </c>
      <c r="N1025">
        <v>10</v>
      </c>
      <c r="O1025">
        <v>8</v>
      </c>
      <c r="P1025">
        <v>2</v>
      </c>
      <c r="Q1025">
        <v>3</v>
      </c>
      <c r="R1025">
        <v>2</v>
      </c>
      <c r="S1025">
        <v>1</v>
      </c>
      <c r="T1025">
        <v>2</v>
      </c>
      <c r="U1025">
        <v>2</v>
      </c>
      <c r="V1025">
        <v>0</v>
      </c>
      <c r="W1025">
        <v>2</v>
      </c>
      <c r="X1025">
        <v>2</v>
      </c>
      <c r="Y1025">
        <v>0</v>
      </c>
      <c r="Z1025">
        <v>2</v>
      </c>
      <c r="AA1025">
        <v>2</v>
      </c>
      <c r="AB1025">
        <v>0</v>
      </c>
      <c r="AC1025" s="419">
        <f t="shared" si="96"/>
        <v>1</v>
      </c>
      <c r="AD1025" s="419">
        <f t="shared" si="97"/>
        <v>0</v>
      </c>
      <c r="AE1025" s="419">
        <f t="shared" si="98"/>
        <v>1</v>
      </c>
      <c r="AF1025" s="419">
        <f t="shared" si="99"/>
        <v>0</v>
      </c>
      <c r="AG1025" s="419">
        <f t="shared" si="100"/>
        <v>0</v>
      </c>
      <c r="AH1025" s="419">
        <f t="shared" si="101"/>
        <v>0</v>
      </c>
    </row>
    <row r="1026" spans="1:34" ht="14.5" x14ac:dyDescent="0.35">
      <c r="A1026" s="681" t="s">
        <v>2912</v>
      </c>
      <c r="B1026" s="682" t="s">
        <v>2913</v>
      </c>
      <c r="C1026" s="419"/>
      <c r="D1026" s="419"/>
      <c r="E1026" s="419"/>
      <c r="F1026" s="419"/>
      <c r="G1026" s="419"/>
      <c r="H1026" s="419"/>
      <c r="I1026" s="419"/>
      <c r="J1026" s="419"/>
      <c r="K1026" s="419"/>
      <c r="L1026" s="419"/>
      <c r="M1026" t="s">
        <v>2914</v>
      </c>
      <c r="N1026">
        <v>13</v>
      </c>
      <c r="O1026">
        <v>7</v>
      </c>
      <c r="P1026">
        <v>6</v>
      </c>
      <c r="Q1026">
        <v>1</v>
      </c>
      <c r="R1026">
        <v>4</v>
      </c>
      <c r="S1026">
        <v>0</v>
      </c>
      <c r="T1026">
        <v>4</v>
      </c>
      <c r="U1026">
        <v>2</v>
      </c>
      <c r="V1026">
        <v>2</v>
      </c>
      <c r="W1026">
        <v>0</v>
      </c>
      <c r="X1026">
        <v>3</v>
      </c>
      <c r="Y1026">
        <v>0</v>
      </c>
      <c r="Z1026">
        <v>2</v>
      </c>
      <c r="AA1026">
        <v>1</v>
      </c>
      <c r="AB1026">
        <v>1</v>
      </c>
      <c r="AC1026" s="419">
        <f t="shared" si="96"/>
        <v>1</v>
      </c>
      <c r="AD1026" s="419">
        <f t="shared" si="97"/>
        <v>1</v>
      </c>
      <c r="AE1026" s="419">
        <f t="shared" si="98"/>
        <v>0</v>
      </c>
      <c r="AF1026" s="419">
        <f t="shared" si="99"/>
        <v>2</v>
      </c>
      <c r="AG1026" s="419">
        <f t="shared" si="100"/>
        <v>1</v>
      </c>
      <c r="AH1026" s="419">
        <f t="shared" si="101"/>
        <v>1</v>
      </c>
    </row>
    <row r="1027" spans="1:34" ht="14.5" x14ac:dyDescent="0.35">
      <c r="A1027" s="681" t="s">
        <v>1187</v>
      </c>
      <c r="B1027" s="682" t="s">
        <v>2918</v>
      </c>
      <c r="C1027" s="419"/>
      <c r="D1027" s="419"/>
      <c r="E1027" s="419"/>
      <c r="F1027" s="419"/>
      <c r="G1027" s="419"/>
      <c r="H1027" s="419"/>
      <c r="I1027" s="419"/>
      <c r="J1027" s="419"/>
      <c r="K1027" s="419"/>
      <c r="L1027" s="419"/>
      <c r="M1027" t="s">
        <v>251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 s="419">
        <f t="shared" si="96"/>
        <v>0</v>
      </c>
      <c r="AD1027" s="419">
        <f t="shared" si="97"/>
        <v>0</v>
      </c>
      <c r="AE1027" s="419">
        <f t="shared" si="98"/>
        <v>0</v>
      </c>
      <c r="AF1027" s="419">
        <f t="shared" si="99"/>
        <v>0</v>
      </c>
      <c r="AG1027" s="419">
        <f t="shared" si="100"/>
        <v>0</v>
      </c>
      <c r="AH1027" s="419">
        <f t="shared" si="101"/>
        <v>0</v>
      </c>
    </row>
    <row r="1028" spans="1:34" ht="14.5" x14ac:dyDescent="0.35">
      <c r="A1028" s="681" t="s">
        <v>1153</v>
      </c>
      <c r="B1028" s="682" t="s">
        <v>2921</v>
      </c>
      <c r="C1028" s="419"/>
      <c r="D1028" s="419"/>
      <c r="E1028" s="419"/>
      <c r="F1028" s="419"/>
      <c r="G1028" s="419"/>
      <c r="H1028" s="419"/>
      <c r="I1028" s="419"/>
      <c r="J1028" s="419"/>
      <c r="K1028" s="419"/>
      <c r="L1028" s="419"/>
      <c r="M1028" t="s">
        <v>2922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 s="419">
        <f t="shared" ref="AC1028:AC1091" si="102">+Q1028-W1028</f>
        <v>0</v>
      </c>
      <c r="AD1028" s="419">
        <f t="shared" ref="AD1028:AD1091" si="103">+R1028-X1028</f>
        <v>0</v>
      </c>
      <c r="AE1028" s="419">
        <f t="shared" ref="AE1028:AE1091" si="104">+S1028-Y1028</f>
        <v>0</v>
      </c>
      <c r="AF1028" s="419">
        <f t="shared" ref="AF1028:AF1091" si="105">+T1028-Z1028</f>
        <v>0</v>
      </c>
      <c r="AG1028" s="419">
        <f t="shared" ref="AG1028:AG1091" si="106">+U1028-AA1028</f>
        <v>0</v>
      </c>
      <c r="AH1028" s="419">
        <f t="shared" ref="AH1028:AH1091" si="107">+V1028-AB1028</f>
        <v>0</v>
      </c>
    </row>
    <row r="1029" spans="1:34" ht="14.5" x14ac:dyDescent="0.35">
      <c r="A1029" s="681" t="s">
        <v>1183</v>
      </c>
      <c r="B1029" s="682" t="s">
        <v>2924</v>
      </c>
      <c r="C1029" s="419"/>
      <c r="D1029" s="419"/>
      <c r="E1029" s="419"/>
      <c r="F1029" s="419"/>
      <c r="G1029" s="419"/>
      <c r="H1029" s="419"/>
      <c r="I1029" s="419"/>
      <c r="J1029" s="419"/>
      <c r="K1029" s="419"/>
      <c r="L1029" s="419"/>
      <c r="M1029" t="s">
        <v>233</v>
      </c>
      <c r="N1029">
        <v>49</v>
      </c>
      <c r="O1029">
        <v>24</v>
      </c>
      <c r="P1029">
        <v>25</v>
      </c>
      <c r="Q1029">
        <v>13</v>
      </c>
      <c r="R1029">
        <v>20</v>
      </c>
      <c r="S1029">
        <v>3</v>
      </c>
      <c r="T1029">
        <v>7</v>
      </c>
      <c r="U1029">
        <v>5</v>
      </c>
      <c r="V1029">
        <v>1</v>
      </c>
      <c r="W1029">
        <v>9</v>
      </c>
      <c r="X1029">
        <v>9</v>
      </c>
      <c r="Y1029">
        <v>1</v>
      </c>
      <c r="Z1029">
        <v>2</v>
      </c>
      <c r="AA1029">
        <v>2</v>
      </c>
      <c r="AB1029">
        <v>1</v>
      </c>
      <c r="AC1029" s="419">
        <f t="shared" si="102"/>
        <v>4</v>
      </c>
      <c r="AD1029" s="419">
        <f t="shared" si="103"/>
        <v>11</v>
      </c>
      <c r="AE1029" s="419">
        <f t="shared" si="104"/>
        <v>2</v>
      </c>
      <c r="AF1029" s="419">
        <f t="shared" si="105"/>
        <v>5</v>
      </c>
      <c r="AG1029" s="419">
        <f t="shared" si="106"/>
        <v>3</v>
      </c>
      <c r="AH1029" s="419">
        <f t="shared" si="107"/>
        <v>0</v>
      </c>
    </row>
    <row r="1030" spans="1:34" ht="14.5" x14ac:dyDescent="0.35">
      <c r="A1030" s="681" t="s">
        <v>8092</v>
      </c>
      <c r="B1030" s="682" t="s">
        <v>8823</v>
      </c>
      <c r="C1030" s="419"/>
      <c r="D1030" s="419"/>
      <c r="E1030" s="419"/>
      <c r="F1030" s="419"/>
      <c r="G1030" s="419"/>
      <c r="H1030" s="419"/>
      <c r="I1030" s="419"/>
      <c r="J1030" s="419"/>
      <c r="K1030" s="419"/>
      <c r="L1030" s="419"/>
      <c r="M1030" t="s">
        <v>250</v>
      </c>
      <c r="N1030">
        <v>18</v>
      </c>
      <c r="O1030">
        <v>14</v>
      </c>
      <c r="P1030">
        <v>4</v>
      </c>
      <c r="Q1030">
        <v>3</v>
      </c>
      <c r="R1030">
        <v>4</v>
      </c>
      <c r="S1030">
        <v>3</v>
      </c>
      <c r="T1030">
        <v>2</v>
      </c>
      <c r="U1030">
        <v>3</v>
      </c>
      <c r="V1030">
        <v>3</v>
      </c>
      <c r="W1030">
        <v>3</v>
      </c>
      <c r="X1030">
        <v>4</v>
      </c>
      <c r="Y1030">
        <v>2</v>
      </c>
      <c r="Z1030">
        <v>2</v>
      </c>
      <c r="AA1030">
        <v>2</v>
      </c>
      <c r="AB1030">
        <v>1</v>
      </c>
      <c r="AC1030" s="419">
        <f t="shared" si="102"/>
        <v>0</v>
      </c>
      <c r="AD1030" s="419">
        <f t="shared" si="103"/>
        <v>0</v>
      </c>
      <c r="AE1030" s="419">
        <f t="shared" si="104"/>
        <v>1</v>
      </c>
      <c r="AF1030" s="419">
        <f t="shared" si="105"/>
        <v>0</v>
      </c>
      <c r="AG1030" s="419">
        <f t="shared" si="106"/>
        <v>1</v>
      </c>
      <c r="AH1030" s="419">
        <f t="shared" si="107"/>
        <v>2</v>
      </c>
    </row>
    <row r="1031" spans="1:34" ht="14.5" x14ac:dyDescent="0.35">
      <c r="A1031" s="681" t="s">
        <v>1141</v>
      </c>
      <c r="B1031" s="682" t="s">
        <v>2926</v>
      </c>
      <c r="C1031" s="419"/>
      <c r="D1031" s="419"/>
      <c r="E1031" s="419"/>
      <c r="F1031" s="419"/>
      <c r="G1031" s="419"/>
      <c r="H1031" s="419"/>
      <c r="I1031" s="419"/>
      <c r="J1031" s="419"/>
      <c r="K1031" s="419"/>
      <c r="L1031" s="419"/>
      <c r="M1031" t="s">
        <v>988</v>
      </c>
      <c r="N1031">
        <v>13</v>
      </c>
      <c r="O1031">
        <v>7</v>
      </c>
      <c r="P1031">
        <v>6</v>
      </c>
      <c r="Q1031">
        <v>2</v>
      </c>
      <c r="R1031">
        <v>0</v>
      </c>
      <c r="S1031">
        <v>5</v>
      </c>
      <c r="T1031">
        <v>2</v>
      </c>
      <c r="U1031">
        <v>4</v>
      </c>
      <c r="V1031">
        <v>0</v>
      </c>
      <c r="W1031">
        <v>1</v>
      </c>
      <c r="X1031">
        <v>0</v>
      </c>
      <c r="Y1031">
        <v>2</v>
      </c>
      <c r="Z1031">
        <v>1</v>
      </c>
      <c r="AA1031">
        <v>3</v>
      </c>
      <c r="AB1031">
        <v>0</v>
      </c>
      <c r="AC1031" s="419">
        <f t="shared" si="102"/>
        <v>1</v>
      </c>
      <c r="AD1031" s="419">
        <f t="shared" si="103"/>
        <v>0</v>
      </c>
      <c r="AE1031" s="419">
        <f t="shared" si="104"/>
        <v>3</v>
      </c>
      <c r="AF1031" s="419">
        <f t="shared" si="105"/>
        <v>1</v>
      </c>
      <c r="AG1031" s="419">
        <f t="shared" si="106"/>
        <v>1</v>
      </c>
      <c r="AH1031" s="419">
        <f t="shared" si="107"/>
        <v>0</v>
      </c>
    </row>
    <row r="1032" spans="1:34" ht="14.5" x14ac:dyDescent="0.35">
      <c r="A1032" s="681" t="s">
        <v>1177</v>
      </c>
      <c r="B1032" s="682" t="s">
        <v>10118</v>
      </c>
      <c r="C1032" s="419"/>
      <c r="D1032" s="419"/>
      <c r="E1032" s="419"/>
      <c r="F1032" s="419"/>
      <c r="G1032" s="419"/>
      <c r="H1032" s="419"/>
      <c r="I1032" s="419"/>
      <c r="J1032" s="419"/>
      <c r="K1032" s="419"/>
      <c r="L1032" s="419"/>
      <c r="M1032" t="s">
        <v>92</v>
      </c>
      <c r="N1032">
        <v>4</v>
      </c>
      <c r="O1032">
        <v>3</v>
      </c>
      <c r="P1032">
        <v>1</v>
      </c>
      <c r="Q1032">
        <v>0</v>
      </c>
      <c r="R1032">
        <v>2</v>
      </c>
      <c r="S1032">
        <v>0</v>
      </c>
      <c r="T1032">
        <v>0</v>
      </c>
      <c r="U1032">
        <v>2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2</v>
      </c>
      <c r="AB1032">
        <v>0</v>
      </c>
      <c r="AC1032" s="419">
        <f t="shared" si="102"/>
        <v>0</v>
      </c>
      <c r="AD1032" s="419">
        <f t="shared" si="103"/>
        <v>1</v>
      </c>
      <c r="AE1032" s="419">
        <f t="shared" si="104"/>
        <v>0</v>
      </c>
      <c r="AF1032" s="419">
        <f t="shared" si="105"/>
        <v>0</v>
      </c>
      <c r="AG1032" s="419">
        <f t="shared" si="106"/>
        <v>0</v>
      </c>
      <c r="AH1032" s="419">
        <f t="shared" si="107"/>
        <v>0</v>
      </c>
    </row>
    <row r="1033" spans="1:34" ht="14.5" x14ac:dyDescent="0.35">
      <c r="A1033" s="681" t="s">
        <v>1145</v>
      </c>
      <c r="B1033" s="682" t="s">
        <v>2928</v>
      </c>
      <c r="C1033" s="419"/>
      <c r="D1033" s="419"/>
      <c r="E1033" s="419"/>
      <c r="F1033" s="419"/>
      <c r="G1033" s="419"/>
      <c r="H1033" s="419"/>
      <c r="I1033" s="419"/>
      <c r="J1033" s="419"/>
      <c r="K1033" s="419"/>
      <c r="L1033" s="419"/>
      <c r="M1033" t="s">
        <v>550</v>
      </c>
      <c r="N1033">
        <v>33</v>
      </c>
      <c r="O1033">
        <v>17</v>
      </c>
      <c r="P1033">
        <v>16</v>
      </c>
      <c r="Q1033">
        <v>5</v>
      </c>
      <c r="R1033">
        <v>3</v>
      </c>
      <c r="S1033">
        <v>8</v>
      </c>
      <c r="T1033">
        <v>15</v>
      </c>
      <c r="U1033">
        <v>2</v>
      </c>
      <c r="V1033">
        <v>0</v>
      </c>
      <c r="W1033">
        <v>3</v>
      </c>
      <c r="X1033">
        <v>3</v>
      </c>
      <c r="Y1033">
        <v>2</v>
      </c>
      <c r="Z1033">
        <v>8</v>
      </c>
      <c r="AA1033">
        <v>1</v>
      </c>
      <c r="AB1033">
        <v>0</v>
      </c>
      <c r="AC1033" s="419">
        <f t="shared" si="102"/>
        <v>2</v>
      </c>
      <c r="AD1033" s="419">
        <f t="shared" si="103"/>
        <v>0</v>
      </c>
      <c r="AE1033" s="419">
        <f t="shared" si="104"/>
        <v>6</v>
      </c>
      <c r="AF1033" s="419">
        <f t="shared" si="105"/>
        <v>7</v>
      </c>
      <c r="AG1033" s="419">
        <f t="shared" si="106"/>
        <v>1</v>
      </c>
      <c r="AH1033" s="419">
        <f t="shared" si="107"/>
        <v>0</v>
      </c>
    </row>
    <row r="1034" spans="1:34" ht="14.5" x14ac:dyDescent="0.35">
      <c r="A1034" s="681" t="s">
        <v>1155</v>
      </c>
      <c r="B1034" s="682" t="s">
        <v>10137</v>
      </c>
      <c r="C1034" s="419"/>
      <c r="D1034" s="419"/>
      <c r="E1034" s="419"/>
      <c r="F1034" s="419"/>
      <c r="G1034" s="419"/>
      <c r="H1034" s="419"/>
      <c r="I1034" s="419"/>
      <c r="J1034" s="419"/>
      <c r="K1034" s="419"/>
      <c r="L1034" s="419"/>
      <c r="M1034" t="s">
        <v>2931</v>
      </c>
      <c r="N1034">
        <v>1</v>
      </c>
      <c r="O1034">
        <v>1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1</v>
      </c>
      <c r="AB1034">
        <v>0</v>
      </c>
      <c r="AC1034" s="419">
        <f t="shared" si="102"/>
        <v>0</v>
      </c>
      <c r="AD1034" s="419">
        <f t="shared" si="103"/>
        <v>0</v>
      </c>
      <c r="AE1034" s="419">
        <f t="shared" si="104"/>
        <v>0</v>
      </c>
      <c r="AF1034" s="419">
        <f t="shared" si="105"/>
        <v>0</v>
      </c>
      <c r="AG1034" s="419">
        <f t="shared" si="106"/>
        <v>0</v>
      </c>
      <c r="AH1034" s="419">
        <f t="shared" si="107"/>
        <v>0</v>
      </c>
    </row>
    <row r="1035" spans="1:34" ht="14.5" x14ac:dyDescent="0.35">
      <c r="A1035" s="681" t="s">
        <v>1171</v>
      </c>
      <c r="B1035" s="682" t="s">
        <v>2932</v>
      </c>
      <c r="C1035" s="419"/>
      <c r="D1035" s="419"/>
      <c r="E1035" s="419"/>
      <c r="F1035" s="419"/>
      <c r="G1035" s="419"/>
      <c r="H1035" s="419"/>
      <c r="I1035" s="419"/>
      <c r="J1035" s="419"/>
      <c r="K1035" s="419"/>
      <c r="L1035" s="419"/>
      <c r="M1035" t="s">
        <v>1237</v>
      </c>
      <c r="N1035">
        <v>30</v>
      </c>
      <c r="O1035">
        <v>13</v>
      </c>
      <c r="P1035">
        <v>17</v>
      </c>
      <c r="Q1035">
        <v>7</v>
      </c>
      <c r="R1035">
        <v>1</v>
      </c>
      <c r="S1035">
        <v>5</v>
      </c>
      <c r="T1035">
        <v>3</v>
      </c>
      <c r="U1035">
        <v>3</v>
      </c>
      <c r="V1035">
        <v>11</v>
      </c>
      <c r="W1035">
        <v>1</v>
      </c>
      <c r="X1035">
        <v>0</v>
      </c>
      <c r="Y1035">
        <v>3</v>
      </c>
      <c r="Z1035">
        <v>3</v>
      </c>
      <c r="AA1035">
        <v>2</v>
      </c>
      <c r="AB1035">
        <v>4</v>
      </c>
      <c r="AC1035" s="419">
        <f t="shared" si="102"/>
        <v>6</v>
      </c>
      <c r="AD1035" s="419">
        <f t="shared" si="103"/>
        <v>1</v>
      </c>
      <c r="AE1035" s="419">
        <f t="shared" si="104"/>
        <v>2</v>
      </c>
      <c r="AF1035" s="419">
        <f t="shared" si="105"/>
        <v>0</v>
      </c>
      <c r="AG1035" s="419">
        <f t="shared" si="106"/>
        <v>1</v>
      </c>
      <c r="AH1035" s="419">
        <f t="shared" si="107"/>
        <v>7</v>
      </c>
    </row>
    <row r="1036" spans="1:34" ht="14.5" x14ac:dyDescent="0.35">
      <c r="A1036" s="681" t="s">
        <v>1169</v>
      </c>
      <c r="B1036" s="682" t="s">
        <v>2935</v>
      </c>
      <c r="C1036" s="419"/>
      <c r="D1036" s="419"/>
      <c r="E1036" s="419"/>
      <c r="F1036" s="419"/>
      <c r="G1036" s="419"/>
      <c r="H1036" s="419"/>
      <c r="I1036" s="419"/>
      <c r="J1036" s="419"/>
      <c r="K1036" s="419"/>
      <c r="L1036" s="419"/>
      <c r="M1036" t="s">
        <v>2936</v>
      </c>
      <c r="N1036">
        <v>50</v>
      </c>
      <c r="O1036">
        <v>29</v>
      </c>
      <c r="P1036">
        <v>21</v>
      </c>
      <c r="Q1036">
        <v>16</v>
      </c>
      <c r="R1036">
        <v>6</v>
      </c>
      <c r="S1036">
        <v>7</v>
      </c>
      <c r="T1036">
        <v>3</v>
      </c>
      <c r="U1036">
        <v>13</v>
      </c>
      <c r="V1036">
        <v>5</v>
      </c>
      <c r="W1036">
        <v>7</v>
      </c>
      <c r="X1036">
        <v>3</v>
      </c>
      <c r="Y1036">
        <v>3</v>
      </c>
      <c r="Z1036">
        <v>1</v>
      </c>
      <c r="AA1036">
        <v>10</v>
      </c>
      <c r="AB1036">
        <v>5</v>
      </c>
      <c r="AC1036" s="419">
        <f t="shared" si="102"/>
        <v>9</v>
      </c>
      <c r="AD1036" s="419">
        <f t="shared" si="103"/>
        <v>3</v>
      </c>
      <c r="AE1036" s="419">
        <f t="shared" si="104"/>
        <v>4</v>
      </c>
      <c r="AF1036" s="419">
        <f t="shared" si="105"/>
        <v>2</v>
      </c>
      <c r="AG1036" s="419">
        <f t="shared" si="106"/>
        <v>3</v>
      </c>
      <c r="AH1036" s="419">
        <f t="shared" si="107"/>
        <v>0</v>
      </c>
    </row>
    <row r="1037" spans="1:34" ht="14.5" x14ac:dyDescent="0.35">
      <c r="A1037" s="681" t="s">
        <v>1173</v>
      </c>
      <c r="B1037" s="682" t="s">
        <v>2937</v>
      </c>
      <c r="C1037" s="419"/>
      <c r="D1037" s="419"/>
      <c r="E1037" s="419"/>
      <c r="F1037" s="419"/>
      <c r="G1037" s="419"/>
      <c r="H1037" s="419"/>
      <c r="I1037" s="419"/>
      <c r="J1037" s="419"/>
      <c r="K1037" s="419"/>
      <c r="L1037" s="419"/>
      <c r="M1037" t="s">
        <v>2938</v>
      </c>
      <c r="N1037">
        <v>3</v>
      </c>
      <c r="O1037">
        <v>2</v>
      </c>
      <c r="P1037">
        <v>1</v>
      </c>
      <c r="Q1037">
        <v>2</v>
      </c>
      <c r="R1037">
        <v>1</v>
      </c>
      <c r="S1037">
        <v>0</v>
      </c>
      <c r="T1037">
        <v>0</v>
      </c>
      <c r="U1037">
        <v>0</v>
      </c>
      <c r="V1037">
        <v>0</v>
      </c>
      <c r="W1037">
        <v>2</v>
      </c>
      <c r="X1037">
        <v>0</v>
      </c>
      <c r="Y1037">
        <v>0</v>
      </c>
      <c r="Z1037">
        <v>0</v>
      </c>
      <c r="AA1037">
        <v>0</v>
      </c>
      <c r="AB1037">
        <v>0</v>
      </c>
      <c r="AC1037" s="419">
        <f t="shared" si="102"/>
        <v>0</v>
      </c>
      <c r="AD1037" s="419">
        <f t="shared" si="103"/>
        <v>1</v>
      </c>
      <c r="AE1037" s="419">
        <f t="shared" si="104"/>
        <v>0</v>
      </c>
      <c r="AF1037" s="419">
        <f t="shared" si="105"/>
        <v>0</v>
      </c>
      <c r="AG1037" s="419">
        <f t="shared" si="106"/>
        <v>0</v>
      </c>
      <c r="AH1037" s="419">
        <f t="shared" si="107"/>
        <v>0</v>
      </c>
    </row>
    <row r="1038" spans="1:34" ht="14.5" x14ac:dyDescent="0.35">
      <c r="A1038" s="681" t="s">
        <v>7750</v>
      </c>
      <c r="B1038" s="682" t="s">
        <v>2942</v>
      </c>
      <c r="C1038" s="419"/>
      <c r="D1038" s="419"/>
      <c r="E1038" s="419"/>
      <c r="F1038" s="419"/>
      <c r="G1038" s="419"/>
      <c r="H1038" s="419"/>
      <c r="I1038" s="419"/>
      <c r="J1038" s="419"/>
      <c r="K1038" s="419"/>
      <c r="L1038" s="419"/>
      <c r="M1038" t="s">
        <v>1832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 s="419">
        <f t="shared" si="102"/>
        <v>0</v>
      </c>
      <c r="AD1038" s="419">
        <f t="shared" si="103"/>
        <v>0</v>
      </c>
      <c r="AE1038" s="419">
        <f t="shared" si="104"/>
        <v>0</v>
      </c>
      <c r="AF1038" s="419">
        <f t="shared" si="105"/>
        <v>0</v>
      </c>
      <c r="AG1038" s="419">
        <f t="shared" si="106"/>
        <v>0</v>
      </c>
      <c r="AH1038" s="419">
        <f t="shared" si="107"/>
        <v>0</v>
      </c>
    </row>
    <row r="1039" spans="1:34" ht="14.5" x14ac:dyDescent="0.35">
      <c r="A1039" s="681" t="s">
        <v>1140</v>
      </c>
      <c r="B1039" s="682" t="s">
        <v>2944</v>
      </c>
      <c r="C1039" s="419"/>
      <c r="D1039" s="419"/>
      <c r="E1039" s="419"/>
      <c r="F1039" s="419"/>
      <c r="G1039" s="419"/>
      <c r="H1039" s="419"/>
      <c r="I1039" s="419"/>
      <c r="J1039" s="419"/>
      <c r="K1039" s="419"/>
      <c r="L1039" s="419"/>
      <c r="M1039" t="s">
        <v>18539</v>
      </c>
      <c r="N1039">
        <v>1</v>
      </c>
      <c r="O1039">
        <v>1</v>
      </c>
      <c r="P1039">
        <v>0</v>
      </c>
      <c r="Q1039">
        <v>1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1</v>
      </c>
      <c r="X1039">
        <v>0</v>
      </c>
      <c r="Y1039">
        <v>0</v>
      </c>
      <c r="Z1039">
        <v>0</v>
      </c>
      <c r="AA1039">
        <v>0</v>
      </c>
      <c r="AB1039">
        <v>0</v>
      </c>
      <c r="AC1039" s="419">
        <f t="shared" si="102"/>
        <v>0</v>
      </c>
      <c r="AD1039" s="419">
        <f t="shared" si="103"/>
        <v>0</v>
      </c>
      <c r="AE1039" s="419">
        <f t="shared" si="104"/>
        <v>0</v>
      </c>
      <c r="AF1039" s="419">
        <f t="shared" si="105"/>
        <v>0</v>
      </c>
      <c r="AG1039" s="419">
        <f t="shared" si="106"/>
        <v>0</v>
      </c>
      <c r="AH1039" s="419">
        <f t="shared" si="107"/>
        <v>0</v>
      </c>
    </row>
    <row r="1040" spans="1:34" ht="14.5" x14ac:dyDescent="0.35">
      <c r="A1040" s="681" t="s">
        <v>2946</v>
      </c>
      <c r="B1040" s="682" t="s">
        <v>2947</v>
      </c>
      <c r="C1040" s="419"/>
      <c r="D1040" s="419"/>
      <c r="E1040" s="419"/>
      <c r="F1040" s="419"/>
      <c r="G1040" s="419"/>
      <c r="H1040" s="419"/>
      <c r="I1040" s="419"/>
      <c r="J1040" s="419"/>
      <c r="K1040" s="419"/>
      <c r="L1040" s="419"/>
      <c r="M1040" t="s">
        <v>2948</v>
      </c>
      <c r="N1040">
        <v>4</v>
      </c>
      <c r="O1040">
        <v>4</v>
      </c>
      <c r="P1040">
        <v>0</v>
      </c>
      <c r="Q1040">
        <v>0</v>
      </c>
      <c r="R1040">
        <v>2</v>
      </c>
      <c r="S1040">
        <v>0</v>
      </c>
      <c r="T1040">
        <v>0</v>
      </c>
      <c r="U1040">
        <v>2</v>
      </c>
      <c r="V1040">
        <v>0</v>
      </c>
      <c r="W1040">
        <v>0</v>
      </c>
      <c r="X1040">
        <v>2</v>
      </c>
      <c r="Y1040">
        <v>0</v>
      </c>
      <c r="Z1040">
        <v>0</v>
      </c>
      <c r="AA1040">
        <v>2</v>
      </c>
      <c r="AB1040">
        <v>0</v>
      </c>
      <c r="AC1040" s="419">
        <f t="shared" si="102"/>
        <v>0</v>
      </c>
      <c r="AD1040" s="419">
        <f t="shared" si="103"/>
        <v>0</v>
      </c>
      <c r="AE1040" s="419">
        <f t="shared" si="104"/>
        <v>0</v>
      </c>
      <c r="AF1040" s="419">
        <f t="shared" si="105"/>
        <v>0</v>
      </c>
      <c r="AG1040" s="419">
        <f t="shared" si="106"/>
        <v>0</v>
      </c>
      <c r="AH1040" s="419">
        <f t="shared" si="107"/>
        <v>0</v>
      </c>
    </row>
    <row r="1041" spans="1:34" ht="14.5" x14ac:dyDescent="0.35">
      <c r="A1041" s="681" t="s">
        <v>2949</v>
      </c>
      <c r="B1041" s="682" t="s">
        <v>2950</v>
      </c>
      <c r="C1041" s="419"/>
      <c r="D1041" s="419"/>
      <c r="E1041" s="419"/>
      <c r="F1041" s="419"/>
      <c r="G1041" s="419"/>
      <c r="H1041" s="419"/>
      <c r="I1041" s="419"/>
      <c r="J1041" s="419"/>
      <c r="K1041" s="419"/>
      <c r="L1041" s="419"/>
      <c r="M1041" t="s">
        <v>2951</v>
      </c>
      <c r="N1041">
        <v>13</v>
      </c>
      <c r="O1041">
        <v>8</v>
      </c>
      <c r="P1041">
        <v>5</v>
      </c>
      <c r="Q1041">
        <v>3</v>
      </c>
      <c r="R1041">
        <v>1</v>
      </c>
      <c r="S1041">
        <v>0</v>
      </c>
      <c r="T1041">
        <v>7</v>
      </c>
      <c r="U1041">
        <v>2</v>
      </c>
      <c r="V1041">
        <v>0</v>
      </c>
      <c r="W1041">
        <v>2</v>
      </c>
      <c r="X1041">
        <v>0</v>
      </c>
      <c r="Y1041">
        <v>0</v>
      </c>
      <c r="Z1041">
        <v>4</v>
      </c>
      <c r="AA1041">
        <v>2</v>
      </c>
      <c r="AB1041">
        <v>0</v>
      </c>
      <c r="AC1041" s="419">
        <f t="shared" si="102"/>
        <v>1</v>
      </c>
      <c r="AD1041" s="419">
        <f t="shared" si="103"/>
        <v>1</v>
      </c>
      <c r="AE1041" s="419">
        <f t="shared" si="104"/>
        <v>0</v>
      </c>
      <c r="AF1041" s="419">
        <f t="shared" si="105"/>
        <v>3</v>
      </c>
      <c r="AG1041" s="419">
        <f t="shared" si="106"/>
        <v>0</v>
      </c>
      <c r="AH1041" s="419">
        <f t="shared" si="107"/>
        <v>0</v>
      </c>
    </row>
    <row r="1042" spans="1:34" ht="14.5" x14ac:dyDescent="0.35">
      <c r="A1042" s="681" t="s">
        <v>2954</v>
      </c>
      <c r="B1042" s="682" t="s">
        <v>2955</v>
      </c>
      <c r="C1042" s="419"/>
      <c r="D1042" s="419"/>
      <c r="E1042" s="419"/>
      <c r="F1042" s="419"/>
      <c r="G1042" s="419"/>
      <c r="H1042" s="419"/>
      <c r="I1042" s="419"/>
      <c r="J1042" s="419"/>
      <c r="K1042" s="419"/>
      <c r="L1042" s="419"/>
      <c r="M1042" t="s">
        <v>2656</v>
      </c>
      <c r="N1042">
        <v>11</v>
      </c>
      <c r="O1042">
        <v>8</v>
      </c>
      <c r="P1042">
        <v>3</v>
      </c>
      <c r="Q1042">
        <v>3</v>
      </c>
      <c r="R1042">
        <v>5</v>
      </c>
      <c r="S1042">
        <v>0</v>
      </c>
      <c r="T1042">
        <v>2</v>
      </c>
      <c r="U1042">
        <v>0</v>
      </c>
      <c r="V1042">
        <v>1</v>
      </c>
      <c r="W1042">
        <v>2</v>
      </c>
      <c r="X1042">
        <v>4</v>
      </c>
      <c r="Y1042">
        <v>0</v>
      </c>
      <c r="Z1042">
        <v>1</v>
      </c>
      <c r="AA1042">
        <v>0</v>
      </c>
      <c r="AB1042">
        <v>1</v>
      </c>
      <c r="AC1042" s="419">
        <f t="shared" si="102"/>
        <v>1</v>
      </c>
      <c r="AD1042" s="419">
        <f t="shared" si="103"/>
        <v>1</v>
      </c>
      <c r="AE1042" s="419">
        <f t="shared" si="104"/>
        <v>0</v>
      </c>
      <c r="AF1042" s="419">
        <f t="shared" si="105"/>
        <v>1</v>
      </c>
      <c r="AG1042" s="419">
        <f t="shared" si="106"/>
        <v>0</v>
      </c>
      <c r="AH1042" s="419">
        <f t="shared" si="107"/>
        <v>0</v>
      </c>
    </row>
    <row r="1043" spans="1:34" ht="14.5" x14ac:dyDescent="0.35">
      <c r="A1043" s="681" t="s">
        <v>2957</v>
      </c>
      <c r="B1043" s="682" t="s">
        <v>2958</v>
      </c>
      <c r="C1043" s="419"/>
      <c r="D1043" s="419"/>
      <c r="E1043" s="419"/>
      <c r="F1043" s="419"/>
      <c r="G1043" s="419"/>
      <c r="H1043" s="419"/>
      <c r="I1043" s="419"/>
      <c r="J1043" s="419"/>
      <c r="K1043" s="419"/>
      <c r="L1043" s="419"/>
      <c r="M1043" t="s">
        <v>2959</v>
      </c>
      <c r="N1043">
        <v>20</v>
      </c>
      <c r="O1043">
        <v>9</v>
      </c>
      <c r="P1043">
        <v>11</v>
      </c>
      <c r="Q1043">
        <v>4</v>
      </c>
      <c r="R1043">
        <v>7</v>
      </c>
      <c r="S1043">
        <v>5</v>
      </c>
      <c r="T1043">
        <v>0</v>
      </c>
      <c r="U1043">
        <v>4</v>
      </c>
      <c r="V1043">
        <v>0</v>
      </c>
      <c r="W1043">
        <v>3</v>
      </c>
      <c r="X1043">
        <v>1</v>
      </c>
      <c r="Y1043">
        <v>3</v>
      </c>
      <c r="Z1043">
        <v>0</v>
      </c>
      <c r="AA1043">
        <v>2</v>
      </c>
      <c r="AB1043">
        <v>0</v>
      </c>
      <c r="AC1043" s="419">
        <f t="shared" si="102"/>
        <v>1</v>
      </c>
      <c r="AD1043" s="419">
        <f t="shared" si="103"/>
        <v>6</v>
      </c>
      <c r="AE1043" s="419">
        <f t="shared" si="104"/>
        <v>2</v>
      </c>
      <c r="AF1043" s="419">
        <f t="shared" si="105"/>
        <v>0</v>
      </c>
      <c r="AG1043" s="419">
        <f t="shared" si="106"/>
        <v>2</v>
      </c>
      <c r="AH1043" s="419">
        <f t="shared" si="107"/>
        <v>0</v>
      </c>
    </row>
    <row r="1044" spans="1:34" ht="14.5" x14ac:dyDescent="0.35">
      <c r="A1044" s="681" t="s">
        <v>2961</v>
      </c>
      <c r="B1044" s="682" t="s">
        <v>2962</v>
      </c>
      <c r="C1044" s="419"/>
      <c r="D1044" s="419"/>
      <c r="E1044" s="419"/>
      <c r="F1044" s="419"/>
      <c r="G1044" s="419"/>
      <c r="H1044" s="419"/>
      <c r="I1044" s="419"/>
      <c r="J1044" s="419"/>
      <c r="K1044" s="419"/>
      <c r="L1044" s="419"/>
      <c r="M1044" t="s">
        <v>42</v>
      </c>
      <c r="N1044">
        <v>5</v>
      </c>
      <c r="O1044">
        <v>1</v>
      </c>
      <c r="P1044">
        <v>4</v>
      </c>
      <c r="Q1044">
        <v>0</v>
      </c>
      <c r="R1044">
        <v>0</v>
      </c>
      <c r="S1044">
        <v>0</v>
      </c>
      <c r="T1044">
        <v>2</v>
      </c>
      <c r="U1044">
        <v>3</v>
      </c>
      <c r="V1044">
        <v>0</v>
      </c>
      <c r="W1044">
        <v>0</v>
      </c>
      <c r="X1044">
        <v>0</v>
      </c>
      <c r="Y1044">
        <v>0</v>
      </c>
      <c r="Z1044">
        <v>1</v>
      </c>
      <c r="AA1044">
        <v>0</v>
      </c>
      <c r="AB1044">
        <v>0</v>
      </c>
      <c r="AC1044" s="419">
        <f t="shared" si="102"/>
        <v>0</v>
      </c>
      <c r="AD1044" s="419">
        <f t="shared" si="103"/>
        <v>0</v>
      </c>
      <c r="AE1044" s="419">
        <f t="shared" si="104"/>
        <v>0</v>
      </c>
      <c r="AF1044" s="419">
        <f t="shared" si="105"/>
        <v>1</v>
      </c>
      <c r="AG1044" s="419">
        <f t="shared" si="106"/>
        <v>3</v>
      </c>
      <c r="AH1044" s="419">
        <f t="shared" si="107"/>
        <v>0</v>
      </c>
    </row>
    <row r="1045" spans="1:34" ht="14.5" x14ac:dyDescent="0.35">
      <c r="A1045" s="681" t="s">
        <v>2535</v>
      </c>
      <c r="B1045" s="682" t="s">
        <v>2963</v>
      </c>
      <c r="C1045" s="419"/>
      <c r="D1045" s="419"/>
      <c r="E1045" s="419"/>
      <c r="F1045" s="419"/>
      <c r="G1045" s="419"/>
      <c r="H1045" s="419"/>
      <c r="I1045" s="419"/>
      <c r="J1045" s="419"/>
      <c r="K1045" s="419"/>
      <c r="L1045" s="419"/>
      <c r="M1045" t="s">
        <v>79</v>
      </c>
      <c r="N1045">
        <v>19</v>
      </c>
      <c r="O1045">
        <v>10</v>
      </c>
      <c r="P1045">
        <v>9</v>
      </c>
      <c r="Q1045">
        <v>5</v>
      </c>
      <c r="R1045">
        <v>1</v>
      </c>
      <c r="S1045">
        <v>2</v>
      </c>
      <c r="T1045">
        <v>5</v>
      </c>
      <c r="U1045">
        <v>5</v>
      </c>
      <c r="V1045">
        <v>1</v>
      </c>
      <c r="W1045">
        <v>2</v>
      </c>
      <c r="X1045">
        <v>0</v>
      </c>
      <c r="Y1045">
        <v>2</v>
      </c>
      <c r="Z1045">
        <v>2</v>
      </c>
      <c r="AA1045">
        <v>3</v>
      </c>
      <c r="AB1045">
        <v>1</v>
      </c>
      <c r="AC1045" s="419">
        <f t="shared" si="102"/>
        <v>3</v>
      </c>
      <c r="AD1045" s="419">
        <f t="shared" si="103"/>
        <v>1</v>
      </c>
      <c r="AE1045" s="419">
        <f t="shared" si="104"/>
        <v>0</v>
      </c>
      <c r="AF1045" s="419">
        <f t="shared" si="105"/>
        <v>3</v>
      </c>
      <c r="AG1045" s="419">
        <f t="shared" si="106"/>
        <v>2</v>
      </c>
      <c r="AH1045" s="419">
        <f t="shared" si="107"/>
        <v>0</v>
      </c>
    </row>
    <row r="1046" spans="1:34" ht="14.5" x14ac:dyDescent="0.35">
      <c r="A1046" s="681" t="s">
        <v>1030</v>
      </c>
      <c r="B1046" s="682" t="s">
        <v>2966</v>
      </c>
      <c r="C1046" s="419"/>
      <c r="D1046" s="419"/>
      <c r="E1046" s="419"/>
      <c r="F1046" s="419"/>
      <c r="G1046" s="419"/>
      <c r="H1046" s="419"/>
      <c r="I1046" s="419"/>
      <c r="J1046" s="419"/>
      <c r="K1046" s="419"/>
      <c r="L1046" s="419"/>
      <c r="M1046" t="s">
        <v>13312</v>
      </c>
      <c r="N1046">
        <v>15</v>
      </c>
      <c r="O1046">
        <v>10</v>
      </c>
      <c r="P1046">
        <v>5</v>
      </c>
      <c r="Q1046">
        <v>6</v>
      </c>
      <c r="R1046">
        <v>2</v>
      </c>
      <c r="S1046">
        <v>1</v>
      </c>
      <c r="T1046">
        <v>0</v>
      </c>
      <c r="U1046">
        <v>2</v>
      </c>
      <c r="V1046">
        <v>4</v>
      </c>
      <c r="W1046">
        <v>5</v>
      </c>
      <c r="X1046">
        <v>1</v>
      </c>
      <c r="Y1046">
        <v>1</v>
      </c>
      <c r="Z1046">
        <v>0</v>
      </c>
      <c r="AA1046">
        <v>0</v>
      </c>
      <c r="AB1046">
        <v>3</v>
      </c>
      <c r="AC1046" s="419">
        <f t="shared" si="102"/>
        <v>1</v>
      </c>
      <c r="AD1046" s="419">
        <f t="shared" si="103"/>
        <v>1</v>
      </c>
      <c r="AE1046" s="419">
        <f t="shared" si="104"/>
        <v>0</v>
      </c>
      <c r="AF1046" s="419">
        <f t="shared" si="105"/>
        <v>0</v>
      </c>
      <c r="AG1046" s="419">
        <f t="shared" si="106"/>
        <v>2</v>
      </c>
      <c r="AH1046" s="419">
        <f t="shared" si="107"/>
        <v>1</v>
      </c>
    </row>
    <row r="1047" spans="1:34" ht="14.5" x14ac:dyDescent="0.35">
      <c r="A1047" s="681" t="s">
        <v>1059</v>
      </c>
      <c r="B1047" s="682" t="s">
        <v>2968</v>
      </c>
      <c r="C1047" s="419"/>
      <c r="D1047" s="419"/>
      <c r="E1047" s="419"/>
      <c r="F1047" s="419"/>
      <c r="G1047" s="419"/>
      <c r="H1047" s="419"/>
      <c r="I1047" s="419"/>
      <c r="J1047" s="419"/>
      <c r="K1047" s="419"/>
      <c r="L1047" s="419"/>
      <c r="M1047" t="s">
        <v>2969</v>
      </c>
      <c r="N1047">
        <v>22</v>
      </c>
      <c r="O1047">
        <v>12</v>
      </c>
      <c r="P1047">
        <v>10</v>
      </c>
      <c r="Q1047">
        <v>0</v>
      </c>
      <c r="R1047">
        <v>0</v>
      </c>
      <c r="S1047">
        <v>2</v>
      </c>
      <c r="T1047">
        <v>11</v>
      </c>
      <c r="U1047">
        <v>9</v>
      </c>
      <c r="V1047">
        <v>0</v>
      </c>
      <c r="W1047">
        <v>0</v>
      </c>
      <c r="X1047">
        <v>0</v>
      </c>
      <c r="Y1047">
        <v>1</v>
      </c>
      <c r="Z1047">
        <v>8</v>
      </c>
      <c r="AA1047">
        <v>3</v>
      </c>
      <c r="AB1047">
        <v>0</v>
      </c>
      <c r="AC1047" s="419">
        <f t="shared" si="102"/>
        <v>0</v>
      </c>
      <c r="AD1047" s="419">
        <f t="shared" si="103"/>
        <v>0</v>
      </c>
      <c r="AE1047" s="419">
        <f t="shared" si="104"/>
        <v>1</v>
      </c>
      <c r="AF1047" s="419">
        <f t="shared" si="105"/>
        <v>3</v>
      </c>
      <c r="AG1047" s="419">
        <f t="shared" si="106"/>
        <v>6</v>
      </c>
      <c r="AH1047" s="419">
        <f t="shared" si="107"/>
        <v>0</v>
      </c>
    </row>
    <row r="1048" spans="1:34" ht="14.5" x14ac:dyDescent="0.35">
      <c r="A1048" s="681" t="s">
        <v>1092</v>
      </c>
      <c r="B1048" s="682" t="s">
        <v>2972</v>
      </c>
      <c r="C1048" s="419"/>
      <c r="D1048" s="419"/>
      <c r="E1048" s="419"/>
      <c r="F1048" s="419"/>
      <c r="G1048" s="419"/>
      <c r="H1048" s="419"/>
      <c r="I1048" s="419"/>
      <c r="J1048" s="419"/>
      <c r="K1048" s="419"/>
      <c r="L1048" s="419"/>
      <c r="M1048" t="s">
        <v>2973</v>
      </c>
      <c r="N1048">
        <v>4</v>
      </c>
      <c r="O1048">
        <v>3</v>
      </c>
      <c r="P1048">
        <v>1</v>
      </c>
      <c r="Q1048">
        <v>0</v>
      </c>
      <c r="R1048">
        <v>2</v>
      </c>
      <c r="S1048">
        <v>0</v>
      </c>
      <c r="T1048">
        <v>0</v>
      </c>
      <c r="U1048">
        <v>2</v>
      </c>
      <c r="V1048">
        <v>0</v>
      </c>
      <c r="W1048">
        <v>0</v>
      </c>
      <c r="X1048">
        <v>2</v>
      </c>
      <c r="Y1048">
        <v>0</v>
      </c>
      <c r="Z1048">
        <v>0</v>
      </c>
      <c r="AA1048">
        <v>1</v>
      </c>
      <c r="AB1048">
        <v>0</v>
      </c>
      <c r="AC1048" s="419">
        <f t="shared" si="102"/>
        <v>0</v>
      </c>
      <c r="AD1048" s="419">
        <f t="shared" si="103"/>
        <v>0</v>
      </c>
      <c r="AE1048" s="419">
        <f t="shared" si="104"/>
        <v>0</v>
      </c>
      <c r="AF1048" s="419">
        <f t="shared" si="105"/>
        <v>0</v>
      </c>
      <c r="AG1048" s="419">
        <f t="shared" si="106"/>
        <v>1</v>
      </c>
      <c r="AH1048" s="419">
        <f t="shared" si="107"/>
        <v>0</v>
      </c>
    </row>
    <row r="1049" spans="1:34" ht="14.5" x14ac:dyDescent="0.35">
      <c r="A1049" s="681" t="s">
        <v>7504</v>
      </c>
      <c r="B1049" s="682" t="s">
        <v>2976</v>
      </c>
      <c r="C1049" s="419"/>
      <c r="D1049" s="419"/>
      <c r="E1049" s="419"/>
      <c r="F1049" s="419"/>
      <c r="G1049" s="419"/>
      <c r="H1049" s="419"/>
      <c r="I1049" s="419"/>
      <c r="J1049" s="419"/>
      <c r="K1049" s="419"/>
      <c r="L1049" s="419"/>
      <c r="M1049" t="s">
        <v>2977</v>
      </c>
      <c r="N1049">
        <v>21</v>
      </c>
      <c r="O1049">
        <v>12</v>
      </c>
      <c r="P1049">
        <v>9</v>
      </c>
      <c r="Q1049">
        <v>7</v>
      </c>
      <c r="R1049">
        <v>0</v>
      </c>
      <c r="S1049">
        <v>2</v>
      </c>
      <c r="T1049">
        <v>2</v>
      </c>
      <c r="U1049">
        <v>2</v>
      </c>
      <c r="V1049">
        <v>8</v>
      </c>
      <c r="W1049">
        <v>6</v>
      </c>
      <c r="X1049">
        <v>0</v>
      </c>
      <c r="Y1049">
        <v>1</v>
      </c>
      <c r="Z1049">
        <v>0</v>
      </c>
      <c r="AA1049">
        <v>0</v>
      </c>
      <c r="AB1049">
        <v>5</v>
      </c>
      <c r="AC1049" s="419">
        <f t="shared" si="102"/>
        <v>1</v>
      </c>
      <c r="AD1049" s="419">
        <f t="shared" si="103"/>
        <v>0</v>
      </c>
      <c r="AE1049" s="419">
        <f t="shared" si="104"/>
        <v>1</v>
      </c>
      <c r="AF1049" s="419">
        <f t="shared" si="105"/>
        <v>2</v>
      </c>
      <c r="AG1049" s="419">
        <f t="shared" si="106"/>
        <v>2</v>
      </c>
      <c r="AH1049" s="419">
        <f t="shared" si="107"/>
        <v>3</v>
      </c>
    </row>
    <row r="1050" spans="1:34" ht="14.5" x14ac:dyDescent="0.35">
      <c r="A1050" s="681" t="s">
        <v>2523</v>
      </c>
      <c r="B1050" s="682" t="s">
        <v>2979</v>
      </c>
      <c r="C1050" s="419"/>
      <c r="D1050" s="419"/>
      <c r="E1050" s="419"/>
      <c r="F1050" s="419"/>
      <c r="G1050" s="419"/>
      <c r="H1050" s="419"/>
      <c r="I1050" s="419"/>
      <c r="J1050" s="419"/>
      <c r="K1050" s="419"/>
      <c r="L1050" s="419"/>
      <c r="M1050" t="s">
        <v>18540</v>
      </c>
      <c r="N1050">
        <v>10</v>
      </c>
      <c r="O1050">
        <v>7</v>
      </c>
      <c r="P1050">
        <v>3</v>
      </c>
      <c r="Q1050">
        <v>0</v>
      </c>
      <c r="R1050">
        <v>1</v>
      </c>
      <c r="S1050">
        <v>2</v>
      </c>
      <c r="T1050">
        <v>0</v>
      </c>
      <c r="U1050">
        <v>7</v>
      </c>
      <c r="V1050">
        <v>0</v>
      </c>
      <c r="W1050">
        <v>0</v>
      </c>
      <c r="X1050">
        <v>1</v>
      </c>
      <c r="Y1050">
        <v>1</v>
      </c>
      <c r="Z1050">
        <v>0</v>
      </c>
      <c r="AA1050">
        <v>5</v>
      </c>
      <c r="AB1050">
        <v>0</v>
      </c>
      <c r="AC1050" s="419">
        <f t="shared" si="102"/>
        <v>0</v>
      </c>
      <c r="AD1050" s="419">
        <f t="shared" si="103"/>
        <v>0</v>
      </c>
      <c r="AE1050" s="419">
        <f t="shared" si="104"/>
        <v>1</v>
      </c>
      <c r="AF1050" s="419">
        <f t="shared" si="105"/>
        <v>0</v>
      </c>
      <c r="AG1050" s="419">
        <f t="shared" si="106"/>
        <v>2</v>
      </c>
      <c r="AH1050" s="419">
        <f t="shared" si="107"/>
        <v>0</v>
      </c>
    </row>
    <row r="1051" spans="1:34" ht="14.5" x14ac:dyDescent="0.35">
      <c r="A1051" s="681" t="s">
        <v>2863</v>
      </c>
      <c r="B1051" s="682" t="s">
        <v>2980</v>
      </c>
      <c r="C1051" s="419"/>
      <c r="D1051" s="419"/>
      <c r="E1051" s="419"/>
      <c r="F1051" s="419"/>
      <c r="G1051" s="419"/>
      <c r="H1051" s="419"/>
      <c r="I1051" s="419"/>
      <c r="J1051" s="419"/>
      <c r="K1051" s="419"/>
      <c r="L1051" s="419"/>
      <c r="M1051" t="s">
        <v>2981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 s="419">
        <f t="shared" si="102"/>
        <v>0</v>
      </c>
      <c r="AD1051" s="419">
        <f t="shared" si="103"/>
        <v>0</v>
      </c>
      <c r="AE1051" s="419">
        <f t="shared" si="104"/>
        <v>0</v>
      </c>
      <c r="AF1051" s="419">
        <f t="shared" si="105"/>
        <v>0</v>
      </c>
      <c r="AG1051" s="419">
        <f t="shared" si="106"/>
        <v>0</v>
      </c>
      <c r="AH1051" s="419">
        <f t="shared" si="107"/>
        <v>0</v>
      </c>
    </row>
    <row r="1052" spans="1:34" ht="14.5" x14ac:dyDescent="0.35">
      <c r="A1052" s="681" t="s">
        <v>2870</v>
      </c>
      <c r="B1052" s="682" t="s">
        <v>2982</v>
      </c>
      <c r="C1052" s="419"/>
      <c r="D1052" s="419"/>
      <c r="E1052" s="419"/>
      <c r="F1052" s="419"/>
      <c r="G1052" s="419"/>
      <c r="H1052" s="419"/>
      <c r="I1052" s="419"/>
      <c r="J1052" s="419"/>
      <c r="K1052" s="419"/>
      <c r="L1052" s="419"/>
      <c r="M1052" t="s">
        <v>2983</v>
      </c>
      <c r="N1052">
        <v>3</v>
      </c>
      <c r="O1052">
        <v>1</v>
      </c>
      <c r="P1052">
        <v>2</v>
      </c>
      <c r="Q1052">
        <v>1</v>
      </c>
      <c r="R1052">
        <v>2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0</v>
      </c>
      <c r="AB1052">
        <v>0</v>
      </c>
      <c r="AC1052" s="419">
        <f t="shared" si="102"/>
        <v>1</v>
      </c>
      <c r="AD1052" s="419">
        <f t="shared" si="103"/>
        <v>1</v>
      </c>
      <c r="AE1052" s="419">
        <f t="shared" si="104"/>
        <v>0</v>
      </c>
      <c r="AF1052" s="419">
        <f t="shared" si="105"/>
        <v>0</v>
      </c>
      <c r="AG1052" s="419">
        <f t="shared" si="106"/>
        <v>0</v>
      </c>
      <c r="AH1052" s="419">
        <f t="shared" si="107"/>
        <v>0</v>
      </c>
    </row>
    <row r="1053" spans="1:34" ht="14.5" x14ac:dyDescent="0.35">
      <c r="A1053" s="681" t="s">
        <v>2546</v>
      </c>
      <c r="B1053" s="682" t="s">
        <v>2985</v>
      </c>
      <c r="C1053" s="419"/>
      <c r="D1053" s="419"/>
      <c r="E1053" s="419"/>
      <c r="F1053" s="419"/>
      <c r="G1053" s="419"/>
      <c r="H1053" s="419"/>
      <c r="I1053" s="419"/>
      <c r="J1053" s="419"/>
      <c r="K1053" s="419"/>
      <c r="L1053" s="419"/>
      <c r="M1053" t="s">
        <v>336</v>
      </c>
      <c r="N1053">
        <v>1</v>
      </c>
      <c r="O1053">
        <v>1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1</v>
      </c>
      <c r="AB1053">
        <v>0</v>
      </c>
      <c r="AC1053" s="419">
        <f t="shared" si="102"/>
        <v>0</v>
      </c>
      <c r="AD1053" s="419">
        <f t="shared" si="103"/>
        <v>0</v>
      </c>
      <c r="AE1053" s="419">
        <f t="shared" si="104"/>
        <v>0</v>
      </c>
      <c r="AF1053" s="419">
        <f t="shared" si="105"/>
        <v>0</v>
      </c>
      <c r="AG1053" s="419">
        <f t="shared" si="106"/>
        <v>0</v>
      </c>
      <c r="AH1053" s="419">
        <f t="shared" si="107"/>
        <v>0</v>
      </c>
    </row>
    <row r="1054" spans="1:34" ht="14.5" x14ac:dyDescent="0.35">
      <c r="A1054" s="681" t="s">
        <v>2521</v>
      </c>
      <c r="B1054" s="682" t="s">
        <v>2987</v>
      </c>
      <c r="C1054" s="419"/>
      <c r="D1054" s="419"/>
      <c r="E1054" s="419"/>
      <c r="F1054" s="419"/>
      <c r="G1054" s="419"/>
      <c r="H1054" s="419"/>
      <c r="I1054" s="419"/>
      <c r="J1054" s="419"/>
      <c r="K1054" s="419"/>
      <c r="L1054" s="419"/>
      <c r="M1054" t="s">
        <v>320</v>
      </c>
      <c r="N1054">
        <v>29</v>
      </c>
      <c r="O1054">
        <v>19</v>
      </c>
      <c r="P1054">
        <v>10</v>
      </c>
      <c r="Q1054">
        <v>4</v>
      </c>
      <c r="R1054">
        <v>4</v>
      </c>
      <c r="S1054">
        <v>3</v>
      </c>
      <c r="T1054">
        <v>7</v>
      </c>
      <c r="U1054">
        <v>7</v>
      </c>
      <c r="V1054">
        <v>4</v>
      </c>
      <c r="W1054">
        <v>3</v>
      </c>
      <c r="X1054">
        <v>2</v>
      </c>
      <c r="Y1054">
        <v>3</v>
      </c>
      <c r="Z1054">
        <v>4</v>
      </c>
      <c r="AA1054">
        <v>3</v>
      </c>
      <c r="AB1054">
        <v>4</v>
      </c>
      <c r="AC1054" s="419">
        <f t="shared" si="102"/>
        <v>1</v>
      </c>
      <c r="AD1054" s="419">
        <f t="shared" si="103"/>
        <v>2</v>
      </c>
      <c r="AE1054" s="419">
        <f t="shared" si="104"/>
        <v>0</v>
      </c>
      <c r="AF1054" s="419">
        <f t="shared" si="105"/>
        <v>3</v>
      </c>
      <c r="AG1054" s="419">
        <f t="shared" si="106"/>
        <v>4</v>
      </c>
      <c r="AH1054" s="419">
        <f t="shared" si="107"/>
        <v>0</v>
      </c>
    </row>
    <row r="1055" spans="1:34" ht="14.5" x14ac:dyDescent="0.35">
      <c r="A1055" s="681" t="s">
        <v>2542</v>
      </c>
      <c r="B1055" s="682" t="s">
        <v>2990</v>
      </c>
      <c r="C1055" s="419"/>
      <c r="D1055" s="419"/>
      <c r="E1055" s="419"/>
      <c r="F1055" s="419"/>
      <c r="G1055" s="419"/>
      <c r="H1055" s="419"/>
      <c r="I1055" s="419"/>
      <c r="J1055" s="419"/>
      <c r="K1055" s="419"/>
      <c r="L1055" s="419"/>
      <c r="M1055" t="s">
        <v>2991</v>
      </c>
      <c r="N1055">
        <v>9</v>
      </c>
      <c r="O1055">
        <v>5</v>
      </c>
      <c r="P1055">
        <v>4</v>
      </c>
      <c r="Q1055">
        <v>3</v>
      </c>
      <c r="R1055">
        <v>6</v>
      </c>
      <c r="S1055">
        <v>0</v>
      </c>
      <c r="T1055">
        <v>0</v>
      </c>
      <c r="U1055">
        <v>0</v>
      </c>
      <c r="V1055">
        <v>0</v>
      </c>
      <c r="W1055">
        <v>1</v>
      </c>
      <c r="X1055">
        <v>4</v>
      </c>
      <c r="Y1055">
        <v>0</v>
      </c>
      <c r="Z1055">
        <v>0</v>
      </c>
      <c r="AA1055">
        <v>0</v>
      </c>
      <c r="AB1055">
        <v>0</v>
      </c>
      <c r="AC1055" s="419">
        <f t="shared" si="102"/>
        <v>2</v>
      </c>
      <c r="AD1055" s="419">
        <f t="shared" si="103"/>
        <v>2</v>
      </c>
      <c r="AE1055" s="419">
        <f t="shared" si="104"/>
        <v>0</v>
      </c>
      <c r="AF1055" s="419">
        <f t="shared" si="105"/>
        <v>0</v>
      </c>
      <c r="AG1055" s="419">
        <f t="shared" si="106"/>
        <v>0</v>
      </c>
      <c r="AH1055" s="419">
        <f t="shared" si="107"/>
        <v>0</v>
      </c>
    </row>
    <row r="1056" spans="1:34" ht="14.5" x14ac:dyDescent="0.35">
      <c r="A1056" s="681" t="s">
        <v>2347</v>
      </c>
      <c r="B1056" s="682" t="s">
        <v>10153</v>
      </c>
      <c r="C1056" s="419"/>
      <c r="D1056" s="419"/>
      <c r="E1056" s="419"/>
      <c r="F1056" s="419"/>
      <c r="G1056" s="419"/>
      <c r="H1056" s="419"/>
      <c r="I1056" s="419"/>
      <c r="J1056" s="419"/>
      <c r="K1056" s="419"/>
      <c r="L1056" s="419"/>
      <c r="M1056" t="s">
        <v>19247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 s="419">
        <f t="shared" si="102"/>
        <v>0</v>
      </c>
      <c r="AD1056" s="419">
        <f t="shared" si="103"/>
        <v>0</v>
      </c>
      <c r="AE1056" s="419">
        <f t="shared" si="104"/>
        <v>0</v>
      </c>
      <c r="AF1056" s="419">
        <f t="shared" si="105"/>
        <v>0</v>
      </c>
      <c r="AG1056" s="419">
        <f t="shared" si="106"/>
        <v>0</v>
      </c>
      <c r="AH1056" s="419">
        <f t="shared" si="107"/>
        <v>0</v>
      </c>
    </row>
    <row r="1057" spans="1:34" ht="14.5" x14ac:dyDescent="0.35">
      <c r="A1057" s="681" t="s">
        <v>2994</v>
      </c>
      <c r="B1057" s="682" t="s">
        <v>10157</v>
      </c>
      <c r="C1057" s="419"/>
      <c r="D1057" s="419"/>
      <c r="E1057" s="419"/>
      <c r="F1057" s="419"/>
      <c r="G1057" s="419"/>
      <c r="H1057" s="419"/>
      <c r="I1057" s="419"/>
      <c r="J1057" s="419"/>
      <c r="K1057" s="419"/>
      <c r="L1057" s="419"/>
      <c r="M1057" t="s">
        <v>2995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 s="419">
        <f t="shared" si="102"/>
        <v>0</v>
      </c>
      <c r="AD1057" s="419">
        <f t="shared" si="103"/>
        <v>0</v>
      </c>
      <c r="AE1057" s="419">
        <f t="shared" si="104"/>
        <v>0</v>
      </c>
      <c r="AF1057" s="419">
        <f t="shared" si="105"/>
        <v>0</v>
      </c>
      <c r="AG1057" s="419">
        <f t="shared" si="106"/>
        <v>0</v>
      </c>
      <c r="AH1057" s="419">
        <f t="shared" si="107"/>
        <v>0</v>
      </c>
    </row>
    <row r="1058" spans="1:34" ht="14.5" x14ac:dyDescent="0.35">
      <c r="A1058" s="681" t="s">
        <v>2996</v>
      </c>
      <c r="B1058" s="682" t="s">
        <v>2997</v>
      </c>
      <c r="C1058" s="419"/>
      <c r="D1058" s="419"/>
      <c r="E1058" s="419"/>
      <c r="F1058" s="419"/>
      <c r="G1058" s="419"/>
      <c r="H1058" s="419"/>
      <c r="I1058" s="419"/>
      <c r="J1058" s="419"/>
      <c r="K1058" s="419"/>
      <c r="L1058" s="419"/>
      <c r="M1058" t="s">
        <v>13315</v>
      </c>
      <c r="N1058">
        <v>3</v>
      </c>
      <c r="O1058">
        <v>2</v>
      </c>
      <c r="P1058">
        <v>1</v>
      </c>
      <c r="Q1058">
        <v>0</v>
      </c>
      <c r="R1058">
        <v>3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2</v>
      </c>
      <c r="Y1058">
        <v>0</v>
      </c>
      <c r="Z1058">
        <v>0</v>
      </c>
      <c r="AA1058">
        <v>0</v>
      </c>
      <c r="AB1058">
        <v>0</v>
      </c>
      <c r="AC1058" s="419">
        <f t="shared" si="102"/>
        <v>0</v>
      </c>
      <c r="AD1058" s="419">
        <f t="shared" si="103"/>
        <v>1</v>
      </c>
      <c r="AE1058" s="419">
        <f t="shared" si="104"/>
        <v>0</v>
      </c>
      <c r="AF1058" s="419">
        <f t="shared" si="105"/>
        <v>0</v>
      </c>
      <c r="AG1058" s="419">
        <f t="shared" si="106"/>
        <v>0</v>
      </c>
      <c r="AH1058" s="419">
        <f t="shared" si="107"/>
        <v>0</v>
      </c>
    </row>
    <row r="1059" spans="1:34" ht="14.5" x14ac:dyDescent="0.35">
      <c r="A1059" s="681" t="s">
        <v>3000</v>
      </c>
      <c r="B1059" s="682" t="s">
        <v>3001</v>
      </c>
      <c r="C1059" s="419"/>
      <c r="D1059" s="419"/>
      <c r="E1059" s="419"/>
      <c r="F1059" s="419"/>
      <c r="G1059" s="419"/>
      <c r="H1059" s="419"/>
      <c r="I1059" s="419"/>
      <c r="J1059" s="419"/>
      <c r="K1059" s="419"/>
      <c r="L1059" s="419"/>
      <c r="M1059" t="s">
        <v>59</v>
      </c>
      <c r="N1059">
        <v>11</v>
      </c>
      <c r="O1059">
        <v>4</v>
      </c>
      <c r="P1059">
        <v>7</v>
      </c>
      <c r="Q1059">
        <v>0</v>
      </c>
      <c r="R1059">
        <v>0</v>
      </c>
      <c r="S1059">
        <v>0</v>
      </c>
      <c r="T1059">
        <v>5</v>
      </c>
      <c r="U1059">
        <v>6</v>
      </c>
      <c r="V1059">
        <v>0</v>
      </c>
      <c r="W1059">
        <v>0</v>
      </c>
      <c r="X1059">
        <v>0</v>
      </c>
      <c r="Y1059">
        <v>0</v>
      </c>
      <c r="Z1059">
        <v>2</v>
      </c>
      <c r="AA1059">
        <v>2</v>
      </c>
      <c r="AB1059">
        <v>0</v>
      </c>
      <c r="AC1059" s="419">
        <f t="shared" si="102"/>
        <v>0</v>
      </c>
      <c r="AD1059" s="419">
        <f t="shared" si="103"/>
        <v>0</v>
      </c>
      <c r="AE1059" s="419">
        <f t="shared" si="104"/>
        <v>0</v>
      </c>
      <c r="AF1059" s="419">
        <f t="shared" si="105"/>
        <v>3</v>
      </c>
      <c r="AG1059" s="419">
        <f t="shared" si="106"/>
        <v>4</v>
      </c>
      <c r="AH1059" s="419">
        <f t="shared" si="107"/>
        <v>0</v>
      </c>
    </row>
    <row r="1060" spans="1:34" ht="14.5" x14ac:dyDescent="0.35">
      <c r="A1060" s="681" t="s">
        <v>2445</v>
      </c>
      <c r="B1060" s="682" t="s">
        <v>3004</v>
      </c>
      <c r="C1060" s="419"/>
      <c r="D1060" s="419"/>
      <c r="E1060" s="419"/>
      <c r="F1060" s="419"/>
      <c r="G1060" s="419"/>
      <c r="H1060" s="419"/>
      <c r="I1060" s="419"/>
      <c r="J1060" s="419"/>
      <c r="K1060" s="419"/>
      <c r="L1060" s="419"/>
      <c r="M1060" t="s">
        <v>3005</v>
      </c>
      <c r="N1060">
        <v>4</v>
      </c>
      <c r="O1060">
        <v>3</v>
      </c>
      <c r="P1060">
        <v>1</v>
      </c>
      <c r="Q1060">
        <v>0</v>
      </c>
      <c r="R1060">
        <v>0</v>
      </c>
      <c r="S1060">
        <v>0</v>
      </c>
      <c r="T1060">
        <v>4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3</v>
      </c>
      <c r="AA1060">
        <v>0</v>
      </c>
      <c r="AB1060">
        <v>0</v>
      </c>
      <c r="AC1060" s="419">
        <f t="shared" si="102"/>
        <v>0</v>
      </c>
      <c r="AD1060" s="419">
        <f t="shared" si="103"/>
        <v>0</v>
      </c>
      <c r="AE1060" s="419">
        <f t="shared" si="104"/>
        <v>0</v>
      </c>
      <c r="AF1060" s="419">
        <f t="shared" si="105"/>
        <v>1</v>
      </c>
      <c r="AG1060" s="419">
        <f t="shared" si="106"/>
        <v>0</v>
      </c>
      <c r="AH1060" s="419">
        <f t="shared" si="107"/>
        <v>0</v>
      </c>
    </row>
    <row r="1061" spans="1:34" ht="14.5" x14ac:dyDescent="0.35">
      <c r="A1061" s="681" t="s">
        <v>2637</v>
      </c>
      <c r="B1061" s="682" t="s">
        <v>9852</v>
      </c>
      <c r="C1061" s="419"/>
      <c r="D1061" s="419"/>
      <c r="E1061" s="419"/>
      <c r="F1061" s="419"/>
      <c r="G1061" s="419"/>
      <c r="H1061" s="419"/>
      <c r="I1061" s="419"/>
      <c r="J1061" s="419"/>
      <c r="K1061" s="419"/>
      <c r="L1061" s="419"/>
      <c r="M1061" t="s">
        <v>550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 s="419">
        <f t="shared" si="102"/>
        <v>0</v>
      </c>
      <c r="AD1061" s="419">
        <f t="shared" si="103"/>
        <v>0</v>
      </c>
      <c r="AE1061" s="419">
        <f t="shared" si="104"/>
        <v>0</v>
      </c>
      <c r="AF1061" s="419">
        <f t="shared" si="105"/>
        <v>0</v>
      </c>
      <c r="AG1061" s="419">
        <f t="shared" si="106"/>
        <v>0</v>
      </c>
      <c r="AH1061" s="419">
        <f t="shared" si="107"/>
        <v>0</v>
      </c>
    </row>
    <row r="1062" spans="1:34" ht="14.5" x14ac:dyDescent="0.35">
      <c r="A1062" s="681" t="s">
        <v>2704</v>
      </c>
      <c r="B1062" s="682" t="s">
        <v>9953</v>
      </c>
      <c r="C1062" s="419"/>
      <c r="D1062" s="419"/>
      <c r="E1062" s="419"/>
      <c r="F1062" s="419"/>
      <c r="G1062" s="419"/>
      <c r="H1062" s="419"/>
      <c r="I1062" s="419"/>
      <c r="J1062" s="419"/>
      <c r="K1062" s="419"/>
      <c r="L1062" s="419"/>
      <c r="M1062" t="s">
        <v>9954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 s="419">
        <f t="shared" si="102"/>
        <v>0</v>
      </c>
      <c r="AD1062" s="419">
        <f t="shared" si="103"/>
        <v>0</v>
      </c>
      <c r="AE1062" s="419">
        <f t="shared" si="104"/>
        <v>0</v>
      </c>
      <c r="AF1062" s="419">
        <f t="shared" si="105"/>
        <v>0</v>
      </c>
      <c r="AG1062" s="419">
        <f t="shared" si="106"/>
        <v>0</v>
      </c>
      <c r="AH1062" s="419">
        <f t="shared" si="107"/>
        <v>0</v>
      </c>
    </row>
    <row r="1063" spans="1:34" ht="14.5" x14ac:dyDescent="0.35">
      <c r="A1063" s="681" t="s">
        <v>2696</v>
      </c>
      <c r="B1063" s="682" t="s">
        <v>3007</v>
      </c>
      <c r="C1063" s="419"/>
      <c r="D1063" s="419"/>
      <c r="E1063" s="419"/>
      <c r="F1063" s="419"/>
      <c r="G1063" s="419"/>
      <c r="H1063" s="419"/>
      <c r="I1063" s="419"/>
      <c r="J1063" s="419"/>
      <c r="K1063" s="419"/>
      <c r="L1063" s="419"/>
      <c r="M1063" t="s">
        <v>3008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 s="419">
        <f t="shared" si="102"/>
        <v>0</v>
      </c>
      <c r="AD1063" s="419">
        <f t="shared" si="103"/>
        <v>0</v>
      </c>
      <c r="AE1063" s="419">
        <f t="shared" si="104"/>
        <v>0</v>
      </c>
      <c r="AF1063" s="419">
        <f t="shared" si="105"/>
        <v>0</v>
      </c>
      <c r="AG1063" s="419">
        <f t="shared" si="106"/>
        <v>0</v>
      </c>
      <c r="AH1063" s="419">
        <f t="shared" si="107"/>
        <v>0</v>
      </c>
    </row>
    <row r="1064" spans="1:34" ht="14.5" x14ac:dyDescent="0.35">
      <c r="A1064" s="681" t="s">
        <v>253</v>
      </c>
      <c r="B1064" s="682" t="s">
        <v>3011</v>
      </c>
      <c r="C1064" s="419"/>
      <c r="D1064" s="419"/>
      <c r="E1064" s="419"/>
      <c r="F1064" s="419"/>
      <c r="G1064" s="419"/>
      <c r="H1064" s="419"/>
      <c r="I1064" s="419"/>
      <c r="J1064" s="419"/>
      <c r="K1064" s="419"/>
      <c r="L1064" s="419"/>
      <c r="M1064" t="s">
        <v>3012</v>
      </c>
      <c r="N1064">
        <v>37</v>
      </c>
      <c r="O1064">
        <v>20</v>
      </c>
      <c r="P1064">
        <v>17</v>
      </c>
      <c r="Q1064">
        <v>7</v>
      </c>
      <c r="R1064">
        <v>13</v>
      </c>
      <c r="S1064">
        <v>9</v>
      </c>
      <c r="T1064">
        <v>0</v>
      </c>
      <c r="U1064">
        <v>8</v>
      </c>
      <c r="V1064">
        <v>0</v>
      </c>
      <c r="W1064">
        <v>5</v>
      </c>
      <c r="X1064">
        <v>5</v>
      </c>
      <c r="Y1064">
        <v>2</v>
      </c>
      <c r="Z1064">
        <v>0</v>
      </c>
      <c r="AA1064">
        <v>8</v>
      </c>
      <c r="AB1064">
        <v>0</v>
      </c>
      <c r="AC1064" s="419">
        <f t="shared" si="102"/>
        <v>2</v>
      </c>
      <c r="AD1064" s="419">
        <f t="shared" si="103"/>
        <v>8</v>
      </c>
      <c r="AE1064" s="419">
        <f t="shared" si="104"/>
        <v>7</v>
      </c>
      <c r="AF1064" s="419">
        <f t="shared" si="105"/>
        <v>0</v>
      </c>
      <c r="AG1064" s="419">
        <f t="shared" si="106"/>
        <v>0</v>
      </c>
      <c r="AH1064" s="419">
        <f t="shared" si="107"/>
        <v>0</v>
      </c>
    </row>
    <row r="1065" spans="1:34" ht="14.5" x14ac:dyDescent="0.35">
      <c r="A1065" s="681" t="s">
        <v>8293</v>
      </c>
      <c r="B1065" s="682" t="s">
        <v>9864</v>
      </c>
      <c r="C1065" s="419"/>
      <c r="D1065" s="419"/>
      <c r="E1065" s="419"/>
      <c r="F1065" s="419"/>
      <c r="G1065" s="419"/>
      <c r="H1065" s="419"/>
      <c r="I1065" s="419"/>
      <c r="J1065" s="419"/>
      <c r="K1065" s="419"/>
      <c r="L1065" s="419"/>
      <c r="M1065" t="s">
        <v>3014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 s="419">
        <f t="shared" si="102"/>
        <v>0</v>
      </c>
      <c r="AD1065" s="419">
        <f t="shared" si="103"/>
        <v>0</v>
      </c>
      <c r="AE1065" s="419">
        <f t="shared" si="104"/>
        <v>0</v>
      </c>
      <c r="AF1065" s="419">
        <f t="shared" si="105"/>
        <v>0</v>
      </c>
      <c r="AG1065" s="419">
        <f t="shared" si="106"/>
        <v>0</v>
      </c>
      <c r="AH1065" s="419">
        <f t="shared" si="107"/>
        <v>0</v>
      </c>
    </row>
    <row r="1066" spans="1:34" ht="14.5" x14ac:dyDescent="0.35">
      <c r="A1066" s="681" t="s">
        <v>555</v>
      </c>
      <c r="B1066" s="682" t="s">
        <v>3015</v>
      </c>
      <c r="C1066" s="419"/>
      <c r="D1066" s="419"/>
      <c r="E1066" s="419"/>
      <c r="F1066" s="419"/>
      <c r="G1066" s="419"/>
      <c r="H1066" s="419"/>
      <c r="I1066" s="419"/>
      <c r="J1066" s="419"/>
      <c r="K1066" s="419"/>
      <c r="L1066" s="419"/>
      <c r="M1066" t="s">
        <v>541</v>
      </c>
      <c r="N1066">
        <v>16</v>
      </c>
      <c r="O1066">
        <v>8</v>
      </c>
      <c r="P1066">
        <v>8</v>
      </c>
      <c r="Q1066">
        <v>2</v>
      </c>
      <c r="R1066">
        <v>3</v>
      </c>
      <c r="S1066">
        <v>0</v>
      </c>
      <c r="T1066">
        <v>4</v>
      </c>
      <c r="U1066">
        <v>2</v>
      </c>
      <c r="V1066">
        <v>5</v>
      </c>
      <c r="W1066">
        <v>0</v>
      </c>
      <c r="X1066">
        <v>1</v>
      </c>
      <c r="Y1066">
        <v>0</v>
      </c>
      <c r="Z1066">
        <v>2</v>
      </c>
      <c r="AA1066">
        <v>0</v>
      </c>
      <c r="AB1066">
        <v>5</v>
      </c>
      <c r="AC1066" s="419">
        <f t="shared" si="102"/>
        <v>2</v>
      </c>
      <c r="AD1066" s="419">
        <f t="shared" si="103"/>
        <v>2</v>
      </c>
      <c r="AE1066" s="419">
        <f t="shared" si="104"/>
        <v>0</v>
      </c>
      <c r="AF1066" s="419">
        <f t="shared" si="105"/>
        <v>2</v>
      </c>
      <c r="AG1066" s="419">
        <f t="shared" si="106"/>
        <v>2</v>
      </c>
      <c r="AH1066" s="419">
        <f t="shared" si="107"/>
        <v>0</v>
      </c>
    </row>
    <row r="1067" spans="1:34" ht="14.5" x14ac:dyDescent="0.35">
      <c r="A1067" s="681" t="s">
        <v>10078</v>
      </c>
      <c r="B1067" s="682" t="s">
        <v>10077</v>
      </c>
      <c r="C1067" s="419"/>
      <c r="D1067" s="419"/>
      <c r="E1067" s="419"/>
      <c r="F1067" s="419"/>
      <c r="G1067" s="419"/>
      <c r="H1067" s="419"/>
      <c r="I1067" s="419"/>
      <c r="J1067" s="419"/>
      <c r="K1067" s="419"/>
      <c r="L1067" s="419"/>
      <c r="M1067" t="s">
        <v>10079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 s="419">
        <f t="shared" si="102"/>
        <v>0</v>
      </c>
      <c r="AD1067" s="419">
        <f t="shared" si="103"/>
        <v>0</v>
      </c>
      <c r="AE1067" s="419">
        <f t="shared" si="104"/>
        <v>0</v>
      </c>
      <c r="AF1067" s="419">
        <f t="shared" si="105"/>
        <v>0</v>
      </c>
      <c r="AG1067" s="419">
        <f t="shared" si="106"/>
        <v>0</v>
      </c>
      <c r="AH1067" s="419">
        <f t="shared" si="107"/>
        <v>0</v>
      </c>
    </row>
    <row r="1068" spans="1:34" ht="14.5" x14ac:dyDescent="0.35">
      <c r="A1068" s="681" t="s">
        <v>7098</v>
      </c>
      <c r="B1068" s="682" t="s">
        <v>3018</v>
      </c>
      <c r="C1068" s="419"/>
      <c r="D1068" s="419"/>
      <c r="E1068" s="419"/>
      <c r="F1068" s="419"/>
      <c r="G1068" s="419"/>
      <c r="H1068" s="419"/>
      <c r="I1068" s="419"/>
      <c r="J1068" s="419"/>
      <c r="K1068" s="419"/>
      <c r="L1068" s="419"/>
      <c r="M1068" t="s">
        <v>2161</v>
      </c>
      <c r="N1068">
        <v>57</v>
      </c>
      <c r="O1068">
        <v>25</v>
      </c>
      <c r="P1068">
        <v>32</v>
      </c>
      <c r="Q1068">
        <v>14</v>
      </c>
      <c r="R1068">
        <v>15</v>
      </c>
      <c r="S1068">
        <v>10</v>
      </c>
      <c r="T1068">
        <v>9</v>
      </c>
      <c r="U1068">
        <v>7</v>
      </c>
      <c r="V1068">
        <v>2</v>
      </c>
      <c r="W1068">
        <v>4</v>
      </c>
      <c r="X1068">
        <v>7</v>
      </c>
      <c r="Y1068">
        <v>5</v>
      </c>
      <c r="Z1068">
        <v>4</v>
      </c>
      <c r="AA1068">
        <v>4</v>
      </c>
      <c r="AB1068">
        <v>1</v>
      </c>
      <c r="AC1068" s="419">
        <f t="shared" si="102"/>
        <v>10</v>
      </c>
      <c r="AD1068" s="419">
        <f t="shared" si="103"/>
        <v>8</v>
      </c>
      <c r="AE1068" s="419">
        <f t="shared" si="104"/>
        <v>5</v>
      </c>
      <c r="AF1068" s="419">
        <f t="shared" si="105"/>
        <v>5</v>
      </c>
      <c r="AG1068" s="419">
        <f t="shared" si="106"/>
        <v>3</v>
      </c>
      <c r="AH1068" s="419">
        <f t="shared" si="107"/>
        <v>1</v>
      </c>
    </row>
    <row r="1069" spans="1:34" ht="14.5" x14ac:dyDescent="0.35">
      <c r="A1069" s="681" t="s">
        <v>664</v>
      </c>
      <c r="B1069" s="682" t="s">
        <v>3019</v>
      </c>
      <c r="C1069" s="419"/>
      <c r="D1069" s="419"/>
      <c r="E1069" s="419"/>
      <c r="F1069" s="419"/>
      <c r="G1069" s="419"/>
      <c r="H1069" s="419"/>
      <c r="I1069" s="419"/>
      <c r="J1069" s="419"/>
      <c r="K1069" s="419"/>
      <c r="L1069" s="419"/>
      <c r="M1069" t="s">
        <v>3020</v>
      </c>
      <c r="N1069">
        <v>41</v>
      </c>
      <c r="O1069">
        <v>21</v>
      </c>
      <c r="P1069">
        <v>20</v>
      </c>
      <c r="Q1069">
        <v>7</v>
      </c>
      <c r="R1069">
        <v>9</v>
      </c>
      <c r="S1069">
        <v>8</v>
      </c>
      <c r="T1069">
        <v>10</v>
      </c>
      <c r="U1069">
        <v>4</v>
      </c>
      <c r="V1069">
        <v>3</v>
      </c>
      <c r="W1069">
        <v>4</v>
      </c>
      <c r="X1069">
        <v>5</v>
      </c>
      <c r="Y1069">
        <v>5</v>
      </c>
      <c r="Z1069">
        <v>5</v>
      </c>
      <c r="AA1069">
        <v>1</v>
      </c>
      <c r="AB1069">
        <v>1</v>
      </c>
      <c r="AC1069" s="419">
        <f t="shared" si="102"/>
        <v>3</v>
      </c>
      <c r="AD1069" s="419">
        <f t="shared" si="103"/>
        <v>4</v>
      </c>
      <c r="AE1069" s="419">
        <f t="shared" si="104"/>
        <v>3</v>
      </c>
      <c r="AF1069" s="419">
        <f t="shared" si="105"/>
        <v>5</v>
      </c>
      <c r="AG1069" s="419">
        <f t="shared" si="106"/>
        <v>3</v>
      </c>
      <c r="AH1069" s="419">
        <f t="shared" si="107"/>
        <v>2</v>
      </c>
    </row>
    <row r="1070" spans="1:34" ht="14.5" x14ac:dyDescent="0.35">
      <c r="A1070" s="681" t="s">
        <v>726</v>
      </c>
      <c r="B1070" s="682" t="s">
        <v>3022</v>
      </c>
      <c r="C1070" s="419"/>
      <c r="D1070" s="419"/>
      <c r="E1070" s="419"/>
      <c r="F1070" s="419"/>
      <c r="G1070" s="419"/>
      <c r="H1070" s="419"/>
      <c r="I1070" s="419"/>
      <c r="J1070" s="419"/>
      <c r="K1070" s="419"/>
      <c r="L1070" s="419"/>
      <c r="M1070" t="s">
        <v>79</v>
      </c>
      <c r="N1070">
        <v>40</v>
      </c>
      <c r="O1070">
        <v>20</v>
      </c>
      <c r="P1070">
        <v>20</v>
      </c>
      <c r="Q1070">
        <v>7</v>
      </c>
      <c r="R1070">
        <v>11</v>
      </c>
      <c r="S1070">
        <v>9</v>
      </c>
      <c r="T1070">
        <v>3</v>
      </c>
      <c r="U1070">
        <v>9</v>
      </c>
      <c r="V1070">
        <v>1</v>
      </c>
      <c r="W1070">
        <v>3</v>
      </c>
      <c r="X1070">
        <v>5</v>
      </c>
      <c r="Y1070">
        <v>3</v>
      </c>
      <c r="Z1070">
        <v>3</v>
      </c>
      <c r="AA1070">
        <v>6</v>
      </c>
      <c r="AB1070">
        <v>0</v>
      </c>
      <c r="AC1070" s="419">
        <f t="shared" si="102"/>
        <v>4</v>
      </c>
      <c r="AD1070" s="419">
        <f t="shared" si="103"/>
        <v>6</v>
      </c>
      <c r="AE1070" s="419">
        <f t="shared" si="104"/>
        <v>6</v>
      </c>
      <c r="AF1070" s="419">
        <f t="shared" si="105"/>
        <v>0</v>
      </c>
      <c r="AG1070" s="419">
        <f t="shared" si="106"/>
        <v>3</v>
      </c>
      <c r="AH1070" s="419">
        <f t="shared" si="107"/>
        <v>1</v>
      </c>
    </row>
    <row r="1071" spans="1:34" ht="14.5" x14ac:dyDescent="0.35">
      <c r="A1071" s="681" t="s">
        <v>744</v>
      </c>
      <c r="B1071" s="682" t="s">
        <v>3024</v>
      </c>
      <c r="C1071" s="419"/>
      <c r="D1071" s="419"/>
      <c r="E1071" s="419"/>
      <c r="F1071" s="419"/>
      <c r="G1071" s="419"/>
      <c r="H1071" s="419"/>
      <c r="I1071" s="419"/>
      <c r="J1071" s="419"/>
      <c r="K1071" s="419"/>
      <c r="L1071" s="419"/>
      <c r="M1071" t="s">
        <v>3025</v>
      </c>
      <c r="N1071">
        <v>11</v>
      </c>
      <c r="O1071">
        <v>2</v>
      </c>
      <c r="P1071">
        <v>9</v>
      </c>
      <c r="Q1071">
        <v>2</v>
      </c>
      <c r="R1071">
        <v>1</v>
      </c>
      <c r="S1071">
        <v>5</v>
      </c>
      <c r="T1071">
        <v>1</v>
      </c>
      <c r="U1071">
        <v>2</v>
      </c>
      <c r="V1071">
        <v>0</v>
      </c>
      <c r="W1071">
        <v>1</v>
      </c>
      <c r="X1071">
        <v>0</v>
      </c>
      <c r="Y1071">
        <v>1</v>
      </c>
      <c r="Z1071">
        <v>0</v>
      </c>
      <c r="AA1071">
        <v>0</v>
      </c>
      <c r="AB1071">
        <v>0</v>
      </c>
      <c r="AC1071" s="419">
        <f t="shared" si="102"/>
        <v>1</v>
      </c>
      <c r="AD1071" s="419">
        <f t="shared" si="103"/>
        <v>1</v>
      </c>
      <c r="AE1071" s="419">
        <f t="shared" si="104"/>
        <v>4</v>
      </c>
      <c r="AF1071" s="419">
        <f t="shared" si="105"/>
        <v>1</v>
      </c>
      <c r="AG1071" s="419">
        <f t="shared" si="106"/>
        <v>2</v>
      </c>
      <c r="AH1071" s="419">
        <f t="shared" si="107"/>
        <v>0</v>
      </c>
    </row>
    <row r="1072" spans="1:34" ht="14.5" x14ac:dyDescent="0.35">
      <c r="A1072" s="681" t="s">
        <v>7569</v>
      </c>
      <c r="B1072" s="682" t="s">
        <v>3028</v>
      </c>
      <c r="C1072" s="419"/>
      <c r="D1072" s="419"/>
      <c r="E1072" s="419"/>
      <c r="F1072" s="419"/>
      <c r="G1072" s="419"/>
      <c r="H1072" s="419"/>
      <c r="I1072" s="419"/>
      <c r="J1072" s="419"/>
      <c r="K1072" s="419"/>
      <c r="L1072" s="419"/>
      <c r="M1072" t="s">
        <v>3029</v>
      </c>
      <c r="N1072">
        <v>5</v>
      </c>
      <c r="O1072">
        <v>4</v>
      </c>
      <c r="P1072">
        <v>1</v>
      </c>
      <c r="Q1072">
        <v>0</v>
      </c>
      <c r="R1072">
        <v>4</v>
      </c>
      <c r="S1072">
        <v>1</v>
      </c>
      <c r="T1072">
        <v>0</v>
      </c>
      <c r="U1072">
        <v>0</v>
      </c>
      <c r="V1072">
        <v>0</v>
      </c>
      <c r="W1072">
        <v>0</v>
      </c>
      <c r="X1072">
        <v>3</v>
      </c>
      <c r="Y1072">
        <v>1</v>
      </c>
      <c r="Z1072">
        <v>0</v>
      </c>
      <c r="AA1072">
        <v>0</v>
      </c>
      <c r="AB1072">
        <v>0</v>
      </c>
      <c r="AC1072" s="419">
        <f t="shared" si="102"/>
        <v>0</v>
      </c>
      <c r="AD1072" s="419">
        <f t="shared" si="103"/>
        <v>1</v>
      </c>
      <c r="AE1072" s="419">
        <f t="shared" si="104"/>
        <v>0</v>
      </c>
      <c r="AF1072" s="419">
        <f t="shared" si="105"/>
        <v>0</v>
      </c>
      <c r="AG1072" s="419">
        <f t="shared" si="106"/>
        <v>0</v>
      </c>
      <c r="AH1072" s="419">
        <f t="shared" si="107"/>
        <v>0</v>
      </c>
    </row>
    <row r="1073" spans="1:34" ht="14.5" x14ac:dyDescent="0.35">
      <c r="A1073" s="681" t="s">
        <v>7099</v>
      </c>
      <c r="B1073" s="682" t="s">
        <v>3031</v>
      </c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t="s">
        <v>17315</v>
      </c>
      <c r="N1073">
        <v>4</v>
      </c>
      <c r="O1073">
        <v>1</v>
      </c>
      <c r="P1073">
        <v>3</v>
      </c>
      <c r="Q1073">
        <v>1</v>
      </c>
      <c r="R1073">
        <v>1</v>
      </c>
      <c r="S1073">
        <v>2</v>
      </c>
      <c r="T1073">
        <v>0</v>
      </c>
      <c r="U1073">
        <v>0</v>
      </c>
      <c r="V1073">
        <v>0</v>
      </c>
      <c r="W1073">
        <v>1</v>
      </c>
      <c r="X1073">
        <v>0</v>
      </c>
      <c r="Y1073">
        <v>0</v>
      </c>
      <c r="Z1073">
        <v>0</v>
      </c>
      <c r="AA1073">
        <v>0</v>
      </c>
      <c r="AB1073">
        <v>0</v>
      </c>
      <c r="AC1073" s="419">
        <f t="shared" si="102"/>
        <v>0</v>
      </c>
      <c r="AD1073" s="419">
        <f t="shared" si="103"/>
        <v>1</v>
      </c>
      <c r="AE1073" s="419">
        <f t="shared" si="104"/>
        <v>2</v>
      </c>
      <c r="AF1073" s="419">
        <f t="shared" si="105"/>
        <v>0</v>
      </c>
      <c r="AG1073" s="419">
        <f t="shared" si="106"/>
        <v>0</v>
      </c>
      <c r="AH1073" s="419">
        <f t="shared" si="107"/>
        <v>0</v>
      </c>
    </row>
    <row r="1074" spans="1:34" ht="14.5" x14ac:dyDescent="0.35">
      <c r="A1074" s="681" t="s">
        <v>7506</v>
      </c>
      <c r="B1074" s="682" t="s">
        <v>3033</v>
      </c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t="s">
        <v>17316</v>
      </c>
      <c r="N1074">
        <v>5</v>
      </c>
      <c r="O1074">
        <v>5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5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5</v>
      </c>
      <c r="AB1074">
        <v>0</v>
      </c>
      <c r="AC1074" s="419">
        <f t="shared" si="102"/>
        <v>0</v>
      </c>
      <c r="AD1074" s="419">
        <f t="shared" si="103"/>
        <v>0</v>
      </c>
      <c r="AE1074" s="419">
        <f t="shared" si="104"/>
        <v>0</v>
      </c>
      <c r="AF1074" s="419">
        <f t="shared" si="105"/>
        <v>0</v>
      </c>
      <c r="AG1074" s="419">
        <f t="shared" si="106"/>
        <v>0</v>
      </c>
      <c r="AH1074" s="419">
        <f t="shared" si="107"/>
        <v>0</v>
      </c>
    </row>
    <row r="1075" spans="1:34" ht="14.5" x14ac:dyDescent="0.35">
      <c r="A1075" s="681" t="s">
        <v>3035</v>
      </c>
      <c r="B1075" s="682" t="s">
        <v>3036</v>
      </c>
      <c r="C1075" s="419"/>
      <c r="D1075" s="419"/>
      <c r="E1075" s="419"/>
      <c r="F1075" s="419"/>
      <c r="G1075" s="419"/>
      <c r="H1075" s="419"/>
      <c r="I1075" s="419"/>
      <c r="J1075" s="419"/>
      <c r="K1075" s="419"/>
      <c r="L1075" s="419"/>
      <c r="M1075" t="s">
        <v>3037</v>
      </c>
      <c r="N1075">
        <v>18</v>
      </c>
      <c r="O1075">
        <v>11</v>
      </c>
      <c r="P1075">
        <v>7</v>
      </c>
      <c r="Q1075">
        <v>6</v>
      </c>
      <c r="R1075">
        <v>10</v>
      </c>
      <c r="S1075">
        <v>0</v>
      </c>
      <c r="T1075">
        <v>0</v>
      </c>
      <c r="U1075">
        <v>2</v>
      </c>
      <c r="V1075">
        <v>0</v>
      </c>
      <c r="W1075">
        <v>3</v>
      </c>
      <c r="X1075">
        <v>6</v>
      </c>
      <c r="Y1075">
        <v>0</v>
      </c>
      <c r="Z1075">
        <v>0</v>
      </c>
      <c r="AA1075">
        <v>2</v>
      </c>
      <c r="AB1075">
        <v>0</v>
      </c>
      <c r="AC1075" s="419">
        <f t="shared" si="102"/>
        <v>3</v>
      </c>
      <c r="AD1075" s="419">
        <f t="shared" si="103"/>
        <v>4</v>
      </c>
      <c r="AE1075" s="419">
        <f t="shared" si="104"/>
        <v>0</v>
      </c>
      <c r="AF1075" s="419">
        <f t="shared" si="105"/>
        <v>0</v>
      </c>
      <c r="AG1075" s="419">
        <f t="shared" si="106"/>
        <v>0</v>
      </c>
      <c r="AH1075" s="419">
        <f t="shared" si="107"/>
        <v>0</v>
      </c>
    </row>
    <row r="1076" spans="1:34" ht="14.5" x14ac:dyDescent="0.35">
      <c r="A1076" s="681" t="s">
        <v>3039</v>
      </c>
      <c r="B1076" s="682" t="s">
        <v>9881</v>
      </c>
      <c r="C1076" s="419"/>
      <c r="D1076" s="419"/>
      <c r="E1076" s="419"/>
      <c r="F1076" s="419"/>
      <c r="G1076" s="419"/>
      <c r="H1076" s="419"/>
      <c r="I1076" s="419"/>
      <c r="J1076" s="419"/>
      <c r="K1076" s="419"/>
      <c r="L1076" s="419"/>
      <c r="M1076" t="s">
        <v>250</v>
      </c>
      <c r="N1076">
        <v>1</v>
      </c>
      <c r="O1076">
        <v>0</v>
      </c>
      <c r="P1076">
        <v>1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 s="419">
        <f t="shared" si="102"/>
        <v>0</v>
      </c>
      <c r="AD1076" s="419">
        <f t="shared" si="103"/>
        <v>0</v>
      </c>
      <c r="AE1076" s="419">
        <f t="shared" si="104"/>
        <v>0</v>
      </c>
      <c r="AF1076" s="419">
        <f t="shared" si="105"/>
        <v>0</v>
      </c>
      <c r="AG1076" s="419">
        <f t="shared" si="106"/>
        <v>1</v>
      </c>
      <c r="AH1076" s="419">
        <f t="shared" si="107"/>
        <v>0</v>
      </c>
    </row>
    <row r="1077" spans="1:34" ht="14.5" x14ac:dyDescent="0.35">
      <c r="A1077" s="681" t="s">
        <v>7100</v>
      </c>
      <c r="B1077" s="682" t="s">
        <v>3040</v>
      </c>
      <c r="C1077" s="419"/>
      <c r="D1077" s="419"/>
      <c r="E1077" s="419"/>
      <c r="F1077" s="419"/>
      <c r="G1077" s="419"/>
      <c r="H1077" s="419"/>
      <c r="I1077" s="419"/>
      <c r="J1077" s="419"/>
      <c r="K1077" s="419"/>
      <c r="L1077" s="419"/>
      <c r="M1077" t="s">
        <v>17317</v>
      </c>
      <c r="N1077">
        <v>50</v>
      </c>
      <c r="O1077">
        <v>24</v>
      </c>
      <c r="P1077">
        <v>26</v>
      </c>
      <c r="Q1077">
        <v>8</v>
      </c>
      <c r="R1077">
        <v>11</v>
      </c>
      <c r="S1077">
        <v>12</v>
      </c>
      <c r="T1077">
        <v>11</v>
      </c>
      <c r="U1077">
        <v>8</v>
      </c>
      <c r="V1077">
        <v>0</v>
      </c>
      <c r="W1077">
        <v>5</v>
      </c>
      <c r="X1077">
        <v>2</v>
      </c>
      <c r="Y1077">
        <v>5</v>
      </c>
      <c r="Z1077">
        <v>5</v>
      </c>
      <c r="AA1077">
        <v>7</v>
      </c>
      <c r="AB1077">
        <v>0</v>
      </c>
      <c r="AC1077" s="419">
        <f t="shared" si="102"/>
        <v>3</v>
      </c>
      <c r="AD1077" s="419">
        <f t="shared" si="103"/>
        <v>9</v>
      </c>
      <c r="AE1077" s="419">
        <f t="shared" si="104"/>
        <v>7</v>
      </c>
      <c r="AF1077" s="419">
        <f t="shared" si="105"/>
        <v>6</v>
      </c>
      <c r="AG1077" s="419">
        <f t="shared" si="106"/>
        <v>1</v>
      </c>
      <c r="AH1077" s="419">
        <f t="shared" si="107"/>
        <v>0</v>
      </c>
    </row>
    <row r="1078" spans="1:34" ht="14.5" x14ac:dyDescent="0.35">
      <c r="A1078" s="681" t="s">
        <v>7354</v>
      </c>
      <c r="B1078" s="682" t="s">
        <v>3043</v>
      </c>
      <c r="C1078" s="419"/>
      <c r="D1078" s="419"/>
      <c r="E1078" s="419"/>
      <c r="F1078" s="419"/>
      <c r="G1078" s="419"/>
      <c r="H1078" s="419"/>
      <c r="I1078" s="419"/>
      <c r="J1078" s="419"/>
      <c r="K1078" s="419"/>
      <c r="L1078" s="419"/>
      <c r="M1078" t="s">
        <v>7031</v>
      </c>
      <c r="N1078">
        <v>25</v>
      </c>
      <c r="O1078">
        <v>11</v>
      </c>
      <c r="P1078">
        <v>14</v>
      </c>
      <c r="Q1078">
        <v>0</v>
      </c>
      <c r="R1078">
        <v>6</v>
      </c>
      <c r="S1078">
        <v>4</v>
      </c>
      <c r="T1078">
        <v>11</v>
      </c>
      <c r="U1078">
        <v>4</v>
      </c>
      <c r="V1078">
        <v>0</v>
      </c>
      <c r="W1078">
        <v>0</v>
      </c>
      <c r="X1078">
        <v>3</v>
      </c>
      <c r="Y1078">
        <v>1</v>
      </c>
      <c r="Z1078">
        <v>6</v>
      </c>
      <c r="AA1078">
        <v>1</v>
      </c>
      <c r="AB1078">
        <v>0</v>
      </c>
      <c r="AC1078" s="419">
        <f t="shared" si="102"/>
        <v>0</v>
      </c>
      <c r="AD1078" s="419">
        <f t="shared" si="103"/>
        <v>3</v>
      </c>
      <c r="AE1078" s="419">
        <f t="shared" si="104"/>
        <v>3</v>
      </c>
      <c r="AF1078" s="419">
        <f t="shared" si="105"/>
        <v>5</v>
      </c>
      <c r="AG1078" s="419">
        <f t="shared" si="106"/>
        <v>3</v>
      </c>
      <c r="AH1078" s="419">
        <f t="shared" si="107"/>
        <v>0</v>
      </c>
    </row>
    <row r="1079" spans="1:34" ht="14.5" x14ac:dyDescent="0.35">
      <c r="A1079" s="681" t="s">
        <v>221</v>
      </c>
      <c r="B1079" s="682" t="s">
        <v>3046</v>
      </c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t="s">
        <v>3047</v>
      </c>
      <c r="N1079">
        <v>5</v>
      </c>
      <c r="O1079">
        <v>3</v>
      </c>
      <c r="P1079">
        <v>2</v>
      </c>
      <c r="Q1079">
        <v>2</v>
      </c>
      <c r="R1079">
        <v>0</v>
      </c>
      <c r="S1079">
        <v>2</v>
      </c>
      <c r="T1079">
        <v>0</v>
      </c>
      <c r="U1079">
        <v>1</v>
      </c>
      <c r="V1079">
        <v>0</v>
      </c>
      <c r="W1079">
        <v>0</v>
      </c>
      <c r="X1079">
        <v>0</v>
      </c>
      <c r="Y1079">
        <v>2</v>
      </c>
      <c r="Z1079">
        <v>0</v>
      </c>
      <c r="AA1079">
        <v>1</v>
      </c>
      <c r="AB1079">
        <v>0</v>
      </c>
      <c r="AC1079" s="419">
        <f t="shared" si="102"/>
        <v>2</v>
      </c>
      <c r="AD1079" s="419">
        <f t="shared" si="103"/>
        <v>0</v>
      </c>
      <c r="AE1079" s="419">
        <f t="shared" si="104"/>
        <v>0</v>
      </c>
      <c r="AF1079" s="419">
        <f t="shared" si="105"/>
        <v>0</v>
      </c>
      <c r="AG1079" s="419">
        <f t="shared" si="106"/>
        <v>0</v>
      </c>
      <c r="AH1079" s="419">
        <f t="shared" si="107"/>
        <v>0</v>
      </c>
    </row>
    <row r="1080" spans="1:34" ht="14.5" x14ac:dyDescent="0.35">
      <c r="A1080" s="681" t="s">
        <v>3049</v>
      </c>
      <c r="B1080" s="682" t="s">
        <v>3050</v>
      </c>
      <c r="C1080" s="419"/>
      <c r="D1080" s="419"/>
      <c r="E1080" s="419"/>
      <c r="F1080" s="419"/>
      <c r="G1080" s="419"/>
      <c r="H1080" s="419"/>
      <c r="I1080" s="419"/>
      <c r="J1080" s="419"/>
      <c r="K1080" s="419"/>
      <c r="L1080" s="419"/>
      <c r="M1080" t="s">
        <v>3051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 s="419">
        <f t="shared" si="102"/>
        <v>0</v>
      </c>
      <c r="AD1080" s="419">
        <f t="shared" si="103"/>
        <v>0</v>
      </c>
      <c r="AE1080" s="419">
        <f t="shared" si="104"/>
        <v>0</v>
      </c>
      <c r="AF1080" s="419">
        <f t="shared" si="105"/>
        <v>0</v>
      </c>
      <c r="AG1080" s="419">
        <f t="shared" si="106"/>
        <v>0</v>
      </c>
      <c r="AH1080" s="419">
        <f t="shared" si="107"/>
        <v>0</v>
      </c>
    </row>
    <row r="1081" spans="1:34" ht="14.5" x14ac:dyDescent="0.35">
      <c r="A1081" s="681" t="s">
        <v>3053</v>
      </c>
      <c r="B1081" s="682" t="s">
        <v>3054</v>
      </c>
      <c r="C1081" s="419"/>
      <c r="D1081" s="419"/>
      <c r="E1081" s="419"/>
      <c r="F1081" s="419"/>
      <c r="G1081" s="419"/>
      <c r="H1081" s="419"/>
      <c r="I1081" s="419"/>
      <c r="J1081" s="419"/>
      <c r="K1081" s="419"/>
      <c r="L1081" s="419"/>
      <c r="M1081" t="s">
        <v>42</v>
      </c>
      <c r="N1081">
        <v>3</v>
      </c>
      <c r="O1081">
        <v>3</v>
      </c>
      <c r="P1081">
        <v>0</v>
      </c>
      <c r="Q1081">
        <v>1</v>
      </c>
      <c r="R1081">
        <v>1</v>
      </c>
      <c r="S1081">
        <v>1</v>
      </c>
      <c r="T1081">
        <v>0</v>
      </c>
      <c r="U1081">
        <v>0</v>
      </c>
      <c r="V1081">
        <v>0</v>
      </c>
      <c r="W1081">
        <v>1</v>
      </c>
      <c r="X1081">
        <v>1</v>
      </c>
      <c r="Y1081">
        <v>1</v>
      </c>
      <c r="Z1081">
        <v>0</v>
      </c>
      <c r="AA1081">
        <v>0</v>
      </c>
      <c r="AB1081">
        <v>0</v>
      </c>
      <c r="AC1081" s="419">
        <f t="shared" si="102"/>
        <v>0</v>
      </c>
      <c r="AD1081" s="419">
        <f t="shared" si="103"/>
        <v>0</v>
      </c>
      <c r="AE1081" s="419">
        <f t="shared" si="104"/>
        <v>0</v>
      </c>
      <c r="AF1081" s="419">
        <f t="shared" si="105"/>
        <v>0</v>
      </c>
      <c r="AG1081" s="419">
        <f t="shared" si="106"/>
        <v>0</v>
      </c>
      <c r="AH1081" s="419">
        <f t="shared" si="107"/>
        <v>0</v>
      </c>
    </row>
    <row r="1082" spans="1:34" ht="14.5" x14ac:dyDescent="0.35">
      <c r="A1082" s="681" t="s">
        <v>2360</v>
      </c>
      <c r="B1082" s="682" t="s">
        <v>3056</v>
      </c>
      <c r="C1082" s="419"/>
      <c r="D1082" s="419"/>
      <c r="E1082" s="419"/>
      <c r="F1082" s="419"/>
      <c r="G1082" s="419"/>
      <c r="H1082" s="419"/>
      <c r="I1082" s="419"/>
      <c r="J1082" s="419"/>
      <c r="K1082" s="419"/>
      <c r="L1082" s="419"/>
      <c r="M1082" t="s">
        <v>3057</v>
      </c>
      <c r="N1082">
        <v>7</v>
      </c>
      <c r="O1082">
        <v>3</v>
      </c>
      <c r="P1082">
        <v>4</v>
      </c>
      <c r="Q1082">
        <v>4</v>
      </c>
      <c r="R1082">
        <v>1</v>
      </c>
      <c r="S1082">
        <v>0</v>
      </c>
      <c r="T1082">
        <v>1</v>
      </c>
      <c r="U1082">
        <v>1</v>
      </c>
      <c r="V1082">
        <v>0</v>
      </c>
      <c r="W1082">
        <v>2</v>
      </c>
      <c r="X1082">
        <v>0</v>
      </c>
      <c r="Y1082">
        <v>0</v>
      </c>
      <c r="Z1082">
        <v>0</v>
      </c>
      <c r="AA1082">
        <v>1</v>
      </c>
      <c r="AB1082">
        <v>0</v>
      </c>
      <c r="AC1082" s="419">
        <f t="shared" si="102"/>
        <v>2</v>
      </c>
      <c r="AD1082" s="419">
        <f t="shared" si="103"/>
        <v>1</v>
      </c>
      <c r="AE1082" s="419">
        <f t="shared" si="104"/>
        <v>0</v>
      </c>
      <c r="AF1082" s="419">
        <f t="shared" si="105"/>
        <v>1</v>
      </c>
      <c r="AG1082" s="419">
        <f t="shared" si="106"/>
        <v>0</v>
      </c>
      <c r="AH1082" s="419">
        <f t="shared" si="107"/>
        <v>0</v>
      </c>
    </row>
    <row r="1083" spans="1:34" ht="14.5" x14ac:dyDescent="0.35">
      <c r="A1083" s="681" t="s">
        <v>876</v>
      </c>
      <c r="B1083" s="682" t="s">
        <v>3059</v>
      </c>
      <c r="C1083" s="419"/>
      <c r="D1083" s="419"/>
      <c r="E1083" s="419"/>
      <c r="F1083" s="419"/>
      <c r="G1083" s="419"/>
      <c r="H1083" s="419"/>
      <c r="I1083" s="419"/>
      <c r="J1083" s="419"/>
      <c r="K1083" s="419"/>
      <c r="L1083" s="419"/>
      <c r="M1083" t="s">
        <v>770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 s="419">
        <f t="shared" si="102"/>
        <v>0</v>
      </c>
      <c r="AD1083" s="419">
        <f t="shared" si="103"/>
        <v>0</v>
      </c>
      <c r="AE1083" s="419">
        <f t="shared" si="104"/>
        <v>0</v>
      </c>
      <c r="AF1083" s="419">
        <f t="shared" si="105"/>
        <v>0</v>
      </c>
      <c r="AG1083" s="419">
        <f t="shared" si="106"/>
        <v>0</v>
      </c>
      <c r="AH1083" s="419">
        <f t="shared" si="107"/>
        <v>0</v>
      </c>
    </row>
    <row r="1084" spans="1:34" ht="14.5" x14ac:dyDescent="0.35">
      <c r="A1084" s="681" t="s">
        <v>140</v>
      </c>
      <c r="B1084" s="682" t="s">
        <v>3061</v>
      </c>
      <c r="C1084" s="419"/>
      <c r="D1084" s="419"/>
      <c r="E1084" s="419"/>
      <c r="F1084" s="419"/>
      <c r="G1084" s="419"/>
      <c r="H1084" s="419"/>
      <c r="I1084" s="419"/>
      <c r="J1084" s="419"/>
      <c r="K1084" s="419"/>
      <c r="L1084" s="419"/>
      <c r="M1084" t="s">
        <v>94</v>
      </c>
      <c r="N1084">
        <v>13</v>
      </c>
      <c r="O1084">
        <v>6</v>
      </c>
      <c r="P1084">
        <v>7</v>
      </c>
      <c r="Q1084">
        <v>7</v>
      </c>
      <c r="R1084">
        <v>2</v>
      </c>
      <c r="S1084">
        <v>4</v>
      </c>
      <c r="T1084">
        <v>0</v>
      </c>
      <c r="U1084">
        <v>0</v>
      </c>
      <c r="V1084">
        <v>0</v>
      </c>
      <c r="W1084">
        <v>2</v>
      </c>
      <c r="X1084">
        <v>2</v>
      </c>
      <c r="Y1084">
        <v>2</v>
      </c>
      <c r="Z1084">
        <v>0</v>
      </c>
      <c r="AA1084">
        <v>0</v>
      </c>
      <c r="AB1084">
        <v>0</v>
      </c>
      <c r="AC1084" s="419">
        <f t="shared" si="102"/>
        <v>5</v>
      </c>
      <c r="AD1084" s="419">
        <f t="shared" si="103"/>
        <v>0</v>
      </c>
      <c r="AE1084" s="419">
        <f t="shared" si="104"/>
        <v>2</v>
      </c>
      <c r="AF1084" s="419">
        <f t="shared" si="105"/>
        <v>0</v>
      </c>
      <c r="AG1084" s="419">
        <f t="shared" si="106"/>
        <v>0</v>
      </c>
      <c r="AH1084" s="419">
        <f t="shared" si="107"/>
        <v>0</v>
      </c>
    </row>
    <row r="1085" spans="1:34" ht="14.5" x14ac:dyDescent="0.35">
      <c r="A1085" s="681" t="s">
        <v>3063</v>
      </c>
      <c r="B1085" s="682" t="s">
        <v>10168</v>
      </c>
      <c r="C1085" s="419"/>
      <c r="D1085" s="419"/>
      <c r="E1085" s="419"/>
      <c r="F1085" s="419"/>
      <c r="G1085" s="419"/>
      <c r="H1085" s="419"/>
      <c r="I1085" s="419"/>
      <c r="J1085" s="419"/>
      <c r="K1085" s="419"/>
      <c r="L1085" s="419"/>
      <c r="M1085" t="s">
        <v>9243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 s="419">
        <f t="shared" si="102"/>
        <v>0</v>
      </c>
      <c r="AD1085" s="419">
        <f t="shared" si="103"/>
        <v>0</v>
      </c>
      <c r="AE1085" s="419">
        <f t="shared" si="104"/>
        <v>0</v>
      </c>
      <c r="AF1085" s="419">
        <f t="shared" si="105"/>
        <v>0</v>
      </c>
      <c r="AG1085" s="419">
        <f t="shared" si="106"/>
        <v>0</v>
      </c>
      <c r="AH1085" s="419">
        <f t="shared" si="107"/>
        <v>0</v>
      </c>
    </row>
    <row r="1086" spans="1:34" ht="14.5" x14ac:dyDescent="0.35">
      <c r="A1086" s="681" t="s">
        <v>3064</v>
      </c>
      <c r="B1086" s="682" t="s">
        <v>3065</v>
      </c>
      <c r="C1086" s="419"/>
      <c r="D1086" s="419"/>
      <c r="E1086" s="419"/>
      <c r="F1086" s="419"/>
      <c r="G1086" s="419"/>
      <c r="H1086" s="419"/>
      <c r="I1086" s="419"/>
      <c r="J1086" s="419"/>
      <c r="K1086" s="419"/>
      <c r="L1086" s="419"/>
      <c r="M1086" t="s">
        <v>1541</v>
      </c>
      <c r="N1086">
        <v>56</v>
      </c>
      <c r="O1086">
        <v>32</v>
      </c>
      <c r="P1086">
        <v>24</v>
      </c>
      <c r="Q1086">
        <v>9</v>
      </c>
      <c r="R1086">
        <v>15</v>
      </c>
      <c r="S1086">
        <v>7</v>
      </c>
      <c r="T1086">
        <v>8</v>
      </c>
      <c r="U1086">
        <v>17</v>
      </c>
      <c r="V1086">
        <v>0</v>
      </c>
      <c r="W1086">
        <v>5</v>
      </c>
      <c r="X1086">
        <v>9</v>
      </c>
      <c r="Y1086">
        <v>2</v>
      </c>
      <c r="Z1086">
        <v>5</v>
      </c>
      <c r="AA1086">
        <v>11</v>
      </c>
      <c r="AB1086">
        <v>0</v>
      </c>
      <c r="AC1086" s="419">
        <f t="shared" si="102"/>
        <v>4</v>
      </c>
      <c r="AD1086" s="419">
        <f t="shared" si="103"/>
        <v>6</v>
      </c>
      <c r="AE1086" s="419">
        <f t="shared" si="104"/>
        <v>5</v>
      </c>
      <c r="AF1086" s="419">
        <f t="shared" si="105"/>
        <v>3</v>
      </c>
      <c r="AG1086" s="419">
        <f t="shared" si="106"/>
        <v>6</v>
      </c>
      <c r="AH1086" s="419">
        <f t="shared" si="107"/>
        <v>0</v>
      </c>
    </row>
    <row r="1087" spans="1:34" ht="14.5" x14ac:dyDescent="0.35">
      <c r="A1087" s="681" t="s">
        <v>1151</v>
      </c>
      <c r="B1087" s="682" t="s">
        <v>10058</v>
      </c>
      <c r="C1087" s="419"/>
      <c r="D1087" s="419"/>
      <c r="E1087" s="419"/>
      <c r="F1087" s="419"/>
      <c r="G1087" s="419"/>
      <c r="H1087" s="419"/>
      <c r="I1087" s="419"/>
      <c r="J1087" s="419"/>
      <c r="K1087" s="419"/>
      <c r="L1087" s="419"/>
      <c r="M1087" t="s">
        <v>10059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 s="419">
        <f t="shared" si="102"/>
        <v>0</v>
      </c>
      <c r="AD1087" s="419">
        <f t="shared" si="103"/>
        <v>0</v>
      </c>
      <c r="AE1087" s="419">
        <f t="shared" si="104"/>
        <v>0</v>
      </c>
      <c r="AF1087" s="419">
        <f t="shared" si="105"/>
        <v>0</v>
      </c>
      <c r="AG1087" s="419">
        <f t="shared" si="106"/>
        <v>0</v>
      </c>
      <c r="AH1087" s="419">
        <f t="shared" si="107"/>
        <v>0</v>
      </c>
    </row>
    <row r="1088" spans="1:34" ht="14.5" x14ac:dyDescent="0.35">
      <c r="A1088" s="681" t="s">
        <v>1248</v>
      </c>
      <c r="B1088" s="682" t="s">
        <v>3066</v>
      </c>
      <c r="C1088" s="419"/>
      <c r="D1088" s="419"/>
      <c r="E1088" s="419"/>
      <c r="F1088" s="419"/>
      <c r="G1088" s="419"/>
      <c r="H1088" s="419"/>
      <c r="I1088" s="419"/>
      <c r="J1088" s="419"/>
      <c r="K1088" s="419"/>
      <c r="L1088" s="419"/>
      <c r="M1088" t="s">
        <v>3067</v>
      </c>
      <c r="N1088">
        <v>22</v>
      </c>
      <c r="O1088">
        <v>12</v>
      </c>
      <c r="P1088">
        <v>10</v>
      </c>
      <c r="Q1088">
        <v>1</v>
      </c>
      <c r="R1088">
        <v>6</v>
      </c>
      <c r="S1088">
        <v>6</v>
      </c>
      <c r="T1088">
        <v>9</v>
      </c>
      <c r="U1088">
        <v>0</v>
      </c>
      <c r="V1088">
        <v>0</v>
      </c>
      <c r="W1088">
        <v>0</v>
      </c>
      <c r="X1088">
        <v>4</v>
      </c>
      <c r="Y1088">
        <v>5</v>
      </c>
      <c r="Z1088">
        <v>3</v>
      </c>
      <c r="AA1088">
        <v>0</v>
      </c>
      <c r="AB1088">
        <v>0</v>
      </c>
      <c r="AC1088" s="419">
        <f t="shared" si="102"/>
        <v>1</v>
      </c>
      <c r="AD1088" s="419">
        <f t="shared" si="103"/>
        <v>2</v>
      </c>
      <c r="AE1088" s="419">
        <f t="shared" si="104"/>
        <v>1</v>
      </c>
      <c r="AF1088" s="419">
        <f t="shared" si="105"/>
        <v>6</v>
      </c>
      <c r="AG1088" s="419">
        <f t="shared" si="106"/>
        <v>0</v>
      </c>
      <c r="AH1088" s="419">
        <f t="shared" si="107"/>
        <v>0</v>
      </c>
    </row>
    <row r="1089" spans="1:34" ht="14.5" x14ac:dyDescent="0.35">
      <c r="A1089" s="681" t="s">
        <v>1459</v>
      </c>
      <c r="B1089" s="682" t="s">
        <v>10975</v>
      </c>
      <c r="C1089" s="419"/>
      <c r="D1089" s="419"/>
      <c r="E1089" s="419"/>
      <c r="F1089" s="419"/>
      <c r="G1089" s="419"/>
      <c r="H1089" s="419"/>
      <c r="I1089" s="419"/>
      <c r="J1089" s="419"/>
      <c r="K1089" s="419"/>
      <c r="L1089" s="419"/>
      <c r="M1089" t="s">
        <v>14162</v>
      </c>
      <c r="N1089">
        <v>2</v>
      </c>
      <c r="O1089">
        <v>2</v>
      </c>
      <c r="P1089">
        <v>0</v>
      </c>
      <c r="Q1089">
        <v>0</v>
      </c>
      <c r="R1089">
        <v>0</v>
      </c>
      <c r="S1089">
        <v>1</v>
      </c>
      <c r="T1089">
        <v>1</v>
      </c>
      <c r="U1089">
        <v>0</v>
      </c>
      <c r="V1089">
        <v>0</v>
      </c>
      <c r="W1089">
        <v>0</v>
      </c>
      <c r="X1089">
        <v>0</v>
      </c>
      <c r="Y1089">
        <v>1</v>
      </c>
      <c r="Z1089">
        <v>1</v>
      </c>
      <c r="AA1089">
        <v>0</v>
      </c>
      <c r="AB1089">
        <v>0</v>
      </c>
      <c r="AC1089" s="419">
        <f t="shared" si="102"/>
        <v>0</v>
      </c>
      <c r="AD1089" s="419">
        <f t="shared" si="103"/>
        <v>0</v>
      </c>
      <c r="AE1089" s="419">
        <f t="shared" si="104"/>
        <v>0</v>
      </c>
      <c r="AF1089" s="419">
        <f t="shared" si="105"/>
        <v>0</v>
      </c>
      <c r="AG1089" s="419">
        <f t="shared" si="106"/>
        <v>0</v>
      </c>
      <c r="AH1089" s="419">
        <f t="shared" si="107"/>
        <v>0</v>
      </c>
    </row>
    <row r="1090" spans="1:34" ht="14.5" x14ac:dyDescent="0.35">
      <c r="A1090" s="681" t="s">
        <v>8743</v>
      </c>
      <c r="B1090" s="682" t="s">
        <v>10004</v>
      </c>
      <c r="C1090" s="419"/>
      <c r="D1090" s="419"/>
      <c r="E1090" s="419"/>
      <c r="F1090" s="419"/>
      <c r="G1090" s="419"/>
      <c r="H1090" s="419"/>
      <c r="I1090" s="419"/>
      <c r="J1090" s="419"/>
      <c r="K1090" s="419"/>
      <c r="L1090" s="419"/>
      <c r="M1090" t="s">
        <v>3070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 s="419">
        <f t="shared" si="102"/>
        <v>0</v>
      </c>
      <c r="AD1090" s="419">
        <f t="shared" si="103"/>
        <v>0</v>
      </c>
      <c r="AE1090" s="419">
        <f t="shared" si="104"/>
        <v>0</v>
      </c>
      <c r="AF1090" s="419">
        <f t="shared" si="105"/>
        <v>0</v>
      </c>
      <c r="AG1090" s="419">
        <f t="shared" si="106"/>
        <v>0</v>
      </c>
      <c r="AH1090" s="419">
        <f t="shared" si="107"/>
        <v>0</v>
      </c>
    </row>
    <row r="1091" spans="1:34" ht="14.5" x14ac:dyDescent="0.35">
      <c r="A1091" s="681" t="s">
        <v>586</v>
      </c>
      <c r="B1091" s="682" t="s">
        <v>10032</v>
      </c>
      <c r="C1091" s="419"/>
      <c r="D1091" s="419"/>
      <c r="E1091" s="419"/>
      <c r="F1091" s="419"/>
      <c r="G1091" s="419"/>
      <c r="H1091" s="419"/>
      <c r="I1091" s="419"/>
      <c r="J1091" s="419"/>
      <c r="K1091" s="419"/>
      <c r="L1091" s="419"/>
      <c r="M1091" t="s">
        <v>1407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 s="419">
        <f t="shared" si="102"/>
        <v>0</v>
      </c>
      <c r="AD1091" s="419">
        <f t="shared" si="103"/>
        <v>0</v>
      </c>
      <c r="AE1091" s="419">
        <f t="shared" si="104"/>
        <v>0</v>
      </c>
      <c r="AF1091" s="419">
        <f t="shared" si="105"/>
        <v>0</v>
      </c>
      <c r="AG1091" s="419">
        <f t="shared" si="106"/>
        <v>0</v>
      </c>
      <c r="AH1091" s="419">
        <f t="shared" si="107"/>
        <v>0</v>
      </c>
    </row>
    <row r="1092" spans="1:34" ht="14.5" x14ac:dyDescent="0.35">
      <c r="A1092" s="681" t="s">
        <v>840</v>
      </c>
      <c r="B1092" s="682" t="s">
        <v>9845</v>
      </c>
      <c r="C1092" s="419"/>
      <c r="D1092" s="419"/>
      <c r="E1092" s="419"/>
      <c r="F1092" s="419"/>
      <c r="G1092" s="419"/>
      <c r="H1092" s="419"/>
      <c r="I1092" s="419"/>
      <c r="J1092" s="419"/>
      <c r="K1092" s="419"/>
      <c r="L1092" s="419"/>
      <c r="M1092" t="s">
        <v>9846</v>
      </c>
      <c r="N1092">
        <v>2</v>
      </c>
      <c r="O1092">
        <v>1</v>
      </c>
      <c r="P1092">
        <v>1</v>
      </c>
      <c r="Q1092">
        <v>0</v>
      </c>
      <c r="R1092">
        <v>2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0</v>
      </c>
      <c r="AB1092">
        <v>0</v>
      </c>
      <c r="AC1092" s="419">
        <f t="shared" ref="AC1092:AC1155" si="108">+Q1092-W1092</f>
        <v>0</v>
      </c>
      <c r="AD1092" s="419">
        <f t="shared" ref="AD1092:AD1155" si="109">+R1092-X1092</f>
        <v>1</v>
      </c>
      <c r="AE1092" s="419">
        <f t="shared" ref="AE1092:AE1155" si="110">+S1092-Y1092</f>
        <v>0</v>
      </c>
      <c r="AF1092" s="419">
        <f t="shared" ref="AF1092:AF1155" si="111">+T1092-Z1092</f>
        <v>0</v>
      </c>
      <c r="AG1092" s="419">
        <f t="shared" ref="AG1092:AG1155" si="112">+U1092-AA1092</f>
        <v>0</v>
      </c>
      <c r="AH1092" s="419">
        <f t="shared" ref="AH1092:AH1155" si="113">+V1092-AB1092</f>
        <v>0</v>
      </c>
    </row>
    <row r="1093" spans="1:34" ht="14.5" x14ac:dyDescent="0.35">
      <c r="A1093" s="681" t="s">
        <v>3071</v>
      </c>
      <c r="B1093" s="682" t="s">
        <v>9970</v>
      </c>
      <c r="C1093" s="419"/>
      <c r="D1093" s="419"/>
      <c r="E1093" s="419"/>
      <c r="F1093" s="419"/>
      <c r="G1093" s="419"/>
      <c r="H1093" s="419"/>
      <c r="I1093" s="419"/>
      <c r="J1093" s="419"/>
      <c r="K1093" s="419"/>
      <c r="L1093" s="419"/>
      <c r="M1093" t="s">
        <v>9971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 s="419">
        <f t="shared" si="108"/>
        <v>0</v>
      </c>
      <c r="AD1093" s="419">
        <f t="shared" si="109"/>
        <v>0</v>
      </c>
      <c r="AE1093" s="419">
        <f t="shared" si="110"/>
        <v>0</v>
      </c>
      <c r="AF1093" s="419">
        <f t="shared" si="111"/>
        <v>0</v>
      </c>
      <c r="AG1093" s="419">
        <f t="shared" si="112"/>
        <v>0</v>
      </c>
      <c r="AH1093" s="419">
        <f t="shared" si="113"/>
        <v>0</v>
      </c>
    </row>
    <row r="1094" spans="1:34" ht="14.5" x14ac:dyDescent="0.35">
      <c r="A1094" s="681" t="s">
        <v>113</v>
      </c>
      <c r="B1094" s="682" t="s">
        <v>10100</v>
      </c>
      <c r="C1094" s="419"/>
      <c r="D1094" s="419"/>
      <c r="E1094" s="419"/>
      <c r="F1094" s="419"/>
      <c r="G1094" s="419"/>
      <c r="H1094" s="419"/>
      <c r="I1094" s="419"/>
      <c r="J1094" s="419"/>
      <c r="K1094" s="419"/>
      <c r="L1094" s="419"/>
      <c r="M1094" t="s">
        <v>453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 s="419">
        <f t="shared" si="108"/>
        <v>0</v>
      </c>
      <c r="AD1094" s="419">
        <f t="shared" si="109"/>
        <v>0</v>
      </c>
      <c r="AE1094" s="419">
        <f t="shared" si="110"/>
        <v>0</v>
      </c>
      <c r="AF1094" s="419">
        <f t="shared" si="111"/>
        <v>0</v>
      </c>
      <c r="AG1094" s="419">
        <f t="shared" si="112"/>
        <v>0</v>
      </c>
      <c r="AH1094" s="419">
        <f t="shared" si="113"/>
        <v>0</v>
      </c>
    </row>
    <row r="1095" spans="1:34" ht="14.5" x14ac:dyDescent="0.35">
      <c r="A1095" s="681" t="s">
        <v>7656</v>
      </c>
      <c r="B1095" s="682" t="s">
        <v>3072</v>
      </c>
      <c r="C1095" s="419"/>
      <c r="D1095" s="419"/>
      <c r="E1095" s="419"/>
      <c r="F1095" s="419"/>
      <c r="G1095" s="419"/>
      <c r="H1095" s="419"/>
      <c r="I1095" s="419"/>
      <c r="J1095" s="419"/>
      <c r="K1095" s="419"/>
      <c r="L1095" s="419"/>
      <c r="M1095" t="s">
        <v>550</v>
      </c>
      <c r="N1095">
        <v>12</v>
      </c>
      <c r="O1095">
        <v>5</v>
      </c>
      <c r="P1095">
        <v>7</v>
      </c>
      <c r="Q1095">
        <v>5</v>
      </c>
      <c r="R1095">
        <v>0</v>
      </c>
      <c r="S1095">
        <v>0</v>
      </c>
      <c r="T1095">
        <v>2</v>
      </c>
      <c r="U1095">
        <v>5</v>
      </c>
      <c r="V1095">
        <v>0</v>
      </c>
      <c r="W1095">
        <v>3</v>
      </c>
      <c r="X1095">
        <v>0</v>
      </c>
      <c r="Y1095">
        <v>0</v>
      </c>
      <c r="Z1095">
        <v>0</v>
      </c>
      <c r="AA1095">
        <v>2</v>
      </c>
      <c r="AB1095">
        <v>0</v>
      </c>
      <c r="AC1095" s="419">
        <f t="shared" si="108"/>
        <v>2</v>
      </c>
      <c r="AD1095" s="419">
        <f t="shared" si="109"/>
        <v>0</v>
      </c>
      <c r="AE1095" s="419">
        <f t="shared" si="110"/>
        <v>0</v>
      </c>
      <c r="AF1095" s="419">
        <f t="shared" si="111"/>
        <v>2</v>
      </c>
      <c r="AG1095" s="419">
        <f t="shared" si="112"/>
        <v>3</v>
      </c>
      <c r="AH1095" s="419">
        <f t="shared" si="113"/>
        <v>0</v>
      </c>
    </row>
    <row r="1096" spans="1:34" ht="14.5" x14ac:dyDescent="0.35">
      <c r="A1096" s="681" t="s">
        <v>669</v>
      </c>
      <c r="B1096" s="682" t="s">
        <v>8273</v>
      </c>
      <c r="C1096" s="419"/>
      <c r="D1096" s="419"/>
      <c r="E1096" s="419"/>
      <c r="F1096" s="419"/>
      <c r="G1096" s="419"/>
      <c r="H1096" s="419"/>
      <c r="I1096" s="419"/>
      <c r="J1096" s="419"/>
      <c r="K1096" s="419"/>
      <c r="L1096" s="419"/>
      <c r="M1096" t="s">
        <v>17318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 s="419">
        <f t="shared" si="108"/>
        <v>0</v>
      </c>
      <c r="AD1096" s="419">
        <f t="shared" si="109"/>
        <v>0</v>
      </c>
      <c r="AE1096" s="419">
        <f t="shared" si="110"/>
        <v>0</v>
      </c>
      <c r="AF1096" s="419">
        <f t="shared" si="111"/>
        <v>0</v>
      </c>
      <c r="AG1096" s="419">
        <f t="shared" si="112"/>
        <v>0</v>
      </c>
      <c r="AH1096" s="419">
        <f t="shared" si="113"/>
        <v>0</v>
      </c>
    </row>
    <row r="1097" spans="1:34" ht="14.5" x14ac:dyDescent="0.35">
      <c r="A1097" s="681" t="s">
        <v>3074</v>
      </c>
      <c r="B1097" s="682" t="s">
        <v>3075</v>
      </c>
      <c r="C1097" s="419"/>
      <c r="D1097" s="419"/>
      <c r="E1097" s="419"/>
      <c r="F1097" s="419"/>
      <c r="G1097" s="419"/>
      <c r="H1097" s="419"/>
      <c r="I1097" s="419"/>
      <c r="J1097" s="419"/>
      <c r="K1097" s="419"/>
      <c r="L1097" s="419"/>
      <c r="M1097" t="s">
        <v>165</v>
      </c>
      <c r="N1097">
        <v>2</v>
      </c>
      <c r="O1097">
        <v>0</v>
      </c>
      <c r="P1097">
        <v>2</v>
      </c>
      <c r="Q1097">
        <v>0</v>
      </c>
      <c r="R1097">
        <v>0</v>
      </c>
      <c r="S1097">
        <v>0</v>
      </c>
      <c r="T1097">
        <v>0</v>
      </c>
      <c r="U1097">
        <v>2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 s="419">
        <f t="shared" si="108"/>
        <v>0</v>
      </c>
      <c r="AD1097" s="419">
        <f t="shared" si="109"/>
        <v>0</v>
      </c>
      <c r="AE1097" s="419">
        <f t="shared" si="110"/>
        <v>0</v>
      </c>
      <c r="AF1097" s="419">
        <f t="shared" si="111"/>
        <v>0</v>
      </c>
      <c r="AG1097" s="419">
        <f t="shared" si="112"/>
        <v>2</v>
      </c>
      <c r="AH1097" s="419">
        <f t="shared" si="113"/>
        <v>0</v>
      </c>
    </row>
    <row r="1098" spans="1:34" ht="14.5" x14ac:dyDescent="0.35">
      <c r="A1098" s="681" t="s">
        <v>3078</v>
      </c>
      <c r="B1098" s="682" t="s">
        <v>3079</v>
      </c>
      <c r="C1098" s="419"/>
      <c r="D1098" s="419"/>
      <c r="E1098" s="419"/>
      <c r="F1098" s="419"/>
      <c r="G1098" s="419"/>
      <c r="H1098" s="419"/>
      <c r="I1098" s="419"/>
      <c r="J1098" s="419"/>
      <c r="K1098" s="419"/>
      <c r="L1098" s="419"/>
      <c r="M1098" t="s">
        <v>3080</v>
      </c>
      <c r="N1098">
        <v>9</v>
      </c>
      <c r="O1098">
        <v>6</v>
      </c>
      <c r="P1098">
        <v>3</v>
      </c>
      <c r="Q1098">
        <v>0</v>
      </c>
      <c r="R1098">
        <v>0</v>
      </c>
      <c r="S1098">
        <v>3</v>
      </c>
      <c r="T1098">
        <v>4</v>
      </c>
      <c r="U1098">
        <v>2</v>
      </c>
      <c r="V1098">
        <v>0</v>
      </c>
      <c r="W1098">
        <v>0</v>
      </c>
      <c r="X1098">
        <v>0</v>
      </c>
      <c r="Y1098">
        <v>2</v>
      </c>
      <c r="Z1098">
        <v>3</v>
      </c>
      <c r="AA1098">
        <v>1</v>
      </c>
      <c r="AB1098">
        <v>0</v>
      </c>
      <c r="AC1098" s="419">
        <f t="shared" si="108"/>
        <v>0</v>
      </c>
      <c r="AD1098" s="419">
        <f t="shared" si="109"/>
        <v>0</v>
      </c>
      <c r="AE1098" s="419">
        <f t="shared" si="110"/>
        <v>1</v>
      </c>
      <c r="AF1098" s="419">
        <f t="shared" si="111"/>
        <v>1</v>
      </c>
      <c r="AG1098" s="419">
        <f t="shared" si="112"/>
        <v>1</v>
      </c>
      <c r="AH1098" s="419">
        <f t="shared" si="113"/>
        <v>0</v>
      </c>
    </row>
    <row r="1099" spans="1:34" ht="14.5" x14ac:dyDescent="0.35">
      <c r="A1099" s="681" t="s">
        <v>3082</v>
      </c>
      <c r="B1099" s="682" t="s">
        <v>3083</v>
      </c>
      <c r="C1099" s="419"/>
      <c r="D1099" s="419"/>
      <c r="E1099" s="419"/>
      <c r="F1099" s="419"/>
      <c r="G1099" s="419"/>
      <c r="H1099" s="419"/>
      <c r="I1099" s="419"/>
      <c r="J1099" s="419"/>
      <c r="K1099" s="419"/>
      <c r="L1099" s="419"/>
      <c r="M1099" t="s">
        <v>3084</v>
      </c>
      <c r="N1099">
        <v>54</v>
      </c>
      <c r="O1099">
        <v>31</v>
      </c>
      <c r="P1099">
        <v>23</v>
      </c>
      <c r="Q1099">
        <v>12</v>
      </c>
      <c r="R1099">
        <v>0</v>
      </c>
      <c r="S1099">
        <v>12</v>
      </c>
      <c r="T1099">
        <v>22</v>
      </c>
      <c r="U1099">
        <v>5</v>
      </c>
      <c r="V1099">
        <v>3</v>
      </c>
      <c r="W1099">
        <v>5</v>
      </c>
      <c r="X1099">
        <v>0</v>
      </c>
      <c r="Y1099">
        <v>8</v>
      </c>
      <c r="Z1099">
        <v>15</v>
      </c>
      <c r="AA1099">
        <v>3</v>
      </c>
      <c r="AB1099">
        <v>0</v>
      </c>
      <c r="AC1099" s="419">
        <f t="shared" si="108"/>
        <v>7</v>
      </c>
      <c r="AD1099" s="419">
        <f t="shared" si="109"/>
        <v>0</v>
      </c>
      <c r="AE1099" s="419">
        <f t="shared" si="110"/>
        <v>4</v>
      </c>
      <c r="AF1099" s="419">
        <f t="shared" si="111"/>
        <v>7</v>
      </c>
      <c r="AG1099" s="419">
        <f t="shared" si="112"/>
        <v>2</v>
      </c>
      <c r="AH1099" s="419">
        <f t="shared" si="113"/>
        <v>3</v>
      </c>
    </row>
    <row r="1100" spans="1:34" ht="14.5" x14ac:dyDescent="0.35">
      <c r="A1100" s="681" t="s">
        <v>2478</v>
      </c>
      <c r="B1100" s="682" t="s">
        <v>3086</v>
      </c>
      <c r="C1100" s="419"/>
      <c r="D1100" s="419"/>
      <c r="E1100" s="419"/>
      <c r="F1100" s="419"/>
      <c r="G1100" s="419"/>
      <c r="H1100" s="419"/>
      <c r="I1100" s="419"/>
      <c r="J1100" s="419"/>
      <c r="K1100" s="419"/>
      <c r="L1100" s="419"/>
      <c r="M1100" t="s">
        <v>3087</v>
      </c>
      <c r="N1100">
        <v>2</v>
      </c>
      <c r="O1100">
        <v>1</v>
      </c>
      <c r="P1100">
        <v>1</v>
      </c>
      <c r="Q1100">
        <v>1</v>
      </c>
      <c r="R1100">
        <v>1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0</v>
      </c>
      <c r="AB1100">
        <v>0</v>
      </c>
      <c r="AC1100" s="419">
        <f t="shared" si="108"/>
        <v>1</v>
      </c>
      <c r="AD1100" s="419">
        <f t="shared" si="109"/>
        <v>0</v>
      </c>
      <c r="AE1100" s="419">
        <f t="shared" si="110"/>
        <v>0</v>
      </c>
      <c r="AF1100" s="419">
        <f t="shared" si="111"/>
        <v>0</v>
      </c>
      <c r="AG1100" s="419">
        <f t="shared" si="112"/>
        <v>0</v>
      </c>
      <c r="AH1100" s="419">
        <f t="shared" si="113"/>
        <v>0</v>
      </c>
    </row>
    <row r="1101" spans="1:34" ht="14.5" x14ac:dyDescent="0.35">
      <c r="A1101" s="681" t="s">
        <v>2453</v>
      </c>
      <c r="B1101" s="682" t="s">
        <v>3089</v>
      </c>
      <c r="C1101" s="419"/>
      <c r="D1101" s="419"/>
      <c r="E1101" s="419"/>
      <c r="F1101" s="419"/>
      <c r="G1101" s="419"/>
      <c r="H1101" s="419"/>
      <c r="I1101" s="419"/>
      <c r="J1101" s="419"/>
      <c r="K1101" s="419"/>
      <c r="L1101" s="419"/>
      <c r="M1101" t="s">
        <v>3090</v>
      </c>
      <c r="N1101">
        <v>11</v>
      </c>
      <c r="O1101">
        <v>3</v>
      </c>
      <c r="P1101">
        <v>8</v>
      </c>
      <c r="Q1101">
        <v>0</v>
      </c>
      <c r="R1101">
        <v>0</v>
      </c>
      <c r="S1101">
        <v>0</v>
      </c>
      <c r="T1101">
        <v>0</v>
      </c>
      <c r="U1101">
        <v>6</v>
      </c>
      <c r="V1101">
        <v>5</v>
      </c>
      <c r="W1101">
        <v>0</v>
      </c>
      <c r="X1101">
        <v>0</v>
      </c>
      <c r="Y1101">
        <v>0</v>
      </c>
      <c r="Z1101">
        <v>0</v>
      </c>
      <c r="AA1101">
        <v>1</v>
      </c>
      <c r="AB1101">
        <v>2</v>
      </c>
      <c r="AC1101" s="419">
        <f t="shared" si="108"/>
        <v>0</v>
      </c>
      <c r="AD1101" s="419">
        <f t="shared" si="109"/>
        <v>0</v>
      </c>
      <c r="AE1101" s="419">
        <f t="shared" si="110"/>
        <v>0</v>
      </c>
      <c r="AF1101" s="419">
        <f t="shared" si="111"/>
        <v>0</v>
      </c>
      <c r="AG1101" s="419">
        <f t="shared" si="112"/>
        <v>5</v>
      </c>
      <c r="AH1101" s="419">
        <f t="shared" si="113"/>
        <v>3</v>
      </c>
    </row>
    <row r="1102" spans="1:34" ht="14.5" x14ac:dyDescent="0.35">
      <c r="A1102" s="681" t="s">
        <v>2569</v>
      </c>
      <c r="B1102" s="682" t="s">
        <v>3092</v>
      </c>
      <c r="C1102" s="419"/>
      <c r="D1102" s="419"/>
      <c r="E1102" s="419"/>
      <c r="F1102" s="419"/>
      <c r="G1102" s="419"/>
      <c r="H1102" s="419"/>
      <c r="I1102" s="419"/>
      <c r="J1102" s="419"/>
      <c r="K1102" s="419"/>
      <c r="L1102" s="419"/>
      <c r="M1102" t="s">
        <v>3002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 s="419">
        <f t="shared" si="108"/>
        <v>0</v>
      </c>
      <c r="AD1102" s="419">
        <f t="shared" si="109"/>
        <v>0</v>
      </c>
      <c r="AE1102" s="419">
        <f t="shared" si="110"/>
        <v>0</v>
      </c>
      <c r="AF1102" s="419">
        <f t="shared" si="111"/>
        <v>0</v>
      </c>
      <c r="AG1102" s="419">
        <f t="shared" si="112"/>
        <v>0</v>
      </c>
      <c r="AH1102" s="419">
        <f t="shared" si="113"/>
        <v>0</v>
      </c>
    </row>
    <row r="1103" spans="1:34" ht="14.5" x14ac:dyDescent="0.35">
      <c r="A1103" s="681" t="s">
        <v>7103</v>
      </c>
      <c r="B1103" s="682" t="s">
        <v>3095</v>
      </c>
      <c r="C1103" s="419"/>
      <c r="D1103" s="419"/>
      <c r="E1103" s="419"/>
      <c r="F1103" s="419"/>
      <c r="G1103" s="419"/>
      <c r="H1103" s="419"/>
      <c r="I1103" s="419"/>
      <c r="J1103" s="419"/>
      <c r="K1103" s="419"/>
      <c r="L1103" s="419"/>
      <c r="M1103" t="s">
        <v>1266</v>
      </c>
      <c r="N1103">
        <v>1</v>
      </c>
      <c r="O1103">
        <v>0</v>
      </c>
      <c r="P1103">
        <v>1</v>
      </c>
      <c r="Q1103">
        <v>0</v>
      </c>
      <c r="R1103">
        <v>1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 s="419">
        <f t="shared" si="108"/>
        <v>0</v>
      </c>
      <c r="AD1103" s="419">
        <f t="shared" si="109"/>
        <v>1</v>
      </c>
      <c r="AE1103" s="419">
        <f t="shared" si="110"/>
        <v>0</v>
      </c>
      <c r="AF1103" s="419">
        <f t="shared" si="111"/>
        <v>0</v>
      </c>
      <c r="AG1103" s="419">
        <f t="shared" si="112"/>
        <v>0</v>
      </c>
      <c r="AH1103" s="419">
        <f t="shared" si="113"/>
        <v>0</v>
      </c>
    </row>
    <row r="1104" spans="1:34" ht="14.5" x14ac:dyDescent="0.35">
      <c r="A1104" s="681" t="s">
        <v>2700</v>
      </c>
      <c r="B1104" s="682" t="s">
        <v>3097</v>
      </c>
      <c r="C1104" s="419"/>
      <c r="D1104" s="419"/>
      <c r="E1104" s="419"/>
      <c r="F1104" s="419"/>
      <c r="G1104" s="419"/>
      <c r="H1104" s="419"/>
      <c r="I1104" s="419"/>
      <c r="J1104" s="419"/>
      <c r="K1104" s="419"/>
      <c r="L1104" s="419"/>
      <c r="M1104" t="s">
        <v>3098</v>
      </c>
      <c r="N1104">
        <v>3</v>
      </c>
      <c r="O1104">
        <v>2</v>
      </c>
      <c r="P1104">
        <v>1</v>
      </c>
      <c r="Q1104">
        <v>1</v>
      </c>
      <c r="R1104">
        <v>0</v>
      </c>
      <c r="S1104">
        <v>1</v>
      </c>
      <c r="T1104">
        <v>1</v>
      </c>
      <c r="U1104">
        <v>0</v>
      </c>
      <c r="V1104">
        <v>0</v>
      </c>
      <c r="W1104">
        <v>1</v>
      </c>
      <c r="X1104">
        <v>0</v>
      </c>
      <c r="Y1104">
        <v>0</v>
      </c>
      <c r="Z1104">
        <v>1</v>
      </c>
      <c r="AA1104">
        <v>0</v>
      </c>
      <c r="AB1104">
        <v>0</v>
      </c>
      <c r="AC1104" s="419">
        <f t="shared" si="108"/>
        <v>0</v>
      </c>
      <c r="AD1104" s="419">
        <f t="shared" si="109"/>
        <v>0</v>
      </c>
      <c r="AE1104" s="419">
        <f t="shared" si="110"/>
        <v>1</v>
      </c>
      <c r="AF1104" s="419">
        <f t="shared" si="111"/>
        <v>0</v>
      </c>
      <c r="AG1104" s="419">
        <f t="shared" si="112"/>
        <v>0</v>
      </c>
      <c r="AH1104" s="419">
        <f t="shared" si="113"/>
        <v>0</v>
      </c>
    </row>
    <row r="1105" spans="1:34" ht="14.5" x14ac:dyDescent="0.35">
      <c r="A1105" s="681" t="s">
        <v>2708</v>
      </c>
      <c r="B1105" s="682" t="s">
        <v>3100</v>
      </c>
      <c r="C1105" s="419"/>
      <c r="D1105" s="419"/>
      <c r="E1105" s="419"/>
      <c r="F1105" s="419"/>
      <c r="G1105" s="419"/>
      <c r="H1105" s="419"/>
      <c r="I1105" s="419"/>
      <c r="J1105" s="419"/>
      <c r="K1105" s="419"/>
      <c r="L1105" s="419"/>
      <c r="M1105" t="s">
        <v>1670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 s="419">
        <f t="shared" si="108"/>
        <v>0</v>
      </c>
      <c r="AD1105" s="419">
        <f t="shared" si="109"/>
        <v>0</v>
      </c>
      <c r="AE1105" s="419">
        <f t="shared" si="110"/>
        <v>0</v>
      </c>
      <c r="AF1105" s="419">
        <f t="shared" si="111"/>
        <v>0</v>
      </c>
      <c r="AG1105" s="419">
        <f t="shared" si="112"/>
        <v>0</v>
      </c>
      <c r="AH1105" s="419">
        <f t="shared" si="113"/>
        <v>0</v>
      </c>
    </row>
    <row r="1106" spans="1:34" ht="14.5" x14ac:dyDescent="0.35">
      <c r="A1106" s="681" t="s">
        <v>2705</v>
      </c>
      <c r="B1106" s="682" t="s">
        <v>10134</v>
      </c>
      <c r="C1106" s="419"/>
      <c r="D1106" s="419"/>
      <c r="E1106" s="419"/>
      <c r="F1106" s="419"/>
      <c r="G1106" s="419"/>
      <c r="H1106" s="419"/>
      <c r="I1106" s="419"/>
      <c r="J1106" s="419"/>
      <c r="K1106" s="419"/>
      <c r="L1106" s="419"/>
      <c r="M1106" t="s">
        <v>10135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 s="419">
        <f t="shared" si="108"/>
        <v>0</v>
      </c>
      <c r="AD1106" s="419">
        <f t="shared" si="109"/>
        <v>0</v>
      </c>
      <c r="AE1106" s="419">
        <f t="shared" si="110"/>
        <v>0</v>
      </c>
      <c r="AF1106" s="419">
        <f t="shared" si="111"/>
        <v>0</v>
      </c>
      <c r="AG1106" s="419">
        <f t="shared" si="112"/>
        <v>0</v>
      </c>
      <c r="AH1106" s="419">
        <f t="shared" si="113"/>
        <v>0</v>
      </c>
    </row>
    <row r="1107" spans="1:34" ht="14.5" x14ac:dyDescent="0.35">
      <c r="A1107" s="681" t="s">
        <v>3102</v>
      </c>
      <c r="B1107" s="682" t="s">
        <v>9888</v>
      </c>
      <c r="C1107" s="419"/>
      <c r="D1107" s="419"/>
      <c r="E1107" s="419"/>
      <c r="F1107" s="419"/>
      <c r="G1107" s="419"/>
      <c r="H1107" s="419"/>
      <c r="I1107" s="419"/>
      <c r="J1107" s="419"/>
      <c r="K1107" s="419"/>
      <c r="L1107" s="419"/>
      <c r="M1107" t="s">
        <v>9889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 s="419">
        <f t="shared" si="108"/>
        <v>0</v>
      </c>
      <c r="AD1107" s="419">
        <f t="shared" si="109"/>
        <v>0</v>
      </c>
      <c r="AE1107" s="419">
        <f t="shared" si="110"/>
        <v>0</v>
      </c>
      <c r="AF1107" s="419">
        <f t="shared" si="111"/>
        <v>0</v>
      </c>
      <c r="AG1107" s="419">
        <f t="shared" si="112"/>
        <v>0</v>
      </c>
      <c r="AH1107" s="419">
        <f t="shared" si="113"/>
        <v>0</v>
      </c>
    </row>
    <row r="1108" spans="1:34" ht="14.5" x14ac:dyDescent="0.35">
      <c r="A1108" s="681" t="s">
        <v>2311</v>
      </c>
      <c r="B1108" s="682" t="s">
        <v>9955</v>
      </c>
      <c r="C1108" s="419"/>
      <c r="D1108" s="419"/>
      <c r="E1108" s="419"/>
      <c r="F1108" s="419"/>
      <c r="G1108" s="419"/>
      <c r="H1108" s="419"/>
      <c r="I1108" s="419"/>
      <c r="J1108" s="419"/>
      <c r="K1108" s="419"/>
      <c r="L1108" s="419"/>
      <c r="M1108" t="s">
        <v>43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 s="419">
        <f t="shared" si="108"/>
        <v>0</v>
      </c>
      <c r="AD1108" s="419">
        <f t="shared" si="109"/>
        <v>0</v>
      </c>
      <c r="AE1108" s="419">
        <f t="shared" si="110"/>
        <v>0</v>
      </c>
      <c r="AF1108" s="419">
        <f t="shared" si="111"/>
        <v>0</v>
      </c>
      <c r="AG1108" s="419">
        <f t="shared" si="112"/>
        <v>0</v>
      </c>
      <c r="AH1108" s="419">
        <f t="shared" si="113"/>
        <v>0</v>
      </c>
    </row>
    <row r="1109" spans="1:34" ht="14.5" x14ac:dyDescent="0.35">
      <c r="A1109" s="681" t="s">
        <v>3103</v>
      </c>
      <c r="B1109" s="682" t="s">
        <v>9976</v>
      </c>
      <c r="C1109" s="419"/>
      <c r="D1109" s="419"/>
      <c r="E1109" s="419"/>
      <c r="F1109" s="419"/>
      <c r="G1109" s="419"/>
      <c r="H1109" s="419"/>
      <c r="I1109" s="419"/>
      <c r="J1109" s="419"/>
      <c r="K1109" s="419"/>
      <c r="L1109" s="419"/>
      <c r="M1109" t="s">
        <v>3104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 s="419">
        <f t="shared" si="108"/>
        <v>0</v>
      </c>
      <c r="AD1109" s="419">
        <f t="shared" si="109"/>
        <v>0</v>
      </c>
      <c r="AE1109" s="419">
        <f t="shared" si="110"/>
        <v>0</v>
      </c>
      <c r="AF1109" s="419">
        <f t="shared" si="111"/>
        <v>0</v>
      </c>
      <c r="AG1109" s="419">
        <f t="shared" si="112"/>
        <v>0</v>
      </c>
      <c r="AH1109" s="419">
        <f t="shared" si="113"/>
        <v>0</v>
      </c>
    </row>
    <row r="1110" spans="1:34" ht="14.5" x14ac:dyDescent="0.35">
      <c r="A1110" s="681" t="s">
        <v>3105</v>
      </c>
      <c r="B1110" s="682" t="s">
        <v>3106</v>
      </c>
      <c r="C1110" s="419"/>
      <c r="D1110" s="419"/>
      <c r="E1110" s="419"/>
      <c r="F1110" s="419"/>
      <c r="G1110" s="419"/>
      <c r="H1110" s="419"/>
      <c r="I1110" s="419"/>
      <c r="J1110" s="419"/>
      <c r="K1110" s="419"/>
      <c r="L1110" s="419"/>
      <c r="M1110" t="s">
        <v>3107</v>
      </c>
      <c r="N1110">
        <v>14</v>
      </c>
      <c r="O1110">
        <v>7</v>
      </c>
      <c r="P1110">
        <v>7</v>
      </c>
      <c r="Q1110">
        <v>2</v>
      </c>
      <c r="R1110">
        <v>5</v>
      </c>
      <c r="S1110">
        <v>3</v>
      </c>
      <c r="T1110">
        <v>4</v>
      </c>
      <c r="U1110">
        <v>0</v>
      </c>
      <c r="V1110">
        <v>0</v>
      </c>
      <c r="W1110">
        <v>1</v>
      </c>
      <c r="X1110">
        <v>3</v>
      </c>
      <c r="Y1110">
        <v>1</v>
      </c>
      <c r="Z1110">
        <v>2</v>
      </c>
      <c r="AA1110">
        <v>0</v>
      </c>
      <c r="AB1110">
        <v>0</v>
      </c>
      <c r="AC1110" s="419">
        <f t="shared" si="108"/>
        <v>1</v>
      </c>
      <c r="AD1110" s="419">
        <f t="shared" si="109"/>
        <v>2</v>
      </c>
      <c r="AE1110" s="419">
        <f t="shared" si="110"/>
        <v>2</v>
      </c>
      <c r="AF1110" s="419">
        <f t="shared" si="111"/>
        <v>2</v>
      </c>
      <c r="AG1110" s="419">
        <f t="shared" si="112"/>
        <v>0</v>
      </c>
      <c r="AH1110" s="419">
        <f t="shared" si="113"/>
        <v>0</v>
      </c>
    </row>
    <row r="1111" spans="1:34" ht="14.5" x14ac:dyDescent="0.35">
      <c r="A1111" s="681" t="s">
        <v>3110</v>
      </c>
      <c r="B1111" s="682" t="s">
        <v>3111</v>
      </c>
      <c r="C1111" s="419"/>
      <c r="D1111" s="419"/>
      <c r="E1111" s="419"/>
      <c r="F1111" s="419"/>
      <c r="G1111" s="419"/>
      <c r="H1111" s="419"/>
      <c r="I1111" s="419"/>
      <c r="J1111" s="419"/>
      <c r="K1111" s="419"/>
      <c r="L1111" s="419"/>
      <c r="M1111" t="s">
        <v>3112</v>
      </c>
      <c r="N1111">
        <v>2</v>
      </c>
      <c r="O1111">
        <v>1</v>
      </c>
      <c r="P1111">
        <v>1</v>
      </c>
      <c r="Q1111">
        <v>0</v>
      </c>
      <c r="R1111">
        <v>0</v>
      </c>
      <c r="S1111">
        <v>2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0</v>
      </c>
      <c r="AA1111">
        <v>0</v>
      </c>
      <c r="AB1111">
        <v>0</v>
      </c>
      <c r="AC1111" s="419">
        <f t="shared" si="108"/>
        <v>0</v>
      </c>
      <c r="AD1111" s="419">
        <f t="shared" si="109"/>
        <v>0</v>
      </c>
      <c r="AE1111" s="419">
        <f t="shared" si="110"/>
        <v>1</v>
      </c>
      <c r="AF1111" s="419">
        <f t="shared" si="111"/>
        <v>0</v>
      </c>
      <c r="AG1111" s="419">
        <f t="shared" si="112"/>
        <v>0</v>
      </c>
      <c r="AH1111" s="419">
        <f t="shared" si="113"/>
        <v>0</v>
      </c>
    </row>
    <row r="1112" spans="1:34" ht="14.5" x14ac:dyDescent="0.35">
      <c r="A1112" s="681" t="s">
        <v>3114</v>
      </c>
      <c r="B1112" s="682" t="s">
        <v>9997</v>
      </c>
      <c r="C1112" s="419"/>
      <c r="D1112" s="419"/>
      <c r="E1112" s="419"/>
      <c r="F1112" s="419"/>
      <c r="G1112" s="419"/>
      <c r="H1112" s="419"/>
      <c r="I1112" s="419"/>
      <c r="J1112" s="419"/>
      <c r="K1112" s="419"/>
      <c r="L1112" s="419"/>
      <c r="M1112" t="s">
        <v>3115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 s="419">
        <f t="shared" si="108"/>
        <v>0</v>
      </c>
      <c r="AD1112" s="419">
        <f t="shared" si="109"/>
        <v>0</v>
      </c>
      <c r="AE1112" s="419">
        <f t="shared" si="110"/>
        <v>0</v>
      </c>
      <c r="AF1112" s="419">
        <f t="shared" si="111"/>
        <v>0</v>
      </c>
      <c r="AG1112" s="419">
        <f t="shared" si="112"/>
        <v>0</v>
      </c>
      <c r="AH1112" s="419">
        <f t="shared" si="113"/>
        <v>0</v>
      </c>
    </row>
    <row r="1113" spans="1:34" ht="14.5" x14ac:dyDescent="0.35">
      <c r="A1113" s="681" t="s">
        <v>8746</v>
      </c>
      <c r="B1113" s="682" t="s">
        <v>10120</v>
      </c>
      <c r="C1113" s="419"/>
      <c r="D1113" s="419"/>
      <c r="E1113" s="419"/>
      <c r="F1113" s="419"/>
      <c r="G1113" s="419"/>
      <c r="H1113" s="419"/>
      <c r="I1113" s="419"/>
      <c r="J1113" s="419"/>
      <c r="K1113" s="419"/>
      <c r="L1113" s="419"/>
      <c r="M1113" t="s">
        <v>1597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 s="419">
        <f t="shared" si="108"/>
        <v>0</v>
      </c>
      <c r="AD1113" s="419">
        <f t="shared" si="109"/>
        <v>0</v>
      </c>
      <c r="AE1113" s="419">
        <f t="shared" si="110"/>
        <v>0</v>
      </c>
      <c r="AF1113" s="419">
        <f t="shared" si="111"/>
        <v>0</v>
      </c>
      <c r="AG1113" s="419">
        <f t="shared" si="112"/>
        <v>0</v>
      </c>
      <c r="AH1113" s="419">
        <f t="shared" si="113"/>
        <v>0</v>
      </c>
    </row>
    <row r="1114" spans="1:34" ht="14.5" x14ac:dyDescent="0.35">
      <c r="A1114" s="681" t="s">
        <v>3116</v>
      </c>
      <c r="B1114" s="682" t="s">
        <v>10036</v>
      </c>
      <c r="C1114" s="419"/>
      <c r="D1114" s="419"/>
      <c r="E1114" s="419"/>
      <c r="F1114" s="419"/>
      <c r="G1114" s="419"/>
      <c r="H1114" s="419"/>
      <c r="I1114" s="419"/>
      <c r="J1114" s="419"/>
      <c r="K1114" s="419"/>
      <c r="L1114" s="419"/>
      <c r="M1114" t="s">
        <v>197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 s="419">
        <f t="shared" si="108"/>
        <v>0</v>
      </c>
      <c r="AD1114" s="419">
        <f t="shared" si="109"/>
        <v>0</v>
      </c>
      <c r="AE1114" s="419">
        <f t="shared" si="110"/>
        <v>0</v>
      </c>
      <c r="AF1114" s="419">
        <f t="shared" si="111"/>
        <v>0</v>
      </c>
      <c r="AG1114" s="419">
        <f t="shared" si="112"/>
        <v>0</v>
      </c>
      <c r="AH1114" s="419">
        <f t="shared" si="113"/>
        <v>0</v>
      </c>
    </row>
    <row r="1115" spans="1:34" ht="14.5" x14ac:dyDescent="0.35">
      <c r="A1115" s="681" t="s">
        <v>8276</v>
      </c>
      <c r="B1115" s="682" t="s">
        <v>8274</v>
      </c>
      <c r="C1115" s="419"/>
      <c r="D1115" s="419"/>
      <c r="E1115" s="419"/>
      <c r="F1115" s="419"/>
      <c r="G1115" s="419"/>
      <c r="H1115" s="419"/>
      <c r="I1115" s="419"/>
      <c r="J1115" s="419"/>
      <c r="K1115" s="419"/>
      <c r="L1115" s="419"/>
      <c r="M1115" t="s">
        <v>8275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 s="419">
        <f t="shared" si="108"/>
        <v>0</v>
      </c>
      <c r="AD1115" s="419">
        <f t="shared" si="109"/>
        <v>0</v>
      </c>
      <c r="AE1115" s="419">
        <f t="shared" si="110"/>
        <v>0</v>
      </c>
      <c r="AF1115" s="419">
        <f t="shared" si="111"/>
        <v>0</v>
      </c>
      <c r="AG1115" s="419">
        <f t="shared" si="112"/>
        <v>0</v>
      </c>
      <c r="AH1115" s="419">
        <f t="shared" si="113"/>
        <v>0</v>
      </c>
    </row>
    <row r="1116" spans="1:34" ht="14.5" x14ac:dyDescent="0.35">
      <c r="A1116" s="681" t="s">
        <v>3118</v>
      </c>
      <c r="B1116" s="682" t="s">
        <v>10091</v>
      </c>
      <c r="C1116" s="419"/>
      <c r="D1116" s="419"/>
      <c r="E1116" s="419"/>
      <c r="F1116" s="419"/>
      <c r="G1116" s="419"/>
      <c r="H1116" s="419"/>
      <c r="I1116" s="419"/>
      <c r="J1116" s="419"/>
      <c r="K1116" s="419"/>
      <c r="L1116" s="419"/>
      <c r="M1116" t="s">
        <v>10074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 s="419">
        <f t="shared" si="108"/>
        <v>0</v>
      </c>
      <c r="AD1116" s="419">
        <f t="shared" si="109"/>
        <v>0</v>
      </c>
      <c r="AE1116" s="419">
        <f t="shared" si="110"/>
        <v>0</v>
      </c>
      <c r="AF1116" s="419">
        <f t="shared" si="111"/>
        <v>0</v>
      </c>
      <c r="AG1116" s="419">
        <f t="shared" si="112"/>
        <v>0</v>
      </c>
      <c r="AH1116" s="419">
        <f t="shared" si="113"/>
        <v>0</v>
      </c>
    </row>
    <row r="1117" spans="1:34" ht="14.5" x14ac:dyDescent="0.35">
      <c r="A1117" s="681" t="s">
        <v>1901</v>
      </c>
      <c r="B1117" s="682" t="s">
        <v>8272</v>
      </c>
      <c r="C1117" s="419"/>
      <c r="D1117" s="419"/>
      <c r="E1117" s="419"/>
      <c r="F1117" s="419"/>
      <c r="G1117" s="419"/>
      <c r="H1117" s="419"/>
      <c r="I1117" s="419"/>
      <c r="J1117" s="419"/>
      <c r="K1117" s="419"/>
      <c r="L1117" s="419"/>
      <c r="M1117" t="s">
        <v>748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 s="419">
        <f t="shared" si="108"/>
        <v>0</v>
      </c>
      <c r="AD1117" s="419">
        <f t="shared" si="109"/>
        <v>0</v>
      </c>
      <c r="AE1117" s="419">
        <f t="shared" si="110"/>
        <v>0</v>
      </c>
      <c r="AF1117" s="419">
        <f t="shared" si="111"/>
        <v>0</v>
      </c>
      <c r="AG1117" s="419">
        <f t="shared" si="112"/>
        <v>0</v>
      </c>
      <c r="AH1117" s="419">
        <f t="shared" si="113"/>
        <v>0</v>
      </c>
    </row>
    <row r="1118" spans="1:34" ht="14.5" x14ac:dyDescent="0.35">
      <c r="A1118" s="681" t="s">
        <v>7842</v>
      </c>
      <c r="B1118" s="682" t="s">
        <v>3119</v>
      </c>
      <c r="C1118" s="419"/>
      <c r="D1118" s="419"/>
      <c r="E1118" s="419"/>
      <c r="F1118" s="419"/>
      <c r="G1118" s="419"/>
      <c r="H1118" s="419"/>
      <c r="I1118" s="419"/>
      <c r="J1118" s="419"/>
      <c r="K1118" s="419"/>
      <c r="L1118" s="419"/>
      <c r="M1118" t="s">
        <v>3120</v>
      </c>
      <c r="N1118">
        <v>9</v>
      </c>
      <c r="O1118">
        <v>8</v>
      </c>
      <c r="P1118">
        <v>1</v>
      </c>
      <c r="Q1118">
        <v>4</v>
      </c>
      <c r="R1118">
        <v>2</v>
      </c>
      <c r="S1118">
        <v>2</v>
      </c>
      <c r="T1118">
        <v>0</v>
      </c>
      <c r="U1118">
        <v>1</v>
      </c>
      <c r="V1118">
        <v>0</v>
      </c>
      <c r="W1118">
        <v>3</v>
      </c>
      <c r="X1118">
        <v>2</v>
      </c>
      <c r="Y1118">
        <v>2</v>
      </c>
      <c r="Z1118">
        <v>0</v>
      </c>
      <c r="AA1118">
        <v>1</v>
      </c>
      <c r="AB1118">
        <v>0</v>
      </c>
      <c r="AC1118" s="419">
        <f t="shared" si="108"/>
        <v>1</v>
      </c>
      <c r="AD1118" s="419">
        <f t="shared" si="109"/>
        <v>0</v>
      </c>
      <c r="AE1118" s="419">
        <f t="shared" si="110"/>
        <v>0</v>
      </c>
      <c r="AF1118" s="419">
        <f t="shared" si="111"/>
        <v>0</v>
      </c>
      <c r="AG1118" s="419">
        <f t="shared" si="112"/>
        <v>0</v>
      </c>
      <c r="AH1118" s="419">
        <f t="shared" si="113"/>
        <v>0</v>
      </c>
    </row>
    <row r="1119" spans="1:34" ht="14.5" x14ac:dyDescent="0.35">
      <c r="A1119" s="681" t="s">
        <v>1912</v>
      </c>
      <c r="B1119" s="682" t="s">
        <v>10066</v>
      </c>
      <c r="C1119" s="419"/>
      <c r="D1119" s="419"/>
      <c r="E1119" s="419"/>
      <c r="F1119" s="419"/>
      <c r="G1119" s="419"/>
      <c r="H1119" s="419"/>
      <c r="I1119" s="419"/>
      <c r="J1119" s="419"/>
      <c r="K1119" s="419"/>
      <c r="L1119" s="419"/>
      <c r="M1119" t="s">
        <v>10067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 s="419">
        <f t="shared" si="108"/>
        <v>0</v>
      </c>
      <c r="AD1119" s="419">
        <f t="shared" si="109"/>
        <v>0</v>
      </c>
      <c r="AE1119" s="419">
        <f t="shared" si="110"/>
        <v>0</v>
      </c>
      <c r="AF1119" s="419">
        <f t="shared" si="111"/>
        <v>0</v>
      </c>
      <c r="AG1119" s="419">
        <f t="shared" si="112"/>
        <v>0</v>
      </c>
      <c r="AH1119" s="419">
        <f t="shared" si="113"/>
        <v>0</v>
      </c>
    </row>
    <row r="1120" spans="1:34" ht="14.5" x14ac:dyDescent="0.35">
      <c r="A1120" s="681" t="s">
        <v>1984</v>
      </c>
      <c r="B1120" s="682" t="s">
        <v>3124</v>
      </c>
      <c r="C1120" s="419"/>
      <c r="D1120" s="419"/>
      <c r="E1120" s="419"/>
      <c r="F1120" s="419"/>
      <c r="G1120" s="419"/>
      <c r="H1120" s="419"/>
      <c r="I1120" s="419"/>
      <c r="J1120" s="419"/>
      <c r="K1120" s="419"/>
      <c r="L1120" s="419"/>
      <c r="M1120" t="s">
        <v>1491</v>
      </c>
      <c r="N1120">
        <v>6</v>
      </c>
      <c r="O1120">
        <v>6</v>
      </c>
      <c r="P1120">
        <v>0</v>
      </c>
      <c r="Q1120">
        <v>2</v>
      </c>
      <c r="R1120">
        <v>3</v>
      </c>
      <c r="S1120">
        <v>1</v>
      </c>
      <c r="T1120">
        <v>0</v>
      </c>
      <c r="U1120">
        <v>0</v>
      </c>
      <c r="V1120">
        <v>0</v>
      </c>
      <c r="W1120">
        <v>2</v>
      </c>
      <c r="X1120">
        <v>3</v>
      </c>
      <c r="Y1120">
        <v>1</v>
      </c>
      <c r="Z1120">
        <v>0</v>
      </c>
      <c r="AA1120">
        <v>0</v>
      </c>
      <c r="AB1120">
        <v>0</v>
      </c>
      <c r="AC1120" s="419">
        <f t="shared" si="108"/>
        <v>0</v>
      </c>
      <c r="AD1120" s="419">
        <f t="shared" si="109"/>
        <v>0</v>
      </c>
      <c r="AE1120" s="419">
        <f t="shared" si="110"/>
        <v>0</v>
      </c>
      <c r="AF1120" s="419">
        <f t="shared" si="111"/>
        <v>0</v>
      </c>
      <c r="AG1120" s="419">
        <f t="shared" si="112"/>
        <v>0</v>
      </c>
      <c r="AH1120" s="419">
        <f t="shared" si="113"/>
        <v>0</v>
      </c>
    </row>
    <row r="1121" spans="1:34" ht="14.5" x14ac:dyDescent="0.35">
      <c r="A1121" s="681" t="s">
        <v>1991</v>
      </c>
      <c r="B1121" s="682" t="s">
        <v>3126</v>
      </c>
      <c r="C1121" s="419"/>
      <c r="D1121" s="419"/>
      <c r="E1121" s="419"/>
      <c r="F1121" s="419"/>
      <c r="G1121" s="419"/>
      <c r="H1121" s="419"/>
      <c r="I1121" s="419"/>
      <c r="J1121" s="419"/>
      <c r="K1121" s="419"/>
      <c r="L1121" s="419"/>
      <c r="M1121" t="s">
        <v>3127</v>
      </c>
      <c r="N1121">
        <v>3</v>
      </c>
      <c r="O1121">
        <v>2</v>
      </c>
      <c r="P1121">
        <v>1</v>
      </c>
      <c r="Q1121">
        <v>3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2</v>
      </c>
      <c r="X1121">
        <v>0</v>
      </c>
      <c r="Y1121">
        <v>0</v>
      </c>
      <c r="Z1121">
        <v>0</v>
      </c>
      <c r="AA1121">
        <v>0</v>
      </c>
      <c r="AB1121">
        <v>0</v>
      </c>
      <c r="AC1121" s="419">
        <f t="shared" si="108"/>
        <v>1</v>
      </c>
      <c r="AD1121" s="419">
        <f t="shared" si="109"/>
        <v>0</v>
      </c>
      <c r="AE1121" s="419">
        <f t="shared" si="110"/>
        <v>0</v>
      </c>
      <c r="AF1121" s="419">
        <f t="shared" si="111"/>
        <v>0</v>
      </c>
      <c r="AG1121" s="419">
        <f t="shared" si="112"/>
        <v>0</v>
      </c>
      <c r="AH1121" s="419">
        <f t="shared" si="113"/>
        <v>0</v>
      </c>
    </row>
    <row r="1122" spans="1:34" ht="14.5" x14ac:dyDescent="0.35">
      <c r="A1122" s="681" t="s">
        <v>2019</v>
      </c>
      <c r="B1122" s="682" t="s">
        <v>10166</v>
      </c>
      <c r="C1122" s="419"/>
      <c r="D1122" s="419"/>
      <c r="E1122" s="419"/>
      <c r="F1122" s="419"/>
      <c r="G1122" s="419"/>
      <c r="H1122" s="419"/>
      <c r="I1122" s="419"/>
      <c r="J1122" s="419"/>
      <c r="K1122" s="419"/>
      <c r="L1122" s="419"/>
      <c r="M1122" t="s">
        <v>3131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 s="419">
        <f t="shared" si="108"/>
        <v>0</v>
      </c>
      <c r="AD1122" s="419">
        <f t="shared" si="109"/>
        <v>0</v>
      </c>
      <c r="AE1122" s="419">
        <f t="shared" si="110"/>
        <v>0</v>
      </c>
      <c r="AF1122" s="419">
        <f t="shared" si="111"/>
        <v>0</v>
      </c>
      <c r="AG1122" s="419">
        <f t="shared" si="112"/>
        <v>0</v>
      </c>
      <c r="AH1122" s="419">
        <f t="shared" si="113"/>
        <v>0</v>
      </c>
    </row>
    <row r="1123" spans="1:34" ht="14.5" x14ac:dyDescent="0.35">
      <c r="A1123" s="681" t="s">
        <v>7876</v>
      </c>
      <c r="B1123" s="682" t="s">
        <v>3132</v>
      </c>
      <c r="C1123" s="419"/>
      <c r="D1123" s="419"/>
      <c r="E1123" s="419"/>
      <c r="F1123" s="419"/>
      <c r="G1123" s="419"/>
      <c r="H1123" s="419"/>
      <c r="I1123" s="419"/>
      <c r="J1123" s="419"/>
      <c r="K1123" s="419"/>
      <c r="L1123" s="419"/>
      <c r="M1123" t="s">
        <v>879</v>
      </c>
      <c r="N1123">
        <v>2</v>
      </c>
      <c r="O1123">
        <v>1</v>
      </c>
      <c r="P1123">
        <v>1</v>
      </c>
      <c r="Q1123">
        <v>0</v>
      </c>
      <c r="R1123">
        <v>0</v>
      </c>
      <c r="S1123">
        <v>0</v>
      </c>
      <c r="T1123">
        <v>0</v>
      </c>
      <c r="U1123">
        <v>2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1</v>
      </c>
      <c r="AB1123">
        <v>0</v>
      </c>
      <c r="AC1123" s="419">
        <f t="shared" si="108"/>
        <v>0</v>
      </c>
      <c r="AD1123" s="419">
        <f t="shared" si="109"/>
        <v>0</v>
      </c>
      <c r="AE1123" s="419">
        <f t="shared" si="110"/>
        <v>0</v>
      </c>
      <c r="AF1123" s="419">
        <f t="shared" si="111"/>
        <v>0</v>
      </c>
      <c r="AG1123" s="419">
        <f t="shared" si="112"/>
        <v>1</v>
      </c>
      <c r="AH1123" s="419">
        <f t="shared" si="113"/>
        <v>0</v>
      </c>
    </row>
    <row r="1124" spans="1:34" ht="14.5" x14ac:dyDescent="0.35">
      <c r="A1124" s="681" t="s">
        <v>7105</v>
      </c>
      <c r="B1124" s="682" t="s">
        <v>3135</v>
      </c>
      <c r="C1124" s="419"/>
      <c r="D1124" s="419"/>
      <c r="E1124" s="419"/>
      <c r="F1124" s="419"/>
      <c r="G1124" s="419"/>
      <c r="H1124" s="419"/>
      <c r="I1124" s="419"/>
      <c r="J1124" s="419"/>
      <c r="K1124" s="419"/>
      <c r="L1124" s="419"/>
      <c r="M1124" t="s">
        <v>7909</v>
      </c>
      <c r="N1124">
        <v>9</v>
      </c>
      <c r="O1124">
        <v>6</v>
      </c>
      <c r="P1124">
        <v>3</v>
      </c>
      <c r="Q1124">
        <v>2</v>
      </c>
      <c r="R1124">
        <v>4</v>
      </c>
      <c r="S1124">
        <v>1</v>
      </c>
      <c r="T1124">
        <v>0</v>
      </c>
      <c r="U1124">
        <v>0</v>
      </c>
      <c r="V1124">
        <v>2</v>
      </c>
      <c r="W1124">
        <v>2</v>
      </c>
      <c r="X1124">
        <v>3</v>
      </c>
      <c r="Y1124">
        <v>0</v>
      </c>
      <c r="Z1124">
        <v>0</v>
      </c>
      <c r="AA1124">
        <v>0</v>
      </c>
      <c r="AB1124">
        <v>1</v>
      </c>
      <c r="AC1124" s="419">
        <f t="shared" si="108"/>
        <v>0</v>
      </c>
      <c r="AD1124" s="419">
        <f t="shared" si="109"/>
        <v>1</v>
      </c>
      <c r="AE1124" s="419">
        <f t="shared" si="110"/>
        <v>1</v>
      </c>
      <c r="AF1124" s="419">
        <f t="shared" si="111"/>
        <v>0</v>
      </c>
      <c r="AG1124" s="419">
        <f t="shared" si="112"/>
        <v>0</v>
      </c>
      <c r="AH1124" s="419">
        <f t="shared" si="113"/>
        <v>1</v>
      </c>
    </row>
    <row r="1125" spans="1:34" ht="14.5" x14ac:dyDescent="0.35">
      <c r="A1125" s="681" t="s">
        <v>2062</v>
      </c>
      <c r="B1125" s="682" t="s">
        <v>3138</v>
      </c>
      <c r="C1125" s="419"/>
      <c r="D1125" s="419"/>
      <c r="E1125" s="419"/>
      <c r="F1125" s="419"/>
      <c r="G1125" s="419"/>
      <c r="H1125" s="419"/>
      <c r="I1125" s="419"/>
      <c r="J1125" s="419"/>
      <c r="K1125" s="419"/>
      <c r="L1125" s="419"/>
      <c r="M1125" t="s">
        <v>79</v>
      </c>
      <c r="N1125">
        <v>10</v>
      </c>
      <c r="O1125">
        <v>5</v>
      </c>
      <c r="P1125">
        <v>5</v>
      </c>
      <c r="Q1125">
        <v>2</v>
      </c>
      <c r="R1125">
        <v>1</v>
      </c>
      <c r="S1125">
        <v>0</v>
      </c>
      <c r="T1125">
        <v>0</v>
      </c>
      <c r="U1125">
        <v>7</v>
      </c>
      <c r="V1125">
        <v>0</v>
      </c>
      <c r="W1125">
        <v>1</v>
      </c>
      <c r="X1125">
        <v>1</v>
      </c>
      <c r="Y1125">
        <v>0</v>
      </c>
      <c r="Z1125">
        <v>0</v>
      </c>
      <c r="AA1125">
        <v>3</v>
      </c>
      <c r="AB1125">
        <v>0</v>
      </c>
      <c r="AC1125" s="419">
        <f t="shared" si="108"/>
        <v>1</v>
      </c>
      <c r="AD1125" s="419">
        <f t="shared" si="109"/>
        <v>0</v>
      </c>
      <c r="AE1125" s="419">
        <f t="shared" si="110"/>
        <v>0</v>
      </c>
      <c r="AF1125" s="419">
        <f t="shared" si="111"/>
        <v>0</v>
      </c>
      <c r="AG1125" s="419">
        <f t="shared" si="112"/>
        <v>4</v>
      </c>
      <c r="AH1125" s="419">
        <f t="shared" si="113"/>
        <v>0</v>
      </c>
    </row>
    <row r="1126" spans="1:34" ht="14.5" x14ac:dyDescent="0.35">
      <c r="A1126" s="681" t="s">
        <v>2079</v>
      </c>
      <c r="B1126" s="682" t="s">
        <v>3140</v>
      </c>
      <c r="C1126" s="419"/>
      <c r="D1126" s="419"/>
      <c r="E1126" s="419"/>
      <c r="F1126" s="419"/>
      <c r="G1126" s="419"/>
      <c r="H1126" s="419"/>
      <c r="I1126" s="419"/>
      <c r="J1126" s="419"/>
      <c r="K1126" s="419"/>
      <c r="L1126" s="419"/>
      <c r="M1126" t="s">
        <v>3141</v>
      </c>
      <c r="N1126">
        <v>33</v>
      </c>
      <c r="O1126">
        <v>17</v>
      </c>
      <c r="P1126">
        <v>16</v>
      </c>
      <c r="Q1126">
        <v>7</v>
      </c>
      <c r="R1126">
        <v>7</v>
      </c>
      <c r="S1126">
        <v>5</v>
      </c>
      <c r="T1126">
        <v>4</v>
      </c>
      <c r="U1126">
        <v>7</v>
      </c>
      <c r="V1126">
        <v>3</v>
      </c>
      <c r="W1126">
        <v>3</v>
      </c>
      <c r="X1126">
        <v>3</v>
      </c>
      <c r="Y1126">
        <v>1</v>
      </c>
      <c r="Z1126">
        <v>3</v>
      </c>
      <c r="AA1126">
        <v>6</v>
      </c>
      <c r="AB1126">
        <v>1</v>
      </c>
      <c r="AC1126" s="419">
        <f t="shared" si="108"/>
        <v>4</v>
      </c>
      <c r="AD1126" s="419">
        <f t="shared" si="109"/>
        <v>4</v>
      </c>
      <c r="AE1126" s="419">
        <f t="shared" si="110"/>
        <v>4</v>
      </c>
      <c r="AF1126" s="419">
        <f t="shared" si="111"/>
        <v>1</v>
      </c>
      <c r="AG1126" s="419">
        <f t="shared" si="112"/>
        <v>1</v>
      </c>
      <c r="AH1126" s="419">
        <f t="shared" si="113"/>
        <v>2</v>
      </c>
    </row>
    <row r="1127" spans="1:34" ht="14.5" x14ac:dyDescent="0.35">
      <c r="A1127" s="681" t="s">
        <v>3143</v>
      </c>
      <c r="B1127" s="682" t="s">
        <v>3144</v>
      </c>
      <c r="C1127" s="419"/>
      <c r="D1127" s="419"/>
      <c r="E1127" s="419"/>
      <c r="F1127" s="419"/>
      <c r="G1127" s="419"/>
      <c r="H1127" s="419"/>
      <c r="I1127" s="419"/>
      <c r="J1127" s="419"/>
      <c r="K1127" s="419"/>
      <c r="L1127" s="419"/>
      <c r="M1127" t="s">
        <v>453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 s="419">
        <f t="shared" si="108"/>
        <v>0</v>
      </c>
      <c r="AD1127" s="419">
        <f t="shared" si="109"/>
        <v>0</v>
      </c>
      <c r="AE1127" s="419">
        <f t="shared" si="110"/>
        <v>0</v>
      </c>
      <c r="AF1127" s="419">
        <f t="shared" si="111"/>
        <v>0</v>
      </c>
      <c r="AG1127" s="419">
        <f t="shared" si="112"/>
        <v>0</v>
      </c>
      <c r="AH1127" s="419">
        <f t="shared" si="113"/>
        <v>0</v>
      </c>
    </row>
    <row r="1128" spans="1:34" ht="14.5" x14ac:dyDescent="0.35">
      <c r="A1128" s="681" t="s">
        <v>2125</v>
      </c>
      <c r="B1128" s="682" t="s">
        <v>3146</v>
      </c>
      <c r="C1128" s="419"/>
      <c r="D1128" s="419"/>
      <c r="E1128" s="419"/>
      <c r="F1128" s="419"/>
      <c r="G1128" s="419"/>
      <c r="H1128" s="419"/>
      <c r="I1128" s="419"/>
      <c r="J1128" s="419"/>
      <c r="K1128" s="419"/>
      <c r="L1128" s="419"/>
      <c r="M1128" t="s">
        <v>3147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 s="419">
        <f t="shared" si="108"/>
        <v>0</v>
      </c>
      <c r="AD1128" s="419">
        <f t="shared" si="109"/>
        <v>0</v>
      </c>
      <c r="AE1128" s="419">
        <f t="shared" si="110"/>
        <v>0</v>
      </c>
      <c r="AF1128" s="419">
        <f t="shared" si="111"/>
        <v>0</v>
      </c>
      <c r="AG1128" s="419">
        <f t="shared" si="112"/>
        <v>0</v>
      </c>
      <c r="AH1128" s="419">
        <f t="shared" si="113"/>
        <v>0</v>
      </c>
    </row>
    <row r="1129" spans="1:34" ht="14.5" x14ac:dyDescent="0.35">
      <c r="A1129" s="681" t="s">
        <v>2137</v>
      </c>
      <c r="B1129" s="682" t="s">
        <v>3150</v>
      </c>
      <c r="C1129" s="419"/>
      <c r="D1129" s="419"/>
      <c r="E1129" s="419"/>
      <c r="F1129" s="419"/>
      <c r="G1129" s="419"/>
      <c r="H1129" s="419"/>
      <c r="I1129" s="419"/>
      <c r="J1129" s="419"/>
      <c r="K1129" s="419"/>
      <c r="L1129" s="419"/>
      <c r="M1129" t="s">
        <v>2551</v>
      </c>
      <c r="N1129">
        <v>5</v>
      </c>
      <c r="O1129">
        <v>4</v>
      </c>
      <c r="P1129">
        <v>1</v>
      </c>
      <c r="Q1129">
        <v>0</v>
      </c>
      <c r="R1129">
        <v>0</v>
      </c>
      <c r="S1129">
        <v>2</v>
      </c>
      <c r="T1129">
        <v>0</v>
      </c>
      <c r="U1129">
        <v>3</v>
      </c>
      <c r="V1129">
        <v>0</v>
      </c>
      <c r="W1129">
        <v>0</v>
      </c>
      <c r="X1129">
        <v>0</v>
      </c>
      <c r="Y1129">
        <v>1</v>
      </c>
      <c r="Z1129">
        <v>0</v>
      </c>
      <c r="AA1129">
        <v>3</v>
      </c>
      <c r="AB1129">
        <v>0</v>
      </c>
      <c r="AC1129" s="419">
        <f t="shared" si="108"/>
        <v>0</v>
      </c>
      <c r="AD1129" s="419">
        <f t="shared" si="109"/>
        <v>0</v>
      </c>
      <c r="AE1129" s="419">
        <f t="shared" si="110"/>
        <v>1</v>
      </c>
      <c r="AF1129" s="419">
        <f t="shared" si="111"/>
        <v>0</v>
      </c>
      <c r="AG1129" s="419">
        <f t="shared" si="112"/>
        <v>0</v>
      </c>
      <c r="AH1129" s="419">
        <f t="shared" si="113"/>
        <v>0</v>
      </c>
    </row>
    <row r="1130" spans="1:34" ht="14.5" x14ac:dyDescent="0.35">
      <c r="A1130" s="681" t="s">
        <v>848</v>
      </c>
      <c r="B1130" s="682" t="s">
        <v>3152</v>
      </c>
      <c r="C1130" s="419"/>
      <c r="D1130" s="419"/>
      <c r="E1130" s="419"/>
      <c r="F1130" s="419"/>
      <c r="G1130" s="419"/>
      <c r="H1130" s="419"/>
      <c r="I1130" s="419"/>
      <c r="J1130" s="419"/>
      <c r="K1130" s="419"/>
      <c r="L1130" s="419"/>
      <c r="M1130" t="s">
        <v>951</v>
      </c>
      <c r="N1130">
        <v>9</v>
      </c>
      <c r="O1130">
        <v>8</v>
      </c>
      <c r="P1130">
        <v>1</v>
      </c>
      <c r="Q1130">
        <v>3</v>
      </c>
      <c r="R1130">
        <v>1</v>
      </c>
      <c r="S1130">
        <v>4</v>
      </c>
      <c r="T1130">
        <v>1</v>
      </c>
      <c r="U1130">
        <v>0</v>
      </c>
      <c r="V1130">
        <v>0</v>
      </c>
      <c r="W1130">
        <v>2</v>
      </c>
      <c r="X1130">
        <v>1</v>
      </c>
      <c r="Y1130">
        <v>4</v>
      </c>
      <c r="Z1130">
        <v>1</v>
      </c>
      <c r="AA1130">
        <v>0</v>
      </c>
      <c r="AB1130">
        <v>0</v>
      </c>
      <c r="AC1130" s="419">
        <f t="shared" si="108"/>
        <v>1</v>
      </c>
      <c r="AD1130" s="419">
        <f t="shared" si="109"/>
        <v>0</v>
      </c>
      <c r="AE1130" s="419">
        <f t="shared" si="110"/>
        <v>0</v>
      </c>
      <c r="AF1130" s="419">
        <f t="shared" si="111"/>
        <v>0</v>
      </c>
      <c r="AG1130" s="419">
        <f t="shared" si="112"/>
        <v>0</v>
      </c>
      <c r="AH1130" s="419">
        <f t="shared" si="113"/>
        <v>0</v>
      </c>
    </row>
    <row r="1131" spans="1:34" ht="14.5" x14ac:dyDescent="0.35">
      <c r="A1131" s="681" t="s">
        <v>3155</v>
      </c>
      <c r="B1131" s="682" t="s">
        <v>3156</v>
      </c>
      <c r="C1131" s="419"/>
      <c r="D1131" s="419"/>
      <c r="E1131" s="419"/>
      <c r="F1131" s="419"/>
      <c r="G1131" s="419"/>
      <c r="H1131" s="419"/>
      <c r="I1131" s="419"/>
      <c r="J1131" s="419"/>
      <c r="K1131" s="419"/>
      <c r="L1131" s="419"/>
      <c r="M1131" t="s">
        <v>1407</v>
      </c>
      <c r="N1131">
        <v>1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 s="419">
        <f t="shared" si="108"/>
        <v>0</v>
      </c>
      <c r="AD1131" s="419">
        <f t="shared" si="109"/>
        <v>0</v>
      </c>
      <c r="AE1131" s="419">
        <f t="shared" si="110"/>
        <v>0</v>
      </c>
      <c r="AF1131" s="419">
        <f t="shared" si="111"/>
        <v>0</v>
      </c>
      <c r="AG1131" s="419">
        <f t="shared" si="112"/>
        <v>1</v>
      </c>
      <c r="AH1131" s="419">
        <f t="shared" si="113"/>
        <v>0</v>
      </c>
    </row>
    <row r="1132" spans="1:34" ht="14.5" x14ac:dyDescent="0.35">
      <c r="A1132" s="681" t="s">
        <v>2243</v>
      </c>
      <c r="B1132" s="682" t="s">
        <v>10044</v>
      </c>
      <c r="C1132" s="419"/>
      <c r="D1132" s="419"/>
      <c r="E1132" s="419"/>
      <c r="F1132" s="419"/>
      <c r="G1132" s="419"/>
      <c r="H1132" s="419"/>
      <c r="I1132" s="419"/>
      <c r="J1132" s="419"/>
      <c r="K1132" s="419"/>
      <c r="L1132" s="419"/>
      <c r="M1132" t="s">
        <v>10045</v>
      </c>
      <c r="N1132">
        <v>5</v>
      </c>
      <c r="O1132">
        <v>1</v>
      </c>
      <c r="P1132">
        <v>4</v>
      </c>
      <c r="Q1132">
        <v>0</v>
      </c>
      <c r="R1132">
        <v>1</v>
      </c>
      <c r="S1132">
        <v>3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1</v>
      </c>
      <c r="Z1132">
        <v>0</v>
      </c>
      <c r="AA1132">
        <v>0</v>
      </c>
      <c r="AB1132">
        <v>0</v>
      </c>
      <c r="AC1132" s="419">
        <f t="shared" si="108"/>
        <v>0</v>
      </c>
      <c r="AD1132" s="419">
        <f t="shared" si="109"/>
        <v>1</v>
      </c>
      <c r="AE1132" s="419">
        <f t="shared" si="110"/>
        <v>2</v>
      </c>
      <c r="AF1132" s="419">
        <f t="shared" si="111"/>
        <v>1</v>
      </c>
      <c r="AG1132" s="419">
        <f t="shared" si="112"/>
        <v>0</v>
      </c>
      <c r="AH1132" s="419">
        <f t="shared" si="113"/>
        <v>0</v>
      </c>
    </row>
    <row r="1133" spans="1:34" ht="14.5" x14ac:dyDescent="0.35">
      <c r="A1133" s="681" t="s">
        <v>2374</v>
      </c>
      <c r="B1133" s="682" t="s">
        <v>3157</v>
      </c>
      <c r="C1133" s="419"/>
      <c r="D1133" s="419"/>
      <c r="E1133" s="419"/>
      <c r="F1133" s="419"/>
      <c r="G1133" s="419"/>
      <c r="H1133" s="419"/>
      <c r="I1133" s="419"/>
      <c r="J1133" s="419"/>
      <c r="K1133" s="419"/>
      <c r="L1133" s="419"/>
      <c r="M1133" t="s">
        <v>3158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 s="419">
        <f t="shared" si="108"/>
        <v>0</v>
      </c>
      <c r="AD1133" s="419">
        <f t="shared" si="109"/>
        <v>0</v>
      </c>
      <c r="AE1133" s="419">
        <f t="shared" si="110"/>
        <v>0</v>
      </c>
      <c r="AF1133" s="419">
        <f t="shared" si="111"/>
        <v>0</v>
      </c>
      <c r="AG1133" s="419">
        <f t="shared" si="112"/>
        <v>0</v>
      </c>
      <c r="AH1133" s="419">
        <f t="shared" si="113"/>
        <v>0</v>
      </c>
    </row>
    <row r="1134" spans="1:34" ht="14.5" x14ac:dyDescent="0.35">
      <c r="A1134" s="681" t="s">
        <v>2403</v>
      </c>
      <c r="B1134" s="682" t="s">
        <v>3160</v>
      </c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t="s">
        <v>7875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 s="419">
        <f t="shared" si="108"/>
        <v>0</v>
      </c>
      <c r="AD1134" s="419">
        <f t="shared" si="109"/>
        <v>0</v>
      </c>
      <c r="AE1134" s="419">
        <f t="shared" si="110"/>
        <v>0</v>
      </c>
      <c r="AF1134" s="419">
        <f t="shared" si="111"/>
        <v>0</v>
      </c>
      <c r="AG1134" s="419">
        <f t="shared" si="112"/>
        <v>0</v>
      </c>
      <c r="AH1134" s="419">
        <f t="shared" si="113"/>
        <v>0</v>
      </c>
    </row>
    <row r="1135" spans="1:34" ht="14.5" x14ac:dyDescent="0.35">
      <c r="A1135" s="681" t="s">
        <v>2318</v>
      </c>
      <c r="B1135" s="682" t="s">
        <v>3163</v>
      </c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t="s">
        <v>3164</v>
      </c>
      <c r="N1135">
        <v>12</v>
      </c>
      <c r="O1135">
        <v>8</v>
      </c>
      <c r="P1135">
        <v>4</v>
      </c>
      <c r="Q1135">
        <v>5</v>
      </c>
      <c r="R1135">
        <v>0</v>
      </c>
      <c r="S1135">
        <v>1</v>
      </c>
      <c r="T1135">
        <v>3</v>
      </c>
      <c r="U1135">
        <v>3</v>
      </c>
      <c r="V1135">
        <v>0</v>
      </c>
      <c r="W1135">
        <v>1</v>
      </c>
      <c r="X1135">
        <v>0</v>
      </c>
      <c r="Y1135">
        <v>1</v>
      </c>
      <c r="Z1135">
        <v>3</v>
      </c>
      <c r="AA1135">
        <v>3</v>
      </c>
      <c r="AB1135">
        <v>0</v>
      </c>
      <c r="AC1135" s="419">
        <f t="shared" si="108"/>
        <v>4</v>
      </c>
      <c r="AD1135" s="419">
        <f t="shared" si="109"/>
        <v>0</v>
      </c>
      <c r="AE1135" s="419">
        <f t="shared" si="110"/>
        <v>0</v>
      </c>
      <c r="AF1135" s="419">
        <f t="shared" si="111"/>
        <v>0</v>
      </c>
      <c r="AG1135" s="419">
        <f t="shared" si="112"/>
        <v>0</v>
      </c>
      <c r="AH1135" s="419">
        <f t="shared" si="113"/>
        <v>0</v>
      </c>
    </row>
    <row r="1136" spans="1:34" ht="14.5" x14ac:dyDescent="0.35">
      <c r="A1136" s="681" t="s">
        <v>3167</v>
      </c>
      <c r="B1136" s="682" t="s">
        <v>3168</v>
      </c>
      <c r="C1136" s="419"/>
      <c r="D1136" s="419"/>
      <c r="E1136" s="419"/>
      <c r="F1136" s="419"/>
      <c r="G1136" s="419"/>
      <c r="H1136" s="419"/>
      <c r="I1136" s="419"/>
      <c r="J1136" s="419"/>
      <c r="K1136" s="419"/>
      <c r="L1136" s="419"/>
      <c r="M1136" t="s">
        <v>1237</v>
      </c>
      <c r="N1136">
        <v>48</v>
      </c>
      <c r="O1136">
        <v>23</v>
      </c>
      <c r="P1136">
        <v>25</v>
      </c>
      <c r="Q1136">
        <v>16</v>
      </c>
      <c r="R1136">
        <v>17</v>
      </c>
      <c r="S1136">
        <v>4</v>
      </c>
      <c r="T1136">
        <v>2</v>
      </c>
      <c r="U1136">
        <v>9</v>
      </c>
      <c r="V1136">
        <v>0</v>
      </c>
      <c r="W1136">
        <v>7</v>
      </c>
      <c r="X1136">
        <v>11</v>
      </c>
      <c r="Y1136">
        <v>0</v>
      </c>
      <c r="Z1136">
        <v>2</v>
      </c>
      <c r="AA1136">
        <v>3</v>
      </c>
      <c r="AB1136">
        <v>0</v>
      </c>
      <c r="AC1136" s="419">
        <f t="shared" si="108"/>
        <v>9</v>
      </c>
      <c r="AD1136" s="419">
        <f t="shared" si="109"/>
        <v>6</v>
      </c>
      <c r="AE1136" s="419">
        <f t="shared" si="110"/>
        <v>4</v>
      </c>
      <c r="AF1136" s="419">
        <f t="shared" si="111"/>
        <v>0</v>
      </c>
      <c r="AG1136" s="419">
        <f t="shared" si="112"/>
        <v>6</v>
      </c>
      <c r="AH1136" s="419">
        <f t="shared" si="113"/>
        <v>0</v>
      </c>
    </row>
    <row r="1137" spans="1:34" ht="14.5" x14ac:dyDescent="0.35">
      <c r="A1137" s="681" t="s">
        <v>3169</v>
      </c>
      <c r="B1137" s="682" t="s">
        <v>3170</v>
      </c>
      <c r="C1137" s="419"/>
      <c r="D1137" s="419"/>
      <c r="E1137" s="419"/>
      <c r="F1137" s="419"/>
      <c r="G1137" s="419"/>
      <c r="H1137" s="419"/>
      <c r="I1137" s="419"/>
      <c r="J1137" s="419"/>
      <c r="K1137" s="419"/>
      <c r="L1137" s="419"/>
      <c r="M1137" t="s">
        <v>3171</v>
      </c>
      <c r="N1137">
        <v>9</v>
      </c>
      <c r="O1137">
        <v>4</v>
      </c>
      <c r="P1137">
        <v>5</v>
      </c>
      <c r="Q1137">
        <v>5</v>
      </c>
      <c r="R1137">
        <v>3</v>
      </c>
      <c r="S1137">
        <v>0</v>
      </c>
      <c r="T1137">
        <v>0</v>
      </c>
      <c r="U1137">
        <v>1</v>
      </c>
      <c r="V1137">
        <v>0</v>
      </c>
      <c r="W1137">
        <v>4</v>
      </c>
      <c r="X1137">
        <v>0</v>
      </c>
      <c r="Y1137">
        <v>0</v>
      </c>
      <c r="Z1137">
        <v>0</v>
      </c>
      <c r="AA1137">
        <v>0</v>
      </c>
      <c r="AB1137">
        <v>0</v>
      </c>
      <c r="AC1137" s="419">
        <f t="shared" si="108"/>
        <v>1</v>
      </c>
      <c r="AD1137" s="419">
        <f t="shared" si="109"/>
        <v>3</v>
      </c>
      <c r="AE1137" s="419">
        <f t="shared" si="110"/>
        <v>0</v>
      </c>
      <c r="AF1137" s="419">
        <f t="shared" si="111"/>
        <v>0</v>
      </c>
      <c r="AG1137" s="419">
        <f t="shared" si="112"/>
        <v>1</v>
      </c>
      <c r="AH1137" s="419">
        <f t="shared" si="113"/>
        <v>0</v>
      </c>
    </row>
    <row r="1138" spans="1:34" ht="14.5" x14ac:dyDescent="0.35">
      <c r="A1138" s="681" t="s">
        <v>3173</v>
      </c>
      <c r="B1138" s="682" t="s">
        <v>21989</v>
      </c>
      <c r="C1138" s="419"/>
      <c r="D1138" s="419"/>
      <c r="E1138" s="419"/>
      <c r="F1138" s="419"/>
      <c r="G1138" s="419"/>
      <c r="H1138" s="419"/>
      <c r="I1138" s="419"/>
      <c r="J1138" s="419"/>
      <c r="K1138" s="419"/>
      <c r="L1138" s="419"/>
      <c r="M1138" t="s">
        <v>7106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 s="419">
        <f t="shared" si="108"/>
        <v>0</v>
      </c>
      <c r="AD1138" s="419">
        <f t="shared" si="109"/>
        <v>0</v>
      </c>
      <c r="AE1138" s="419">
        <f t="shared" si="110"/>
        <v>0</v>
      </c>
      <c r="AF1138" s="419">
        <f t="shared" si="111"/>
        <v>0</v>
      </c>
      <c r="AG1138" s="419">
        <f t="shared" si="112"/>
        <v>0</v>
      </c>
      <c r="AH1138" s="419">
        <f t="shared" si="113"/>
        <v>0</v>
      </c>
    </row>
    <row r="1139" spans="1:34" ht="14.5" x14ac:dyDescent="0.35">
      <c r="A1139" s="681" t="s">
        <v>3175</v>
      </c>
      <c r="B1139" s="682" t="s">
        <v>9906</v>
      </c>
      <c r="C1139" s="419"/>
      <c r="D1139" s="419"/>
      <c r="E1139" s="419"/>
      <c r="F1139" s="419"/>
      <c r="G1139" s="419"/>
      <c r="H1139" s="419"/>
      <c r="I1139" s="419"/>
      <c r="J1139" s="419"/>
      <c r="K1139" s="419"/>
      <c r="L1139" s="419"/>
      <c r="M1139" t="s">
        <v>9907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 s="419">
        <f t="shared" si="108"/>
        <v>0</v>
      </c>
      <c r="AD1139" s="419">
        <f t="shared" si="109"/>
        <v>0</v>
      </c>
      <c r="AE1139" s="419">
        <f t="shared" si="110"/>
        <v>0</v>
      </c>
      <c r="AF1139" s="419">
        <f t="shared" si="111"/>
        <v>0</v>
      </c>
      <c r="AG1139" s="419">
        <f t="shared" si="112"/>
        <v>0</v>
      </c>
      <c r="AH1139" s="419">
        <f t="shared" si="113"/>
        <v>0</v>
      </c>
    </row>
    <row r="1140" spans="1:34" ht="14.5" x14ac:dyDescent="0.35">
      <c r="A1140" s="681" t="s">
        <v>421</v>
      </c>
      <c r="B1140" s="682" t="s">
        <v>8257</v>
      </c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t="s">
        <v>1410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 s="419">
        <f t="shared" si="108"/>
        <v>0</v>
      </c>
      <c r="AD1140" s="419">
        <f t="shared" si="109"/>
        <v>0</v>
      </c>
      <c r="AE1140" s="419">
        <f t="shared" si="110"/>
        <v>0</v>
      </c>
      <c r="AF1140" s="419">
        <f t="shared" si="111"/>
        <v>0</v>
      </c>
      <c r="AG1140" s="419">
        <f t="shared" si="112"/>
        <v>0</v>
      </c>
      <c r="AH1140" s="419">
        <f t="shared" si="113"/>
        <v>0</v>
      </c>
    </row>
    <row r="1141" spans="1:34" ht="14.5" x14ac:dyDescent="0.35">
      <c r="A1141" s="681" t="s">
        <v>3177</v>
      </c>
      <c r="B1141" s="682" t="s">
        <v>3178</v>
      </c>
      <c r="C1141" s="419"/>
      <c r="D1141" s="419"/>
      <c r="E1141" s="419"/>
      <c r="F1141" s="419"/>
      <c r="G1141" s="419"/>
      <c r="H1141" s="419"/>
      <c r="I1141" s="419"/>
      <c r="J1141" s="419"/>
      <c r="K1141" s="419"/>
      <c r="L1141" s="419"/>
      <c r="M1141" t="s">
        <v>3179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 s="419">
        <f t="shared" si="108"/>
        <v>0</v>
      </c>
      <c r="AD1141" s="419">
        <f t="shared" si="109"/>
        <v>0</v>
      </c>
      <c r="AE1141" s="419">
        <f t="shared" si="110"/>
        <v>0</v>
      </c>
      <c r="AF1141" s="419">
        <f t="shared" si="111"/>
        <v>0</v>
      </c>
      <c r="AG1141" s="419">
        <f t="shared" si="112"/>
        <v>0</v>
      </c>
      <c r="AH1141" s="419">
        <f t="shared" si="113"/>
        <v>0</v>
      </c>
    </row>
    <row r="1142" spans="1:34" ht="14.5" x14ac:dyDescent="0.35">
      <c r="A1142" s="681" t="s">
        <v>3181</v>
      </c>
      <c r="B1142" s="682" t="s">
        <v>3182</v>
      </c>
      <c r="C1142" s="419"/>
      <c r="D1142" s="419"/>
      <c r="E1142" s="419"/>
      <c r="F1142" s="419"/>
      <c r="G1142" s="419"/>
      <c r="H1142" s="419"/>
      <c r="I1142" s="419"/>
      <c r="J1142" s="419"/>
      <c r="K1142" s="419"/>
      <c r="L1142" s="419"/>
      <c r="M1142" t="s">
        <v>17319</v>
      </c>
      <c r="N1142">
        <v>18</v>
      </c>
      <c r="O1142">
        <v>10</v>
      </c>
      <c r="P1142">
        <v>8</v>
      </c>
      <c r="Q1142">
        <v>3</v>
      </c>
      <c r="R1142">
        <v>6</v>
      </c>
      <c r="S1142">
        <v>0</v>
      </c>
      <c r="T1142">
        <v>4</v>
      </c>
      <c r="U1142">
        <v>2</v>
      </c>
      <c r="V1142">
        <v>3</v>
      </c>
      <c r="W1142">
        <v>1</v>
      </c>
      <c r="X1142">
        <v>3</v>
      </c>
      <c r="Y1142">
        <v>0</v>
      </c>
      <c r="Z1142">
        <v>1</v>
      </c>
      <c r="AA1142">
        <v>2</v>
      </c>
      <c r="AB1142">
        <v>3</v>
      </c>
      <c r="AC1142" s="419">
        <f t="shared" si="108"/>
        <v>2</v>
      </c>
      <c r="AD1142" s="419">
        <f t="shared" si="109"/>
        <v>3</v>
      </c>
      <c r="AE1142" s="419">
        <f t="shared" si="110"/>
        <v>0</v>
      </c>
      <c r="AF1142" s="419">
        <f t="shared" si="111"/>
        <v>3</v>
      </c>
      <c r="AG1142" s="419">
        <f t="shared" si="112"/>
        <v>0</v>
      </c>
      <c r="AH1142" s="419">
        <f t="shared" si="113"/>
        <v>0</v>
      </c>
    </row>
    <row r="1143" spans="1:34" ht="14.5" x14ac:dyDescent="0.35">
      <c r="A1143" s="681" t="s">
        <v>9942</v>
      </c>
      <c r="B1143" s="682" t="s">
        <v>9941</v>
      </c>
      <c r="C1143" s="419"/>
      <c r="D1143" s="419"/>
      <c r="E1143" s="419"/>
      <c r="F1143" s="419"/>
      <c r="G1143" s="419"/>
      <c r="H1143" s="419"/>
      <c r="I1143" s="419"/>
      <c r="J1143" s="419"/>
      <c r="K1143" s="419"/>
      <c r="L1143" s="419"/>
      <c r="M1143" t="s">
        <v>3183</v>
      </c>
      <c r="N1143">
        <v>2</v>
      </c>
      <c r="O1143">
        <v>1</v>
      </c>
      <c r="P1143">
        <v>1</v>
      </c>
      <c r="Q1143">
        <v>0</v>
      </c>
      <c r="R1143">
        <v>0</v>
      </c>
      <c r="S1143">
        <v>1</v>
      </c>
      <c r="T1143">
        <v>0</v>
      </c>
      <c r="U1143">
        <v>1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1</v>
      </c>
      <c r="AB1143">
        <v>0</v>
      </c>
      <c r="AC1143" s="419">
        <f t="shared" si="108"/>
        <v>0</v>
      </c>
      <c r="AD1143" s="419">
        <f t="shared" si="109"/>
        <v>0</v>
      </c>
      <c r="AE1143" s="419">
        <f t="shared" si="110"/>
        <v>1</v>
      </c>
      <c r="AF1143" s="419">
        <f t="shared" si="111"/>
        <v>0</v>
      </c>
      <c r="AG1143" s="419">
        <f t="shared" si="112"/>
        <v>0</v>
      </c>
      <c r="AH1143" s="419">
        <f t="shared" si="113"/>
        <v>0</v>
      </c>
    </row>
    <row r="1144" spans="1:34" ht="14.5" x14ac:dyDescent="0.35">
      <c r="A1144" s="681" t="s">
        <v>10098</v>
      </c>
      <c r="B1144" s="682" t="s">
        <v>10097</v>
      </c>
      <c r="C1144" s="419"/>
      <c r="D1144" s="419"/>
      <c r="E1144" s="419"/>
      <c r="F1144" s="419"/>
      <c r="G1144" s="419"/>
      <c r="H1144" s="419"/>
      <c r="I1144" s="419"/>
      <c r="J1144" s="419"/>
      <c r="K1144" s="419"/>
      <c r="L1144" s="419"/>
      <c r="M1144" t="s">
        <v>1086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 s="419">
        <f t="shared" si="108"/>
        <v>0</v>
      </c>
      <c r="AD1144" s="419">
        <f t="shared" si="109"/>
        <v>0</v>
      </c>
      <c r="AE1144" s="419">
        <f t="shared" si="110"/>
        <v>0</v>
      </c>
      <c r="AF1144" s="419">
        <f t="shared" si="111"/>
        <v>0</v>
      </c>
      <c r="AG1144" s="419">
        <f t="shared" si="112"/>
        <v>0</v>
      </c>
      <c r="AH1144" s="419">
        <f t="shared" si="113"/>
        <v>0</v>
      </c>
    </row>
    <row r="1145" spans="1:34" ht="14.5" x14ac:dyDescent="0.35">
      <c r="A1145" s="681" t="s">
        <v>7910</v>
      </c>
      <c r="B1145" s="682" t="s">
        <v>3184</v>
      </c>
      <c r="C1145" s="419"/>
      <c r="D1145" s="419"/>
      <c r="E1145" s="419"/>
      <c r="F1145" s="419"/>
      <c r="G1145" s="419"/>
      <c r="H1145" s="419"/>
      <c r="I1145" s="419"/>
      <c r="J1145" s="419"/>
      <c r="K1145" s="419"/>
      <c r="L1145" s="419"/>
      <c r="M1145" t="s">
        <v>277</v>
      </c>
      <c r="N1145">
        <v>18</v>
      </c>
      <c r="O1145">
        <v>11</v>
      </c>
      <c r="P1145">
        <v>7</v>
      </c>
      <c r="Q1145">
        <v>1</v>
      </c>
      <c r="R1145">
        <v>4</v>
      </c>
      <c r="S1145">
        <v>4</v>
      </c>
      <c r="T1145">
        <v>0</v>
      </c>
      <c r="U1145">
        <v>7</v>
      </c>
      <c r="V1145">
        <v>2</v>
      </c>
      <c r="W1145">
        <v>0</v>
      </c>
      <c r="X1145">
        <v>4</v>
      </c>
      <c r="Y1145">
        <v>2</v>
      </c>
      <c r="Z1145">
        <v>0</v>
      </c>
      <c r="AA1145">
        <v>3</v>
      </c>
      <c r="AB1145">
        <v>2</v>
      </c>
      <c r="AC1145" s="419">
        <f t="shared" si="108"/>
        <v>1</v>
      </c>
      <c r="AD1145" s="419">
        <f t="shared" si="109"/>
        <v>0</v>
      </c>
      <c r="AE1145" s="419">
        <f t="shared" si="110"/>
        <v>2</v>
      </c>
      <c r="AF1145" s="419">
        <f t="shared" si="111"/>
        <v>0</v>
      </c>
      <c r="AG1145" s="419">
        <f t="shared" si="112"/>
        <v>4</v>
      </c>
      <c r="AH1145" s="419">
        <f t="shared" si="113"/>
        <v>0</v>
      </c>
    </row>
    <row r="1146" spans="1:34" ht="14.5" x14ac:dyDescent="0.35">
      <c r="A1146" s="681" t="s">
        <v>10141</v>
      </c>
      <c r="B1146" s="682" t="s">
        <v>10140</v>
      </c>
      <c r="C1146" s="419"/>
      <c r="D1146" s="419"/>
      <c r="E1146" s="419"/>
      <c r="F1146" s="419"/>
      <c r="G1146" s="419"/>
      <c r="H1146" s="419"/>
      <c r="I1146" s="419"/>
      <c r="J1146" s="419"/>
      <c r="K1146" s="419"/>
      <c r="L1146" s="419"/>
      <c r="M1146" t="s">
        <v>3186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 s="419">
        <f t="shared" si="108"/>
        <v>0</v>
      </c>
      <c r="AD1146" s="419">
        <f t="shared" si="109"/>
        <v>0</v>
      </c>
      <c r="AE1146" s="419">
        <f t="shared" si="110"/>
        <v>0</v>
      </c>
      <c r="AF1146" s="419">
        <f t="shared" si="111"/>
        <v>0</v>
      </c>
      <c r="AG1146" s="419">
        <f t="shared" si="112"/>
        <v>0</v>
      </c>
      <c r="AH1146" s="419">
        <f t="shared" si="113"/>
        <v>0</v>
      </c>
    </row>
    <row r="1147" spans="1:34" ht="14.5" x14ac:dyDescent="0.35">
      <c r="A1147" s="681" t="s">
        <v>9964</v>
      </c>
      <c r="B1147" s="682" t="s">
        <v>9963</v>
      </c>
      <c r="C1147" s="419"/>
      <c r="D1147" s="419"/>
      <c r="E1147" s="419"/>
      <c r="F1147" s="419"/>
      <c r="G1147" s="419"/>
      <c r="H1147" s="419"/>
      <c r="I1147" s="419"/>
      <c r="J1147" s="419"/>
      <c r="K1147" s="419"/>
      <c r="L1147" s="419"/>
      <c r="M1147" t="s">
        <v>3187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 s="419">
        <f t="shared" si="108"/>
        <v>0</v>
      </c>
      <c r="AD1147" s="419">
        <f t="shared" si="109"/>
        <v>0</v>
      </c>
      <c r="AE1147" s="419">
        <f t="shared" si="110"/>
        <v>0</v>
      </c>
      <c r="AF1147" s="419">
        <f t="shared" si="111"/>
        <v>0</v>
      </c>
      <c r="AG1147" s="419">
        <f t="shared" si="112"/>
        <v>0</v>
      </c>
      <c r="AH1147" s="419">
        <f t="shared" si="113"/>
        <v>0</v>
      </c>
    </row>
    <row r="1148" spans="1:34" ht="14.5" x14ac:dyDescent="0.35">
      <c r="A1148" s="681" t="s">
        <v>7107</v>
      </c>
      <c r="B1148" s="682" t="s">
        <v>3188</v>
      </c>
      <c r="C1148" s="419"/>
      <c r="D1148" s="419"/>
      <c r="E1148" s="419"/>
      <c r="F1148" s="419"/>
      <c r="G1148" s="419"/>
      <c r="H1148" s="419"/>
      <c r="I1148" s="419"/>
      <c r="J1148" s="419"/>
      <c r="K1148" s="419"/>
      <c r="L1148" s="419"/>
      <c r="M1148" t="s">
        <v>3189</v>
      </c>
      <c r="N1148">
        <v>5</v>
      </c>
      <c r="O1148">
        <v>0</v>
      </c>
      <c r="P1148">
        <v>5</v>
      </c>
      <c r="Q1148">
        <v>1</v>
      </c>
      <c r="R1148">
        <v>0</v>
      </c>
      <c r="S1148">
        <v>2</v>
      </c>
      <c r="T1148">
        <v>2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 s="419">
        <f t="shared" si="108"/>
        <v>1</v>
      </c>
      <c r="AD1148" s="419">
        <f t="shared" si="109"/>
        <v>0</v>
      </c>
      <c r="AE1148" s="419">
        <f t="shared" si="110"/>
        <v>2</v>
      </c>
      <c r="AF1148" s="419">
        <f t="shared" si="111"/>
        <v>2</v>
      </c>
      <c r="AG1148" s="419">
        <f t="shared" si="112"/>
        <v>0</v>
      </c>
      <c r="AH1148" s="419">
        <f t="shared" si="113"/>
        <v>0</v>
      </c>
    </row>
    <row r="1149" spans="1:34" ht="14.5" x14ac:dyDescent="0.35">
      <c r="A1149" s="681" t="s">
        <v>8757</v>
      </c>
      <c r="B1149" s="682" t="s">
        <v>10155</v>
      </c>
      <c r="C1149" s="419"/>
      <c r="D1149" s="419"/>
      <c r="E1149" s="419"/>
      <c r="F1149" s="419"/>
      <c r="G1149" s="419"/>
      <c r="H1149" s="419"/>
      <c r="I1149" s="419"/>
      <c r="J1149" s="419"/>
      <c r="K1149" s="419"/>
      <c r="L1149" s="419"/>
      <c r="M1149" t="s">
        <v>2969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 s="419">
        <f t="shared" si="108"/>
        <v>0</v>
      </c>
      <c r="AD1149" s="419">
        <f t="shared" si="109"/>
        <v>0</v>
      </c>
      <c r="AE1149" s="419">
        <f t="shared" si="110"/>
        <v>0</v>
      </c>
      <c r="AF1149" s="419">
        <f t="shared" si="111"/>
        <v>0</v>
      </c>
      <c r="AG1149" s="419">
        <f t="shared" si="112"/>
        <v>0</v>
      </c>
      <c r="AH1149" s="419">
        <f t="shared" si="113"/>
        <v>0</v>
      </c>
    </row>
    <row r="1150" spans="1:34" ht="14.5" x14ac:dyDescent="0.35">
      <c r="A1150" s="681" t="s">
        <v>8343</v>
      </c>
      <c r="B1150" s="682" t="s">
        <v>9985</v>
      </c>
      <c r="C1150" s="419"/>
      <c r="D1150" s="419"/>
      <c r="E1150" s="419"/>
      <c r="F1150" s="419"/>
      <c r="G1150" s="419"/>
      <c r="H1150" s="419"/>
      <c r="I1150" s="419"/>
      <c r="J1150" s="419"/>
      <c r="K1150" s="419"/>
      <c r="L1150" s="419"/>
      <c r="M1150" t="s">
        <v>9986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 s="419">
        <f t="shared" si="108"/>
        <v>0</v>
      </c>
      <c r="AD1150" s="419">
        <f t="shared" si="109"/>
        <v>0</v>
      </c>
      <c r="AE1150" s="419">
        <f t="shared" si="110"/>
        <v>0</v>
      </c>
      <c r="AF1150" s="419">
        <f t="shared" si="111"/>
        <v>0</v>
      </c>
      <c r="AG1150" s="419">
        <f t="shared" si="112"/>
        <v>0</v>
      </c>
      <c r="AH1150" s="419">
        <f t="shared" si="113"/>
        <v>0</v>
      </c>
    </row>
    <row r="1151" spans="1:34" ht="14.5" x14ac:dyDescent="0.35">
      <c r="A1151" s="681" t="s">
        <v>8744</v>
      </c>
      <c r="B1151" s="682" t="s">
        <v>10156</v>
      </c>
      <c r="C1151" s="419"/>
      <c r="D1151" s="419"/>
      <c r="E1151" s="419"/>
      <c r="F1151" s="419"/>
      <c r="G1151" s="419"/>
      <c r="H1151" s="419"/>
      <c r="I1151" s="419"/>
      <c r="J1151" s="419"/>
      <c r="K1151" s="419"/>
      <c r="L1151" s="419"/>
      <c r="M1151" t="s">
        <v>3192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 s="419">
        <f t="shared" si="108"/>
        <v>0</v>
      </c>
      <c r="AD1151" s="419">
        <f t="shared" si="109"/>
        <v>0</v>
      </c>
      <c r="AE1151" s="419">
        <f t="shared" si="110"/>
        <v>0</v>
      </c>
      <c r="AF1151" s="419">
        <f t="shared" si="111"/>
        <v>0</v>
      </c>
      <c r="AG1151" s="419">
        <f t="shared" si="112"/>
        <v>0</v>
      </c>
      <c r="AH1151" s="419">
        <f t="shared" si="113"/>
        <v>0</v>
      </c>
    </row>
    <row r="1152" spans="1:34" ht="14.5" x14ac:dyDescent="0.35">
      <c r="A1152" s="681" t="s">
        <v>8558</v>
      </c>
      <c r="B1152" s="682" t="s">
        <v>10037</v>
      </c>
      <c r="C1152" s="419"/>
      <c r="D1152" s="419"/>
      <c r="E1152" s="419"/>
      <c r="F1152" s="419"/>
      <c r="G1152" s="419"/>
      <c r="H1152" s="419"/>
      <c r="I1152" s="419"/>
      <c r="J1152" s="419"/>
      <c r="K1152" s="419"/>
      <c r="L1152" s="419"/>
      <c r="M1152" t="s">
        <v>10038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 s="419">
        <f t="shared" si="108"/>
        <v>0</v>
      </c>
      <c r="AD1152" s="419">
        <f t="shared" si="109"/>
        <v>0</v>
      </c>
      <c r="AE1152" s="419">
        <f t="shared" si="110"/>
        <v>0</v>
      </c>
      <c r="AF1152" s="419">
        <f t="shared" si="111"/>
        <v>0</v>
      </c>
      <c r="AG1152" s="419">
        <f t="shared" si="112"/>
        <v>0</v>
      </c>
      <c r="AH1152" s="419">
        <f t="shared" si="113"/>
        <v>0</v>
      </c>
    </row>
    <row r="1153" spans="1:34" ht="14.5" x14ac:dyDescent="0.35">
      <c r="A1153" s="681" t="s">
        <v>3193</v>
      </c>
      <c r="B1153" s="682" t="s">
        <v>3194</v>
      </c>
      <c r="C1153" s="419"/>
      <c r="D1153" s="419"/>
      <c r="E1153" s="419"/>
      <c r="F1153" s="419"/>
      <c r="G1153" s="419"/>
      <c r="H1153" s="419"/>
      <c r="I1153" s="419"/>
      <c r="J1153" s="419"/>
      <c r="K1153" s="419"/>
      <c r="L1153" s="419"/>
      <c r="M1153" t="s">
        <v>3195</v>
      </c>
      <c r="N1153">
        <v>34</v>
      </c>
      <c r="O1153">
        <v>22</v>
      </c>
      <c r="P1153">
        <v>12</v>
      </c>
      <c r="Q1153">
        <v>9</v>
      </c>
      <c r="R1153">
        <v>6</v>
      </c>
      <c r="S1153">
        <v>11</v>
      </c>
      <c r="T1153">
        <v>4</v>
      </c>
      <c r="U1153">
        <v>4</v>
      </c>
      <c r="V1153">
        <v>0</v>
      </c>
      <c r="W1153">
        <v>6</v>
      </c>
      <c r="X1153">
        <v>3</v>
      </c>
      <c r="Y1153">
        <v>7</v>
      </c>
      <c r="Z1153">
        <v>2</v>
      </c>
      <c r="AA1153">
        <v>4</v>
      </c>
      <c r="AB1153">
        <v>0</v>
      </c>
      <c r="AC1153" s="419">
        <f t="shared" si="108"/>
        <v>3</v>
      </c>
      <c r="AD1153" s="419">
        <f t="shared" si="109"/>
        <v>3</v>
      </c>
      <c r="AE1153" s="419">
        <f t="shared" si="110"/>
        <v>4</v>
      </c>
      <c r="AF1153" s="419">
        <f t="shared" si="111"/>
        <v>2</v>
      </c>
      <c r="AG1153" s="419">
        <f t="shared" si="112"/>
        <v>0</v>
      </c>
      <c r="AH1153" s="419">
        <f t="shared" si="113"/>
        <v>0</v>
      </c>
    </row>
    <row r="1154" spans="1:34" ht="14.5" x14ac:dyDescent="0.35">
      <c r="A1154" s="681" t="s">
        <v>3196</v>
      </c>
      <c r="B1154" s="682" t="s">
        <v>8289</v>
      </c>
      <c r="C1154" s="419"/>
      <c r="D1154" s="419"/>
      <c r="E1154" s="419"/>
      <c r="F1154" s="419"/>
      <c r="G1154" s="419"/>
      <c r="H1154" s="419"/>
      <c r="I1154" s="419"/>
      <c r="J1154" s="419"/>
      <c r="K1154" s="419"/>
      <c r="L1154" s="419"/>
      <c r="M1154" t="s">
        <v>1600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 s="419">
        <f t="shared" si="108"/>
        <v>0</v>
      </c>
      <c r="AD1154" s="419">
        <f t="shared" si="109"/>
        <v>0</v>
      </c>
      <c r="AE1154" s="419">
        <f t="shared" si="110"/>
        <v>0</v>
      </c>
      <c r="AF1154" s="419">
        <f t="shared" si="111"/>
        <v>0</v>
      </c>
      <c r="AG1154" s="419">
        <f t="shared" si="112"/>
        <v>0</v>
      </c>
      <c r="AH1154" s="419">
        <f t="shared" si="113"/>
        <v>0</v>
      </c>
    </row>
    <row r="1155" spans="1:34" ht="14.5" x14ac:dyDescent="0.35">
      <c r="A1155" s="681" t="s">
        <v>7821</v>
      </c>
      <c r="B1155" s="682" t="s">
        <v>3197</v>
      </c>
      <c r="C1155" s="419"/>
      <c r="D1155" s="419"/>
      <c r="E1155" s="419"/>
      <c r="F1155" s="419"/>
      <c r="G1155" s="419"/>
      <c r="H1155" s="419"/>
      <c r="I1155" s="419"/>
      <c r="J1155" s="419"/>
      <c r="K1155" s="419"/>
      <c r="L1155" s="419"/>
      <c r="M1155" t="s">
        <v>3198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 s="419">
        <f t="shared" si="108"/>
        <v>0</v>
      </c>
      <c r="AD1155" s="419">
        <f t="shared" si="109"/>
        <v>0</v>
      </c>
      <c r="AE1155" s="419">
        <f t="shared" si="110"/>
        <v>0</v>
      </c>
      <c r="AF1155" s="419">
        <f t="shared" si="111"/>
        <v>0</v>
      </c>
      <c r="AG1155" s="419">
        <f t="shared" si="112"/>
        <v>0</v>
      </c>
      <c r="AH1155" s="419">
        <f t="shared" si="113"/>
        <v>0</v>
      </c>
    </row>
    <row r="1156" spans="1:34" ht="14.5" x14ac:dyDescent="0.35">
      <c r="A1156" s="681" t="s">
        <v>3200</v>
      </c>
      <c r="B1156" s="682" t="s">
        <v>9981</v>
      </c>
      <c r="C1156" s="419"/>
      <c r="D1156" s="419"/>
      <c r="E1156" s="419"/>
      <c r="F1156" s="419"/>
      <c r="G1156" s="419"/>
      <c r="H1156" s="419"/>
      <c r="I1156" s="419"/>
      <c r="J1156" s="419"/>
      <c r="K1156" s="419"/>
      <c r="L1156" s="419"/>
      <c r="M1156" t="s">
        <v>9982</v>
      </c>
      <c r="N1156">
        <v>1</v>
      </c>
      <c r="O1156">
        <v>0</v>
      </c>
      <c r="P1156">
        <v>1</v>
      </c>
      <c r="Q1156">
        <v>0</v>
      </c>
      <c r="R1156">
        <v>0</v>
      </c>
      <c r="S1156">
        <v>1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 s="419">
        <f t="shared" ref="AC1156:AC1219" si="114">+Q1156-W1156</f>
        <v>0</v>
      </c>
      <c r="AD1156" s="419">
        <f t="shared" ref="AD1156:AD1219" si="115">+R1156-X1156</f>
        <v>0</v>
      </c>
      <c r="AE1156" s="419">
        <f t="shared" ref="AE1156:AE1219" si="116">+S1156-Y1156</f>
        <v>1</v>
      </c>
      <c r="AF1156" s="419">
        <f t="shared" ref="AF1156:AF1219" si="117">+T1156-Z1156</f>
        <v>0</v>
      </c>
      <c r="AG1156" s="419">
        <f t="shared" ref="AG1156:AG1219" si="118">+U1156-AA1156</f>
        <v>0</v>
      </c>
      <c r="AH1156" s="419">
        <f t="shared" ref="AH1156:AH1219" si="119">+V1156-AB1156</f>
        <v>0</v>
      </c>
    </row>
    <row r="1157" spans="1:34" ht="14.5" x14ac:dyDescent="0.35">
      <c r="A1157" s="681" t="s">
        <v>3201</v>
      </c>
      <c r="B1157" s="682" t="s">
        <v>10027</v>
      </c>
      <c r="C1157" s="419"/>
      <c r="D1157" s="419"/>
      <c r="E1157" s="419"/>
      <c r="F1157" s="419"/>
      <c r="G1157" s="419"/>
      <c r="H1157" s="419"/>
      <c r="I1157" s="419"/>
      <c r="J1157" s="419"/>
      <c r="K1157" s="419"/>
      <c r="L1157" s="419"/>
      <c r="M1157" t="s">
        <v>10028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 s="419">
        <f t="shared" si="114"/>
        <v>0</v>
      </c>
      <c r="AD1157" s="419">
        <f t="shared" si="115"/>
        <v>0</v>
      </c>
      <c r="AE1157" s="419">
        <f t="shared" si="116"/>
        <v>0</v>
      </c>
      <c r="AF1157" s="419">
        <f t="shared" si="117"/>
        <v>0</v>
      </c>
      <c r="AG1157" s="419">
        <f t="shared" si="118"/>
        <v>0</v>
      </c>
      <c r="AH1157" s="419">
        <f t="shared" si="119"/>
        <v>0</v>
      </c>
    </row>
    <row r="1158" spans="1:34" ht="14.5" x14ac:dyDescent="0.35">
      <c r="A1158" s="681" t="s">
        <v>3202</v>
      </c>
      <c r="B1158" s="682" t="s">
        <v>3203</v>
      </c>
      <c r="C1158" s="419"/>
      <c r="D1158" s="419"/>
      <c r="E1158" s="419"/>
      <c r="F1158" s="419"/>
      <c r="G1158" s="419"/>
      <c r="H1158" s="419"/>
      <c r="I1158" s="419"/>
      <c r="J1158" s="419"/>
      <c r="K1158" s="419"/>
      <c r="L1158" s="419"/>
      <c r="M1158" t="s">
        <v>278</v>
      </c>
      <c r="N1158">
        <v>4</v>
      </c>
      <c r="O1158">
        <v>3</v>
      </c>
      <c r="P1158">
        <v>1</v>
      </c>
      <c r="Q1158">
        <v>2</v>
      </c>
      <c r="R1158">
        <v>2</v>
      </c>
      <c r="S1158">
        <v>0</v>
      </c>
      <c r="T1158">
        <v>0</v>
      </c>
      <c r="U1158">
        <v>0</v>
      </c>
      <c r="V1158">
        <v>0</v>
      </c>
      <c r="W1158">
        <v>1</v>
      </c>
      <c r="X1158">
        <v>2</v>
      </c>
      <c r="Y1158">
        <v>0</v>
      </c>
      <c r="Z1158">
        <v>0</v>
      </c>
      <c r="AA1158">
        <v>0</v>
      </c>
      <c r="AB1158">
        <v>0</v>
      </c>
      <c r="AC1158" s="419">
        <f t="shared" si="114"/>
        <v>1</v>
      </c>
      <c r="AD1158" s="419">
        <f t="shared" si="115"/>
        <v>0</v>
      </c>
      <c r="AE1158" s="419">
        <f t="shared" si="116"/>
        <v>0</v>
      </c>
      <c r="AF1158" s="419">
        <f t="shared" si="117"/>
        <v>0</v>
      </c>
      <c r="AG1158" s="419">
        <f t="shared" si="118"/>
        <v>0</v>
      </c>
      <c r="AH1158" s="419">
        <f t="shared" si="119"/>
        <v>0</v>
      </c>
    </row>
    <row r="1159" spans="1:34" ht="14.5" x14ac:dyDescent="0.35">
      <c r="A1159" s="681" t="s">
        <v>3205</v>
      </c>
      <c r="B1159" s="682" t="s">
        <v>9944</v>
      </c>
      <c r="C1159" s="419"/>
      <c r="D1159" s="419"/>
      <c r="E1159" s="419"/>
      <c r="F1159" s="419"/>
      <c r="G1159" s="419"/>
      <c r="H1159" s="419"/>
      <c r="I1159" s="419"/>
      <c r="J1159" s="419"/>
      <c r="K1159" s="419"/>
      <c r="L1159" s="419"/>
      <c r="M1159" t="s">
        <v>371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 s="419">
        <f t="shared" si="114"/>
        <v>0</v>
      </c>
      <c r="AD1159" s="419">
        <f t="shared" si="115"/>
        <v>0</v>
      </c>
      <c r="AE1159" s="419">
        <f t="shared" si="116"/>
        <v>0</v>
      </c>
      <c r="AF1159" s="419">
        <f t="shared" si="117"/>
        <v>0</v>
      </c>
      <c r="AG1159" s="419">
        <f t="shared" si="118"/>
        <v>0</v>
      </c>
      <c r="AH1159" s="419">
        <f t="shared" si="119"/>
        <v>0</v>
      </c>
    </row>
    <row r="1160" spans="1:34" ht="14.5" x14ac:dyDescent="0.35">
      <c r="A1160" s="681" t="s">
        <v>3206</v>
      </c>
      <c r="B1160" s="682" t="s">
        <v>9966</v>
      </c>
      <c r="C1160" s="419"/>
      <c r="D1160" s="419"/>
      <c r="E1160" s="419"/>
      <c r="F1160" s="419"/>
      <c r="G1160" s="419"/>
      <c r="H1160" s="419"/>
      <c r="I1160" s="419"/>
      <c r="J1160" s="419"/>
      <c r="K1160" s="419"/>
      <c r="L1160" s="419"/>
      <c r="M1160" t="s">
        <v>1987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 s="419">
        <f t="shared" si="114"/>
        <v>0</v>
      </c>
      <c r="AD1160" s="419">
        <f t="shared" si="115"/>
        <v>0</v>
      </c>
      <c r="AE1160" s="419">
        <f t="shared" si="116"/>
        <v>0</v>
      </c>
      <c r="AF1160" s="419">
        <f t="shared" si="117"/>
        <v>0</v>
      </c>
      <c r="AG1160" s="419">
        <f t="shared" si="118"/>
        <v>0</v>
      </c>
      <c r="AH1160" s="419">
        <f t="shared" si="119"/>
        <v>0</v>
      </c>
    </row>
    <row r="1161" spans="1:34" ht="14.5" x14ac:dyDescent="0.35">
      <c r="A1161" s="681" t="s">
        <v>3207</v>
      </c>
      <c r="B1161" s="682" t="s">
        <v>8258</v>
      </c>
      <c r="C1161" s="419"/>
      <c r="D1161" s="419"/>
      <c r="E1161" s="419"/>
      <c r="F1161" s="419"/>
      <c r="G1161" s="419"/>
      <c r="H1161" s="419"/>
      <c r="I1161" s="419"/>
      <c r="J1161" s="419"/>
      <c r="K1161" s="419"/>
      <c r="L1161" s="419"/>
      <c r="M1161" t="s">
        <v>1979</v>
      </c>
      <c r="N1161">
        <v>8</v>
      </c>
      <c r="O1161">
        <v>6</v>
      </c>
      <c r="P1161">
        <v>2</v>
      </c>
      <c r="Q1161">
        <v>2</v>
      </c>
      <c r="R1161">
        <v>3</v>
      </c>
      <c r="S1161">
        <v>0</v>
      </c>
      <c r="T1161">
        <v>0</v>
      </c>
      <c r="U1161">
        <v>3</v>
      </c>
      <c r="V1161">
        <v>0</v>
      </c>
      <c r="W1161">
        <v>2</v>
      </c>
      <c r="X1161">
        <v>3</v>
      </c>
      <c r="Y1161">
        <v>0</v>
      </c>
      <c r="Z1161">
        <v>0</v>
      </c>
      <c r="AA1161">
        <v>1</v>
      </c>
      <c r="AB1161">
        <v>0</v>
      </c>
      <c r="AC1161" s="419">
        <f t="shared" si="114"/>
        <v>0</v>
      </c>
      <c r="AD1161" s="419">
        <f t="shared" si="115"/>
        <v>0</v>
      </c>
      <c r="AE1161" s="419">
        <f t="shared" si="116"/>
        <v>0</v>
      </c>
      <c r="AF1161" s="419">
        <f t="shared" si="117"/>
        <v>0</v>
      </c>
      <c r="AG1161" s="419">
        <f t="shared" si="118"/>
        <v>2</v>
      </c>
      <c r="AH1161" s="419">
        <f t="shared" si="119"/>
        <v>0</v>
      </c>
    </row>
    <row r="1162" spans="1:34" ht="14.5" x14ac:dyDescent="0.35">
      <c r="A1162" s="681" t="s">
        <v>3208</v>
      </c>
      <c r="B1162" s="682" t="s">
        <v>3209</v>
      </c>
      <c r="C1162" s="419"/>
      <c r="D1162" s="419"/>
      <c r="E1162" s="419"/>
      <c r="F1162" s="419"/>
      <c r="G1162" s="419"/>
      <c r="H1162" s="419"/>
      <c r="I1162" s="419"/>
      <c r="J1162" s="419"/>
      <c r="K1162" s="419"/>
      <c r="L1162" s="419"/>
      <c r="M1162" t="s">
        <v>3210</v>
      </c>
      <c r="N1162">
        <v>17</v>
      </c>
      <c r="O1162">
        <v>7</v>
      </c>
      <c r="P1162">
        <v>10</v>
      </c>
      <c r="Q1162">
        <v>3</v>
      </c>
      <c r="R1162">
        <v>0</v>
      </c>
      <c r="S1162">
        <v>5</v>
      </c>
      <c r="T1162">
        <v>2</v>
      </c>
      <c r="U1162">
        <v>7</v>
      </c>
      <c r="V1162">
        <v>0</v>
      </c>
      <c r="W1162">
        <v>1</v>
      </c>
      <c r="X1162">
        <v>0</v>
      </c>
      <c r="Y1162">
        <v>2</v>
      </c>
      <c r="Z1162">
        <v>2</v>
      </c>
      <c r="AA1162">
        <v>2</v>
      </c>
      <c r="AB1162">
        <v>0</v>
      </c>
      <c r="AC1162" s="419">
        <f t="shared" si="114"/>
        <v>2</v>
      </c>
      <c r="AD1162" s="419">
        <f t="shared" si="115"/>
        <v>0</v>
      </c>
      <c r="AE1162" s="419">
        <f t="shared" si="116"/>
        <v>3</v>
      </c>
      <c r="AF1162" s="419">
        <f t="shared" si="117"/>
        <v>0</v>
      </c>
      <c r="AG1162" s="419">
        <f t="shared" si="118"/>
        <v>5</v>
      </c>
      <c r="AH1162" s="419">
        <f t="shared" si="119"/>
        <v>0</v>
      </c>
    </row>
    <row r="1163" spans="1:34" ht="14.5" x14ac:dyDescent="0.35">
      <c r="A1163" s="681" t="s">
        <v>3214</v>
      </c>
      <c r="B1163" s="682" t="s">
        <v>3215</v>
      </c>
      <c r="C1163" s="419"/>
      <c r="D1163" s="419"/>
      <c r="E1163" s="419"/>
      <c r="F1163" s="419"/>
      <c r="G1163" s="419"/>
      <c r="H1163" s="419"/>
      <c r="I1163" s="419"/>
      <c r="J1163" s="419"/>
      <c r="K1163" s="419"/>
      <c r="L1163" s="419"/>
      <c r="M1163" t="s">
        <v>42</v>
      </c>
      <c r="N1163">
        <v>20</v>
      </c>
      <c r="O1163">
        <v>6</v>
      </c>
      <c r="P1163">
        <v>14</v>
      </c>
      <c r="Q1163">
        <v>0</v>
      </c>
      <c r="R1163">
        <v>1</v>
      </c>
      <c r="S1163">
        <v>8</v>
      </c>
      <c r="T1163">
        <v>3</v>
      </c>
      <c r="U1163">
        <v>8</v>
      </c>
      <c r="V1163">
        <v>0</v>
      </c>
      <c r="W1163">
        <v>0</v>
      </c>
      <c r="X1163">
        <v>1</v>
      </c>
      <c r="Y1163">
        <v>1</v>
      </c>
      <c r="Z1163">
        <v>1</v>
      </c>
      <c r="AA1163">
        <v>3</v>
      </c>
      <c r="AB1163">
        <v>0</v>
      </c>
      <c r="AC1163" s="419">
        <f t="shared" si="114"/>
        <v>0</v>
      </c>
      <c r="AD1163" s="419">
        <f t="shared" si="115"/>
        <v>0</v>
      </c>
      <c r="AE1163" s="419">
        <f t="shared" si="116"/>
        <v>7</v>
      </c>
      <c r="AF1163" s="419">
        <f t="shared" si="117"/>
        <v>2</v>
      </c>
      <c r="AG1163" s="419">
        <f t="shared" si="118"/>
        <v>5</v>
      </c>
      <c r="AH1163" s="419">
        <f t="shared" si="119"/>
        <v>0</v>
      </c>
    </row>
    <row r="1164" spans="1:34" ht="14.5" x14ac:dyDescent="0.35">
      <c r="A1164" s="681" t="s">
        <v>7806</v>
      </c>
      <c r="B1164" s="682" t="s">
        <v>3218</v>
      </c>
      <c r="C1164" s="419"/>
      <c r="D1164" s="419"/>
      <c r="E1164" s="419"/>
      <c r="F1164" s="419"/>
      <c r="G1164" s="419"/>
      <c r="H1164" s="419"/>
      <c r="I1164" s="419"/>
      <c r="J1164" s="419"/>
      <c r="K1164" s="419"/>
      <c r="L1164" s="419"/>
      <c r="M1164" t="s">
        <v>3219</v>
      </c>
      <c r="N1164">
        <v>29</v>
      </c>
      <c r="O1164">
        <v>16</v>
      </c>
      <c r="P1164">
        <v>13</v>
      </c>
      <c r="Q1164">
        <v>8</v>
      </c>
      <c r="R1164">
        <v>6</v>
      </c>
      <c r="S1164">
        <v>5</v>
      </c>
      <c r="T1164">
        <v>6</v>
      </c>
      <c r="U1164">
        <v>4</v>
      </c>
      <c r="V1164">
        <v>0</v>
      </c>
      <c r="W1164">
        <v>2</v>
      </c>
      <c r="X1164">
        <v>2</v>
      </c>
      <c r="Y1164">
        <v>4</v>
      </c>
      <c r="Z1164">
        <v>5</v>
      </c>
      <c r="AA1164">
        <v>3</v>
      </c>
      <c r="AB1164">
        <v>0</v>
      </c>
      <c r="AC1164" s="419">
        <f t="shared" si="114"/>
        <v>6</v>
      </c>
      <c r="AD1164" s="419">
        <f t="shared" si="115"/>
        <v>4</v>
      </c>
      <c r="AE1164" s="419">
        <f t="shared" si="116"/>
        <v>1</v>
      </c>
      <c r="AF1164" s="419">
        <f t="shared" si="117"/>
        <v>1</v>
      </c>
      <c r="AG1164" s="419">
        <f t="shared" si="118"/>
        <v>1</v>
      </c>
      <c r="AH1164" s="419">
        <f t="shared" si="119"/>
        <v>0</v>
      </c>
    </row>
    <row r="1165" spans="1:34" ht="14.5" x14ac:dyDescent="0.35">
      <c r="A1165" s="681" t="s">
        <v>2787</v>
      </c>
      <c r="B1165" s="682" t="s">
        <v>3221</v>
      </c>
      <c r="C1165" s="419"/>
      <c r="D1165" s="419"/>
      <c r="E1165" s="419"/>
      <c r="F1165" s="419"/>
      <c r="G1165" s="419"/>
      <c r="H1165" s="419"/>
      <c r="I1165" s="419"/>
      <c r="J1165" s="419"/>
      <c r="K1165" s="419"/>
      <c r="L1165" s="419"/>
      <c r="M1165" t="s">
        <v>3222</v>
      </c>
      <c r="N1165">
        <v>12</v>
      </c>
      <c r="O1165">
        <v>5</v>
      </c>
      <c r="P1165">
        <v>7</v>
      </c>
      <c r="Q1165">
        <v>3</v>
      </c>
      <c r="R1165">
        <v>0</v>
      </c>
      <c r="S1165">
        <v>6</v>
      </c>
      <c r="T1165">
        <v>0</v>
      </c>
      <c r="U1165">
        <v>0</v>
      </c>
      <c r="V1165">
        <v>3</v>
      </c>
      <c r="W1165">
        <v>1</v>
      </c>
      <c r="X1165">
        <v>0</v>
      </c>
      <c r="Y1165">
        <v>4</v>
      </c>
      <c r="Z1165">
        <v>0</v>
      </c>
      <c r="AA1165">
        <v>0</v>
      </c>
      <c r="AB1165">
        <v>0</v>
      </c>
      <c r="AC1165" s="419">
        <f t="shared" si="114"/>
        <v>2</v>
      </c>
      <c r="AD1165" s="419">
        <f t="shared" si="115"/>
        <v>0</v>
      </c>
      <c r="AE1165" s="419">
        <f t="shared" si="116"/>
        <v>2</v>
      </c>
      <c r="AF1165" s="419">
        <f t="shared" si="117"/>
        <v>0</v>
      </c>
      <c r="AG1165" s="419">
        <f t="shared" si="118"/>
        <v>0</v>
      </c>
      <c r="AH1165" s="419">
        <f t="shared" si="119"/>
        <v>3</v>
      </c>
    </row>
    <row r="1166" spans="1:34" ht="14.5" x14ac:dyDescent="0.35">
      <c r="A1166" s="681" t="s">
        <v>3224</v>
      </c>
      <c r="B1166" s="682" t="s">
        <v>3225</v>
      </c>
      <c r="C1166" s="419"/>
      <c r="D1166" s="419"/>
      <c r="E1166" s="419"/>
      <c r="F1166" s="419"/>
      <c r="G1166" s="419"/>
      <c r="H1166" s="419"/>
      <c r="I1166" s="419"/>
      <c r="J1166" s="419"/>
      <c r="K1166" s="419"/>
      <c r="L1166" s="419"/>
      <c r="M1166" t="s">
        <v>251</v>
      </c>
      <c r="N1166">
        <v>28</v>
      </c>
      <c r="O1166">
        <v>12</v>
      </c>
      <c r="P1166">
        <v>16</v>
      </c>
      <c r="Q1166">
        <v>8</v>
      </c>
      <c r="R1166">
        <v>9</v>
      </c>
      <c r="S1166">
        <v>0</v>
      </c>
      <c r="T1166">
        <v>6</v>
      </c>
      <c r="U1166">
        <v>4</v>
      </c>
      <c r="V1166">
        <v>1</v>
      </c>
      <c r="W1166">
        <v>5</v>
      </c>
      <c r="X1166">
        <v>5</v>
      </c>
      <c r="Y1166">
        <v>0</v>
      </c>
      <c r="Z1166">
        <v>0</v>
      </c>
      <c r="AA1166">
        <v>2</v>
      </c>
      <c r="AB1166">
        <v>0</v>
      </c>
      <c r="AC1166" s="419">
        <f t="shared" si="114"/>
        <v>3</v>
      </c>
      <c r="AD1166" s="419">
        <f t="shared" si="115"/>
        <v>4</v>
      </c>
      <c r="AE1166" s="419">
        <f t="shared" si="116"/>
        <v>0</v>
      </c>
      <c r="AF1166" s="419">
        <f t="shared" si="117"/>
        <v>6</v>
      </c>
      <c r="AG1166" s="419">
        <f t="shared" si="118"/>
        <v>2</v>
      </c>
      <c r="AH1166" s="419">
        <f t="shared" si="119"/>
        <v>1</v>
      </c>
    </row>
    <row r="1167" spans="1:34" ht="14.5" x14ac:dyDescent="0.35">
      <c r="A1167" s="681" t="s">
        <v>3227</v>
      </c>
      <c r="B1167" s="682" t="s">
        <v>3228</v>
      </c>
      <c r="C1167" s="419"/>
      <c r="D1167" s="419"/>
      <c r="E1167" s="419"/>
      <c r="F1167" s="419"/>
      <c r="G1167" s="419"/>
      <c r="H1167" s="419"/>
      <c r="I1167" s="419"/>
      <c r="J1167" s="419"/>
      <c r="K1167" s="419"/>
      <c r="L1167" s="419"/>
      <c r="M1167" t="s">
        <v>1704</v>
      </c>
      <c r="N1167">
        <v>5</v>
      </c>
      <c r="O1167">
        <v>2</v>
      </c>
      <c r="P1167">
        <v>3</v>
      </c>
      <c r="Q1167">
        <v>4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2</v>
      </c>
      <c r="X1167">
        <v>0</v>
      </c>
      <c r="Y1167">
        <v>0</v>
      </c>
      <c r="Z1167">
        <v>0</v>
      </c>
      <c r="AA1167">
        <v>0</v>
      </c>
      <c r="AB1167">
        <v>0</v>
      </c>
      <c r="AC1167" s="419">
        <f t="shared" si="114"/>
        <v>2</v>
      </c>
      <c r="AD1167" s="419">
        <f t="shared" si="115"/>
        <v>0</v>
      </c>
      <c r="AE1167" s="419">
        <f t="shared" si="116"/>
        <v>0</v>
      </c>
      <c r="AF1167" s="419">
        <f t="shared" si="117"/>
        <v>0</v>
      </c>
      <c r="AG1167" s="419">
        <f t="shared" si="118"/>
        <v>1</v>
      </c>
      <c r="AH1167" s="419">
        <f t="shared" si="119"/>
        <v>0</v>
      </c>
    </row>
    <row r="1168" spans="1:34" ht="14.5" x14ac:dyDescent="0.35">
      <c r="A1168" s="681" t="s">
        <v>7109</v>
      </c>
      <c r="B1168" s="682" t="s">
        <v>3230</v>
      </c>
      <c r="C1168" s="419"/>
      <c r="D1168" s="419"/>
      <c r="E1168" s="419"/>
      <c r="F1168" s="419"/>
      <c r="G1168" s="419"/>
      <c r="H1168" s="419"/>
      <c r="I1168" s="419"/>
      <c r="J1168" s="419"/>
      <c r="K1168" s="419"/>
      <c r="L1168" s="419"/>
      <c r="M1168" t="s">
        <v>3231</v>
      </c>
      <c r="N1168">
        <v>1</v>
      </c>
      <c r="O1168">
        <v>0</v>
      </c>
      <c r="P1168">
        <v>1</v>
      </c>
      <c r="Q1168">
        <v>0</v>
      </c>
      <c r="R1168">
        <v>1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 s="419">
        <f t="shared" si="114"/>
        <v>0</v>
      </c>
      <c r="AD1168" s="419">
        <f t="shared" si="115"/>
        <v>1</v>
      </c>
      <c r="AE1168" s="419">
        <f t="shared" si="116"/>
        <v>0</v>
      </c>
      <c r="AF1168" s="419">
        <f t="shared" si="117"/>
        <v>0</v>
      </c>
      <c r="AG1168" s="419">
        <f t="shared" si="118"/>
        <v>0</v>
      </c>
      <c r="AH1168" s="419">
        <f t="shared" si="119"/>
        <v>0</v>
      </c>
    </row>
    <row r="1169" spans="1:34" ht="14.5" x14ac:dyDescent="0.35">
      <c r="A1169" s="681" t="s">
        <v>1655</v>
      </c>
      <c r="B1169" s="682" t="s">
        <v>3233</v>
      </c>
      <c r="C1169" s="419"/>
      <c r="D1169" s="419"/>
      <c r="E1169" s="419"/>
      <c r="F1169" s="419"/>
      <c r="G1169" s="419"/>
      <c r="H1169" s="419"/>
      <c r="I1169" s="419"/>
      <c r="J1169" s="419"/>
      <c r="K1169" s="419"/>
      <c r="L1169" s="419"/>
      <c r="M1169" t="s">
        <v>3234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 s="419">
        <f t="shared" si="114"/>
        <v>0</v>
      </c>
      <c r="AD1169" s="419">
        <f t="shared" si="115"/>
        <v>0</v>
      </c>
      <c r="AE1169" s="419">
        <f t="shared" si="116"/>
        <v>0</v>
      </c>
      <c r="AF1169" s="419">
        <f t="shared" si="117"/>
        <v>0</v>
      </c>
      <c r="AG1169" s="419">
        <f t="shared" si="118"/>
        <v>0</v>
      </c>
      <c r="AH1169" s="419">
        <f t="shared" si="119"/>
        <v>0</v>
      </c>
    </row>
    <row r="1170" spans="1:34" ht="14.5" x14ac:dyDescent="0.35">
      <c r="A1170" s="681" t="s">
        <v>7432</v>
      </c>
      <c r="B1170" s="682" t="s">
        <v>3236</v>
      </c>
      <c r="C1170" s="419"/>
      <c r="D1170" s="419"/>
      <c r="E1170" s="419"/>
      <c r="F1170" s="419"/>
      <c r="G1170" s="419"/>
      <c r="H1170" s="419"/>
      <c r="I1170" s="419"/>
      <c r="J1170" s="419"/>
      <c r="K1170" s="419"/>
      <c r="L1170" s="419"/>
      <c r="M1170" t="s">
        <v>3237</v>
      </c>
      <c r="N1170">
        <v>24</v>
      </c>
      <c r="O1170">
        <v>15</v>
      </c>
      <c r="P1170">
        <v>9</v>
      </c>
      <c r="Q1170">
        <v>4</v>
      </c>
      <c r="R1170">
        <v>2</v>
      </c>
      <c r="S1170">
        <v>0</v>
      </c>
      <c r="T1170">
        <v>3</v>
      </c>
      <c r="U1170">
        <v>9</v>
      </c>
      <c r="V1170">
        <v>6</v>
      </c>
      <c r="W1170">
        <v>1</v>
      </c>
      <c r="X1170">
        <v>0</v>
      </c>
      <c r="Y1170">
        <v>0</v>
      </c>
      <c r="Z1170">
        <v>1</v>
      </c>
      <c r="AA1170">
        <v>9</v>
      </c>
      <c r="AB1170">
        <v>4</v>
      </c>
      <c r="AC1170" s="419">
        <f t="shared" si="114"/>
        <v>3</v>
      </c>
      <c r="AD1170" s="419">
        <f t="shared" si="115"/>
        <v>2</v>
      </c>
      <c r="AE1170" s="419">
        <f t="shared" si="116"/>
        <v>0</v>
      </c>
      <c r="AF1170" s="419">
        <f t="shared" si="117"/>
        <v>2</v>
      </c>
      <c r="AG1170" s="419">
        <f t="shared" si="118"/>
        <v>0</v>
      </c>
      <c r="AH1170" s="419">
        <f t="shared" si="119"/>
        <v>2</v>
      </c>
    </row>
    <row r="1171" spans="1:34" ht="14.5" x14ac:dyDescent="0.35">
      <c r="A1171" s="681" t="s">
        <v>8451</v>
      </c>
      <c r="B1171" s="682" t="s">
        <v>10095</v>
      </c>
      <c r="C1171" s="419"/>
      <c r="D1171" s="419"/>
      <c r="E1171" s="419"/>
      <c r="F1171" s="419"/>
      <c r="G1171" s="419"/>
      <c r="H1171" s="419"/>
      <c r="I1171" s="419"/>
      <c r="J1171" s="419"/>
      <c r="K1171" s="419"/>
      <c r="L1171" s="419"/>
      <c r="M1171" t="s">
        <v>10096</v>
      </c>
      <c r="N1171">
        <v>1</v>
      </c>
      <c r="O1171">
        <v>1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0</v>
      </c>
      <c r="AB1171">
        <v>0</v>
      </c>
      <c r="AC1171" s="419">
        <f t="shared" si="114"/>
        <v>0</v>
      </c>
      <c r="AD1171" s="419">
        <f t="shared" si="115"/>
        <v>0</v>
      </c>
      <c r="AE1171" s="419">
        <f t="shared" si="116"/>
        <v>0</v>
      </c>
      <c r="AF1171" s="419">
        <f t="shared" si="117"/>
        <v>0</v>
      </c>
      <c r="AG1171" s="419">
        <f t="shared" si="118"/>
        <v>0</v>
      </c>
      <c r="AH1171" s="419">
        <f t="shared" si="119"/>
        <v>0</v>
      </c>
    </row>
    <row r="1172" spans="1:34" ht="14.5" x14ac:dyDescent="0.35">
      <c r="A1172" s="681" t="s">
        <v>3240</v>
      </c>
      <c r="B1172" s="682" t="s">
        <v>8254</v>
      </c>
      <c r="C1172" s="419"/>
      <c r="D1172" s="419"/>
      <c r="E1172" s="419"/>
      <c r="F1172" s="419"/>
      <c r="G1172" s="419"/>
      <c r="H1172" s="419"/>
      <c r="I1172" s="419"/>
      <c r="J1172" s="419"/>
      <c r="K1172" s="419"/>
      <c r="L1172" s="419"/>
      <c r="M1172" t="s">
        <v>3241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 s="419">
        <f t="shared" si="114"/>
        <v>0</v>
      </c>
      <c r="AD1172" s="419">
        <f t="shared" si="115"/>
        <v>0</v>
      </c>
      <c r="AE1172" s="419">
        <f t="shared" si="116"/>
        <v>0</v>
      </c>
      <c r="AF1172" s="419">
        <f t="shared" si="117"/>
        <v>0</v>
      </c>
      <c r="AG1172" s="419">
        <f t="shared" si="118"/>
        <v>0</v>
      </c>
      <c r="AH1172" s="419">
        <f t="shared" si="119"/>
        <v>0</v>
      </c>
    </row>
    <row r="1173" spans="1:34" ht="14.5" x14ac:dyDescent="0.35">
      <c r="A1173" s="681" t="s">
        <v>3242</v>
      </c>
      <c r="B1173" s="682" t="s">
        <v>3243</v>
      </c>
      <c r="C1173" s="419"/>
      <c r="D1173" s="419"/>
      <c r="E1173" s="419"/>
      <c r="F1173" s="419"/>
      <c r="G1173" s="419"/>
      <c r="H1173" s="419"/>
      <c r="I1173" s="419"/>
      <c r="J1173" s="419"/>
      <c r="K1173" s="419"/>
      <c r="L1173" s="419"/>
      <c r="M1173" t="s">
        <v>3244</v>
      </c>
      <c r="N1173">
        <v>8</v>
      </c>
      <c r="O1173">
        <v>2</v>
      </c>
      <c r="P1173">
        <v>6</v>
      </c>
      <c r="Q1173">
        <v>2</v>
      </c>
      <c r="R1173">
        <v>5</v>
      </c>
      <c r="S1173">
        <v>0</v>
      </c>
      <c r="T1173">
        <v>1</v>
      </c>
      <c r="U1173">
        <v>0</v>
      </c>
      <c r="V1173">
        <v>0</v>
      </c>
      <c r="W1173">
        <v>1</v>
      </c>
      <c r="X1173">
        <v>1</v>
      </c>
      <c r="Y1173">
        <v>0</v>
      </c>
      <c r="Z1173">
        <v>0</v>
      </c>
      <c r="AA1173">
        <v>0</v>
      </c>
      <c r="AB1173">
        <v>0</v>
      </c>
      <c r="AC1173" s="419">
        <f t="shared" si="114"/>
        <v>1</v>
      </c>
      <c r="AD1173" s="419">
        <f t="shared" si="115"/>
        <v>4</v>
      </c>
      <c r="AE1173" s="419">
        <f t="shared" si="116"/>
        <v>0</v>
      </c>
      <c r="AF1173" s="419">
        <f t="shared" si="117"/>
        <v>1</v>
      </c>
      <c r="AG1173" s="419">
        <f t="shared" si="118"/>
        <v>0</v>
      </c>
      <c r="AH1173" s="419">
        <f t="shared" si="119"/>
        <v>0</v>
      </c>
    </row>
    <row r="1174" spans="1:34" ht="14.5" x14ac:dyDescent="0.35">
      <c r="A1174" s="681" t="s">
        <v>3247</v>
      </c>
      <c r="B1174" s="682" t="s">
        <v>7333</v>
      </c>
      <c r="C1174" s="419"/>
      <c r="D1174" s="419"/>
      <c r="E1174" s="419"/>
      <c r="F1174" s="419"/>
      <c r="G1174" s="419"/>
      <c r="H1174" s="419"/>
      <c r="I1174" s="419"/>
      <c r="J1174" s="419"/>
      <c r="K1174" s="419"/>
      <c r="L1174" s="419"/>
      <c r="M1174" t="s">
        <v>515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 s="419">
        <f t="shared" si="114"/>
        <v>0</v>
      </c>
      <c r="AD1174" s="419">
        <f t="shared" si="115"/>
        <v>0</v>
      </c>
      <c r="AE1174" s="419">
        <f t="shared" si="116"/>
        <v>0</v>
      </c>
      <c r="AF1174" s="419">
        <f t="shared" si="117"/>
        <v>0</v>
      </c>
      <c r="AG1174" s="419">
        <f t="shared" si="118"/>
        <v>0</v>
      </c>
      <c r="AH1174" s="419">
        <f t="shared" si="119"/>
        <v>0</v>
      </c>
    </row>
    <row r="1175" spans="1:34" ht="14.5" x14ac:dyDescent="0.35">
      <c r="A1175" s="681" t="s">
        <v>3249</v>
      </c>
      <c r="B1175" s="682" t="s">
        <v>9917</v>
      </c>
      <c r="C1175" s="419"/>
      <c r="D1175" s="419"/>
      <c r="E1175" s="419"/>
      <c r="F1175" s="419"/>
      <c r="G1175" s="419"/>
      <c r="H1175" s="419"/>
      <c r="I1175" s="419"/>
      <c r="J1175" s="419"/>
      <c r="K1175" s="419"/>
      <c r="L1175" s="419"/>
      <c r="M1175" t="s">
        <v>250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 s="419">
        <f t="shared" si="114"/>
        <v>0</v>
      </c>
      <c r="AD1175" s="419">
        <f t="shared" si="115"/>
        <v>0</v>
      </c>
      <c r="AE1175" s="419">
        <f t="shared" si="116"/>
        <v>0</v>
      </c>
      <c r="AF1175" s="419">
        <f t="shared" si="117"/>
        <v>0</v>
      </c>
      <c r="AG1175" s="419">
        <f t="shared" si="118"/>
        <v>0</v>
      </c>
      <c r="AH1175" s="419">
        <f t="shared" si="119"/>
        <v>0</v>
      </c>
    </row>
    <row r="1176" spans="1:34" ht="14.5" x14ac:dyDescent="0.35">
      <c r="A1176" s="681" t="s">
        <v>8139</v>
      </c>
      <c r="B1176" s="682" t="s">
        <v>10006</v>
      </c>
      <c r="C1176" s="419"/>
      <c r="D1176" s="419"/>
      <c r="E1176" s="419"/>
      <c r="F1176" s="419"/>
      <c r="G1176" s="419"/>
      <c r="H1176" s="419"/>
      <c r="I1176" s="419"/>
      <c r="J1176" s="419"/>
      <c r="K1176" s="419"/>
      <c r="L1176" s="419"/>
      <c r="M1176" t="s">
        <v>10007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 s="419">
        <f t="shared" si="114"/>
        <v>0</v>
      </c>
      <c r="AD1176" s="419">
        <f t="shared" si="115"/>
        <v>0</v>
      </c>
      <c r="AE1176" s="419">
        <f t="shared" si="116"/>
        <v>0</v>
      </c>
      <c r="AF1176" s="419">
        <f t="shared" si="117"/>
        <v>0</v>
      </c>
      <c r="AG1176" s="419">
        <f t="shared" si="118"/>
        <v>0</v>
      </c>
      <c r="AH1176" s="419">
        <f t="shared" si="119"/>
        <v>0</v>
      </c>
    </row>
    <row r="1177" spans="1:34" ht="14.5" x14ac:dyDescent="0.35">
      <c r="A1177" s="681" t="s">
        <v>8776</v>
      </c>
      <c r="B1177" s="682" t="s">
        <v>10142</v>
      </c>
      <c r="C1177" s="419"/>
      <c r="D1177" s="419"/>
      <c r="E1177" s="419"/>
      <c r="F1177" s="419"/>
      <c r="G1177" s="419"/>
      <c r="H1177" s="419"/>
      <c r="I1177" s="419"/>
      <c r="J1177" s="419"/>
      <c r="K1177" s="419"/>
      <c r="L1177" s="419"/>
      <c r="M1177" t="s">
        <v>10143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 s="419">
        <f t="shared" si="114"/>
        <v>0</v>
      </c>
      <c r="AD1177" s="419">
        <f t="shared" si="115"/>
        <v>0</v>
      </c>
      <c r="AE1177" s="419">
        <f t="shared" si="116"/>
        <v>0</v>
      </c>
      <c r="AF1177" s="419">
        <f t="shared" si="117"/>
        <v>0</v>
      </c>
      <c r="AG1177" s="419">
        <f t="shared" si="118"/>
        <v>0</v>
      </c>
      <c r="AH1177" s="419">
        <f t="shared" si="119"/>
        <v>0</v>
      </c>
    </row>
    <row r="1178" spans="1:34" ht="14.5" x14ac:dyDescent="0.35">
      <c r="A1178" s="681" t="s">
        <v>1009</v>
      </c>
      <c r="B1178" s="682" t="s">
        <v>10019</v>
      </c>
      <c r="C1178" s="419"/>
      <c r="D1178" s="419"/>
      <c r="E1178" s="419"/>
      <c r="F1178" s="419"/>
      <c r="G1178" s="419"/>
      <c r="H1178" s="419"/>
      <c r="I1178" s="419"/>
      <c r="J1178" s="419"/>
      <c r="K1178" s="419"/>
      <c r="L1178" s="419"/>
      <c r="M1178" t="s">
        <v>10020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 s="419">
        <f t="shared" si="114"/>
        <v>0</v>
      </c>
      <c r="AD1178" s="419">
        <f t="shared" si="115"/>
        <v>0</v>
      </c>
      <c r="AE1178" s="419">
        <f t="shared" si="116"/>
        <v>0</v>
      </c>
      <c r="AF1178" s="419">
        <f t="shared" si="117"/>
        <v>0</v>
      </c>
      <c r="AG1178" s="419">
        <f t="shared" si="118"/>
        <v>0</v>
      </c>
      <c r="AH1178" s="419">
        <f t="shared" si="119"/>
        <v>0</v>
      </c>
    </row>
    <row r="1179" spans="1:34" ht="14.5" x14ac:dyDescent="0.35">
      <c r="A1179" s="681" t="s">
        <v>10146</v>
      </c>
      <c r="B1179" s="682" t="s">
        <v>10145</v>
      </c>
      <c r="C1179" s="419"/>
      <c r="D1179" s="419"/>
      <c r="E1179" s="419"/>
      <c r="F1179" s="419"/>
      <c r="G1179" s="419"/>
      <c r="H1179" s="419"/>
      <c r="I1179" s="419"/>
      <c r="J1179" s="419"/>
      <c r="K1179" s="419"/>
      <c r="L1179" s="419"/>
      <c r="M1179" t="s">
        <v>217</v>
      </c>
      <c r="N1179">
        <v>1</v>
      </c>
      <c r="O1179">
        <v>0</v>
      </c>
      <c r="P1179">
        <v>1</v>
      </c>
      <c r="Q1179">
        <v>0</v>
      </c>
      <c r="R1179">
        <v>0</v>
      </c>
      <c r="S1179">
        <v>0</v>
      </c>
      <c r="T1179">
        <v>1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 s="419">
        <f t="shared" si="114"/>
        <v>0</v>
      </c>
      <c r="AD1179" s="419">
        <f t="shared" si="115"/>
        <v>0</v>
      </c>
      <c r="AE1179" s="419">
        <f t="shared" si="116"/>
        <v>0</v>
      </c>
      <c r="AF1179" s="419">
        <f t="shared" si="117"/>
        <v>1</v>
      </c>
      <c r="AG1179" s="419">
        <f t="shared" si="118"/>
        <v>0</v>
      </c>
      <c r="AH1179" s="419">
        <f t="shared" si="119"/>
        <v>0</v>
      </c>
    </row>
    <row r="1180" spans="1:34" ht="14.5" x14ac:dyDescent="0.35">
      <c r="A1180" s="681" t="s">
        <v>8281</v>
      </c>
      <c r="B1180" s="682" t="s">
        <v>8280</v>
      </c>
      <c r="C1180" s="419"/>
      <c r="D1180" s="419"/>
      <c r="E1180" s="419"/>
      <c r="F1180" s="419"/>
      <c r="G1180" s="419"/>
      <c r="H1180" s="419"/>
      <c r="I1180" s="419"/>
      <c r="J1180" s="419"/>
      <c r="K1180" s="419"/>
      <c r="L1180" s="419"/>
      <c r="M1180" t="s">
        <v>257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 s="419">
        <f t="shared" si="114"/>
        <v>0</v>
      </c>
      <c r="AD1180" s="419">
        <f t="shared" si="115"/>
        <v>0</v>
      </c>
      <c r="AE1180" s="419">
        <f t="shared" si="116"/>
        <v>0</v>
      </c>
      <c r="AF1180" s="419">
        <f t="shared" si="117"/>
        <v>0</v>
      </c>
      <c r="AG1180" s="419">
        <f t="shared" si="118"/>
        <v>0</v>
      </c>
      <c r="AH1180" s="419">
        <f t="shared" si="119"/>
        <v>0</v>
      </c>
    </row>
    <row r="1181" spans="1:34" ht="14.5" x14ac:dyDescent="0.35">
      <c r="A1181" s="681" t="s">
        <v>7953</v>
      </c>
      <c r="B1181" s="682" t="s">
        <v>3251</v>
      </c>
      <c r="C1181" s="419"/>
      <c r="D1181" s="419"/>
      <c r="E1181" s="419"/>
      <c r="F1181" s="419"/>
      <c r="G1181" s="419"/>
      <c r="H1181" s="419"/>
      <c r="I1181" s="419"/>
      <c r="J1181" s="419"/>
      <c r="K1181" s="419"/>
      <c r="L1181" s="419"/>
      <c r="M1181" t="s">
        <v>3252</v>
      </c>
      <c r="N1181">
        <v>23</v>
      </c>
      <c r="O1181">
        <v>16</v>
      </c>
      <c r="P1181">
        <v>7</v>
      </c>
      <c r="Q1181">
        <v>2</v>
      </c>
      <c r="R1181">
        <v>9</v>
      </c>
      <c r="S1181">
        <v>2</v>
      </c>
      <c r="T1181">
        <v>5</v>
      </c>
      <c r="U1181">
        <v>1</v>
      </c>
      <c r="V1181">
        <v>4</v>
      </c>
      <c r="W1181">
        <v>1</v>
      </c>
      <c r="X1181">
        <v>7</v>
      </c>
      <c r="Y1181">
        <v>0</v>
      </c>
      <c r="Z1181">
        <v>5</v>
      </c>
      <c r="AA1181">
        <v>1</v>
      </c>
      <c r="AB1181">
        <v>2</v>
      </c>
      <c r="AC1181" s="419">
        <f t="shared" si="114"/>
        <v>1</v>
      </c>
      <c r="AD1181" s="419">
        <f t="shared" si="115"/>
        <v>2</v>
      </c>
      <c r="AE1181" s="419">
        <f t="shared" si="116"/>
        <v>2</v>
      </c>
      <c r="AF1181" s="419">
        <f t="shared" si="117"/>
        <v>0</v>
      </c>
      <c r="AG1181" s="419">
        <f t="shared" si="118"/>
        <v>0</v>
      </c>
      <c r="AH1181" s="419">
        <f t="shared" si="119"/>
        <v>2</v>
      </c>
    </row>
    <row r="1182" spans="1:34" ht="14.5" x14ac:dyDescent="0.35">
      <c r="A1182" s="681" t="s">
        <v>8283</v>
      </c>
      <c r="B1182" s="682" t="s">
        <v>8282</v>
      </c>
      <c r="C1182" s="419"/>
      <c r="D1182" s="419"/>
      <c r="E1182" s="419"/>
      <c r="F1182" s="419"/>
      <c r="G1182" s="419"/>
      <c r="H1182" s="419"/>
      <c r="I1182" s="419"/>
      <c r="J1182" s="419"/>
      <c r="K1182" s="419"/>
      <c r="L1182" s="419"/>
      <c r="M1182" t="s">
        <v>1161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 s="419">
        <f t="shared" si="114"/>
        <v>0</v>
      </c>
      <c r="AD1182" s="419">
        <f t="shared" si="115"/>
        <v>0</v>
      </c>
      <c r="AE1182" s="419">
        <f t="shared" si="116"/>
        <v>0</v>
      </c>
      <c r="AF1182" s="419">
        <f t="shared" si="117"/>
        <v>0</v>
      </c>
      <c r="AG1182" s="419">
        <f t="shared" si="118"/>
        <v>0</v>
      </c>
      <c r="AH1182" s="419">
        <f t="shared" si="119"/>
        <v>0</v>
      </c>
    </row>
    <row r="1183" spans="1:34" ht="14.5" x14ac:dyDescent="0.35">
      <c r="A1183" s="681" t="s">
        <v>8223</v>
      </c>
      <c r="B1183" s="682" t="s">
        <v>9962</v>
      </c>
      <c r="C1183" s="419"/>
      <c r="D1183" s="419"/>
      <c r="E1183" s="419"/>
      <c r="F1183" s="419"/>
      <c r="G1183" s="419"/>
      <c r="H1183" s="419"/>
      <c r="I1183" s="419"/>
      <c r="J1183" s="419"/>
      <c r="K1183" s="419"/>
      <c r="L1183" s="419"/>
      <c r="M1183" t="s">
        <v>8940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 s="419">
        <f t="shared" si="114"/>
        <v>0</v>
      </c>
      <c r="AD1183" s="419">
        <f t="shared" si="115"/>
        <v>0</v>
      </c>
      <c r="AE1183" s="419">
        <f t="shared" si="116"/>
        <v>0</v>
      </c>
      <c r="AF1183" s="419">
        <f t="shared" si="117"/>
        <v>0</v>
      </c>
      <c r="AG1183" s="419">
        <f t="shared" si="118"/>
        <v>0</v>
      </c>
      <c r="AH1183" s="419">
        <f t="shared" si="119"/>
        <v>0</v>
      </c>
    </row>
    <row r="1184" spans="1:34" ht="14.5" x14ac:dyDescent="0.35">
      <c r="A1184" s="681" t="s">
        <v>7111</v>
      </c>
      <c r="B1184" s="682" t="s">
        <v>3254</v>
      </c>
      <c r="C1184" s="419"/>
      <c r="D1184" s="419"/>
      <c r="E1184" s="419"/>
      <c r="F1184" s="419"/>
      <c r="G1184" s="419"/>
      <c r="H1184" s="419"/>
      <c r="I1184" s="419"/>
      <c r="J1184" s="419"/>
      <c r="K1184" s="419"/>
      <c r="L1184" s="419"/>
      <c r="M1184" t="s">
        <v>3255</v>
      </c>
      <c r="N1184">
        <v>15</v>
      </c>
      <c r="O1184">
        <v>7</v>
      </c>
      <c r="P1184">
        <v>8</v>
      </c>
      <c r="Q1184">
        <v>1</v>
      </c>
      <c r="R1184">
        <v>6</v>
      </c>
      <c r="S1184">
        <v>0</v>
      </c>
      <c r="T1184">
        <v>1</v>
      </c>
      <c r="U1184">
        <v>1</v>
      </c>
      <c r="V1184">
        <v>6</v>
      </c>
      <c r="W1184">
        <v>0</v>
      </c>
      <c r="X1184">
        <v>2</v>
      </c>
      <c r="Y1184">
        <v>0</v>
      </c>
      <c r="Z1184">
        <v>1</v>
      </c>
      <c r="AA1184">
        <v>1</v>
      </c>
      <c r="AB1184">
        <v>3</v>
      </c>
      <c r="AC1184" s="419">
        <f t="shared" si="114"/>
        <v>1</v>
      </c>
      <c r="AD1184" s="419">
        <f t="shared" si="115"/>
        <v>4</v>
      </c>
      <c r="AE1184" s="419">
        <f t="shared" si="116"/>
        <v>0</v>
      </c>
      <c r="AF1184" s="419">
        <f t="shared" si="117"/>
        <v>0</v>
      </c>
      <c r="AG1184" s="419">
        <f t="shared" si="118"/>
        <v>0</v>
      </c>
      <c r="AH1184" s="419">
        <f t="shared" si="119"/>
        <v>3</v>
      </c>
    </row>
    <row r="1185" spans="1:34" ht="14.5" x14ac:dyDescent="0.35">
      <c r="A1185" s="681" t="s">
        <v>7112</v>
      </c>
      <c r="B1185" s="682" t="s">
        <v>3257</v>
      </c>
      <c r="C1185" s="419"/>
      <c r="D1185" s="419"/>
      <c r="E1185" s="419"/>
      <c r="F1185" s="419"/>
      <c r="G1185" s="419"/>
      <c r="H1185" s="419"/>
      <c r="I1185" s="419"/>
      <c r="J1185" s="419"/>
      <c r="K1185" s="419"/>
      <c r="L1185" s="419"/>
      <c r="M1185" t="s">
        <v>3258</v>
      </c>
      <c r="N1185">
        <v>86</v>
      </c>
      <c r="O1185">
        <v>46</v>
      </c>
      <c r="P1185">
        <v>40</v>
      </c>
      <c r="Q1185">
        <v>2</v>
      </c>
      <c r="R1185">
        <v>20</v>
      </c>
      <c r="S1185">
        <v>8</v>
      </c>
      <c r="T1185">
        <v>14</v>
      </c>
      <c r="U1185">
        <v>23</v>
      </c>
      <c r="V1185">
        <v>19</v>
      </c>
      <c r="W1185">
        <v>1</v>
      </c>
      <c r="X1185">
        <v>10</v>
      </c>
      <c r="Y1185">
        <v>5</v>
      </c>
      <c r="Z1185">
        <v>6</v>
      </c>
      <c r="AA1185">
        <v>13</v>
      </c>
      <c r="AB1185">
        <v>11</v>
      </c>
      <c r="AC1185" s="419">
        <f t="shared" si="114"/>
        <v>1</v>
      </c>
      <c r="AD1185" s="419">
        <f t="shared" si="115"/>
        <v>10</v>
      </c>
      <c r="AE1185" s="419">
        <f t="shared" si="116"/>
        <v>3</v>
      </c>
      <c r="AF1185" s="419">
        <f t="shared" si="117"/>
        <v>8</v>
      </c>
      <c r="AG1185" s="419">
        <f t="shared" si="118"/>
        <v>10</v>
      </c>
      <c r="AH1185" s="419">
        <f t="shared" si="119"/>
        <v>8</v>
      </c>
    </row>
    <row r="1186" spans="1:34" ht="14.5" x14ac:dyDescent="0.35">
      <c r="A1186" s="681" t="s">
        <v>7514</v>
      </c>
      <c r="B1186" s="682" t="s">
        <v>3260</v>
      </c>
      <c r="C1186" s="419"/>
      <c r="D1186" s="419"/>
      <c r="E1186" s="419"/>
      <c r="F1186" s="419"/>
      <c r="G1186" s="419"/>
      <c r="H1186" s="419"/>
      <c r="I1186" s="419"/>
      <c r="J1186" s="419"/>
      <c r="K1186" s="419"/>
      <c r="L1186" s="419"/>
      <c r="M1186" t="s">
        <v>3261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 s="419">
        <f t="shared" si="114"/>
        <v>0</v>
      </c>
      <c r="AD1186" s="419">
        <f t="shared" si="115"/>
        <v>0</v>
      </c>
      <c r="AE1186" s="419">
        <f t="shared" si="116"/>
        <v>0</v>
      </c>
      <c r="AF1186" s="419">
        <f t="shared" si="117"/>
        <v>0</v>
      </c>
      <c r="AG1186" s="419">
        <f t="shared" si="118"/>
        <v>0</v>
      </c>
      <c r="AH1186" s="419">
        <f t="shared" si="119"/>
        <v>0</v>
      </c>
    </row>
    <row r="1187" spans="1:34" ht="14.5" x14ac:dyDescent="0.35">
      <c r="A1187" s="681" t="s">
        <v>8215</v>
      </c>
      <c r="B1187" s="682" t="s">
        <v>8287</v>
      </c>
      <c r="C1187" s="419"/>
      <c r="D1187" s="419"/>
      <c r="E1187" s="419"/>
      <c r="F1187" s="419"/>
      <c r="G1187" s="419"/>
      <c r="H1187" s="419"/>
      <c r="I1187" s="419"/>
      <c r="J1187" s="419"/>
      <c r="K1187" s="419"/>
      <c r="L1187" s="419"/>
      <c r="M1187" t="s">
        <v>10172</v>
      </c>
      <c r="N1187">
        <v>6</v>
      </c>
      <c r="O1187">
        <v>6</v>
      </c>
      <c r="P1187">
        <v>0</v>
      </c>
      <c r="Q1187">
        <v>3</v>
      </c>
      <c r="R1187">
        <v>1</v>
      </c>
      <c r="S1187">
        <v>0</v>
      </c>
      <c r="T1187">
        <v>1</v>
      </c>
      <c r="U1187">
        <v>1</v>
      </c>
      <c r="V1187">
        <v>0</v>
      </c>
      <c r="W1187">
        <v>3</v>
      </c>
      <c r="X1187">
        <v>1</v>
      </c>
      <c r="Y1187">
        <v>0</v>
      </c>
      <c r="Z1187">
        <v>1</v>
      </c>
      <c r="AA1187">
        <v>1</v>
      </c>
      <c r="AB1187">
        <v>0</v>
      </c>
      <c r="AC1187" s="419">
        <f t="shared" si="114"/>
        <v>0</v>
      </c>
      <c r="AD1187" s="419">
        <f t="shared" si="115"/>
        <v>0</v>
      </c>
      <c r="AE1187" s="419">
        <f t="shared" si="116"/>
        <v>0</v>
      </c>
      <c r="AF1187" s="419">
        <f t="shared" si="117"/>
        <v>0</v>
      </c>
      <c r="AG1187" s="419">
        <f t="shared" si="118"/>
        <v>0</v>
      </c>
      <c r="AH1187" s="419">
        <f t="shared" si="119"/>
        <v>0</v>
      </c>
    </row>
    <row r="1188" spans="1:34" ht="14.5" x14ac:dyDescent="0.35">
      <c r="A1188" s="681" t="s">
        <v>3264</v>
      </c>
      <c r="B1188" s="682" t="s">
        <v>9880</v>
      </c>
      <c r="C1188" s="419"/>
      <c r="D1188" s="419"/>
      <c r="E1188" s="419"/>
      <c r="F1188" s="419"/>
      <c r="G1188" s="419"/>
      <c r="H1188" s="419"/>
      <c r="I1188" s="419"/>
      <c r="J1188" s="419"/>
      <c r="K1188" s="419"/>
      <c r="L1188" s="419"/>
      <c r="M1188" t="s">
        <v>9349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 s="419">
        <f t="shared" si="114"/>
        <v>0</v>
      </c>
      <c r="AD1188" s="419">
        <f t="shared" si="115"/>
        <v>0</v>
      </c>
      <c r="AE1188" s="419">
        <f t="shared" si="116"/>
        <v>0</v>
      </c>
      <c r="AF1188" s="419">
        <f t="shared" si="117"/>
        <v>0</v>
      </c>
      <c r="AG1188" s="419">
        <f t="shared" si="118"/>
        <v>0</v>
      </c>
      <c r="AH1188" s="419">
        <f t="shared" si="119"/>
        <v>0</v>
      </c>
    </row>
    <row r="1189" spans="1:34" ht="14.5" x14ac:dyDescent="0.35">
      <c r="A1189" s="681" t="s">
        <v>3265</v>
      </c>
      <c r="B1189" s="682" t="s">
        <v>3266</v>
      </c>
      <c r="C1189" s="419"/>
      <c r="D1189" s="419"/>
      <c r="E1189" s="419"/>
      <c r="F1189" s="419"/>
      <c r="G1189" s="419"/>
      <c r="H1189" s="419"/>
      <c r="I1189" s="419"/>
      <c r="J1189" s="419"/>
      <c r="K1189" s="419"/>
      <c r="L1189" s="419"/>
      <c r="M1189" t="s">
        <v>3267</v>
      </c>
      <c r="N1189">
        <v>22</v>
      </c>
      <c r="O1189">
        <v>15</v>
      </c>
      <c r="P1189">
        <v>7</v>
      </c>
      <c r="Q1189">
        <v>9</v>
      </c>
      <c r="R1189">
        <v>0</v>
      </c>
      <c r="S1189">
        <v>1</v>
      </c>
      <c r="T1189">
        <v>9</v>
      </c>
      <c r="U1189">
        <v>3</v>
      </c>
      <c r="V1189">
        <v>0</v>
      </c>
      <c r="W1189">
        <v>6</v>
      </c>
      <c r="X1189">
        <v>0</v>
      </c>
      <c r="Y1189">
        <v>1</v>
      </c>
      <c r="Z1189">
        <v>5</v>
      </c>
      <c r="AA1189">
        <v>3</v>
      </c>
      <c r="AB1189">
        <v>0</v>
      </c>
      <c r="AC1189" s="419">
        <f t="shared" si="114"/>
        <v>3</v>
      </c>
      <c r="AD1189" s="419">
        <f t="shared" si="115"/>
        <v>0</v>
      </c>
      <c r="AE1189" s="419">
        <f t="shared" si="116"/>
        <v>0</v>
      </c>
      <c r="AF1189" s="419">
        <f t="shared" si="117"/>
        <v>4</v>
      </c>
      <c r="AG1189" s="419">
        <f t="shared" si="118"/>
        <v>0</v>
      </c>
      <c r="AH1189" s="419">
        <f t="shared" si="119"/>
        <v>0</v>
      </c>
    </row>
    <row r="1190" spans="1:34" ht="14.5" x14ac:dyDescent="0.35">
      <c r="A1190" s="681" t="s">
        <v>3269</v>
      </c>
      <c r="B1190" s="682" t="s">
        <v>3270</v>
      </c>
      <c r="C1190" s="419"/>
      <c r="D1190" s="419"/>
      <c r="E1190" s="419"/>
      <c r="F1190" s="419"/>
      <c r="G1190" s="419"/>
      <c r="H1190" s="419"/>
      <c r="I1190" s="419"/>
      <c r="J1190" s="419"/>
      <c r="K1190" s="419"/>
      <c r="L1190" s="419"/>
      <c r="M1190" t="s">
        <v>3271</v>
      </c>
      <c r="N1190">
        <v>3</v>
      </c>
      <c r="O1190">
        <v>1</v>
      </c>
      <c r="P1190">
        <v>2</v>
      </c>
      <c r="Q1190">
        <v>2</v>
      </c>
      <c r="R1190">
        <v>1</v>
      </c>
      <c r="S1190">
        <v>0</v>
      </c>
      <c r="T1190">
        <v>0</v>
      </c>
      <c r="U1190">
        <v>0</v>
      </c>
      <c r="V1190">
        <v>0</v>
      </c>
      <c r="W1190">
        <v>1</v>
      </c>
      <c r="X1190">
        <v>0</v>
      </c>
      <c r="Y1190">
        <v>0</v>
      </c>
      <c r="Z1190">
        <v>0</v>
      </c>
      <c r="AA1190">
        <v>0</v>
      </c>
      <c r="AB1190">
        <v>0</v>
      </c>
      <c r="AC1190" s="419">
        <f t="shared" si="114"/>
        <v>1</v>
      </c>
      <c r="AD1190" s="419">
        <f t="shared" si="115"/>
        <v>1</v>
      </c>
      <c r="AE1190" s="419">
        <f t="shared" si="116"/>
        <v>0</v>
      </c>
      <c r="AF1190" s="419">
        <f t="shared" si="117"/>
        <v>0</v>
      </c>
      <c r="AG1190" s="419">
        <f t="shared" si="118"/>
        <v>0</v>
      </c>
      <c r="AH1190" s="419">
        <f t="shared" si="119"/>
        <v>0</v>
      </c>
    </row>
    <row r="1191" spans="1:34" ht="14.5" x14ac:dyDescent="0.35">
      <c r="A1191" s="681" t="s">
        <v>3273</v>
      </c>
      <c r="B1191" s="682" t="s">
        <v>3274</v>
      </c>
      <c r="C1191" s="419"/>
      <c r="D1191" s="419"/>
      <c r="E1191" s="419"/>
      <c r="F1191" s="419"/>
      <c r="G1191" s="419"/>
      <c r="H1191" s="419"/>
      <c r="I1191" s="419"/>
      <c r="J1191" s="419"/>
      <c r="K1191" s="419"/>
      <c r="L1191" s="419"/>
      <c r="M1191" t="s">
        <v>77</v>
      </c>
      <c r="N1191">
        <v>9</v>
      </c>
      <c r="O1191">
        <v>5</v>
      </c>
      <c r="P1191">
        <v>4</v>
      </c>
      <c r="Q1191">
        <v>4</v>
      </c>
      <c r="R1191">
        <v>0</v>
      </c>
      <c r="S1191">
        <v>2</v>
      </c>
      <c r="T1191">
        <v>3</v>
      </c>
      <c r="U1191">
        <v>0</v>
      </c>
      <c r="V1191">
        <v>0</v>
      </c>
      <c r="W1191">
        <v>3</v>
      </c>
      <c r="X1191">
        <v>0</v>
      </c>
      <c r="Y1191">
        <v>1</v>
      </c>
      <c r="Z1191">
        <v>1</v>
      </c>
      <c r="AA1191">
        <v>0</v>
      </c>
      <c r="AB1191">
        <v>0</v>
      </c>
      <c r="AC1191" s="419">
        <f t="shared" si="114"/>
        <v>1</v>
      </c>
      <c r="AD1191" s="419">
        <f t="shared" si="115"/>
        <v>0</v>
      </c>
      <c r="AE1191" s="419">
        <f t="shared" si="116"/>
        <v>1</v>
      </c>
      <c r="AF1191" s="419">
        <f t="shared" si="117"/>
        <v>2</v>
      </c>
      <c r="AG1191" s="419">
        <f t="shared" si="118"/>
        <v>0</v>
      </c>
      <c r="AH1191" s="419">
        <f t="shared" si="119"/>
        <v>0</v>
      </c>
    </row>
    <row r="1192" spans="1:34" ht="14.5" x14ac:dyDescent="0.35">
      <c r="A1192" s="681" t="s">
        <v>3276</v>
      </c>
      <c r="B1192" s="682" t="s">
        <v>7346</v>
      </c>
      <c r="C1192" s="419"/>
      <c r="D1192" s="419"/>
      <c r="E1192" s="419"/>
      <c r="F1192" s="419"/>
      <c r="G1192" s="419"/>
      <c r="H1192" s="419"/>
      <c r="I1192" s="419"/>
      <c r="J1192" s="419"/>
      <c r="K1192" s="419"/>
      <c r="L1192" s="419"/>
      <c r="M1192" t="s">
        <v>7348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 s="419">
        <f t="shared" si="114"/>
        <v>0</v>
      </c>
      <c r="AD1192" s="419">
        <f t="shared" si="115"/>
        <v>0</v>
      </c>
      <c r="AE1192" s="419">
        <f t="shared" si="116"/>
        <v>0</v>
      </c>
      <c r="AF1192" s="419">
        <f t="shared" si="117"/>
        <v>0</v>
      </c>
      <c r="AG1192" s="419">
        <f t="shared" si="118"/>
        <v>0</v>
      </c>
      <c r="AH1192" s="419">
        <f t="shared" si="119"/>
        <v>0</v>
      </c>
    </row>
    <row r="1193" spans="1:34" ht="14.5" x14ac:dyDescent="0.35">
      <c r="A1193" s="681" t="s">
        <v>3278</v>
      </c>
      <c r="B1193" s="682" t="s">
        <v>10062</v>
      </c>
      <c r="C1193" s="419"/>
      <c r="D1193" s="419"/>
      <c r="E1193" s="419"/>
      <c r="F1193" s="419"/>
      <c r="G1193" s="419"/>
      <c r="H1193" s="419"/>
      <c r="I1193" s="419"/>
      <c r="J1193" s="419"/>
      <c r="K1193" s="419"/>
      <c r="L1193" s="419"/>
      <c r="M1193" t="s">
        <v>10063</v>
      </c>
      <c r="N1193">
        <v>1</v>
      </c>
      <c r="O1193">
        <v>1</v>
      </c>
      <c r="P1193">
        <v>0</v>
      </c>
      <c r="Q1193">
        <v>1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1</v>
      </c>
      <c r="X1193">
        <v>0</v>
      </c>
      <c r="Y1193">
        <v>0</v>
      </c>
      <c r="Z1193">
        <v>0</v>
      </c>
      <c r="AA1193">
        <v>0</v>
      </c>
      <c r="AB1193">
        <v>0</v>
      </c>
      <c r="AC1193" s="419">
        <f t="shared" si="114"/>
        <v>0</v>
      </c>
      <c r="AD1193" s="419">
        <f t="shared" si="115"/>
        <v>0</v>
      </c>
      <c r="AE1193" s="419">
        <f t="shared" si="116"/>
        <v>0</v>
      </c>
      <c r="AF1193" s="419">
        <f t="shared" si="117"/>
        <v>0</v>
      </c>
      <c r="AG1193" s="419">
        <f t="shared" si="118"/>
        <v>0</v>
      </c>
      <c r="AH1193" s="419">
        <f t="shared" si="119"/>
        <v>0</v>
      </c>
    </row>
    <row r="1194" spans="1:34" ht="14.5" x14ac:dyDescent="0.35">
      <c r="A1194" s="681" t="s">
        <v>3279</v>
      </c>
      <c r="B1194" s="682" t="s">
        <v>3280</v>
      </c>
      <c r="C1194" s="419"/>
      <c r="D1194" s="419"/>
      <c r="E1194" s="419"/>
      <c r="F1194" s="419"/>
      <c r="G1194" s="419"/>
      <c r="H1194" s="419"/>
      <c r="I1194" s="419"/>
      <c r="J1194" s="419"/>
      <c r="K1194" s="419"/>
      <c r="L1194" s="419"/>
      <c r="M1194" t="s">
        <v>3281</v>
      </c>
      <c r="N1194">
        <v>2</v>
      </c>
      <c r="O1194">
        <v>0</v>
      </c>
      <c r="P1194">
        <v>2</v>
      </c>
      <c r="Q1194">
        <v>0</v>
      </c>
      <c r="R1194">
        <v>1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 s="419">
        <f t="shared" si="114"/>
        <v>0</v>
      </c>
      <c r="AD1194" s="419">
        <f t="shared" si="115"/>
        <v>1</v>
      </c>
      <c r="AE1194" s="419">
        <f t="shared" si="116"/>
        <v>0</v>
      </c>
      <c r="AF1194" s="419">
        <f t="shared" si="117"/>
        <v>1</v>
      </c>
      <c r="AG1194" s="419">
        <f t="shared" si="118"/>
        <v>0</v>
      </c>
      <c r="AH1194" s="419">
        <f t="shared" si="119"/>
        <v>0</v>
      </c>
    </row>
    <row r="1195" spans="1:34" ht="14.5" x14ac:dyDescent="0.35">
      <c r="A1195" s="681" t="s">
        <v>3284</v>
      </c>
      <c r="B1195" s="682" t="s">
        <v>9838</v>
      </c>
      <c r="C1195" s="419"/>
      <c r="D1195" s="419"/>
      <c r="E1195" s="419"/>
      <c r="F1195" s="419"/>
      <c r="G1195" s="419"/>
      <c r="H1195" s="419"/>
      <c r="I1195" s="419"/>
      <c r="J1195" s="419"/>
      <c r="K1195" s="419"/>
      <c r="L1195" s="419"/>
      <c r="M1195" t="s">
        <v>9839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 s="419">
        <f t="shared" si="114"/>
        <v>0</v>
      </c>
      <c r="AD1195" s="419">
        <f t="shared" si="115"/>
        <v>0</v>
      </c>
      <c r="AE1195" s="419">
        <f t="shared" si="116"/>
        <v>0</v>
      </c>
      <c r="AF1195" s="419">
        <f t="shared" si="117"/>
        <v>0</v>
      </c>
      <c r="AG1195" s="419">
        <f t="shared" si="118"/>
        <v>0</v>
      </c>
      <c r="AH1195" s="419">
        <f t="shared" si="119"/>
        <v>0</v>
      </c>
    </row>
    <row r="1196" spans="1:34" ht="14.5" x14ac:dyDescent="0.35">
      <c r="A1196" s="681" t="s">
        <v>3285</v>
      </c>
      <c r="B1196" s="682" t="s">
        <v>11620</v>
      </c>
      <c r="C1196" s="419"/>
      <c r="D1196" s="419"/>
      <c r="E1196" s="419"/>
      <c r="F1196" s="419"/>
      <c r="G1196" s="419"/>
      <c r="H1196" s="419"/>
      <c r="I1196" s="419"/>
      <c r="J1196" s="419"/>
      <c r="K1196" s="419"/>
      <c r="L1196" s="419"/>
      <c r="M1196" t="s">
        <v>1670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 s="419">
        <f t="shared" si="114"/>
        <v>0</v>
      </c>
      <c r="AD1196" s="419">
        <f t="shared" si="115"/>
        <v>0</v>
      </c>
      <c r="AE1196" s="419">
        <f t="shared" si="116"/>
        <v>0</v>
      </c>
      <c r="AF1196" s="419">
        <f t="shared" si="117"/>
        <v>0</v>
      </c>
      <c r="AG1196" s="419">
        <f t="shared" si="118"/>
        <v>0</v>
      </c>
      <c r="AH1196" s="419">
        <f t="shared" si="119"/>
        <v>0</v>
      </c>
    </row>
    <row r="1197" spans="1:34" ht="14.5" x14ac:dyDescent="0.35">
      <c r="A1197" s="681" t="s">
        <v>3286</v>
      </c>
      <c r="B1197" s="682" t="s">
        <v>9930</v>
      </c>
      <c r="C1197" s="419"/>
      <c r="D1197" s="419"/>
      <c r="E1197" s="419"/>
      <c r="F1197" s="419"/>
      <c r="G1197" s="419"/>
      <c r="H1197" s="419"/>
      <c r="I1197" s="419"/>
      <c r="J1197" s="419"/>
      <c r="K1197" s="419"/>
      <c r="L1197" s="419"/>
      <c r="M1197" t="s">
        <v>2161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 s="419">
        <f t="shared" si="114"/>
        <v>0</v>
      </c>
      <c r="AD1197" s="419">
        <f t="shared" si="115"/>
        <v>0</v>
      </c>
      <c r="AE1197" s="419">
        <f t="shared" si="116"/>
        <v>0</v>
      </c>
      <c r="AF1197" s="419">
        <f t="shared" si="117"/>
        <v>0</v>
      </c>
      <c r="AG1197" s="419">
        <f t="shared" si="118"/>
        <v>0</v>
      </c>
      <c r="AH1197" s="419">
        <f t="shared" si="119"/>
        <v>0</v>
      </c>
    </row>
    <row r="1198" spans="1:34" ht="14.5" x14ac:dyDescent="0.35">
      <c r="A1198" s="681" t="s">
        <v>8755</v>
      </c>
      <c r="B1198" s="682" t="s">
        <v>9946</v>
      </c>
      <c r="C1198" s="419"/>
      <c r="D1198" s="419"/>
      <c r="E1198" s="419"/>
      <c r="F1198" s="419"/>
      <c r="G1198" s="419"/>
      <c r="H1198" s="419"/>
      <c r="I1198" s="419"/>
      <c r="J1198" s="419"/>
      <c r="K1198" s="419"/>
      <c r="L1198" s="419"/>
      <c r="M1198" t="s">
        <v>9947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 s="419">
        <f t="shared" si="114"/>
        <v>0</v>
      </c>
      <c r="AD1198" s="419">
        <f t="shared" si="115"/>
        <v>0</v>
      </c>
      <c r="AE1198" s="419">
        <f t="shared" si="116"/>
        <v>0</v>
      </c>
      <c r="AF1198" s="419">
        <f t="shared" si="117"/>
        <v>0</v>
      </c>
      <c r="AG1198" s="419">
        <f t="shared" si="118"/>
        <v>0</v>
      </c>
      <c r="AH1198" s="419">
        <f t="shared" si="119"/>
        <v>0</v>
      </c>
    </row>
    <row r="1199" spans="1:34" ht="14.5" x14ac:dyDescent="0.35">
      <c r="A1199" s="681" t="s">
        <v>3287</v>
      </c>
      <c r="B1199" s="682" t="s">
        <v>3288</v>
      </c>
      <c r="C1199" s="419"/>
      <c r="D1199" s="419"/>
      <c r="E1199" s="419"/>
      <c r="F1199" s="419"/>
      <c r="G1199" s="419"/>
      <c r="H1199" s="419"/>
      <c r="I1199" s="419"/>
      <c r="J1199" s="419"/>
      <c r="K1199" s="419"/>
      <c r="L1199" s="419"/>
      <c r="M1199" t="s">
        <v>649</v>
      </c>
      <c r="N1199">
        <v>1</v>
      </c>
      <c r="O1199">
        <v>1</v>
      </c>
      <c r="P1199">
        <v>0</v>
      </c>
      <c r="Q1199">
        <v>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1</v>
      </c>
      <c r="X1199">
        <v>0</v>
      </c>
      <c r="Y1199">
        <v>0</v>
      </c>
      <c r="Z1199">
        <v>0</v>
      </c>
      <c r="AA1199">
        <v>0</v>
      </c>
      <c r="AB1199">
        <v>0</v>
      </c>
      <c r="AC1199" s="419">
        <f t="shared" si="114"/>
        <v>0</v>
      </c>
      <c r="AD1199" s="419">
        <f t="shared" si="115"/>
        <v>0</v>
      </c>
      <c r="AE1199" s="419">
        <f t="shared" si="116"/>
        <v>0</v>
      </c>
      <c r="AF1199" s="419">
        <f t="shared" si="117"/>
        <v>0</v>
      </c>
      <c r="AG1199" s="419">
        <f t="shared" si="118"/>
        <v>0</v>
      </c>
      <c r="AH1199" s="419">
        <f t="shared" si="119"/>
        <v>0</v>
      </c>
    </row>
    <row r="1200" spans="1:34" ht="14.5" x14ac:dyDescent="0.35">
      <c r="A1200" s="681" t="s">
        <v>3292</v>
      </c>
      <c r="B1200" s="682" t="s">
        <v>8264</v>
      </c>
      <c r="C1200" s="419"/>
      <c r="D1200" s="419"/>
      <c r="E1200" s="419"/>
      <c r="F1200" s="419"/>
      <c r="G1200" s="419"/>
      <c r="H1200" s="419"/>
      <c r="I1200" s="419"/>
      <c r="J1200" s="419"/>
      <c r="K1200" s="419"/>
      <c r="L1200" s="419"/>
      <c r="M1200" t="s">
        <v>278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 s="419">
        <f t="shared" si="114"/>
        <v>0</v>
      </c>
      <c r="AD1200" s="419">
        <f t="shared" si="115"/>
        <v>0</v>
      </c>
      <c r="AE1200" s="419">
        <f t="shared" si="116"/>
        <v>0</v>
      </c>
      <c r="AF1200" s="419">
        <f t="shared" si="117"/>
        <v>0</v>
      </c>
      <c r="AG1200" s="419">
        <f t="shared" si="118"/>
        <v>0</v>
      </c>
      <c r="AH1200" s="419">
        <f t="shared" si="119"/>
        <v>0</v>
      </c>
    </row>
    <row r="1201" spans="1:34" ht="14.5" x14ac:dyDescent="0.35">
      <c r="A1201" s="681" t="s">
        <v>3294</v>
      </c>
      <c r="B1201" s="682" t="s">
        <v>9891</v>
      </c>
      <c r="C1201" s="419"/>
      <c r="D1201" s="419"/>
      <c r="E1201" s="419"/>
      <c r="F1201" s="419"/>
      <c r="G1201" s="419"/>
      <c r="H1201" s="419"/>
      <c r="I1201" s="419"/>
      <c r="J1201" s="419"/>
      <c r="K1201" s="419"/>
      <c r="L1201" s="419"/>
      <c r="M1201" t="s">
        <v>3295</v>
      </c>
      <c r="N1201">
        <v>4</v>
      </c>
      <c r="O1201">
        <v>1</v>
      </c>
      <c r="P1201">
        <v>3</v>
      </c>
      <c r="Q1201">
        <v>0</v>
      </c>
      <c r="R1201">
        <v>1</v>
      </c>
      <c r="S1201">
        <v>1</v>
      </c>
      <c r="T1201">
        <v>1</v>
      </c>
      <c r="U1201">
        <v>1</v>
      </c>
      <c r="V1201">
        <v>0</v>
      </c>
      <c r="W1201">
        <v>0</v>
      </c>
      <c r="X1201">
        <v>0</v>
      </c>
      <c r="Y1201">
        <v>1</v>
      </c>
      <c r="Z1201">
        <v>0</v>
      </c>
      <c r="AA1201">
        <v>0</v>
      </c>
      <c r="AB1201">
        <v>0</v>
      </c>
      <c r="AC1201" s="419">
        <f t="shared" si="114"/>
        <v>0</v>
      </c>
      <c r="AD1201" s="419">
        <f t="shared" si="115"/>
        <v>1</v>
      </c>
      <c r="AE1201" s="419">
        <f t="shared" si="116"/>
        <v>0</v>
      </c>
      <c r="AF1201" s="419">
        <f t="shared" si="117"/>
        <v>1</v>
      </c>
      <c r="AG1201" s="419">
        <f t="shared" si="118"/>
        <v>1</v>
      </c>
      <c r="AH1201" s="419">
        <f t="shared" si="119"/>
        <v>0</v>
      </c>
    </row>
    <row r="1202" spans="1:34" ht="14.5" x14ac:dyDescent="0.35">
      <c r="A1202" s="681" t="s">
        <v>3296</v>
      </c>
      <c r="B1202" s="682" t="s">
        <v>3297</v>
      </c>
      <c r="C1202" s="419"/>
      <c r="D1202" s="419"/>
      <c r="E1202" s="419"/>
      <c r="F1202" s="419"/>
      <c r="G1202" s="419"/>
      <c r="H1202" s="419"/>
      <c r="I1202" s="419"/>
      <c r="J1202" s="419"/>
      <c r="K1202" s="419"/>
      <c r="L1202" s="419"/>
      <c r="M1202" t="s">
        <v>3298</v>
      </c>
      <c r="N1202">
        <v>3</v>
      </c>
      <c r="O1202">
        <v>2</v>
      </c>
      <c r="P1202">
        <v>1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3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2</v>
      </c>
      <c r="AC1202" s="419">
        <f t="shared" si="114"/>
        <v>0</v>
      </c>
      <c r="AD1202" s="419">
        <f t="shared" si="115"/>
        <v>0</v>
      </c>
      <c r="AE1202" s="419">
        <f t="shared" si="116"/>
        <v>0</v>
      </c>
      <c r="AF1202" s="419">
        <f t="shared" si="117"/>
        <v>0</v>
      </c>
      <c r="AG1202" s="419">
        <f t="shared" si="118"/>
        <v>0</v>
      </c>
      <c r="AH1202" s="419">
        <f t="shared" si="119"/>
        <v>1</v>
      </c>
    </row>
    <row r="1203" spans="1:34" ht="14.5" x14ac:dyDescent="0.35">
      <c r="A1203" s="681" t="s">
        <v>3302</v>
      </c>
      <c r="B1203" s="682" t="s">
        <v>10160</v>
      </c>
      <c r="C1203" s="419"/>
      <c r="D1203" s="419"/>
      <c r="E1203" s="419"/>
      <c r="F1203" s="419"/>
      <c r="G1203" s="419"/>
      <c r="H1203" s="419"/>
      <c r="I1203" s="419"/>
      <c r="J1203" s="419"/>
      <c r="K1203" s="419"/>
      <c r="L1203" s="419"/>
      <c r="M1203" t="s">
        <v>2085</v>
      </c>
      <c r="N1203">
        <v>1</v>
      </c>
      <c r="O1203">
        <v>0</v>
      </c>
      <c r="P1203">
        <v>1</v>
      </c>
      <c r="Q1203">
        <v>0</v>
      </c>
      <c r="R1203">
        <v>1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 s="419">
        <f t="shared" si="114"/>
        <v>0</v>
      </c>
      <c r="AD1203" s="419">
        <f t="shared" si="115"/>
        <v>1</v>
      </c>
      <c r="AE1203" s="419">
        <f t="shared" si="116"/>
        <v>0</v>
      </c>
      <c r="AF1203" s="419">
        <f t="shared" si="117"/>
        <v>0</v>
      </c>
      <c r="AG1203" s="419">
        <f t="shared" si="118"/>
        <v>0</v>
      </c>
      <c r="AH1203" s="419">
        <f t="shared" si="119"/>
        <v>0</v>
      </c>
    </row>
    <row r="1204" spans="1:34" ht="14.5" x14ac:dyDescent="0.35">
      <c r="A1204" s="681" t="s">
        <v>3303</v>
      </c>
      <c r="B1204" s="682" t="s">
        <v>8270</v>
      </c>
      <c r="C1204" s="419"/>
      <c r="D1204" s="419"/>
      <c r="E1204" s="419"/>
      <c r="F1204" s="419"/>
      <c r="G1204" s="419"/>
      <c r="H1204" s="419"/>
      <c r="I1204" s="419"/>
      <c r="J1204" s="419"/>
      <c r="K1204" s="419"/>
      <c r="L1204" s="419"/>
      <c r="M1204" t="s">
        <v>8271</v>
      </c>
      <c r="N1204">
        <v>2</v>
      </c>
      <c r="O1204">
        <v>1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2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1</v>
      </c>
      <c r="AC1204" s="419">
        <f t="shared" si="114"/>
        <v>0</v>
      </c>
      <c r="AD1204" s="419">
        <f t="shared" si="115"/>
        <v>0</v>
      </c>
      <c r="AE1204" s="419">
        <f t="shared" si="116"/>
        <v>0</v>
      </c>
      <c r="AF1204" s="419">
        <f t="shared" si="117"/>
        <v>0</v>
      </c>
      <c r="AG1204" s="419">
        <f t="shared" si="118"/>
        <v>0</v>
      </c>
      <c r="AH1204" s="419">
        <f t="shared" si="119"/>
        <v>1</v>
      </c>
    </row>
    <row r="1205" spans="1:34" ht="14.5" x14ac:dyDescent="0.35">
      <c r="A1205" s="681" t="s">
        <v>3304</v>
      </c>
      <c r="B1205" s="682" t="s">
        <v>10174</v>
      </c>
      <c r="C1205" s="419"/>
      <c r="D1205" s="419"/>
      <c r="E1205" s="419"/>
      <c r="F1205" s="419"/>
      <c r="G1205" s="419"/>
      <c r="H1205" s="419"/>
      <c r="I1205" s="419"/>
      <c r="J1205" s="419"/>
      <c r="K1205" s="419"/>
      <c r="L1205" s="419"/>
      <c r="M1205" t="s">
        <v>546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 s="419">
        <f t="shared" si="114"/>
        <v>0</v>
      </c>
      <c r="AD1205" s="419">
        <f t="shared" si="115"/>
        <v>0</v>
      </c>
      <c r="AE1205" s="419">
        <f t="shared" si="116"/>
        <v>0</v>
      </c>
      <c r="AF1205" s="419">
        <f t="shared" si="117"/>
        <v>0</v>
      </c>
      <c r="AG1205" s="419">
        <f t="shared" si="118"/>
        <v>0</v>
      </c>
      <c r="AH1205" s="419">
        <f t="shared" si="119"/>
        <v>0</v>
      </c>
    </row>
    <row r="1206" spans="1:34" ht="14.5" x14ac:dyDescent="0.35">
      <c r="A1206" s="681" t="s">
        <v>3306</v>
      </c>
      <c r="B1206" s="682" t="s">
        <v>10149</v>
      </c>
      <c r="C1206" s="419"/>
      <c r="D1206" s="419"/>
      <c r="E1206" s="419"/>
      <c r="F1206" s="419"/>
      <c r="G1206" s="419"/>
      <c r="H1206" s="419"/>
      <c r="I1206" s="419"/>
      <c r="J1206" s="419"/>
      <c r="K1206" s="419"/>
      <c r="L1206" s="419"/>
      <c r="M1206" t="s">
        <v>10150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 s="419">
        <f t="shared" si="114"/>
        <v>0</v>
      </c>
      <c r="AD1206" s="419">
        <f t="shared" si="115"/>
        <v>0</v>
      </c>
      <c r="AE1206" s="419">
        <f t="shared" si="116"/>
        <v>0</v>
      </c>
      <c r="AF1206" s="419">
        <f t="shared" si="117"/>
        <v>0</v>
      </c>
      <c r="AG1206" s="419">
        <f t="shared" si="118"/>
        <v>0</v>
      </c>
      <c r="AH1206" s="419">
        <f t="shared" si="119"/>
        <v>0</v>
      </c>
    </row>
    <row r="1207" spans="1:34" ht="14.5" x14ac:dyDescent="0.35">
      <c r="A1207" s="681" t="s">
        <v>10181</v>
      </c>
      <c r="B1207" s="682" t="s">
        <v>10180</v>
      </c>
      <c r="C1207" s="419"/>
      <c r="D1207" s="419"/>
      <c r="E1207" s="419"/>
      <c r="F1207" s="419"/>
      <c r="G1207" s="419"/>
      <c r="H1207" s="419"/>
      <c r="I1207" s="419"/>
      <c r="J1207" s="419"/>
      <c r="K1207" s="419"/>
      <c r="L1207" s="419"/>
      <c r="M1207" t="s">
        <v>431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 s="419">
        <f t="shared" si="114"/>
        <v>0</v>
      </c>
      <c r="AD1207" s="419">
        <f t="shared" si="115"/>
        <v>0</v>
      </c>
      <c r="AE1207" s="419">
        <f t="shared" si="116"/>
        <v>0</v>
      </c>
      <c r="AF1207" s="419">
        <f t="shared" si="117"/>
        <v>0</v>
      </c>
      <c r="AG1207" s="419">
        <f t="shared" si="118"/>
        <v>0</v>
      </c>
      <c r="AH1207" s="419">
        <f t="shared" si="119"/>
        <v>0</v>
      </c>
    </row>
    <row r="1208" spans="1:34" ht="14.5" x14ac:dyDescent="0.35">
      <c r="A1208" s="681" t="s">
        <v>821</v>
      </c>
      <c r="B1208" s="682" t="s">
        <v>9932</v>
      </c>
      <c r="C1208" s="419"/>
      <c r="D1208" s="419"/>
      <c r="E1208" s="419"/>
      <c r="F1208" s="419"/>
      <c r="G1208" s="419"/>
      <c r="H1208" s="419"/>
      <c r="I1208" s="419"/>
      <c r="J1208" s="419"/>
      <c r="K1208" s="419"/>
      <c r="L1208" s="419"/>
      <c r="M1208" t="s">
        <v>9933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 s="419">
        <f t="shared" si="114"/>
        <v>0</v>
      </c>
      <c r="AD1208" s="419">
        <f t="shared" si="115"/>
        <v>0</v>
      </c>
      <c r="AE1208" s="419">
        <f t="shared" si="116"/>
        <v>0</v>
      </c>
      <c r="AF1208" s="419">
        <f t="shared" si="117"/>
        <v>0</v>
      </c>
      <c r="AG1208" s="419">
        <f t="shared" si="118"/>
        <v>0</v>
      </c>
      <c r="AH1208" s="419">
        <f t="shared" si="119"/>
        <v>0</v>
      </c>
    </row>
    <row r="1209" spans="1:34" ht="14.5" x14ac:dyDescent="0.35">
      <c r="A1209" s="681" t="s">
        <v>3307</v>
      </c>
      <c r="B1209" s="682" t="s">
        <v>10185</v>
      </c>
      <c r="C1209" s="419"/>
      <c r="D1209" s="419"/>
      <c r="E1209" s="419"/>
      <c r="F1209" s="419"/>
      <c r="G1209" s="419"/>
      <c r="H1209" s="419"/>
      <c r="I1209" s="419"/>
      <c r="J1209" s="419"/>
      <c r="K1209" s="419"/>
      <c r="L1209" s="419"/>
      <c r="M1209" t="s">
        <v>10186</v>
      </c>
      <c r="N1209">
        <v>2</v>
      </c>
      <c r="O1209">
        <v>2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2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2</v>
      </c>
      <c r="AC1209" s="419">
        <f t="shared" si="114"/>
        <v>0</v>
      </c>
      <c r="AD1209" s="419">
        <f t="shared" si="115"/>
        <v>0</v>
      </c>
      <c r="AE1209" s="419">
        <f t="shared" si="116"/>
        <v>0</v>
      </c>
      <c r="AF1209" s="419">
        <f t="shared" si="117"/>
        <v>0</v>
      </c>
      <c r="AG1209" s="419">
        <f t="shared" si="118"/>
        <v>0</v>
      </c>
      <c r="AH1209" s="419">
        <f t="shared" si="119"/>
        <v>0</v>
      </c>
    </row>
    <row r="1210" spans="1:34" ht="14.5" x14ac:dyDescent="0.35">
      <c r="A1210" s="681" t="s">
        <v>2029</v>
      </c>
      <c r="B1210" s="682" t="s">
        <v>9988</v>
      </c>
      <c r="C1210" s="419"/>
      <c r="D1210" s="419"/>
      <c r="E1210" s="419"/>
      <c r="F1210" s="419"/>
      <c r="G1210" s="419"/>
      <c r="H1210" s="419"/>
      <c r="I1210" s="419"/>
      <c r="J1210" s="419"/>
      <c r="K1210" s="419"/>
      <c r="L1210" s="419"/>
      <c r="M1210" t="s">
        <v>9989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 s="419">
        <f t="shared" si="114"/>
        <v>0</v>
      </c>
      <c r="AD1210" s="419">
        <f t="shared" si="115"/>
        <v>0</v>
      </c>
      <c r="AE1210" s="419">
        <f t="shared" si="116"/>
        <v>0</v>
      </c>
      <c r="AF1210" s="419">
        <f t="shared" si="117"/>
        <v>0</v>
      </c>
      <c r="AG1210" s="419">
        <f t="shared" si="118"/>
        <v>0</v>
      </c>
      <c r="AH1210" s="419">
        <f t="shared" si="119"/>
        <v>0</v>
      </c>
    </row>
    <row r="1211" spans="1:34" ht="14.5" x14ac:dyDescent="0.35">
      <c r="A1211" s="681" t="s">
        <v>2207</v>
      </c>
      <c r="B1211" s="682" t="s">
        <v>10053</v>
      </c>
      <c r="C1211" s="419"/>
      <c r="D1211" s="419"/>
      <c r="E1211" s="419"/>
      <c r="F1211" s="419"/>
      <c r="G1211" s="419"/>
      <c r="H1211" s="419"/>
      <c r="I1211" s="419"/>
      <c r="J1211" s="419"/>
      <c r="K1211" s="419"/>
      <c r="L1211" s="419"/>
      <c r="M1211" t="s">
        <v>3308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 s="419">
        <f t="shared" si="114"/>
        <v>0</v>
      </c>
      <c r="AD1211" s="419">
        <f t="shared" si="115"/>
        <v>0</v>
      </c>
      <c r="AE1211" s="419">
        <f t="shared" si="116"/>
        <v>0</v>
      </c>
      <c r="AF1211" s="419">
        <f t="shared" si="117"/>
        <v>0</v>
      </c>
      <c r="AG1211" s="419">
        <f t="shared" si="118"/>
        <v>0</v>
      </c>
      <c r="AH1211" s="419">
        <f t="shared" si="119"/>
        <v>0</v>
      </c>
    </row>
    <row r="1212" spans="1:34" ht="14.5" x14ac:dyDescent="0.35">
      <c r="A1212" s="681" t="s">
        <v>2224</v>
      </c>
      <c r="B1212" s="682" t="s">
        <v>9848</v>
      </c>
      <c r="C1212" s="419"/>
      <c r="D1212" s="419"/>
      <c r="E1212" s="419"/>
      <c r="F1212" s="419"/>
      <c r="G1212" s="419"/>
      <c r="H1212" s="419"/>
      <c r="I1212" s="419"/>
      <c r="J1212" s="419"/>
      <c r="K1212" s="419"/>
      <c r="L1212" s="419"/>
      <c r="M1212" t="s">
        <v>9849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 s="419">
        <f t="shared" si="114"/>
        <v>0</v>
      </c>
      <c r="AD1212" s="419">
        <f t="shared" si="115"/>
        <v>0</v>
      </c>
      <c r="AE1212" s="419">
        <f t="shared" si="116"/>
        <v>0</v>
      </c>
      <c r="AF1212" s="419">
        <f t="shared" si="117"/>
        <v>0</v>
      </c>
      <c r="AG1212" s="419">
        <f t="shared" si="118"/>
        <v>0</v>
      </c>
      <c r="AH1212" s="419">
        <f t="shared" si="119"/>
        <v>0</v>
      </c>
    </row>
    <row r="1213" spans="1:34" ht="14.5" x14ac:dyDescent="0.35">
      <c r="A1213" s="681" t="s">
        <v>2210</v>
      </c>
      <c r="B1213" s="682" t="s">
        <v>3309</v>
      </c>
      <c r="C1213" s="419"/>
      <c r="D1213" s="419"/>
      <c r="E1213" s="419"/>
      <c r="F1213" s="419"/>
      <c r="G1213" s="419"/>
      <c r="H1213" s="419"/>
      <c r="I1213" s="419"/>
      <c r="J1213" s="419"/>
      <c r="K1213" s="419"/>
      <c r="L1213" s="419"/>
      <c r="M1213" t="s">
        <v>257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 s="419">
        <f t="shared" si="114"/>
        <v>0</v>
      </c>
      <c r="AD1213" s="419">
        <f t="shared" si="115"/>
        <v>0</v>
      </c>
      <c r="AE1213" s="419">
        <f t="shared" si="116"/>
        <v>0</v>
      </c>
      <c r="AF1213" s="419">
        <f t="shared" si="117"/>
        <v>0</v>
      </c>
      <c r="AG1213" s="419">
        <f t="shared" si="118"/>
        <v>0</v>
      </c>
      <c r="AH1213" s="419">
        <f t="shared" si="119"/>
        <v>0</v>
      </c>
    </row>
    <row r="1214" spans="1:34" ht="14.5" x14ac:dyDescent="0.35">
      <c r="A1214" s="681" t="s">
        <v>7592</v>
      </c>
      <c r="B1214" s="682" t="s">
        <v>3312</v>
      </c>
      <c r="C1214" s="419"/>
      <c r="D1214" s="419"/>
      <c r="E1214" s="419"/>
      <c r="F1214" s="419"/>
      <c r="G1214" s="419"/>
      <c r="H1214" s="419"/>
      <c r="I1214" s="419"/>
      <c r="J1214" s="419"/>
      <c r="K1214" s="419"/>
      <c r="L1214" s="419"/>
      <c r="M1214" t="s">
        <v>3313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 s="419">
        <f t="shared" si="114"/>
        <v>0</v>
      </c>
      <c r="AD1214" s="419">
        <f t="shared" si="115"/>
        <v>0</v>
      </c>
      <c r="AE1214" s="419">
        <f t="shared" si="116"/>
        <v>0</v>
      </c>
      <c r="AF1214" s="419">
        <f t="shared" si="117"/>
        <v>0</v>
      </c>
      <c r="AG1214" s="419">
        <f t="shared" si="118"/>
        <v>0</v>
      </c>
      <c r="AH1214" s="419">
        <f t="shared" si="119"/>
        <v>0</v>
      </c>
    </row>
    <row r="1215" spans="1:34" ht="14.5" x14ac:dyDescent="0.35">
      <c r="A1215" s="681" t="s">
        <v>7113</v>
      </c>
      <c r="B1215" s="682" t="s">
        <v>3315</v>
      </c>
      <c r="C1215" s="419"/>
      <c r="D1215" s="419"/>
      <c r="E1215" s="419"/>
      <c r="F1215" s="419"/>
      <c r="G1215" s="419"/>
      <c r="H1215" s="419"/>
      <c r="I1215" s="419"/>
      <c r="J1215" s="419"/>
      <c r="K1215" s="419"/>
      <c r="L1215" s="419"/>
      <c r="M1215" t="s">
        <v>21290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 s="419">
        <f t="shared" si="114"/>
        <v>0</v>
      </c>
      <c r="AD1215" s="419">
        <f t="shared" si="115"/>
        <v>0</v>
      </c>
      <c r="AE1215" s="419">
        <f t="shared" si="116"/>
        <v>0</v>
      </c>
      <c r="AF1215" s="419">
        <f t="shared" si="117"/>
        <v>0</v>
      </c>
      <c r="AG1215" s="419">
        <f t="shared" si="118"/>
        <v>0</v>
      </c>
      <c r="AH1215" s="419">
        <f t="shared" si="119"/>
        <v>0</v>
      </c>
    </row>
    <row r="1216" spans="1:34" ht="14.5" x14ac:dyDescent="0.35">
      <c r="A1216" s="681" t="s">
        <v>3318</v>
      </c>
      <c r="B1216" s="682" t="s">
        <v>3319</v>
      </c>
      <c r="C1216" s="419"/>
      <c r="D1216" s="419"/>
      <c r="E1216" s="419"/>
      <c r="F1216" s="419"/>
      <c r="G1216" s="419"/>
      <c r="H1216" s="419"/>
      <c r="I1216" s="419"/>
      <c r="J1216" s="419"/>
      <c r="K1216" s="419"/>
      <c r="L1216" s="419"/>
      <c r="M1216" t="s">
        <v>3320</v>
      </c>
      <c r="N1216">
        <v>29</v>
      </c>
      <c r="O1216">
        <v>14</v>
      </c>
      <c r="P1216">
        <v>15</v>
      </c>
      <c r="Q1216">
        <v>7</v>
      </c>
      <c r="R1216">
        <v>5</v>
      </c>
      <c r="S1216">
        <v>1</v>
      </c>
      <c r="T1216">
        <v>8</v>
      </c>
      <c r="U1216">
        <v>8</v>
      </c>
      <c r="V1216">
        <v>0</v>
      </c>
      <c r="W1216">
        <v>3</v>
      </c>
      <c r="X1216">
        <v>2</v>
      </c>
      <c r="Y1216">
        <v>0</v>
      </c>
      <c r="Z1216">
        <v>3</v>
      </c>
      <c r="AA1216">
        <v>6</v>
      </c>
      <c r="AB1216">
        <v>0</v>
      </c>
      <c r="AC1216" s="419">
        <f t="shared" si="114"/>
        <v>4</v>
      </c>
      <c r="AD1216" s="419">
        <f t="shared" si="115"/>
        <v>3</v>
      </c>
      <c r="AE1216" s="419">
        <f t="shared" si="116"/>
        <v>1</v>
      </c>
      <c r="AF1216" s="419">
        <f t="shared" si="117"/>
        <v>5</v>
      </c>
      <c r="AG1216" s="419">
        <f t="shared" si="118"/>
        <v>2</v>
      </c>
      <c r="AH1216" s="419">
        <f t="shared" si="119"/>
        <v>0</v>
      </c>
    </row>
    <row r="1217" spans="1:34" ht="14.5" x14ac:dyDescent="0.35">
      <c r="A1217" s="681" t="s">
        <v>7114</v>
      </c>
      <c r="B1217" s="682" t="s">
        <v>3321</v>
      </c>
      <c r="C1217" s="419"/>
      <c r="D1217" s="419"/>
      <c r="E1217" s="419"/>
      <c r="F1217" s="419"/>
      <c r="G1217" s="419"/>
      <c r="H1217" s="419"/>
      <c r="I1217" s="419"/>
      <c r="J1217" s="419"/>
      <c r="K1217" s="419"/>
      <c r="L1217" s="419"/>
      <c r="M1217" t="s">
        <v>3322</v>
      </c>
      <c r="N1217">
        <v>2</v>
      </c>
      <c r="O1217">
        <v>2</v>
      </c>
      <c r="P1217">
        <v>0</v>
      </c>
      <c r="Q1217">
        <v>2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2</v>
      </c>
      <c r="X1217">
        <v>0</v>
      </c>
      <c r="Y1217">
        <v>0</v>
      </c>
      <c r="Z1217">
        <v>0</v>
      </c>
      <c r="AA1217">
        <v>0</v>
      </c>
      <c r="AB1217">
        <v>0</v>
      </c>
      <c r="AC1217" s="419">
        <f t="shared" si="114"/>
        <v>0</v>
      </c>
      <c r="AD1217" s="419">
        <f t="shared" si="115"/>
        <v>0</v>
      </c>
      <c r="AE1217" s="419">
        <f t="shared" si="116"/>
        <v>0</v>
      </c>
      <c r="AF1217" s="419">
        <f t="shared" si="117"/>
        <v>0</v>
      </c>
      <c r="AG1217" s="419">
        <f t="shared" si="118"/>
        <v>0</v>
      </c>
      <c r="AH1217" s="419">
        <f t="shared" si="119"/>
        <v>0</v>
      </c>
    </row>
    <row r="1218" spans="1:34" ht="14.5" x14ac:dyDescent="0.35">
      <c r="A1218" s="681" t="s">
        <v>3324</v>
      </c>
      <c r="B1218" s="682" t="s">
        <v>3325</v>
      </c>
      <c r="C1218" s="419"/>
      <c r="D1218" s="419"/>
      <c r="E1218" s="419"/>
      <c r="F1218" s="419"/>
      <c r="G1218" s="419"/>
      <c r="H1218" s="419"/>
      <c r="I1218" s="419"/>
      <c r="J1218" s="419"/>
      <c r="K1218" s="419"/>
      <c r="L1218" s="419"/>
      <c r="M1218" t="s">
        <v>3326</v>
      </c>
      <c r="N1218">
        <v>4</v>
      </c>
      <c r="O1218">
        <v>4</v>
      </c>
      <c r="P1218">
        <v>0</v>
      </c>
      <c r="Q1218">
        <v>0</v>
      </c>
      <c r="R1218">
        <v>2</v>
      </c>
      <c r="S1218">
        <v>0</v>
      </c>
      <c r="T1218">
        <v>1</v>
      </c>
      <c r="U1218">
        <v>1</v>
      </c>
      <c r="V1218">
        <v>0</v>
      </c>
      <c r="W1218">
        <v>0</v>
      </c>
      <c r="X1218">
        <v>2</v>
      </c>
      <c r="Y1218">
        <v>0</v>
      </c>
      <c r="Z1218">
        <v>1</v>
      </c>
      <c r="AA1218">
        <v>1</v>
      </c>
      <c r="AB1218">
        <v>0</v>
      </c>
      <c r="AC1218" s="419">
        <f t="shared" si="114"/>
        <v>0</v>
      </c>
      <c r="AD1218" s="419">
        <f t="shared" si="115"/>
        <v>0</v>
      </c>
      <c r="AE1218" s="419">
        <f t="shared" si="116"/>
        <v>0</v>
      </c>
      <c r="AF1218" s="419">
        <f t="shared" si="117"/>
        <v>0</v>
      </c>
      <c r="AG1218" s="419">
        <f t="shared" si="118"/>
        <v>0</v>
      </c>
      <c r="AH1218" s="419">
        <f t="shared" si="119"/>
        <v>0</v>
      </c>
    </row>
    <row r="1219" spans="1:34" ht="14.5" x14ac:dyDescent="0.35">
      <c r="A1219" s="681" t="s">
        <v>542</v>
      </c>
      <c r="B1219" s="682" t="s">
        <v>11942</v>
      </c>
      <c r="C1219" s="419"/>
      <c r="D1219" s="419"/>
      <c r="E1219" s="419"/>
      <c r="F1219" s="419"/>
      <c r="G1219" s="419"/>
      <c r="H1219" s="419"/>
      <c r="I1219" s="419"/>
      <c r="J1219" s="419"/>
      <c r="K1219" s="419"/>
      <c r="L1219" s="419"/>
      <c r="M1219" t="s">
        <v>11943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 s="419">
        <f t="shared" si="114"/>
        <v>0</v>
      </c>
      <c r="AD1219" s="419">
        <f t="shared" si="115"/>
        <v>0</v>
      </c>
      <c r="AE1219" s="419">
        <f t="shared" si="116"/>
        <v>0</v>
      </c>
      <c r="AF1219" s="419">
        <f t="shared" si="117"/>
        <v>0</v>
      </c>
      <c r="AG1219" s="419">
        <f t="shared" si="118"/>
        <v>0</v>
      </c>
      <c r="AH1219" s="419">
        <f t="shared" si="119"/>
        <v>0</v>
      </c>
    </row>
    <row r="1220" spans="1:34" ht="14.5" x14ac:dyDescent="0.35">
      <c r="A1220" s="681" t="s">
        <v>3329</v>
      </c>
      <c r="B1220" s="682" t="s">
        <v>3330</v>
      </c>
      <c r="C1220" s="419"/>
      <c r="D1220" s="419"/>
      <c r="E1220" s="419"/>
      <c r="F1220" s="419"/>
      <c r="G1220" s="419"/>
      <c r="H1220" s="419"/>
      <c r="I1220" s="419"/>
      <c r="J1220" s="419"/>
      <c r="K1220" s="419"/>
      <c r="L1220" s="419"/>
      <c r="M1220" t="s">
        <v>3331</v>
      </c>
      <c r="N1220">
        <v>7</v>
      </c>
      <c r="O1220">
        <v>2</v>
      </c>
      <c r="P1220">
        <v>5</v>
      </c>
      <c r="Q1220">
        <v>0</v>
      </c>
      <c r="R1220">
        <v>3</v>
      </c>
      <c r="S1220">
        <v>0</v>
      </c>
      <c r="T1220">
        <v>3</v>
      </c>
      <c r="U1220">
        <v>1</v>
      </c>
      <c r="V1220">
        <v>0</v>
      </c>
      <c r="W1220">
        <v>0</v>
      </c>
      <c r="X1220">
        <v>2</v>
      </c>
      <c r="Y1220">
        <v>0</v>
      </c>
      <c r="Z1220">
        <v>0</v>
      </c>
      <c r="AA1220">
        <v>0</v>
      </c>
      <c r="AB1220">
        <v>0</v>
      </c>
      <c r="AC1220" s="419">
        <f t="shared" ref="AC1220:AC1283" si="120">+Q1220-W1220</f>
        <v>0</v>
      </c>
      <c r="AD1220" s="419">
        <f t="shared" ref="AD1220:AD1283" si="121">+R1220-X1220</f>
        <v>1</v>
      </c>
      <c r="AE1220" s="419">
        <f t="shared" ref="AE1220:AE1283" si="122">+S1220-Y1220</f>
        <v>0</v>
      </c>
      <c r="AF1220" s="419">
        <f t="shared" ref="AF1220:AF1283" si="123">+T1220-Z1220</f>
        <v>3</v>
      </c>
      <c r="AG1220" s="419">
        <f t="shared" ref="AG1220:AG1283" si="124">+U1220-AA1220</f>
        <v>1</v>
      </c>
      <c r="AH1220" s="419">
        <f t="shared" ref="AH1220:AH1283" si="125">+V1220-AB1220</f>
        <v>0</v>
      </c>
    </row>
    <row r="1221" spans="1:34" ht="14.5" x14ac:dyDescent="0.35">
      <c r="A1221" s="681" t="s">
        <v>3333</v>
      </c>
      <c r="B1221" s="682" t="s">
        <v>3334</v>
      </c>
      <c r="C1221" s="419"/>
      <c r="D1221" s="419"/>
      <c r="E1221" s="419"/>
      <c r="F1221" s="419"/>
      <c r="G1221" s="419"/>
      <c r="H1221" s="419"/>
      <c r="I1221" s="419"/>
      <c r="J1221" s="419"/>
      <c r="K1221" s="419"/>
      <c r="L1221" s="419"/>
      <c r="M1221" t="s">
        <v>3335</v>
      </c>
      <c r="N1221">
        <v>2</v>
      </c>
      <c r="O1221">
        <v>2</v>
      </c>
      <c r="P1221">
        <v>0</v>
      </c>
      <c r="Q1221">
        <v>0</v>
      </c>
      <c r="R1221">
        <v>0</v>
      </c>
      <c r="S1221">
        <v>0</v>
      </c>
      <c r="T1221">
        <v>2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2</v>
      </c>
      <c r="AA1221">
        <v>0</v>
      </c>
      <c r="AB1221">
        <v>0</v>
      </c>
      <c r="AC1221" s="419">
        <f t="shared" si="120"/>
        <v>0</v>
      </c>
      <c r="AD1221" s="419">
        <f t="shared" si="121"/>
        <v>0</v>
      </c>
      <c r="AE1221" s="419">
        <f t="shared" si="122"/>
        <v>0</v>
      </c>
      <c r="AF1221" s="419">
        <f t="shared" si="123"/>
        <v>0</v>
      </c>
      <c r="AG1221" s="419">
        <f t="shared" si="124"/>
        <v>0</v>
      </c>
      <c r="AH1221" s="419">
        <f t="shared" si="125"/>
        <v>0</v>
      </c>
    </row>
    <row r="1222" spans="1:34" ht="14.5" x14ac:dyDescent="0.35">
      <c r="A1222" s="681" t="s">
        <v>494</v>
      </c>
      <c r="B1222" s="682" t="s">
        <v>10070</v>
      </c>
      <c r="C1222" s="419"/>
      <c r="D1222" s="419"/>
      <c r="E1222" s="419"/>
      <c r="F1222" s="419"/>
      <c r="G1222" s="419"/>
      <c r="H1222" s="419"/>
      <c r="I1222" s="419"/>
      <c r="J1222" s="419"/>
      <c r="K1222" s="419"/>
      <c r="L1222" s="419"/>
      <c r="M1222" t="s">
        <v>1508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 s="419">
        <f t="shared" si="120"/>
        <v>0</v>
      </c>
      <c r="AD1222" s="419">
        <f t="shared" si="121"/>
        <v>0</v>
      </c>
      <c r="AE1222" s="419">
        <f t="shared" si="122"/>
        <v>0</v>
      </c>
      <c r="AF1222" s="419">
        <f t="shared" si="123"/>
        <v>0</v>
      </c>
      <c r="AG1222" s="419">
        <f t="shared" si="124"/>
        <v>0</v>
      </c>
      <c r="AH1222" s="419">
        <f t="shared" si="125"/>
        <v>0</v>
      </c>
    </row>
    <row r="1223" spans="1:34" ht="14.5" x14ac:dyDescent="0.35">
      <c r="A1223" s="681" t="s">
        <v>1192</v>
      </c>
      <c r="B1223" s="682" t="s">
        <v>11530</v>
      </c>
      <c r="C1223" s="419"/>
      <c r="D1223" s="419"/>
      <c r="E1223" s="419"/>
      <c r="F1223" s="419"/>
      <c r="G1223" s="419"/>
      <c r="H1223" s="419"/>
      <c r="I1223" s="419"/>
      <c r="J1223" s="419"/>
      <c r="K1223" s="419"/>
      <c r="L1223" s="419"/>
      <c r="M1223" t="s">
        <v>11531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 s="419">
        <f t="shared" si="120"/>
        <v>0</v>
      </c>
      <c r="AD1223" s="419">
        <f t="shared" si="121"/>
        <v>0</v>
      </c>
      <c r="AE1223" s="419">
        <f t="shared" si="122"/>
        <v>0</v>
      </c>
      <c r="AF1223" s="419">
        <f t="shared" si="123"/>
        <v>0</v>
      </c>
      <c r="AG1223" s="419">
        <f t="shared" si="124"/>
        <v>0</v>
      </c>
      <c r="AH1223" s="419">
        <f t="shared" si="125"/>
        <v>0</v>
      </c>
    </row>
    <row r="1224" spans="1:34" ht="14.5" x14ac:dyDescent="0.35">
      <c r="A1224" s="681" t="s">
        <v>7675</v>
      </c>
      <c r="B1224" s="682" t="s">
        <v>3337</v>
      </c>
      <c r="C1224" s="419"/>
      <c r="D1224" s="419"/>
      <c r="E1224" s="419"/>
      <c r="F1224" s="419"/>
      <c r="G1224" s="419"/>
      <c r="H1224" s="419"/>
      <c r="I1224" s="419"/>
      <c r="J1224" s="419"/>
      <c r="K1224" s="419"/>
      <c r="L1224" s="419"/>
      <c r="M1224" t="s">
        <v>3338</v>
      </c>
      <c r="N1224">
        <v>8</v>
      </c>
      <c r="O1224">
        <v>4</v>
      </c>
      <c r="P1224">
        <v>4</v>
      </c>
      <c r="Q1224">
        <v>1</v>
      </c>
      <c r="R1224">
        <v>0</v>
      </c>
      <c r="S1224">
        <v>2</v>
      </c>
      <c r="T1224">
        <v>1</v>
      </c>
      <c r="U1224">
        <v>0</v>
      </c>
      <c r="V1224">
        <v>4</v>
      </c>
      <c r="W1224">
        <v>1</v>
      </c>
      <c r="X1224">
        <v>0</v>
      </c>
      <c r="Y1224">
        <v>1</v>
      </c>
      <c r="Z1224">
        <v>1</v>
      </c>
      <c r="AA1224">
        <v>0</v>
      </c>
      <c r="AB1224">
        <v>1</v>
      </c>
      <c r="AC1224" s="419">
        <f t="shared" si="120"/>
        <v>0</v>
      </c>
      <c r="AD1224" s="419">
        <f t="shared" si="121"/>
        <v>0</v>
      </c>
      <c r="AE1224" s="419">
        <f t="shared" si="122"/>
        <v>1</v>
      </c>
      <c r="AF1224" s="419">
        <f t="shared" si="123"/>
        <v>0</v>
      </c>
      <c r="AG1224" s="419">
        <f t="shared" si="124"/>
        <v>0</v>
      </c>
      <c r="AH1224" s="419">
        <f t="shared" si="125"/>
        <v>3</v>
      </c>
    </row>
    <row r="1225" spans="1:34" ht="14.5" x14ac:dyDescent="0.35">
      <c r="A1225" s="681" t="s">
        <v>1249</v>
      </c>
      <c r="B1225" s="682" t="s">
        <v>11878</v>
      </c>
      <c r="C1225" s="419"/>
      <c r="D1225" s="419"/>
      <c r="E1225" s="419"/>
      <c r="F1225" s="419"/>
      <c r="G1225" s="419"/>
      <c r="H1225" s="419"/>
      <c r="I1225" s="419"/>
      <c r="J1225" s="419"/>
      <c r="K1225" s="419"/>
      <c r="L1225" s="419"/>
      <c r="M1225" t="s">
        <v>9177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 s="419">
        <f t="shared" si="120"/>
        <v>0</v>
      </c>
      <c r="AD1225" s="419">
        <f t="shared" si="121"/>
        <v>0</v>
      </c>
      <c r="AE1225" s="419">
        <f t="shared" si="122"/>
        <v>0</v>
      </c>
      <c r="AF1225" s="419">
        <f t="shared" si="123"/>
        <v>0</v>
      </c>
      <c r="AG1225" s="419">
        <f t="shared" si="124"/>
        <v>0</v>
      </c>
      <c r="AH1225" s="419">
        <f t="shared" si="125"/>
        <v>0</v>
      </c>
    </row>
    <row r="1226" spans="1:34" ht="14.5" x14ac:dyDescent="0.35">
      <c r="A1226" s="681" t="s">
        <v>8754</v>
      </c>
      <c r="B1226" s="682" t="s">
        <v>10076</v>
      </c>
      <c r="C1226" s="419"/>
      <c r="D1226" s="419"/>
      <c r="E1226" s="419"/>
      <c r="F1226" s="419"/>
      <c r="G1226" s="419"/>
      <c r="H1226" s="419"/>
      <c r="I1226" s="419"/>
      <c r="J1226" s="419"/>
      <c r="K1226" s="419"/>
      <c r="L1226" s="419"/>
      <c r="M1226" t="s">
        <v>1676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 s="419">
        <f t="shared" si="120"/>
        <v>0</v>
      </c>
      <c r="AD1226" s="419">
        <f t="shared" si="121"/>
        <v>0</v>
      </c>
      <c r="AE1226" s="419">
        <f t="shared" si="122"/>
        <v>0</v>
      </c>
      <c r="AF1226" s="419">
        <f t="shared" si="123"/>
        <v>0</v>
      </c>
      <c r="AG1226" s="419">
        <f t="shared" si="124"/>
        <v>0</v>
      </c>
      <c r="AH1226" s="419">
        <f t="shared" si="125"/>
        <v>0</v>
      </c>
    </row>
    <row r="1227" spans="1:34" ht="14.5" x14ac:dyDescent="0.35">
      <c r="A1227" s="681" t="s">
        <v>3342</v>
      </c>
      <c r="B1227" s="682" t="s">
        <v>3343</v>
      </c>
      <c r="C1227" s="419"/>
      <c r="D1227" s="419"/>
      <c r="E1227" s="419"/>
      <c r="F1227" s="419"/>
      <c r="G1227" s="419"/>
      <c r="H1227" s="419"/>
      <c r="I1227" s="419"/>
      <c r="J1227" s="419"/>
      <c r="K1227" s="419"/>
      <c r="L1227" s="419"/>
      <c r="M1227" t="s">
        <v>7961</v>
      </c>
      <c r="N1227">
        <v>4</v>
      </c>
      <c r="O1227">
        <v>4</v>
      </c>
      <c r="P1227">
        <v>0</v>
      </c>
      <c r="Q1227">
        <v>1</v>
      </c>
      <c r="R1227">
        <v>0</v>
      </c>
      <c r="S1227">
        <v>0</v>
      </c>
      <c r="T1227">
        <v>0</v>
      </c>
      <c r="U1227">
        <v>3</v>
      </c>
      <c r="V1227">
        <v>0</v>
      </c>
      <c r="W1227">
        <v>1</v>
      </c>
      <c r="X1227">
        <v>0</v>
      </c>
      <c r="Y1227">
        <v>0</v>
      </c>
      <c r="Z1227">
        <v>0</v>
      </c>
      <c r="AA1227">
        <v>3</v>
      </c>
      <c r="AB1227">
        <v>0</v>
      </c>
      <c r="AC1227" s="419">
        <f t="shared" si="120"/>
        <v>0</v>
      </c>
      <c r="AD1227" s="419">
        <f t="shared" si="121"/>
        <v>0</v>
      </c>
      <c r="AE1227" s="419">
        <f t="shared" si="122"/>
        <v>0</v>
      </c>
      <c r="AF1227" s="419">
        <f t="shared" si="123"/>
        <v>0</v>
      </c>
      <c r="AG1227" s="419">
        <f t="shared" si="124"/>
        <v>0</v>
      </c>
      <c r="AH1227" s="419">
        <f t="shared" si="125"/>
        <v>0</v>
      </c>
    </row>
    <row r="1228" spans="1:34" ht="14.5" x14ac:dyDescent="0.35">
      <c r="A1228" s="681" t="s">
        <v>3345</v>
      </c>
      <c r="B1228" s="682" t="s">
        <v>9894</v>
      </c>
      <c r="C1228" s="419"/>
      <c r="D1228" s="419"/>
      <c r="E1228" s="419"/>
      <c r="F1228" s="419"/>
      <c r="G1228" s="419"/>
      <c r="H1228" s="419"/>
      <c r="I1228" s="419"/>
      <c r="J1228" s="419"/>
      <c r="K1228" s="419"/>
      <c r="L1228" s="419"/>
      <c r="M1228" t="s">
        <v>9895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 s="419">
        <f t="shared" si="120"/>
        <v>0</v>
      </c>
      <c r="AD1228" s="419">
        <f t="shared" si="121"/>
        <v>0</v>
      </c>
      <c r="AE1228" s="419">
        <f t="shared" si="122"/>
        <v>0</v>
      </c>
      <c r="AF1228" s="419">
        <f t="shared" si="123"/>
        <v>0</v>
      </c>
      <c r="AG1228" s="419">
        <f t="shared" si="124"/>
        <v>0</v>
      </c>
      <c r="AH1228" s="419">
        <f t="shared" si="125"/>
        <v>0</v>
      </c>
    </row>
    <row r="1229" spans="1:34" ht="14.5" x14ac:dyDescent="0.35">
      <c r="A1229" s="681" t="s">
        <v>1865</v>
      </c>
      <c r="B1229" s="682" t="s">
        <v>9948</v>
      </c>
      <c r="C1229" s="419"/>
      <c r="D1229" s="419"/>
      <c r="E1229" s="419"/>
      <c r="F1229" s="419"/>
      <c r="G1229" s="419"/>
      <c r="H1229" s="419"/>
      <c r="I1229" s="419"/>
      <c r="J1229" s="419"/>
      <c r="K1229" s="419"/>
      <c r="L1229" s="419"/>
      <c r="M1229" t="s">
        <v>179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 s="419">
        <f t="shared" si="120"/>
        <v>0</v>
      </c>
      <c r="AD1229" s="419">
        <f t="shared" si="121"/>
        <v>0</v>
      </c>
      <c r="AE1229" s="419">
        <f t="shared" si="122"/>
        <v>0</v>
      </c>
      <c r="AF1229" s="419">
        <f t="shared" si="123"/>
        <v>0</v>
      </c>
      <c r="AG1229" s="419">
        <f t="shared" si="124"/>
        <v>0</v>
      </c>
      <c r="AH1229" s="419">
        <f t="shared" si="125"/>
        <v>0</v>
      </c>
    </row>
    <row r="1230" spans="1:34" ht="14.5" x14ac:dyDescent="0.35">
      <c r="A1230" s="681" t="s">
        <v>3346</v>
      </c>
      <c r="B1230" s="682" t="s">
        <v>8604</v>
      </c>
      <c r="C1230" s="419"/>
      <c r="D1230" s="419"/>
      <c r="E1230" s="419"/>
      <c r="F1230" s="419"/>
      <c r="G1230" s="419"/>
      <c r="H1230" s="419"/>
      <c r="I1230" s="419"/>
      <c r="J1230" s="419"/>
      <c r="K1230" s="419"/>
      <c r="L1230" s="419"/>
      <c r="M1230" t="s">
        <v>8605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 s="419">
        <f t="shared" si="120"/>
        <v>0</v>
      </c>
      <c r="AD1230" s="419">
        <f t="shared" si="121"/>
        <v>0</v>
      </c>
      <c r="AE1230" s="419">
        <f t="shared" si="122"/>
        <v>0</v>
      </c>
      <c r="AF1230" s="419">
        <f t="shared" si="123"/>
        <v>0</v>
      </c>
      <c r="AG1230" s="419">
        <f t="shared" si="124"/>
        <v>0</v>
      </c>
      <c r="AH1230" s="419">
        <f t="shared" si="125"/>
        <v>0</v>
      </c>
    </row>
    <row r="1231" spans="1:34" ht="14.5" x14ac:dyDescent="0.35">
      <c r="A1231" s="681" t="s">
        <v>1891</v>
      </c>
      <c r="B1231" s="682" t="s">
        <v>3348</v>
      </c>
      <c r="C1231" s="419"/>
      <c r="D1231" s="419"/>
      <c r="E1231" s="419"/>
      <c r="F1231" s="419"/>
      <c r="G1231" s="419"/>
      <c r="H1231" s="419"/>
      <c r="I1231" s="419"/>
      <c r="J1231" s="419"/>
      <c r="K1231" s="419"/>
      <c r="L1231" s="419"/>
      <c r="M1231" t="s">
        <v>3349</v>
      </c>
      <c r="N1231">
        <v>15</v>
      </c>
      <c r="O1231">
        <v>9</v>
      </c>
      <c r="P1231">
        <v>6</v>
      </c>
      <c r="Q1231">
        <v>7</v>
      </c>
      <c r="R1231">
        <v>4</v>
      </c>
      <c r="S1231">
        <v>2</v>
      </c>
      <c r="T1231">
        <v>2</v>
      </c>
      <c r="U1231">
        <v>0</v>
      </c>
      <c r="V1231">
        <v>0</v>
      </c>
      <c r="W1231">
        <v>3</v>
      </c>
      <c r="X1231">
        <v>4</v>
      </c>
      <c r="Y1231">
        <v>2</v>
      </c>
      <c r="Z1231">
        <v>0</v>
      </c>
      <c r="AA1231">
        <v>0</v>
      </c>
      <c r="AB1231">
        <v>0</v>
      </c>
      <c r="AC1231" s="419">
        <f t="shared" si="120"/>
        <v>4</v>
      </c>
      <c r="AD1231" s="419">
        <f t="shared" si="121"/>
        <v>0</v>
      </c>
      <c r="AE1231" s="419">
        <f t="shared" si="122"/>
        <v>0</v>
      </c>
      <c r="AF1231" s="419">
        <f t="shared" si="123"/>
        <v>2</v>
      </c>
      <c r="AG1231" s="419">
        <f t="shared" si="124"/>
        <v>0</v>
      </c>
      <c r="AH1231" s="419">
        <f t="shared" si="125"/>
        <v>0</v>
      </c>
    </row>
    <row r="1232" spans="1:34" ht="14.5" x14ac:dyDescent="0.35">
      <c r="A1232" s="681" t="s">
        <v>730</v>
      </c>
      <c r="B1232" s="682" t="s">
        <v>10178</v>
      </c>
      <c r="C1232" s="419"/>
      <c r="D1232" s="419"/>
      <c r="E1232" s="419"/>
      <c r="F1232" s="419"/>
      <c r="G1232" s="419"/>
      <c r="H1232" s="419"/>
      <c r="I1232" s="419"/>
      <c r="J1232" s="419"/>
      <c r="K1232" s="419"/>
      <c r="L1232" s="419"/>
      <c r="M1232" t="s">
        <v>371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 s="419">
        <f t="shared" si="120"/>
        <v>0</v>
      </c>
      <c r="AD1232" s="419">
        <f t="shared" si="121"/>
        <v>0</v>
      </c>
      <c r="AE1232" s="419">
        <f t="shared" si="122"/>
        <v>0</v>
      </c>
      <c r="AF1232" s="419">
        <f t="shared" si="123"/>
        <v>0</v>
      </c>
      <c r="AG1232" s="419">
        <f t="shared" si="124"/>
        <v>0</v>
      </c>
      <c r="AH1232" s="419">
        <f t="shared" si="125"/>
        <v>0</v>
      </c>
    </row>
    <row r="1233" spans="1:34" ht="14.5" x14ac:dyDescent="0.35">
      <c r="A1233" s="681" t="s">
        <v>3353</v>
      </c>
      <c r="B1233" s="682" t="s">
        <v>3354</v>
      </c>
      <c r="C1233" s="419"/>
      <c r="D1233" s="419"/>
      <c r="E1233" s="419"/>
      <c r="F1233" s="419"/>
      <c r="G1233" s="419"/>
      <c r="H1233" s="419"/>
      <c r="I1233" s="419"/>
      <c r="J1233" s="419"/>
      <c r="K1233" s="419"/>
      <c r="L1233" s="419"/>
      <c r="M1233" t="s">
        <v>3355</v>
      </c>
      <c r="N1233">
        <v>15</v>
      </c>
      <c r="O1233">
        <v>8</v>
      </c>
      <c r="P1233">
        <v>7</v>
      </c>
      <c r="Q1233">
        <v>0</v>
      </c>
      <c r="R1233">
        <v>5</v>
      </c>
      <c r="S1233">
        <v>5</v>
      </c>
      <c r="T1233">
        <v>0</v>
      </c>
      <c r="U1233">
        <v>5</v>
      </c>
      <c r="V1233">
        <v>0</v>
      </c>
      <c r="W1233">
        <v>0</v>
      </c>
      <c r="X1233">
        <v>1</v>
      </c>
      <c r="Y1233">
        <v>4</v>
      </c>
      <c r="Z1233">
        <v>0</v>
      </c>
      <c r="AA1233">
        <v>3</v>
      </c>
      <c r="AB1233">
        <v>0</v>
      </c>
      <c r="AC1233" s="419">
        <f t="shared" si="120"/>
        <v>0</v>
      </c>
      <c r="AD1233" s="419">
        <f t="shared" si="121"/>
        <v>4</v>
      </c>
      <c r="AE1233" s="419">
        <f t="shared" si="122"/>
        <v>1</v>
      </c>
      <c r="AF1233" s="419">
        <f t="shared" si="123"/>
        <v>0</v>
      </c>
      <c r="AG1233" s="419">
        <f t="shared" si="124"/>
        <v>2</v>
      </c>
      <c r="AH1233" s="419">
        <f t="shared" si="125"/>
        <v>0</v>
      </c>
    </row>
    <row r="1234" spans="1:34" ht="14.5" x14ac:dyDescent="0.35">
      <c r="A1234" s="681" t="s">
        <v>3358</v>
      </c>
      <c r="B1234" s="682" t="s">
        <v>3359</v>
      </c>
      <c r="C1234" s="419"/>
      <c r="D1234" s="419"/>
      <c r="E1234" s="419"/>
      <c r="F1234" s="419"/>
      <c r="G1234" s="419"/>
      <c r="H1234" s="419"/>
      <c r="I1234" s="419"/>
      <c r="J1234" s="419"/>
      <c r="K1234" s="419"/>
      <c r="L1234" s="419"/>
      <c r="M1234" t="s">
        <v>165</v>
      </c>
      <c r="N1234">
        <v>36</v>
      </c>
      <c r="O1234">
        <v>21</v>
      </c>
      <c r="P1234">
        <v>15</v>
      </c>
      <c r="Q1234">
        <v>12</v>
      </c>
      <c r="R1234">
        <v>1</v>
      </c>
      <c r="S1234">
        <v>4</v>
      </c>
      <c r="T1234">
        <v>2</v>
      </c>
      <c r="U1234">
        <v>12</v>
      </c>
      <c r="V1234">
        <v>5</v>
      </c>
      <c r="W1234">
        <v>4</v>
      </c>
      <c r="X1234">
        <v>1</v>
      </c>
      <c r="Y1234">
        <v>2</v>
      </c>
      <c r="Z1234">
        <v>2</v>
      </c>
      <c r="AA1234">
        <v>7</v>
      </c>
      <c r="AB1234">
        <v>5</v>
      </c>
      <c r="AC1234" s="419">
        <f t="shared" si="120"/>
        <v>8</v>
      </c>
      <c r="AD1234" s="419">
        <f t="shared" si="121"/>
        <v>0</v>
      </c>
      <c r="AE1234" s="419">
        <f t="shared" si="122"/>
        <v>2</v>
      </c>
      <c r="AF1234" s="419">
        <f t="shared" si="123"/>
        <v>0</v>
      </c>
      <c r="AG1234" s="419">
        <f t="shared" si="124"/>
        <v>5</v>
      </c>
      <c r="AH1234" s="419">
        <f t="shared" si="125"/>
        <v>0</v>
      </c>
    </row>
    <row r="1235" spans="1:34" ht="14.5" x14ac:dyDescent="0.35">
      <c r="A1235" s="681" t="s">
        <v>3360</v>
      </c>
      <c r="B1235" s="682" t="s">
        <v>3361</v>
      </c>
      <c r="C1235" s="419"/>
      <c r="D1235" s="419"/>
      <c r="E1235" s="419"/>
      <c r="F1235" s="419"/>
      <c r="G1235" s="419"/>
      <c r="H1235" s="419"/>
      <c r="I1235" s="419"/>
      <c r="J1235" s="419"/>
      <c r="K1235" s="419"/>
      <c r="L1235" s="419"/>
      <c r="M1235" t="s">
        <v>197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 s="419">
        <f t="shared" si="120"/>
        <v>0</v>
      </c>
      <c r="AD1235" s="419">
        <f t="shared" si="121"/>
        <v>0</v>
      </c>
      <c r="AE1235" s="419">
        <f t="shared" si="122"/>
        <v>0</v>
      </c>
      <c r="AF1235" s="419">
        <f t="shared" si="123"/>
        <v>0</v>
      </c>
      <c r="AG1235" s="419">
        <f t="shared" si="124"/>
        <v>0</v>
      </c>
      <c r="AH1235" s="419">
        <f t="shared" si="125"/>
        <v>0</v>
      </c>
    </row>
    <row r="1236" spans="1:34" ht="14.5" x14ac:dyDescent="0.35">
      <c r="A1236" s="681" t="s">
        <v>767</v>
      </c>
      <c r="B1236" s="682" t="s">
        <v>3363</v>
      </c>
      <c r="C1236" s="419"/>
      <c r="D1236" s="419"/>
      <c r="E1236" s="419"/>
      <c r="F1236" s="419"/>
      <c r="G1236" s="419"/>
      <c r="H1236" s="419"/>
      <c r="I1236" s="419"/>
      <c r="J1236" s="419"/>
      <c r="K1236" s="419"/>
      <c r="L1236" s="419"/>
      <c r="M1236" t="s">
        <v>3364</v>
      </c>
      <c r="N1236">
        <v>7</v>
      </c>
      <c r="O1236">
        <v>3</v>
      </c>
      <c r="P1236">
        <v>4</v>
      </c>
      <c r="Q1236">
        <v>3</v>
      </c>
      <c r="R1236">
        <v>0</v>
      </c>
      <c r="S1236">
        <v>0</v>
      </c>
      <c r="T1236">
        <v>0</v>
      </c>
      <c r="U1236">
        <v>2</v>
      </c>
      <c r="V1236">
        <v>2</v>
      </c>
      <c r="W1236">
        <v>1</v>
      </c>
      <c r="X1236">
        <v>0</v>
      </c>
      <c r="Y1236">
        <v>0</v>
      </c>
      <c r="Z1236">
        <v>0</v>
      </c>
      <c r="AA1236">
        <v>0</v>
      </c>
      <c r="AB1236">
        <v>2</v>
      </c>
      <c r="AC1236" s="419">
        <f t="shared" si="120"/>
        <v>2</v>
      </c>
      <c r="AD1236" s="419">
        <f t="shared" si="121"/>
        <v>0</v>
      </c>
      <c r="AE1236" s="419">
        <f t="shared" si="122"/>
        <v>0</v>
      </c>
      <c r="AF1236" s="419">
        <f t="shared" si="123"/>
        <v>0</v>
      </c>
      <c r="AG1236" s="419">
        <f t="shared" si="124"/>
        <v>2</v>
      </c>
      <c r="AH1236" s="419">
        <f t="shared" si="125"/>
        <v>0</v>
      </c>
    </row>
    <row r="1237" spans="1:34" ht="14.5" x14ac:dyDescent="0.35">
      <c r="A1237" s="681" t="s">
        <v>810</v>
      </c>
      <c r="B1237" s="682" t="s">
        <v>9960</v>
      </c>
      <c r="C1237" s="419"/>
      <c r="D1237" s="419"/>
      <c r="E1237" s="419"/>
      <c r="F1237" s="419"/>
      <c r="G1237" s="419"/>
      <c r="H1237" s="419"/>
      <c r="I1237" s="419"/>
      <c r="J1237" s="419"/>
      <c r="K1237" s="419"/>
      <c r="L1237" s="419"/>
      <c r="M1237" t="s">
        <v>9961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 s="419">
        <f t="shared" si="120"/>
        <v>0</v>
      </c>
      <c r="AD1237" s="419">
        <f t="shared" si="121"/>
        <v>0</v>
      </c>
      <c r="AE1237" s="419">
        <f t="shared" si="122"/>
        <v>0</v>
      </c>
      <c r="AF1237" s="419">
        <f t="shared" si="123"/>
        <v>0</v>
      </c>
      <c r="AG1237" s="419">
        <f t="shared" si="124"/>
        <v>0</v>
      </c>
      <c r="AH1237" s="419">
        <f t="shared" si="125"/>
        <v>0</v>
      </c>
    </row>
    <row r="1238" spans="1:34" ht="14.5" x14ac:dyDescent="0.35">
      <c r="A1238" s="681" t="s">
        <v>3366</v>
      </c>
      <c r="B1238" s="682" t="s">
        <v>8266</v>
      </c>
      <c r="C1238" s="419"/>
      <c r="D1238" s="419"/>
      <c r="E1238" s="419"/>
      <c r="F1238" s="419"/>
      <c r="G1238" s="419"/>
      <c r="H1238" s="419"/>
      <c r="I1238" s="419"/>
      <c r="J1238" s="419"/>
      <c r="K1238" s="419"/>
      <c r="L1238" s="419"/>
      <c r="M1238" t="s">
        <v>8267</v>
      </c>
      <c r="N1238">
        <v>5</v>
      </c>
      <c r="O1238">
        <v>2</v>
      </c>
      <c r="P1238">
        <v>3</v>
      </c>
      <c r="Q1238">
        <v>0</v>
      </c>
      <c r="R1238">
        <v>1</v>
      </c>
      <c r="S1238">
        <v>1</v>
      </c>
      <c r="T1238">
        <v>3</v>
      </c>
      <c r="U1238">
        <v>0</v>
      </c>
      <c r="V1238">
        <v>0</v>
      </c>
      <c r="W1238">
        <v>0</v>
      </c>
      <c r="X1238">
        <v>0</v>
      </c>
      <c r="Y1238">
        <v>1</v>
      </c>
      <c r="Z1238">
        <v>1</v>
      </c>
      <c r="AA1238">
        <v>0</v>
      </c>
      <c r="AB1238">
        <v>0</v>
      </c>
      <c r="AC1238" s="419">
        <f t="shared" si="120"/>
        <v>0</v>
      </c>
      <c r="AD1238" s="419">
        <f t="shared" si="121"/>
        <v>1</v>
      </c>
      <c r="AE1238" s="419">
        <f t="shared" si="122"/>
        <v>0</v>
      </c>
      <c r="AF1238" s="419">
        <f t="shared" si="123"/>
        <v>2</v>
      </c>
      <c r="AG1238" s="419">
        <f t="shared" si="124"/>
        <v>0</v>
      </c>
      <c r="AH1238" s="419">
        <f t="shared" si="125"/>
        <v>0</v>
      </c>
    </row>
    <row r="1239" spans="1:34" ht="14.5" x14ac:dyDescent="0.35">
      <c r="A1239" s="681" t="s">
        <v>1396</v>
      </c>
      <c r="B1239" s="682" t="s">
        <v>3367</v>
      </c>
      <c r="C1239" s="419"/>
      <c r="D1239" s="419"/>
      <c r="E1239" s="419"/>
      <c r="F1239" s="419"/>
      <c r="G1239" s="419"/>
      <c r="H1239" s="419"/>
      <c r="I1239" s="419"/>
      <c r="J1239" s="419"/>
      <c r="K1239" s="419"/>
      <c r="L1239" s="419"/>
      <c r="M1239" t="s">
        <v>42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 s="419">
        <f t="shared" si="120"/>
        <v>0</v>
      </c>
      <c r="AD1239" s="419">
        <f t="shared" si="121"/>
        <v>0</v>
      </c>
      <c r="AE1239" s="419">
        <f t="shared" si="122"/>
        <v>0</v>
      </c>
      <c r="AF1239" s="419">
        <f t="shared" si="123"/>
        <v>0</v>
      </c>
      <c r="AG1239" s="419">
        <f t="shared" si="124"/>
        <v>0</v>
      </c>
      <c r="AH1239" s="419">
        <f t="shared" si="125"/>
        <v>0</v>
      </c>
    </row>
    <row r="1240" spans="1:34" ht="14.5" x14ac:dyDescent="0.35">
      <c r="A1240" s="681" t="s">
        <v>2436</v>
      </c>
      <c r="B1240" s="682" t="s">
        <v>3369</v>
      </c>
      <c r="C1240" s="419"/>
      <c r="D1240" s="419"/>
      <c r="E1240" s="419"/>
      <c r="F1240" s="419"/>
      <c r="G1240" s="419"/>
      <c r="H1240" s="419"/>
      <c r="I1240" s="419"/>
      <c r="J1240" s="419"/>
      <c r="K1240" s="419"/>
      <c r="L1240" s="419"/>
      <c r="M1240" t="s">
        <v>3370</v>
      </c>
      <c r="N1240">
        <v>1</v>
      </c>
      <c r="O1240">
        <v>0</v>
      </c>
      <c r="P1240">
        <v>1</v>
      </c>
      <c r="Q1240">
        <v>1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 s="419">
        <f t="shared" si="120"/>
        <v>1</v>
      </c>
      <c r="AD1240" s="419">
        <f t="shared" si="121"/>
        <v>0</v>
      </c>
      <c r="AE1240" s="419">
        <f t="shared" si="122"/>
        <v>0</v>
      </c>
      <c r="AF1240" s="419">
        <f t="shared" si="123"/>
        <v>0</v>
      </c>
      <c r="AG1240" s="419">
        <f t="shared" si="124"/>
        <v>0</v>
      </c>
      <c r="AH1240" s="419">
        <f t="shared" si="125"/>
        <v>0</v>
      </c>
    </row>
    <row r="1241" spans="1:34" ht="14.5" x14ac:dyDescent="0.35">
      <c r="A1241" s="681" t="s">
        <v>45</v>
      </c>
      <c r="B1241" s="682" t="s">
        <v>12217</v>
      </c>
      <c r="C1241" s="419"/>
      <c r="D1241" s="419"/>
      <c r="E1241" s="419"/>
      <c r="F1241" s="419"/>
      <c r="G1241" s="419"/>
      <c r="H1241" s="419"/>
      <c r="I1241" s="419"/>
      <c r="J1241" s="419"/>
      <c r="K1241" s="419"/>
      <c r="L1241" s="419"/>
      <c r="M1241" t="s">
        <v>1161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 s="419">
        <f t="shared" si="120"/>
        <v>0</v>
      </c>
      <c r="AD1241" s="419">
        <f t="shared" si="121"/>
        <v>0</v>
      </c>
      <c r="AE1241" s="419">
        <f t="shared" si="122"/>
        <v>0</v>
      </c>
      <c r="AF1241" s="419">
        <f t="shared" si="123"/>
        <v>0</v>
      </c>
      <c r="AG1241" s="419">
        <f t="shared" si="124"/>
        <v>0</v>
      </c>
      <c r="AH1241" s="419">
        <f t="shared" si="125"/>
        <v>0</v>
      </c>
    </row>
    <row r="1242" spans="1:34" ht="14.5" x14ac:dyDescent="0.35">
      <c r="A1242" s="681" t="s">
        <v>2493</v>
      </c>
      <c r="B1242" s="682" t="s">
        <v>10113</v>
      </c>
      <c r="C1242" s="419"/>
      <c r="D1242" s="419"/>
      <c r="E1242" s="419"/>
      <c r="F1242" s="419"/>
      <c r="G1242" s="419"/>
      <c r="H1242" s="419"/>
      <c r="I1242" s="419"/>
      <c r="J1242" s="419"/>
      <c r="K1242" s="419"/>
      <c r="L1242" s="419"/>
      <c r="M1242" t="s">
        <v>59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 s="419">
        <f t="shared" si="120"/>
        <v>0</v>
      </c>
      <c r="AD1242" s="419">
        <f t="shared" si="121"/>
        <v>0</v>
      </c>
      <c r="AE1242" s="419">
        <f t="shared" si="122"/>
        <v>0</v>
      </c>
      <c r="AF1242" s="419">
        <f t="shared" si="123"/>
        <v>0</v>
      </c>
      <c r="AG1242" s="419">
        <f t="shared" si="124"/>
        <v>0</v>
      </c>
      <c r="AH1242" s="419">
        <f t="shared" si="125"/>
        <v>0</v>
      </c>
    </row>
    <row r="1243" spans="1:34" ht="14.5" x14ac:dyDescent="0.35">
      <c r="A1243" s="681" t="s">
        <v>408</v>
      </c>
      <c r="B1243" s="682" t="s">
        <v>3373</v>
      </c>
      <c r="C1243" s="419"/>
      <c r="D1243" s="419"/>
      <c r="E1243" s="419"/>
      <c r="F1243" s="419"/>
      <c r="G1243" s="419"/>
      <c r="H1243" s="419"/>
      <c r="I1243" s="419"/>
      <c r="J1243" s="419"/>
      <c r="K1243" s="419"/>
      <c r="L1243" s="419"/>
      <c r="M1243" t="s">
        <v>3374</v>
      </c>
      <c r="N1243">
        <v>15</v>
      </c>
      <c r="O1243">
        <v>10</v>
      </c>
      <c r="P1243">
        <v>5</v>
      </c>
      <c r="Q1243">
        <v>0</v>
      </c>
      <c r="R1243">
        <v>0</v>
      </c>
      <c r="S1243">
        <v>2</v>
      </c>
      <c r="T1243">
        <v>6</v>
      </c>
      <c r="U1243">
        <v>2</v>
      </c>
      <c r="V1243">
        <v>5</v>
      </c>
      <c r="W1243">
        <v>0</v>
      </c>
      <c r="X1243">
        <v>0</v>
      </c>
      <c r="Y1243">
        <v>1</v>
      </c>
      <c r="Z1243">
        <v>2</v>
      </c>
      <c r="AA1243">
        <v>2</v>
      </c>
      <c r="AB1243">
        <v>5</v>
      </c>
      <c r="AC1243" s="419">
        <f t="shared" si="120"/>
        <v>0</v>
      </c>
      <c r="AD1243" s="419">
        <f t="shared" si="121"/>
        <v>0</v>
      </c>
      <c r="AE1243" s="419">
        <f t="shared" si="122"/>
        <v>1</v>
      </c>
      <c r="AF1243" s="419">
        <f t="shared" si="123"/>
        <v>4</v>
      </c>
      <c r="AG1243" s="419">
        <f t="shared" si="124"/>
        <v>0</v>
      </c>
      <c r="AH1243" s="419">
        <f t="shared" si="125"/>
        <v>0</v>
      </c>
    </row>
    <row r="1244" spans="1:34" ht="14.5" x14ac:dyDescent="0.35">
      <c r="A1244" s="681" t="s">
        <v>382</v>
      </c>
      <c r="B1244" s="682" t="s">
        <v>11684</v>
      </c>
      <c r="C1244" s="419"/>
      <c r="D1244" s="419"/>
      <c r="E1244" s="419"/>
      <c r="F1244" s="419"/>
      <c r="G1244" s="419"/>
      <c r="H1244" s="419"/>
      <c r="I1244" s="419"/>
      <c r="J1244" s="419"/>
      <c r="K1244" s="419"/>
      <c r="L1244" s="419"/>
      <c r="M1244" t="s">
        <v>11685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 s="419">
        <f t="shared" si="120"/>
        <v>0</v>
      </c>
      <c r="AD1244" s="419">
        <f t="shared" si="121"/>
        <v>0</v>
      </c>
      <c r="AE1244" s="419">
        <f t="shared" si="122"/>
        <v>0</v>
      </c>
      <c r="AF1244" s="419">
        <f t="shared" si="123"/>
        <v>0</v>
      </c>
      <c r="AG1244" s="419">
        <f t="shared" si="124"/>
        <v>0</v>
      </c>
      <c r="AH1244" s="419">
        <f t="shared" si="125"/>
        <v>0</v>
      </c>
    </row>
    <row r="1245" spans="1:34" ht="14.5" x14ac:dyDescent="0.35">
      <c r="A1245" s="681" t="s">
        <v>2501</v>
      </c>
      <c r="B1245" s="682" t="s">
        <v>9899</v>
      </c>
      <c r="C1245" s="419"/>
      <c r="D1245" s="419"/>
      <c r="E1245" s="419"/>
      <c r="F1245" s="419"/>
      <c r="G1245" s="419"/>
      <c r="H1245" s="419"/>
      <c r="I1245" s="419"/>
      <c r="J1245" s="419"/>
      <c r="K1245" s="419"/>
      <c r="L1245" s="419"/>
      <c r="M1245" t="s">
        <v>9900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 s="419">
        <f t="shared" si="120"/>
        <v>0</v>
      </c>
      <c r="AD1245" s="419">
        <f t="shared" si="121"/>
        <v>0</v>
      </c>
      <c r="AE1245" s="419">
        <f t="shared" si="122"/>
        <v>0</v>
      </c>
      <c r="AF1245" s="419">
        <f t="shared" si="123"/>
        <v>0</v>
      </c>
      <c r="AG1245" s="419">
        <f t="shared" si="124"/>
        <v>0</v>
      </c>
      <c r="AH1245" s="419">
        <f t="shared" si="125"/>
        <v>0</v>
      </c>
    </row>
    <row r="1246" spans="1:34" ht="14.5" x14ac:dyDescent="0.35">
      <c r="A1246" s="681" t="s">
        <v>358</v>
      </c>
      <c r="B1246" s="682" t="s">
        <v>9928</v>
      </c>
      <c r="C1246" s="419"/>
      <c r="D1246" s="419"/>
      <c r="E1246" s="419"/>
      <c r="F1246" s="419"/>
      <c r="G1246" s="419"/>
      <c r="H1246" s="419"/>
      <c r="I1246" s="419"/>
      <c r="J1246" s="419"/>
      <c r="K1246" s="419"/>
      <c r="L1246" s="419"/>
      <c r="M1246" t="s">
        <v>9929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 s="419">
        <f t="shared" si="120"/>
        <v>0</v>
      </c>
      <c r="AD1246" s="419">
        <f t="shared" si="121"/>
        <v>0</v>
      </c>
      <c r="AE1246" s="419">
        <f t="shared" si="122"/>
        <v>0</v>
      </c>
      <c r="AF1246" s="419">
        <f t="shared" si="123"/>
        <v>0</v>
      </c>
      <c r="AG1246" s="419">
        <f t="shared" si="124"/>
        <v>0</v>
      </c>
      <c r="AH1246" s="419">
        <f t="shared" si="125"/>
        <v>0</v>
      </c>
    </row>
    <row r="1247" spans="1:34" ht="14.5" x14ac:dyDescent="0.35">
      <c r="A1247" s="681" t="s">
        <v>663</v>
      </c>
      <c r="B1247" s="682" t="s">
        <v>3376</v>
      </c>
      <c r="C1247" s="419"/>
      <c r="D1247" s="419"/>
      <c r="E1247" s="419"/>
      <c r="F1247" s="419"/>
      <c r="G1247" s="419"/>
      <c r="H1247" s="419"/>
      <c r="I1247" s="419"/>
      <c r="J1247" s="419"/>
      <c r="K1247" s="419"/>
      <c r="L1247" s="419"/>
      <c r="M1247" t="s">
        <v>3237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 s="419">
        <f t="shared" si="120"/>
        <v>0</v>
      </c>
      <c r="AD1247" s="419">
        <f t="shared" si="121"/>
        <v>0</v>
      </c>
      <c r="AE1247" s="419">
        <f t="shared" si="122"/>
        <v>0</v>
      </c>
      <c r="AF1247" s="419">
        <f t="shared" si="123"/>
        <v>0</v>
      </c>
      <c r="AG1247" s="419">
        <f t="shared" si="124"/>
        <v>0</v>
      </c>
      <c r="AH1247" s="419">
        <f t="shared" si="125"/>
        <v>0</v>
      </c>
    </row>
    <row r="1248" spans="1:34" ht="14.5" x14ac:dyDescent="0.35">
      <c r="A1248" s="681" t="s">
        <v>2552</v>
      </c>
      <c r="B1248" s="682" t="s">
        <v>10122</v>
      </c>
      <c r="C1248" s="419"/>
      <c r="D1248" s="419"/>
      <c r="E1248" s="419"/>
      <c r="F1248" s="419"/>
      <c r="G1248" s="419"/>
      <c r="H1248" s="419"/>
      <c r="I1248" s="419"/>
      <c r="J1248" s="419"/>
      <c r="K1248" s="419"/>
      <c r="L1248" s="419"/>
      <c r="M1248" t="s">
        <v>3295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 s="419">
        <f t="shared" si="120"/>
        <v>0</v>
      </c>
      <c r="AD1248" s="419">
        <f t="shared" si="121"/>
        <v>0</v>
      </c>
      <c r="AE1248" s="419">
        <f t="shared" si="122"/>
        <v>0</v>
      </c>
      <c r="AF1248" s="419">
        <f t="shared" si="123"/>
        <v>0</v>
      </c>
      <c r="AG1248" s="419">
        <f t="shared" si="124"/>
        <v>0</v>
      </c>
      <c r="AH1248" s="419">
        <f t="shared" si="125"/>
        <v>0</v>
      </c>
    </row>
    <row r="1249" spans="1:34" ht="14.5" x14ac:dyDescent="0.35">
      <c r="A1249" s="681" t="s">
        <v>2563</v>
      </c>
      <c r="B1249" s="682" t="s">
        <v>3380</v>
      </c>
      <c r="C1249" s="419"/>
      <c r="D1249" s="419"/>
      <c r="E1249" s="419"/>
      <c r="F1249" s="419"/>
      <c r="G1249" s="419"/>
      <c r="H1249" s="419"/>
      <c r="I1249" s="419"/>
      <c r="J1249" s="419"/>
      <c r="K1249" s="419"/>
      <c r="L1249" s="419"/>
      <c r="M1249" t="s">
        <v>3381</v>
      </c>
      <c r="N1249">
        <v>9</v>
      </c>
      <c r="O1249">
        <v>7</v>
      </c>
      <c r="P1249">
        <v>2</v>
      </c>
      <c r="Q1249">
        <v>4</v>
      </c>
      <c r="R1249">
        <v>1</v>
      </c>
      <c r="S1249">
        <v>0</v>
      </c>
      <c r="T1249">
        <v>2</v>
      </c>
      <c r="U1249">
        <v>2</v>
      </c>
      <c r="V1249">
        <v>0</v>
      </c>
      <c r="W1249">
        <v>2</v>
      </c>
      <c r="X1249">
        <v>1</v>
      </c>
      <c r="Y1249">
        <v>0</v>
      </c>
      <c r="Z1249">
        <v>2</v>
      </c>
      <c r="AA1249">
        <v>2</v>
      </c>
      <c r="AB1249">
        <v>0</v>
      </c>
      <c r="AC1249" s="419">
        <f t="shared" si="120"/>
        <v>2</v>
      </c>
      <c r="AD1249" s="419">
        <f t="shared" si="121"/>
        <v>0</v>
      </c>
      <c r="AE1249" s="419">
        <f t="shared" si="122"/>
        <v>0</v>
      </c>
      <c r="AF1249" s="419">
        <f t="shared" si="123"/>
        <v>0</v>
      </c>
      <c r="AG1249" s="419">
        <f t="shared" si="124"/>
        <v>0</v>
      </c>
      <c r="AH1249" s="419">
        <f t="shared" si="125"/>
        <v>0</v>
      </c>
    </row>
    <row r="1250" spans="1:34" ht="14.5" x14ac:dyDescent="0.35">
      <c r="A1250" s="681" t="s">
        <v>3384</v>
      </c>
      <c r="B1250" s="682" t="s">
        <v>9973</v>
      </c>
      <c r="C1250" s="419"/>
      <c r="D1250" s="419"/>
      <c r="E1250" s="419"/>
      <c r="F1250" s="419"/>
      <c r="G1250" s="419"/>
      <c r="H1250" s="419"/>
      <c r="I1250" s="419"/>
      <c r="J1250" s="419"/>
      <c r="K1250" s="419"/>
      <c r="L1250" s="419"/>
      <c r="M1250" t="s">
        <v>2959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 s="419">
        <f t="shared" si="120"/>
        <v>0</v>
      </c>
      <c r="AD1250" s="419">
        <f t="shared" si="121"/>
        <v>0</v>
      </c>
      <c r="AE1250" s="419">
        <f t="shared" si="122"/>
        <v>0</v>
      </c>
      <c r="AF1250" s="419">
        <f t="shared" si="123"/>
        <v>0</v>
      </c>
      <c r="AG1250" s="419">
        <f t="shared" si="124"/>
        <v>0</v>
      </c>
      <c r="AH1250" s="419">
        <f t="shared" si="125"/>
        <v>0</v>
      </c>
    </row>
    <row r="1251" spans="1:34" ht="14.5" x14ac:dyDescent="0.35">
      <c r="A1251" s="681" t="s">
        <v>3385</v>
      </c>
      <c r="B1251" s="682" t="s">
        <v>10002</v>
      </c>
      <c r="C1251" s="419"/>
      <c r="D1251" s="419"/>
      <c r="E1251" s="419"/>
      <c r="F1251" s="419"/>
      <c r="G1251" s="419"/>
      <c r="H1251" s="419"/>
      <c r="I1251" s="419"/>
      <c r="J1251" s="419"/>
      <c r="K1251" s="419"/>
      <c r="L1251" s="419"/>
      <c r="M1251" t="s">
        <v>9358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 s="419">
        <f t="shared" si="120"/>
        <v>0</v>
      </c>
      <c r="AD1251" s="419">
        <f t="shared" si="121"/>
        <v>0</v>
      </c>
      <c r="AE1251" s="419">
        <f t="shared" si="122"/>
        <v>0</v>
      </c>
      <c r="AF1251" s="419">
        <f t="shared" si="123"/>
        <v>0</v>
      </c>
      <c r="AG1251" s="419">
        <f t="shared" si="124"/>
        <v>0</v>
      </c>
      <c r="AH1251" s="419">
        <f t="shared" si="125"/>
        <v>0</v>
      </c>
    </row>
    <row r="1252" spans="1:34" ht="14.5" x14ac:dyDescent="0.35">
      <c r="A1252" s="681" t="s">
        <v>3386</v>
      </c>
      <c r="B1252" s="682" t="s">
        <v>10161</v>
      </c>
      <c r="C1252" s="419"/>
      <c r="D1252" s="419"/>
      <c r="E1252" s="419"/>
      <c r="F1252" s="419"/>
      <c r="G1252" s="419"/>
      <c r="H1252" s="419"/>
      <c r="I1252" s="419"/>
      <c r="J1252" s="419"/>
      <c r="K1252" s="419"/>
      <c r="L1252" s="419"/>
      <c r="M1252" t="s">
        <v>79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 s="419">
        <f t="shared" si="120"/>
        <v>0</v>
      </c>
      <c r="AD1252" s="419">
        <f t="shared" si="121"/>
        <v>0</v>
      </c>
      <c r="AE1252" s="419">
        <f t="shared" si="122"/>
        <v>0</v>
      </c>
      <c r="AF1252" s="419">
        <f t="shared" si="123"/>
        <v>0</v>
      </c>
      <c r="AG1252" s="419">
        <f t="shared" si="124"/>
        <v>0</v>
      </c>
      <c r="AH1252" s="419">
        <f t="shared" si="125"/>
        <v>0</v>
      </c>
    </row>
    <row r="1253" spans="1:34" ht="14.5" x14ac:dyDescent="0.35">
      <c r="A1253" s="681" t="s">
        <v>2597</v>
      </c>
      <c r="B1253" s="682" t="s">
        <v>10042</v>
      </c>
      <c r="C1253" s="419"/>
      <c r="D1253" s="419"/>
      <c r="E1253" s="419"/>
      <c r="F1253" s="419"/>
      <c r="G1253" s="419"/>
      <c r="H1253" s="419"/>
      <c r="I1253" s="419"/>
      <c r="J1253" s="419"/>
      <c r="K1253" s="419"/>
      <c r="L1253" s="419"/>
      <c r="M1253" t="s">
        <v>798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 s="419">
        <f t="shared" si="120"/>
        <v>0</v>
      </c>
      <c r="AD1253" s="419">
        <f t="shared" si="121"/>
        <v>0</v>
      </c>
      <c r="AE1253" s="419">
        <f t="shared" si="122"/>
        <v>0</v>
      </c>
      <c r="AF1253" s="419">
        <f t="shared" si="123"/>
        <v>0</v>
      </c>
      <c r="AG1253" s="419">
        <f t="shared" si="124"/>
        <v>0</v>
      </c>
      <c r="AH1253" s="419">
        <f t="shared" si="125"/>
        <v>0</v>
      </c>
    </row>
    <row r="1254" spans="1:34" ht="14.5" x14ac:dyDescent="0.35">
      <c r="A1254" s="681" t="s">
        <v>2622</v>
      </c>
      <c r="B1254" s="682" t="s">
        <v>3387</v>
      </c>
      <c r="C1254" s="419"/>
      <c r="D1254" s="419"/>
      <c r="E1254" s="419"/>
      <c r="F1254" s="419"/>
      <c r="G1254" s="419"/>
      <c r="H1254" s="419"/>
      <c r="I1254" s="419"/>
      <c r="J1254" s="419"/>
      <c r="K1254" s="419"/>
      <c r="L1254" s="419"/>
      <c r="M1254" t="s">
        <v>3388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 s="419">
        <f t="shared" si="120"/>
        <v>0</v>
      </c>
      <c r="AD1254" s="419">
        <f t="shared" si="121"/>
        <v>0</v>
      </c>
      <c r="AE1254" s="419">
        <f t="shared" si="122"/>
        <v>0</v>
      </c>
      <c r="AF1254" s="419">
        <f t="shared" si="123"/>
        <v>0</v>
      </c>
      <c r="AG1254" s="419">
        <f t="shared" si="124"/>
        <v>0</v>
      </c>
      <c r="AH1254" s="419">
        <f t="shared" si="125"/>
        <v>0</v>
      </c>
    </row>
    <row r="1255" spans="1:34" ht="14.5" x14ac:dyDescent="0.35">
      <c r="A1255" s="681" t="s">
        <v>2606</v>
      </c>
      <c r="B1255" s="682" t="s">
        <v>10073</v>
      </c>
      <c r="C1255" s="419"/>
      <c r="D1255" s="419"/>
      <c r="E1255" s="419"/>
      <c r="F1255" s="419"/>
      <c r="G1255" s="419"/>
      <c r="H1255" s="419"/>
      <c r="I1255" s="419"/>
      <c r="J1255" s="419"/>
      <c r="K1255" s="419"/>
      <c r="L1255" s="419"/>
      <c r="M1255" t="s">
        <v>10074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 s="419">
        <f t="shared" si="120"/>
        <v>0</v>
      </c>
      <c r="AD1255" s="419">
        <f t="shared" si="121"/>
        <v>0</v>
      </c>
      <c r="AE1255" s="419">
        <f t="shared" si="122"/>
        <v>0</v>
      </c>
      <c r="AF1255" s="419">
        <f t="shared" si="123"/>
        <v>0</v>
      </c>
      <c r="AG1255" s="419">
        <f t="shared" si="124"/>
        <v>0</v>
      </c>
      <c r="AH1255" s="419">
        <f t="shared" si="125"/>
        <v>0</v>
      </c>
    </row>
    <row r="1256" spans="1:34" ht="14.5" x14ac:dyDescent="0.35">
      <c r="A1256" s="681" t="s">
        <v>2625</v>
      </c>
      <c r="B1256" s="682" t="s">
        <v>10093</v>
      </c>
      <c r="C1256" s="419"/>
      <c r="D1256" s="419"/>
      <c r="E1256" s="419"/>
      <c r="F1256" s="419"/>
      <c r="G1256" s="419"/>
      <c r="H1256" s="419"/>
      <c r="I1256" s="419"/>
      <c r="J1256" s="419"/>
      <c r="K1256" s="419"/>
      <c r="L1256" s="419"/>
      <c r="M1256" t="s">
        <v>3390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 s="419">
        <f t="shared" si="120"/>
        <v>0</v>
      </c>
      <c r="AD1256" s="419">
        <f t="shared" si="121"/>
        <v>0</v>
      </c>
      <c r="AE1256" s="419">
        <f t="shared" si="122"/>
        <v>0</v>
      </c>
      <c r="AF1256" s="419">
        <f t="shared" si="123"/>
        <v>0</v>
      </c>
      <c r="AG1256" s="419">
        <f t="shared" si="124"/>
        <v>0</v>
      </c>
      <c r="AH1256" s="419">
        <f t="shared" si="125"/>
        <v>0</v>
      </c>
    </row>
    <row r="1257" spans="1:34" ht="14.5" x14ac:dyDescent="0.35">
      <c r="A1257" s="681" t="s">
        <v>2644</v>
      </c>
      <c r="B1257" s="682" t="s">
        <v>3391</v>
      </c>
      <c r="C1257" s="419"/>
      <c r="D1257" s="419"/>
      <c r="E1257" s="419"/>
      <c r="F1257" s="419"/>
      <c r="G1257" s="419"/>
      <c r="H1257" s="419"/>
      <c r="I1257" s="419"/>
      <c r="J1257" s="419"/>
      <c r="K1257" s="419"/>
      <c r="L1257" s="419"/>
      <c r="M1257" t="s">
        <v>257</v>
      </c>
      <c r="N1257">
        <v>3</v>
      </c>
      <c r="O1257">
        <v>2</v>
      </c>
      <c r="P1257">
        <v>1</v>
      </c>
      <c r="Q1257">
        <v>2</v>
      </c>
      <c r="R1257">
        <v>0</v>
      </c>
      <c r="S1257">
        <v>1</v>
      </c>
      <c r="T1257">
        <v>0</v>
      </c>
      <c r="U1257">
        <v>0</v>
      </c>
      <c r="V1257">
        <v>0</v>
      </c>
      <c r="W1257">
        <v>1</v>
      </c>
      <c r="X1257">
        <v>0</v>
      </c>
      <c r="Y1257">
        <v>1</v>
      </c>
      <c r="Z1257">
        <v>0</v>
      </c>
      <c r="AA1257">
        <v>0</v>
      </c>
      <c r="AB1257">
        <v>0</v>
      </c>
      <c r="AC1257" s="419">
        <f t="shared" si="120"/>
        <v>1</v>
      </c>
      <c r="AD1257" s="419">
        <f t="shared" si="121"/>
        <v>0</v>
      </c>
      <c r="AE1257" s="419">
        <f t="shared" si="122"/>
        <v>0</v>
      </c>
      <c r="AF1257" s="419">
        <f t="shared" si="123"/>
        <v>0</v>
      </c>
      <c r="AG1257" s="419">
        <f t="shared" si="124"/>
        <v>0</v>
      </c>
      <c r="AH1257" s="419">
        <f t="shared" si="125"/>
        <v>0</v>
      </c>
    </row>
    <row r="1258" spans="1:34" ht="14.5" x14ac:dyDescent="0.35">
      <c r="A1258" s="681" t="s">
        <v>2479</v>
      </c>
      <c r="B1258" s="682" t="s">
        <v>10110</v>
      </c>
      <c r="C1258" s="419"/>
      <c r="D1258" s="419"/>
      <c r="E1258" s="419"/>
      <c r="F1258" s="419"/>
      <c r="G1258" s="419"/>
      <c r="H1258" s="419"/>
      <c r="I1258" s="419"/>
      <c r="J1258" s="419"/>
      <c r="K1258" s="419"/>
      <c r="L1258" s="419"/>
      <c r="M1258" t="s">
        <v>179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 s="419">
        <f t="shared" si="120"/>
        <v>0</v>
      </c>
      <c r="AD1258" s="419">
        <f t="shared" si="121"/>
        <v>0</v>
      </c>
      <c r="AE1258" s="419">
        <f t="shared" si="122"/>
        <v>0</v>
      </c>
      <c r="AF1258" s="419">
        <f t="shared" si="123"/>
        <v>0</v>
      </c>
      <c r="AG1258" s="419">
        <f t="shared" si="124"/>
        <v>0</v>
      </c>
      <c r="AH1258" s="419">
        <f t="shared" si="125"/>
        <v>0</v>
      </c>
    </row>
    <row r="1259" spans="1:34" ht="14.5" x14ac:dyDescent="0.35">
      <c r="A1259" s="681" t="s">
        <v>2680</v>
      </c>
      <c r="B1259" s="682" t="s">
        <v>10121</v>
      </c>
      <c r="C1259" s="419"/>
      <c r="D1259" s="419"/>
      <c r="E1259" s="419"/>
      <c r="F1259" s="419"/>
      <c r="G1259" s="419"/>
      <c r="H1259" s="419"/>
      <c r="I1259" s="419"/>
      <c r="J1259" s="419"/>
      <c r="K1259" s="419"/>
      <c r="L1259" s="419"/>
      <c r="M1259" t="s">
        <v>2402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 s="419">
        <f t="shared" si="120"/>
        <v>0</v>
      </c>
      <c r="AD1259" s="419">
        <f t="shared" si="121"/>
        <v>0</v>
      </c>
      <c r="AE1259" s="419">
        <f t="shared" si="122"/>
        <v>0</v>
      </c>
      <c r="AF1259" s="419">
        <f t="shared" si="123"/>
        <v>0</v>
      </c>
      <c r="AG1259" s="419">
        <f t="shared" si="124"/>
        <v>0</v>
      </c>
      <c r="AH1259" s="419">
        <f t="shared" si="125"/>
        <v>0</v>
      </c>
    </row>
    <row r="1260" spans="1:34" ht="14.5" x14ac:dyDescent="0.35">
      <c r="A1260" s="681" t="s">
        <v>2283</v>
      </c>
      <c r="B1260" s="682" t="s">
        <v>9968</v>
      </c>
      <c r="C1260" s="419"/>
      <c r="D1260" s="419"/>
      <c r="E1260" s="419"/>
      <c r="F1260" s="419"/>
      <c r="G1260" s="419"/>
      <c r="H1260" s="419"/>
      <c r="I1260" s="419"/>
      <c r="J1260" s="419"/>
      <c r="K1260" s="419"/>
      <c r="L1260" s="419"/>
      <c r="M1260" t="s">
        <v>2764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 s="419">
        <f t="shared" si="120"/>
        <v>0</v>
      </c>
      <c r="AD1260" s="419">
        <f t="shared" si="121"/>
        <v>0</v>
      </c>
      <c r="AE1260" s="419">
        <f t="shared" si="122"/>
        <v>0</v>
      </c>
      <c r="AF1260" s="419">
        <f t="shared" si="123"/>
        <v>0</v>
      </c>
      <c r="AG1260" s="419">
        <f t="shared" si="124"/>
        <v>0</v>
      </c>
      <c r="AH1260" s="419">
        <f t="shared" si="125"/>
        <v>0</v>
      </c>
    </row>
    <row r="1261" spans="1:34" ht="14.5" x14ac:dyDescent="0.35">
      <c r="A1261" s="681" t="s">
        <v>806</v>
      </c>
      <c r="B1261" s="682" t="s">
        <v>9974</v>
      </c>
      <c r="C1261" s="419"/>
      <c r="D1261" s="419"/>
      <c r="E1261" s="419"/>
      <c r="F1261" s="419"/>
      <c r="G1261" s="419"/>
      <c r="H1261" s="419"/>
      <c r="I1261" s="419"/>
      <c r="J1261" s="419"/>
      <c r="K1261" s="419"/>
      <c r="L1261" s="419"/>
      <c r="M1261" t="s">
        <v>3393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 s="419">
        <f t="shared" si="120"/>
        <v>0</v>
      </c>
      <c r="AD1261" s="419">
        <f t="shared" si="121"/>
        <v>0</v>
      </c>
      <c r="AE1261" s="419">
        <f t="shared" si="122"/>
        <v>0</v>
      </c>
      <c r="AF1261" s="419">
        <f t="shared" si="123"/>
        <v>0</v>
      </c>
      <c r="AG1261" s="419">
        <f t="shared" si="124"/>
        <v>0</v>
      </c>
      <c r="AH1261" s="419">
        <f t="shared" si="125"/>
        <v>0</v>
      </c>
    </row>
    <row r="1262" spans="1:34" ht="14.5" x14ac:dyDescent="0.35">
      <c r="A1262" s="681" t="s">
        <v>2688</v>
      </c>
      <c r="B1262" s="682" t="s">
        <v>10035</v>
      </c>
      <c r="C1262" s="419"/>
      <c r="D1262" s="419"/>
      <c r="E1262" s="419"/>
      <c r="F1262" s="419"/>
      <c r="G1262" s="419"/>
      <c r="H1262" s="419"/>
      <c r="I1262" s="419"/>
      <c r="J1262" s="419"/>
      <c r="K1262" s="419"/>
      <c r="L1262" s="419"/>
      <c r="M1262" t="s">
        <v>2802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 s="419">
        <f t="shared" si="120"/>
        <v>0</v>
      </c>
      <c r="AD1262" s="419">
        <f t="shared" si="121"/>
        <v>0</v>
      </c>
      <c r="AE1262" s="419">
        <f t="shared" si="122"/>
        <v>0</v>
      </c>
      <c r="AF1262" s="419">
        <f t="shared" si="123"/>
        <v>0</v>
      </c>
      <c r="AG1262" s="419">
        <f t="shared" si="124"/>
        <v>0</v>
      </c>
      <c r="AH1262" s="419">
        <f t="shared" si="125"/>
        <v>0</v>
      </c>
    </row>
    <row r="1263" spans="1:34" ht="14.5" x14ac:dyDescent="0.35">
      <c r="A1263" s="681" t="s">
        <v>2692</v>
      </c>
      <c r="B1263" s="682" t="s">
        <v>3394</v>
      </c>
      <c r="C1263" s="419"/>
      <c r="D1263" s="419"/>
      <c r="E1263" s="419"/>
      <c r="F1263" s="419"/>
      <c r="G1263" s="419"/>
      <c r="H1263" s="419"/>
      <c r="I1263" s="419"/>
      <c r="J1263" s="419"/>
      <c r="K1263" s="419"/>
      <c r="L1263" s="419"/>
      <c r="M1263" t="s">
        <v>343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 s="419">
        <f t="shared" si="120"/>
        <v>0</v>
      </c>
      <c r="AD1263" s="419">
        <f t="shared" si="121"/>
        <v>0</v>
      </c>
      <c r="AE1263" s="419">
        <f t="shared" si="122"/>
        <v>0</v>
      </c>
      <c r="AF1263" s="419">
        <f t="shared" si="123"/>
        <v>0</v>
      </c>
      <c r="AG1263" s="419">
        <f t="shared" si="124"/>
        <v>0</v>
      </c>
      <c r="AH1263" s="419">
        <f t="shared" si="125"/>
        <v>0</v>
      </c>
    </row>
    <row r="1264" spans="1:34" ht="14.5" x14ac:dyDescent="0.35">
      <c r="A1264" s="681" t="s">
        <v>3396</v>
      </c>
      <c r="B1264" s="682" t="s">
        <v>10082</v>
      </c>
      <c r="C1264" s="419"/>
      <c r="D1264" s="419"/>
      <c r="E1264" s="419"/>
      <c r="F1264" s="419"/>
      <c r="G1264" s="419"/>
      <c r="H1264" s="419"/>
      <c r="I1264" s="419"/>
      <c r="J1264" s="419"/>
      <c r="K1264" s="419"/>
      <c r="L1264" s="419"/>
      <c r="M1264" t="s">
        <v>10083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 s="419">
        <f t="shared" si="120"/>
        <v>0</v>
      </c>
      <c r="AD1264" s="419">
        <f t="shared" si="121"/>
        <v>0</v>
      </c>
      <c r="AE1264" s="419">
        <f t="shared" si="122"/>
        <v>0</v>
      </c>
      <c r="AF1264" s="419">
        <f t="shared" si="123"/>
        <v>0</v>
      </c>
      <c r="AG1264" s="419">
        <f t="shared" si="124"/>
        <v>0</v>
      </c>
      <c r="AH1264" s="419">
        <f t="shared" si="125"/>
        <v>0</v>
      </c>
    </row>
    <row r="1265" spans="1:34" ht="14.5" x14ac:dyDescent="0.35">
      <c r="A1265" s="681" t="s">
        <v>3397</v>
      </c>
      <c r="B1265" s="682" t="s">
        <v>3398</v>
      </c>
      <c r="C1265" s="419"/>
      <c r="D1265" s="419"/>
      <c r="E1265" s="419"/>
      <c r="F1265" s="419"/>
      <c r="G1265" s="419"/>
      <c r="H1265" s="419"/>
      <c r="I1265" s="419"/>
      <c r="J1265" s="419"/>
      <c r="K1265" s="419"/>
      <c r="L1265" s="419"/>
      <c r="M1265" t="s">
        <v>1128</v>
      </c>
      <c r="N1265">
        <v>7</v>
      </c>
      <c r="O1265">
        <v>3</v>
      </c>
      <c r="P1265">
        <v>4</v>
      </c>
      <c r="Q1265">
        <v>5</v>
      </c>
      <c r="R1265">
        <v>1</v>
      </c>
      <c r="S1265">
        <v>1</v>
      </c>
      <c r="T1265">
        <v>0</v>
      </c>
      <c r="U1265">
        <v>0</v>
      </c>
      <c r="V1265">
        <v>0</v>
      </c>
      <c r="W1265">
        <v>3</v>
      </c>
      <c r="X1265">
        <v>0</v>
      </c>
      <c r="Y1265">
        <v>0</v>
      </c>
      <c r="Z1265">
        <v>0</v>
      </c>
      <c r="AA1265">
        <v>0</v>
      </c>
      <c r="AB1265">
        <v>0</v>
      </c>
      <c r="AC1265" s="419">
        <f t="shared" si="120"/>
        <v>2</v>
      </c>
      <c r="AD1265" s="419">
        <f t="shared" si="121"/>
        <v>1</v>
      </c>
      <c r="AE1265" s="419">
        <f t="shared" si="122"/>
        <v>1</v>
      </c>
      <c r="AF1265" s="419">
        <f t="shared" si="123"/>
        <v>0</v>
      </c>
      <c r="AG1265" s="419">
        <f t="shared" si="124"/>
        <v>0</v>
      </c>
      <c r="AH1265" s="419">
        <f t="shared" si="125"/>
        <v>0</v>
      </c>
    </row>
    <row r="1266" spans="1:34" ht="14.5" x14ac:dyDescent="0.35">
      <c r="A1266" s="681" t="s">
        <v>3400</v>
      </c>
      <c r="B1266" s="682" t="s">
        <v>3401</v>
      </c>
      <c r="C1266" s="419"/>
      <c r="D1266" s="419"/>
      <c r="E1266" s="419"/>
      <c r="F1266" s="419"/>
      <c r="G1266" s="419"/>
      <c r="H1266" s="419"/>
      <c r="I1266" s="419"/>
      <c r="J1266" s="419"/>
      <c r="K1266" s="419"/>
      <c r="L1266" s="419"/>
      <c r="M1266" t="s">
        <v>627</v>
      </c>
      <c r="N1266">
        <v>7</v>
      </c>
      <c r="O1266">
        <v>4</v>
      </c>
      <c r="P1266">
        <v>3</v>
      </c>
      <c r="Q1266">
        <v>2</v>
      </c>
      <c r="R1266">
        <v>0</v>
      </c>
      <c r="S1266">
        <v>0</v>
      </c>
      <c r="T1266">
        <v>1</v>
      </c>
      <c r="U1266">
        <v>4</v>
      </c>
      <c r="V1266">
        <v>0</v>
      </c>
      <c r="W1266">
        <v>1</v>
      </c>
      <c r="X1266">
        <v>0</v>
      </c>
      <c r="Y1266">
        <v>0</v>
      </c>
      <c r="Z1266">
        <v>0</v>
      </c>
      <c r="AA1266">
        <v>3</v>
      </c>
      <c r="AB1266">
        <v>0</v>
      </c>
      <c r="AC1266" s="419">
        <f t="shared" si="120"/>
        <v>1</v>
      </c>
      <c r="AD1266" s="419">
        <f t="shared" si="121"/>
        <v>0</v>
      </c>
      <c r="AE1266" s="419">
        <f t="shared" si="122"/>
        <v>0</v>
      </c>
      <c r="AF1266" s="419">
        <f t="shared" si="123"/>
        <v>1</v>
      </c>
      <c r="AG1266" s="419">
        <f t="shared" si="124"/>
        <v>1</v>
      </c>
      <c r="AH1266" s="419">
        <f t="shared" si="125"/>
        <v>0</v>
      </c>
    </row>
    <row r="1267" spans="1:34" ht="14.5" x14ac:dyDescent="0.35">
      <c r="A1267" s="681" t="s">
        <v>3402</v>
      </c>
      <c r="B1267" s="682" t="s">
        <v>3403</v>
      </c>
      <c r="C1267" s="419"/>
      <c r="D1267" s="419"/>
      <c r="E1267" s="419"/>
      <c r="F1267" s="419"/>
      <c r="G1267" s="419"/>
      <c r="H1267" s="419"/>
      <c r="I1267" s="419"/>
      <c r="J1267" s="419"/>
      <c r="K1267" s="419"/>
      <c r="L1267" s="419"/>
      <c r="M1267" t="s">
        <v>231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 s="419">
        <f t="shared" si="120"/>
        <v>0</v>
      </c>
      <c r="AD1267" s="419">
        <f t="shared" si="121"/>
        <v>0</v>
      </c>
      <c r="AE1267" s="419">
        <f t="shared" si="122"/>
        <v>0</v>
      </c>
      <c r="AF1267" s="419">
        <f t="shared" si="123"/>
        <v>0</v>
      </c>
      <c r="AG1267" s="419">
        <f t="shared" si="124"/>
        <v>0</v>
      </c>
      <c r="AH1267" s="419">
        <f t="shared" si="125"/>
        <v>0</v>
      </c>
    </row>
    <row r="1268" spans="1:34" ht="14.5" x14ac:dyDescent="0.35">
      <c r="A1268" s="681" t="s">
        <v>3405</v>
      </c>
      <c r="B1268" s="682" t="s">
        <v>3406</v>
      </c>
      <c r="C1268" s="419"/>
      <c r="D1268" s="419"/>
      <c r="E1268" s="419"/>
      <c r="F1268" s="419"/>
      <c r="G1268" s="419"/>
      <c r="H1268" s="419"/>
      <c r="I1268" s="419"/>
      <c r="J1268" s="419"/>
      <c r="K1268" s="419"/>
      <c r="L1268" s="419"/>
      <c r="M1268" t="s">
        <v>449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 s="419">
        <f t="shared" si="120"/>
        <v>0</v>
      </c>
      <c r="AD1268" s="419">
        <f t="shared" si="121"/>
        <v>0</v>
      </c>
      <c r="AE1268" s="419">
        <f t="shared" si="122"/>
        <v>0</v>
      </c>
      <c r="AF1268" s="419">
        <f t="shared" si="123"/>
        <v>0</v>
      </c>
      <c r="AG1268" s="419">
        <f t="shared" si="124"/>
        <v>0</v>
      </c>
      <c r="AH1268" s="419">
        <f t="shared" si="125"/>
        <v>0</v>
      </c>
    </row>
    <row r="1269" spans="1:34" ht="14.5" x14ac:dyDescent="0.35">
      <c r="A1269" s="681" t="s">
        <v>3408</v>
      </c>
      <c r="B1269" s="682" t="s">
        <v>3409</v>
      </c>
      <c r="C1269" s="419"/>
      <c r="D1269" s="419"/>
      <c r="E1269" s="419"/>
      <c r="F1269" s="419"/>
      <c r="G1269" s="419"/>
      <c r="H1269" s="419"/>
      <c r="I1269" s="419"/>
      <c r="J1269" s="419"/>
      <c r="K1269" s="419"/>
      <c r="L1269" s="419"/>
      <c r="M1269" t="s">
        <v>688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 s="419">
        <f t="shared" si="120"/>
        <v>0</v>
      </c>
      <c r="AD1269" s="419">
        <f t="shared" si="121"/>
        <v>0</v>
      </c>
      <c r="AE1269" s="419">
        <f t="shared" si="122"/>
        <v>0</v>
      </c>
      <c r="AF1269" s="419">
        <f t="shared" si="123"/>
        <v>0</v>
      </c>
      <c r="AG1269" s="419">
        <f t="shared" si="124"/>
        <v>0</v>
      </c>
      <c r="AH1269" s="419">
        <f t="shared" si="125"/>
        <v>0</v>
      </c>
    </row>
    <row r="1270" spans="1:34" ht="14.5" x14ac:dyDescent="0.35">
      <c r="A1270" s="681" t="s">
        <v>3411</v>
      </c>
      <c r="B1270" s="682" t="s">
        <v>3412</v>
      </c>
      <c r="C1270" s="419"/>
      <c r="D1270" s="419"/>
      <c r="E1270" s="419"/>
      <c r="F1270" s="419"/>
      <c r="G1270" s="419"/>
      <c r="H1270" s="419"/>
      <c r="I1270" s="419"/>
      <c r="J1270" s="419"/>
      <c r="K1270" s="419"/>
      <c r="L1270" s="419"/>
      <c r="M1270" t="s">
        <v>1417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 s="419">
        <f t="shared" si="120"/>
        <v>0</v>
      </c>
      <c r="AD1270" s="419">
        <f t="shared" si="121"/>
        <v>0</v>
      </c>
      <c r="AE1270" s="419">
        <f t="shared" si="122"/>
        <v>0</v>
      </c>
      <c r="AF1270" s="419">
        <f t="shared" si="123"/>
        <v>0</v>
      </c>
      <c r="AG1270" s="419">
        <f t="shared" si="124"/>
        <v>0</v>
      </c>
      <c r="AH1270" s="419">
        <f t="shared" si="125"/>
        <v>0</v>
      </c>
    </row>
    <row r="1271" spans="1:34" ht="14.5" x14ac:dyDescent="0.35">
      <c r="A1271" s="681" t="s">
        <v>3413</v>
      </c>
      <c r="B1271" s="682" t="s">
        <v>3414</v>
      </c>
      <c r="C1271" s="419"/>
      <c r="D1271" s="419"/>
      <c r="E1271" s="419"/>
      <c r="F1271" s="419"/>
      <c r="G1271" s="419"/>
      <c r="H1271" s="419"/>
      <c r="I1271" s="419"/>
      <c r="J1271" s="419"/>
      <c r="K1271" s="419"/>
      <c r="L1271" s="419"/>
      <c r="M1271" t="s">
        <v>1994</v>
      </c>
      <c r="N1271">
        <v>5</v>
      </c>
      <c r="O1271">
        <v>4</v>
      </c>
      <c r="P1271">
        <v>1</v>
      </c>
      <c r="Q1271">
        <v>3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2</v>
      </c>
      <c r="X1271">
        <v>1</v>
      </c>
      <c r="Y1271">
        <v>0</v>
      </c>
      <c r="Z1271">
        <v>0</v>
      </c>
      <c r="AA1271">
        <v>1</v>
      </c>
      <c r="AB1271">
        <v>0</v>
      </c>
      <c r="AC1271" s="419">
        <f t="shared" si="120"/>
        <v>1</v>
      </c>
      <c r="AD1271" s="419">
        <f t="shared" si="121"/>
        <v>0</v>
      </c>
      <c r="AE1271" s="419">
        <f t="shared" si="122"/>
        <v>0</v>
      </c>
      <c r="AF1271" s="419">
        <f t="shared" si="123"/>
        <v>0</v>
      </c>
      <c r="AG1271" s="419">
        <f t="shared" si="124"/>
        <v>0</v>
      </c>
      <c r="AH1271" s="419">
        <f t="shared" si="125"/>
        <v>0</v>
      </c>
    </row>
    <row r="1272" spans="1:34" ht="14.5" x14ac:dyDescent="0.35">
      <c r="A1272" s="681" t="s">
        <v>3415</v>
      </c>
      <c r="B1272" s="682" t="s">
        <v>3416</v>
      </c>
      <c r="C1272" s="419"/>
      <c r="D1272" s="419"/>
      <c r="E1272" s="419"/>
      <c r="F1272" s="419"/>
      <c r="G1272" s="419"/>
      <c r="H1272" s="419"/>
      <c r="I1272" s="419"/>
      <c r="J1272" s="419"/>
      <c r="K1272" s="419"/>
      <c r="L1272" s="419"/>
      <c r="M1272" t="s">
        <v>3417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 s="419">
        <f t="shared" si="120"/>
        <v>0</v>
      </c>
      <c r="AD1272" s="419">
        <f t="shared" si="121"/>
        <v>0</v>
      </c>
      <c r="AE1272" s="419">
        <f t="shared" si="122"/>
        <v>0</v>
      </c>
      <c r="AF1272" s="419">
        <f t="shared" si="123"/>
        <v>0</v>
      </c>
      <c r="AG1272" s="419">
        <f t="shared" si="124"/>
        <v>0</v>
      </c>
      <c r="AH1272" s="419">
        <f t="shared" si="125"/>
        <v>0</v>
      </c>
    </row>
    <row r="1273" spans="1:34" ht="14.5" x14ac:dyDescent="0.35">
      <c r="A1273" s="681" t="s">
        <v>3419</v>
      </c>
      <c r="B1273" s="682" t="s">
        <v>8291</v>
      </c>
      <c r="C1273" s="419"/>
      <c r="D1273" s="419"/>
      <c r="E1273" s="419"/>
      <c r="F1273" s="419"/>
      <c r="G1273" s="419"/>
      <c r="H1273" s="419"/>
      <c r="I1273" s="419"/>
      <c r="J1273" s="419"/>
      <c r="K1273" s="419"/>
      <c r="L1273" s="419"/>
      <c r="M1273" t="s">
        <v>3420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 s="419">
        <f t="shared" si="120"/>
        <v>0</v>
      </c>
      <c r="AD1273" s="419">
        <f t="shared" si="121"/>
        <v>0</v>
      </c>
      <c r="AE1273" s="419">
        <f t="shared" si="122"/>
        <v>0</v>
      </c>
      <c r="AF1273" s="419">
        <f t="shared" si="123"/>
        <v>0</v>
      </c>
      <c r="AG1273" s="419">
        <f t="shared" si="124"/>
        <v>0</v>
      </c>
      <c r="AH1273" s="419">
        <f t="shared" si="125"/>
        <v>0</v>
      </c>
    </row>
    <row r="1274" spans="1:34" ht="14.5" x14ac:dyDescent="0.35">
      <c r="A1274" s="681" t="s">
        <v>3421</v>
      </c>
      <c r="B1274" s="682" t="s">
        <v>10219</v>
      </c>
      <c r="C1274" s="419"/>
      <c r="D1274" s="419"/>
      <c r="E1274" s="419"/>
      <c r="F1274" s="419"/>
      <c r="G1274" s="419"/>
      <c r="H1274" s="419"/>
      <c r="I1274" s="419"/>
      <c r="J1274" s="419"/>
      <c r="K1274" s="419"/>
      <c r="L1274" s="419"/>
      <c r="M1274" t="s">
        <v>10220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 s="419">
        <f t="shared" si="120"/>
        <v>0</v>
      </c>
      <c r="AD1274" s="419">
        <f t="shared" si="121"/>
        <v>0</v>
      </c>
      <c r="AE1274" s="419">
        <f t="shared" si="122"/>
        <v>0</v>
      </c>
      <c r="AF1274" s="419">
        <f t="shared" si="123"/>
        <v>0</v>
      </c>
      <c r="AG1274" s="419">
        <f t="shared" si="124"/>
        <v>0</v>
      </c>
      <c r="AH1274" s="419">
        <f t="shared" si="125"/>
        <v>0</v>
      </c>
    </row>
    <row r="1275" spans="1:34" ht="14.5" x14ac:dyDescent="0.35">
      <c r="A1275" s="681" t="s">
        <v>3422</v>
      </c>
      <c r="B1275" s="682" t="s">
        <v>10237</v>
      </c>
      <c r="C1275" s="419"/>
      <c r="D1275" s="419"/>
      <c r="E1275" s="419"/>
      <c r="F1275" s="419"/>
      <c r="G1275" s="419"/>
      <c r="H1275" s="419"/>
      <c r="I1275" s="419"/>
      <c r="J1275" s="419"/>
      <c r="K1275" s="419"/>
      <c r="L1275" s="419"/>
      <c r="M1275" t="s">
        <v>10238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 s="419">
        <f t="shared" si="120"/>
        <v>0</v>
      </c>
      <c r="AD1275" s="419">
        <f t="shared" si="121"/>
        <v>0</v>
      </c>
      <c r="AE1275" s="419">
        <f t="shared" si="122"/>
        <v>0</v>
      </c>
      <c r="AF1275" s="419">
        <f t="shared" si="123"/>
        <v>0</v>
      </c>
      <c r="AG1275" s="419">
        <f t="shared" si="124"/>
        <v>0</v>
      </c>
      <c r="AH1275" s="419">
        <f t="shared" si="125"/>
        <v>0</v>
      </c>
    </row>
    <row r="1276" spans="1:34" ht="14.5" x14ac:dyDescent="0.35">
      <c r="A1276" s="681" t="s">
        <v>3423</v>
      </c>
      <c r="B1276" s="682" t="s">
        <v>10299</v>
      </c>
      <c r="C1276" s="419"/>
      <c r="D1276" s="419"/>
      <c r="E1276" s="419"/>
      <c r="F1276" s="419"/>
      <c r="G1276" s="419"/>
      <c r="H1276" s="419"/>
      <c r="I1276" s="419"/>
      <c r="J1276" s="419"/>
      <c r="K1276" s="419"/>
      <c r="L1276" s="419"/>
      <c r="M1276" t="s">
        <v>92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 s="419">
        <f t="shared" si="120"/>
        <v>0</v>
      </c>
      <c r="AD1276" s="419">
        <f t="shared" si="121"/>
        <v>0</v>
      </c>
      <c r="AE1276" s="419">
        <f t="shared" si="122"/>
        <v>0</v>
      </c>
      <c r="AF1276" s="419">
        <f t="shared" si="123"/>
        <v>0</v>
      </c>
      <c r="AG1276" s="419">
        <f t="shared" si="124"/>
        <v>0</v>
      </c>
      <c r="AH1276" s="419">
        <f t="shared" si="125"/>
        <v>0</v>
      </c>
    </row>
    <row r="1277" spans="1:34" ht="14.5" x14ac:dyDescent="0.35">
      <c r="A1277" s="681" t="s">
        <v>3424</v>
      </c>
      <c r="B1277" s="682" t="s">
        <v>10247</v>
      </c>
      <c r="C1277" s="419"/>
      <c r="D1277" s="419"/>
      <c r="E1277" s="419"/>
      <c r="F1277" s="419"/>
      <c r="G1277" s="419"/>
      <c r="H1277" s="419"/>
      <c r="I1277" s="419"/>
      <c r="J1277" s="419"/>
      <c r="K1277" s="419"/>
      <c r="L1277" s="419"/>
      <c r="M1277" t="s">
        <v>10248</v>
      </c>
      <c r="N1277">
        <v>3</v>
      </c>
      <c r="O1277">
        <v>3</v>
      </c>
      <c r="P1277">
        <v>0</v>
      </c>
      <c r="Q1277">
        <v>0</v>
      </c>
      <c r="R1277">
        <v>0</v>
      </c>
      <c r="S1277">
        <v>2</v>
      </c>
      <c r="T1277">
        <v>1</v>
      </c>
      <c r="U1277">
        <v>0</v>
      </c>
      <c r="V1277">
        <v>0</v>
      </c>
      <c r="W1277">
        <v>0</v>
      </c>
      <c r="X1277">
        <v>0</v>
      </c>
      <c r="Y1277">
        <v>2</v>
      </c>
      <c r="Z1277">
        <v>1</v>
      </c>
      <c r="AA1277">
        <v>0</v>
      </c>
      <c r="AB1277">
        <v>0</v>
      </c>
      <c r="AC1277" s="419">
        <f t="shared" si="120"/>
        <v>0</v>
      </c>
      <c r="AD1277" s="419">
        <f t="shared" si="121"/>
        <v>0</v>
      </c>
      <c r="AE1277" s="419">
        <f t="shared" si="122"/>
        <v>0</v>
      </c>
      <c r="AF1277" s="419">
        <f t="shared" si="123"/>
        <v>0</v>
      </c>
      <c r="AG1277" s="419">
        <f t="shared" si="124"/>
        <v>0</v>
      </c>
      <c r="AH1277" s="419">
        <f t="shared" si="125"/>
        <v>0</v>
      </c>
    </row>
    <row r="1278" spans="1:34" ht="14.5" x14ac:dyDescent="0.35">
      <c r="A1278" s="681" t="s">
        <v>3425</v>
      </c>
      <c r="B1278" s="682" t="s">
        <v>3426</v>
      </c>
      <c r="C1278" s="419"/>
      <c r="D1278" s="419"/>
      <c r="E1278" s="419"/>
      <c r="F1278" s="419"/>
      <c r="G1278" s="419"/>
      <c r="H1278" s="419"/>
      <c r="I1278" s="419"/>
      <c r="J1278" s="419"/>
      <c r="K1278" s="419"/>
      <c r="L1278" s="419"/>
      <c r="M1278" t="s">
        <v>3427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 s="419">
        <f t="shared" si="120"/>
        <v>0</v>
      </c>
      <c r="AD1278" s="419">
        <f t="shared" si="121"/>
        <v>0</v>
      </c>
      <c r="AE1278" s="419">
        <f t="shared" si="122"/>
        <v>0</v>
      </c>
      <c r="AF1278" s="419">
        <f t="shared" si="123"/>
        <v>0</v>
      </c>
      <c r="AG1278" s="419">
        <f t="shared" si="124"/>
        <v>0</v>
      </c>
      <c r="AH1278" s="419">
        <f t="shared" si="125"/>
        <v>0</v>
      </c>
    </row>
    <row r="1279" spans="1:34" ht="14.5" x14ac:dyDescent="0.35">
      <c r="A1279" s="681" t="s">
        <v>3429</v>
      </c>
      <c r="B1279" s="682" t="s">
        <v>10259</v>
      </c>
      <c r="C1279" s="419"/>
      <c r="D1279" s="419"/>
      <c r="E1279" s="419"/>
      <c r="F1279" s="419"/>
      <c r="G1279" s="419"/>
      <c r="H1279" s="419"/>
      <c r="I1279" s="419"/>
      <c r="J1279" s="419"/>
      <c r="K1279" s="419"/>
      <c r="L1279" s="419"/>
      <c r="M1279" t="s">
        <v>10260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 s="419">
        <f t="shared" si="120"/>
        <v>0</v>
      </c>
      <c r="AD1279" s="419">
        <f t="shared" si="121"/>
        <v>0</v>
      </c>
      <c r="AE1279" s="419">
        <f t="shared" si="122"/>
        <v>0</v>
      </c>
      <c r="AF1279" s="419">
        <f t="shared" si="123"/>
        <v>0</v>
      </c>
      <c r="AG1279" s="419">
        <f t="shared" si="124"/>
        <v>0</v>
      </c>
      <c r="AH1279" s="419">
        <f t="shared" si="125"/>
        <v>0</v>
      </c>
    </row>
    <row r="1280" spans="1:34" ht="14.5" x14ac:dyDescent="0.35">
      <c r="A1280" s="681" t="s">
        <v>3430</v>
      </c>
      <c r="B1280" s="682" t="s">
        <v>10288</v>
      </c>
      <c r="C1280" s="419"/>
      <c r="D1280" s="419"/>
      <c r="E1280" s="419"/>
      <c r="F1280" s="419"/>
      <c r="G1280" s="419"/>
      <c r="H1280" s="419"/>
      <c r="I1280" s="419"/>
      <c r="J1280" s="419"/>
      <c r="K1280" s="419"/>
      <c r="L1280" s="419"/>
      <c r="M1280" t="s">
        <v>10289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 s="419">
        <f t="shared" si="120"/>
        <v>0</v>
      </c>
      <c r="AD1280" s="419">
        <f t="shared" si="121"/>
        <v>0</v>
      </c>
      <c r="AE1280" s="419">
        <f t="shared" si="122"/>
        <v>0</v>
      </c>
      <c r="AF1280" s="419">
        <f t="shared" si="123"/>
        <v>0</v>
      </c>
      <c r="AG1280" s="419">
        <f t="shared" si="124"/>
        <v>0</v>
      </c>
      <c r="AH1280" s="419">
        <f t="shared" si="125"/>
        <v>0</v>
      </c>
    </row>
    <row r="1281" spans="1:34" ht="14.5" x14ac:dyDescent="0.35">
      <c r="A1281" s="681" t="s">
        <v>556</v>
      </c>
      <c r="B1281" s="682" t="s">
        <v>10250</v>
      </c>
      <c r="C1281" s="419"/>
      <c r="D1281" s="419"/>
      <c r="E1281" s="419"/>
      <c r="F1281" s="419"/>
      <c r="G1281" s="419"/>
      <c r="H1281" s="419"/>
      <c r="I1281" s="419"/>
      <c r="J1281" s="419"/>
      <c r="K1281" s="419"/>
      <c r="L1281" s="419"/>
      <c r="M1281" t="s">
        <v>766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 s="419">
        <f t="shared" si="120"/>
        <v>0</v>
      </c>
      <c r="AD1281" s="419">
        <f t="shared" si="121"/>
        <v>0</v>
      </c>
      <c r="AE1281" s="419">
        <f t="shared" si="122"/>
        <v>0</v>
      </c>
      <c r="AF1281" s="419">
        <f t="shared" si="123"/>
        <v>0</v>
      </c>
      <c r="AG1281" s="419">
        <f t="shared" si="124"/>
        <v>0</v>
      </c>
      <c r="AH1281" s="419">
        <f t="shared" si="125"/>
        <v>0</v>
      </c>
    </row>
    <row r="1282" spans="1:34" ht="14.5" x14ac:dyDescent="0.35">
      <c r="A1282" s="681" t="s">
        <v>3431</v>
      </c>
      <c r="B1282" s="682" t="s">
        <v>10262</v>
      </c>
      <c r="C1282" s="419"/>
      <c r="D1282" s="419"/>
      <c r="E1282" s="419"/>
      <c r="F1282" s="419"/>
      <c r="G1282" s="419"/>
      <c r="H1282" s="419"/>
      <c r="I1282" s="419"/>
      <c r="J1282" s="419"/>
      <c r="K1282" s="419"/>
      <c r="L1282" s="419"/>
      <c r="M1282" t="s">
        <v>10263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 s="419">
        <f t="shared" si="120"/>
        <v>0</v>
      </c>
      <c r="AD1282" s="419">
        <f t="shared" si="121"/>
        <v>0</v>
      </c>
      <c r="AE1282" s="419">
        <f t="shared" si="122"/>
        <v>0</v>
      </c>
      <c r="AF1282" s="419">
        <f t="shared" si="123"/>
        <v>0</v>
      </c>
      <c r="AG1282" s="419">
        <f t="shared" si="124"/>
        <v>0</v>
      </c>
      <c r="AH1282" s="419">
        <f t="shared" si="125"/>
        <v>0</v>
      </c>
    </row>
    <row r="1283" spans="1:34" ht="14.5" x14ac:dyDescent="0.35">
      <c r="A1283" s="681" t="s">
        <v>560</v>
      </c>
      <c r="B1283" s="682" t="s">
        <v>10314</v>
      </c>
      <c r="C1283" s="419"/>
      <c r="D1283" s="419"/>
      <c r="E1283" s="419"/>
      <c r="F1283" s="419"/>
      <c r="G1283" s="419"/>
      <c r="H1283" s="419"/>
      <c r="I1283" s="419"/>
      <c r="J1283" s="419"/>
      <c r="K1283" s="419"/>
      <c r="L1283" s="419"/>
      <c r="M1283" t="s">
        <v>1605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 s="419">
        <f t="shared" si="120"/>
        <v>0</v>
      </c>
      <c r="AD1283" s="419">
        <f t="shared" si="121"/>
        <v>0</v>
      </c>
      <c r="AE1283" s="419">
        <f t="shared" si="122"/>
        <v>0</v>
      </c>
      <c r="AF1283" s="419">
        <f t="shared" si="123"/>
        <v>0</v>
      </c>
      <c r="AG1283" s="419">
        <f t="shared" si="124"/>
        <v>0</v>
      </c>
      <c r="AH1283" s="419">
        <f t="shared" si="125"/>
        <v>0</v>
      </c>
    </row>
    <row r="1284" spans="1:34" ht="14.5" x14ac:dyDescent="0.35">
      <c r="A1284" s="681" t="s">
        <v>751</v>
      </c>
      <c r="B1284" s="682" t="s">
        <v>3433</v>
      </c>
      <c r="C1284" s="419"/>
      <c r="D1284" s="419"/>
      <c r="E1284" s="419"/>
      <c r="F1284" s="419"/>
      <c r="G1284" s="419"/>
      <c r="H1284" s="419"/>
      <c r="I1284" s="419"/>
      <c r="J1284" s="419"/>
      <c r="K1284" s="419"/>
      <c r="L1284" s="419"/>
      <c r="M1284" t="s">
        <v>1407</v>
      </c>
      <c r="N1284">
        <v>3</v>
      </c>
      <c r="O1284">
        <v>1</v>
      </c>
      <c r="P1284">
        <v>2</v>
      </c>
      <c r="Q1284">
        <v>0</v>
      </c>
      <c r="R1284">
        <v>1</v>
      </c>
      <c r="S1284">
        <v>2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1</v>
      </c>
      <c r="Z1284">
        <v>0</v>
      </c>
      <c r="AA1284">
        <v>0</v>
      </c>
      <c r="AB1284">
        <v>0</v>
      </c>
      <c r="AC1284" s="419">
        <f t="shared" ref="AC1284:AC1347" si="126">+Q1284-W1284</f>
        <v>0</v>
      </c>
      <c r="AD1284" s="419">
        <f t="shared" ref="AD1284:AD1347" si="127">+R1284-X1284</f>
        <v>1</v>
      </c>
      <c r="AE1284" s="419">
        <f t="shared" ref="AE1284:AE1347" si="128">+S1284-Y1284</f>
        <v>1</v>
      </c>
      <c r="AF1284" s="419">
        <f t="shared" ref="AF1284:AF1347" si="129">+T1284-Z1284</f>
        <v>0</v>
      </c>
      <c r="AG1284" s="419">
        <f t="shared" ref="AG1284:AG1347" si="130">+U1284-AA1284</f>
        <v>0</v>
      </c>
      <c r="AH1284" s="419">
        <f t="shared" ref="AH1284:AH1347" si="131">+V1284-AB1284</f>
        <v>0</v>
      </c>
    </row>
    <row r="1285" spans="1:34" ht="14.5" x14ac:dyDescent="0.35">
      <c r="A1285" s="681" t="s">
        <v>3435</v>
      </c>
      <c r="B1285" s="682" t="s">
        <v>3436</v>
      </c>
      <c r="C1285" s="419"/>
      <c r="D1285" s="419"/>
      <c r="E1285" s="419"/>
      <c r="F1285" s="419"/>
      <c r="G1285" s="419"/>
      <c r="H1285" s="419"/>
      <c r="I1285" s="419"/>
      <c r="J1285" s="419"/>
      <c r="K1285" s="419"/>
      <c r="L1285" s="419"/>
      <c r="M1285" t="s">
        <v>1589</v>
      </c>
      <c r="N1285">
        <v>6</v>
      </c>
      <c r="O1285">
        <v>5</v>
      </c>
      <c r="P1285">
        <v>1</v>
      </c>
      <c r="Q1285">
        <v>2</v>
      </c>
      <c r="R1285">
        <v>1</v>
      </c>
      <c r="S1285">
        <v>0</v>
      </c>
      <c r="T1285">
        <v>3</v>
      </c>
      <c r="U1285">
        <v>0</v>
      </c>
      <c r="V1285">
        <v>0</v>
      </c>
      <c r="W1285">
        <v>2</v>
      </c>
      <c r="X1285">
        <v>1</v>
      </c>
      <c r="Y1285">
        <v>0</v>
      </c>
      <c r="Z1285">
        <v>2</v>
      </c>
      <c r="AA1285">
        <v>0</v>
      </c>
      <c r="AB1285">
        <v>0</v>
      </c>
      <c r="AC1285" s="419">
        <f t="shared" si="126"/>
        <v>0</v>
      </c>
      <c r="AD1285" s="419">
        <f t="shared" si="127"/>
        <v>0</v>
      </c>
      <c r="AE1285" s="419">
        <f t="shared" si="128"/>
        <v>0</v>
      </c>
      <c r="AF1285" s="419">
        <f t="shared" si="129"/>
        <v>1</v>
      </c>
      <c r="AG1285" s="419">
        <f t="shared" si="130"/>
        <v>0</v>
      </c>
      <c r="AH1285" s="419">
        <f t="shared" si="131"/>
        <v>0</v>
      </c>
    </row>
    <row r="1286" spans="1:34" ht="14.5" x14ac:dyDescent="0.35">
      <c r="A1286" s="681" t="s">
        <v>1200</v>
      </c>
      <c r="B1286" s="682" t="s">
        <v>3440</v>
      </c>
      <c r="C1286" s="419"/>
      <c r="D1286" s="419"/>
      <c r="E1286" s="419"/>
      <c r="F1286" s="419"/>
      <c r="G1286" s="419"/>
      <c r="H1286" s="419"/>
      <c r="I1286" s="419"/>
      <c r="J1286" s="419"/>
      <c r="K1286" s="419"/>
      <c r="L1286" s="419"/>
      <c r="M1286" t="s">
        <v>3441</v>
      </c>
      <c r="N1286">
        <v>11</v>
      </c>
      <c r="O1286">
        <v>7</v>
      </c>
      <c r="P1286">
        <v>4</v>
      </c>
      <c r="Q1286">
        <v>3</v>
      </c>
      <c r="R1286">
        <v>0</v>
      </c>
      <c r="S1286">
        <v>2</v>
      </c>
      <c r="T1286">
        <v>1</v>
      </c>
      <c r="U1286">
        <v>5</v>
      </c>
      <c r="V1286">
        <v>0</v>
      </c>
      <c r="W1286">
        <v>2</v>
      </c>
      <c r="X1286">
        <v>0</v>
      </c>
      <c r="Y1286">
        <v>2</v>
      </c>
      <c r="Z1286">
        <v>0</v>
      </c>
      <c r="AA1286">
        <v>3</v>
      </c>
      <c r="AB1286">
        <v>0</v>
      </c>
      <c r="AC1286" s="419">
        <f t="shared" si="126"/>
        <v>1</v>
      </c>
      <c r="AD1286" s="419">
        <f t="shared" si="127"/>
        <v>0</v>
      </c>
      <c r="AE1286" s="419">
        <f t="shared" si="128"/>
        <v>0</v>
      </c>
      <c r="AF1286" s="419">
        <f t="shared" si="129"/>
        <v>1</v>
      </c>
      <c r="AG1286" s="419">
        <f t="shared" si="130"/>
        <v>2</v>
      </c>
      <c r="AH1286" s="419">
        <f t="shared" si="131"/>
        <v>0</v>
      </c>
    </row>
    <row r="1287" spans="1:34" ht="14.5" x14ac:dyDescent="0.35">
      <c r="A1287" s="681" t="s">
        <v>7117</v>
      </c>
      <c r="B1287" s="682" t="s">
        <v>3445</v>
      </c>
      <c r="C1287" s="419"/>
      <c r="D1287" s="419"/>
      <c r="E1287" s="419"/>
      <c r="F1287" s="419"/>
      <c r="G1287" s="419"/>
      <c r="H1287" s="419"/>
      <c r="I1287" s="419"/>
      <c r="J1287" s="419"/>
      <c r="K1287" s="419"/>
      <c r="L1287" s="419"/>
      <c r="M1287" t="s">
        <v>3446</v>
      </c>
      <c r="N1287">
        <v>1</v>
      </c>
      <c r="O1287">
        <v>1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0</v>
      </c>
      <c r="AB1287">
        <v>0</v>
      </c>
      <c r="AC1287" s="419">
        <f t="shared" si="126"/>
        <v>0</v>
      </c>
      <c r="AD1287" s="419">
        <f t="shared" si="127"/>
        <v>0</v>
      </c>
      <c r="AE1287" s="419">
        <f t="shared" si="128"/>
        <v>0</v>
      </c>
      <c r="AF1287" s="419">
        <f t="shared" si="129"/>
        <v>0</v>
      </c>
      <c r="AG1287" s="419">
        <f t="shared" si="130"/>
        <v>0</v>
      </c>
      <c r="AH1287" s="419">
        <f t="shared" si="131"/>
        <v>0</v>
      </c>
    </row>
    <row r="1288" spans="1:34" ht="14.5" x14ac:dyDescent="0.35">
      <c r="A1288" s="681" t="s">
        <v>788</v>
      </c>
      <c r="B1288" s="682" t="s">
        <v>3448</v>
      </c>
      <c r="C1288" s="419"/>
      <c r="D1288" s="419"/>
      <c r="E1288" s="419"/>
      <c r="F1288" s="419"/>
      <c r="G1288" s="419"/>
      <c r="H1288" s="419"/>
      <c r="I1288" s="419"/>
      <c r="J1288" s="419"/>
      <c r="K1288" s="419"/>
      <c r="L1288" s="419"/>
      <c r="M1288" t="s">
        <v>515</v>
      </c>
      <c r="N1288">
        <v>1</v>
      </c>
      <c r="O1288">
        <v>0</v>
      </c>
      <c r="P1288">
        <v>1</v>
      </c>
      <c r="Q1288">
        <v>0</v>
      </c>
      <c r="R1288">
        <v>1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 s="419">
        <f t="shared" si="126"/>
        <v>0</v>
      </c>
      <c r="AD1288" s="419">
        <f t="shared" si="127"/>
        <v>1</v>
      </c>
      <c r="AE1288" s="419">
        <f t="shared" si="128"/>
        <v>0</v>
      </c>
      <c r="AF1288" s="419">
        <f t="shared" si="129"/>
        <v>0</v>
      </c>
      <c r="AG1288" s="419">
        <f t="shared" si="130"/>
        <v>0</v>
      </c>
      <c r="AH1288" s="419">
        <f t="shared" si="131"/>
        <v>0</v>
      </c>
    </row>
    <row r="1289" spans="1:34" ht="14.5" x14ac:dyDescent="0.35">
      <c r="A1289" s="681" t="s">
        <v>500</v>
      </c>
      <c r="B1289" s="682" t="s">
        <v>3450</v>
      </c>
      <c r="C1289" s="419"/>
      <c r="D1289" s="419"/>
      <c r="E1289" s="419"/>
      <c r="F1289" s="419"/>
      <c r="G1289" s="419"/>
      <c r="H1289" s="419"/>
      <c r="I1289" s="419"/>
      <c r="J1289" s="419"/>
      <c r="K1289" s="419"/>
      <c r="L1289" s="419"/>
      <c r="M1289" t="s">
        <v>14393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 s="419">
        <f t="shared" si="126"/>
        <v>0</v>
      </c>
      <c r="AD1289" s="419">
        <f t="shared" si="127"/>
        <v>0</v>
      </c>
      <c r="AE1289" s="419">
        <f t="shared" si="128"/>
        <v>0</v>
      </c>
      <c r="AF1289" s="419">
        <f t="shared" si="129"/>
        <v>0</v>
      </c>
      <c r="AG1289" s="419">
        <f t="shared" si="130"/>
        <v>0</v>
      </c>
      <c r="AH1289" s="419">
        <f t="shared" si="131"/>
        <v>0</v>
      </c>
    </row>
    <row r="1290" spans="1:34" ht="14.5" x14ac:dyDescent="0.35">
      <c r="A1290" s="681" t="s">
        <v>3452</v>
      </c>
      <c r="B1290" s="682" t="s">
        <v>10193</v>
      </c>
      <c r="C1290" s="419"/>
      <c r="D1290" s="419"/>
      <c r="E1290" s="419"/>
      <c r="F1290" s="419"/>
      <c r="G1290" s="419"/>
      <c r="H1290" s="419"/>
      <c r="I1290" s="419"/>
      <c r="J1290" s="419"/>
      <c r="K1290" s="419"/>
      <c r="L1290" s="419"/>
      <c r="M1290" t="s">
        <v>10194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 s="419">
        <f t="shared" si="126"/>
        <v>0</v>
      </c>
      <c r="AD1290" s="419">
        <f t="shared" si="127"/>
        <v>0</v>
      </c>
      <c r="AE1290" s="419">
        <f t="shared" si="128"/>
        <v>0</v>
      </c>
      <c r="AF1290" s="419">
        <f t="shared" si="129"/>
        <v>0</v>
      </c>
      <c r="AG1290" s="419">
        <f t="shared" si="130"/>
        <v>0</v>
      </c>
      <c r="AH1290" s="419">
        <f t="shared" si="131"/>
        <v>0</v>
      </c>
    </row>
    <row r="1291" spans="1:34" ht="14.5" x14ac:dyDescent="0.35">
      <c r="A1291" s="681" t="s">
        <v>3453</v>
      </c>
      <c r="B1291" s="682" t="s">
        <v>3454</v>
      </c>
      <c r="C1291" s="419"/>
      <c r="D1291" s="419"/>
      <c r="E1291" s="419"/>
      <c r="F1291" s="419"/>
      <c r="G1291" s="419"/>
      <c r="H1291" s="419"/>
      <c r="I1291" s="419"/>
      <c r="J1291" s="419"/>
      <c r="K1291" s="419"/>
      <c r="L1291" s="419"/>
      <c r="M1291" t="s">
        <v>766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 s="419">
        <f t="shared" si="126"/>
        <v>0</v>
      </c>
      <c r="AD1291" s="419">
        <f t="shared" si="127"/>
        <v>0</v>
      </c>
      <c r="AE1291" s="419">
        <f t="shared" si="128"/>
        <v>0</v>
      </c>
      <c r="AF1291" s="419">
        <f t="shared" si="129"/>
        <v>0</v>
      </c>
      <c r="AG1291" s="419">
        <f t="shared" si="130"/>
        <v>0</v>
      </c>
      <c r="AH1291" s="419">
        <f t="shared" si="131"/>
        <v>0</v>
      </c>
    </row>
    <row r="1292" spans="1:34" ht="14.5" x14ac:dyDescent="0.35">
      <c r="A1292" s="681" t="s">
        <v>3456</v>
      </c>
      <c r="B1292" s="682" t="s">
        <v>3457</v>
      </c>
      <c r="C1292" s="419"/>
      <c r="D1292" s="419"/>
      <c r="E1292" s="419"/>
      <c r="F1292" s="419"/>
      <c r="G1292" s="419"/>
      <c r="H1292" s="419"/>
      <c r="I1292" s="419"/>
      <c r="J1292" s="419"/>
      <c r="K1292" s="419"/>
      <c r="L1292" s="419"/>
      <c r="M1292" t="s">
        <v>2969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 s="419">
        <f t="shared" si="126"/>
        <v>0</v>
      </c>
      <c r="AD1292" s="419">
        <f t="shared" si="127"/>
        <v>0</v>
      </c>
      <c r="AE1292" s="419">
        <f t="shared" si="128"/>
        <v>0</v>
      </c>
      <c r="AF1292" s="419">
        <f t="shared" si="129"/>
        <v>0</v>
      </c>
      <c r="AG1292" s="419">
        <f t="shared" si="130"/>
        <v>0</v>
      </c>
      <c r="AH1292" s="419">
        <f t="shared" si="131"/>
        <v>0</v>
      </c>
    </row>
    <row r="1293" spans="1:34" ht="14.5" x14ac:dyDescent="0.35">
      <c r="A1293" s="681" t="s">
        <v>3460</v>
      </c>
      <c r="B1293" s="682" t="s">
        <v>3461</v>
      </c>
      <c r="C1293" s="419"/>
      <c r="D1293" s="419"/>
      <c r="E1293" s="419"/>
      <c r="F1293" s="419"/>
      <c r="G1293" s="419"/>
      <c r="H1293" s="419"/>
      <c r="I1293" s="419"/>
      <c r="J1293" s="419"/>
      <c r="K1293" s="419"/>
      <c r="L1293" s="419"/>
      <c r="M1293" t="s">
        <v>3462</v>
      </c>
      <c r="N1293">
        <v>1</v>
      </c>
      <c r="O1293">
        <v>0</v>
      </c>
      <c r="P1293">
        <v>1</v>
      </c>
      <c r="Q1293">
        <v>0</v>
      </c>
      <c r="R1293">
        <v>0</v>
      </c>
      <c r="S1293">
        <v>1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 s="419">
        <f t="shared" si="126"/>
        <v>0</v>
      </c>
      <c r="AD1293" s="419">
        <f t="shared" si="127"/>
        <v>0</v>
      </c>
      <c r="AE1293" s="419">
        <f t="shared" si="128"/>
        <v>1</v>
      </c>
      <c r="AF1293" s="419">
        <f t="shared" si="129"/>
        <v>0</v>
      </c>
      <c r="AG1293" s="419">
        <f t="shared" si="130"/>
        <v>0</v>
      </c>
      <c r="AH1293" s="419">
        <f t="shared" si="131"/>
        <v>0</v>
      </c>
    </row>
    <row r="1294" spans="1:34" ht="14.5" x14ac:dyDescent="0.35">
      <c r="A1294" s="681" t="s">
        <v>7355</v>
      </c>
      <c r="B1294" s="682" t="s">
        <v>3464</v>
      </c>
      <c r="C1294" s="419"/>
      <c r="D1294" s="419"/>
      <c r="E1294" s="419"/>
      <c r="F1294" s="419"/>
      <c r="G1294" s="419"/>
      <c r="H1294" s="419"/>
      <c r="I1294" s="419"/>
      <c r="J1294" s="419"/>
      <c r="K1294" s="419"/>
      <c r="L1294" s="419"/>
      <c r="M1294" t="s">
        <v>3465</v>
      </c>
      <c r="N1294">
        <v>18</v>
      </c>
      <c r="O1294">
        <v>9</v>
      </c>
      <c r="P1294">
        <v>9</v>
      </c>
      <c r="Q1294">
        <v>2</v>
      </c>
      <c r="R1294">
        <v>4</v>
      </c>
      <c r="S1294">
        <v>2</v>
      </c>
      <c r="T1294">
        <v>0</v>
      </c>
      <c r="U1294">
        <v>10</v>
      </c>
      <c r="V1294">
        <v>0</v>
      </c>
      <c r="W1294">
        <v>1</v>
      </c>
      <c r="X1294">
        <v>2</v>
      </c>
      <c r="Y1294">
        <v>2</v>
      </c>
      <c r="Z1294">
        <v>0</v>
      </c>
      <c r="AA1294">
        <v>4</v>
      </c>
      <c r="AB1294">
        <v>0</v>
      </c>
      <c r="AC1294" s="419">
        <f t="shared" si="126"/>
        <v>1</v>
      </c>
      <c r="AD1294" s="419">
        <f t="shared" si="127"/>
        <v>2</v>
      </c>
      <c r="AE1294" s="419">
        <f t="shared" si="128"/>
        <v>0</v>
      </c>
      <c r="AF1294" s="419">
        <f t="shared" si="129"/>
        <v>0</v>
      </c>
      <c r="AG1294" s="419">
        <f t="shared" si="130"/>
        <v>6</v>
      </c>
      <c r="AH1294" s="419">
        <f t="shared" si="131"/>
        <v>0</v>
      </c>
    </row>
    <row r="1295" spans="1:34" ht="14.5" x14ac:dyDescent="0.35">
      <c r="A1295" s="681" t="s">
        <v>3467</v>
      </c>
      <c r="B1295" s="682" t="s">
        <v>3468</v>
      </c>
      <c r="C1295" s="419"/>
      <c r="D1295" s="419"/>
      <c r="E1295" s="419"/>
      <c r="F1295" s="419"/>
      <c r="G1295" s="419"/>
      <c r="H1295" s="419"/>
      <c r="I1295" s="419"/>
      <c r="J1295" s="419"/>
      <c r="K1295" s="419"/>
      <c r="L1295" s="419"/>
      <c r="M1295" t="s">
        <v>340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 s="419">
        <f t="shared" si="126"/>
        <v>0</v>
      </c>
      <c r="AD1295" s="419">
        <f t="shared" si="127"/>
        <v>0</v>
      </c>
      <c r="AE1295" s="419">
        <f t="shared" si="128"/>
        <v>0</v>
      </c>
      <c r="AF1295" s="419">
        <f t="shared" si="129"/>
        <v>0</v>
      </c>
      <c r="AG1295" s="419">
        <f t="shared" si="130"/>
        <v>0</v>
      </c>
      <c r="AH1295" s="419">
        <f t="shared" si="131"/>
        <v>0</v>
      </c>
    </row>
    <row r="1296" spans="1:34" ht="14.5" x14ac:dyDescent="0.35">
      <c r="A1296" s="681" t="s">
        <v>3471</v>
      </c>
      <c r="B1296" s="682" t="s">
        <v>3472</v>
      </c>
      <c r="C1296" s="419"/>
      <c r="D1296" s="419"/>
      <c r="E1296" s="419"/>
      <c r="F1296" s="419"/>
      <c r="G1296" s="419"/>
      <c r="H1296" s="419"/>
      <c r="I1296" s="419"/>
      <c r="J1296" s="419"/>
      <c r="K1296" s="419"/>
      <c r="L1296" s="419"/>
      <c r="M1296" t="s">
        <v>3473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 s="419">
        <f t="shared" si="126"/>
        <v>0</v>
      </c>
      <c r="AD1296" s="419">
        <f t="shared" si="127"/>
        <v>0</v>
      </c>
      <c r="AE1296" s="419">
        <f t="shared" si="128"/>
        <v>0</v>
      </c>
      <c r="AF1296" s="419">
        <f t="shared" si="129"/>
        <v>0</v>
      </c>
      <c r="AG1296" s="419">
        <f t="shared" si="130"/>
        <v>0</v>
      </c>
      <c r="AH1296" s="419">
        <f t="shared" si="131"/>
        <v>0</v>
      </c>
    </row>
    <row r="1297" spans="1:34" ht="14.5" x14ac:dyDescent="0.35">
      <c r="A1297" s="681" t="s">
        <v>3323</v>
      </c>
      <c r="B1297" s="682" t="s">
        <v>3476</v>
      </c>
      <c r="C1297" s="419"/>
      <c r="D1297" s="419"/>
      <c r="E1297" s="419"/>
      <c r="F1297" s="419"/>
      <c r="G1297" s="419"/>
      <c r="H1297" s="419"/>
      <c r="I1297" s="419"/>
      <c r="J1297" s="419"/>
      <c r="K1297" s="419"/>
      <c r="L1297" s="419"/>
      <c r="M1297" t="s">
        <v>948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 s="419">
        <f t="shared" si="126"/>
        <v>0</v>
      </c>
      <c r="AD1297" s="419">
        <f t="shared" si="127"/>
        <v>0</v>
      </c>
      <c r="AE1297" s="419">
        <f t="shared" si="128"/>
        <v>0</v>
      </c>
      <c r="AF1297" s="419">
        <f t="shared" si="129"/>
        <v>0</v>
      </c>
      <c r="AG1297" s="419">
        <f t="shared" si="130"/>
        <v>0</v>
      </c>
      <c r="AH1297" s="419">
        <f t="shared" si="131"/>
        <v>0</v>
      </c>
    </row>
    <row r="1298" spans="1:34" ht="14.5" x14ac:dyDescent="0.35">
      <c r="A1298" s="681" t="s">
        <v>3356</v>
      </c>
      <c r="B1298" s="682" t="s">
        <v>3478</v>
      </c>
      <c r="C1298" s="419"/>
      <c r="D1298" s="419"/>
      <c r="E1298" s="419"/>
      <c r="F1298" s="419"/>
      <c r="G1298" s="419"/>
      <c r="H1298" s="419"/>
      <c r="I1298" s="419"/>
      <c r="J1298" s="419"/>
      <c r="K1298" s="419"/>
      <c r="L1298" s="419"/>
      <c r="M1298" t="s">
        <v>3479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 s="419">
        <f t="shared" si="126"/>
        <v>0</v>
      </c>
      <c r="AD1298" s="419">
        <f t="shared" si="127"/>
        <v>0</v>
      </c>
      <c r="AE1298" s="419">
        <f t="shared" si="128"/>
        <v>0</v>
      </c>
      <c r="AF1298" s="419">
        <f t="shared" si="129"/>
        <v>0</v>
      </c>
      <c r="AG1298" s="419">
        <f t="shared" si="130"/>
        <v>0</v>
      </c>
      <c r="AH1298" s="419">
        <f t="shared" si="131"/>
        <v>0</v>
      </c>
    </row>
    <row r="1299" spans="1:34" ht="14.5" x14ac:dyDescent="0.35">
      <c r="A1299" s="681" t="s">
        <v>3481</v>
      </c>
      <c r="B1299" s="682" t="s">
        <v>3482</v>
      </c>
      <c r="C1299" s="419"/>
      <c r="D1299" s="419"/>
      <c r="E1299" s="419"/>
      <c r="F1299" s="419"/>
      <c r="G1299" s="419"/>
      <c r="H1299" s="419"/>
      <c r="I1299" s="419"/>
      <c r="J1299" s="419"/>
      <c r="K1299" s="419"/>
      <c r="L1299" s="419"/>
      <c r="M1299" t="s">
        <v>1987</v>
      </c>
      <c r="N1299">
        <v>2</v>
      </c>
      <c r="O1299">
        <v>1</v>
      </c>
      <c r="P1299">
        <v>1</v>
      </c>
      <c r="Q1299">
        <v>0</v>
      </c>
      <c r="R1299">
        <v>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0</v>
      </c>
      <c r="AB1299">
        <v>0</v>
      </c>
      <c r="AC1299" s="419">
        <f t="shared" si="126"/>
        <v>0</v>
      </c>
      <c r="AD1299" s="419">
        <f t="shared" si="127"/>
        <v>1</v>
      </c>
      <c r="AE1299" s="419">
        <f t="shared" si="128"/>
        <v>0</v>
      </c>
      <c r="AF1299" s="419">
        <f t="shared" si="129"/>
        <v>0</v>
      </c>
      <c r="AG1299" s="419">
        <f t="shared" si="130"/>
        <v>0</v>
      </c>
      <c r="AH1299" s="419">
        <f t="shared" si="131"/>
        <v>0</v>
      </c>
    </row>
    <row r="1300" spans="1:34" ht="14.5" x14ac:dyDescent="0.35">
      <c r="A1300" s="681" t="s">
        <v>3485</v>
      </c>
      <c r="B1300" s="682" t="s">
        <v>3486</v>
      </c>
      <c r="C1300" s="419"/>
      <c r="D1300" s="419"/>
      <c r="E1300" s="419"/>
      <c r="F1300" s="419"/>
      <c r="G1300" s="419"/>
      <c r="H1300" s="419"/>
      <c r="I1300" s="419"/>
      <c r="J1300" s="419"/>
      <c r="K1300" s="419"/>
      <c r="L1300" s="419"/>
      <c r="M1300" t="s">
        <v>971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 s="419">
        <f t="shared" si="126"/>
        <v>0</v>
      </c>
      <c r="AD1300" s="419">
        <f t="shared" si="127"/>
        <v>0</v>
      </c>
      <c r="AE1300" s="419">
        <f t="shared" si="128"/>
        <v>0</v>
      </c>
      <c r="AF1300" s="419">
        <f t="shared" si="129"/>
        <v>0</v>
      </c>
      <c r="AG1300" s="419">
        <f t="shared" si="130"/>
        <v>0</v>
      </c>
      <c r="AH1300" s="419">
        <f t="shared" si="131"/>
        <v>0</v>
      </c>
    </row>
    <row r="1301" spans="1:34" ht="14.5" x14ac:dyDescent="0.35">
      <c r="A1301" s="681" t="s">
        <v>2885</v>
      </c>
      <c r="B1301" s="682" t="s">
        <v>3488</v>
      </c>
      <c r="C1301" s="419"/>
      <c r="D1301" s="419"/>
      <c r="E1301" s="419"/>
      <c r="F1301" s="419"/>
      <c r="G1301" s="419"/>
      <c r="H1301" s="419"/>
      <c r="I1301" s="419"/>
      <c r="J1301" s="419"/>
      <c r="K1301" s="419"/>
      <c r="L1301" s="419"/>
      <c r="M1301" t="s">
        <v>483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 s="419">
        <f t="shared" si="126"/>
        <v>0</v>
      </c>
      <c r="AD1301" s="419">
        <f t="shared" si="127"/>
        <v>0</v>
      </c>
      <c r="AE1301" s="419">
        <f t="shared" si="128"/>
        <v>0</v>
      </c>
      <c r="AF1301" s="419">
        <f t="shared" si="129"/>
        <v>0</v>
      </c>
      <c r="AG1301" s="419">
        <f t="shared" si="130"/>
        <v>0</v>
      </c>
      <c r="AH1301" s="419">
        <f t="shared" si="131"/>
        <v>0</v>
      </c>
    </row>
    <row r="1302" spans="1:34" ht="14.5" x14ac:dyDescent="0.35">
      <c r="A1302" s="681" t="s">
        <v>3489</v>
      </c>
      <c r="B1302" s="682" t="s">
        <v>3490</v>
      </c>
      <c r="C1302" s="419"/>
      <c r="D1302" s="419"/>
      <c r="E1302" s="419"/>
      <c r="F1302" s="419"/>
      <c r="G1302" s="419"/>
      <c r="H1302" s="419"/>
      <c r="I1302" s="419"/>
      <c r="J1302" s="419"/>
      <c r="K1302" s="419"/>
      <c r="L1302" s="419"/>
      <c r="M1302" t="s">
        <v>3115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 s="419">
        <f t="shared" si="126"/>
        <v>0</v>
      </c>
      <c r="AD1302" s="419">
        <f t="shared" si="127"/>
        <v>0</v>
      </c>
      <c r="AE1302" s="419">
        <f t="shared" si="128"/>
        <v>0</v>
      </c>
      <c r="AF1302" s="419">
        <f t="shared" si="129"/>
        <v>0</v>
      </c>
      <c r="AG1302" s="419">
        <f t="shared" si="130"/>
        <v>0</v>
      </c>
      <c r="AH1302" s="419">
        <f t="shared" si="131"/>
        <v>0</v>
      </c>
    </row>
    <row r="1303" spans="1:34" ht="14.5" x14ac:dyDescent="0.35">
      <c r="A1303" s="681" t="s">
        <v>913</v>
      </c>
      <c r="B1303" s="682" t="s">
        <v>8298</v>
      </c>
      <c r="C1303" s="419"/>
      <c r="D1303" s="419"/>
      <c r="E1303" s="419"/>
      <c r="F1303" s="419"/>
      <c r="G1303" s="419"/>
      <c r="H1303" s="419"/>
      <c r="I1303" s="419"/>
      <c r="J1303" s="419"/>
      <c r="K1303" s="419"/>
      <c r="L1303" s="419"/>
      <c r="M1303" t="s">
        <v>3492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 s="419">
        <f t="shared" si="126"/>
        <v>0</v>
      </c>
      <c r="AD1303" s="419">
        <f t="shared" si="127"/>
        <v>0</v>
      </c>
      <c r="AE1303" s="419">
        <f t="shared" si="128"/>
        <v>0</v>
      </c>
      <c r="AF1303" s="419">
        <f t="shared" si="129"/>
        <v>0</v>
      </c>
      <c r="AG1303" s="419">
        <f t="shared" si="130"/>
        <v>0</v>
      </c>
      <c r="AH1303" s="419">
        <f t="shared" si="131"/>
        <v>0</v>
      </c>
    </row>
    <row r="1304" spans="1:34" ht="14.5" x14ac:dyDescent="0.35">
      <c r="A1304" s="681" t="s">
        <v>2916</v>
      </c>
      <c r="B1304" s="682" t="s">
        <v>10210</v>
      </c>
      <c r="C1304" s="419"/>
      <c r="D1304" s="419"/>
      <c r="E1304" s="419"/>
      <c r="F1304" s="419"/>
      <c r="G1304" s="419"/>
      <c r="H1304" s="419"/>
      <c r="I1304" s="419"/>
      <c r="J1304" s="419"/>
      <c r="K1304" s="419"/>
      <c r="L1304" s="419"/>
      <c r="M1304" t="s">
        <v>10211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 s="419">
        <f t="shared" si="126"/>
        <v>0</v>
      </c>
      <c r="AD1304" s="419">
        <f t="shared" si="127"/>
        <v>0</v>
      </c>
      <c r="AE1304" s="419">
        <f t="shared" si="128"/>
        <v>0</v>
      </c>
      <c r="AF1304" s="419">
        <f t="shared" si="129"/>
        <v>0</v>
      </c>
      <c r="AG1304" s="419">
        <f t="shared" si="130"/>
        <v>0</v>
      </c>
      <c r="AH1304" s="419">
        <f t="shared" si="131"/>
        <v>0</v>
      </c>
    </row>
    <row r="1305" spans="1:34" ht="14.5" x14ac:dyDescent="0.35">
      <c r="A1305" s="681" t="s">
        <v>2952</v>
      </c>
      <c r="B1305" s="682" t="s">
        <v>3493</v>
      </c>
      <c r="C1305" s="419"/>
      <c r="D1305" s="419"/>
      <c r="E1305" s="419"/>
      <c r="F1305" s="419"/>
      <c r="G1305" s="419"/>
      <c r="H1305" s="419"/>
      <c r="I1305" s="419"/>
      <c r="J1305" s="419"/>
      <c r="K1305" s="419"/>
      <c r="L1305" s="419"/>
      <c r="M1305" t="s">
        <v>336</v>
      </c>
      <c r="N1305">
        <v>3</v>
      </c>
      <c r="O1305">
        <v>0</v>
      </c>
      <c r="P1305">
        <v>3</v>
      </c>
      <c r="Q1305">
        <v>0</v>
      </c>
      <c r="R1305">
        <v>0</v>
      </c>
      <c r="S1305">
        <v>1</v>
      </c>
      <c r="T1305">
        <v>1</v>
      </c>
      <c r="U1305">
        <v>1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 s="419">
        <f t="shared" si="126"/>
        <v>0</v>
      </c>
      <c r="AD1305" s="419">
        <f t="shared" si="127"/>
        <v>0</v>
      </c>
      <c r="AE1305" s="419">
        <f t="shared" si="128"/>
        <v>1</v>
      </c>
      <c r="AF1305" s="419">
        <f t="shared" si="129"/>
        <v>1</v>
      </c>
      <c r="AG1305" s="419">
        <f t="shared" si="130"/>
        <v>1</v>
      </c>
      <c r="AH1305" s="419">
        <f t="shared" si="131"/>
        <v>0</v>
      </c>
    </row>
    <row r="1306" spans="1:34" ht="14.5" x14ac:dyDescent="0.35">
      <c r="A1306" s="681" t="s">
        <v>955</v>
      </c>
      <c r="B1306" s="682" t="s">
        <v>10222</v>
      </c>
      <c r="C1306" s="419"/>
      <c r="D1306" s="419"/>
      <c r="E1306" s="419"/>
      <c r="F1306" s="419"/>
      <c r="G1306" s="419"/>
      <c r="H1306" s="419"/>
      <c r="I1306" s="419"/>
      <c r="J1306" s="419"/>
      <c r="K1306" s="419"/>
      <c r="L1306" s="419"/>
      <c r="M1306" t="s">
        <v>10221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 s="419">
        <f t="shared" si="126"/>
        <v>0</v>
      </c>
      <c r="AD1306" s="419">
        <f t="shared" si="127"/>
        <v>0</v>
      </c>
      <c r="AE1306" s="419">
        <f t="shared" si="128"/>
        <v>0</v>
      </c>
      <c r="AF1306" s="419">
        <f t="shared" si="129"/>
        <v>0</v>
      </c>
      <c r="AG1306" s="419">
        <f t="shared" si="130"/>
        <v>0</v>
      </c>
      <c r="AH1306" s="419">
        <f t="shared" si="131"/>
        <v>0</v>
      </c>
    </row>
    <row r="1307" spans="1:34" ht="14.5" x14ac:dyDescent="0.35">
      <c r="A1307" s="681" t="s">
        <v>2929</v>
      </c>
      <c r="B1307" s="682" t="s">
        <v>3494</v>
      </c>
      <c r="C1307" s="419"/>
      <c r="D1307" s="419"/>
      <c r="E1307" s="419"/>
      <c r="F1307" s="419"/>
      <c r="G1307" s="419"/>
      <c r="H1307" s="419"/>
      <c r="I1307" s="419"/>
      <c r="J1307" s="419"/>
      <c r="K1307" s="419"/>
      <c r="L1307" s="419"/>
      <c r="M1307" t="s">
        <v>257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 s="419">
        <f t="shared" si="126"/>
        <v>0</v>
      </c>
      <c r="AD1307" s="419">
        <f t="shared" si="127"/>
        <v>0</v>
      </c>
      <c r="AE1307" s="419">
        <f t="shared" si="128"/>
        <v>0</v>
      </c>
      <c r="AF1307" s="419">
        <f t="shared" si="129"/>
        <v>0</v>
      </c>
      <c r="AG1307" s="419">
        <f t="shared" si="130"/>
        <v>0</v>
      </c>
      <c r="AH1307" s="419">
        <f t="shared" si="131"/>
        <v>0</v>
      </c>
    </row>
    <row r="1308" spans="1:34" ht="14.5" x14ac:dyDescent="0.35">
      <c r="A1308" s="681" t="s">
        <v>2960</v>
      </c>
      <c r="B1308" s="682" t="s">
        <v>10204</v>
      </c>
      <c r="C1308" s="419"/>
      <c r="D1308" s="419"/>
      <c r="E1308" s="419"/>
      <c r="F1308" s="419"/>
      <c r="G1308" s="419"/>
      <c r="H1308" s="419"/>
      <c r="I1308" s="419"/>
      <c r="J1308" s="419"/>
      <c r="K1308" s="419"/>
      <c r="L1308" s="419"/>
      <c r="M1308" t="s">
        <v>10205</v>
      </c>
      <c r="N1308">
        <v>1</v>
      </c>
      <c r="O1308">
        <v>0</v>
      </c>
      <c r="P1308">
        <v>1</v>
      </c>
      <c r="Q1308">
        <v>1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 s="419">
        <f t="shared" si="126"/>
        <v>1</v>
      </c>
      <c r="AD1308" s="419">
        <f t="shared" si="127"/>
        <v>0</v>
      </c>
      <c r="AE1308" s="419">
        <f t="shared" si="128"/>
        <v>0</v>
      </c>
      <c r="AF1308" s="419">
        <f t="shared" si="129"/>
        <v>0</v>
      </c>
      <c r="AG1308" s="419">
        <f t="shared" si="130"/>
        <v>0</v>
      </c>
      <c r="AH1308" s="419">
        <f t="shared" si="131"/>
        <v>0</v>
      </c>
    </row>
    <row r="1309" spans="1:34" ht="14.5" x14ac:dyDescent="0.35">
      <c r="A1309" s="681" t="s">
        <v>1034</v>
      </c>
      <c r="B1309" s="682" t="s">
        <v>10207</v>
      </c>
      <c r="C1309" s="419"/>
      <c r="D1309" s="419"/>
      <c r="E1309" s="419"/>
      <c r="F1309" s="419"/>
      <c r="G1309" s="419"/>
      <c r="H1309" s="419"/>
      <c r="I1309" s="419"/>
      <c r="J1309" s="419"/>
      <c r="K1309" s="419"/>
      <c r="L1309" s="419"/>
      <c r="M1309" t="s">
        <v>10208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 s="419">
        <f t="shared" si="126"/>
        <v>0</v>
      </c>
      <c r="AD1309" s="419">
        <f t="shared" si="127"/>
        <v>0</v>
      </c>
      <c r="AE1309" s="419">
        <f t="shared" si="128"/>
        <v>0</v>
      </c>
      <c r="AF1309" s="419">
        <f t="shared" si="129"/>
        <v>0</v>
      </c>
      <c r="AG1309" s="419">
        <f t="shared" si="130"/>
        <v>0</v>
      </c>
      <c r="AH1309" s="419">
        <f t="shared" si="131"/>
        <v>0</v>
      </c>
    </row>
    <row r="1310" spans="1:34" ht="14.5" x14ac:dyDescent="0.35">
      <c r="A1310" s="681" t="s">
        <v>1006</v>
      </c>
      <c r="B1310" s="682" t="s">
        <v>3495</v>
      </c>
      <c r="C1310" s="419"/>
      <c r="D1310" s="419"/>
      <c r="E1310" s="419"/>
      <c r="F1310" s="419"/>
      <c r="G1310" s="419"/>
      <c r="H1310" s="419"/>
      <c r="I1310" s="419"/>
      <c r="J1310" s="419"/>
      <c r="K1310" s="419"/>
      <c r="L1310" s="419"/>
      <c r="M1310" t="s">
        <v>3496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 s="419">
        <f t="shared" si="126"/>
        <v>0</v>
      </c>
      <c r="AD1310" s="419">
        <f t="shared" si="127"/>
        <v>0</v>
      </c>
      <c r="AE1310" s="419">
        <f t="shared" si="128"/>
        <v>0</v>
      </c>
      <c r="AF1310" s="419">
        <f t="shared" si="129"/>
        <v>0</v>
      </c>
      <c r="AG1310" s="419">
        <f t="shared" si="130"/>
        <v>0</v>
      </c>
      <c r="AH1310" s="419">
        <f t="shared" si="131"/>
        <v>0</v>
      </c>
    </row>
    <row r="1311" spans="1:34" ht="14.5" x14ac:dyDescent="0.35">
      <c r="A1311" s="681" t="s">
        <v>2456</v>
      </c>
      <c r="B1311" s="682" t="s">
        <v>3497</v>
      </c>
      <c r="C1311" s="419"/>
      <c r="D1311" s="419"/>
      <c r="E1311" s="419"/>
      <c r="F1311" s="419"/>
      <c r="G1311" s="419"/>
      <c r="H1311" s="419"/>
      <c r="I1311" s="419"/>
      <c r="J1311" s="419"/>
      <c r="K1311" s="419"/>
      <c r="L1311" s="419"/>
      <c r="M1311" t="s">
        <v>3498</v>
      </c>
      <c r="N1311">
        <v>35</v>
      </c>
      <c r="O1311">
        <v>22</v>
      </c>
      <c r="P1311">
        <v>13</v>
      </c>
      <c r="Q1311">
        <v>7</v>
      </c>
      <c r="R1311">
        <v>20</v>
      </c>
      <c r="S1311">
        <v>0</v>
      </c>
      <c r="T1311">
        <v>4</v>
      </c>
      <c r="U1311">
        <v>4</v>
      </c>
      <c r="V1311">
        <v>0</v>
      </c>
      <c r="W1311">
        <v>5</v>
      </c>
      <c r="X1311">
        <v>15</v>
      </c>
      <c r="Y1311">
        <v>0</v>
      </c>
      <c r="Z1311">
        <v>0</v>
      </c>
      <c r="AA1311">
        <v>2</v>
      </c>
      <c r="AB1311">
        <v>0</v>
      </c>
      <c r="AC1311" s="419">
        <f t="shared" si="126"/>
        <v>2</v>
      </c>
      <c r="AD1311" s="419">
        <f t="shared" si="127"/>
        <v>5</v>
      </c>
      <c r="AE1311" s="419">
        <f t="shared" si="128"/>
        <v>0</v>
      </c>
      <c r="AF1311" s="419">
        <f t="shared" si="129"/>
        <v>4</v>
      </c>
      <c r="AG1311" s="419">
        <f t="shared" si="130"/>
        <v>2</v>
      </c>
      <c r="AH1311" s="419">
        <f t="shared" si="131"/>
        <v>0</v>
      </c>
    </row>
    <row r="1312" spans="1:34" ht="14.5" x14ac:dyDescent="0.35">
      <c r="A1312" s="681" t="s">
        <v>2933</v>
      </c>
      <c r="B1312" s="682" t="s">
        <v>3500</v>
      </c>
      <c r="C1312" s="419"/>
      <c r="D1312" s="419"/>
      <c r="E1312" s="419"/>
      <c r="F1312" s="419"/>
      <c r="G1312" s="419"/>
      <c r="H1312" s="419"/>
      <c r="I1312" s="419"/>
      <c r="J1312" s="419"/>
      <c r="K1312" s="419"/>
      <c r="L1312" s="419"/>
      <c r="M1312" t="s">
        <v>1352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 s="419">
        <f t="shared" si="126"/>
        <v>0</v>
      </c>
      <c r="AD1312" s="419">
        <f t="shared" si="127"/>
        <v>0</v>
      </c>
      <c r="AE1312" s="419">
        <f t="shared" si="128"/>
        <v>0</v>
      </c>
      <c r="AF1312" s="419">
        <f t="shared" si="129"/>
        <v>0</v>
      </c>
      <c r="AG1312" s="419">
        <f t="shared" si="130"/>
        <v>0</v>
      </c>
      <c r="AH1312" s="419">
        <f t="shared" si="131"/>
        <v>0</v>
      </c>
    </row>
    <row r="1313" spans="1:34" ht="14.5" x14ac:dyDescent="0.35">
      <c r="A1313" s="681" t="s">
        <v>3503</v>
      </c>
      <c r="B1313" s="682" t="s">
        <v>3504</v>
      </c>
      <c r="C1313" s="419"/>
      <c r="D1313" s="419"/>
      <c r="E1313" s="419"/>
      <c r="F1313" s="419"/>
      <c r="G1313" s="419"/>
      <c r="H1313" s="419"/>
      <c r="I1313" s="419"/>
      <c r="J1313" s="419"/>
      <c r="K1313" s="419"/>
      <c r="L1313" s="419"/>
      <c r="M1313" t="s">
        <v>3505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 s="419">
        <f t="shared" si="126"/>
        <v>0</v>
      </c>
      <c r="AD1313" s="419">
        <f t="shared" si="127"/>
        <v>0</v>
      </c>
      <c r="AE1313" s="419">
        <f t="shared" si="128"/>
        <v>0</v>
      </c>
      <c r="AF1313" s="419">
        <f t="shared" si="129"/>
        <v>0</v>
      </c>
      <c r="AG1313" s="419">
        <f t="shared" si="130"/>
        <v>0</v>
      </c>
      <c r="AH1313" s="419">
        <f t="shared" si="131"/>
        <v>0</v>
      </c>
    </row>
    <row r="1314" spans="1:34" ht="14.5" x14ac:dyDescent="0.35">
      <c r="A1314" s="681" t="s">
        <v>3507</v>
      </c>
      <c r="B1314" s="682" t="s">
        <v>3508</v>
      </c>
      <c r="C1314" s="419"/>
      <c r="D1314" s="419"/>
      <c r="E1314" s="419"/>
      <c r="F1314" s="419"/>
      <c r="G1314" s="419"/>
      <c r="H1314" s="419"/>
      <c r="I1314" s="419"/>
      <c r="J1314" s="419"/>
      <c r="K1314" s="419"/>
      <c r="L1314" s="419"/>
      <c r="M1314" t="s">
        <v>3509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 s="419">
        <f t="shared" si="126"/>
        <v>0</v>
      </c>
      <c r="AD1314" s="419">
        <f t="shared" si="127"/>
        <v>0</v>
      </c>
      <c r="AE1314" s="419">
        <f t="shared" si="128"/>
        <v>0</v>
      </c>
      <c r="AF1314" s="419">
        <f t="shared" si="129"/>
        <v>0</v>
      </c>
      <c r="AG1314" s="419">
        <f t="shared" si="130"/>
        <v>0</v>
      </c>
      <c r="AH1314" s="419">
        <f t="shared" si="131"/>
        <v>0</v>
      </c>
    </row>
    <row r="1315" spans="1:34" ht="14.5" x14ac:dyDescent="0.35">
      <c r="A1315" s="681" t="s">
        <v>7120</v>
      </c>
      <c r="B1315" s="682" t="s">
        <v>10303</v>
      </c>
      <c r="C1315" s="419"/>
      <c r="D1315" s="419"/>
      <c r="E1315" s="419"/>
      <c r="F1315" s="419"/>
      <c r="G1315" s="419"/>
      <c r="H1315" s="419"/>
      <c r="I1315" s="419"/>
      <c r="J1315" s="419"/>
      <c r="K1315" s="419"/>
      <c r="L1315" s="419"/>
      <c r="M1315" t="s">
        <v>550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 s="419">
        <f t="shared" si="126"/>
        <v>0</v>
      </c>
      <c r="AD1315" s="419">
        <f t="shared" si="127"/>
        <v>0</v>
      </c>
      <c r="AE1315" s="419">
        <f t="shared" si="128"/>
        <v>0</v>
      </c>
      <c r="AF1315" s="419">
        <f t="shared" si="129"/>
        <v>0</v>
      </c>
      <c r="AG1315" s="419">
        <f t="shared" si="130"/>
        <v>0</v>
      </c>
      <c r="AH1315" s="419">
        <f t="shared" si="131"/>
        <v>0</v>
      </c>
    </row>
    <row r="1316" spans="1:34" ht="14.5" x14ac:dyDescent="0.35">
      <c r="A1316" s="681" t="s">
        <v>3511</v>
      </c>
      <c r="B1316" s="682" t="s">
        <v>3512</v>
      </c>
      <c r="C1316" s="419"/>
      <c r="D1316" s="419"/>
      <c r="E1316" s="419"/>
      <c r="F1316" s="419"/>
      <c r="G1316" s="419"/>
      <c r="H1316" s="419"/>
      <c r="I1316" s="419"/>
      <c r="J1316" s="419"/>
      <c r="K1316" s="419"/>
      <c r="L1316" s="419"/>
      <c r="M1316" t="s">
        <v>278</v>
      </c>
      <c r="N1316">
        <v>7</v>
      </c>
      <c r="O1316">
        <v>2</v>
      </c>
      <c r="P1316">
        <v>5</v>
      </c>
      <c r="Q1316">
        <v>5</v>
      </c>
      <c r="R1316">
        <v>0</v>
      </c>
      <c r="S1316">
        <v>0</v>
      </c>
      <c r="T1316">
        <v>0</v>
      </c>
      <c r="U1316">
        <v>2</v>
      </c>
      <c r="V1316">
        <v>0</v>
      </c>
      <c r="W1316">
        <v>2</v>
      </c>
      <c r="X1316">
        <v>0</v>
      </c>
      <c r="Y1316">
        <v>0</v>
      </c>
      <c r="Z1316">
        <v>0</v>
      </c>
      <c r="AA1316">
        <v>0</v>
      </c>
      <c r="AB1316">
        <v>0</v>
      </c>
      <c r="AC1316" s="419">
        <f t="shared" si="126"/>
        <v>3</v>
      </c>
      <c r="AD1316" s="419">
        <f t="shared" si="127"/>
        <v>0</v>
      </c>
      <c r="AE1316" s="419">
        <f t="shared" si="128"/>
        <v>0</v>
      </c>
      <c r="AF1316" s="419">
        <f t="shared" si="129"/>
        <v>0</v>
      </c>
      <c r="AG1316" s="419">
        <f t="shared" si="130"/>
        <v>2</v>
      </c>
      <c r="AH1316" s="419">
        <f t="shared" si="131"/>
        <v>0</v>
      </c>
    </row>
    <row r="1317" spans="1:34" ht="14.5" x14ac:dyDescent="0.35">
      <c r="A1317" s="681" t="s">
        <v>2978</v>
      </c>
      <c r="B1317" s="682" t="s">
        <v>3513</v>
      </c>
      <c r="C1317" s="419"/>
      <c r="D1317" s="419"/>
      <c r="E1317" s="419"/>
      <c r="F1317" s="419"/>
      <c r="G1317" s="419"/>
      <c r="H1317" s="419"/>
      <c r="I1317" s="419"/>
      <c r="J1317" s="419"/>
      <c r="K1317" s="419"/>
      <c r="L1317" s="419"/>
      <c r="M1317" t="s">
        <v>3514</v>
      </c>
      <c r="N1317">
        <v>30</v>
      </c>
      <c r="O1317">
        <v>18</v>
      </c>
      <c r="P1317">
        <v>12</v>
      </c>
      <c r="Q1317">
        <v>11</v>
      </c>
      <c r="R1317">
        <v>5</v>
      </c>
      <c r="S1317">
        <v>0</v>
      </c>
      <c r="T1317">
        <v>2</v>
      </c>
      <c r="U1317">
        <v>12</v>
      </c>
      <c r="V1317">
        <v>0</v>
      </c>
      <c r="W1317">
        <v>6</v>
      </c>
      <c r="X1317">
        <v>3</v>
      </c>
      <c r="Y1317">
        <v>0</v>
      </c>
      <c r="Z1317">
        <v>0</v>
      </c>
      <c r="AA1317">
        <v>9</v>
      </c>
      <c r="AB1317">
        <v>0</v>
      </c>
      <c r="AC1317" s="419">
        <f t="shared" si="126"/>
        <v>5</v>
      </c>
      <c r="AD1317" s="419">
        <f t="shared" si="127"/>
        <v>2</v>
      </c>
      <c r="AE1317" s="419">
        <f t="shared" si="128"/>
        <v>0</v>
      </c>
      <c r="AF1317" s="419">
        <f t="shared" si="129"/>
        <v>2</v>
      </c>
      <c r="AG1317" s="419">
        <f t="shared" si="130"/>
        <v>3</v>
      </c>
      <c r="AH1317" s="419">
        <f t="shared" si="131"/>
        <v>0</v>
      </c>
    </row>
    <row r="1318" spans="1:34" ht="14.5" x14ac:dyDescent="0.35">
      <c r="A1318" s="681" t="s">
        <v>2737</v>
      </c>
      <c r="B1318" s="682" t="s">
        <v>3515</v>
      </c>
      <c r="C1318" s="419"/>
      <c r="D1318" s="419"/>
      <c r="E1318" s="419"/>
      <c r="F1318" s="419"/>
      <c r="G1318" s="419"/>
      <c r="H1318" s="419"/>
      <c r="I1318" s="419"/>
      <c r="J1318" s="419"/>
      <c r="K1318" s="419"/>
      <c r="L1318" s="419"/>
      <c r="M1318" t="s">
        <v>3516</v>
      </c>
      <c r="N1318">
        <v>37</v>
      </c>
      <c r="O1318">
        <v>26</v>
      </c>
      <c r="P1318">
        <v>11</v>
      </c>
      <c r="Q1318">
        <v>4</v>
      </c>
      <c r="R1318">
        <v>3</v>
      </c>
      <c r="S1318">
        <v>5</v>
      </c>
      <c r="T1318">
        <v>7</v>
      </c>
      <c r="U1318">
        <v>10</v>
      </c>
      <c r="V1318">
        <v>8</v>
      </c>
      <c r="W1318">
        <v>3</v>
      </c>
      <c r="X1318">
        <v>3</v>
      </c>
      <c r="Y1318">
        <v>2</v>
      </c>
      <c r="Z1318">
        <v>5</v>
      </c>
      <c r="AA1318">
        <v>6</v>
      </c>
      <c r="AB1318">
        <v>7</v>
      </c>
      <c r="AC1318" s="419">
        <f t="shared" si="126"/>
        <v>1</v>
      </c>
      <c r="AD1318" s="419">
        <f t="shared" si="127"/>
        <v>0</v>
      </c>
      <c r="AE1318" s="419">
        <f t="shared" si="128"/>
        <v>3</v>
      </c>
      <c r="AF1318" s="419">
        <f t="shared" si="129"/>
        <v>2</v>
      </c>
      <c r="AG1318" s="419">
        <f t="shared" si="130"/>
        <v>4</v>
      </c>
      <c r="AH1318" s="419">
        <f t="shared" si="131"/>
        <v>1</v>
      </c>
    </row>
    <row r="1319" spans="1:34" ht="14.5" x14ac:dyDescent="0.35">
      <c r="A1319" s="681" t="s">
        <v>3517</v>
      </c>
      <c r="B1319" s="682" t="s">
        <v>3518</v>
      </c>
      <c r="C1319" s="419"/>
      <c r="D1319" s="419"/>
      <c r="E1319" s="419"/>
      <c r="F1319" s="419"/>
      <c r="G1319" s="419"/>
      <c r="H1319" s="419"/>
      <c r="I1319" s="419"/>
      <c r="J1319" s="419"/>
      <c r="K1319" s="419"/>
      <c r="L1319" s="419"/>
      <c r="M1319" t="s">
        <v>3519</v>
      </c>
      <c r="N1319">
        <v>66</v>
      </c>
      <c r="O1319">
        <v>36</v>
      </c>
      <c r="P1319">
        <v>30</v>
      </c>
      <c r="Q1319">
        <v>11</v>
      </c>
      <c r="R1319">
        <v>14</v>
      </c>
      <c r="S1319">
        <v>9</v>
      </c>
      <c r="T1319">
        <v>11</v>
      </c>
      <c r="U1319">
        <v>12</v>
      </c>
      <c r="V1319">
        <v>9</v>
      </c>
      <c r="W1319">
        <v>5</v>
      </c>
      <c r="X1319">
        <v>13</v>
      </c>
      <c r="Y1319">
        <v>4</v>
      </c>
      <c r="Z1319">
        <v>4</v>
      </c>
      <c r="AA1319">
        <v>6</v>
      </c>
      <c r="AB1319">
        <v>4</v>
      </c>
      <c r="AC1319" s="419">
        <f t="shared" si="126"/>
        <v>6</v>
      </c>
      <c r="AD1319" s="419">
        <f t="shared" si="127"/>
        <v>1</v>
      </c>
      <c r="AE1319" s="419">
        <f t="shared" si="128"/>
        <v>5</v>
      </c>
      <c r="AF1319" s="419">
        <f t="shared" si="129"/>
        <v>7</v>
      </c>
      <c r="AG1319" s="419">
        <f t="shared" si="130"/>
        <v>6</v>
      </c>
      <c r="AH1319" s="419">
        <f t="shared" si="131"/>
        <v>5</v>
      </c>
    </row>
    <row r="1320" spans="1:34" ht="14.5" x14ac:dyDescent="0.35">
      <c r="A1320" s="681" t="s">
        <v>3021</v>
      </c>
      <c r="B1320" s="682" t="s">
        <v>3520</v>
      </c>
      <c r="C1320" s="419"/>
      <c r="D1320" s="419"/>
      <c r="E1320" s="419"/>
      <c r="F1320" s="419"/>
      <c r="G1320" s="419"/>
      <c r="H1320" s="419"/>
      <c r="I1320" s="419"/>
      <c r="J1320" s="419"/>
      <c r="K1320" s="419"/>
      <c r="L1320" s="419"/>
      <c r="M1320" t="s">
        <v>79</v>
      </c>
      <c r="N1320">
        <v>11</v>
      </c>
      <c r="O1320">
        <v>7</v>
      </c>
      <c r="P1320">
        <v>4</v>
      </c>
      <c r="Q1320">
        <v>1</v>
      </c>
      <c r="R1320">
        <v>3</v>
      </c>
      <c r="S1320">
        <v>2</v>
      </c>
      <c r="T1320">
        <v>0</v>
      </c>
      <c r="U1320">
        <v>2</v>
      </c>
      <c r="V1320">
        <v>3</v>
      </c>
      <c r="W1320">
        <v>1</v>
      </c>
      <c r="X1320">
        <v>3</v>
      </c>
      <c r="Y1320">
        <v>1</v>
      </c>
      <c r="Z1320">
        <v>0</v>
      </c>
      <c r="AA1320">
        <v>0</v>
      </c>
      <c r="AB1320">
        <v>2</v>
      </c>
      <c r="AC1320" s="419">
        <f t="shared" si="126"/>
        <v>0</v>
      </c>
      <c r="AD1320" s="419">
        <f t="shared" si="127"/>
        <v>0</v>
      </c>
      <c r="AE1320" s="419">
        <f t="shared" si="128"/>
        <v>1</v>
      </c>
      <c r="AF1320" s="419">
        <f t="shared" si="129"/>
        <v>0</v>
      </c>
      <c r="AG1320" s="419">
        <f t="shared" si="130"/>
        <v>2</v>
      </c>
      <c r="AH1320" s="419">
        <f t="shared" si="131"/>
        <v>1</v>
      </c>
    </row>
    <row r="1321" spans="1:34" ht="14.5" x14ac:dyDescent="0.35">
      <c r="A1321" s="681" t="s">
        <v>2805</v>
      </c>
      <c r="B1321" s="682" t="s">
        <v>3521</v>
      </c>
      <c r="C1321" s="419"/>
      <c r="D1321" s="419"/>
      <c r="E1321" s="419"/>
      <c r="F1321" s="419"/>
      <c r="G1321" s="419"/>
      <c r="H1321" s="419"/>
      <c r="I1321" s="419"/>
      <c r="J1321" s="419"/>
      <c r="K1321" s="419"/>
      <c r="L1321" s="419"/>
      <c r="M1321" t="s">
        <v>707</v>
      </c>
      <c r="N1321">
        <v>60</v>
      </c>
      <c r="O1321">
        <v>32</v>
      </c>
      <c r="P1321">
        <v>28</v>
      </c>
      <c r="Q1321">
        <v>8</v>
      </c>
      <c r="R1321">
        <v>14</v>
      </c>
      <c r="S1321">
        <v>5</v>
      </c>
      <c r="T1321">
        <v>6</v>
      </c>
      <c r="U1321">
        <v>14</v>
      </c>
      <c r="V1321">
        <v>13</v>
      </c>
      <c r="W1321">
        <v>3</v>
      </c>
      <c r="X1321">
        <v>6</v>
      </c>
      <c r="Y1321">
        <v>5</v>
      </c>
      <c r="Z1321">
        <v>4</v>
      </c>
      <c r="AA1321">
        <v>4</v>
      </c>
      <c r="AB1321">
        <v>10</v>
      </c>
      <c r="AC1321" s="419">
        <f t="shared" si="126"/>
        <v>5</v>
      </c>
      <c r="AD1321" s="419">
        <f t="shared" si="127"/>
        <v>8</v>
      </c>
      <c r="AE1321" s="419">
        <f t="shared" si="128"/>
        <v>0</v>
      </c>
      <c r="AF1321" s="419">
        <f t="shared" si="129"/>
        <v>2</v>
      </c>
      <c r="AG1321" s="419">
        <f t="shared" si="130"/>
        <v>10</v>
      </c>
      <c r="AH1321" s="419">
        <f t="shared" si="131"/>
        <v>3</v>
      </c>
    </row>
    <row r="1322" spans="1:34" ht="14.5" x14ac:dyDescent="0.35">
      <c r="A1322" s="681" t="s">
        <v>3523</v>
      </c>
      <c r="B1322" s="682" t="s">
        <v>3524</v>
      </c>
      <c r="C1322" s="419"/>
      <c r="D1322" s="419"/>
      <c r="E1322" s="419"/>
      <c r="F1322" s="419"/>
      <c r="G1322" s="419"/>
      <c r="H1322" s="419"/>
      <c r="I1322" s="419"/>
      <c r="J1322" s="419"/>
      <c r="K1322" s="419"/>
      <c r="L1322" s="419"/>
      <c r="M1322" t="s">
        <v>14394</v>
      </c>
      <c r="N1322">
        <v>4</v>
      </c>
      <c r="O1322">
        <v>2</v>
      </c>
      <c r="P1322">
        <v>2</v>
      </c>
      <c r="Q1322">
        <v>1</v>
      </c>
      <c r="R1322">
        <v>2</v>
      </c>
      <c r="S1322">
        <v>0</v>
      </c>
      <c r="T1322">
        <v>0</v>
      </c>
      <c r="U1322">
        <v>0</v>
      </c>
      <c r="V1322">
        <v>1</v>
      </c>
      <c r="W1322">
        <v>1</v>
      </c>
      <c r="X1322">
        <v>0</v>
      </c>
      <c r="Y1322">
        <v>0</v>
      </c>
      <c r="Z1322">
        <v>0</v>
      </c>
      <c r="AA1322">
        <v>0</v>
      </c>
      <c r="AB1322">
        <v>1</v>
      </c>
      <c r="AC1322" s="419">
        <f t="shared" si="126"/>
        <v>0</v>
      </c>
      <c r="AD1322" s="419">
        <f t="shared" si="127"/>
        <v>2</v>
      </c>
      <c r="AE1322" s="419">
        <f t="shared" si="128"/>
        <v>0</v>
      </c>
      <c r="AF1322" s="419">
        <f t="shared" si="129"/>
        <v>0</v>
      </c>
      <c r="AG1322" s="419">
        <f t="shared" si="130"/>
        <v>0</v>
      </c>
      <c r="AH1322" s="419">
        <f t="shared" si="131"/>
        <v>0</v>
      </c>
    </row>
    <row r="1323" spans="1:34" ht="14.5" x14ac:dyDescent="0.35">
      <c r="A1323" s="681" t="s">
        <v>13318</v>
      </c>
      <c r="B1323" s="682" t="s">
        <v>14342</v>
      </c>
      <c r="C1323" s="419"/>
      <c r="D1323" s="419"/>
      <c r="E1323" s="419"/>
      <c r="F1323" s="419"/>
      <c r="G1323" s="419"/>
      <c r="H1323" s="419"/>
      <c r="I1323" s="419"/>
      <c r="J1323" s="419"/>
      <c r="K1323" s="419"/>
      <c r="L1323" s="419"/>
      <c r="M1323" t="s">
        <v>14395</v>
      </c>
      <c r="N1323">
        <v>1</v>
      </c>
      <c r="O1323">
        <v>1</v>
      </c>
      <c r="P1323">
        <v>0</v>
      </c>
      <c r="Q1323">
        <v>1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1</v>
      </c>
      <c r="X1323">
        <v>0</v>
      </c>
      <c r="Y1323">
        <v>0</v>
      </c>
      <c r="Z1323">
        <v>0</v>
      </c>
      <c r="AA1323">
        <v>0</v>
      </c>
      <c r="AB1323">
        <v>0</v>
      </c>
      <c r="AC1323" s="419">
        <f t="shared" si="126"/>
        <v>0</v>
      </c>
      <c r="AD1323" s="419">
        <f t="shared" si="127"/>
        <v>0</v>
      </c>
      <c r="AE1323" s="419">
        <f t="shared" si="128"/>
        <v>0</v>
      </c>
      <c r="AF1323" s="419">
        <f t="shared" si="129"/>
        <v>0</v>
      </c>
      <c r="AG1323" s="419">
        <f t="shared" si="130"/>
        <v>0</v>
      </c>
      <c r="AH1323" s="419">
        <f t="shared" si="131"/>
        <v>0</v>
      </c>
    </row>
    <row r="1324" spans="1:34" ht="14.5" x14ac:dyDescent="0.35">
      <c r="A1324" s="681" t="s">
        <v>2941</v>
      </c>
      <c r="B1324" s="682" t="s">
        <v>3525</v>
      </c>
      <c r="C1324" s="419"/>
      <c r="D1324" s="419"/>
      <c r="E1324" s="419"/>
      <c r="F1324" s="419"/>
      <c r="G1324" s="419"/>
      <c r="H1324" s="419"/>
      <c r="I1324" s="419"/>
      <c r="J1324" s="419"/>
      <c r="K1324" s="419"/>
      <c r="L1324" s="419"/>
      <c r="M1324" t="s">
        <v>3526</v>
      </c>
      <c r="N1324">
        <v>26</v>
      </c>
      <c r="O1324">
        <v>9</v>
      </c>
      <c r="P1324">
        <v>17</v>
      </c>
      <c r="Q1324">
        <v>8</v>
      </c>
      <c r="R1324">
        <v>6</v>
      </c>
      <c r="S1324">
        <v>0</v>
      </c>
      <c r="T1324">
        <v>0</v>
      </c>
      <c r="U1324">
        <v>8</v>
      </c>
      <c r="V1324">
        <v>4</v>
      </c>
      <c r="W1324">
        <v>2</v>
      </c>
      <c r="X1324">
        <v>3</v>
      </c>
      <c r="Y1324">
        <v>0</v>
      </c>
      <c r="Z1324">
        <v>0</v>
      </c>
      <c r="AA1324">
        <v>2</v>
      </c>
      <c r="AB1324">
        <v>2</v>
      </c>
      <c r="AC1324" s="419">
        <f t="shared" si="126"/>
        <v>6</v>
      </c>
      <c r="AD1324" s="419">
        <f t="shared" si="127"/>
        <v>3</v>
      </c>
      <c r="AE1324" s="419">
        <f t="shared" si="128"/>
        <v>0</v>
      </c>
      <c r="AF1324" s="419">
        <f t="shared" si="129"/>
        <v>0</v>
      </c>
      <c r="AG1324" s="419">
        <f t="shared" si="130"/>
        <v>6</v>
      </c>
      <c r="AH1324" s="419">
        <f t="shared" si="131"/>
        <v>2</v>
      </c>
    </row>
    <row r="1325" spans="1:34" ht="14.5" x14ac:dyDescent="0.35">
      <c r="A1325" s="681" t="s">
        <v>2934</v>
      </c>
      <c r="B1325" s="682" t="s">
        <v>10239</v>
      </c>
      <c r="C1325" s="419"/>
      <c r="D1325" s="419"/>
      <c r="E1325" s="419"/>
      <c r="F1325" s="419"/>
      <c r="G1325" s="419"/>
      <c r="H1325" s="419"/>
      <c r="I1325" s="419"/>
      <c r="J1325" s="419"/>
      <c r="K1325" s="419"/>
      <c r="L1325" s="419"/>
      <c r="M1325" t="s">
        <v>2002</v>
      </c>
      <c r="N1325">
        <v>21</v>
      </c>
      <c r="O1325">
        <v>15</v>
      </c>
      <c r="P1325">
        <v>6</v>
      </c>
      <c r="Q1325">
        <v>5</v>
      </c>
      <c r="R1325">
        <v>7</v>
      </c>
      <c r="S1325">
        <v>0</v>
      </c>
      <c r="T1325">
        <v>0</v>
      </c>
      <c r="U1325">
        <v>9</v>
      </c>
      <c r="V1325">
        <v>0</v>
      </c>
      <c r="W1325">
        <v>2</v>
      </c>
      <c r="X1325">
        <v>4</v>
      </c>
      <c r="Y1325">
        <v>0</v>
      </c>
      <c r="Z1325">
        <v>0</v>
      </c>
      <c r="AA1325">
        <v>9</v>
      </c>
      <c r="AB1325">
        <v>0</v>
      </c>
      <c r="AC1325" s="419">
        <f t="shared" si="126"/>
        <v>3</v>
      </c>
      <c r="AD1325" s="419">
        <f t="shared" si="127"/>
        <v>3</v>
      </c>
      <c r="AE1325" s="419">
        <f t="shared" si="128"/>
        <v>0</v>
      </c>
      <c r="AF1325" s="419">
        <f t="shared" si="129"/>
        <v>0</v>
      </c>
      <c r="AG1325" s="419">
        <f t="shared" si="130"/>
        <v>0</v>
      </c>
      <c r="AH1325" s="419">
        <f t="shared" si="131"/>
        <v>0</v>
      </c>
    </row>
    <row r="1326" spans="1:34" ht="14.5" x14ac:dyDescent="0.35">
      <c r="A1326" s="681" t="s">
        <v>2917</v>
      </c>
      <c r="B1326" s="682" t="s">
        <v>10246</v>
      </c>
      <c r="C1326" s="419"/>
      <c r="D1326" s="419"/>
      <c r="E1326" s="419"/>
      <c r="F1326" s="419"/>
      <c r="G1326" s="419"/>
      <c r="H1326" s="419"/>
      <c r="I1326" s="419"/>
      <c r="J1326" s="419"/>
      <c r="K1326" s="419"/>
      <c r="L1326" s="419"/>
      <c r="M1326" t="s">
        <v>3527</v>
      </c>
      <c r="N1326">
        <v>96</v>
      </c>
      <c r="O1326">
        <v>45</v>
      </c>
      <c r="P1326">
        <v>51</v>
      </c>
      <c r="Q1326">
        <v>4</v>
      </c>
      <c r="R1326">
        <v>1</v>
      </c>
      <c r="S1326">
        <v>21</v>
      </c>
      <c r="T1326">
        <v>23</v>
      </c>
      <c r="U1326">
        <v>47</v>
      </c>
      <c r="V1326">
        <v>0</v>
      </c>
      <c r="W1326">
        <v>1</v>
      </c>
      <c r="X1326">
        <v>1</v>
      </c>
      <c r="Y1326">
        <v>12</v>
      </c>
      <c r="Z1326">
        <v>11</v>
      </c>
      <c r="AA1326">
        <v>20</v>
      </c>
      <c r="AB1326">
        <v>0</v>
      </c>
      <c r="AC1326" s="419">
        <f t="shared" si="126"/>
        <v>3</v>
      </c>
      <c r="AD1326" s="419">
        <f t="shared" si="127"/>
        <v>0</v>
      </c>
      <c r="AE1326" s="419">
        <f t="shared" si="128"/>
        <v>9</v>
      </c>
      <c r="AF1326" s="419">
        <f t="shared" si="129"/>
        <v>12</v>
      </c>
      <c r="AG1326" s="419">
        <f t="shared" si="130"/>
        <v>27</v>
      </c>
      <c r="AH1326" s="419">
        <f t="shared" si="131"/>
        <v>0</v>
      </c>
    </row>
    <row r="1327" spans="1:34" ht="14.5" x14ac:dyDescent="0.35">
      <c r="A1327" s="681" t="s">
        <v>13314</v>
      </c>
      <c r="B1327" s="682" t="s">
        <v>14342</v>
      </c>
      <c r="C1327" s="419"/>
      <c r="D1327" s="419"/>
      <c r="E1327" s="419"/>
      <c r="F1327" s="419"/>
      <c r="G1327" s="419"/>
      <c r="H1327" s="419"/>
      <c r="I1327" s="419"/>
      <c r="J1327" s="419"/>
      <c r="K1327" s="419"/>
      <c r="L1327" s="419"/>
      <c r="M1327" t="s">
        <v>14396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 s="419">
        <f t="shared" si="126"/>
        <v>0</v>
      </c>
      <c r="AD1327" s="419">
        <f t="shared" si="127"/>
        <v>0</v>
      </c>
      <c r="AE1327" s="419">
        <f t="shared" si="128"/>
        <v>0</v>
      </c>
      <c r="AF1327" s="419">
        <f t="shared" si="129"/>
        <v>0</v>
      </c>
      <c r="AG1327" s="419">
        <f t="shared" si="130"/>
        <v>0</v>
      </c>
      <c r="AH1327" s="419">
        <f t="shared" si="131"/>
        <v>0</v>
      </c>
    </row>
    <row r="1328" spans="1:34" ht="14.5" x14ac:dyDescent="0.35">
      <c r="A1328" s="681" t="s">
        <v>3528</v>
      </c>
      <c r="B1328" s="682" t="s">
        <v>3529</v>
      </c>
      <c r="C1328" s="419"/>
      <c r="D1328" s="419"/>
      <c r="E1328" s="419"/>
      <c r="F1328" s="419"/>
      <c r="G1328" s="419"/>
      <c r="H1328" s="419"/>
      <c r="I1328" s="419"/>
      <c r="J1328" s="419"/>
      <c r="K1328" s="419"/>
      <c r="L1328" s="419"/>
      <c r="M1328" t="s">
        <v>3530</v>
      </c>
      <c r="N1328">
        <v>20</v>
      </c>
      <c r="O1328">
        <v>11</v>
      </c>
      <c r="P1328">
        <v>9</v>
      </c>
      <c r="Q1328">
        <v>4</v>
      </c>
      <c r="R1328">
        <v>3</v>
      </c>
      <c r="S1328">
        <v>1</v>
      </c>
      <c r="T1328">
        <v>0</v>
      </c>
      <c r="U1328">
        <v>10</v>
      </c>
      <c r="V1328">
        <v>2</v>
      </c>
      <c r="W1328">
        <v>3</v>
      </c>
      <c r="X1328">
        <v>2</v>
      </c>
      <c r="Y1328">
        <v>1</v>
      </c>
      <c r="Z1328">
        <v>0</v>
      </c>
      <c r="AA1328">
        <v>4</v>
      </c>
      <c r="AB1328">
        <v>1</v>
      </c>
      <c r="AC1328" s="419">
        <f t="shared" si="126"/>
        <v>1</v>
      </c>
      <c r="AD1328" s="419">
        <f t="shared" si="127"/>
        <v>1</v>
      </c>
      <c r="AE1328" s="419">
        <f t="shared" si="128"/>
        <v>0</v>
      </c>
      <c r="AF1328" s="419">
        <f t="shared" si="129"/>
        <v>0</v>
      </c>
      <c r="AG1328" s="419">
        <f t="shared" si="130"/>
        <v>6</v>
      </c>
      <c r="AH1328" s="419">
        <f t="shared" si="131"/>
        <v>1</v>
      </c>
    </row>
    <row r="1329" spans="1:34" ht="14.5" x14ac:dyDescent="0.35">
      <c r="A1329" s="681" t="s">
        <v>3534</v>
      </c>
      <c r="B1329" s="682" t="s">
        <v>3535</v>
      </c>
      <c r="C1329" s="419"/>
      <c r="D1329" s="419"/>
      <c r="E1329" s="419"/>
      <c r="F1329" s="419"/>
      <c r="G1329" s="419"/>
      <c r="H1329" s="419"/>
      <c r="I1329" s="419"/>
      <c r="J1329" s="419"/>
      <c r="K1329" s="419"/>
      <c r="L1329" s="419"/>
      <c r="M1329" t="s">
        <v>3536</v>
      </c>
      <c r="N1329">
        <v>88</v>
      </c>
      <c r="O1329">
        <v>55</v>
      </c>
      <c r="P1329">
        <v>33</v>
      </c>
      <c r="Q1329">
        <v>10</v>
      </c>
      <c r="R1329">
        <v>10</v>
      </c>
      <c r="S1329">
        <v>21</v>
      </c>
      <c r="T1329">
        <v>22</v>
      </c>
      <c r="U1329">
        <v>6</v>
      </c>
      <c r="V1329">
        <v>19</v>
      </c>
      <c r="W1329">
        <v>6</v>
      </c>
      <c r="X1329">
        <v>8</v>
      </c>
      <c r="Y1329">
        <v>15</v>
      </c>
      <c r="Z1329">
        <v>15</v>
      </c>
      <c r="AA1329">
        <v>3</v>
      </c>
      <c r="AB1329">
        <v>8</v>
      </c>
      <c r="AC1329" s="419">
        <f t="shared" si="126"/>
        <v>4</v>
      </c>
      <c r="AD1329" s="419">
        <f t="shared" si="127"/>
        <v>2</v>
      </c>
      <c r="AE1329" s="419">
        <f t="shared" si="128"/>
        <v>6</v>
      </c>
      <c r="AF1329" s="419">
        <f t="shared" si="129"/>
        <v>7</v>
      </c>
      <c r="AG1329" s="419">
        <f t="shared" si="130"/>
        <v>3</v>
      </c>
      <c r="AH1329" s="419">
        <f t="shared" si="131"/>
        <v>11</v>
      </c>
    </row>
    <row r="1330" spans="1:34" ht="14.5" x14ac:dyDescent="0.35">
      <c r="A1330" s="681" t="s">
        <v>3539</v>
      </c>
      <c r="B1330" s="682" t="s">
        <v>3540</v>
      </c>
      <c r="C1330" s="419"/>
      <c r="D1330" s="419"/>
      <c r="E1330" s="419"/>
      <c r="F1330" s="419"/>
      <c r="G1330" s="419"/>
      <c r="H1330" s="419"/>
      <c r="I1330" s="419"/>
      <c r="J1330" s="419"/>
      <c r="K1330" s="419"/>
      <c r="L1330" s="419"/>
      <c r="M1330" t="s">
        <v>1407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 s="419">
        <f t="shared" si="126"/>
        <v>0</v>
      </c>
      <c r="AD1330" s="419">
        <f t="shared" si="127"/>
        <v>0</v>
      </c>
      <c r="AE1330" s="419">
        <f t="shared" si="128"/>
        <v>0</v>
      </c>
      <c r="AF1330" s="419">
        <f t="shared" si="129"/>
        <v>0</v>
      </c>
      <c r="AG1330" s="419">
        <f t="shared" si="130"/>
        <v>0</v>
      </c>
      <c r="AH1330" s="419">
        <f t="shared" si="131"/>
        <v>0</v>
      </c>
    </row>
    <row r="1331" spans="1:34" ht="14.5" x14ac:dyDescent="0.35">
      <c r="A1331" s="681" t="s">
        <v>3541</v>
      </c>
      <c r="B1331" s="682" t="s">
        <v>3542</v>
      </c>
      <c r="C1331" s="419"/>
      <c r="D1331" s="419"/>
      <c r="E1331" s="419"/>
      <c r="F1331" s="419"/>
      <c r="G1331" s="419"/>
      <c r="H1331" s="419"/>
      <c r="I1331" s="419"/>
      <c r="J1331" s="419"/>
      <c r="K1331" s="419"/>
      <c r="L1331" s="419"/>
      <c r="M1331" t="s">
        <v>3543</v>
      </c>
      <c r="N1331">
        <v>29</v>
      </c>
      <c r="O1331">
        <v>11</v>
      </c>
      <c r="P1331">
        <v>18</v>
      </c>
      <c r="Q1331">
        <v>10</v>
      </c>
      <c r="R1331">
        <v>4</v>
      </c>
      <c r="S1331">
        <v>5</v>
      </c>
      <c r="T1331">
        <v>0</v>
      </c>
      <c r="U1331">
        <v>9</v>
      </c>
      <c r="V1331">
        <v>1</v>
      </c>
      <c r="W1331">
        <v>3</v>
      </c>
      <c r="X1331">
        <v>0</v>
      </c>
      <c r="Y1331">
        <v>3</v>
      </c>
      <c r="Z1331">
        <v>0</v>
      </c>
      <c r="AA1331">
        <v>5</v>
      </c>
      <c r="AB1331">
        <v>0</v>
      </c>
      <c r="AC1331" s="419">
        <f t="shared" si="126"/>
        <v>7</v>
      </c>
      <c r="AD1331" s="419">
        <f t="shared" si="127"/>
        <v>4</v>
      </c>
      <c r="AE1331" s="419">
        <f t="shared" si="128"/>
        <v>2</v>
      </c>
      <c r="AF1331" s="419">
        <f t="shared" si="129"/>
        <v>0</v>
      </c>
      <c r="AG1331" s="419">
        <f t="shared" si="130"/>
        <v>4</v>
      </c>
      <c r="AH1331" s="419">
        <f t="shared" si="131"/>
        <v>1</v>
      </c>
    </row>
    <row r="1332" spans="1:34" ht="14.5" x14ac:dyDescent="0.35">
      <c r="A1332" s="681" t="s">
        <v>3547</v>
      </c>
      <c r="B1332" s="682" t="s">
        <v>3548</v>
      </c>
      <c r="C1332" s="419"/>
      <c r="D1332" s="419"/>
      <c r="E1332" s="419"/>
      <c r="F1332" s="419"/>
      <c r="G1332" s="419"/>
      <c r="H1332" s="419"/>
      <c r="I1332" s="419"/>
      <c r="J1332" s="419"/>
      <c r="K1332" s="419"/>
      <c r="L1332" s="419"/>
      <c r="M1332" t="s">
        <v>3549</v>
      </c>
      <c r="N1332">
        <v>2</v>
      </c>
      <c r="O1332">
        <v>2</v>
      </c>
      <c r="P1332">
        <v>0</v>
      </c>
      <c r="Q1332">
        <v>1</v>
      </c>
      <c r="R1332">
        <v>0</v>
      </c>
      <c r="S1332">
        <v>0</v>
      </c>
      <c r="T1332">
        <v>0</v>
      </c>
      <c r="U1332">
        <v>1</v>
      </c>
      <c r="V1332">
        <v>0</v>
      </c>
      <c r="W1332">
        <v>1</v>
      </c>
      <c r="X1332">
        <v>0</v>
      </c>
      <c r="Y1332">
        <v>0</v>
      </c>
      <c r="Z1332">
        <v>0</v>
      </c>
      <c r="AA1332">
        <v>1</v>
      </c>
      <c r="AB1332">
        <v>0</v>
      </c>
      <c r="AC1332" s="419">
        <f t="shared" si="126"/>
        <v>0</v>
      </c>
      <c r="AD1332" s="419">
        <f t="shared" si="127"/>
        <v>0</v>
      </c>
      <c r="AE1332" s="419">
        <f t="shared" si="128"/>
        <v>0</v>
      </c>
      <c r="AF1332" s="419">
        <f t="shared" si="129"/>
        <v>0</v>
      </c>
      <c r="AG1332" s="419">
        <f t="shared" si="130"/>
        <v>0</v>
      </c>
      <c r="AH1332" s="419">
        <f t="shared" si="131"/>
        <v>0</v>
      </c>
    </row>
    <row r="1333" spans="1:34" ht="14.5" x14ac:dyDescent="0.35">
      <c r="A1333" s="681" t="s">
        <v>3550</v>
      </c>
      <c r="B1333" s="682" t="s">
        <v>3551</v>
      </c>
      <c r="C1333" s="419"/>
      <c r="D1333" s="419"/>
      <c r="E1333" s="419"/>
      <c r="F1333" s="419"/>
      <c r="G1333" s="419"/>
      <c r="H1333" s="419"/>
      <c r="I1333" s="419"/>
      <c r="J1333" s="419"/>
      <c r="K1333" s="419"/>
      <c r="L1333" s="419"/>
      <c r="M1333" t="s">
        <v>3552</v>
      </c>
      <c r="N1333">
        <v>22</v>
      </c>
      <c r="O1333">
        <v>14</v>
      </c>
      <c r="P1333">
        <v>8</v>
      </c>
      <c r="Q1333">
        <v>3</v>
      </c>
      <c r="R1333">
        <v>6</v>
      </c>
      <c r="S1333">
        <v>0</v>
      </c>
      <c r="T1333">
        <v>8</v>
      </c>
      <c r="U1333">
        <v>0</v>
      </c>
      <c r="V1333">
        <v>5</v>
      </c>
      <c r="W1333">
        <v>1</v>
      </c>
      <c r="X1333">
        <v>4</v>
      </c>
      <c r="Y1333">
        <v>0</v>
      </c>
      <c r="Z1333">
        <v>6</v>
      </c>
      <c r="AA1333">
        <v>0</v>
      </c>
      <c r="AB1333">
        <v>3</v>
      </c>
      <c r="AC1333" s="419">
        <f t="shared" si="126"/>
        <v>2</v>
      </c>
      <c r="AD1333" s="419">
        <f t="shared" si="127"/>
        <v>2</v>
      </c>
      <c r="AE1333" s="419">
        <f t="shared" si="128"/>
        <v>0</v>
      </c>
      <c r="AF1333" s="419">
        <f t="shared" si="129"/>
        <v>2</v>
      </c>
      <c r="AG1333" s="419">
        <f t="shared" si="130"/>
        <v>0</v>
      </c>
      <c r="AH1333" s="419">
        <f t="shared" si="131"/>
        <v>2</v>
      </c>
    </row>
    <row r="1334" spans="1:34" ht="14.5" x14ac:dyDescent="0.35">
      <c r="A1334" s="681" t="s">
        <v>3555</v>
      </c>
      <c r="B1334" s="682" t="s">
        <v>10240</v>
      </c>
      <c r="C1334" s="419"/>
      <c r="D1334" s="419"/>
      <c r="E1334" s="419"/>
      <c r="F1334" s="419"/>
      <c r="G1334" s="419"/>
      <c r="H1334" s="419"/>
      <c r="I1334" s="419"/>
      <c r="J1334" s="419"/>
      <c r="K1334" s="419"/>
      <c r="L1334" s="419"/>
      <c r="M1334" t="s">
        <v>14169</v>
      </c>
      <c r="N1334">
        <v>26</v>
      </c>
      <c r="O1334">
        <v>12</v>
      </c>
      <c r="P1334">
        <v>14</v>
      </c>
      <c r="Q1334">
        <v>9</v>
      </c>
      <c r="R1334">
        <v>4</v>
      </c>
      <c r="S1334">
        <v>6</v>
      </c>
      <c r="T1334">
        <v>1</v>
      </c>
      <c r="U1334">
        <v>5</v>
      </c>
      <c r="V1334">
        <v>1</v>
      </c>
      <c r="W1334">
        <v>4</v>
      </c>
      <c r="X1334">
        <v>2</v>
      </c>
      <c r="Y1334">
        <v>3</v>
      </c>
      <c r="Z1334">
        <v>0</v>
      </c>
      <c r="AA1334">
        <v>3</v>
      </c>
      <c r="AB1334">
        <v>0</v>
      </c>
      <c r="AC1334" s="419">
        <f t="shared" si="126"/>
        <v>5</v>
      </c>
      <c r="AD1334" s="419">
        <f t="shared" si="127"/>
        <v>2</v>
      </c>
      <c r="AE1334" s="419">
        <f t="shared" si="128"/>
        <v>3</v>
      </c>
      <c r="AF1334" s="419">
        <f t="shared" si="129"/>
        <v>1</v>
      </c>
      <c r="AG1334" s="419">
        <f t="shared" si="130"/>
        <v>2</v>
      </c>
      <c r="AH1334" s="419">
        <f t="shared" si="131"/>
        <v>1</v>
      </c>
    </row>
    <row r="1335" spans="1:34" ht="14.5" x14ac:dyDescent="0.35">
      <c r="A1335" s="681" t="s">
        <v>3556</v>
      </c>
      <c r="B1335" s="682" t="s">
        <v>3557</v>
      </c>
      <c r="C1335" s="419"/>
      <c r="D1335" s="419"/>
      <c r="E1335" s="419"/>
      <c r="F1335" s="419"/>
      <c r="G1335" s="419"/>
      <c r="H1335" s="419"/>
      <c r="I1335" s="419"/>
      <c r="J1335" s="419"/>
      <c r="K1335" s="419"/>
      <c r="L1335" s="419"/>
      <c r="M1335" t="s">
        <v>3558</v>
      </c>
      <c r="N1335">
        <v>8</v>
      </c>
      <c r="O1335">
        <v>8</v>
      </c>
      <c r="P1335">
        <v>0</v>
      </c>
      <c r="Q1335">
        <v>7</v>
      </c>
      <c r="R1335">
        <v>1</v>
      </c>
      <c r="S1335">
        <v>0</v>
      </c>
      <c r="T1335">
        <v>0</v>
      </c>
      <c r="U1335">
        <v>0</v>
      </c>
      <c r="V1335">
        <v>0</v>
      </c>
      <c r="W1335">
        <v>7</v>
      </c>
      <c r="X1335">
        <v>1</v>
      </c>
      <c r="Y1335">
        <v>0</v>
      </c>
      <c r="Z1335">
        <v>0</v>
      </c>
      <c r="AA1335">
        <v>0</v>
      </c>
      <c r="AB1335">
        <v>0</v>
      </c>
      <c r="AC1335" s="419">
        <f t="shared" si="126"/>
        <v>0</v>
      </c>
      <c r="AD1335" s="419">
        <f t="shared" si="127"/>
        <v>0</v>
      </c>
      <c r="AE1335" s="419">
        <f t="shared" si="128"/>
        <v>0</v>
      </c>
      <c r="AF1335" s="419">
        <f t="shared" si="129"/>
        <v>0</v>
      </c>
      <c r="AG1335" s="419">
        <f t="shared" si="130"/>
        <v>0</v>
      </c>
      <c r="AH1335" s="419">
        <f t="shared" si="131"/>
        <v>0</v>
      </c>
    </row>
    <row r="1336" spans="1:34" ht="14.5" x14ac:dyDescent="0.35">
      <c r="A1336" s="681" t="s">
        <v>3561</v>
      </c>
      <c r="B1336" s="682" t="s">
        <v>10242</v>
      </c>
      <c r="C1336" s="419"/>
      <c r="D1336" s="419"/>
      <c r="E1336" s="419"/>
      <c r="F1336" s="419"/>
      <c r="G1336" s="419"/>
      <c r="H1336" s="419"/>
      <c r="I1336" s="419"/>
      <c r="J1336" s="419"/>
      <c r="K1336" s="419"/>
      <c r="L1336" s="419"/>
      <c r="M1336" t="s">
        <v>10243</v>
      </c>
      <c r="N1336">
        <v>18</v>
      </c>
      <c r="O1336">
        <v>10</v>
      </c>
      <c r="P1336">
        <v>8</v>
      </c>
      <c r="Q1336">
        <v>2</v>
      </c>
      <c r="R1336">
        <v>4</v>
      </c>
      <c r="S1336">
        <v>5</v>
      </c>
      <c r="T1336">
        <v>1</v>
      </c>
      <c r="U1336">
        <v>1</v>
      </c>
      <c r="V1336">
        <v>5</v>
      </c>
      <c r="W1336">
        <v>2</v>
      </c>
      <c r="X1336">
        <v>1</v>
      </c>
      <c r="Y1336">
        <v>3</v>
      </c>
      <c r="Z1336">
        <v>1</v>
      </c>
      <c r="AA1336">
        <v>0</v>
      </c>
      <c r="AB1336">
        <v>3</v>
      </c>
      <c r="AC1336" s="419">
        <f t="shared" si="126"/>
        <v>0</v>
      </c>
      <c r="AD1336" s="419">
        <f t="shared" si="127"/>
        <v>3</v>
      </c>
      <c r="AE1336" s="419">
        <f t="shared" si="128"/>
        <v>2</v>
      </c>
      <c r="AF1336" s="419">
        <f t="shared" si="129"/>
        <v>0</v>
      </c>
      <c r="AG1336" s="419">
        <f t="shared" si="130"/>
        <v>1</v>
      </c>
      <c r="AH1336" s="419">
        <f t="shared" si="131"/>
        <v>2</v>
      </c>
    </row>
    <row r="1337" spans="1:34" ht="14.5" x14ac:dyDescent="0.35">
      <c r="A1337" s="681" t="s">
        <v>3562</v>
      </c>
      <c r="B1337" s="682" t="s">
        <v>3563</v>
      </c>
      <c r="C1337" s="419"/>
      <c r="D1337" s="419"/>
      <c r="E1337" s="419"/>
      <c r="F1337" s="419"/>
      <c r="G1337" s="419"/>
      <c r="H1337" s="419"/>
      <c r="I1337" s="419"/>
      <c r="J1337" s="419"/>
      <c r="K1337" s="419"/>
      <c r="L1337" s="419"/>
      <c r="M1337" t="s">
        <v>3564</v>
      </c>
      <c r="N1337">
        <v>32</v>
      </c>
      <c r="O1337">
        <v>15</v>
      </c>
      <c r="P1337">
        <v>17</v>
      </c>
      <c r="Q1337">
        <v>7</v>
      </c>
      <c r="R1337">
        <v>4</v>
      </c>
      <c r="S1337">
        <v>1</v>
      </c>
      <c r="T1337">
        <v>6</v>
      </c>
      <c r="U1337">
        <v>6</v>
      </c>
      <c r="V1337">
        <v>8</v>
      </c>
      <c r="W1337">
        <v>2</v>
      </c>
      <c r="X1337">
        <v>2</v>
      </c>
      <c r="Y1337">
        <v>0</v>
      </c>
      <c r="Z1337">
        <v>5</v>
      </c>
      <c r="AA1337">
        <v>2</v>
      </c>
      <c r="AB1337">
        <v>4</v>
      </c>
      <c r="AC1337" s="419">
        <f t="shared" si="126"/>
        <v>5</v>
      </c>
      <c r="AD1337" s="419">
        <f t="shared" si="127"/>
        <v>2</v>
      </c>
      <c r="AE1337" s="419">
        <f t="shared" si="128"/>
        <v>1</v>
      </c>
      <c r="AF1337" s="419">
        <f t="shared" si="129"/>
        <v>1</v>
      </c>
      <c r="AG1337" s="419">
        <f t="shared" si="130"/>
        <v>4</v>
      </c>
      <c r="AH1337" s="419">
        <f t="shared" si="131"/>
        <v>4</v>
      </c>
    </row>
    <row r="1338" spans="1:34" ht="14.5" x14ac:dyDescent="0.35">
      <c r="A1338" s="681" t="s">
        <v>3565</v>
      </c>
      <c r="B1338" s="682" t="s">
        <v>10296</v>
      </c>
      <c r="C1338" s="419"/>
      <c r="D1338" s="419"/>
      <c r="E1338" s="419"/>
      <c r="F1338" s="419"/>
      <c r="G1338" s="419"/>
      <c r="H1338" s="419"/>
      <c r="I1338" s="419"/>
      <c r="J1338" s="419"/>
      <c r="K1338" s="419"/>
      <c r="L1338" s="419"/>
      <c r="M1338" t="s">
        <v>10297</v>
      </c>
      <c r="N1338">
        <v>23</v>
      </c>
      <c r="O1338">
        <v>13</v>
      </c>
      <c r="P1338">
        <v>10</v>
      </c>
      <c r="Q1338">
        <v>2</v>
      </c>
      <c r="R1338">
        <v>6</v>
      </c>
      <c r="S1338">
        <v>2</v>
      </c>
      <c r="T1338">
        <v>3</v>
      </c>
      <c r="U1338">
        <v>10</v>
      </c>
      <c r="V1338">
        <v>0</v>
      </c>
      <c r="W1338">
        <v>1</v>
      </c>
      <c r="X1338">
        <v>4</v>
      </c>
      <c r="Y1338">
        <v>1</v>
      </c>
      <c r="Z1338">
        <v>1</v>
      </c>
      <c r="AA1338">
        <v>6</v>
      </c>
      <c r="AB1338">
        <v>0</v>
      </c>
      <c r="AC1338" s="419">
        <f t="shared" si="126"/>
        <v>1</v>
      </c>
      <c r="AD1338" s="419">
        <f t="shared" si="127"/>
        <v>2</v>
      </c>
      <c r="AE1338" s="419">
        <f t="shared" si="128"/>
        <v>1</v>
      </c>
      <c r="AF1338" s="419">
        <f t="shared" si="129"/>
        <v>2</v>
      </c>
      <c r="AG1338" s="419">
        <f t="shared" si="130"/>
        <v>4</v>
      </c>
      <c r="AH1338" s="419">
        <f t="shared" si="131"/>
        <v>0</v>
      </c>
    </row>
    <row r="1339" spans="1:34" ht="14.5" x14ac:dyDescent="0.35">
      <c r="A1339" s="681" t="s">
        <v>7122</v>
      </c>
      <c r="B1339" s="682" t="s">
        <v>3566</v>
      </c>
      <c r="C1339" s="419"/>
      <c r="D1339" s="419"/>
      <c r="E1339" s="419"/>
      <c r="F1339" s="419"/>
      <c r="G1339" s="419"/>
      <c r="H1339" s="419"/>
      <c r="I1339" s="419"/>
      <c r="J1339" s="419"/>
      <c r="K1339" s="419"/>
      <c r="L1339" s="419"/>
      <c r="M1339" t="s">
        <v>3531</v>
      </c>
      <c r="N1339">
        <v>15</v>
      </c>
      <c r="O1339">
        <v>9</v>
      </c>
      <c r="P1339">
        <v>6</v>
      </c>
      <c r="Q1339">
        <v>2</v>
      </c>
      <c r="R1339">
        <v>7</v>
      </c>
      <c r="S1339">
        <v>0</v>
      </c>
      <c r="T1339">
        <v>6</v>
      </c>
      <c r="U1339">
        <v>0</v>
      </c>
      <c r="V1339">
        <v>0</v>
      </c>
      <c r="W1339">
        <v>1</v>
      </c>
      <c r="X1339">
        <v>6</v>
      </c>
      <c r="Y1339">
        <v>0</v>
      </c>
      <c r="Z1339">
        <v>2</v>
      </c>
      <c r="AA1339">
        <v>0</v>
      </c>
      <c r="AB1339">
        <v>0</v>
      </c>
      <c r="AC1339" s="419">
        <f t="shared" si="126"/>
        <v>1</v>
      </c>
      <c r="AD1339" s="419">
        <f t="shared" si="127"/>
        <v>1</v>
      </c>
      <c r="AE1339" s="419">
        <f t="shared" si="128"/>
        <v>0</v>
      </c>
      <c r="AF1339" s="419">
        <f t="shared" si="129"/>
        <v>4</v>
      </c>
      <c r="AG1339" s="419">
        <f t="shared" si="130"/>
        <v>0</v>
      </c>
      <c r="AH1339" s="419">
        <f t="shared" si="131"/>
        <v>0</v>
      </c>
    </row>
    <row r="1340" spans="1:34" ht="14.5" x14ac:dyDescent="0.35">
      <c r="A1340" s="681" t="s">
        <v>7356</v>
      </c>
      <c r="B1340" s="682" t="s">
        <v>3568</v>
      </c>
      <c r="C1340" s="419"/>
      <c r="D1340" s="419"/>
      <c r="E1340" s="419"/>
      <c r="F1340" s="419"/>
      <c r="G1340" s="419"/>
      <c r="H1340" s="419"/>
      <c r="I1340" s="419"/>
      <c r="J1340" s="419"/>
      <c r="K1340" s="419"/>
      <c r="L1340" s="419"/>
      <c r="M1340" t="s">
        <v>13164</v>
      </c>
      <c r="N1340">
        <v>10</v>
      </c>
      <c r="O1340">
        <v>5</v>
      </c>
      <c r="P1340">
        <v>5</v>
      </c>
      <c r="Q1340">
        <v>0</v>
      </c>
      <c r="R1340">
        <v>2</v>
      </c>
      <c r="S1340">
        <v>1</v>
      </c>
      <c r="T1340">
        <v>0</v>
      </c>
      <c r="U1340">
        <v>3</v>
      </c>
      <c r="V1340">
        <v>4</v>
      </c>
      <c r="W1340">
        <v>0</v>
      </c>
      <c r="X1340">
        <v>0</v>
      </c>
      <c r="Y1340">
        <v>1</v>
      </c>
      <c r="Z1340">
        <v>0</v>
      </c>
      <c r="AA1340">
        <v>2</v>
      </c>
      <c r="AB1340">
        <v>2</v>
      </c>
      <c r="AC1340" s="419">
        <f t="shared" si="126"/>
        <v>0</v>
      </c>
      <c r="AD1340" s="419">
        <f t="shared" si="127"/>
        <v>2</v>
      </c>
      <c r="AE1340" s="419">
        <f t="shared" si="128"/>
        <v>0</v>
      </c>
      <c r="AF1340" s="419">
        <f t="shared" si="129"/>
        <v>0</v>
      </c>
      <c r="AG1340" s="419">
        <f t="shared" si="130"/>
        <v>1</v>
      </c>
      <c r="AH1340" s="419">
        <f t="shared" si="131"/>
        <v>2</v>
      </c>
    </row>
    <row r="1341" spans="1:34" ht="14.5" x14ac:dyDescent="0.35">
      <c r="A1341" s="681" t="s">
        <v>111</v>
      </c>
      <c r="B1341" s="682" t="s">
        <v>10234</v>
      </c>
      <c r="C1341" s="419"/>
      <c r="D1341" s="419"/>
      <c r="E1341" s="419"/>
      <c r="F1341" s="419"/>
      <c r="G1341" s="419"/>
      <c r="H1341" s="419"/>
      <c r="I1341" s="419"/>
      <c r="J1341" s="419"/>
      <c r="K1341" s="419"/>
      <c r="L1341" s="419"/>
      <c r="M1341" t="s">
        <v>10235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 s="419">
        <f t="shared" si="126"/>
        <v>0</v>
      </c>
      <c r="AD1341" s="419">
        <f t="shared" si="127"/>
        <v>0</v>
      </c>
      <c r="AE1341" s="419">
        <f t="shared" si="128"/>
        <v>0</v>
      </c>
      <c r="AF1341" s="419">
        <f t="shared" si="129"/>
        <v>0</v>
      </c>
      <c r="AG1341" s="419">
        <f t="shared" si="130"/>
        <v>0</v>
      </c>
      <c r="AH1341" s="419">
        <f t="shared" si="131"/>
        <v>0</v>
      </c>
    </row>
    <row r="1342" spans="1:34" ht="14.5" x14ac:dyDescent="0.35">
      <c r="A1342" s="681" t="s">
        <v>151</v>
      </c>
      <c r="B1342" s="682" t="s">
        <v>3571</v>
      </c>
      <c r="C1342" s="419"/>
      <c r="D1342" s="419"/>
      <c r="E1342" s="419"/>
      <c r="F1342" s="419"/>
      <c r="G1342" s="419"/>
      <c r="H1342" s="419"/>
      <c r="I1342" s="419"/>
      <c r="J1342" s="419"/>
      <c r="K1342" s="419"/>
      <c r="L1342" s="419"/>
      <c r="M1342" t="s">
        <v>3572</v>
      </c>
      <c r="N1342">
        <v>1</v>
      </c>
      <c r="O1342">
        <v>0</v>
      </c>
      <c r="P1342">
        <v>1</v>
      </c>
      <c r="Q1342">
        <v>0</v>
      </c>
      <c r="R1342">
        <v>1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 s="419">
        <f t="shared" si="126"/>
        <v>0</v>
      </c>
      <c r="AD1342" s="419">
        <f t="shared" si="127"/>
        <v>1</v>
      </c>
      <c r="AE1342" s="419">
        <f t="shared" si="128"/>
        <v>0</v>
      </c>
      <c r="AF1342" s="419">
        <f t="shared" si="129"/>
        <v>0</v>
      </c>
      <c r="AG1342" s="419">
        <f t="shared" si="130"/>
        <v>0</v>
      </c>
      <c r="AH1342" s="419">
        <f t="shared" si="131"/>
        <v>0</v>
      </c>
    </row>
    <row r="1343" spans="1:34" ht="14.5" x14ac:dyDescent="0.35">
      <c r="A1343" s="681" t="s">
        <v>193</v>
      </c>
      <c r="B1343" s="682" t="s">
        <v>3573</v>
      </c>
      <c r="C1343" s="419"/>
      <c r="D1343" s="419"/>
      <c r="E1343" s="419"/>
      <c r="F1343" s="419"/>
      <c r="G1343" s="419"/>
      <c r="H1343" s="419"/>
      <c r="I1343" s="419"/>
      <c r="J1343" s="419"/>
      <c r="K1343" s="419"/>
      <c r="L1343" s="419"/>
      <c r="M1343" t="s">
        <v>3574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 s="419">
        <f t="shared" si="126"/>
        <v>0</v>
      </c>
      <c r="AD1343" s="419">
        <f t="shared" si="127"/>
        <v>0</v>
      </c>
      <c r="AE1343" s="419">
        <f t="shared" si="128"/>
        <v>0</v>
      </c>
      <c r="AF1343" s="419">
        <f t="shared" si="129"/>
        <v>0</v>
      </c>
      <c r="AG1343" s="419">
        <f t="shared" si="130"/>
        <v>0</v>
      </c>
      <c r="AH1343" s="419">
        <f t="shared" si="131"/>
        <v>0</v>
      </c>
    </row>
    <row r="1344" spans="1:34" ht="14.5" x14ac:dyDescent="0.35">
      <c r="A1344" s="681" t="s">
        <v>3003</v>
      </c>
      <c r="B1344" s="682" t="s">
        <v>3577</v>
      </c>
      <c r="C1344" s="419"/>
      <c r="D1344" s="419"/>
      <c r="E1344" s="419"/>
      <c r="F1344" s="419"/>
      <c r="G1344" s="419"/>
      <c r="H1344" s="419"/>
      <c r="I1344" s="419"/>
      <c r="J1344" s="419"/>
      <c r="K1344" s="419"/>
      <c r="L1344" s="419"/>
      <c r="M1344" t="s">
        <v>470</v>
      </c>
      <c r="N1344">
        <v>2</v>
      </c>
      <c r="O1344">
        <v>0</v>
      </c>
      <c r="P1344">
        <v>2</v>
      </c>
      <c r="Q1344">
        <v>2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 s="419">
        <f t="shared" si="126"/>
        <v>2</v>
      </c>
      <c r="AD1344" s="419">
        <f t="shared" si="127"/>
        <v>0</v>
      </c>
      <c r="AE1344" s="419">
        <f t="shared" si="128"/>
        <v>0</v>
      </c>
      <c r="AF1344" s="419">
        <f t="shared" si="129"/>
        <v>0</v>
      </c>
      <c r="AG1344" s="419">
        <f t="shared" si="130"/>
        <v>0</v>
      </c>
      <c r="AH1344" s="419">
        <f t="shared" si="131"/>
        <v>0</v>
      </c>
    </row>
    <row r="1345" spans="1:34" ht="14.5" x14ac:dyDescent="0.35">
      <c r="A1345" s="681" t="s">
        <v>162</v>
      </c>
      <c r="B1345" s="682" t="s">
        <v>3578</v>
      </c>
      <c r="C1345" s="419"/>
      <c r="D1345" s="419"/>
      <c r="E1345" s="419"/>
      <c r="F1345" s="419"/>
      <c r="G1345" s="419"/>
      <c r="H1345" s="419"/>
      <c r="I1345" s="419"/>
      <c r="J1345" s="419"/>
      <c r="K1345" s="419"/>
      <c r="L1345" s="419"/>
      <c r="M1345" t="s">
        <v>64</v>
      </c>
      <c r="N1345">
        <v>19</v>
      </c>
      <c r="O1345">
        <v>6</v>
      </c>
      <c r="P1345">
        <v>13</v>
      </c>
      <c r="Q1345">
        <v>4</v>
      </c>
      <c r="R1345">
        <v>2</v>
      </c>
      <c r="S1345">
        <v>0</v>
      </c>
      <c r="T1345">
        <v>6</v>
      </c>
      <c r="U1345">
        <v>0</v>
      </c>
      <c r="V1345">
        <v>7</v>
      </c>
      <c r="W1345">
        <v>2</v>
      </c>
      <c r="X1345">
        <v>1</v>
      </c>
      <c r="Y1345">
        <v>0</v>
      </c>
      <c r="Z1345">
        <v>2</v>
      </c>
      <c r="AA1345">
        <v>0</v>
      </c>
      <c r="AB1345">
        <v>1</v>
      </c>
      <c r="AC1345" s="419">
        <f t="shared" si="126"/>
        <v>2</v>
      </c>
      <c r="AD1345" s="419">
        <f t="shared" si="127"/>
        <v>1</v>
      </c>
      <c r="AE1345" s="419">
        <f t="shared" si="128"/>
        <v>0</v>
      </c>
      <c r="AF1345" s="419">
        <f t="shared" si="129"/>
        <v>4</v>
      </c>
      <c r="AG1345" s="419">
        <f t="shared" si="130"/>
        <v>0</v>
      </c>
      <c r="AH1345" s="419">
        <f t="shared" si="131"/>
        <v>6</v>
      </c>
    </row>
    <row r="1346" spans="1:34" ht="14.5" x14ac:dyDescent="0.35">
      <c r="A1346" s="681" t="s">
        <v>3099</v>
      </c>
      <c r="B1346" s="682" t="s">
        <v>3579</v>
      </c>
      <c r="C1346" s="419"/>
      <c r="D1346" s="419"/>
      <c r="E1346" s="419"/>
      <c r="F1346" s="419"/>
      <c r="G1346" s="419"/>
      <c r="H1346" s="419"/>
      <c r="I1346" s="419"/>
      <c r="J1346" s="419"/>
      <c r="K1346" s="419"/>
      <c r="L1346" s="419"/>
      <c r="M1346" t="s">
        <v>3580</v>
      </c>
      <c r="N1346">
        <v>4</v>
      </c>
      <c r="O1346">
        <v>1</v>
      </c>
      <c r="P1346">
        <v>3</v>
      </c>
      <c r="Q1346">
        <v>1</v>
      </c>
      <c r="R1346">
        <v>1</v>
      </c>
      <c r="S1346">
        <v>0</v>
      </c>
      <c r="T1346">
        <v>1</v>
      </c>
      <c r="U1346">
        <v>1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v>0</v>
      </c>
      <c r="AC1346" s="419">
        <f t="shared" si="126"/>
        <v>1</v>
      </c>
      <c r="AD1346" s="419">
        <f t="shared" si="127"/>
        <v>1</v>
      </c>
      <c r="AE1346" s="419">
        <f t="shared" si="128"/>
        <v>0</v>
      </c>
      <c r="AF1346" s="419">
        <f t="shared" si="129"/>
        <v>0</v>
      </c>
      <c r="AG1346" s="419">
        <f t="shared" si="130"/>
        <v>1</v>
      </c>
      <c r="AH1346" s="419">
        <f t="shared" si="131"/>
        <v>0</v>
      </c>
    </row>
    <row r="1347" spans="1:34" ht="14.5" x14ac:dyDescent="0.35">
      <c r="A1347" s="681" t="s">
        <v>3581</v>
      </c>
      <c r="B1347" s="682" t="s">
        <v>3582</v>
      </c>
      <c r="C1347" s="419"/>
      <c r="D1347" s="419"/>
      <c r="E1347" s="419"/>
      <c r="F1347" s="419"/>
      <c r="G1347" s="419"/>
      <c r="H1347" s="419"/>
      <c r="I1347" s="419"/>
      <c r="J1347" s="419"/>
      <c r="K1347" s="419"/>
      <c r="L1347" s="419"/>
      <c r="M1347" t="s">
        <v>3583</v>
      </c>
      <c r="N1347">
        <v>28</v>
      </c>
      <c r="O1347">
        <v>17</v>
      </c>
      <c r="P1347">
        <v>11</v>
      </c>
      <c r="Q1347">
        <v>6</v>
      </c>
      <c r="R1347">
        <v>7</v>
      </c>
      <c r="S1347">
        <v>2</v>
      </c>
      <c r="T1347">
        <v>3</v>
      </c>
      <c r="U1347">
        <v>10</v>
      </c>
      <c r="V1347">
        <v>0</v>
      </c>
      <c r="W1347">
        <v>4</v>
      </c>
      <c r="X1347">
        <v>4</v>
      </c>
      <c r="Y1347">
        <v>2</v>
      </c>
      <c r="Z1347">
        <v>2</v>
      </c>
      <c r="AA1347">
        <v>5</v>
      </c>
      <c r="AB1347">
        <v>0</v>
      </c>
      <c r="AC1347" s="419">
        <f t="shared" si="126"/>
        <v>2</v>
      </c>
      <c r="AD1347" s="419">
        <f t="shared" si="127"/>
        <v>3</v>
      </c>
      <c r="AE1347" s="419">
        <f t="shared" si="128"/>
        <v>0</v>
      </c>
      <c r="AF1347" s="419">
        <f t="shared" si="129"/>
        <v>1</v>
      </c>
      <c r="AG1347" s="419">
        <f t="shared" si="130"/>
        <v>5</v>
      </c>
      <c r="AH1347" s="419">
        <f t="shared" si="131"/>
        <v>0</v>
      </c>
    </row>
    <row r="1348" spans="1:34" ht="14.5" x14ac:dyDescent="0.35">
      <c r="A1348" s="681" t="s">
        <v>3139</v>
      </c>
      <c r="B1348" s="682" t="s">
        <v>3585</v>
      </c>
      <c r="C1348" s="419"/>
      <c r="D1348" s="419"/>
      <c r="E1348" s="419"/>
      <c r="F1348" s="419"/>
      <c r="G1348" s="419"/>
      <c r="H1348" s="419"/>
      <c r="I1348" s="419"/>
      <c r="J1348" s="419"/>
      <c r="K1348" s="419"/>
      <c r="L1348" s="419"/>
      <c r="M1348" t="s">
        <v>3586</v>
      </c>
      <c r="N1348">
        <v>4</v>
      </c>
      <c r="O1348">
        <v>2</v>
      </c>
      <c r="P1348">
        <v>2</v>
      </c>
      <c r="Q1348">
        <v>2</v>
      </c>
      <c r="R1348">
        <v>2</v>
      </c>
      <c r="S1348">
        <v>0</v>
      </c>
      <c r="T1348">
        <v>0</v>
      </c>
      <c r="U1348">
        <v>0</v>
      </c>
      <c r="V1348">
        <v>0</v>
      </c>
      <c r="W1348">
        <v>2</v>
      </c>
      <c r="X1348">
        <v>0</v>
      </c>
      <c r="Y1348">
        <v>0</v>
      </c>
      <c r="Z1348">
        <v>0</v>
      </c>
      <c r="AA1348">
        <v>0</v>
      </c>
      <c r="AB1348">
        <v>0</v>
      </c>
      <c r="AC1348" s="419">
        <f t="shared" ref="AC1348:AC1411" si="132">+Q1348-W1348</f>
        <v>0</v>
      </c>
      <c r="AD1348" s="419">
        <f t="shared" ref="AD1348:AD1411" si="133">+R1348-X1348</f>
        <v>2</v>
      </c>
      <c r="AE1348" s="419">
        <f t="shared" ref="AE1348:AE1411" si="134">+S1348-Y1348</f>
        <v>0</v>
      </c>
      <c r="AF1348" s="419">
        <f t="shared" ref="AF1348:AF1411" si="135">+T1348-Z1348</f>
        <v>0</v>
      </c>
      <c r="AG1348" s="419">
        <f t="shared" ref="AG1348:AG1411" si="136">+U1348-AA1348</f>
        <v>0</v>
      </c>
      <c r="AH1348" s="419">
        <f t="shared" ref="AH1348:AH1411" si="137">+V1348-AB1348</f>
        <v>0</v>
      </c>
    </row>
    <row r="1349" spans="1:34" ht="14.5" x14ac:dyDescent="0.35">
      <c r="A1349" s="681" t="s">
        <v>3151</v>
      </c>
      <c r="B1349" s="682" t="s">
        <v>3588</v>
      </c>
      <c r="C1349" s="419"/>
      <c r="D1349" s="419"/>
      <c r="E1349" s="419"/>
      <c r="F1349" s="419"/>
      <c r="G1349" s="419"/>
      <c r="H1349" s="419"/>
      <c r="I1349" s="419"/>
      <c r="J1349" s="419"/>
      <c r="K1349" s="419"/>
      <c r="L1349" s="419"/>
      <c r="M1349" t="s">
        <v>464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 s="419">
        <f t="shared" si="132"/>
        <v>0</v>
      </c>
      <c r="AD1349" s="419">
        <f t="shared" si="133"/>
        <v>0</v>
      </c>
      <c r="AE1349" s="419">
        <f t="shared" si="134"/>
        <v>0</v>
      </c>
      <c r="AF1349" s="419">
        <f t="shared" si="135"/>
        <v>0</v>
      </c>
      <c r="AG1349" s="419">
        <f t="shared" si="136"/>
        <v>0</v>
      </c>
      <c r="AH1349" s="419">
        <f t="shared" si="137"/>
        <v>0</v>
      </c>
    </row>
    <row r="1350" spans="1:34" ht="14.5" x14ac:dyDescent="0.35">
      <c r="A1350" s="681" t="s">
        <v>3165</v>
      </c>
      <c r="B1350" s="682" t="s">
        <v>3591</v>
      </c>
      <c r="C1350" s="419"/>
      <c r="D1350" s="419"/>
      <c r="E1350" s="419"/>
      <c r="F1350" s="419"/>
      <c r="G1350" s="419"/>
      <c r="H1350" s="419"/>
      <c r="I1350" s="419"/>
      <c r="J1350" s="419"/>
      <c r="K1350" s="419"/>
      <c r="L1350" s="419"/>
      <c r="M1350" t="s">
        <v>773</v>
      </c>
      <c r="N1350">
        <v>1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1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 s="419">
        <f t="shared" si="132"/>
        <v>0</v>
      </c>
      <c r="AD1350" s="419">
        <f t="shared" si="133"/>
        <v>0</v>
      </c>
      <c r="AE1350" s="419">
        <f t="shared" si="134"/>
        <v>0</v>
      </c>
      <c r="AF1350" s="419">
        <f t="shared" si="135"/>
        <v>1</v>
      </c>
      <c r="AG1350" s="419">
        <f t="shared" si="136"/>
        <v>0</v>
      </c>
      <c r="AH1350" s="419">
        <f t="shared" si="137"/>
        <v>0</v>
      </c>
    </row>
    <row r="1351" spans="1:34" ht="14.5" x14ac:dyDescent="0.35">
      <c r="A1351" s="681" t="s">
        <v>7123</v>
      </c>
      <c r="B1351" s="682" t="s">
        <v>3593</v>
      </c>
      <c r="C1351" s="419"/>
      <c r="D1351" s="419"/>
      <c r="E1351" s="419"/>
      <c r="F1351" s="419"/>
      <c r="G1351" s="419"/>
      <c r="H1351" s="419"/>
      <c r="I1351" s="419"/>
      <c r="J1351" s="419"/>
      <c r="K1351" s="419"/>
      <c r="L1351" s="419"/>
      <c r="M1351" t="s">
        <v>3594</v>
      </c>
      <c r="N1351">
        <v>16</v>
      </c>
      <c r="O1351">
        <v>10</v>
      </c>
      <c r="P1351">
        <v>6</v>
      </c>
      <c r="Q1351">
        <v>5</v>
      </c>
      <c r="R1351">
        <v>4</v>
      </c>
      <c r="S1351">
        <v>0</v>
      </c>
      <c r="T1351">
        <v>4</v>
      </c>
      <c r="U1351">
        <v>3</v>
      </c>
      <c r="V1351">
        <v>0</v>
      </c>
      <c r="W1351">
        <v>3</v>
      </c>
      <c r="X1351">
        <v>3</v>
      </c>
      <c r="Y1351">
        <v>0</v>
      </c>
      <c r="Z1351">
        <v>2</v>
      </c>
      <c r="AA1351">
        <v>2</v>
      </c>
      <c r="AB1351">
        <v>0</v>
      </c>
      <c r="AC1351" s="419">
        <f t="shared" si="132"/>
        <v>2</v>
      </c>
      <c r="AD1351" s="419">
        <f t="shared" si="133"/>
        <v>1</v>
      </c>
      <c r="AE1351" s="419">
        <f t="shared" si="134"/>
        <v>0</v>
      </c>
      <c r="AF1351" s="419">
        <f t="shared" si="135"/>
        <v>2</v>
      </c>
      <c r="AG1351" s="419">
        <f t="shared" si="136"/>
        <v>1</v>
      </c>
      <c r="AH1351" s="419">
        <f t="shared" si="137"/>
        <v>0</v>
      </c>
    </row>
    <row r="1352" spans="1:34" ht="14.5" x14ac:dyDescent="0.35">
      <c r="A1352" s="681" t="s">
        <v>7523</v>
      </c>
      <c r="B1352" s="682" t="s">
        <v>3595</v>
      </c>
      <c r="C1352" s="419"/>
      <c r="D1352" s="419"/>
      <c r="E1352" s="419"/>
      <c r="F1352" s="419"/>
      <c r="G1352" s="419"/>
      <c r="H1352" s="419"/>
      <c r="I1352" s="419"/>
      <c r="J1352" s="419"/>
      <c r="K1352" s="419"/>
      <c r="L1352" s="419"/>
      <c r="M1352" t="s">
        <v>3596</v>
      </c>
      <c r="N1352">
        <v>1</v>
      </c>
      <c r="O1352">
        <v>1</v>
      </c>
      <c r="P1352">
        <v>0</v>
      </c>
      <c r="Q1352">
        <v>0</v>
      </c>
      <c r="R1352">
        <v>0</v>
      </c>
      <c r="S1352">
        <v>1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1</v>
      </c>
      <c r="Z1352">
        <v>0</v>
      </c>
      <c r="AA1352">
        <v>0</v>
      </c>
      <c r="AB1352">
        <v>0</v>
      </c>
      <c r="AC1352" s="419">
        <f t="shared" si="132"/>
        <v>0</v>
      </c>
      <c r="AD1352" s="419">
        <f t="shared" si="133"/>
        <v>0</v>
      </c>
      <c r="AE1352" s="419">
        <f t="shared" si="134"/>
        <v>0</v>
      </c>
      <c r="AF1352" s="419">
        <f t="shared" si="135"/>
        <v>0</v>
      </c>
      <c r="AG1352" s="419">
        <f t="shared" si="136"/>
        <v>0</v>
      </c>
      <c r="AH1352" s="419">
        <f t="shared" si="137"/>
        <v>0</v>
      </c>
    </row>
    <row r="1353" spans="1:34" ht="14.5" x14ac:dyDescent="0.35">
      <c r="A1353" s="681" t="s">
        <v>228</v>
      </c>
      <c r="B1353" s="682" t="s">
        <v>3598</v>
      </c>
      <c r="C1353" s="419"/>
      <c r="D1353" s="419"/>
      <c r="E1353" s="419"/>
      <c r="F1353" s="419"/>
      <c r="G1353" s="419"/>
      <c r="H1353" s="419"/>
      <c r="I1353" s="419"/>
      <c r="J1353" s="419"/>
      <c r="K1353" s="419"/>
      <c r="L1353" s="419"/>
      <c r="M1353" t="s">
        <v>13337</v>
      </c>
      <c r="N1353">
        <v>8</v>
      </c>
      <c r="O1353">
        <v>5</v>
      </c>
      <c r="P1353">
        <v>3</v>
      </c>
      <c r="Q1353">
        <v>2</v>
      </c>
      <c r="R1353">
        <v>5</v>
      </c>
      <c r="S1353">
        <v>0</v>
      </c>
      <c r="T1353">
        <v>1</v>
      </c>
      <c r="U1353">
        <v>0</v>
      </c>
      <c r="V1353">
        <v>0</v>
      </c>
      <c r="W1353">
        <v>2</v>
      </c>
      <c r="X1353">
        <v>2</v>
      </c>
      <c r="Y1353">
        <v>0</v>
      </c>
      <c r="Z1353">
        <v>1</v>
      </c>
      <c r="AA1353">
        <v>0</v>
      </c>
      <c r="AB1353">
        <v>0</v>
      </c>
      <c r="AC1353" s="419">
        <f t="shared" si="132"/>
        <v>0</v>
      </c>
      <c r="AD1353" s="419">
        <f t="shared" si="133"/>
        <v>3</v>
      </c>
      <c r="AE1353" s="419">
        <f t="shared" si="134"/>
        <v>0</v>
      </c>
      <c r="AF1353" s="419">
        <f t="shared" si="135"/>
        <v>0</v>
      </c>
      <c r="AG1353" s="419">
        <f t="shared" si="136"/>
        <v>0</v>
      </c>
      <c r="AH1353" s="419">
        <f t="shared" si="137"/>
        <v>0</v>
      </c>
    </row>
    <row r="1354" spans="1:34" ht="14.5" x14ac:dyDescent="0.35">
      <c r="A1354" s="681" t="s">
        <v>3263</v>
      </c>
      <c r="B1354" s="682" t="s">
        <v>3602</v>
      </c>
      <c r="C1354" s="419"/>
      <c r="D1354" s="419"/>
      <c r="E1354" s="419"/>
      <c r="F1354" s="419"/>
      <c r="G1354" s="419"/>
      <c r="H1354" s="419"/>
      <c r="I1354" s="419"/>
      <c r="J1354" s="419"/>
      <c r="K1354" s="419"/>
      <c r="L1354" s="419"/>
      <c r="M1354" t="s">
        <v>3603</v>
      </c>
      <c r="N1354">
        <v>6</v>
      </c>
      <c r="O1354">
        <v>4</v>
      </c>
      <c r="P1354">
        <v>2</v>
      </c>
      <c r="Q1354">
        <v>0</v>
      </c>
      <c r="R1354">
        <v>0</v>
      </c>
      <c r="S1354">
        <v>0</v>
      </c>
      <c r="T1354">
        <v>5</v>
      </c>
      <c r="U1354">
        <v>1</v>
      </c>
      <c r="V1354">
        <v>0</v>
      </c>
      <c r="W1354">
        <v>0</v>
      </c>
      <c r="X1354">
        <v>0</v>
      </c>
      <c r="Y1354">
        <v>0</v>
      </c>
      <c r="Z1354">
        <v>3</v>
      </c>
      <c r="AA1354">
        <v>1</v>
      </c>
      <c r="AB1354">
        <v>0</v>
      </c>
      <c r="AC1354" s="419">
        <f t="shared" si="132"/>
        <v>0</v>
      </c>
      <c r="AD1354" s="419">
        <f t="shared" si="133"/>
        <v>0</v>
      </c>
      <c r="AE1354" s="419">
        <f t="shared" si="134"/>
        <v>0</v>
      </c>
      <c r="AF1354" s="419">
        <f t="shared" si="135"/>
        <v>2</v>
      </c>
      <c r="AG1354" s="419">
        <f t="shared" si="136"/>
        <v>0</v>
      </c>
      <c r="AH1354" s="419">
        <f t="shared" si="137"/>
        <v>0</v>
      </c>
    </row>
    <row r="1355" spans="1:34" ht="14.5" x14ac:dyDescent="0.35">
      <c r="A1355" s="681" t="s">
        <v>3226</v>
      </c>
      <c r="B1355" s="682" t="s">
        <v>10252</v>
      </c>
      <c r="C1355" s="419"/>
      <c r="D1355" s="419"/>
      <c r="E1355" s="419"/>
      <c r="F1355" s="419"/>
      <c r="G1355" s="419"/>
      <c r="H1355" s="419"/>
      <c r="I1355" s="419"/>
      <c r="J1355" s="419"/>
      <c r="K1355" s="419"/>
      <c r="L1355" s="419"/>
      <c r="M1355" t="s">
        <v>209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 s="419">
        <f t="shared" si="132"/>
        <v>0</v>
      </c>
      <c r="AD1355" s="419">
        <f t="shared" si="133"/>
        <v>0</v>
      </c>
      <c r="AE1355" s="419">
        <f t="shared" si="134"/>
        <v>0</v>
      </c>
      <c r="AF1355" s="419">
        <f t="shared" si="135"/>
        <v>0</v>
      </c>
      <c r="AG1355" s="419">
        <f t="shared" si="136"/>
        <v>0</v>
      </c>
      <c r="AH1355" s="419">
        <f t="shared" si="137"/>
        <v>0</v>
      </c>
    </row>
    <row r="1356" spans="1:34" ht="14.5" x14ac:dyDescent="0.35">
      <c r="A1356" s="681" t="s">
        <v>7124</v>
      </c>
      <c r="B1356" s="682" t="s">
        <v>3606</v>
      </c>
      <c r="C1356" s="419"/>
      <c r="D1356" s="419"/>
      <c r="E1356" s="419"/>
      <c r="F1356" s="419"/>
      <c r="G1356" s="419"/>
      <c r="H1356" s="419"/>
      <c r="I1356" s="419"/>
      <c r="J1356" s="419"/>
      <c r="K1356" s="419"/>
      <c r="L1356" s="419"/>
      <c r="M1356" t="s">
        <v>22766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 s="419">
        <f t="shared" si="132"/>
        <v>0</v>
      </c>
      <c r="AD1356" s="419">
        <f t="shared" si="133"/>
        <v>0</v>
      </c>
      <c r="AE1356" s="419">
        <f t="shared" si="134"/>
        <v>0</v>
      </c>
      <c r="AF1356" s="419">
        <f t="shared" si="135"/>
        <v>0</v>
      </c>
      <c r="AG1356" s="419">
        <f t="shared" si="136"/>
        <v>0</v>
      </c>
      <c r="AH1356" s="419">
        <f t="shared" si="137"/>
        <v>0</v>
      </c>
    </row>
    <row r="1357" spans="1:34" ht="14.5" x14ac:dyDescent="0.35">
      <c r="A1357" s="681" t="s">
        <v>3216</v>
      </c>
      <c r="B1357" s="682" t="s">
        <v>3610</v>
      </c>
      <c r="C1357" s="419"/>
      <c r="D1357" s="419"/>
      <c r="E1357" s="419"/>
      <c r="F1357" s="419"/>
      <c r="G1357" s="419"/>
      <c r="H1357" s="419"/>
      <c r="I1357" s="419"/>
      <c r="J1357" s="419"/>
      <c r="K1357" s="419"/>
      <c r="L1357" s="419"/>
      <c r="M1357" t="s">
        <v>3611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 s="419">
        <f t="shared" si="132"/>
        <v>0</v>
      </c>
      <c r="AD1357" s="419">
        <f t="shared" si="133"/>
        <v>0</v>
      </c>
      <c r="AE1357" s="419">
        <f t="shared" si="134"/>
        <v>0</v>
      </c>
      <c r="AF1357" s="419">
        <f t="shared" si="135"/>
        <v>0</v>
      </c>
      <c r="AG1357" s="419">
        <f t="shared" si="136"/>
        <v>0</v>
      </c>
      <c r="AH1357" s="419">
        <f t="shared" si="137"/>
        <v>0</v>
      </c>
    </row>
    <row r="1358" spans="1:34" ht="14.5" x14ac:dyDescent="0.35">
      <c r="A1358" s="681" t="s">
        <v>3142</v>
      </c>
      <c r="B1358" s="682" t="s">
        <v>10275</v>
      </c>
      <c r="C1358" s="419"/>
      <c r="D1358" s="419"/>
      <c r="E1358" s="419"/>
      <c r="F1358" s="419"/>
      <c r="G1358" s="419"/>
      <c r="H1358" s="419"/>
      <c r="I1358" s="419"/>
      <c r="J1358" s="419"/>
      <c r="K1358" s="419"/>
      <c r="L1358" s="419"/>
      <c r="M1358" t="s">
        <v>667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 s="419">
        <f t="shared" si="132"/>
        <v>0</v>
      </c>
      <c r="AD1358" s="419">
        <f t="shared" si="133"/>
        <v>0</v>
      </c>
      <c r="AE1358" s="419">
        <f t="shared" si="134"/>
        <v>0</v>
      </c>
      <c r="AF1358" s="419">
        <f t="shared" si="135"/>
        <v>0</v>
      </c>
      <c r="AG1358" s="419">
        <f t="shared" si="136"/>
        <v>0</v>
      </c>
      <c r="AH1358" s="419">
        <f t="shared" si="137"/>
        <v>0</v>
      </c>
    </row>
    <row r="1359" spans="1:34" ht="14.5" x14ac:dyDescent="0.35">
      <c r="A1359" s="681" t="s">
        <v>7125</v>
      </c>
      <c r="B1359" s="682" t="s">
        <v>3613</v>
      </c>
      <c r="C1359" s="419"/>
      <c r="D1359" s="419"/>
      <c r="E1359" s="419"/>
      <c r="F1359" s="419"/>
      <c r="G1359" s="419"/>
      <c r="H1359" s="419"/>
      <c r="I1359" s="419"/>
      <c r="J1359" s="419"/>
      <c r="K1359" s="419"/>
      <c r="L1359" s="419"/>
      <c r="M1359" t="s">
        <v>211</v>
      </c>
      <c r="N1359">
        <v>12</v>
      </c>
      <c r="O1359">
        <v>8</v>
      </c>
      <c r="P1359">
        <v>4</v>
      </c>
      <c r="Q1359">
        <v>5</v>
      </c>
      <c r="R1359">
        <v>1</v>
      </c>
      <c r="S1359">
        <v>4</v>
      </c>
      <c r="T1359">
        <v>0</v>
      </c>
      <c r="U1359">
        <v>2</v>
      </c>
      <c r="V1359">
        <v>0</v>
      </c>
      <c r="W1359">
        <v>3</v>
      </c>
      <c r="X1359">
        <v>1</v>
      </c>
      <c r="Y1359">
        <v>3</v>
      </c>
      <c r="Z1359">
        <v>0</v>
      </c>
      <c r="AA1359">
        <v>1</v>
      </c>
      <c r="AB1359">
        <v>0</v>
      </c>
      <c r="AC1359" s="419">
        <f t="shared" si="132"/>
        <v>2</v>
      </c>
      <c r="AD1359" s="419">
        <f t="shared" si="133"/>
        <v>0</v>
      </c>
      <c r="AE1359" s="419">
        <f t="shared" si="134"/>
        <v>1</v>
      </c>
      <c r="AF1359" s="419">
        <f t="shared" si="135"/>
        <v>0</v>
      </c>
      <c r="AG1359" s="419">
        <f t="shared" si="136"/>
        <v>1</v>
      </c>
      <c r="AH1359" s="419">
        <f t="shared" si="137"/>
        <v>0</v>
      </c>
    </row>
    <row r="1360" spans="1:34" ht="14.5" x14ac:dyDescent="0.35">
      <c r="A1360" s="681" t="s">
        <v>3614</v>
      </c>
      <c r="B1360" s="682" t="s">
        <v>3615</v>
      </c>
      <c r="C1360" s="419"/>
      <c r="D1360" s="419"/>
      <c r="E1360" s="419"/>
      <c r="F1360" s="419"/>
      <c r="G1360" s="419"/>
      <c r="H1360" s="419"/>
      <c r="I1360" s="419"/>
      <c r="J1360" s="419"/>
      <c r="K1360" s="419"/>
      <c r="L1360" s="419"/>
      <c r="M1360" t="s">
        <v>3616</v>
      </c>
      <c r="N1360">
        <v>1</v>
      </c>
      <c r="O1360">
        <v>0</v>
      </c>
      <c r="P1360">
        <v>1</v>
      </c>
      <c r="Q1360">
        <v>0</v>
      </c>
      <c r="R1360">
        <v>1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 s="419">
        <f t="shared" si="132"/>
        <v>0</v>
      </c>
      <c r="AD1360" s="419">
        <f t="shared" si="133"/>
        <v>1</v>
      </c>
      <c r="AE1360" s="419">
        <f t="shared" si="134"/>
        <v>0</v>
      </c>
      <c r="AF1360" s="419">
        <f t="shared" si="135"/>
        <v>0</v>
      </c>
      <c r="AG1360" s="419">
        <f t="shared" si="136"/>
        <v>0</v>
      </c>
      <c r="AH1360" s="419">
        <f t="shared" si="137"/>
        <v>0</v>
      </c>
    </row>
    <row r="1361" spans="1:34" ht="14.5" x14ac:dyDescent="0.35">
      <c r="A1361" s="681" t="s">
        <v>3619</v>
      </c>
      <c r="B1361" s="682" t="s">
        <v>3620</v>
      </c>
      <c r="C1361" s="419"/>
      <c r="D1361" s="419"/>
      <c r="E1361" s="419"/>
      <c r="F1361" s="419"/>
      <c r="G1361" s="419"/>
      <c r="H1361" s="419"/>
      <c r="I1361" s="419"/>
      <c r="J1361" s="419"/>
      <c r="K1361" s="419"/>
      <c r="L1361" s="419"/>
      <c r="M1361" t="s">
        <v>3621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 s="419">
        <f t="shared" si="132"/>
        <v>0</v>
      </c>
      <c r="AD1361" s="419">
        <f t="shared" si="133"/>
        <v>0</v>
      </c>
      <c r="AE1361" s="419">
        <f t="shared" si="134"/>
        <v>0</v>
      </c>
      <c r="AF1361" s="419">
        <f t="shared" si="135"/>
        <v>0</v>
      </c>
      <c r="AG1361" s="419">
        <f t="shared" si="136"/>
        <v>0</v>
      </c>
      <c r="AH1361" s="419">
        <f t="shared" si="137"/>
        <v>0</v>
      </c>
    </row>
    <row r="1362" spans="1:34" ht="14.5" x14ac:dyDescent="0.35">
      <c r="A1362" s="681" t="s">
        <v>1243</v>
      </c>
      <c r="B1362" s="682" t="s">
        <v>3623</v>
      </c>
      <c r="C1362" s="419"/>
      <c r="D1362" s="419"/>
      <c r="E1362" s="419"/>
      <c r="F1362" s="419"/>
      <c r="G1362" s="419"/>
      <c r="H1362" s="419"/>
      <c r="I1362" s="419"/>
      <c r="J1362" s="419"/>
      <c r="K1362" s="419"/>
      <c r="L1362" s="419"/>
      <c r="M1362" t="s">
        <v>3624</v>
      </c>
      <c r="N1362">
        <v>8</v>
      </c>
      <c r="O1362">
        <v>3</v>
      </c>
      <c r="P1362">
        <v>5</v>
      </c>
      <c r="Q1362">
        <v>1</v>
      </c>
      <c r="R1362">
        <v>0</v>
      </c>
      <c r="S1362">
        <v>0</v>
      </c>
      <c r="T1362">
        <v>7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3</v>
      </c>
      <c r="AA1362">
        <v>0</v>
      </c>
      <c r="AB1362">
        <v>0</v>
      </c>
      <c r="AC1362" s="419">
        <f t="shared" si="132"/>
        <v>1</v>
      </c>
      <c r="AD1362" s="419">
        <f t="shared" si="133"/>
        <v>0</v>
      </c>
      <c r="AE1362" s="419">
        <f t="shared" si="134"/>
        <v>0</v>
      </c>
      <c r="AF1362" s="419">
        <f t="shared" si="135"/>
        <v>4</v>
      </c>
      <c r="AG1362" s="419">
        <f t="shared" si="136"/>
        <v>0</v>
      </c>
      <c r="AH1362" s="419">
        <f t="shared" si="137"/>
        <v>0</v>
      </c>
    </row>
    <row r="1363" spans="1:34" ht="14.5" x14ac:dyDescent="0.35">
      <c r="A1363" s="681" t="s">
        <v>3626</v>
      </c>
      <c r="B1363" s="682" t="s">
        <v>10321</v>
      </c>
      <c r="C1363" s="419"/>
      <c r="D1363" s="419"/>
      <c r="E1363" s="419"/>
      <c r="F1363" s="419"/>
      <c r="G1363" s="419"/>
      <c r="H1363" s="419"/>
      <c r="I1363" s="419"/>
      <c r="J1363" s="419"/>
      <c r="K1363" s="419"/>
      <c r="L1363" s="419"/>
      <c r="M1363" t="s">
        <v>948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 s="419">
        <f t="shared" si="132"/>
        <v>0</v>
      </c>
      <c r="AD1363" s="419">
        <f t="shared" si="133"/>
        <v>0</v>
      </c>
      <c r="AE1363" s="419">
        <f t="shared" si="134"/>
        <v>0</v>
      </c>
      <c r="AF1363" s="419">
        <f t="shared" si="135"/>
        <v>0</v>
      </c>
      <c r="AG1363" s="419">
        <f t="shared" si="136"/>
        <v>0</v>
      </c>
      <c r="AH1363" s="419">
        <f t="shared" si="137"/>
        <v>0</v>
      </c>
    </row>
    <row r="1364" spans="1:34" ht="14.5" x14ac:dyDescent="0.35">
      <c r="A1364" s="681" t="s">
        <v>3627</v>
      </c>
      <c r="B1364" s="682" t="s">
        <v>3628</v>
      </c>
      <c r="C1364" s="419"/>
      <c r="D1364" s="419"/>
      <c r="E1364" s="419"/>
      <c r="F1364" s="419"/>
      <c r="G1364" s="419"/>
      <c r="H1364" s="419"/>
      <c r="I1364" s="419"/>
      <c r="J1364" s="419"/>
      <c r="K1364" s="419"/>
      <c r="L1364" s="419"/>
      <c r="M1364" t="s">
        <v>3629</v>
      </c>
      <c r="N1364">
        <v>31</v>
      </c>
      <c r="O1364">
        <v>24</v>
      </c>
      <c r="P1364">
        <v>7</v>
      </c>
      <c r="Q1364">
        <v>14</v>
      </c>
      <c r="R1364">
        <v>4</v>
      </c>
      <c r="S1364">
        <v>0</v>
      </c>
      <c r="T1364">
        <v>1</v>
      </c>
      <c r="U1364">
        <v>8</v>
      </c>
      <c r="V1364">
        <v>4</v>
      </c>
      <c r="W1364">
        <v>13</v>
      </c>
      <c r="X1364">
        <v>3</v>
      </c>
      <c r="Y1364">
        <v>0</v>
      </c>
      <c r="Z1364">
        <v>1</v>
      </c>
      <c r="AA1364">
        <v>4</v>
      </c>
      <c r="AB1364">
        <v>3</v>
      </c>
      <c r="AC1364" s="419">
        <f t="shared" si="132"/>
        <v>1</v>
      </c>
      <c r="AD1364" s="419">
        <f t="shared" si="133"/>
        <v>1</v>
      </c>
      <c r="AE1364" s="419">
        <f t="shared" si="134"/>
        <v>0</v>
      </c>
      <c r="AF1364" s="419">
        <f t="shared" si="135"/>
        <v>0</v>
      </c>
      <c r="AG1364" s="419">
        <f t="shared" si="136"/>
        <v>4</v>
      </c>
      <c r="AH1364" s="419">
        <f t="shared" si="137"/>
        <v>1</v>
      </c>
    </row>
    <row r="1365" spans="1:34" ht="14.5" x14ac:dyDescent="0.35">
      <c r="A1365" s="681" t="s">
        <v>3630</v>
      </c>
      <c r="B1365" s="682" t="s">
        <v>11689</v>
      </c>
      <c r="C1365" s="419"/>
      <c r="D1365" s="419"/>
      <c r="E1365" s="419"/>
      <c r="F1365" s="419"/>
      <c r="G1365" s="419"/>
      <c r="H1365" s="419"/>
      <c r="I1365" s="419"/>
      <c r="J1365" s="419"/>
      <c r="K1365" s="419"/>
      <c r="L1365" s="419"/>
      <c r="M1365" t="s">
        <v>1670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 s="419">
        <f t="shared" si="132"/>
        <v>0</v>
      </c>
      <c r="AD1365" s="419">
        <f t="shared" si="133"/>
        <v>0</v>
      </c>
      <c r="AE1365" s="419">
        <f t="shared" si="134"/>
        <v>0</v>
      </c>
      <c r="AF1365" s="419">
        <f t="shared" si="135"/>
        <v>0</v>
      </c>
      <c r="AG1365" s="419">
        <f t="shared" si="136"/>
        <v>0</v>
      </c>
      <c r="AH1365" s="419">
        <f t="shared" si="137"/>
        <v>0</v>
      </c>
    </row>
    <row r="1366" spans="1:34" ht="14.5" x14ac:dyDescent="0.35">
      <c r="A1366" s="681" t="s">
        <v>3632</v>
      </c>
      <c r="B1366" s="682" t="s">
        <v>3633</v>
      </c>
      <c r="C1366" s="419"/>
      <c r="D1366" s="419"/>
      <c r="E1366" s="419"/>
      <c r="F1366" s="419"/>
      <c r="G1366" s="419"/>
      <c r="H1366" s="419"/>
      <c r="I1366" s="419"/>
      <c r="J1366" s="419"/>
      <c r="K1366" s="419"/>
      <c r="L1366" s="419"/>
      <c r="M1366" t="s">
        <v>2538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 s="419">
        <f t="shared" si="132"/>
        <v>0</v>
      </c>
      <c r="AD1366" s="419">
        <f t="shared" si="133"/>
        <v>0</v>
      </c>
      <c r="AE1366" s="419">
        <f t="shared" si="134"/>
        <v>0</v>
      </c>
      <c r="AF1366" s="419">
        <f t="shared" si="135"/>
        <v>0</v>
      </c>
      <c r="AG1366" s="419">
        <f t="shared" si="136"/>
        <v>0</v>
      </c>
      <c r="AH1366" s="419">
        <f t="shared" si="137"/>
        <v>0</v>
      </c>
    </row>
    <row r="1367" spans="1:34" ht="14.5" x14ac:dyDescent="0.35">
      <c r="A1367" s="681" t="s">
        <v>1307</v>
      </c>
      <c r="B1367" s="682" t="s">
        <v>3635</v>
      </c>
      <c r="C1367" s="419"/>
      <c r="D1367" s="419"/>
      <c r="E1367" s="419"/>
      <c r="F1367" s="419"/>
      <c r="G1367" s="419"/>
      <c r="H1367" s="419"/>
      <c r="I1367" s="419"/>
      <c r="J1367" s="419"/>
      <c r="K1367" s="419"/>
      <c r="L1367" s="419"/>
      <c r="M1367" t="s">
        <v>3636</v>
      </c>
      <c r="N1367">
        <v>4</v>
      </c>
      <c r="O1367">
        <v>2</v>
      </c>
      <c r="P1367">
        <v>2</v>
      </c>
      <c r="Q1367">
        <v>2</v>
      </c>
      <c r="R1367">
        <v>2</v>
      </c>
      <c r="S1367">
        <v>0</v>
      </c>
      <c r="T1367">
        <v>0</v>
      </c>
      <c r="U1367">
        <v>0</v>
      </c>
      <c r="V1367">
        <v>0</v>
      </c>
      <c r="W1367">
        <v>1</v>
      </c>
      <c r="X1367">
        <v>1</v>
      </c>
      <c r="Y1367">
        <v>0</v>
      </c>
      <c r="Z1367">
        <v>0</v>
      </c>
      <c r="AA1367">
        <v>0</v>
      </c>
      <c r="AB1367">
        <v>0</v>
      </c>
      <c r="AC1367" s="419">
        <f t="shared" si="132"/>
        <v>1</v>
      </c>
      <c r="AD1367" s="419">
        <f t="shared" si="133"/>
        <v>1</v>
      </c>
      <c r="AE1367" s="419">
        <f t="shared" si="134"/>
        <v>0</v>
      </c>
      <c r="AF1367" s="419">
        <f t="shared" si="135"/>
        <v>0</v>
      </c>
      <c r="AG1367" s="419">
        <f t="shared" si="136"/>
        <v>0</v>
      </c>
      <c r="AH1367" s="419">
        <f t="shared" si="137"/>
        <v>0</v>
      </c>
    </row>
    <row r="1368" spans="1:34" ht="14.5" x14ac:dyDescent="0.35">
      <c r="A1368" s="681" t="s">
        <v>1311</v>
      </c>
      <c r="B1368" s="682" t="s">
        <v>3638</v>
      </c>
      <c r="C1368" s="419"/>
      <c r="D1368" s="419"/>
      <c r="E1368" s="419"/>
      <c r="F1368" s="419"/>
      <c r="G1368" s="419"/>
      <c r="H1368" s="419"/>
      <c r="I1368" s="419"/>
      <c r="J1368" s="419"/>
      <c r="K1368" s="419"/>
      <c r="L1368" s="419"/>
      <c r="M1368" t="s">
        <v>3639</v>
      </c>
      <c r="N1368">
        <v>15</v>
      </c>
      <c r="O1368">
        <v>7</v>
      </c>
      <c r="P1368">
        <v>8</v>
      </c>
      <c r="Q1368">
        <v>1</v>
      </c>
      <c r="R1368">
        <v>2</v>
      </c>
      <c r="S1368">
        <v>3</v>
      </c>
      <c r="T1368">
        <v>3</v>
      </c>
      <c r="U1368">
        <v>6</v>
      </c>
      <c r="V1368">
        <v>0</v>
      </c>
      <c r="W1368">
        <v>1</v>
      </c>
      <c r="X1368">
        <v>1</v>
      </c>
      <c r="Y1368">
        <v>1</v>
      </c>
      <c r="Z1368">
        <v>1</v>
      </c>
      <c r="AA1368">
        <v>3</v>
      </c>
      <c r="AB1368">
        <v>0</v>
      </c>
      <c r="AC1368" s="419">
        <f t="shared" si="132"/>
        <v>0</v>
      </c>
      <c r="AD1368" s="419">
        <f t="shared" si="133"/>
        <v>1</v>
      </c>
      <c r="AE1368" s="419">
        <f t="shared" si="134"/>
        <v>2</v>
      </c>
      <c r="AF1368" s="419">
        <f t="shared" si="135"/>
        <v>2</v>
      </c>
      <c r="AG1368" s="419">
        <f t="shared" si="136"/>
        <v>3</v>
      </c>
      <c r="AH1368" s="419">
        <f t="shared" si="137"/>
        <v>0</v>
      </c>
    </row>
    <row r="1369" spans="1:34" ht="14.5" x14ac:dyDescent="0.35">
      <c r="A1369" s="681" t="s">
        <v>2232</v>
      </c>
      <c r="B1369" s="682" t="s">
        <v>3640</v>
      </c>
      <c r="C1369" s="419"/>
      <c r="D1369" s="419"/>
      <c r="E1369" s="419"/>
      <c r="F1369" s="419"/>
      <c r="G1369" s="419"/>
      <c r="H1369" s="419"/>
      <c r="I1369" s="419"/>
      <c r="J1369" s="419"/>
      <c r="K1369" s="419"/>
      <c r="L1369" s="419"/>
      <c r="M1369" t="s">
        <v>3641</v>
      </c>
      <c r="N1369">
        <v>8</v>
      </c>
      <c r="O1369">
        <v>4</v>
      </c>
      <c r="P1369">
        <v>4</v>
      </c>
      <c r="Q1369">
        <v>3</v>
      </c>
      <c r="R1369">
        <v>4</v>
      </c>
      <c r="S1369">
        <v>1</v>
      </c>
      <c r="T1369">
        <v>0</v>
      </c>
      <c r="U1369">
        <v>0</v>
      </c>
      <c r="V1369">
        <v>0</v>
      </c>
      <c r="W1369">
        <v>1</v>
      </c>
      <c r="X1369">
        <v>2</v>
      </c>
      <c r="Y1369">
        <v>1</v>
      </c>
      <c r="Z1369">
        <v>0</v>
      </c>
      <c r="AA1369">
        <v>0</v>
      </c>
      <c r="AB1369">
        <v>0</v>
      </c>
      <c r="AC1369" s="419">
        <f t="shared" si="132"/>
        <v>2</v>
      </c>
      <c r="AD1369" s="419">
        <f t="shared" si="133"/>
        <v>2</v>
      </c>
      <c r="AE1369" s="419">
        <f t="shared" si="134"/>
        <v>0</v>
      </c>
      <c r="AF1369" s="419">
        <f t="shared" si="135"/>
        <v>0</v>
      </c>
      <c r="AG1369" s="419">
        <f t="shared" si="136"/>
        <v>0</v>
      </c>
      <c r="AH1369" s="419">
        <f t="shared" si="137"/>
        <v>0</v>
      </c>
    </row>
    <row r="1370" spans="1:34" ht="14.5" x14ac:dyDescent="0.35">
      <c r="A1370" s="681" t="s">
        <v>1375</v>
      </c>
      <c r="B1370" s="682" t="s">
        <v>3643</v>
      </c>
      <c r="C1370" s="419"/>
      <c r="D1370" s="419"/>
      <c r="E1370" s="419"/>
      <c r="F1370" s="419"/>
      <c r="G1370" s="419"/>
      <c r="H1370" s="419"/>
      <c r="I1370" s="419"/>
      <c r="J1370" s="419"/>
      <c r="K1370" s="419"/>
      <c r="L1370" s="419"/>
      <c r="M1370" t="s">
        <v>1675</v>
      </c>
      <c r="N1370">
        <v>28</v>
      </c>
      <c r="O1370">
        <v>19</v>
      </c>
      <c r="P1370">
        <v>9</v>
      </c>
      <c r="Q1370">
        <v>6</v>
      </c>
      <c r="R1370">
        <v>7</v>
      </c>
      <c r="S1370">
        <v>5</v>
      </c>
      <c r="T1370">
        <v>1</v>
      </c>
      <c r="U1370">
        <v>9</v>
      </c>
      <c r="V1370">
        <v>0</v>
      </c>
      <c r="W1370">
        <v>5</v>
      </c>
      <c r="X1370">
        <v>4</v>
      </c>
      <c r="Y1370">
        <v>4</v>
      </c>
      <c r="Z1370">
        <v>1</v>
      </c>
      <c r="AA1370">
        <v>5</v>
      </c>
      <c r="AB1370">
        <v>0</v>
      </c>
      <c r="AC1370" s="419">
        <f t="shared" si="132"/>
        <v>1</v>
      </c>
      <c r="AD1370" s="419">
        <f t="shared" si="133"/>
        <v>3</v>
      </c>
      <c r="AE1370" s="419">
        <f t="shared" si="134"/>
        <v>1</v>
      </c>
      <c r="AF1370" s="419">
        <f t="shared" si="135"/>
        <v>0</v>
      </c>
      <c r="AG1370" s="419">
        <f t="shared" si="136"/>
        <v>4</v>
      </c>
      <c r="AH1370" s="419">
        <f t="shared" si="137"/>
        <v>0</v>
      </c>
    </row>
    <row r="1371" spans="1:34" ht="14.5" x14ac:dyDescent="0.35">
      <c r="A1371" s="681" t="s">
        <v>3644</v>
      </c>
      <c r="B1371" s="682" t="s">
        <v>3645</v>
      </c>
      <c r="C1371" s="419"/>
      <c r="D1371" s="419"/>
      <c r="E1371" s="419"/>
      <c r="F1371" s="419"/>
      <c r="G1371" s="419"/>
      <c r="H1371" s="419"/>
      <c r="I1371" s="419"/>
      <c r="J1371" s="419"/>
      <c r="K1371" s="419"/>
      <c r="L1371" s="419"/>
      <c r="M1371" t="s">
        <v>3646</v>
      </c>
      <c r="N1371">
        <v>50</v>
      </c>
      <c r="O1371">
        <v>23</v>
      </c>
      <c r="P1371">
        <v>27</v>
      </c>
      <c r="Q1371">
        <v>6</v>
      </c>
      <c r="R1371">
        <v>7</v>
      </c>
      <c r="S1371">
        <v>12</v>
      </c>
      <c r="T1371">
        <v>3</v>
      </c>
      <c r="U1371">
        <v>14</v>
      </c>
      <c r="V1371">
        <v>8</v>
      </c>
      <c r="W1371">
        <v>2</v>
      </c>
      <c r="X1371">
        <v>2</v>
      </c>
      <c r="Y1371">
        <v>5</v>
      </c>
      <c r="Z1371">
        <v>2</v>
      </c>
      <c r="AA1371">
        <v>6</v>
      </c>
      <c r="AB1371">
        <v>6</v>
      </c>
      <c r="AC1371" s="419">
        <f t="shared" si="132"/>
        <v>4</v>
      </c>
      <c r="AD1371" s="419">
        <f t="shared" si="133"/>
        <v>5</v>
      </c>
      <c r="AE1371" s="419">
        <f t="shared" si="134"/>
        <v>7</v>
      </c>
      <c r="AF1371" s="419">
        <f t="shared" si="135"/>
        <v>1</v>
      </c>
      <c r="AG1371" s="419">
        <f t="shared" si="136"/>
        <v>8</v>
      </c>
      <c r="AH1371" s="419">
        <f t="shared" si="137"/>
        <v>2</v>
      </c>
    </row>
    <row r="1372" spans="1:34" ht="14.5" x14ac:dyDescent="0.35">
      <c r="A1372" s="681" t="s">
        <v>3647</v>
      </c>
      <c r="B1372" s="682" t="s">
        <v>10307</v>
      </c>
      <c r="C1372" s="419"/>
      <c r="D1372" s="419"/>
      <c r="E1372" s="419"/>
      <c r="F1372" s="419"/>
      <c r="G1372" s="419"/>
      <c r="H1372" s="419"/>
      <c r="I1372" s="419"/>
      <c r="J1372" s="419"/>
      <c r="K1372" s="419"/>
      <c r="L1372" s="419"/>
      <c r="M1372" t="s">
        <v>8793</v>
      </c>
      <c r="N1372">
        <v>57</v>
      </c>
      <c r="O1372">
        <v>26</v>
      </c>
      <c r="P1372">
        <v>31</v>
      </c>
      <c r="Q1372">
        <v>12</v>
      </c>
      <c r="R1372">
        <v>18</v>
      </c>
      <c r="S1372">
        <v>0</v>
      </c>
      <c r="T1372">
        <v>3</v>
      </c>
      <c r="U1372">
        <v>21</v>
      </c>
      <c r="V1372">
        <v>3</v>
      </c>
      <c r="W1372">
        <v>6</v>
      </c>
      <c r="X1372">
        <v>8</v>
      </c>
      <c r="Y1372">
        <v>0</v>
      </c>
      <c r="Z1372">
        <v>3</v>
      </c>
      <c r="AA1372">
        <v>6</v>
      </c>
      <c r="AB1372">
        <v>3</v>
      </c>
      <c r="AC1372" s="419">
        <f t="shared" si="132"/>
        <v>6</v>
      </c>
      <c r="AD1372" s="419">
        <f t="shared" si="133"/>
        <v>10</v>
      </c>
      <c r="AE1372" s="419">
        <f t="shared" si="134"/>
        <v>0</v>
      </c>
      <c r="AF1372" s="419">
        <f t="shared" si="135"/>
        <v>0</v>
      </c>
      <c r="AG1372" s="419">
        <f t="shared" si="136"/>
        <v>15</v>
      </c>
      <c r="AH1372" s="419">
        <f t="shared" si="137"/>
        <v>0</v>
      </c>
    </row>
    <row r="1373" spans="1:34" ht="14.5" x14ac:dyDescent="0.35">
      <c r="A1373" s="681" t="s">
        <v>7357</v>
      </c>
      <c r="B1373" s="682" t="s">
        <v>3648</v>
      </c>
      <c r="C1373" s="419"/>
      <c r="D1373" s="419"/>
      <c r="E1373" s="419"/>
      <c r="F1373" s="419"/>
      <c r="G1373" s="419"/>
      <c r="H1373" s="419"/>
      <c r="I1373" s="419"/>
      <c r="J1373" s="419"/>
      <c r="K1373" s="419"/>
      <c r="L1373" s="419"/>
      <c r="M1373" t="s">
        <v>3649</v>
      </c>
      <c r="N1373">
        <v>1</v>
      </c>
      <c r="O1373">
        <v>1</v>
      </c>
      <c r="P1373">
        <v>0</v>
      </c>
      <c r="Q1373">
        <v>0</v>
      </c>
      <c r="R1373">
        <v>0</v>
      </c>
      <c r="S1373">
        <v>1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1</v>
      </c>
      <c r="Z1373">
        <v>0</v>
      </c>
      <c r="AA1373">
        <v>0</v>
      </c>
      <c r="AB1373">
        <v>0</v>
      </c>
      <c r="AC1373" s="419">
        <f t="shared" si="132"/>
        <v>0</v>
      </c>
      <c r="AD1373" s="419">
        <f t="shared" si="133"/>
        <v>0</v>
      </c>
      <c r="AE1373" s="419">
        <f t="shared" si="134"/>
        <v>0</v>
      </c>
      <c r="AF1373" s="419">
        <f t="shared" si="135"/>
        <v>0</v>
      </c>
      <c r="AG1373" s="419">
        <f t="shared" si="136"/>
        <v>0</v>
      </c>
      <c r="AH1373" s="419">
        <f t="shared" si="137"/>
        <v>0</v>
      </c>
    </row>
    <row r="1374" spans="1:34" ht="14.5" x14ac:dyDescent="0.35">
      <c r="A1374" s="681" t="s">
        <v>3652</v>
      </c>
      <c r="B1374" s="682" t="s">
        <v>3653</v>
      </c>
      <c r="C1374" s="419"/>
      <c r="D1374" s="419"/>
      <c r="E1374" s="419"/>
      <c r="F1374" s="419"/>
      <c r="G1374" s="419"/>
      <c r="H1374" s="419"/>
      <c r="I1374" s="419"/>
      <c r="J1374" s="419"/>
      <c r="K1374" s="419"/>
      <c r="L1374" s="419"/>
      <c r="M1374" t="s">
        <v>3654</v>
      </c>
      <c r="N1374">
        <v>2</v>
      </c>
      <c r="O1374">
        <v>1</v>
      </c>
      <c r="P1374">
        <v>1</v>
      </c>
      <c r="Q1374">
        <v>1</v>
      </c>
      <c r="R1374">
        <v>1</v>
      </c>
      <c r="S1374">
        <v>0</v>
      </c>
      <c r="T1374">
        <v>0</v>
      </c>
      <c r="U1374">
        <v>0</v>
      </c>
      <c r="V1374">
        <v>0</v>
      </c>
      <c r="W1374">
        <v>1</v>
      </c>
      <c r="X1374">
        <v>0</v>
      </c>
      <c r="Y1374">
        <v>0</v>
      </c>
      <c r="Z1374">
        <v>0</v>
      </c>
      <c r="AA1374">
        <v>0</v>
      </c>
      <c r="AB1374">
        <v>0</v>
      </c>
      <c r="AC1374" s="419">
        <f t="shared" si="132"/>
        <v>0</v>
      </c>
      <c r="AD1374" s="419">
        <f t="shared" si="133"/>
        <v>1</v>
      </c>
      <c r="AE1374" s="419">
        <f t="shared" si="134"/>
        <v>0</v>
      </c>
      <c r="AF1374" s="419">
        <f t="shared" si="135"/>
        <v>0</v>
      </c>
      <c r="AG1374" s="419">
        <f t="shared" si="136"/>
        <v>0</v>
      </c>
      <c r="AH1374" s="419">
        <f t="shared" si="137"/>
        <v>0</v>
      </c>
    </row>
    <row r="1375" spans="1:34" ht="14.5" x14ac:dyDescent="0.35">
      <c r="A1375" s="681" t="s">
        <v>3657</v>
      </c>
      <c r="B1375" s="682" t="s">
        <v>3658</v>
      </c>
      <c r="C1375" s="419"/>
      <c r="D1375" s="419"/>
      <c r="E1375" s="419"/>
      <c r="F1375" s="419"/>
      <c r="G1375" s="419"/>
      <c r="H1375" s="419"/>
      <c r="I1375" s="419"/>
      <c r="J1375" s="419"/>
      <c r="K1375" s="419"/>
      <c r="L1375" s="419"/>
      <c r="M1375" t="s">
        <v>3659</v>
      </c>
      <c r="N1375">
        <v>2</v>
      </c>
      <c r="O1375">
        <v>1</v>
      </c>
      <c r="P1375">
        <v>1</v>
      </c>
      <c r="Q1375">
        <v>0</v>
      </c>
      <c r="R1375">
        <v>1</v>
      </c>
      <c r="S1375">
        <v>0</v>
      </c>
      <c r="T1375">
        <v>1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1</v>
      </c>
      <c r="AA1375">
        <v>0</v>
      </c>
      <c r="AB1375">
        <v>0</v>
      </c>
      <c r="AC1375" s="419">
        <f t="shared" si="132"/>
        <v>0</v>
      </c>
      <c r="AD1375" s="419">
        <f t="shared" si="133"/>
        <v>1</v>
      </c>
      <c r="AE1375" s="419">
        <f t="shared" si="134"/>
        <v>0</v>
      </c>
      <c r="AF1375" s="419">
        <f t="shared" si="135"/>
        <v>0</v>
      </c>
      <c r="AG1375" s="419">
        <f t="shared" si="136"/>
        <v>0</v>
      </c>
      <c r="AH1375" s="419">
        <f t="shared" si="137"/>
        <v>0</v>
      </c>
    </row>
    <row r="1376" spans="1:34" ht="14.5" x14ac:dyDescent="0.35">
      <c r="A1376" s="681" t="s">
        <v>3661</v>
      </c>
      <c r="B1376" s="682" t="s">
        <v>3662</v>
      </c>
      <c r="C1376" s="419"/>
      <c r="D1376" s="419"/>
      <c r="E1376" s="419"/>
      <c r="F1376" s="419"/>
      <c r="G1376" s="419"/>
      <c r="H1376" s="419"/>
      <c r="I1376" s="419"/>
      <c r="J1376" s="419"/>
      <c r="K1376" s="419"/>
      <c r="L1376" s="419"/>
      <c r="M1376" t="s">
        <v>3663</v>
      </c>
      <c r="N1376">
        <v>2</v>
      </c>
      <c r="O1376">
        <v>1</v>
      </c>
      <c r="P1376">
        <v>1</v>
      </c>
      <c r="Q1376">
        <v>0</v>
      </c>
      <c r="R1376">
        <v>0</v>
      </c>
      <c r="S1376">
        <v>2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1</v>
      </c>
      <c r="Z1376">
        <v>0</v>
      </c>
      <c r="AA1376">
        <v>0</v>
      </c>
      <c r="AB1376">
        <v>0</v>
      </c>
      <c r="AC1376" s="419">
        <f t="shared" si="132"/>
        <v>0</v>
      </c>
      <c r="AD1376" s="419">
        <f t="shared" si="133"/>
        <v>0</v>
      </c>
      <c r="AE1376" s="419">
        <f t="shared" si="134"/>
        <v>1</v>
      </c>
      <c r="AF1376" s="419">
        <f t="shared" si="135"/>
        <v>0</v>
      </c>
      <c r="AG1376" s="419">
        <f t="shared" si="136"/>
        <v>0</v>
      </c>
      <c r="AH1376" s="419">
        <f t="shared" si="137"/>
        <v>0</v>
      </c>
    </row>
    <row r="1377" spans="1:34" ht="14.5" x14ac:dyDescent="0.35">
      <c r="A1377" s="681" t="s">
        <v>3667</v>
      </c>
      <c r="B1377" s="682" t="s">
        <v>3668</v>
      </c>
      <c r="C1377" s="419"/>
      <c r="D1377" s="419"/>
      <c r="E1377" s="419"/>
      <c r="F1377" s="419"/>
      <c r="G1377" s="419"/>
      <c r="H1377" s="419"/>
      <c r="I1377" s="419"/>
      <c r="J1377" s="419"/>
      <c r="K1377" s="419"/>
      <c r="L1377" s="419"/>
      <c r="M1377" t="s">
        <v>3669</v>
      </c>
      <c r="N1377">
        <v>9</v>
      </c>
      <c r="O1377">
        <v>6</v>
      </c>
      <c r="P1377">
        <v>3</v>
      </c>
      <c r="Q1377">
        <v>5</v>
      </c>
      <c r="R1377">
        <v>3</v>
      </c>
      <c r="S1377">
        <v>0</v>
      </c>
      <c r="T1377">
        <v>1</v>
      </c>
      <c r="U1377">
        <v>0</v>
      </c>
      <c r="V1377">
        <v>0</v>
      </c>
      <c r="W1377">
        <v>4</v>
      </c>
      <c r="X1377">
        <v>1</v>
      </c>
      <c r="Y1377">
        <v>0</v>
      </c>
      <c r="Z1377">
        <v>1</v>
      </c>
      <c r="AA1377">
        <v>0</v>
      </c>
      <c r="AB1377">
        <v>0</v>
      </c>
      <c r="AC1377" s="419">
        <f t="shared" si="132"/>
        <v>1</v>
      </c>
      <c r="AD1377" s="419">
        <f t="shared" si="133"/>
        <v>2</v>
      </c>
      <c r="AE1377" s="419">
        <f t="shared" si="134"/>
        <v>0</v>
      </c>
      <c r="AF1377" s="419">
        <f t="shared" si="135"/>
        <v>0</v>
      </c>
      <c r="AG1377" s="419">
        <f t="shared" si="136"/>
        <v>0</v>
      </c>
      <c r="AH1377" s="419">
        <f t="shared" si="137"/>
        <v>0</v>
      </c>
    </row>
    <row r="1378" spans="1:34" ht="14.5" x14ac:dyDescent="0.35">
      <c r="A1378" s="681" t="s">
        <v>3671</v>
      </c>
      <c r="B1378" s="682" t="s">
        <v>3672</v>
      </c>
      <c r="C1378" s="419"/>
      <c r="D1378" s="419"/>
      <c r="E1378" s="419"/>
      <c r="F1378" s="419"/>
      <c r="G1378" s="419"/>
      <c r="H1378" s="419"/>
      <c r="I1378" s="419"/>
      <c r="J1378" s="419"/>
      <c r="K1378" s="419"/>
      <c r="L1378" s="419"/>
      <c r="M1378" t="s">
        <v>1670</v>
      </c>
      <c r="N1378">
        <v>3</v>
      </c>
      <c r="O1378">
        <v>3</v>
      </c>
      <c r="P1378">
        <v>0</v>
      </c>
      <c r="Q1378">
        <v>0</v>
      </c>
      <c r="R1378">
        <v>1</v>
      </c>
      <c r="S1378">
        <v>0</v>
      </c>
      <c r="T1378">
        <v>1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1</v>
      </c>
      <c r="AA1378">
        <v>1</v>
      </c>
      <c r="AB1378">
        <v>0</v>
      </c>
      <c r="AC1378" s="419">
        <f t="shared" si="132"/>
        <v>0</v>
      </c>
      <c r="AD1378" s="419">
        <f t="shared" si="133"/>
        <v>0</v>
      </c>
      <c r="AE1378" s="419">
        <f t="shared" si="134"/>
        <v>0</v>
      </c>
      <c r="AF1378" s="419">
        <f t="shared" si="135"/>
        <v>0</v>
      </c>
      <c r="AG1378" s="419">
        <f t="shared" si="136"/>
        <v>0</v>
      </c>
      <c r="AH1378" s="419">
        <f t="shared" si="137"/>
        <v>0</v>
      </c>
    </row>
    <row r="1379" spans="1:34" ht="14.5" x14ac:dyDescent="0.35">
      <c r="A1379" s="681" t="s">
        <v>1367</v>
      </c>
      <c r="B1379" s="682" t="s">
        <v>3674</v>
      </c>
      <c r="C1379" s="419"/>
      <c r="D1379" s="419"/>
      <c r="E1379" s="419"/>
      <c r="F1379" s="419"/>
      <c r="G1379" s="419"/>
      <c r="H1379" s="419"/>
      <c r="I1379" s="419"/>
      <c r="J1379" s="419"/>
      <c r="K1379" s="419"/>
      <c r="L1379" s="419"/>
      <c r="M1379" t="s">
        <v>1491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 s="419">
        <f t="shared" si="132"/>
        <v>0</v>
      </c>
      <c r="AD1379" s="419">
        <f t="shared" si="133"/>
        <v>0</v>
      </c>
      <c r="AE1379" s="419">
        <f t="shared" si="134"/>
        <v>0</v>
      </c>
      <c r="AF1379" s="419">
        <f t="shared" si="135"/>
        <v>0</v>
      </c>
      <c r="AG1379" s="419">
        <f t="shared" si="136"/>
        <v>0</v>
      </c>
      <c r="AH1379" s="419">
        <f t="shared" si="137"/>
        <v>0</v>
      </c>
    </row>
    <row r="1380" spans="1:34" ht="14.5" x14ac:dyDescent="0.35">
      <c r="A1380" s="681" t="s">
        <v>3677</v>
      </c>
      <c r="B1380" s="682" t="s">
        <v>3678</v>
      </c>
      <c r="C1380" s="419"/>
      <c r="D1380" s="419"/>
      <c r="E1380" s="419"/>
      <c r="F1380" s="419"/>
      <c r="G1380" s="419"/>
      <c r="H1380" s="419"/>
      <c r="I1380" s="419"/>
      <c r="J1380" s="419"/>
      <c r="K1380" s="419"/>
      <c r="L1380" s="419"/>
      <c r="M1380" t="s">
        <v>3679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 s="419">
        <f t="shared" si="132"/>
        <v>0</v>
      </c>
      <c r="AD1380" s="419">
        <f t="shared" si="133"/>
        <v>0</v>
      </c>
      <c r="AE1380" s="419">
        <f t="shared" si="134"/>
        <v>0</v>
      </c>
      <c r="AF1380" s="419">
        <f t="shared" si="135"/>
        <v>0</v>
      </c>
      <c r="AG1380" s="419">
        <f t="shared" si="136"/>
        <v>0</v>
      </c>
      <c r="AH1380" s="419">
        <f t="shared" si="137"/>
        <v>0</v>
      </c>
    </row>
    <row r="1381" spans="1:34" ht="14.5" x14ac:dyDescent="0.35">
      <c r="A1381" s="681" t="s">
        <v>3682</v>
      </c>
      <c r="B1381" s="682" t="s">
        <v>3683</v>
      </c>
      <c r="C1381" s="419"/>
      <c r="D1381" s="419"/>
      <c r="E1381" s="419"/>
      <c r="F1381" s="419"/>
      <c r="G1381" s="419"/>
      <c r="H1381" s="419"/>
      <c r="I1381" s="419"/>
      <c r="J1381" s="419"/>
      <c r="K1381" s="419"/>
      <c r="L1381" s="419"/>
      <c r="M1381" t="s">
        <v>1109</v>
      </c>
      <c r="N1381">
        <v>12</v>
      </c>
      <c r="O1381">
        <v>8</v>
      </c>
      <c r="P1381">
        <v>4</v>
      </c>
      <c r="Q1381">
        <v>3</v>
      </c>
      <c r="R1381">
        <v>0</v>
      </c>
      <c r="S1381">
        <v>5</v>
      </c>
      <c r="T1381">
        <v>2</v>
      </c>
      <c r="U1381">
        <v>2</v>
      </c>
      <c r="V1381">
        <v>0</v>
      </c>
      <c r="W1381">
        <v>2</v>
      </c>
      <c r="X1381">
        <v>0</v>
      </c>
      <c r="Y1381">
        <v>4</v>
      </c>
      <c r="Z1381">
        <v>0</v>
      </c>
      <c r="AA1381">
        <v>2</v>
      </c>
      <c r="AB1381">
        <v>0</v>
      </c>
      <c r="AC1381" s="419">
        <f t="shared" si="132"/>
        <v>1</v>
      </c>
      <c r="AD1381" s="419">
        <f t="shared" si="133"/>
        <v>0</v>
      </c>
      <c r="AE1381" s="419">
        <f t="shared" si="134"/>
        <v>1</v>
      </c>
      <c r="AF1381" s="419">
        <f t="shared" si="135"/>
        <v>2</v>
      </c>
      <c r="AG1381" s="419">
        <f t="shared" si="136"/>
        <v>0</v>
      </c>
      <c r="AH1381" s="419">
        <f t="shared" si="137"/>
        <v>0</v>
      </c>
    </row>
    <row r="1382" spans="1:34" ht="14.5" x14ac:dyDescent="0.35">
      <c r="A1382" s="681" t="s">
        <v>3686</v>
      </c>
      <c r="B1382" s="682" t="s">
        <v>3687</v>
      </c>
      <c r="C1382" s="419"/>
      <c r="D1382" s="419"/>
      <c r="E1382" s="419"/>
      <c r="F1382" s="419"/>
      <c r="G1382" s="419"/>
      <c r="H1382" s="419"/>
      <c r="I1382" s="419"/>
      <c r="J1382" s="419"/>
      <c r="K1382" s="419"/>
      <c r="L1382" s="419"/>
      <c r="M1382" t="s">
        <v>3688</v>
      </c>
      <c r="N1382">
        <v>1</v>
      </c>
      <c r="O1382">
        <v>1</v>
      </c>
      <c r="P1382">
        <v>0</v>
      </c>
      <c r="Q1382">
        <v>1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1</v>
      </c>
      <c r="X1382">
        <v>0</v>
      </c>
      <c r="Y1382">
        <v>0</v>
      </c>
      <c r="Z1382">
        <v>0</v>
      </c>
      <c r="AA1382">
        <v>0</v>
      </c>
      <c r="AB1382">
        <v>0</v>
      </c>
      <c r="AC1382" s="419">
        <f t="shared" si="132"/>
        <v>0</v>
      </c>
      <c r="AD1382" s="419">
        <f t="shared" si="133"/>
        <v>0</v>
      </c>
      <c r="AE1382" s="419">
        <f t="shared" si="134"/>
        <v>0</v>
      </c>
      <c r="AF1382" s="419">
        <f t="shared" si="135"/>
        <v>0</v>
      </c>
      <c r="AG1382" s="419">
        <f t="shared" si="136"/>
        <v>0</v>
      </c>
      <c r="AH1382" s="419">
        <f t="shared" si="137"/>
        <v>0</v>
      </c>
    </row>
    <row r="1383" spans="1:34" ht="14.5" x14ac:dyDescent="0.35">
      <c r="A1383" s="681" t="s">
        <v>1448</v>
      </c>
      <c r="B1383" s="682" t="s">
        <v>10217</v>
      </c>
      <c r="C1383" s="419"/>
      <c r="D1383" s="419"/>
      <c r="E1383" s="419"/>
      <c r="F1383" s="419"/>
      <c r="G1383" s="419"/>
      <c r="H1383" s="419"/>
      <c r="I1383" s="419"/>
      <c r="J1383" s="419"/>
      <c r="K1383" s="419"/>
      <c r="L1383" s="419"/>
      <c r="M1383" t="s">
        <v>14171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 s="419">
        <f t="shared" si="132"/>
        <v>0</v>
      </c>
      <c r="AD1383" s="419">
        <f t="shared" si="133"/>
        <v>0</v>
      </c>
      <c r="AE1383" s="419">
        <f t="shared" si="134"/>
        <v>0</v>
      </c>
      <c r="AF1383" s="419">
        <f t="shared" si="135"/>
        <v>0</v>
      </c>
      <c r="AG1383" s="419">
        <f t="shared" si="136"/>
        <v>0</v>
      </c>
      <c r="AH1383" s="419">
        <f t="shared" si="137"/>
        <v>0</v>
      </c>
    </row>
    <row r="1384" spans="1:34" ht="14.5" x14ac:dyDescent="0.35">
      <c r="A1384" s="681" t="s">
        <v>1522</v>
      </c>
      <c r="B1384" s="682" t="s">
        <v>10319</v>
      </c>
      <c r="C1384" s="419"/>
      <c r="D1384" s="419"/>
      <c r="E1384" s="419"/>
      <c r="F1384" s="419"/>
      <c r="G1384" s="419"/>
      <c r="H1384" s="419"/>
      <c r="I1384" s="419"/>
      <c r="J1384" s="419"/>
      <c r="K1384" s="419"/>
      <c r="L1384" s="419"/>
      <c r="M1384" t="s">
        <v>1501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 s="419">
        <f t="shared" si="132"/>
        <v>0</v>
      </c>
      <c r="AD1384" s="419">
        <f t="shared" si="133"/>
        <v>0</v>
      </c>
      <c r="AE1384" s="419">
        <f t="shared" si="134"/>
        <v>0</v>
      </c>
      <c r="AF1384" s="419">
        <f t="shared" si="135"/>
        <v>0</v>
      </c>
      <c r="AG1384" s="419">
        <f t="shared" si="136"/>
        <v>0</v>
      </c>
      <c r="AH1384" s="419">
        <f t="shared" si="137"/>
        <v>0</v>
      </c>
    </row>
    <row r="1385" spans="1:34" ht="14.5" x14ac:dyDescent="0.35">
      <c r="A1385" s="681" t="s">
        <v>1527</v>
      </c>
      <c r="B1385" s="682" t="s">
        <v>3689</v>
      </c>
      <c r="C1385" s="419"/>
      <c r="D1385" s="419"/>
      <c r="E1385" s="419"/>
      <c r="F1385" s="419"/>
      <c r="G1385" s="419"/>
      <c r="H1385" s="419"/>
      <c r="I1385" s="419"/>
      <c r="J1385" s="419"/>
      <c r="K1385" s="419"/>
      <c r="L1385" s="419"/>
      <c r="M1385" t="s">
        <v>948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 s="419">
        <f t="shared" si="132"/>
        <v>0</v>
      </c>
      <c r="AD1385" s="419">
        <f t="shared" si="133"/>
        <v>0</v>
      </c>
      <c r="AE1385" s="419">
        <f t="shared" si="134"/>
        <v>0</v>
      </c>
      <c r="AF1385" s="419">
        <f t="shared" si="135"/>
        <v>0</v>
      </c>
      <c r="AG1385" s="419">
        <f t="shared" si="136"/>
        <v>0</v>
      </c>
      <c r="AH1385" s="419">
        <f t="shared" si="137"/>
        <v>0</v>
      </c>
    </row>
    <row r="1386" spans="1:34" ht="14.5" x14ac:dyDescent="0.35">
      <c r="A1386" s="681" t="s">
        <v>1536</v>
      </c>
      <c r="B1386" s="682" t="s">
        <v>3691</v>
      </c>
      <c r="C1386" s="419"/>
      <c r="D1386" s="419"/>
      <c r="E1386" s="419"/>
      <c r="F1386" s="419"/>
      <c r="G1386" s="419"/>
      <c r="H1386" s="419"/>
      <c r="I1386" s="419"/>
      <c r="J1386" s="419"/>
      <c r="K1386" s="419"/>
      <c r="L1386" s="419"/>
      <c r="M1386" t="s">
        <v>13339</v>
      </c>
      <c r="N1386">
        <v>27</v>
      </c>
      <c r="O1386">
        <v>13</v>
      </c>
      <c r="P1386">
        <v>14</v>
      </c>
      <c r="Q1386">
        <v>10</v>
      </c>
      <c r="R1386">
        <v>3</v>
      </c>
      <c r="S1386">
        <v>9</v>
      </c>
      <c r="T1386">
        <v>0</v>
      </c>
      <c r="U1386">
        <v>5</v>
      </c>
      <c r="V1386">
        <v>0</v>
      </c>
      <c r="W1386">
        <v>6</v>
      </c>
      <c r="X1386">
        <v>1</v>
      </c>
      <c r="Y1386">
        <v>4</v>
      </c>
      <c r="Z1386">
        <v>0</v>
      </c>
      <c r="AA1386">
        <v>2</v>
      </c>
      <c r="AB1386">
        <v>0</v>
      </c>
      <c r="AC1386" s="419">
        <f t="shared" si="132"/>
        <v>4</v>
      </c>
      <c r="AD1386" s="419">
        <f t="shared" si="133"/>
        <v>2</v>
      </c>
      <c r="AE1386" s="419">
        <f t="shared" si="134"/>
        <v>5</v>
      </c>
      <c r="AF1386" s="419">
        <f t="shared" si="135"/>
        <v>0</v>
      </c>
      <c r="AG1386" s="419">
        <f t="shared" si="136"/>
        <v>3</v>
      </c>
      <c r="AH1386" s="419">
        <f t="shared" si="137"/>
        <v>0</v>
      </c>
    </row>
    <row r="1387" spans="1:34" ht="14.5" x14ac:dyDescent="0.35">
      <c r="A1387" s="681" t="s">
        <v>1548</v>
      </c>
      <c r="B1387" s="682" t="s">
        <v>3692</v>
      </c>
      <c r="C1387" s="419"/>
      <c r="D1387" s="419"/>
      <c r="E1387" s="419"/>
      <c r="F1387" s="419"/>
      <c r="G1387" s="419"/>
      <c r="H1387" s="419"/>
      <c r="I1387" s="419"/>
      <c r="J1387" s="419"/>
      <c r="K1387" s="419"/>
      <c r="L1387" s="419"/>
      <c r="M1387" t="s">
        <v>1994</v>
      </c>
      <c r="N1387">
        <v>82</v>
      </c>
      <c r="O1387">
        <v>33</v>
      </c>
      <c r="P1387">
        <v>49</v>
      </c>
      <c r="Q1387">
        <v>9</v>
      </c>
      <c r="R1387">
        <v>11</v>
      </c>
      <c r="S1387">
        <v>4</v>
      </c>
      <c r="T1387">
        <v>7</v>
      </c>
      <c r="U1387">
        <v>43</v>
      </c>
      <c r="V1387">
        <v>8</v>
      </c>
      <c r="W1387">
        <v>5</v>
      </c>
      <c r="X1387">
        <v>4</v>
      </c>
      <c r="Y1387">
        <v>1</v>
      </c>
      <c r="Z1387">
        <v>1</v>
      </c>
      <c r="AA1387">
        <v>19</v>
      </c>
      <c r="AB1387">
        <v>3</v>
      </c>
      <c r="AC1387" s="419">
        <f t="shared" si="132"/>
        <v>4</v>
      </c>
      <c r="AD1387" s="419">
        <f t="shared" si="133"/>
        <v>7</v>
      </c>
      <c r="AE1387" s="419">
        <f t="shared" si="134"/>
        <v>3</v>
      </c>
      <c r="AF1387" s="419">
        <f t="shared" si="135"/>
        <v>6</v>
      </c>
      <c r="AG1387" s="419">
        <f t="shared" si="136"/>
        <v>24</v>
      </c>
      <c r="AH1387" s="419">
        <f t="shared" si="137"/>
        <v>5</v>
      </c>
    </row>
    <row r="1388" spans="1:34" ht="14.5" x14ac:dyDescent="0.35">
      <c r="A1388" s="681" t="s">
        <v>1582</v>
      </c>
      <c r="B1388" s="682" t="s">
        <v>3693</v>
      </c>
      <c r="C1388" s="419"/>
      <c r="D1388" s="419"/>
      <c r="E1388" s="419"/>
      <c r="F1388" s="419"/>
      <c r="G1388" s="419"/>
      <c r="H1388" s="419"/>
      <c r="I1388" s="419"/>
      <c r="J1388" s="419"/>
      <c r="K1388" s="419"/>
      <c r="L1388" s="419"/>
      <c r="M1388" t="s">
        <v>150</v>
      </c>
      <c r="N1388">
        <v>135</v>
      </c>
      <c r="O1388">
        <v>83</v>
      </c>
      <c r="P1388">
        <v>52</v>
      </c>
      <c r="Q1388">
        <v>20</v>
      </c>
      <c r="R1388">
        <v>28</v>
      </c>
      <c r="S1388">
        <v>16</v>
      </c>
      <c r="T1388">
        <v>31</v>
      </c>
      <c r="U1388">
        <v>30</v>
      </c>
      <c r="V1388">
        <v>10</v>
      </c>
      <c r="W1388">
        <v>8</v>
      </c>
      <c r="X1388">
        <v>14</v>
      </c>
      <c r="Y1388">
        <v>6</v>
      </c>
      <c r="Z1388">
        <v>28</v>
      </c>
      <c r="AA1388">
        <v>20</v>
      </c>
      <c r="AB1388">
        <v>7</v>
      </c>
      <c r="AC1388" s="419">
        <f t="shared" si="132"/>
        <v>12</v>
      </c>
      <c r="AD1388" s="419">
        <f t="shared" si="133"/>
        <v>14</v>
      </c>
      <c r="AE1388" s="419">
        <f t="shared" si="134"/>
        <v>10</v>
      </c>
      <c r="AF1388" s="419">
        <f t="shared" si="135"/>
        <v>3</v>
      </c>
      <c r="AG1388" s="419">
        <f t="shared" si="136"/>
        <v>10</v>
      </c>
      <c r="AH1388" s="419">
        <f t="shared" si="137"/>
        <v>3</v>
      </c>
    </row>
    <row r="1389" spans="1:34" ht="14.5" x14ac:dyDescent="0.35">
      <c r="A1389" s="681" t="s">
        <v>1574</v>
      </c>
      <c r="B1389" s="682" t="s">
        <v>3694</v>
      </c>
      <c r="C1389" s="419"/>
      <c r="D1389" s="419"/>
      <c r="E1389" s="419"/>
      <c r="F1389" s="419"/>
      <c r="G1389" s="419"/>
      <c r="H1389" s="419"/>
      <c r="I1389" s="419"/>
      <c r="J1389" s="419"/>
      <c r="K1389" s="419"/>
      <c r="L1389" s="419"/>
      <c r="M1389" t="s">
        <v>927</v>
      </c>
      <c r="N1389">
        <v>8</v>
      </c>
      <c r="O1389">
        <v>4</v>
      </c>
      <c r="P1389">
        <v>4</v>
      </c>
      <c r="Q1389">
        <v>2</v>
      </c>
      <c r="R1389">
        <v>2</v>
      </c>
      <c r="S1389">
        <v>1</v>
      </c>
      <c r="T1389">
        <v>0</v>
      </c>
      <c r="U1389">
        <v>0</v>
      </c>
      <c r="V1389">
        <v>3</v>
      </c>
      <c r="W1389">
        <v>0</v>
      </c>
      <c r="X1389">
        <v>1</v>
      </c>
      <c r="Y1389">
        <v>0</v>
      </c>
      <c r="Z1389">
        <v>0</v>
      </c>
      <c r="AA1389">
        <v>0</v>
      </c>
      <c r="AB1389">
        <v>3</v>
      </c>
      <c r="AC1389" s="419">
        <f t="shared" si="132"/>
        <v>2</v>
      </c>
      <c r="AD1389" s="419">
        <f t="shared" si="133"/>
        <v>1</v>
      </c>
      <c r="AE1389" s="419">
        <f t="shared" si="134"/>
        <v>1</v>
      </c>
      <c r="AF1389" s="419">
        <f t="shared" si="135"/>
        <v>0</v>
      </c>
      <c r="AG1389" s="419">
        <f t="shared" si="136"/>
        <v>0</v>
      </c>
      <c r="AH1389" s="419">
        <f t="shared" si="137"/>
        <v>0</v>
      </c>
    </row>
    <row r="1390" spans="1:34" ht="14.5" x14ac:dyDescent="0.35">
      <c r="A1390" s="681" t="s">
        <v>1585</v>
      </c>
      <c r="B1390" s="682" t="s">
        <v>3695</v>
      </c>
      <c r="C1390" s="419"/>
      <c r="D1390" s="419"/>
      <c r="E1390" s="419"/>
      <c r="F1390" s="419"/>
      <c r="G1390" s="419"/>
      <c r="H1390" s="419"/>
      <c r="I1390" s="419"/>
      <c r="J1390" s="419"/>
      <c r="K1390" s="419"/>
      <c r="L1390" s="419"/>
      <c r="M1390" t="s">
        <v>138</v>
      </c>
      <c r="N1390">
        <v>21</v>
      </c>
      <c r="O1390">
        <v>5</v>
      </c>
      <c r="P1390">
        <v>16</v>
      </c>
      <c r="Q1390">
        <v>4</v>
      </c>
      <c r="R1390">
        <v>3</v>
      </c>
      <c r="S1390">
        <v>0</v>
      </c>
      <c r="T1390">
        <v>9</v>
      </c>
      <c r="U1390">
        <v>5</v>
      </c>
      <c r="V1390">
        <v>0</v>
      </c>
      <c r="W1390">
        <v>0</v>
      </c>
      <c r="X1390">
        <v>1</v>
      </c>
      <c r="Y1390">
        <v>0</v>
      </c>
      <c r="Z1390">
        <v>2</v>
      </c>
      <c r="AA1390">
        <v>2</v>
      </c>
      <c r="AB1390">
        <v>0</v>
      </c>
      <c r="AC1390" s="419">
        <f t="shared" si="132"/>
        <v>4</v>
      </c>
      <c r="AD1390" s="419">
        <f t="shared" si="133"/>
        <v>2</v>
      </c>
      <c r="AE1390" s="419">
        <f t="shared" si="134"/>
        <v>0</v>
      </c>
      <c r="AF1390" s="419">
        <f t="shared" si="135"/>
        <v>7</v>
      </c>
      <c r="AG1390" s="419">
        <f t="shared" si="136"/>
        <v>3</v>
      </c>
      <c r="AH1390" s="419">
        <f t="shared" si="137"/>
        <v>0</v>
      </c>
    </row>
    <row r="1391" spans="1:34" ht="14.5" x14ac:dyDescent="0.35">
      <c r="A1391" s="681" t="s">
        <v>1577</v>
      </c>
      <c r="B1391" s="682" t="s">
        <v>3696</v>
      </c>
      <c r="C1391" s="419"/>
      <c r="D1391" s="419"/>
      <c r="E1391" s="419"/>
      <c r="F1391" s="419"/>
      <c r="G1391" s="419"/>
      <c r="H1391" s="419"/>
      <c r="I1391" s="419"/>
      <c r="J1391" s="419"/>
      <c r="K1391" s="419"/>
      <c r="L1391" s="419"/>
      <c r="M1391" t="s">
        <v>3697</v>
      </c>
      <c r="N1391">
        <v>1</v>
      </c>
      <c r="O1391">
        <v>1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0</v>
      </c>
      <c r="AB1391">
        <v>0</v>
      </c>
      <c r="AC1391" s="419">
        <f t="shared" si="132"/>
        <v>0</v>
      </c>
      <c r="AD1391" s="419">
        <f t="shared" si="133"/>
        <v>0</v>
      </c>
      <c r="AE1391" s="419">
        <f t="shared" si="134"/>
        <v>0</v>
      </c>
      <c r="AF1391" s="419">
        <f t="shared" si="135"/>
        <v>0</v>
      </c>
      <c r="AG1391" s="419">
        <f t="shared" si="136"/>
        <v>0</v>
      </c>
      <c r="AH1391" s="419">
        <f t="shared" si="137"/>
        <v>0</v>
      </c>
    </row>
    <row r="1392" spans="1:34" ht="14.5" x14ac:dyDescent="0.35">
      <c r="A1392" s="681" t="s">
        <v>1571</v>
      </c>
      <c r="B1392" s="682" t="s">
        <v>3698</v>
      </c>
      <c r="C1392" s="419"/>
      <c r="D1392" s="419"/>
      <c r="E1392" s="419"/>
      <c r="F1392" s="419"/>
      <c r="G1392" s="419"/>
      <c r="H1392" s="419"/>
      <c r="I1392" s="419"/>
      <c r="J1392" s="419"/>
      <c r="K1392" s="419"/>
      <c r="L1392" s="419"/>
      <c r="M1392" t="s">
        <v>3047</v>
      </c>
      <c r="N1392">
        <v>15</v>
      </c>
      <c r="O1392">
        <v>9</v>
      </c>
      <c r="P1392">
        <v>6</v>
      </c>
      <c r="Q1392">
        <v>4</v>
      </c>
      <c r="R1392">
        <v>0</v>
      </c>
      <c r="S1392">
        <v>2</v>
      </c>
      <c r="T1392">
        <v>0</v>
      </c>
      <c r="U1392">
        <v>9</v>
      </c>
      <c r="V1392">
        <v>0</v>
      </c>
      <c r="W1392">
        <v>1</v>
      </c>
      <c r="X1392">
        <v>0</v>
      </c>
      <c r="Y1392">
        <v>1</v>
      </c>
      <c r="Z1392">
        <v>0</v>
      </c>
      <c r="AA1392">
        <v>7</v>
      </c>
      <c r="AB1392">
        <v>0</v>
      </c>
      <c r="AC1392" s="419">
        <f t="shared" si="132"/>
        <v>3</v>
      </c>
      <c r="AD1392" s="419">
        <f t="shared" si="133"/>
        <v>0</v>
      </c>
      <c r="AE1392" s="419">
        <f t="shared" si="134"/>
        <v>1</v>
      </c>
      <c r="AF1392" s="419">
        <f t="shared" si="135"/>
        <v>0</v>
      </c>
      <c r="AG1392" s="419">
        <f t="shared" si="136"/>
        <v>2</v>
      </c>
      <c r="AH1392" s="419">
        <f t="shared" si="137"/>
        <v>0</v>
      </c>
    </row>
    <row r="1393" spans="1:34" ht="14.5" x14ac:dyDescent="0.35">
      <c r="A1393" s="681" t="s">
        <v>3699</v>
      </c>
      <c r="B1393" s="682" t="s">
        <v>3700</v>
      </c>
      <c r="C1393" s="419"/>
      <c r="D1393" s="419"/>
      <c r="E1393" s="419"/>
      <c r="F1393" s="419"/>
      <c r="G1393" s="419"/>
      <c r="H1393" s="419"/>
      <c r="I1393" s="419"/>
      <c r="J1393" s="419"/>
      <c r="K1393" s="419"/>
      <c r="L1393" s="419"/>
      <c r="M1393" t="s">
        <v>3701</v>
      </c>
      <c r="N1393">
        <v>30</v>
      </c>
      <c r="O1393">
        <v>18</v>
      </c>
      <c r="P1393">
        <v>12</v>
      </c>
      <c r="Q1393">
        <v>16</v>
      </c>
      <c r="R1393">
        <v>2</v>
      </c>
      <c r="S1393">
        <v>1</v>
      </c>
      <c r="T1393">
        <v>6</v>
      </c>
      <c r="U1393">
        <v>5</v>
      </c>
      <c r="V1393">
        <v>0</v>
      </c>
      <c r="W1393">
        <v>9</v>
      </c>
      <c r="X1393">
        <v>1</v>
      </c>
      <c r="Y1393">
        <v>1</v>
      </c>
      <c r="Z1393">
        <v>3</v>
      </c>
      <c r="AA1393">
        <v>4</v>
      </c>
      <c r="AB1393">
        <v>0</v>
      </c>
      <c r="AC1393" s="419">
        <f t="shared" si="132"/>
        <v>7</v>
      </c>
      <c r="AD1393" s="419">
        <f t="shared" si="133"/>
        <v>1</v>
      </c>
      <c r="AE1393" s="419">
        <f t="shared" si="134"/>
        <v>0</v>
      </c>
      <c r="AF1393" s="419">
        <f t="shared" si="135"/>
        <v>3</v>
      </c>
      <c r="AG1393" s="419">
        <f t="shared" si="136"/>
        <v>1</v>
      </c>
      <c r="AH1393" s="419">
        <f t="shared" si="137"/>
        <v>0</v>
      </c>
    </row>
    <row r="1394" spans="1:34" ht="14.5" x14ac:dyDescent="0.35">
      <c r="A1394" s="681" t="s">
        <v>1632</v>
      </c>
      <c r="B1394" s="682" t="s">
        <v>10298</v>
      </c>
      <c r="C1394" s="419"/>
      <c r="D1394" s="419"/>
      <c r="E1394" s="419"/>
      <c r="F1394" s="419"/>
      <c r="G1394" s="419"/>
      <c r="H1394" s="419"/>
      <c r="I1394" s="419"/>
      <c r="J1394" s="419"/>
      <c r="K1394" s="419"/>
      <c r="L1394" s="419"/>
      <c r="M1394" t="s">
        <v>13291</v>
      </c>
      <c r="N1394">
        <v>119</v>
      </c>
      <c r="O1394">
        <v>68</v>
      </c>
      <c r="P1394">
        <v>51</v>
      </c>
      <c r="Q1394">
        <v>27</v>
      </c>
      <c r="R1394">
        <v>38</v>
      </c>
      <c r="S1394">
        <v>18</v>
      </c>
      <c r="T1394">
        <v>1</v>
      </c>
      <c r="U1394">
        <v>33</v>
      </c>
      <c r="V1394">
        <v>2</v>
      </c>
      <c r="W1394">
        <v>14</v>
      </c>
      <c r="X1394">
        <v>19</v>
      </c>
      <c r="Y1394">
        <v>9</v>
      </c>
      <c r="Z1394">
        <v>1</v>
      </c>
      <c r="AA1394">
        <v>23</v>
      </c>
      <c r="AB1394">
        <v>2</v>
      </c>
      <c r="AC1394" s="419">
        <f t="shared" si="132"/>
        <v>13</v>
      </c>
      <c r="AD1394" s="419">
        <f t="shared" si="133"/>
        <v>19</v>
      </c>
      <c r="AE1394" s="419">
        <f t="shared" si="134"/>
        <v>9</v>
      </c>
      <c r="AF1394" s="419">
        <f t="shared" si="135"/>
        <v>0</v>
      </c>
      <c r="AG1394" s="419">
        <f t="shared" si="136"/>
        <v>10</v>
      </c>
      <c r="AH1394" s="419">
        <f t="shared" si="137"/>
        <v>0</v>
      </c>
    </row>
    <row r="1395" spans="1:34" ht="14.5" x14ac:dyDescent="0.35">
      <c r="A1395" s="681" t="s">
        <v>1290</v>
      </c>
      <c r="B1395" s="682" t="s">
        <v>8829</v>
      </c>
      <c r="C1395" s="419"/>
      <c r="D1395" s="419"/>
      <c r="E1395" s="419"/>
      <c r="F1395" s="419"/>
      <c r="G1395" s="419"/>
      <c r="H1395" s="419"/>
      <c r="I1395" s="419"/>
      <c r="J1395" s="419"/>
      <c r="K1395" s="419"/>
      <c r="L1395" s="419"/>
      <c r="M1395" t="s">
        <v>3420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 s="419">
        <f t="shared" si="132"/>
        <v>0</v>
      </c>
      <c r="AD1395" s="419">
        <f t="shared" si="133"/>
        <v>0</v>
      </c>
      <c r="AE1395" s="419">
        <f t="shared" si="134"/>
        <v>0</v>
      </c>
      <c r="AF1395" s="419">
        <f t="shared" si="135"/>
        <v>0</v>
      </c>
      <c r="AG1395" s="419">
        <f t="shared" si="136"/>
        <v>0</v>
      </c>
      <c r="AH1395" s="419">
        <f t="shared" si="137"/>
        <v>0</v>
      </c>
    </row>
    <row r="1396" spans="1:34" ht="14.5" x14ac:dyDescent="0.35">
      <c r="A1396" s="681" t="s">
        <v>1280</v>
      </c>
      <c r="B1396" s="682" t="s">
        <v>3704</v>
      </c>
      <c r="C1396" s="419"/>
      <c r="D1396" s="419"/>
      <c r="E1396" s="419"/>
      <c r="F1396" s="419"/>
      <c r="G1396" s="419"/>
      <c r="H1396" s="419"/>
      <c r="I1396" s="419"/>
      <c r="J1396" s="419"/>
      <c r="K1396" s="419"/>
      <c r="L1396" s="419"/>
      <c r="M1396" t="s">
        <v>13340</v>
      </c>
      <c r="N1396">
        <v>8</v>
      </c>
      <c r="O1396">
        <v>6</v>
      </c>
      <c r="P1396">
        <v>2</v>
      </c>
      <c r="Q1396">
        <v>0</v>
      </c>
      <c r="R1396">
        <v>4</v>
      </c>
      <c r="S1396">
        <v>0</v>
      </c>
      <c r="T1396">
        <v>2</v>
      </c>
      <c r="U1396">
        <v>2</v>
      </c>
      <c r="V1396">
        <v>0</v>
      </c>
      <c r="W1396">
        <v>0</v>
      </c>
      <c r="X1396">
        <v>3</v>
      </c>
      <c r="Y1396">
        <v>0</v>
      </c>
      <c r="Z1396">
        <v>2</v>
      </c>
      <c r="AA1396">
        <v>1</v>
      </c>
      <c r="AB1396">
        <v>0</v>
      </c>
      <c r="AC1396" s="419">
        <f t="shared" si="132"/>
        <v>0</v>
      </c>
      <c r="AD1396" s="419">
        <f t="shared" si="133"/>
        <v>1</v>
      </c>
      <c r="AE1396" s="419">
        <f t="shared" si="134"/>
        <v>0</v>
      </c>
      <c r="AF1396" s="419">
        <f t="shared" si="135"/>
        <v>0</v>
      </c>
      <c r="AG1396" s="419">
        <f t="shared" si="136"/>
        <v>1</v>
      </c>
      <c r="AH1396" s="419">
        <f t="shared" si="137"/>
        <v>0</v>
      </c>
    </row>
    <row r="1397" spans="1:34" ht="14.5" x14ac:dyDescent="0.35">
      <c r="A1397" s="681" t="s">
        <v>1460</v>
      </c>
      <c r="B1397" s="682" t="s">
        <v>3705</v>
      </c>
      <c r="C1397" s="419"/>
      <c r="D1397" s="419"/>
      <c r="E1397" s="419"/>
      <c r="F1397" s="419"/>
      <c r="G1397" s="419"/>
      <c r="H1397" s="419"/>
      <c r="I1397" s="419"/>
      <c r="J1397" s="419"/>
      <c r="K1397" s="419"/>
      <c r="L1397" s="419"/>
      <c r="M1397" t="s">
        <v>3706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 s="419">
        <f t="shared" si="132"/>
        <v>0</v>
      </c>
      <c r="AD1397" s="419">
        <f t="shared" si="133"/>
        <v>0</v>
      </c>
      <c r="AE1397" s="419">
        <f t="shared" si="134"/>
        <v>0</v>
      </c>
      <c r="AF1397" s="419">
        <f t="shared" si="135"/>
        <v>0</v>
      </c>
      <c r="AG1397" s="419">
        <f t="shared" si="136"/>
        <v>0</v>
      </c>
      <c r="AH1397" s="419">
        <f t="shared" si="137"/>
        <v>0</v>
      </c>
    </row>
    <row r="1398" spans="1:34" ht="14.5" x14ac:dyDescent="0.35">
      <c r="A1398" s="681" t="s">
        <v>2925</v>
      </c>
      <c r="B1398" s="682" t="s">
        <v>3709</v>
      </c>
      <c r="C1398" s="419"/>
      <c r="D1398" s="419"/>
      <c r="E1398" s="419"/>
      <c r="F1398" s="419"/>
      <c r="G1398" s="419"/>
      <c r="H1398" s="419"/>
      <c r="I1398" s="419"/>
      <c r="J1398" s="419"/>
      <c r="K1398" s="419"/>
      <c r="L1398" s="419"/>
      <c r="M1398" t="s">
        <v>21328</v>
      </c>
      <c r="N1398">
        <v>5</v>
      </c>
      <c r="O1398">
        <v>3</v>
      </c>
      <c r="P1398">
        <v>2</v>
      </c>
      <c r="Q1398">
        <v>0</v>
      </c>
      <c r="R1398">
        <v>1</v>
      </c>
      <c r="S1398">
        <v>2</v>
      </c>
      <c r="T1398">
        <v>1</v>
      </c>
      <c r="U1398">
        <v>1</v>
      </c>
      <c r="V1398">
        <v>0</v>
      </c>
      <c r="W1398">
        <v>0</v>
      </c>
      <c r="X1398">
        <v>0</v>
      </c>
      <c r="Y1398">
        <v>1</v>
      </c>
      <c r="Z1398">
        <v>1</v>
      </c>
      <c r="AA1398">
        <v>1</v>
      </c>
      <c r="AB1398">
        <v>0</v>
      </c>
      <c r="AC1398" s="419">
        <f t="shared" si="132"/>
        <v>0</v>
      </c>
      <c r="AD1398" s="419">
        <f t="shared" si="133"/>
        <v>1</v>
      </c>
      <c r="AE1398" s="419">
        <f t="shared" si="134"/>
        <v>1</v>
      </c>
      <c r="AF1398" s="419">
        <f t="shared" si="135"/>
        <v>0</v>
      </c>
      <c r="AG1398" s="419">
        <f t="shared" si="136"/>
        <v>0</v>
      </c>
      <c r="AH1398" s="419">
        <f t="shared" si="137"/>
        <v>0</v>
      </c>
    </row>
    <row r="1399" spans="1:34" ht="14.5" x14ac:dyDescent="0.35">
      <c r="A1399" s="681" t="s">
        <v>1481</v>
      </c>
      <c r="B1399" s="682" t="s">
        <v>3711</v>
      </c>
      <c r="C1399" s="419"/>
      <c r="D1399" s="419"/>
      <c r="E1399" s="419"/>
      <c r="F1399" s="419"/>
      <c r="G1399" s="419"/>
      <c r="H1399" s="419"/>
      <c r="I1399" s="419"/>
      <c r="J1399" s="419"/>
      <c r="K1399" s="419"/>
      <c r="L1399" s="419"/>
      <c r="M1399" t="s">
        <v>3712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 s="419">
        <f t="shared" si="132"/>
        <v>0</v>
      </c>
      <c r="AD1399" s="419">
        <f t="shared" si="133"/>
        <v>0</v>
      </c>
      <c r="AE1399" s="419">
        <f t="shared" si="134"/>
        <v>0</v>
      </c>
      <c r="AF1399" s="419">
        <f t="shared" si="135"/>
        <v>0</v>
      </c>
      <c r="AG1399" s="419">
        <f t="shared" si="136"/>
        <v>0</v>
      </c>
      <c r="AH1399" s="419">
        <f t="shared" si="137"/>
        <v>0</v>
      </c>
    </row>
    <row r="1400" spans="1:34" ht="14.5" x14ac:dyDescent="0.35">
      <c r="A1400" s="681" t="s">
        <v>1873</v>
      </c>
      <c r="B1400" s="682" t="s">
        <v>3715</v>
      </c>
      <c r="C1400" s="419"/>
      <c r="D1400" s="419"/>
      <c r="E1400" s="419"/>
      <c r="F1400" s="419"/>
      <c r="G1400" s="419"/>
      <c r="H1400" s="419"/>
      <c r="I1400" s="419"/>
      <c r="J1400" s="419"/>
      <c r="K1400" s="419"/>
      <c r="L1400" s="419"/>
      <c r="M1400" t="s">
        <v>157</v>
      </c>
      <c r="N1400">
        <v>6</v>
      </c>
      <c r="O1400">
        <v>4</v>
      </c>
      <c r="P1400">
        <v>2</v>
      </c>
      <c r="Q1400">
        <v>4</v>
      </c>
      <c r="R1400">
        <v>0</v>
      </c>
      <c r="S1400">
        <v>2</v>
      </c>
      <c r="T1400">
        <v>0</v>
      </c>
      <c r="U1400">
        <v>0</v>
      </c>
      <c r="V1400">
        <v>0</v>
      </c>
      <c r="W1400">
        <v>2</v>
      </c>
      <c r="X1400">
        <v>0</v>
      </c>
      <c r="Y1400">
        <v>2</v>
      </c>
      <c r="Z1400">
        <v>0</v>
      </c>
      <c r="AA1400">
        <v>0</v>
      </c>
      <c r="AB1400">
        <v>0</v>
      </c>
      <c r="AC1400" s="419">
        <f t="shared" si="132"/>
        <v>2</v>
      </c>
      <c r="AD1400" s="419">
        <f t="shared" si="133"/>
        <v>0</v>
      </c>
      <c r="AE1400" s="419">
        <f t="shared" si="134"/>
        <v>0</v>
      </c>
      <c r="AF1400" s="419">
        <f t="shared" si="135"/>
        <v>0</v>
      </c>
      <c r="AG1400" s="419">
        <f t="shared" si="136"/>
        <v>0</v>
      </c>
      <c r="AH1400" s="419">
        <f t="shared" si="137"/>
        <v>0</v>
      </c>
    </row>
    <row r="1401" spans="1:34" ht="14.5" x14ac:dyDescent="0.35">
      <c r="A1401" s="681" t="s">
        <v>1914</v>
      </c>
      <c r="B1401" s="682" t="s">
        <v>3718</v>
      </c>
      <c r="C1401" s="419"/>
      <c r="D1401" s="419"/>
      <c r="E1401" s="419"/>
      <c r="F1401" s="419"/>
      <c r="G1401" s="419"/>
      <c r="H1401" s="419"/>
      <c r="I1401" s="419"/>
      <c r="J1401" s="419"/>
      <c r="K1401" s="419"/>
      <c r="L1401" s="419"/>
      <c r="M1401" t="s">
        <v>3719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 s="419">
        <f t="shared" si="132"/>
        <v>0</v>
      </c>
      <c r="AD1401" s="419">
        <f t="shared" si="133"/>
        <v>0</v>
      </c>
      <c r="AE1401" s="419">
        <f t="shared" si="134"/>
        <v>0</v>
      </c>
      <c r="AF1401" s="419">
        <f t="shared" si="135"/>
        <v>0</v>
      </c>
      <c r="AG1401" s="419">
        <f t="shared" si="136"/>
        <v>0</v>
      </c>
      <c r="AH1401" s="419">
        <f t="shared" si="137"/>
        <v>0</v>
      </c>
    </row>
    <row r="1402" spans="1:34" ht="14.5" x14ac:dyDescent="0.35">
      <c r="A1402" s="681" t="s">
        <v>7534</v>
      </c>
      <c r="B1402" s="682" t="s">
        <v>3721</v>
      </c>
      <c r="C1402" s="419"/>
      <c r="D1402" s="419"/>
      <c r="E1402" s="419"/>
      <c r="F1402" s="419"/>
      <c r="G1402" s="419"/>
      <c r="H1402" s="419"/>
      <c r="I1402" s="419"/>
      <c r="J1402" s="419"/>
      <c r="K1402" s="419"/>
      <c r="L1402" s="419"/>
      <c r="M1402" t="s">
        <v>3722</v>
      </c>
      <c r="N1402">
        <v>2</v>
      </c>
      <c r="O1402">
        <v>1</v>
      </c>
      <c r="P1402">
        <v>1</v>
      </c>
      <c r="Q1402">
        <v>1</v>
      </c>
      <c r="R1402">
        <v>0</v>
      </c>
      <c r="S1402">
        <v>1</v>
      </c>
      <c r="T1402">
        <v>0</v>
      </c>
      <c r="U1402">
        <v>0</v>
      </c>
      <c r="V1402">
        <v>0</v>
      </c>
      <c r="W1402">
        <v>1</v>
      </c>
      <c r="X1402">
        <v>0</v>
      </c>
      <c r="Y1402">
        <v>0</v>
      </c>
      <c r="Z1402">
        <v>0</v>
      </c>
      <c r="AA1402">
        <v>0</v>
      </c>
      <c r="AB1402">
        <v>0</v>
      </c>
      <c r="AC1402" s="419">
        <f t="shared" si="132"/>
        <v>0</v>
      </c>
      <c r="AD1402" s="419">
        <f t="shared" si="133"/>
        <v>0</v>
      </c>
      <c r="AE1402" s="419">
        <f t="shared" si="134"/>
        <v>1</v>
      </c>
      <c r="AF1402" s="419">
        <f t="shared" si="135"/>
        <v>0</v>
      </c>
      <c r="AG1402" s="419">
        <f t="shared" si="136"/>
        <v>0</v>
      </c>
      <c r="AH1402" s="419">
        <f t="shared" si="137"/>
        <v>0</v>
      </c>
    </row>
    <row r="1403" spans="1:34" ht="14.5" x14ac:dyDescent="0.35">
      <c r="A1403" s="681" t="s">
        <v>7127</v>
      </c>
      <c r="B1403" s="682" t="s">
        <v>3724</v>
      </c>
      <c r="C1403" s="419"/>
      <c r="D1403" s="419"/>
      <c r="E1403" s="419"/>
      <c r="F1403" s="419"/>
      <c r="G1403" s="419"/>
      <c r="H1403" s="419"/>
      <c r="I1403" s="419"/>
      <c r="J1403" s="419"/>
      <c r="K1403" s="419"/>
      <c r="L1403" s="419"/>
      <c r="M1403" t="s">
        <v>13341</v>
      </c>
      <c r="N1403">
        <v>1</v>
      </c>
      <c r="O1403">
        <v>0</v>
      </c>
      <c r="P1403">
        <v>1</v>
      </c>
      <c r="Q1403">
        <v>0</v>
      </c>
      <c r="R1403">
        <v>0</v>
      </c>
      <c r="S1403">
        <v>0</v>
      </c>
      <c r="T1403">
        <v>1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 s="419">
        <f t="shared" si="132"/>
        <v>0</v>
      </c>
      <c r="AD1403" s="419">
        <f t="shared" si="133"/>
        <v>0</v>
      </c>
      <c r="AE1403" s="419">
        <f t="shared" si="134"/>
        <v>0</v>
      </c>
      <c r="AF1403" s="419">
        <f t="shared" si="135"/>
        <v>1</v>
      </c>
      <c r="AG1403" s="419">
        <f t="shared" si="136"/>
        <v>0</v>
      </c>
      <c r="AH1403" s="419">
        <f t="shared" si="137"/>
        <v>0</v>
      </c>
    </row>
    <row r="1404" spans="1:34" ht="14.5" x14ac:dyDescent="0.35">
      <c r="A1404" s="681" t="s">
        <v>3597</v>
      </c>
      <c r="B1404" s="682" t="s">
        <v>3726</v>
      </c>
      <c r="C1404" s="419"/>
      <c r="D1404" s="419"/>
      <c r="E1404" s="419"/>
      <c r="F1404" s="419"/>
      <c r="G1404" s="419"/>
      <c r="H1404" s="419"/>
      <c r="I1404" s="419"/>
      <c r="J1404" s="419"/>
      <c r="K1404" s="419"/>
      <c r="L1404" s="419"/>
      <c r="M1404" t="s">
        <v>14397</v>
      </c>
      <c r="N1404">
        <v>15</v>
      </c>
      <c r="O1404">
        <v>10</v>
      </c>
      <c r="P1404">
        <v>5</v>
      </c>
      <c r="Q1404">
        <v>2</v>
      </c>
      <c r="R1404">
        <v>1</v>
      </c>
      <c r="S1404">
        <v>3</v>
      </c>
      <c r="T1404">
        <v>1</v>
      </c>
      <c r="U1404">
        <v>7</v>
      </c>
      <c r="V1404">
        <v>1</v>
      </c>
      <c r="W1404">
        <v>0</v>
      </c>
      <c r="X1404">
        <v>0</v>
      </c>
      <c r="Y1404">
        <v>3</v>
      </c>
      <c r="Z1404">
        <v>1</v>
      </c>
      <c r="AA1404">
        <v>5</v>
      </c>
      <c r="AB1404">
        <v>1</v>
      </c>
      <c r="AC1404" s="419">
        <f t="shared" si="132"/>
        <v>2</v>
      </c>
      <c r="AD1404" s="419">
        <f t="shared" si="133"/>
        <v>1</v>
      </c>
      <c r="AE1404" s="419">
        <f t="shared" si="134"/>
        <v>0</v>
      </c>
      <c r="AF1404" s="419">
        <f t="shared" si="135"/>
        <v>0</v>
      </c>
      <c r="AG1404" s="419">
        <f t="shared" si="136"/>
        <v>2</v>
      </c>
      <c r="AH1404" s="419">
        <f t="shared" si="137"/>
        <v>0</v>
      </c>
    </row>
    <row r="1405" spans="1:34" ht="14.5" x14ac:dyDescent="0.35">
      <c r="A1405" s="681" t="s">
        <v>3729</v>
      </c>
      <c r="B1405" s="682" t="s">
        <v>3730</v>
      </c>
      <c r="C1405" s="419"/>
      <c r="D1405" s="419"/>
      <c r="E1405" s="419"/>
      <c r="F1405" s="419"/>
      <c r="G1405" s="419"/>
      <c r="H1405" s="419"/>
      <c r="I1405" s="419"/>
      <c r="J1405" s="419"/>
      <c r="K1405" s="419"/>
      <c r="L1405" s="419"/>
      <c r="M1405" t="s">
        <v>3731</v>
      </c>
      <c r="N1405">
        <v>7</v>
      </c>
      <c r="O1405">
        <v>4</v>
      </c>
      <c r="P1405">
        <v>3</v>
      </c>
      <c r="Q1405">
        <v>0</v>
      </c>
      <c r="R1405">
        <v>2</v>
      </c>
      <c r="S1405">
        <v>0</v>
      </c>
      <c r="T1405">
        <v>2</v>
      </c>
      <c r="U1405">
        <v>3</v>
      </c>
      <c r="V1405">
        <v>0</v>
      </c>
      <c r="W1405">
        <v>0</v>
      </c>
      <c r="X1405">
        <v>2</v>
      </c>
      <c r="Y1405">
        <v>0</v>
      </c>
      <c r="Z1405">
        <v>0</v>
      </c>
      <c r="AA1405">
        <v>2</v>
      </c>
      <c r="AB1405">
        <v>0</v>
      </c>
      <c r="AC1405" s="419">
        <f t="shared" si="132"/>
        <v>0</v>
      </c>
      <c r="AD1405" s="419">
        <f t="shared" si="133"/>
        <v>0</v>
      </c>
      <c r="AE1405" s="419">
        <f t="shared" si="134"/>
        <v>0</v>
      </c>
      <c r="AF1405" s="419">
        <f t="shared" si="135"/>
        <v>2</v>
      </c>
      <c r="AG1405" s="419">
        <f t="shared" si="136"/>
        <v>1</v>
      </c>
      <c r="AH1405" s="419">
        <f t="shared" si="137"/>
        <v>0</v>
      </c>
    </row>
    <row r="1406" spans="1:34" ht="14.5" x14ac:dyDescent="0.35">
      <c r="A1406" s="681" t="s">
        <v>3601</v>
      </c>
      <c r="B1406" s="682" t="s">
        <v>3734</v>
      </c>
      <c r="C1406" s="419"/>
      <c r="D1406" s="419"/>
      <c r="E1406" s="419"/>
      <c r="F1406" s="419"/>
      <c r="G1406" s="419"/>
      <c r="H1406" s="419"/>
      <c r="I1406" s="419"/>
      <c r="J1406" s="419"/>
      <c r="K1406" s="419"/>
      <c r="L1406" s="419"/>
      <c r="M1406" t="s">
        <v>3735</v>
      </c>
      <c r="N1406">
        <v>2</v>
      </c>
      <c r="O1406">
        <v>1</v>
      </c>
      <c r="P1406">
        <v>1</v>
      </c>
      <c r="Q1406">
        <v>2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1</v>
      </c>
      <c r="X1406">
        <v>0</v>
      </c>
      <c r="Y1406">
        <v>0</v>
      </c>
      <c r="Z1406">
        <v>0</v>
      </c>
      <c r="AA1406">
        <v>0</v>
      </c>
      <c r="AB1406">
        <v>0</v>
      </c>
      <c r="AC1406" s="419">
        <f t="shared" si="132"/>
        <v>1</v>
      </c>
      <c r="AD1406" s="419">
        <f t="shared" si="133"/>
        <v>0</v>
      </c>
      <c r="AE1406" s="419">
        <f t="shared" si="134"/>
        <v>0</v>
      </c>
      <c r="AF1406" s="419">
        <f t="shared" si="135"/>
        <v>0</v>
      </c>
      <c r="AG1406" s="419">
        <f t="shared" si="136"/>
        <v>0</v>
      </c>
      <c r="AH1406" s="419">
        <f t="shared" si="137"/>
        <v>0</v>
      </c>
    </row>
    <row r="1407" spans="1:34" ht="14.5" x14ac:dyDescent="0.35">
      <c r="A1407" s="681" t="s">
        <v>3634</v>
      </c>
      <c r="B1407" s="682" t="s">
        <v>3739</v>
      </c>
      <c r="C1407" s="419"/>
      <c r="D1407" s="419"/>
      <c r="E1407" s="419"/>
      <c r="F1407" s="419"/>
      <c r="G1407" s="419"/>
      <c r="H1407" s="419"/>
      <c r="I1407" s="419"/>
      <c r="J1407" s="419"/>
      <c r="K1407" s="419"/>
      <c r="L1407" s="419"/>
      <c r="M1407" t="s">
        <v>3740</v>
      </c>
      <c r="N1407">
        <v>12</v>
      </c>
      <c r="O1407">
        <v>8</v>
      </c>
      <c r="P1407">
        <v>4</v>
      </c>
      <c r="Q1407">
        <v>3</v>
      </c>
      <c r="R1407">
        <v>2</v>
      </c>
      <c r="S1407">
        <v>2</v>
      </c>
      <c r="T1407">
        <v>0</v>
      </c>
      <c r="U1407">
        <v>5</v>
      </c>
      <c r="V1407">
        <v>0</v>
      </c>
      <c r="W1407">
        <v>3</v>
      </c>
      <c r="X1407">
        <v>1</v>
      </c>
      <c r="Y1407">
        <v>2</v>
      </c>
      <c r="Z1407">
        <v>0</v>
      </c>
      <c r="AA1407">
        <v>2</v>
      </c>
      <c r="AB1407">
        <v>0</v>
      </c>
      <c r="AC1407" s="419">
        <f t="shared" si="132"/>
        <v>0</v>
      </c>
      <c r="AD1407" s="419">
        <f t="shared" si="133"/>
        <v>1</v>
      </c>
      <c r="AE1407" s="419">
        <f t="shared" si="134"/>
        <v>0</v>
      </c>
      <c r="AF1407" s="419">
        <f t="shared" si="135"/>
        <v>0</v>
      </c>
      <c r="AG1407" s="419">
        <f t="shared" si="136"/>
        <v>3</v>
      </c>
      <c r="AH1407" s="419">
        <f t="shared" si="137"/>
        <v>0</v>
      </c>
    </row>
    <row r="1408" spans="1:34" ht="14.5" x14ac:dyDescent="0.35">
      <c r="A1408" s="681" t="s">
        <v>7457</v>
      </c>
      <c r="B1408" s="682" t="s">
        <v>3742</v>
      </c>
      <c r="C1408" s="419"/>
      <c r="D1408" s="419"/>
      <c r="E1408" s="419"/>
      <c r="F1408" s="419"/>
      <c r="G1408" s="419"/>
      <c r="H1408" s="419"/>
      <c r="I1408" s="419"/>
      <c r="J1408" s="419"/>
      <c r="K1408" s="419"/>
      <c r="L1408" s="419"/>
      <c r="M1408" t="s">
        <v>3743</v>
      </c>
      <c r="N1408">
        <v>1</v>
      </c>
      <c r="O1408">
        <v>1</v>
      </c>
      <c r="P1408">
        <v>0</v>
      </c>
      <c r="Q1408">
        <v>0</v>
      </c>
      <c r="R1408">
        <v>0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1</v>
      </c>
      <c r="AA1408">
        <v>0</v>
      </c>
      <c r="AB1408">
        <v>0</v>
      </c>
      <c r="AC1408" s="419">
        <f t="shared" si="132"/>
        <v>0</v>
      </c>
      <c r="AD1408" s="419">
        <f t="shared" si="133"/>
        <v>0</v>
      </c>
      <c r="AE1408" s="419">
        <f t="shared" si="134"/>
        <v>0</v>
      </c>
      <c r="AF1408" s="419">
        <f t="shared" si="135"/>
        <v>0</v>
      </c>
      <c r="AG1408" s="419">
        <f t="shared" si="136"/>
        <v>0</v>
      </c>
      <c r="AH1408" s="419">
        <f t="shared" si="137"/>
        <v>0</v>
      </c>
    </row>
    <row r="1409" spans="1:34" ht="14.5" x14ac:dyDescent="0.35">
      <c r="A1409" s="681" t="s">
        <v>2071</v>
      </c>
      <c r="B1409" s="682" t="s">
        <v>3744</v>
      </c>
      <c r="C1409" s="419"/>
      <c r="D1409" s="419"/>
      <c r="E1409" s="419"/>
      <c r="F1409" s="419"/>
      <c r="G1409" s="419"/>
      <c r="H1409" s="419"/>
      <c r="I1409" s="419"/>
      <c r="J1409" s="419"/>
      <c r="K1409" s="419"/>
      <c r="L1409" s="419"/>
      <c r="M1409" t="s">
        <v>3745</v>
      </c>
      <c r="N1409">
        <v>4</v>
      </c>
      <c r="O1409">
        <v>1</v>
      </c>
      <c r="P1409">
        <v>3</v>
      </c>
      <c r="Q1409">
        <v>3</v>
      </c>
      <c r="R1409">
        <v>0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1</v>
      </c>
      <c r="AB1409">
        <v>0</v>
      </c>
      <c r="AC1409" s="419">
        <f t="shared" si="132"/>
        <v>3</v>
      </c>
      <c r="AD1409" s="419">
        <f t="shared" si="133"/>
        <v>0</v>
      </c>
      <c r="AE1409" s="419">
        <f t="shared" si="134"/>
        <v>0</v>
      </c>
      <c r="AF1409" s="419">
        <f t="shared" si="135"/>
        <v>0</v>
      </c>
      <c r="AG1409" s="419">
        <f t="shared" si="136"/>
        <v>0</v>
      </c>
      <c r="AH1409" s="419">
        <f t="shared" si="137"/>
        <v>0</v>
      </c>
    </row>
    <row r="1410" spans="1:34" ht="14.5" x14ac:dyDescent="0.35">
      <c r="A1410" s="681" t="s">
        <v>2120</v>
      </c>
      <c r="B1410" s="682" t="s">
        <v>3746</v>
      </c>
      <c r="C1410" s="419"/>
      <c r="D1410" s="419"/>
      <c r="E1410" s="419"/>
      <c r="F1410" s="419"/>
      <c r="G1410" s="419"/>
      <c r="H1410" s="419"/>
      <c r="I1410" s="419"/>
      <c r="J1410" s="419"/>
      <c r="K1410" s="419"/>
      <c r="L1410" s="419"/>
      <c r="M1410" t="s">
        <v>3747</v>
      </c>
      <c r="N1410">
        <v>19</v>
      </c>
      <c r="O1410">
        <v>9</v>
      </c>
      <c r="P1410">
        <v>10</v>
      </c>
      <c r="Q1410">
        <v>12</v>
      </c>
      <c r="R1410">
        <v>3</v>
      </c>
      <c r="S1410">
        <v>1</v>
      </c>
      <c r="T1410">
        <v>3</v>
      </c>
      <c r="U1410">
        <v>0</v>
      </c>
      <c r="V1410">
        <v>0</v>
      </c>
      <c r="W1410">
        <v>6</v>
      </c>
      <c r="X1410">
        <v>1</v>
      </c>
      <c r="Y1410">
        <v>1</v>
      </c>
      <c r="Z1410">
        <v>1</v>
      </c>
      <c r="AA1410">
        <v>0</v>
      </c>
      <c r="AB1410">
        <v>0</v>
      </c>
      <c r="AC1410" s="419">
        <f t="shared" si="132"/>
        <v>6</v>
      </c>
      <c r="AD1410" s="419">
        <f t="shared" si="133"/>
        <v>2</v>
      </c>
      <c r="AE1410" s="419">
        <f t="shared" si="134"/>
        <v>0</v>
      </c>
      <c r="AF1410" s="419">
        <f t="shared" si="135"/>
        <v>2</v>
      </c>
      <c r="AG1410" s="419">
        <f t="shared" si="136"/>
        <v>0</v>
      </c>
      <c r="AH1410" s="419">
        <f t="shared" si="137"/>
        <v>0</v>
      </c>
    </row>
    <row r="1411" spans="1:34" ht="14.5" x14ac:dyDescent="0.35">
      <c r="A1411" s="681" t="s">
        <v>2215</v>
      </c>
      <c r="B1411" s="682" t="s">
        <v>3749</v>
      </c>
      <c r="C1411" s="419"/>
      <c r="D1411" s="419"/>
      <c r="E1411" s="419"/>
      <c r="F1411" s="419"/>
      <c r="G1411" s="419"/>
      <c r="H1411" s="419"/>
      <c r="I1411" s="419"/>
      <c r="J1411" s="419"/>
      <c r="K1411" s="419"/>
      <c r="L1411" s="419"/>
      <c r="M1411" t="s">
        <v>3750</v>
      </c>
      <c r="N1411">
        <v>5</v>
      </c>
      <c r="O1411">
        <v>3</v>
      </c>
      <c r="P1411">
        <v>2</v>
      </c>
      <c r="Q1411">
        <v>1</v>
      </c>
      <c r="R1411">
        <v>0</v>
      </c>
      <c r="S1411">
        <v>4</v>
      </c>
      <c r="T1411">
        <v>0</v>
      </c>
      <c r="U1411">
        <v>0</v>
      </c>
      <c r="V1411">
        <v>0</v>
      </c>
      <c r="W1411">
        <v>1</v>
      </c>
      <c r="X1411">
        <v>0</v>
      </c>
      <c r="Y1411">
        <v>2</v>
      </c>
      <c r="Z1411">
        <v>0</v>
      </c>
      <c r="AA1411">
        <v>0</v>
      </c>
      <c r="AB1411">
        <v>0</v>
      </c>
      <c r="AC1411" s="419">
        <f t="shared" si="132"/>
        <v>0</v>
      </c>
      <c r="AD1411" s="419">
        <f t="shared" si="133"/>
        <v>0</v>
      </c>
      <c r="AE1411" s="419">
        <f t="shared" si="134"/>
        <v>2</v>
      </c>
      <c r="AF1411" s="419">
        <f t="shared" si="135"/>
        <v>0</v>
      </c>
      <c r="AG1411" s="419">
        <f t="shared" si="136"/>
        <v>0</v>
      </c>
      <c r="AH1411" s="419">
        <f t="shared" si="137"/>
        <v>0</v>
      </c>
    </row>
    <row r="1412" spans="1:34" ht="14.5" x14ac:dyDescent="0.35">
      <c r="A1412" s="681" t="s">
        <v>3751</v>
      </c>
      <c r="B1412" s="682" t="s">
        <v>3752</v>
      </c>
      <c r="C1412" s="419"/>
      <c r="D1412" s="419"/>
      <c r="E1412" s="419"/>
      <c r="F1412" s="419"/>
      <c r="G1412" s="419"/>
      <c r="H1412" s="419"/>
      <c r="I1412" s="419"/>
      <c r="J1412" s="419"/>
      <c r="K1412" s="419"/>
      <c r="L1412" s="419"/>
      <c r="M1412" t="s">
        <v>3753</v>
      </c>
      <c r="N1412">
        <v>65</v>
      </c>
      <c r="O1412">
        <v>37</v>
      </c>
      <c r="P1412">
        <v>28</v>
      </c>
      <c r="Q1412">
        <v>16</v>
      </c>
      <c r="R1412">
        <v>18</v>
      </c>
      <c r="S1412">
        <v>1</v>
      </c>
      <c r="T1412">
        <v>0</v>
      </c>
      <c r="U1412">
        <v>15</v>
      </c>
      <c r="V1412">
        <v>15</v>
      </c>
      <c r="W1412">
        <v>7</v>
      </c>
      <c r="X1412">
        <v>12</v>
      </c>
      <c r="Y1412">
        <v>1</v>
      </c>
      <c r="Z1412">
        <v>0</v>
      </c>
      <c r="AA1412">
        <v>7</v>
      </c>
      <c r="AB1412">
        <v>10</v>
      </c>
      <c r="AC1412" s="419">
        <f t="shared" ref="AC1412:AC1475" si="138">+Q1412-W1412</f>
        <v>9</v>
      </c>
      <c r="AD1412" s="419">
        <f t="shared" ref="AD1412:AD1475" si="139">+R1412-X1412</f>
        <v>6</v>
      </c>
      <c r="AE1412" s="419">
        <f t="shared" ref="AE1412:AE1475" si="140">+S1412-Y1412</f>
        <v>0</v>
      </c>
      <c r="AF1412" s="419">
        <f t="shared" ref="AF1412:AF1475" si="141">+T1412-Z1412</f>
        <v>0</v>
      </c>
      <c r="AG1412" s="419">
        <f t="shared" ref="AG1412:AG1475" si="142">+U1412-AA1412</f>
        <v>8</v>
      </c>
      <c r="AH1412" s="419">
        <f t="shared" ref="AH1412:AH1475" si="143">+V1412-AB1412</f>
        <v>5</v>
      </c>
    </row>
    <row r="1413" spans="1:34" ht="14.5" x14ac:dyDescent="0.35">
      <c r="A1413" s="681" t="s">
        <v>3755</v>
      </c>
      <c r="B1413" s="682" t="s">
        <v>3756</v>
      </c>
      <c r="C1413" s="419"/>
      <c r="D1413" s="419"/>
      <c r="E1413" s="419"/>
      <c r="F1413" s="419"/>
      <c r="G1413" s="419"/>
      <c r="H1413" s="419"/>
      <c r="I1413" s="419"/>
      <c r="J1413" s="419"/>
      <c r="K1413" s="419"/>
      <c r="L1413" s="419"/>
      <c r="M1413" t="s">
        <v>3757</v>
      </c>
      <c r="N1413">
        <v>13</v>
      </c>
      <c r="O1413">
        <v>6</v>
      </c>
      <c r="P1413">
        <v>7</v>
      </c>
      <c r="Q1413">
        <v>0</v>
      </c>
      <c r="R1413">
        <v>1</v>
      </c>
      <c r="S1413">
        <v>2</v>
      </c>
      <c r="T1413">
        <v>6</v>
      </c>
      <c r="U1413">
        <v>4</v>
      </c>
      <c r="V1413">
        <v>0</v>
      </c>
      <c r="W1413">
        <v>0</v>
      </c>
      <c r="X1413">
        <v>0</v>
      </c>
      <c r="Y1413">
        <v>1</v>
      </c>
      <c r="Z1413">
        <v>2</v>
      </c>
      <c r="AA1413">
        <v>3</v>
      </c>
      <c r="AB1413">
        <v>0</v>
      </c>
      <c r="AC1413" s="419">
        <f t="shared" si="138"/>
        <v>0</v>
      </c>
      <c r="AD1413" s="419">
        <f t="shared" si="139"/>
        <v>1</v>
      </c>
      <c r="AE1413" s="419">
        <f t="shared" si="140"/>
        <v>1</v>
      </c>
      <c r="AF1413" s="419">
        <f t="shared" si="141"/>
        <v>4</v>
      </c>
      <c r="AG1413" s="419">
        <f t="shared" si="142"/>
        <v>1</v>
      </c>
      <c r="AH1413" s="419">
        <f t="shared" si="143"/>
        <v>0</v>
      </c>
    </row>
    <row r="1414" spans="1:34" ht="14.5" x14ac:dyDescent="0.35">
      <c r="A1414" s="681" t="s">
        <v>3728</v>
      </c>
      <c r="B1414" s="682" t="s">
        <v>3761</v>
      </c>
      <c r="C1414" s="419"/>
      <c r="D1414" s="419"/>
      <c r="E1414" s="419"/>
      <c r="F1414" s="419"/>
      <c r="G1414" s="419"/>
      <c r="H1414" s="419"/>
      <c r="I1414" s="419"/>
      <c r="J1414" s="419"/>
      <c r="K1414" s="419"/>
      <c r="L1414" s="419"/>
      <c r="M1414" t="s">
        <v>14398</v>
      </c>
      <c r="N1414">
        <v>69</v>
      </c>
      <c r="O1414">
        <v>36</v>
      </c>
      <c r="P1414">
        <v>33</v>
      </c>
      <c r="Q1414">
        <v>5</v>
      </c>
      <c r="R1414">
        <v>12</v>
      </c>
      <c r="S1414">
        <v>4</v>
      </c>
      <c r="T1414">
        <v>21</v>
      </c>
      <c r="U1414">
        <v>27</v>
      </c>
      <c r="V1414">
        <v>0</v>
      </c>
      <c r="W1414">
        <v>4</v>
      </c>
      <c r="X1414">
        <v>5</v>
      </c>
      <c r="Y1414">
        <v>2</v>
      </c>
      <c r="Z1414">
        <v>12</v>
      </c>
      <c r="AA1414">
        <v>13</v>
      </c>
      <c r="AB1414">
        <v>0</v>
      </c>
      <c r="AC1414" s="419">
        <f t="shared" si="138"/>
        <v>1</v>
      </c>
      <c r="AD1414" s="419">
        <f t="shared" si="139"/>
        <v>7</v>
      </c>
      <c r="AE1414" s="419">
        <f t="shared" si="140"/>
        <v>2</v>
      </c>
      <c r="AF1414" s="419">
        <f t="shared" si="141"/>
        <v>9</v>
      </c>
      <c r="AG1414" s="419">
        <f t="shared" si="142"/>
        <v>14</v>
      </c>
      <c r="AH1414" s="419">
        <f t="shared" si="143"/>
        <v>0</v>
      </c>
    </row>
    <row r="1415" spans="1:34" ht="14.5" x14ac:dyDescent="0.35">
      <c r="A1415" s="681" t="s">
        <v>1390</v>
      </c>
      <c r="B1415" s="682" t="s">
        <v>3762</v>
      </c>
      <c r="C1415" s="419"/>
      <c r="D1415" s="419"/>
      <c r="E1415" s="419"/>
      <c r="F1415" s="419"/>
      <c r="G1415" s="419"/>
      <c r="H1415" s="419"/>
      <c r="I1415" s="419"/>
      <c r="J1415" s="419"/>
      <c r="K1415" s="419"/>
      <c r="L1415" s="419"/>
      <c r="M1415" t="s">
        <v>3763</v>
      </c>
      <c r="N1415">
        <v>14</v>
      </c>
      <c r="O1415">
        <v>7</v>
      </c>
      <c r="P1415">
        <v>7</v>
      </c>
      <c r="Q1415">
        <v>1</v>
      </c>
      <c r="R1415">
        <v>6</v>
      </c>
      <c r="S1415">
        <v>1</v>
      </c>
      <c r="T1415">
        <v>5</v>
      </c>
      <c r="U1415">
        <v>1</v>
      </c>
      <c r="V1415">
        <v>0</v>
      </c>
      <c r="W1415">
        <v>0</v>
      </c>
      <c r="X1415">
        <v>3</v>
      </c>
      <c r="Y1415">
        <v>1</v>
      </c>
      <c r="Z1415">
        <v>3</v>
      </c>
      <c r="AA1415">
        <v>0</v>
      </c>
      <c r="AB1415">
        <v>0</v>
      </c>
      <c r="AC1415" s="419">
        <f t="shared" si="138"/>
        <v>1</v>
      </c>
      <c r="AD1415" s="419">
        <f t="shared" si="139"/>
        <v>3</v>
      </c>
      <c r="AE1415" s="419">
        <f t="shared" si="140"/>
        <v>0</v>
      </c>
      <c r="AF1415" s="419">
        <f t="shared" si="141"/>
        <v>2</v>
      </c>
      <c r="AG1415" s="419">
        <f t="shared" si="142"/>
        <v>1</v>
      </c>
      <c r="AH1415" s="419">
        <f t="shared" si="143"/>
        <v>0</v>
      </c>
    </row>
    <row r="1416" spans="1:34" ht="14.5" x14ac:dyDescent="0.35">
      <c r="A1416" s="681" t="s">
        <v>1211</v>
      </c>
      <c r="B1416" s="682" t="s">
        <v>3766</v>
      </c>
      <c r="C1416" s="419"/>
      <c r="D1416" s="419"/>
      <c r="E1416" s="419"/>
      <c r="F1416" s="419"/>
      <c r="G1416" s="419"/>
      <c r="H1416" s="419"/>
      <c r="I1416" s="419"/>
      <c r="J1416" s="419"/>
      <c r="K1416" s="419"/>
      <c r="L1416" s="419"/>
      <c r="M1416" t="s">
        <v>3767</v>
      </c>
      <c r="N1416">
        <v>40</v>
      </c>
      <c r="O1416">
        <v>24</v>
      </c>
      <c r="P1416">
        <v>16</v>
      </c>
      <c r="Q1416">
        <v>13</v>
      </c>
      <c r="R1416">
        <v>17</v>
      </c>
      <c r="S1416">
        <v>2</v>
      </c>
      <c r="T1416">
        <v>4</v>
      </c>
      <c r="U1416">
        <v>4</v>
      </c>
      <c r="V1416">
        <v>0</v>
      </c>
      <c r="W1416">
        <v>6</v>
      </c>
      <c r="X1416">
        <v>10</v>
      </c>
      <c r="Y1416">
        <v>2</v>
      </c>
      <c r="Z1416">
        <v>3</v>
      </c>
      <c r="AA1416">
        <v>3</v>
      </c>
      <c r="AB1416">
        <v>0</v>
      </c>
      <c r="AC1416" s="419">
        <f t="shared" si="138"/>
        <v>7</v>
      </c>
      <c r="AD1416" s="419">
        <f t="shared" si="139"/>
        <v>7</v>
      </c>
      <c r="AE1416" s="419">
        <f t="shared" si="140"/>
        <v>0</v>
      </c>
      <c r="AF1416" s="419">
        <f t="shared" si="141"/>
        <v>1</v>
      </c>
      <c r="AG1416" s="419">
        <f t="shared" si="142"/>
        <v>1</v>
      </c>
      <c r="AH1416" s="419">
        <f t="shared" si="143"/>
        <v>0</v>
      </c>
    </row>
    <row r="1417" spans="1:34" ht="14.5" x14ac:dyDescent="0.35">
      <c r="A1417" s="681" t="s">
        <v>2038</v>
      </c>
      <c r="B1417" s="682" t="s">
        <v>3770</v>
      </c>
      <c r="C1417" s="419"/>
      <c r="D1417" s="419"/>
      <c r="E1417" s="419"/>
      <c r="F1417" s="419"/>
      <c r="G1417" s="419"/>
      <c r="H1417" s="419"/>
      <c r="I1417" s="419"/>
      <c r="J1417" s="419"/>
      <c r="K1417" s="419"/>
      <c r="L1417" s="419"/>
      <c r="M1417" t="s">
        <v>3758</v>
      </c>
      <c r="N1417">
        <v>40</v>
      </c>
      <c r="O1417">
        <v>20</v>
      </c>
      <c r="P1417">
        <v>20</v>
      </c>
      <c r="Q1417">
        <v>2</v>
      </c>
      <c r="R1417">
        <v>8</v>
      </c>
      <c r="S1417">
        <v>10</v>
      </c>
      <c r="T1417">
        <v>0</v>
      </c>
      <c r="U1417">
        <v>20</v>
      </c>
      <c r="V1417">
        <v>0</v>
      </c>
      <c r="W1417">
        <v>1</v>
      </c>
      <c r="X1417">
        <v>4</v>
      </c>
      <c r="Y1417">
        <v>4</v>
      </c>
      <c r="Z1417">
        <v>0</v>
      </c>
      <c r="AA1417">
        <v>11</v>
      </c>
      <c r="AB1417">
        <v>0</v>
      </c>
      <c r="AC1417" s="419">
        <f t="shared" si="138"/>
        <v>1</v>
      </c>
      <c r="AD1417" s="419">
        <f t="shared" si="139"/>
        <v>4</v>
      </c>
      <c r="AE1417" s="419">
        <f t="shared" si="140"/>
        <v>6</v>
      </c>
      <c r="AF1417" s="419">
        <f t="shared" si="141"/>
        <v>0</v>
      </c>
      <c r="AG1417" s="419">
        <f t="shared" si="142"/>
        <v>9</v>
      </c>
      <c r="AH1417" s="419">
        <f t="shared" si="143"/>
        <v>0</v>
      </c>
    </row>
    <row r="1418" spans="1:34" ht="14.5" x14ac:dyDescent="0.35">
      <c r="A1418" s="681" t="s">
        <v>2048</v>
      </c>
      <c r="B1418" s="682" t="s">
        <v>3771</v>
      </c>
      <c r="C1418" s="419"/>
      <c r="D1418" s="419"/>
      <c r="E1418" s="419"/>
      <c r="F1418" s="419"/>
      <c r="G1418" s="419"/>
      <c r="H1418" s="419"/>
      <c r="I1418" s="419"/>
      <c r="J1418" s="419"/>
      <c r="K1418" s="419"/>
      <c r="L1418" s="419"/>
      <c r="M1418" t="s">
        <v>3772</v>
      </c>
      <c r="N1418">
        <v>11</v>
      </c>
      <c r="O1418">
        <v>8</v>
      </c>
      <c r="P1418">
        <v>3</v>
      </c>
      <c r="Q1418">
        <v>3</v>
      </c>
      <c r="R1418">
        <v>6</v>
      </c>
      <c r="S1418">
        <v>0</v>
      </c>
      <c r="T1418">
        <v>0</v>
      </c>
      <c r="U1418">
        <v>2</v>
      </c>
      <c r="V1418">
        <v>0</v>
      </c>
      <c r="W1418">
        <v>2</v>
      </c>
      <c r="X1418">
        <v>6</v>
      </c>
      <c r="Y1418">
        <v>0</v>
      </c>
      <c r="Z1418">
        <v>0</v>
      </c>
      <c r="AA1418">
        <v>0</v>
      </c>
      <c r="AB1418">
        <v>0</v>
      </c>
      <c r="AC1418" s="419">
        <f t="shared" si="138"/>
        <v>1</v>
      </c>
      <c r="AD1418" s="419">
        <f t="shared" si="139"/>
        <v>0</v>
      </c>
      <c r="AE1418" s="419">
        <f t="shared" si="140"/>
        <v>0</v>
      </c>
      <c r="AF1418" s="419">
        <f t="shared" si="141"/>
        <v>0</v>
      </c>
      <c r="AG1418" s="419">
        <f t="shared" si="142"/>
        <v>2</v>
      </c>
      <c r="AH1418" s="419">
        <f t="shared" si="143"/>
        <v>0</v>
      </c>
    </row>
    <row r="1419" spans="1:34" ht="14.5" x14ac:dyDescent="0.35">
      <c r="A1419" s="681" t="s">
        <v>2044</v>
      </c>
      <c r="B1419" s="682" t="s">
        <v>3773</v>
      </c>
      <c r="C1419" s="419"/>
      <c r="D1419" s="419"/>
      <c r="E1419" s="419"/>
      <c r="F1419" s="419"/>
      <c r="G1419" s="419"/>
      <c r="H1419" s="419"/>
      <c r="I1419" s="419"/>
      <c r="J1419" s="419"/>
      <c r="K1419" s="419"/>
      <c r="L1419" s="419"/>
      <c r="M1419" t="s">
        <v>3774</v>
      </c>
      <c r="N1419">
        <v>121</v>
      </c>
      <c r="O1419">
        <v>56</v>
      </c>
      <c r="P1419">
        <v>65</v>
      </c>
      <c r="Q1419">
        <v>25</v>
      </c>
      <c r="R1419">
        <v>8</v>
      </c>
      <c r="S1419">
        <v>1</v>
      </c>
      <c r="T1419">
        <v>11</v>
      </c>
      <c r="U1419">
        <v>31</v>
      </c>
      <c r="V1419">
        <v>45</v>
      </c>
      <c r="W1419">
        <v>10</v>
      </c>
      <c r="X1419">
        <v>2</v>
      </c>
      <c r="Y1419">
        <v>1</v>
      </c>
      <c r="Z1419">
        <v>9</v>
      </c>
      <c r="AA1419">
        <v>11</v>
      </c>
      <c r="AB1419">
        <v>23</v>
      </c>
      <c r="AC1419" s="419">
        <f t="shared" si="138"/>
        <v>15</v>
      </c>
      <c r="AD1419" s="419">
        <f t="shared" si="139"/>
        <v>6</v>
      </c>
      <c r="AE1419" s="419">
        <f t="shared" si="140"/>
        <v>0</v>
      </c>
      <c r="AF1419" s="419">
        <f t="shared" si="141"/>
        <v>2</v>
      </c>
      <c r="AG1419" s="419">
        <f t="shared" si="142"/>
        <v>20</v>
      </c>
      <c r="AH1419" s="419">
        <f t="shared" si="143"/>
        <v>22</v>
      </c>
    </row>
    <row r="1420" spans="1:34" ht="14.5" x14ac:dyDescent="0.35">
      <c r="A1420" s="681" t="s">
        <v>1896</v>
      </c>
      <c r="B1420" s="682" t="s">
        <v>3776</v>
      </c>
      <c r="C1420" s="419"/>
      <c r="D1420" s="419"/>
      <c r="E1420" s="419"/>
      <c r="F1420" s="419"/>
      <c r="G1420" s="419"/>
      <c r="H1420" s="419"/>
      <c r="I1420" s="419"/>
      <c r="J1420" s="419"/>
      <c r="K1420" s="419"/>
      <c r="L1420" s="419"/>
      <c r="M1420" t="s">
        <v>3777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 s="419">
        <f t="shared" si="138"/>
        <v>0</v>
      </c>
      <c r="AD1420" s="419">
        <f t="shared" si="139"/>
        <v>0</v>
      </c>
      <c r="AE1420" s="419">
        <f t="shared" si="140"/>
        <v>0</v>
      </c>
      <c r="AF1420" s="419">
        <f t="shared" si="141"/>
        <v>0</v>
      </c>
      <c r="AG1420" s="419">
        <f t="shared" si="142"/>
        <v>0</v>
      </c>
      <c r="AH1420" s="419">
        <f t="shared" si="143"/>
        <v>0</v>
      </c>
    </row>
    <row r="1421" spans="1:34" ht="14.5" x14ac:dyDescent="0.35">
      <c r="A1421" s="681" t="s">
        <v>1844</v>
      </c>
      <c r="B1421" s="682" t="s">
        <v>3780</v>
      </c>
      <c r="C1421" s="419"/>
      <c r="D1421" s="419"/>
      <c r="E1421" s="419"/>
      <c r="F1421" s="419"/>
      <c r="G1421" s="419"/>
      <c r="H1421" s="419"/>
      <c r="I1421" s="419"/>
      <c r="J1421" s="419"/>
      <c r="K1421" s="419"/>
      <c r="L1421" s="419"/>
      <c r="M1421" t="s">
        <v>3781</v>
      </c>
      <c r="N1421">
        <v>7</v>
      </c>
      <c r="O1421">
        <v>3</v>
      </c>
      <c r="P1421">
        <v>4</v>
      </c>
      <c r="Q1421">
        <v>2</v>
      </c>
      <c r="R1421">
        <v>1</v>
      </c>
      <c r="S1421">
        <v>0</v>
      </c>
      <c r="T1421">
        <v>1</v>
      </c>
      <c r="U1421">
        <v>3</v>
      </c>
      <c r="V1421">
        <v>0</v>
      </c>
      <c r="W1421">
        <v>1</v>
      </c>
      <c r="X1421">
        <v>0</v>
      </c>
      <c r="Y1421">
        <v>0</v>
      </c>
      <c r="Z1421">
        <v>1</v>
      </c>
      <c r="AA1421">
        <v>1</v>
      </c>
      <c r="AB1421">
        <v>0</v>
      </c>
      <c r="AC1421" s="419">
        <f t="shared" si="138"/>
        <v>1</v>
      </c>
      <c r="AD1421" s="419">
        <f t="shared" si="139"/>
        <v>1</v>
      </c>
      <c r="AE1421" s="419">
        <f t="shared" si="140"/>
        <v>0</v>
      </c>
      <c r="AF1421" s="419">
        <f t="shared" si="141"/>
        <v>0</v>
      </c>
      <c r="AG1421" s="419">
        <f t="shared" si="142"/>
        <v>2</v>
      </c>
      <c r="AH1421" s="419">
        <f t="shared" si="143"/>
        <v>0</v>
      </c>
    </row>
    <row r="1422" spans="1:34" ht="14.5" x14ac:dyDescent="0.35">
      <c r="A1422" s="681" t="s">
        <v>2201</v>
      </c>
      <c r="B1422" s="682" t="s">
        <v>10278</v>
      </c>
      <c r="C1422" s="419"/>
      <c r="D1422" s="419"/>
      <c r="E1422" s="419"/>
      <c r="F1422" s="419"/>
      <c r="G1422" s="419"/>
      <c r="H1422" s="419"/>
      <c r="I1422" s="419"/>
      <c r="J1422" s="419"/>
      <c r="K1422" s="419"/>
      <c r="L1422" s="419"/>
      <c r="M1422" t="s">
        <v>10279</v>
      </c>
      <c r="N1422">
        <v>1</v>
      </c>
      <c r="O1422">
        <v>1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0</v>
      </c>
      <c r="AB1422">
        <v>0</v>
      </c>
      <c r="AC1422" s="419">
        <f t="shared" si="138"/>
        <v>0</v>
      </c>
      <c r="AD1422" s="419">
        <f t="shared" si="139"/>
        <v>0</v>
      </c>
      <c r="AE1422" s="419">
        <f t="shared" si="140"/>
        <v>0</v>
      </c>
      <c r="AF1422" s="419">
        <f t="shared" si="141"/>
        <v>0</v>
      </c>
      <c r="AG1422" s="419">
        <f t="shared" si="142"/>
        <v>0</v>
      </c>
      <c r="AH1422" s="419">
        <f t="shared" si="143"/>
        <v>0</v>
      </c>
    </row>
    <row r="1423" spans="1:34" ht="14.5" x14ac:dyDescent="0.35">
      <c r="A1423" s="681" t="s">
        <v>3784</v>
      </c>
      <c r="B1423" s="682" t="s">
        <v>3785</v>
      </c>
      <c r="C1423" s="419"/>
      <c r="D1423" s="419"/>
      <c r="E1423" s="419"/>
      <c r="F1423" s="419"/>
      <c r="G1423" s="419"/>
      <c r="H1423" s="419"/>
      <c r="I1423" s="419"/>
      <c r="J1423" s="419"/>
      <c r="K1423" s="419"/>
      <c r="L1423" s="419"/>
      <c r="M1423" t="s">
        <v>3786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 s="419">
        <f t="shared" si="138"/>
        <v>0</v>
      </c>
      <c r="AD1423" s="419">
        <f t="shared" si="139"/>
        <v>0</v>
      </c>
      <c r="AE1423" s="419">
        <f t="shared" si="140"/>
        <v>0</v>
      </c>
      <c r="AF1423" s="419">
        <f t="shared" si="141"/>
        <v>0</v>
      </c>
      <c r="AG1423" s="419">
        <f t="shared" si="142"/>
        <v>0</v>
      </c>
      <c r="AH1423" s="419">
        <f t="shared" si="143"/>
        <v>0</v>
      </c>
    </row>
    <row r="1424" spans="1:34" ht="14.5" x14ac:dyDescent="0.35">
      <c r="A1424" s="681" t="s">
        <v>2274</v>
      </c>
      <c r="B1424" s="682" t="s">
        <v>3788</v>
      </c>
      <c r="C1424" s="419"/>
      <c r="D1424" s="419"/>
      <c r="E1424" s="419"/>
      <c r="F1424" s="419"/>
      <c r="G1424" s="419"/>
      <c r="H1424" s="419"/>
      <c r="I1424" s="419"/>
      <c r="J1424" s="419"/>
      <c r="K1424" s="419"/>
      <c r="L1424" s="419"/>
      <c r="M1424" t="s">
        <v>3789</v>
      </c>
      <c r="N1424">
        <v>56</v>
      </c>
      <c r="O1424">
        <v>26</v>
      </c>
      <c r="P1424">
        <v>30</v>
      </c>
      <c r="Q1424">
        <v>8</v>
      </c>
      <c r="R1424">
        <v>23</v>
      </c>
      <c r="S1424">
        <v>7</v>
      </c>
      <c r="T1424">
        <v>10</v>
      </c>
      <c r="U1424">
        <v>8</v>
      </c>
      <c r="V1424">
        <v>0</v>
      </c>
      <c r="W1424">
        <v>4</v>
      </c>
      <c r="X1424">
        <v>12</v>
      </c>
      <c r="Y1424">
        <v>2</v>
      </c>
      <c r="Z1424">
        <v>3</v>
      </c>
      <c r="AA1424">
        <v>5</v>
      </c>
      <c r="AB1424">
        <v>0</v>
      </c>
      <c r="AC1424" s="419">
        <f t="shared" si="138"/>
        <v>4</v>
      </c>
      <c r="AD1424" s="419">
        <f t="shared" si="139"/>
        <v>11</v>
      </c>
      <c r="AE1424" s="419">
        <f t="shared" si="140"/>
        <v>5</v>
      </c>
      <c r="AF1424" s="419">
        <f t="shared" si="141"/>
        <v>7</v>
      </c>
      <c r="AG1424" s="419">
        <f t="shared" si="142"/>
        <v>3</v>
      </c>
      <c r="AH1424" s="419">
        <f t="shared" si="143"/>
        <v>0</v>
      </c>
    </row>
    <row r="1425" spans="1:34" ht="14.5" x14ac:dyDescent="0.35">
      <c r="A1425" s="681" t="s">
        <v>2254</v>
      </c>
      <c r="B1425" s="682" t="s">
        <v>3792</v>
      </c>
      <c r="C1425" s="419"/>
      <c r="D1425" s="419"/>
      <c r="E1425" s="419"/>
      <c r="F1425" s="419"/>
      <c r="G1425" s="419"/>
      <c r="H1425" s="419"/>
      <c r="I1425" s="419"/>
      <c r="J1425" s="419"/>
      <c r="K1425" s="419"/>
      <c r="L1425" s="419"/>
      <c r="M1425" t="s">
        <v>3793</v>
      </c>
      <c r="N1425">
        <v>23</v>
      </c>
      <c r="O1425">
        <v>11</v>
      </c>
      <c r="P1425">
        <v>12</v>
      </c>
      <c r="Q1425">
        <v>5</v>
      </c>
      <c r="R1425">
        <v>6</v>
      </c>
      <c r="S1425">
        <v>3</v>
      </c>
      <c r="T1425">
        <v>4</v>
      </c>
      <c r="U1425">
        <v>5</v>
      </c>
      <c r="V1425">
        <v>0</v>
      </c>
      <c r="W1425">
        <v>2</v>
      </c>
      <c r="X1425">
        <v>1</v>
      </c>
      <c r="Y1425">
        <v>2</v>
      </c>
      <c r="Z1425">
        <v>1</v>
      </c>
      <c r="AA1425">
        <v>5</v>
      </c>
      <c r="AB1425">
        <v>0</v>
      </c>
      <c r="AC1425" s="419">
        <f t="shared" si="138"/>
        <v>3</v>
      </c>
      <c r="AD1425" s="419">
        <f t="shared" si="139"/>
        <v>5</v>
      </c>
      <c r="AE1425" s="419">
        <f t="shared" si="140"/>
        <v>1</v>
      </c>
      <c r="AF1425" s="419">
        <f t="shared" si="141"/>
        <v>3</v>
      </c>
      <c r="AG1425" s="419">
        <f t="shared" si="142"/>
        <v>0</v>
      </c>
      <c r="AH1425" s="419">
        <f t="shared" si="143"/>
        <v>0</v>
      </c>
    </row>
    <row r="1426" spans="1:34" ht="14.5" x14ac:dyDescent="0.35">
      <c r="A1426" s="681" t="s">
        <v>2257</v>
      </c>
      <c r="B1426" s="682" t="s">
        <v>3795</v>
      </c>
      <c r="C1426" s="419"/>
      <c r="D1426" s="419"/>
      <c r="E1426" s="419"/>
      <c r="F1426" s="419"/>
      <c r="G1426" s="419"/>
      <c r="H1426" s="419"/>
      <c r="I1426" s="419"/>
      <c r="J1426" s="419"/>
      <c r="K1426" s="419"/>
      <c r="L1426" s="419"/>
      <c r="M1426" t="s">
        <v>3796</v>
      </c>
      <c r="N1426">
        <v>45</v>
      </c>
      <c r="O1426">
        <v>30</v>
      </c>
      <c r="P1426">
        <v>15</v>
      </c>
      <c r="Q1426">
        <v>23</v>
      </c>
      <c r="R1426">
        <v>13</v>
      </c>
      <c r="S1426">
        <v>0</v>
      </c>
      <c r="T1426">
        <v>0</v>
      </c>
      <c r="U1426">
        <v>9</v>
      </c>
      <c r="V1426">
        <v>0</v>
      </c>
      <c r="W1426">
        <v>13</v>
      </c>
      <c r="X1426">
        <v>9</v>
      </c>
      <c r="Y1426">
        <v>0</v>
      </c>
      <c r="Z1426">
        <v>0</v>
      </c>
      <c r="AA1426">
        <v>8</v>
      </c>
      <c r="AB1426">
        <v>0</v>
      </c>
      <c r="AC1426" s="419">
        <f t="shared" si="138"/>
        <v>10</v>
      </c>
      <c r="AD1426" s="419">
        <f t="shared" si="139"/>
        <v>4</v>
      </c>
      <c r="AE1426" s="419">
        <f t="shared" si="140"/>
        <v>0</v>
      </c>
      <c r="AF1426" s="419">
        <f t="shared" si="141"/>
        <v>0</v>
      </c>
      <c r="AG1426" s="419">
        <f t="shared" si="142"/>
        <v>1</v>
      </c>
      <c r="AH1426" s="419">
        <f t="shared" si="143"/>
        <v>0</v>
      </c>
    </row>
    <row r="1427" spans="1:34" ht="14.5" x14ac:dyDescent="0.35">
      <c r="A1427" s="681" t="s">
        <v>2321</v>
      </c>
      <c r="B1427" s="682" t="s">
        <v>3799</v>
      </c>
      <c r="C1427" s="419"/>
      <c r="D1427" s="419"/>
      <c r="E1427" s="419"/>
      <c r="F1427" s="419"/>
      <c r="G1427" s="419"/>
      <c r="H1427" s="419"/>
      <c r="I1427" s="419"/>
      <c r="J1427" s="419"/>
      <c r="K1427" s="419"/>
      <c r="L1427" s="419"/>
      <c r="M1427" t="s">
        <v>3800</v>
      </c>
      <c r="N1427">
        <v>8</v>
      </c>
      <c r="O1427">
        <v>2</v>
      </c>
      <c r="P1427">
        <v>6</v>
      </c>
      <c r="Q1427">
        <v>0</v>
      </c>
      <c r="R1427">
        <v>6</v>
      </c>
      <c r="S1427">
        <v>1</v>
      </c>
      <c r="T1427">
        <v>0</v>
      </c>
      <c r="U1427">
        <v>0</v>
      </c>
      <c r="V1427">
        <v>1</v>
      </c>
      <c r="W1427">
        <v>0</v>
      </c>
      <c r="X1427">
        <v>1</v>
      </c>
      <c r="Y1427">
        <v>0</v>
      </c>
      <c r="Z1427">
        <v>0</v>
      </c>
      <c r="AA1427">
        <v>0</v>
      </c>
      <c r="AB1427">
        <v>1</v>
      </c>
      <c r="AC1427" s="419">
        <f t="shared" si="138"/>
        <v>0</v>
      </c>
      <c r="AD1427" s="419">
        <f t="shared" si="139"/>
        <v>5</v>
      </c>
      <c r="AE1427" s="419">
        <f t="shared" si="140"/>
        <v>1</v>
      </c>
      <c r="AF1427" s="419">
        <f t="shared" si="141"/>
        <v>0</v>
      </c>
      <c r="AG1427" s="419">
        <f t="shared" si="142"/>
        <v>0</v>
      </c>
      <c r="AH1427" s="419">
        <f t="shared" si="143"/>
        <v>0</v>
      </c>
    </row>
    <row r="1428" spans="1:34" ht="14.5" x14ac:dyDescent="0.35">
      <c r="A1428" s="681" t="s">
        <v>2298</v>
      </c>
      <c r="B1428" s="682" t="s">
        <v>3801</v>
      </c>
      <c r="C1428" s="419"/>
      <c r="D1428" s="419"/>
      <c r="E1428" s="419"/>
      <c r="F1428" s="419"/>
      <c r="G1428" s="419"/>
      <c r="H1428" s="419"/>
      <c r="I1428" s="419"/>
      <c r="J1428" s="419"/>
      <c r="K1428" s="419"/>
      <c r="L1428" s="419"/>
      <c r="M1428" t="s">
        <v>699</v>
      </c>
      <c r="N1428">
        <v>67</v>
      </c>
      <c r="O1428">
        <v>34</v>
      </c>
      <c r="P1428">
        <v>33</v>
      </c>
      <c r="Q1428">
        <v>11</v>
      </c>
      <c r="R1428">
        <v>16</v>
      </c>
      <c r="S1428">
        <v>4</v>
      </c>
      <c r="T1428">
        <v>10</v>
      </c>
      <c r="U1428">
        <v>18</v>
      </c>
      <c r="V1428">
        <v>8</v>
      </c>
      <c r="W1428">
        <v>5</v>
      </c>
      <c r="X1428">
        <v>8</v>
      </c>
      <c r="Y1428">
        <v>2</v>
      </c>
      <c r="Z1428">
        <v>3</v>
      </c>
      <c r="AA1428">
        <v>11</v>
      </c>
      <c r="AB1428">
        <v>5</v>
      </c>
      <c r="AC1428" s="419">
        <f t="shared" si="138"/>
        <v>6</v>
      </c>
      <c r="AD1428" s="419">
        <f t="shared" si="139"/>
        <v>8</v>
      </c>
      <c r="AE1428" s="419">
        <f t="shared" si="140"/>
        <v>2</v>
      </c>
      <c r="AF1428" s="419">
        <f t="shared" si="141"/>
        <v>7</v>
      </c>
      <c r="AG1428" s="419">
        <f t="shared" si="142"/>
        <v>7</v>
      </c>
      <c r="AH1428" s="419">
        <f t="shared" si="143"/>
        <v>3</v>
      </c>
    </row>
    <row r="1429" spans="1:34" ht="14.5" x14ac:dyDescent="0.35">
      <c r="A1429" s="681" t="s">
        <v>3802</v>
      </c>
      <c r="B1429" s="682" t="s">
        <v>3803</v>
      </c>
      <c r="C1429" s="419"/>
      <c r="D1429" s="419"/>
      <c r="E1429" s="419"/>
      <c r="F1429" s="419"/>
      <c r="G1429" s="419"/>
      <c r="H1429" s="419"/>
      <c r="I1429" s="419"/>
      <c r="J1429" s="419"/>
      <c r="K1429" s="419"/>
      <c r="L1429" s="419"/>
      <c r="M1429" t="s">
        <v>13347</v>
      </c>
      <c r="N1429">
        <v>4</v>
      </c>
      <c r="O1429">
        <v>2</v>
      </c>
      <c r="P1429">
        <v>2</v>
      </c>
      <c r="Q1429">
        <v>1</v>
      </c>
      <c r="R1429">
        <v>0</v>
      </c>
      <c r="S1429">
        <v>3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2</v>
      </c>
      <c r="Z1429">
        <v>0</v>
      </c>
      <c r="AA1429">
        <v>0</v>
      </c>
      <c r="AB1429">
        <v>0</v>
      </c>
      <c r="AC1429" s="419">
        <f t="shared" si="138"/>
        <v>1</v>
      </c>
      <c r="AD1429" s="419">
        <f t="shared" si="139"/>
        <v>0</v>
      </c>
      <c r="AE1429" s="419">
        <f t="shared" si="140"/>
        <v>1</v>
      </c>
      <c r="AF1429" s="419">
        <f t="shared" si="141"/>
        <v>0</v>
      </c>
      <c r="AG1429" s="419">
        <f t="shared" si="142"/>
        <v>0</v>
      </c>
      <c r="AH1429" s="419">
        <f t="shared" si="143"/>
        <v>0</v>
      </c>
    </row>
    <row r="1430" spans="1:34" ht="14.5" x14ac:dyDescent="0.35">
      <c r="A1430" s="681" t="s">
        <v>2357</v>
      </c>
      <c r="B1430" s="682" t="s">
        <v>3804</v>
      </c>
      <c r="C1430" s="419"/>
      <c r="D1430" s="419"/>
      <c r="E1430" s="419"/>
      <c r="F1430" s="419"/>
      <c r="G1430" s="419"/>
      <c r="H1430" s="419"/>
      <c r="I1430" s="419"/>
      <c r="J1430" s="419"/>
      <c r="K1430" s="419"/>
      <c r="L1430" s="419"/>
      <c r="M1430" t="s">
        <v>13164</v>
      </c>
      <c r="N1430">
        <v>15</v>
      </c>
      <c r="O1430">
        <v>7</v>
      </c>
      <c r="P1430">
        <v>8</v>
      </c>
      <c r="Q1430">
        <v>7</v>
      </c>
      <c r="R1430">
        <v>0</v>
      </c>
      <c r="S1430">
        <v>1</v>
      </c>
      <c r="T1430">
        <v>0</v>
      </c>
      <c r="U1430">
        <v>7</v>
      </c>
      <c r="V1430">
        <v>0</v>
      </c>
      <c r="W1430">
        <v>1</v>
      </c>
      <c r="X1430">
        <v>0</v>
      </c>
      <c r="Y1430">
        <v>1</v>
      </c>
      <c r="Z1430">
        <v>0</v>
      </c>
      <c r="AA1430">
        <v>5</v>
      </c>
      <c r="AB1430">
        <v>0</v>
      </c>
      <c r="AC1430" s="419">
        <f t="shared" si="138"/>
        <v>6</v>
      </c>
      <c r="AD1430" s="419">
        <f t="shared" si="139"/>
        <v>0</v>
      </c>
      <c r="AE1430" s="419">
        <f t="shared" si="140"/>
        <v>0</v>
      </c>
      <c r="AF1430" s="419">
        <f t="shared" si="141"/>
        <v>0</v>
      </c>
      <c r="AG1430" s="419">
        <f t="shared" si="142"/>
        <v>2</v>
      </c>
      <c r="AH1430" s="419">
        <f t="shared" si="143"/>
        <v>0</v>
      </c>
    </row>
    <row r="1431" spans="1:34" ht="14.5" x14ac:dyDescent="0.35">
      <c r="A1431" s="681" t="s">
        <v>2369</v>
      </c>
      <c r="B1431" s="682" t="s">
        <v>3805</v>
      </c>
      <c r="C1431" s="419"/>
      <c r="D1431" s="419"/>
      <c r="E1431" s="419"/>
      <c r="F1431" s="419"/>
      <c r="G1431" s="419"/>
      <c r="H1431" s="419"/>
      <c r="I1431" s="419"/>
      <c r="J1431" s="419"/>
      <c r="K1431" s="419"/>
      <c r="L1431" s="419"/>
      <c r="M1431" t="s">
        <v>3806</v>
      </c>
      <c r="N1431">
        <v>2</v>
      </c>
      <c r="O1431">
        <v>2</v>
      </c>
      <c r="P1431">
        <v>0</v>
      </c>
      <c r="Q1431">
        <v>0</v>
      </c>
      <c r="R1431">
        <v>1</v>
      </c>
      <c r="S1431">
        <v>1</v>
      </c>
      <c r="T1431">
        <v>0</v>
      </c>
      <c r="U1431">
        <v>0</v>
      </c>
      <c r="V1431">
        <v>0</v>
      </c>
      <c r="W1431">
        <v>0</v>
      </c>
      <c r="X1431">
        <v>1</v>
      </c>
      <c r="Y1431">
        <v>1</v>
      </c>
      <c r="Z1431">
        <v>0</v>
      </c>
      <c r="AA1431">
        <v>0</v>
      </c>
      <c r="AB1431">
        <v>0</v>
      </c>
      <c r="AC1431" s="419">
        <f t="shared" si="138"/>
        <v>0</v>
      </c>
      <c r="AD1431" s="419">
        <f t="shared" si="139"/>
        <v>0</v>
      </c>
      <c r="AE1431" s="419">
        <f t="shared" si="140"/>
        <v>0</v>
      </c>
      <c r="AF1431" s="419">
        <f t="shared" si="141"/>
        <v>0</v>
      </c>
      <c r="AG1431" s="419">
        <f t="shared" si="142"/>
        <v>0</v>
      </c>
      <c r="AH1431" s="419">
        <f t="shared" si="143"/>
        <v>0</v>
      </c>
    </row>
    <row r="1432" spans="1:34" ht="14.5" x14ac:dyDescent="0.35">
      <c r="A1432" s="681" t="s">
        <v>2412</v>
      </c>
      <c r="B1432" s="682" t="s">
        <v>3807</v>
      </c>
      <c r="C1432" s="419"/>
      <c r="D1432" s="419"/>
      <c r="E1432" s="419"/>
      <c r="F1432" s="419"/>
      <c r="G1432" s="419"/>
      <c r="H1432" s="419"/>
      <c r="I1432" s="419"/>
      <c r="J1432" s="419"/>
      <c r="K1432" s="419"/>
      <c r="L1432" s="419"/>
      <c r="M1432" t="s">
        <v>3808</v>
      </c>
      <c r="N1432">
        <v>33</v>
      </c>
      <c r="O1432">
        <v>21</v>
      </c>
      <c r="P1432">
        <v>12</v>
      </c>
      <c r="Q1432">
        <v>1</v>
      </c>
      <c r="R1432">
        <v>4</v>
      </c>
      <c r="S1432">
        <v>0</v>
      </c>
      <c r="T1432">
        <v>8</v>
      </c>
      <c r="U1432">
        <v>2</v>
      </c>
      <c r="V1432">
        <v>18</v>
      </c>
      <c r="W1432">
        <v>1</v>
      </c>
      <c r="X1432">
        <v>3</v>
      </c>
      <c r="Y1432">
        <v>0</v>
      </c>
      <c r="Z1432">
        <v>5</v>
      </c>
      <c r="AA1432">
        <v>0</v>
      </c>
      <c r="AB1432">
        <v>12</v>
      </c>
      <c r="AC1432" s="419">
        <f t="shared" si="138"/>
        <v>0</v>
      </c>
      <c r="AD1432" s="419">
        <f t="shared" si="139"/>
        <v>1</v>
      </c>
      <c r="AE1432" s="419">
        <f t="shared" si="140"/>
        <v>0</v>
      </c>
      <c r="AF1432" s="419">
        <f t="shared" si="141"/>
        <v>3</v>
      </c>
      <c r="AG1432" s="419">
        <f t="shared" si="142"/>
        <v>2</v>
      </c>
      <c r="AH1432" s="419">
        <f t="shared" si="143"/>
        <v>6</v>
      </c>
    </row>
    <row r="1433" spans="1:34" ht="14.5" x14ac:dyDescent="0.35">
      <c r="A1433" s="681" t="s">
        <v>2376</v>
      </c>
      <c r="B1433" s="682" t="s">
        <v>3811</v>
      </c>
      <c r="C1433" s="419"/>
      <c r="D1433" s="419"/>
      <c r="E1433" s="419"/>
      <c r="F1433" s="419"/>
      <c r="G1433" s="419"/>
      <c r="H1433" s="419"/>
      <c r="I1433" s="419"/>
      <c r="J1433" s="419"/>
      <c r="K1433" s="419"/>
      <c r="L1433" s="419"/>
      <c r="M1433" t="s">
        <v>13348</v>
      </c>
      <c r="N1433">
        <v>21</v>
      </c>
      <c r="O1433">
        <v>11</v>
      </c>
      <c r="P1433">
        <v>10</v>
      </c>
      <c r="Q1433">
        <v>9</v>
      </c>
      <c r="R1433">
        <v>2</v>
      </c>
      <c r="S1433">
        <v>4</v>
      </c>
      <c r="T1433">
        <v>6</v>
      </c>
      <c r="U1433">
        <v>0</v>
      </c>
      <c r="V1433">
        <v>0</v>
      </c>
      <c r="W1433">
        <v>2</v>
      </c>
      <c r="X1433">
        <v>2</v>
      </c>
      <c r="Y1433">
        <v>2</v>
      </c>
      <c r="Z1433">
        <v>5</v>
      </c>
      <c r="AA1433">
        <v>0</v>
      </c>
      <c r="AB1433">
        <v>0</v>
      </c>
      <c r="AC1433" s="419">
        <f t="shared" si="138"/>
        <v>7</v>
      </c>
      <c r="AD1433" s="419">
        <f t="shared" si="139"/>
        <v>0</v>
      </c>
      <c r="AE1433" s="419">
        <f t="shared" si="140"/>
        <v>2</v>
      </c>
      <c r="AF1433" s="419">
        <f t="shared" si="141"/>
        <v>1</v>
      </c>
      <c r="AG1433" s="419">
        <f t="shared" si="142"/>
        <v>0</v>
      </c>
      <c r="AH1433" s="419">
        <f t="shared" si="143"/>
        <v>0</v>
      </c>
    </row>
    <row r="1434" spans="1:34" ht="14.5" x14ac:dyDescent="0.35">
      <c r="A1434" s="681" t="s">
        <v>2383</v>
      </c>
      <c r="B1434" s="682" t="s">
        <v>3813</v>
      </c>
      <c r="C1434" s="419"/>
      <c r="D1434" s="419"/>
      <c r="E1434" s="419"/>
      <c r="F1434" s="419"/>
      <c r="G1434" s="419"/>
      <c r="H1434" s="419"/>
      <c r="I1434" s="419"/>
      <c r="J1434" s="419"/>
      <c r="K1434" s="419"/>
      <c r="L1434" s="419"/>
      <c r="M1434" t="s">
        <v>3814</v>
      </c>
      <c r="N1434">
        <v>34</v>
      </c>
      <c r="O1434">
        <v>16</v>
      </c>
      <c r="P1434">
        <v>18</v>
      </c>
      <c r="Q1434">
        <v>4</v>
      </c>
      <c r="R1434">
        <v>7</v>
      </c>
      <c r="S1434">
        <v>4</v>
      </c>
      <c r="T1434">
        <v>11</v>
      </c>
      <c r="U1434">
        <v>8</v>
      </c>
      <c r="V1434">
        <v>0</v>
      </c>
      <c r="W1434">
        <v>3</v>
      </c>
      <c r="X1434">
        <v>4</v>
      </c>
      <c r="Y1434">
        <v>1</v>
      </c>
      <c r="Z1434">
        <v>4</v>
      </c>
      <c r="AA1434">
        <v>4</v>
      </c>
      <c r="AB1434">
        <v>0</v>
      </c>
      <c r="AC1434" s="419">
        <f t="shared" si="138"/>
        <v>1</v>
      </c>
      <c r="AD1434" s="419">
        <f t="shared" si="139"/>
        <v>3</v>
      </c>
      <c r="AE1434" s="419">
        <f t="shared" si="140"/>
        <v>3</v>
      </c>
      <c r="AF1434" s="419">
        <f t="shared" si="141"/>
        <v>7</v>
      </c>
      <c r="AG1434" s="419">
        <f t="shared" si="142"/>
        <v>4</v>
      </c>
      <c r="AH1434" s="419">
        <f t="shared" si="143"/>
        <v>0</v>
      </c>
    </row>
    <row r="1435" spans="1:34" ht="14.5" x14ac:dyDescent="0.35">
      <c r="A1435" s="681" t="s">
        <v>2386</v>
      </c>
      <c r="B1435" s="682" t="s">
        <v>3815</v>
      </c>
      <c r="C1435" s="419"/>
      <c r="D1435" s="419"/>
      <c r="E1435" s="419"/>
      <c r="F1435" s="419"/>
      <c r="G1435" s="419"/>
      <c r="H1435" s="419"/>
      <c r="I1435" s="419"/>
      <c r="J1435" s="419"/>
      <c r="K1435" s="419"/>
      <c r="L1435" s="419"/>
      <c r="M1435" t="s">
        <v>3087</v>
      </c>
      <c r="N1435">
        <v>48</v>
      </c>
      <c r="O1435">
        <v>31</v>
      </c>
      <c r="P1435">
        <v>17</v>
      </c>
      <c r="Q1435">
        <v>14</v>
      </c>
      <c r="R1435">
        <v>16</v>
      </c>
      <c r="S1435">
        <v>4</v>
      </c>
      <c r="T1435">
        <v>12</v>
      </c>
      <c r="U1435">
        <v>1</v>
      </c>
      <c r="V1435">
        <v>1</v>
      </c>
      <c r="W1435">
        <v>5</v>
      </c>
      <c r="X1435">
        <v>12</v>
      </c>
      <c r="Y1435">
        <v>4</v>
      </c>
      <c r="Z1435">
        <v>8</v>
      </c>
      <c r="AA1435">
        <v>1</v>
      </c>
      <c r="AB1435">
        <v>1</v>
      </c>
      <c r="AC1435" s="419">
        <f t="shared" si="138"/>
        <v>9</v>
      </c>
      <c r="AD1435" s="419">
        <f t="shared" si="139"/>
        <v>4</v>
      </c>
      <c r="AE1435" s="419">
        <f t="shared" si="140"/>
        <v>0</v>
      </c>
      <c r="AF1435" s="419">
        <f t="shared" si="141"/>
        <v>4</v>
      </c>
      <c r="AG1435" s="419">
        <f t="shared" si="142"/>
        <v>0</v>
      </c>
      <c r="AH1435" s="419">
        <f t="shared" si="143"/>
        <v>0</v>
      </c>
    </row>
    <row r="1436" spans="1:34" ht="14.5" x14ac:dyDescent="0.35">
      <c r="A1436" s="681" t="s">
        <v>2390</v>
      </c>
      <c r="B1436" s="682" t="s">
        <v>3816</v>
      </c>
      <c r="C1436" s="419"/>
      <c r="D1436" s="419"/>
      <c r="E1436" s="419"/>
      <c r="F1436" s="419"/>
      <c r="G1436" s="419"/>
      <c r="H1436" s="419"/>
      <c r="I1436" s="419"/>
      <c r="J1436" s="419"/>
      <c r="K1436" s="419"/>
      <c r="L1436" s="419"/>
      <c r="M1436" t="s">
        <v>3817</v>
      </c>
      <c r="N1436">
        <v>25</v>
      </c>
      <c r="O1436">
        <v>17</v>
      </c>
      <c r="P1436">
        <v>8</v>
      </c>
      <c r="Q1436">
        <v>3</v>
      </c>
      <c r="R1436">
        <v>6</v>
      </c>
      <c r="S1436">
        <v>5</v>
      </c>
      <c r="T1436">
        <v>5</v>
      </c>
      <c r="U1436">
        <v>6</v>
      </c>
      <c r="V1436">
        <v>0</v>
      </c>
      <c r="W1436">
        <v>2</v>
      </c>
      <c r="X1436">
        <v>3</v>
      </c>
      <c r="Y1436">
        <v>4</v>
      </c>
      <c r="Z1436">
        <v>4</v>
      </c>
      <c r="AA1436">
        <v>4</v>
      </c>
      <c r="AB1436">
        <v>0</v>
      </c>
      <c r="AC1436" s="419">
        <f t="shared" si="138"/>
        <v>1</v>
      </c>
      <c r="AD1436" s="419">
        <f t="shared" si="139"/>
        <v>3</v>
      </c>
      <c r="AE1436" s="419">
        <f t="shared" si="140"/>
        <v>1</v>
      </c>
      <c r="AF1436" s="419">
        <f t="shared" si="141"/>
        <v>1</v>
      </c>
      <c r="AG1436" s="419">
        <f t="shared" si="142"/>
        <v>2</v>
      </c>
      <c r="AH1436" s="419">
        <f t="shared" si="143"/>
        <v>0</v>
      </c>
    </row>
    <row r="1437" spans="1:34" ht="14.5" x14ac:dyDescent="0.35">
      <c r="A1437" s="681" t="s">
        <v>2395</v>
      </c>
      <c r="B1437" s="682" t="s">
        <v>10310</v>
      </c>
      <c r="C1437" s="419"/>
      <c r="D1437" s="419"/>
      <c r="E1437" s="419"/>
      <c r="F1437" s="419"/>
      <c r="G1437" s="419"/>
      <c r="H1437" s="419"/>
      <c r="I1437" s="419"/>
      <c r="J1437" s="419"/>
      <c r="K1437" s="419"/>
      <c r="L1437" s="419"/>
      <c r="M1437" t="s">
        <v>10311</v>
      </c>
      <c r="N1437">
        <v>17</v>
      </c>
      <c r="O1437">
        <v>9</v>
      </c>
      <c r="P1437">
        <v>8</v>
      </c>
      <c r="Q1437">
        <v>5</v>
      </c>
      <c r="R1437">
        <v>3</v>
      </c>
      <c r="S1437">
        <v>2</v>
      </c>
      <c r="T1437">
        <v>0</v>
      </c>
      <c r="U1437">
        <v>7</v>
      </c>
      <c r="V1437">
        <v>0</v>
      </c>
      <c r="W1437">
        <v>3</v>
      </c>
      <c r="X1437">
        <v>3</v>
      </c>
      <c r="Y1437">
        <v>0</v>
      </c>
      <c r="Z1437">
        <v>0</v>
      </c>
      <c r="AA1437">
        <v>3</v>
      </c>
      <c r="AB1437">
        <v>0</v>
      </c>
      <c r="AC1437" s="419">
        <f t="shared" si="138"/>
        <v>2</v>
      </c>
      <c r="AD1437" s="419">
        <f t="shared" si="139"/>
        <v>0</v>
      </c>
      <c r="AE1437" s="419">
        <f t="shared" si="140"/>
        <v>2</v>
      </c>
      <c r="AF1437" s="419">
        <f t="shared" si="141"/>
        <v>0</v>
      </c>
      <c r="AG1437" s="419">
        <f t="shared" si="142"/>
        <v>4</v>
      </c>
      <c r="AH1437" s="419">
        <f t="shared" si="143"/>
        <v>0</v>
      </c>
    </row>
    <row r="1438" spans="1:34" ht="14.5" x14ac:dyDescent="0.35">
      <c r="A1438" s="681" t="s">
        <v>3720</v>
      </c>
      <c r="B1438" s="682" t="s">
        <v>3819</v>
      </c>
      <c r="C1438" s="419"/>
      <c r="D1438" s="419"/>
      <c r="E1438" s="419"/>
      <c r="F1438" s="419"/>
      <c r="G1438" s="419"/>
      <c r="H1438" s="419"/>
      <c r="I1438" s="419"/>
      <c r="J1438" s="419"/>
      <c r="K1438" s="419"/>
      <c r="L1438" s="419"/>
      <c r="M1438" t="s">
        <v>3646</v>
      </c>
      <c r="N1438">
        <v>7</v>
      </c>
      <c r="O1438">
        <v>4</v>
      </c>
      <c r="P1438">
        <v>3</v>
      </c>
      <c r="Q1438">
        <v>0</v>
      </c>
      <c r="R1438">
        <v>4</v>
      </c>
      <c r="S1438">
        <v>0</v>
      </c>
      <c r="T1438">
        <v>1</v>
      </c>
      <c r="U1438">
        <v>2</v>
      </c>
      <c r="V1438">
        <v>0</v>
      </c>
      <c r="W1438">
        <v>0</v>
      </c>
      <c r="X1438">
        <v>2</v>
      </c>
      <c r="Y1438">
        <v>0</v>
      </c>
      <c r="Z1438">
        <v>1</v>
      </c>
      <c r="AA1438">
        <v>1</v>
      </c>
      <c r="AB1438">
        <v>0</v>
      </c>
      <c r="AC1438" s="419">
        <f t="shared" si="138"/>
        <v>0</v>
      </c>
      <c r="AD1438" s="419">
        <f t="shared" si="139"/>
        <v>2</v>
      </c>
      <c r="AE1438" s="419">
        <f t="shared" si="140"/>
        <v>0</v>
      </c>
      <c r="AF1438" s="419">
        <f t="shared" si="141"/>
        <v>0</v>
      </c>
      <c r="AG1438" s="419">
        <f t="shared" si="142"/>
        <v>1</v>
      </c>
      <c r="AH1438" s="419">
        <f t="shared" si="143"/>
        <v>0</v>
      </c>
    </row>
    <row r="1439" spans="1:34" ht="14.5" x14ac:dyDescent="0.35">
      <c r="A1439" s="681" t="s">
        <v>3733</v>
      </c>
      <c r="B1439" s="682" t="s">
        <v>3822</v>
      </c>
      <c r="C1439" s="419"/>
      <c r="D1439" s="419"/>
      <c r="E1439" s="419"/>
      <c r="F1439" s="419"/>
      <c r="G1439" s="419"/>
      <c r="H1439" s="419"/>
      <c r="I1439" s="419"/>
      <c r="J1439" s="419"/>
      <c r="K1439" s="419"/>
      <c r="L1439" s="419"/>
      <c r="M1439" t="s">
        <v>3823</v>
      </c>
      <c r="N1439">
        <v>2</v>
      </c>
      <c r="O1439">
        <v>1</v>
      </c>
      <c r="P1439">
        <v>1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1</v>
      </c>
      <c r="AB1439">
        <v>0</v>
      </c>
      <c r="AC1439" s="419">
        <f t="shared" si="138"/>
        <v>0</v>
      </c>
      <c r="AD1439" s="419">
        <f t="shared" si="139"/>
        <v>1</v>
      </c>
      <c r="AE1439" s="419">
        <f t="shared" si="140"/>
        <v>0</v>
      </c>
      <c r="AF1439" s="419">
        <f t="shared" si="141"/>
        <v>0</v>
      </c>
      <c r="AG1439" s="419">
        <f t="shared" si="142"/>
        <v>0</v>
      </c>
      <c r="AH1439" s="419">
        <f t="shared" si="143"/>
        <v>0</v>
      </c>
    </row>
    <row r="1440" spans="1:34" ht="14.5" x14ac:dyDescent="0.35">
      <c r="A1440" s="681" t="s">
        <v>3787</v>
      </c>
      <c r="B1440" s="682" t="s">
        <v>3826</v>
      </c>
      <c r="C1440" s="419"/>
      <c r="D1440" s="419"/>
      <c r="E1440" s="419"/>
      <c r="F1440" s="419"/>
      <c r="G1440" s="419"/>
      <c r="H1440" s="419"/>
      <c r="I1440" s="419"/>
      <c r="J1440" s="419"/>
      <c r="K1440" s="419"/>
      <c r="L1440" s="419"/>
      <c r="M1440" t="s">
        <v>3827</v>
      </c>
      <c r="N1440">
        <v>9</v>
      </c>
      <c r="O1440">
        <v>4</v>
      </c>
      <c r="P1440">
        <v>5</v>
      </c>
      <c r="Q1440">
        <v>6</v>
      </c>
      <c r="R1440">
        <v>2</v>
      </c>
      <c r="S1440">
        <v>1</v>
      </c>
      <c r="T1440">
        <v>0</v>
      </c>
      <c r="U1440">
        <v>0</v>
      </c>
      <c r="V1440">
        <v>0</v>
      </c>
      <c r="W1440">
        <v>4</v>
      </c>
      <c r="X1440">
        <v>0</v>
      </c>
      <c r="Y1440">
        <v>0</v>
      </c>
      <c r="Z1440">
        <v>0</v>
      </c>
      <c r="AA1440">
        <v>0</v>
      </c>
      <c r="AB1440">
        <v>0</v>
      </c>
      <c r="AC1440" s="419">
        <f t="shared" si="138"/>
        <v>2</v>
      </c>
      <c r="AD1440" s="419">
        <f t="shared" si="139"/>
        <v>2</v>
      </c>
      <c r="AE1440" s="419">
        <f t="shared" si="140"/>
        <v>1</v>
      </c>
      <c r="AF1440" s="419">
        <f t="shared" si="141"/>
        <v>0</v>
      </c>
      <c r="AG1440" s="419">
        <f t="shared" si="142"/>
        <v>0</v>
      </c>
      <c r="AH1440" s="419">
        <f t="shared" si="143"/>
        <v>0</v>
      </c>
    </row>
    <row r="1441" spans="1:34" ht="14.5" x14ac:dyDescent="0.35">
      <c r="A1441" s="681" t="s">
        <v>3717</v>
      </c>
      <c r="B1441" s="682" t="s">
        <v>3829</v>
      </c>
      <c r="C1441" s="419"/>
      <c r="D1441" s="419"/>
      <c r="E1441" s="419"/>
      <c r="F1441" s="419"/>
      <c r="G1441" s="419"/>
      <c r="H1441" s="419"/>
      <c r="I1441" s="419"/>
      <c r="J1441" s="419"/>
      <c r="K1441" s="419"/>
      <c r="L1441" s="419"/>
      <c r="M1441" t="s">
        <v>3830</v>
      </c>
      <c r="N1441">
        <v>3</v>
      </c>
      <c r="O1441">
        <v>2</v>
      </c>
      <c r="P1441">
        <v>1</v>
      </c>
      <c r="Q1441">
        <v>0</v>
      </c>
      <c r="R1441">
        <v>0</v>
      </c>
      <c r="S1441">
        <v>1</v>
      </c>
      <c r="T1441">
        <v>1</v>
      </c>
      <c r="U1441">
        <v>1</v>
      </c>
      <c r="V1441">
        <v>0</v>
      </c>
      <c r="W1441">
        <v>0</v>
      </c>
      <c r="X1441">
        <v>0</v>
      </c>
      <c r="Y1441">
        <v>1</v>
      </c>
      <c r="Z1441">
        <v>0</v>
      </c>
      <c r="AA1441">
        <v>1</v>
      </c>
      <c r="AB1441">
        <v>0</v>
      </c>
      <c r="AC1441" s="419">
        <f t="shared" si="138"/>
        <v>0</v>
      </c>
      <c r="AD1441" s="419">
        <f t="shared" si="139"/>
        <v>0</v>
      </c>
      <c r="AE1441" s="419">
        <f t="shared" si="140"/>
        <v>0</v>
      </c>
      <c r="AF1441" s="419">
        <f t="shared" si="141"/>
        <v>1</v>
      </c>
      <c r="AG1441" s="419">
        <f t="shared" si="142"/>
        <v>0</v>
      </c>
      <c r="AH1441" s="419">
        <f t="shared" si="143"/>
        <v>0</v>
      </c>
    </row>
    <row r="1442" spans="1:34" ht="14.5" x14ac:dyDescent="0.35">
      <c r="A1442" s="681" t="s">
        <v>650</v>
      </c>
      <c r="B1442" s="682" t="s">
        <v>3832</v>
      </c>
      <c r="C1442" s="419"/>
      <c r="D1442" s="419"/>
      <c r="E1442" s="419"/>
      <c r="F1442" s="419"/>
      <c r="G1442" s="419"/>
      <c r="H1442" s="419"/>
      <c r="I1442" s="419"/>
      <c r="J1442" s="419"/>
      <c r="K1442" s="419"/>
      <c r="L1442" s="419"/>
      <c r="M1442" t="s">
        <v>70</v>
      </c>
      <c r="N1442">
        <v>1</v>
      </c>
      <c r="O1442">
        <v>0</v>
      </c>
      <c r="P1442">
        <v>1</v>
      </c>
      <c r="Q1442">
        <v>1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 s="419">
        <f t="shared" si="138"/>
        <v>1</v>
      </c>
      <c r="AD1442" s="419">
        <f t="shared" si="139"/>
        <v>0</v>
      </c>
      <c r="AE1442" s="419">
        <f t="shared" si="140"/>
        <v>0</v>
      </c>
      <c r="AF1442" s="419">
        <f t="shared" si="141"/>
        <v>0</v>
      </c>
      <c r="AG1442" s="419">
        <f t="shared" si="142"/>
        <v>0</v>
      </c>
      <c r="AH1442" s="419">
        <f t="shared" si="143"/>
        <v>0</v>
      </c>
    </row>
    <row r="1443" spans="1:34" ht="14.5" x14ac:dyDescent="0.35">
      <c r="A1443" s="681" t="s">
        <v>2130</v>
      </c>
      <c r="B1443" s="682" t="s">
        <v>3833</v>
      </c>
      <c r="C1443" s="419"/>
      <c r="D1443" s="419"/>
      <c r="E1443" s="419"/>
      <c r="F1443" s="419"/>
      <c r="G1443" s="419"/>
      <c r="H1443" s="419"/>
      <c r="I1443" s="419"/>
      <c r="J1443" s="419"/>
      <c r="K1443" s="419"/>
      <c r="L1443" s="419"/>
      <c r="M1443" t="s">
        <v>3834</v>
      </c>
      <c r="N1443">
        <v>28</v>
      </c>
      <c r="O1443">
        <v>13</v>
      </c>
      <c r="P1443">
        <v>15</v>
      </c>
      <c r="Q1443">
        <v>8</v>
      </c>
      <c r="R1443">
        <v>12</v>
      </c>
      <c r="S1443">
        <v>0</v>
      </c>
      <c r="T1443">
        <v>4</v>
      </c>
      <c r="U1443">
        <v>4</v>
      </c>
      <c r="V1443">
        <v>0</v>
      </c>
      <c r="W1443">
        <v>4</v>
      </c>
      <c r="X1443">
        <v>6</v>
      </c>
      <c r="Y1443">
        <v>0</v>
      </c>
      <c r="Z1443">
        <v>0</v>
      </c>
      <c r="AA1443">
        <v>3</v>
      </c>
      <c r="AB1443">
        <v>0</v>
      </c>
      <c r="AC1443" s="419">
        <f t="shared" si="138"/>
        <v>4</v>
      </c>
      <c r="AD1443" s="419">
        <f t="shared" si="139"/>
        <v>6</v>
      </c>
      <c r="AE1443" s="419">
        <f t="shared" si="140"/>
        <v>0</v>
      </c>
      <c r="AF1443" s="419">
        <f t="shared" si="141"/>
        <v>4</v>
      </c>
      <c r="AG1443" s="419">
        <f t="shared" si="142"/>
        <v>1</v>
      </c>
      <c r="AH1443" s="419">
        <f t="shared" si="143"/>
        <v>0</v>
      </c>
    </row>
    <row r="1444" spans="1:34" ht="14.5" x14ac:dyDescent="0.35">
      <c r="A1444" s="681" t="s">
        <v>7129</v>
      </c>
      <c r="B1444" s="682" t="s">
        <v>3836</v>
      </c>
      <c r="C1444" s="419"/>
      <c r="D1444" s="419"/>
      <c r="E1444" s="419"/>
      <c r="F1444" s="419"/>
      <c r="G1444" s="419"/>
      <c r="H1444" s="419"/>
      <c r="I1444" s="419"/>
      <c r="J1444" s="419"/>
      <c r="K1444" s="419"/>
      <c r="L1444" s="419"/>
      <c r="M1444" t="s">
        <v>3837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 s="419">
        <f t="shared" si="138"/>
        <v>0</v>
      </c>
      <c r="AD1444" s="419">
        <f t="shared" si="139"/>
        <v>0</v>
      </c>
      <c r="AE1444" s="419">
        <f t="shared" si="140"/>
        <v>0</v>
      </c>
      <c r="AF1444" s="419">
        <f t="shared" si="141"/>
        <v>0</v>
      </c>
      <c r="AG1444" s="419">
        <f t="shared" si="142"/>
        <v>0</v>
      </c>
      <c r="AH1444" s="419">
        <f t="shared" si="143"/>
        <v>0</v>
      </c>
    </row>
    <row r="1445" spans="1:34" ht="14.5" x14ac:dyDescent="0.35">
      <c r="A1445" s="681" t="s">
        <v>2532</v>
      </c>
      <c r="B1445" s="682" t="s">
        <v>3839</v>
      </c>
      <c r="C1445" s="419"/>
      <c r="D1445" s="419"/>
      <c r="E1445" s="419"/>
      <c r="F1445" s="419"/>
      <c r="G1445" s="419"/>
      <c r="H1445" s="419"/>
      <c r="I1445" s="419"/>
      <c r="J1445" s="419"/>
      <c r="K1445" s="419"/>
      <c r="L1445" s="419"/>
      <c r="M1445" t="s">
        <v>8833</v>
      </c>
      <c r="N1445">
        <v>5</v>
      </c>
      <c r="O1445">
        <v>3</v>
      </c>
      <c r="P1445">
        <v>2</v>
      </c>
      <c r="Q1445">
        <v>1</v>
      </c>
      <c r="R1445">
        <v>0</v>
      </c>
      <c r="S1445">
        <v>0</v>
      </c>
      <c r="T1445">
        <v>4</v>
      </c>
      <c r="U1445">
        <v>0</v>
      </c>
      <c r="V1445">
        <v>0</v>
      </c>
      <c r="W1445">
        <v>1</v>
      </c>
      <c r="X1445">
        <v>0</v>
      </c>
      <c r="Y1445">
        <v>0</v>
      </c>
      <c r="Z1445">
        <v>2</v>
      </c>
      <c r="AA1445">
        <v>0</v>
      </c>
      <c r="AB1445">
        <v>0</v>
      </c>
      <c r="AC1445" s="419">
        <f t="shared" si="138"/>
        <v>0</v>
      </c>
      <c r="AD1445" s="419">
        <f t="shared" si="139"/>
        <v>0</v>
      </c>
      <c r="AE1445" s="419">
        <f t="shared" si="140"/>
        <v>0</v>
      </c>
      <c r="AF1445" s="419">
        <f t="shared" si="141"/>
        <v>2</v>
      </c>
      <c r="AG1445" s="419">
        <f t="shared" si="142"/>
        <v>0</v>
      </c>
      <c r="AH1445" s="419">
        <f t="shared" si="143"/>
        <v>0</v>
      </c>
    </row>
    <row r="1446" spans="1:34" ht="14.5" x14ac:dyDescent="0.35">
      <c r="A1446" s="681" t="s">
        <v>2527</v>
      </c>
      <c r="B1446" s="682" t="s">
        <v>3841</v>
      </c>
      <c r="C1446" s="419"/>
      <c r="D1446" s="419"/>
      <c r="E1446" s="419"/>
      <c r="F1446" s="419"/>
      <c r="G1446" s="419"/>
      <c r="H1446" s="419"/>
      <c r="I1446" s="419"/>
      <c r="J1446" s="419"/>
      <c r="K1446" s="419"/>
      <c r="L1446" s="419"/>
      <c r="M1446" t="s">
        <v>3842</v>
      </c>
      <c r="N1446">
        <v>4</v>
      </c>
      <c r="O1446">
        <v>2</v>
      </c>
      <c r="P1446">
        <v>2</v>
      </c>
      <c r="Q1446">
        <v>0</v>
      </c>
      <c r="R1446">
        <v>0</v>
      </c>
      <c r="S1446">
        <v>0</v>
      </c>
      <c r="T1446">
        <v>3</v>
      </c>
      <c r="U1446">
        <v>1</v>
      </c>
      <c r="V1446">
        <v>0</v>
      </c>
      <c r="W1446">
        <v>0</v>
      </c>
      <c r="X1446">
        <v>0</v>
      </c>
      <c r="Y1446">
        <v>0</v>
      </c>
      <c r="Z1446">
        <v>2</v>
      </c>
      <c r="AA1446">
        <v>0</v>
      </c>
      <c r="AB1446">
        <v>0</v>
      </c>
      <c r="AC1446" s="419">
        <f t="shared" si="138"/>
        <v>0</v>
      </c>
      <c r="AD1446" s="419">
        <f t="shared" si="139"/>
        <v>0</v>
      </c>
      <c r="AE1446" s="419">
        <f t="shared" si="140"/>
        <v>0</v>
      </c>
      <c r="AF1446" s="419">
        <f t="shared" si="141"/>
        <v>1</v>
      </c>
      <c r="AG1446" s="419">
        <f t="shared" si="142"/>
        <v>1</v>
      </c>
      <c r="AH1446" s="419">
        <f t="shared" si="143"/>
        <v>0</v>
      </c>
    </row>
    <row r="1447" spans="1:34" ht="14.5" x14ac:dyDescent="0.35">
      <c r="A1447" s="681" t="s">
        <v>7130</v>
      </c>
      <c r="B1447" s="682" t="s">
        <v>3843</v>
      </c>
      <c r="C1447" s="419"/>
      <c r="D1447" s="419"/>
      <c r="E1447" s="419"/>
      <c r="F1447" s="419"/>
      <c r="G1447" s="419"/>
      <c r="H1447" s="419"/>
      <c r="I1447" s="419"/>
      <c r="J1447" s="419"/>
      <c r="K1447" s="419"/>
      <c r="L1447" s="419"/>
      <c r="M1447" t="s">
        <v>13350</v>
      </c>
      <c r="N1447">
        <v>6</v>
      </c>
      <c r="O1447">
        <v>3</v>
      </c>
      <c r="P1447">
        <v>3</v>
      </c>
      <c r="Q1447">
        <v>3</v>
      </c>
      <c r="R1447">
        <v>3</v>
      </c>
      <c r="S1447">
        <v>0</v>
      </c>
      <c r="T1447">
        <v>0</v>
      </c>
      <c r="U1447">
        <v>0</v>
      </c>
      <c r="V1447">
        <v>0</v>
      </c>
      <c r="W1447">
        <v>2</v>
      </c>
      <c r="X1447">
        <v>1</v>
      </c>
      <c r="Y1447">
        <v>0</v>
      </c>
      <c r="Z1447">
        <v>0</v>
      </c>
      <c r="AA1447">
        <v>0</v>
      </c>
      <c r="AB1447">
        <v>0</v>
      </c>
      <c r="AC1447" s="419">
        <f t="shared" si="138"/>
        <v>1</v>
      </c>
      <c r="AD1447" s="419">
        <f t="shared" si="139"/>
        <v>2</v>
      </c>
      <c r="AE1447" s="419">
        <f t="shared" si="140"/>
        <v>0</v>
      </c>
      <c r="AF1447" s="419">
        <f t="shared" si="141"/>
        <v>0</v>
      </c>
      <c r="AG1447" s="419">
        <f t="shared" si="142"/>
        <v>0</v>
      </c>
      <c r="AH1447" s="419">
        <f t="shared" si="143"/>
        <v>0</v>
      </c>
    </row>
    <row r="1448" spans="1:34" ht="14.5" x14ac:dyDescent="0.35">
      <c r="A1448" s="681" t="s">
        <v>516</v>
      </c>
      <c r="B1448" s="682" t="s">
        <v>3844</v>
      </c>
      <c r="C1448" s="419"/>
      <c r="D1448" s="419"/>
      <c r="E1448" s="419"/>
      <c r="F1448" s="419"/>
      <c r="G1448" s="419"/>
      <c r="H1448" s="419"/>
      <c r="I1448" s="419"/>
      <c r="J1448" s="419"/>
      <c r="K1448" s="419"/>
      <c r="L1448" s="419"/>
      <c r="M1448" t="s">
        <v>59</v>
      </c>
      <c r="N1448">
        <v>2</v>
      </c>
      <c r="O1448">
        <v>1</v>
      </c>
      <c r="P1448">
        <v>1</v>
      </c>
      <c r="Q1448">
        <v>2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1</v>
      </c>
      <c r="X1448">
        <v>0</v>
      </c>
      <c r="Y1448">
        <v>0</v>
      </c>
      <c r="Z1448">
        <v>0</v>
      </c>
      <c r="AA1448">
        <v>0</v>
      </c>
      <c r="AB1448">
        <v>0</v>
      </c>
      <c r="AC1448" s="419">
        <f t="shared" si="138"/>
        <v>1</v>
      </c>
      <c r="AD1448" s="419">
        <f t="shared" si="139"/>
        <v>0</v>
      </c>
      <c r="AE1448" s="419">
        <f t="shared" si="140"/>
        <v>0</v>
      </c>
      <c r="AF1448" s="419">
        <f t="shared" si="141"/>
        <v>0</v>
      </c>
      <c r="AG1448" s="419">
        <f t="shared" si="142"/>
        <v>0</v>
      </c>
      <c r="AH1448" s="419">
        <f t="shared" si="143"/>
        <v>0</v>
      </c>
    </row>
    <row r="1449" spans="1:34" ht="14.5" x14ac:dyDescent="0.35">
      <c r="A1449" s="681" t="s">
        <v>606</v>
      </c>
      <c r="B1449" s="682" t="s">
        <v>3846</v>
      </c>
      <c r="C1449" s="419"/>
      <c r="D1449" s="419"/>
      <c r="E1449" s="419"/>
      <c r="F1449" s="419"/>
      <c r="G1449" s="419"/>
      <c r="H1449" s="419"/>
      <c r="I1449" s="419"/>
      <c r="J1449" s="419"/>
      <c r="K1449" s="419"/>
      <c r="L1449" s="419"/>
      <c r="M1449" t="s">
        <v>536</v>
      </c>
      <c r="N1449">
        <v>2</v>
      </c>
      <c r="O1449">
        <v>1</v>
      </c>
      <c r="P1449">
        <v>1</v>
      </c>
      <c r="Q1449">
        <v>0</v>
      </c>
      <c r="R1449">
        <v>0</v>
      </c>
      <c r="S1449">
        <v>0</v>
      </c>
      <c r="T1449">
        <v>2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1</v>
      </c>
      <c r="AA1449">
        <v>0</v>
      </c>
      <c r="AB1449">
        <v>0</v>
      </c>
      <c r="AC1449" s="419">
        <f t="shared" si="138"/>
        <v>0</v>
      </c>
      <c r="AD1449" s="419">
        <f t="shared" si="139"/>
        <v>0</v>
      </c>
      <c r="AE1449" s="419">
        <f t="shared" si="140"/>
        <v>0</v>
      </c>
      <c r="AF1449" s="419">
        <f t="shared" si="141"/>
        <v>1</v>
      </c>
      <c r="AG1449" s="419">
        <f t="shared" si="142"/>
        <v>0</v>
      </c>
      <c r="AH1449" s="419">
        <f t="shared" si="143"/>
        <v>0</v>
      </c>
    </row>
    <row r="1450" spans="1:34" ht="14.5" x14ac:dyDescent="0.35">
      <c r="A1450" s="681" t="s">
        <v>2681</v>
      </c>
      <c r="B1450" s="682" t="s">
        <v>10414</v>
      </c>
      <c r="C1450" s="419"/>
      <c r="D1450" s="419"/>
      <c r="E1450" s="419"/>
      <c r="F1450" s="419"/>
      <c r="G1450" s="419"/>
      <c r="H1450" s="419"/>
      <c r="I1450" s="419"/>
      <c r="J1450" s="419"/>
      <c r="K1450" s="419"/>
      <c r="L1450" s="419"/>
      <c r="M1450" t="s">
        <v>10415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 s="419">
        <f t="shared" si="138"/>
        <v>0</v>
      </c>
      <c r="AD1450" s="419">
        <f t="shared" si="139"/>
        <v>0</v>
      </c>
      <c r="AE1450" s="419">
        <f t="shared" si="140"/>
        <v>0</v>
      </c>
      <c r="AF1450" s="419">
        <f t="shared" si="141"/>
        <v>0</v>
      </c>
      <c r="AG1450" s="419">
        <f t="shared" si="142"/>
        <v>0</v>
      </c>
      <c r="AH1450" s="419">
        <f t="shared" si="143"/>
        <v>0</v>
      </c>
    </row>
    <row r="1451" spans="1:34" ht="14.5" x14ac:dyDescent="0.35">
      <c r="A1451" s="681" t="s">
        <v>3848</v>
      </c>
      <c r="B1451" s="682" t="s">
        <v>3849</v>
      </c>
      <c r="C1451" s="419"/>
      <c r="D1451" s="419"/>
      <c r="E1451" s="419"/>
      <c r="F1451" s="419"/>
      <c r="G1451" s="419"/>
      <c r="H1451" s="419"/>
      <c r="I1451" s="419"/>
      <c r="J1451" s="419"/>
      <c r="K1451" s="419"/>
      <c r="L1451" s="419"/>
      <c r="M1451" t="s">
        <v>988</v>
      </c>
      <c r="N1451">
        <v>7</v>
      </c>
      <c r="O1451">
        <v>5</v>
      </c>
      <c r="P1451">
        <v>2</v>
      </c>
      <c r="Q1451">
        <v>2</v>
      </c>
      <c r="R1451">
        <v>4</v>
      </c>
      <c r="S1451">
        <v>1</v>
      </c>
      <c r="T1451">
        <v>0</v>
      </c>
      <c r="U1451">
        <v>0</v>
      </c>
      <c r="V1451">
        <v>0</v>
      </c>
      <c r="W1451">
        <v>1</v>
      </c>
      <c r="X1451">
        <v>3</v>
      </c>
      <c r="Y1451">
        <v>1</v>
      </c>
      <c r="Z1451">
        <v>0</v>
      </c>
      <c r="AA1451">
        <v>0</v>
      </c>
      <c r="AB1451">
        <v>0</v>
      </c>
      <c r="AC1451" s="419">
        <f t="shared" si="138"/>
        <v>1</v>
      </c>
      <c r="AD1451" s="419">
        <f t="shared" si="139"/>
        <v>1</v>
      </c>
      <c r="AE1451" s="419">
        <f t="shared" si="140"/>
        <v>0</v>
      </c>
      <c r="AF1451" s="419">
        <f t="shared" si="141"/>
        <v>0</v>
      </c>
      <c r="AG1451" s="419">
        <f t="shared" si="142"/>
        <v>0</v>
      </c>
      <c r="AH1451" s="419">
        <f t="shared" si="143"/>
        <v>0</v>
      </c>
    </row>
    <row r="1452" spans="1:34" ht="14.5" x14ac:dyDescent="0.35">
      <c r="A1452" s="681" t="s">
        <v>1773</v>
      </c>
      <c r="B1452" s="682" t="s">
        <v>3851</v>
      </c>
      <c r="C1452" s="419"/>
      <c r="D1452" s="419"/>
      <c r="E1452" s="419"/>
      <c r="F1452" s="419"/>
      <c r="G1452" s="419"/>
      <c r="H1452" s="419"/>
      <c r="I1452" s="419"/>
      <c r="J1452" s="419"/>
      <c r="K1452" s="419"/>
      <c r="L1452" s="419"/>
      <c r="M1452" t="s">
        <v>3852</v>
      </c>
      <c r="N1452">
        <v>1</v>
      </c>
      <c r="O1452">
        <v>1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0</v>
      </c>
      <c r="AB1452">
        <v>0</v>
      </c>
      <c r="AC1452" s="419">
        <f t="shared" si="138"/>
        <v>0</v>
      </c>
      <c r="AD1452" s="419">
        <f t="shared" si="139"/>
        <v>0</v>
      </c>
      <c r="AE1452" s="419">
        <f t="shared" si="140"/>
        <v>0</v>
      </c>
      <c r="AF1452" s="419">
        <f t="shared" si="141"/>
        <v>0</v>
      </c>
      <c r="AG1452" s="419">
        <f t="shared" si="142"/>
        <v>0</v>
      </c>
      <c r="AH1452" s="419">
        <f t="shared" si="143"/>
        <v>0</v>
      </c>
    </row>
    <row r="1453" spans="1:34" ht="14.5" x14ac:dyDescent="0.35">
      <c r="A1453" s="681" t="s">
        <v>13354</v>
      </c>
      <c r="B1453" s="682" t="s">
        <v>14342</v>
      </c>
      <c r="C1453" s="419"/>
      <c r="D1453" s="419"/>
      <c r="E1453" s="419"/>
      <c r="F1453" s="419"/>
      <c r="G1453" s="419"/>
      <c r="H1453" s="419"/>
      <c r="I1453" s="419"/>
      <c r="J1453" s="419"/>
      <c r="K1453" s="419"/>
      <c r="L1453" s="419"/>
      <c r="M1453" t="s">
        <v>9076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 s="419">
        <f t="shared" si="138"/>
        <v>0</v>
      </c>
      <c r="AD1453" s="419">
        <f t="shared" si="139"/>
        <v>0</v>
      </c>
      <c r="AE1453" s="419">
        <f t="shared" si="140"/>
        <v>0</v>
      </c>
      <c r="AF1453" s="419">
        <f t="shared" si="141"/>
        <v>0</v>
      </c>
      <c r="AG1453" s="419">
        <f t="shared" si="142"/>
        <v>0</v>
      </c>
      <c r="AH1453" s="419">
        <f t="shared" si="143"/>
        <v>0</v>
      </c>
    </row>
    <row r="1454" spans="1:34" ht="14.5" x14ac:dyDescent="0.35">
      <c r="A1454" s="681" t="s">
        <v>2701</v>
      </c>
      <c r="B1454" s="682" t="s">
        <v>3853</v>
      </c>
      <c r="C1454" s="419"/>
      <c r="D1454" s="419"/>
      <c r="E1454" s="419"/>
      <c r="F1454" s="419"/>
      <c r="G1454" s="419"/>
      <c r="H1454" s="419"/>
      <c r="I1454" s="419"/>
      <c r="J1454" s="419"/>
      <c r="K1454" s="419"/>
      <c r="L1454" s="419"/>
      <c r="M1454" t="s">
        <v>3854</v>
      </c>
      <c r="N1454">
        <v>5</v>
      </c>
      <c r="O1454">
        <v>4</v>
      </c>
      <c r="P1454">
        <v>1</v>
      </c>
      <c r="Q1454">
        <v>2</v>
      </c>
      <c r="R1454">
        <v>2</v>
      </c>
      <c r="S1454">
        <v>0</v>
      </c>
      <c r="T1454">
        <v>0</v>
      </c>
      <c r="U1454">
        <v>1</v>
      </c>
      <c r="V1454">
        <v>0</v>
      </c>
      <c r="W1454">
        <v>1</v>
      </c>
      <c r="X1454">
        <v>2</v>
      </c>
      <c r="Y1454">
        <v>0</v>
      </c>
      <c r="Z1454">
        <v>0</v>
      </c>
      <c r="AA1454">
        <v>1</v>
      </c>
      <c r="AB1454">
        <v>0</v>
      </c>
      <c r="AC1454" s="419">
        <f t="shared" si="138"/>
        <v>1</v>
      </c>
      <c r="AD1454" s="419">
        <f t="shared" si="139"/>
        <v>0</v>
      </c>
      <c r="AE1454" s="419">
        <f t="shared" si="140"/>
        <v>0</v>
      </c>
      <c r="AF1454" s="419">
        <f t="shared" si="141"/>
        <v>0</v>
      </c>
      <c r="AG1454" s="419">
        <f t="shared" si="142"/>
        <v>0</v>
      </c>
      <c r="AH1454" s="419">
        <f t="shared" si="143"/>
        <v>0</v>
      </c>
    </row>
    <row r="1455" spans="1:34" ht="14.5" x14ac:dyDescent="0.35">
      <c r="A1455" s="681" t="s">
        <v>13357</v>
      </c>
      <c r="B1455" s="682" t="s">
        <v>14342</v>
      </c>
      <c r="C1455" s="419"/>
      <c r="D1455" s="419"/>
      <c r="E1455" s="419"/>
      <c r="F1455" s="419"/>
      <c r="G1455" s="419"/>
      <c r="H1455" s="419"/>
      <c r="I1455" s="419"/>
      <c r="J1455" s="419"/>
      <c r="K1455" s="419"/>
      <c r="L1455" s="419"/>
      <c r="M1455" t="s">
        <v>14399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 s="419">
        <f t="shared" si="138"/>
        <v>0</v>
      </c>
      <c r="AD1455" s="419">
        <f t="shared" si="139"/>
        <v>0</v>
      </c>
      <c r="AE1455" s="419">
        <f t="shared" si="140"/>
        <v>0</v>
      </c>
      <c r="AF1455" s="419">
        <f t="shared" si="141"/>
        <v>0</v>
      </c>
      <c r="AG1455" s="419">
        <f t="shared" si="142"/>
        <v>0</v>
      </c>
      <c r="AH1455" s="419">
        <f t="shared" si="143"/>
        <v>0</v>
      </c>
    </row>
    <row r="1456" spans="1:34" ht="14.5" x14ac:dyDescent="0.35">
      <c r="A1456" s="681" t="s">
        <v>2722</v>
      </c>
      <c r="B1456" s="682" t="s">
        <v>8299</v>
      </c>
      <c r="C1456" s="419"/>
      <c r="D1456" s="419"/>
      <c r="E1456" s="419"/>
      <c r="F1456" s="419"/>
      <c r="G1456" s="419"/>
      <c r="H1456" s="419"/>
      <c r="I1456" s="419"/>
      <c r="J1456" s="419"/>
      <c r="K1456" s="419"/>
      <c r="L1456" s="419"/>
      <c r="M1456" t="s">
        <v>8300</v>
      </c>
      <c r="N1456">
        <v>3</v>
      </c>
      <c r="O1456">
        <v>3</v>
      </c>
      <c r="P1456">
        <v>0</v>
      </c>
      <c r="Q1456">
        <v>1</v>
      </c>
      <c r="R1456">
        <v>0</v>
      </c>
      <c r="S1456">
        <v>1</v>
      </c>
      <c r="T1456">
        <v>1</v>
      </c>
      <c r="U1456">
        <v>0</v>
      </c>
      <c r="V1456">
        <v>0</v>
      </c>
      <c r="W1456">
        <v>1</v>
      </c>
      <c r="X1456">
        <v>0</v>
      </c>
      <c r="Y1456">
        <v>1</v>
      </c>
      <c r="Z1456">
        <v>1</v>
      </c>
      <c r="AA1456">
        <v>0</v>
      </c>
      <c r="AB1456">
        <v>0</v>
      </c>
      <c r="AC1456" s="419">
        <f t="shared" si="138"/>
        <v>0</v>
      </c>
      <c r="AD1456" s="419">
        <f t="shared" si="139"/>
        <v>0</v>
      </c>
      <c r="AE1456" s="419">
        <f t="shared" si="140"/>
        <v>0</v>
      </c>
      <c r="AF1456" s="419">
        <f t="shared" si="141"/>
        <v>0</v>
      </c>
      <c r="AG1456" s="419">
        <f t="shared" si="142"/>
        <v>0</v>
      </c>
      <c r="AH1456" s="419">
        <f t="shared" si="143"/>
        <v>0</v>
      </c>
    </row>
    <row r="1457" spans="1:34" ht="14.5" x14ac:dyDescent="0.35">
      <c r="A1457" s="681" t="s">
        <v>7133</v>
      </c>
      <c r="B1457" s="682" t="s">
        <v>3856</v>
      </c>
      <c r="C1457" s="419"/>
      <c r="D1457" s="419"/>
      <c r="E1457" s="419"/>
      <c r="F1457" s="419"/>
      <c r="G1457" s="419"/>
      <c r="H1457" s="419"/>
      <c r="I1457" s="419"/>
      <c r="J1457" s="419"/>
      <c r="K1457" s="419"/>
      <c r="L1457" s="419"/>
      <c r="M1457" t="s">
        <v>3857</v>
      </c>
      <c r="N1457">
        <v>2</v>
      </c>
      <c r="O1457">
        <v>0</v>
      </c>
      <c r="P1457">
        <v>2</v>
      </c>
      <c r="Q1457">
        <v>0</v>
      </c>
      <c r="R1457">
        <v>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 s="419">
        <f t="shared" si="138"/>
        <v>0</v>
      </c>
      <c r="AD1457" s="419">
        <f t="shared" si="139"/>
        <v>2</v>
      </c>
      <c r="AE1457" s="419">
        <f t="shared" si="140"/>
        <v>0</v>
      </c>
      <c r="AF1457" s="419">
        <f t="shared" si="141"/>
        <v>0</v>
      </c>
      <c r="AG1457" s="419">
        <f t="shared" si="142"/>
        <v>0</v>
      </c>
      <c r="AH1457" s="419">
        <f t="shared" si="143"/>
        <v>0</v>
      </c>
    </row>
    <row r="1458" spans="1:34" ht="14.5" x14ac:dyDescent="0.35">
      <c r="A1458" s="681" t="s">
        <v>7861</v>
      </c>
      <c r="B1458" s="682" t="s">
        <v>3858</v>
      </c>
      <c r="C1458" s="419"/>
      <c r="D1458" s="419"/>
      <c r="E1458" s="419"/>
      <c r="F1458" s="419"/>
      <c r="G1458" s="419"/>
      <c r="H1458" s="419"/>
      <c r="I1458" s="419"/>
      <c r="J1458" s="419"/>
      <c r="K1458" s="419"/>
      <c r="L1458" s="419"/>
      <c r="M1458" t="s">
        <v>3859</v>
      </c>
      <c r="N1458">
        <v>1</v>
      </c>
      <c r="O1458">
        <v>0</v>
      </c>
      <c r="P1458">
        <v>1</v>
      </c>
      <c r="Q1458">
        <v>1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 s="419">
        <f t="shared" si="138"/>
        <v>1</v>
      </c>
      <c r="AD1458" s="419">
        <f t="shared" si="139"/>
        <v>0</v>
      </c>
      <c r="AE1458" s="419">
        <f t="shared" si="140"/>
        <v>0</v>
      </c>
      <c r="AF1458" s="419">
        <f t="shared" si="141"/>
        <v>0</v>
      </c>
      <c r="AG1458" s="419">
        <f t="shared" si="142"/>
        <v>0</v>
      </c>
      <c r="AH1458" s="419">
        <f t="shared" si="143"/>
        <v>0</v>
      </c>
    </row>
    <row r="1459" spans="1:34" ht="14.5" x14ac:dyDescent="0.35">
      <c r="A1459" s="681" t="s">
        <v>7661</v>
      </c>
      <c r="B1459" s="682" t="s">
        <v>3862</v>
      </c>
      <c r="C1459" s="419"/>
      <c r="D1459" s="419"/>
      <c r="E1459" s="419"/>
      <c r="F1459" s="419"/>
      <c r="G1459" s="419"/>
      <c r="H1459" s="419"/>
      <c r="I1459" s="419"/>
      <c r="J1459" s="419"/>
      <c r="K1459" s="419"/>
      <c r="L1459" s="419"/>
      <c r="M1459" t="s">
        <v>165</v>
      </c>
      <c r="N1459">
        <v>2</v>
      </c>
      <c r="O1459">
        <v>1</v>
      </c>
      <c r="P1459">
        <v>1</v>
      </c>
      <c r="Q1459">
        <v>1</v>
      </c>
      <c r="R1459">
        <v>0</v>
      </c>
      <c r="S1459">
        <v>1</v>
      </c>
      <c r="T1459">
        <v>0</v>
      </c>
      <c r="U1459">
        <v>0</v>
      </c>
      <c r="V1459">
        <v>0</v>
      </c>
      <c r="W1459">
        <v>1</v>
      </c>
      <c r="X1459">
        <v>0</v>
      </c>
      <c r="Y1459">
        <v>0</v>
      </c>
      <c r="Z1459">
        <v>0</v>
      </c>
      <c r="AA1459">
        <v>0</v>
      </c>
      <c r="AB1459">
        <v>0</v>
      </c>
      <c r="AC1459" s="419">
        <f t="shared" si="138"/>
        <v>0</v>
      </c>
      <c r="AD1459" s="419">
        <f t="shared" si="139"/>
        <v>0</v>
      </c>
      <c r="AE1459" s="419">
        <f t="shared" si="140"/>
        <v>1</v>
      </c>
      <c r="AF1459" s="419">
        <f t="shared" si="141"/>
        <v>0</v>
      </c>
      <c r="AG1459" s="419">
        <f t="shared" si="142"/>
        <v>0</v>
      </c>
      <c r="AH1459" s="419">
        <f t="shared" si="143"/>
        <v>0</v>
      </c>
    </row>
    <row r="1460" spans="1:34" ht="14.5" x14ac:dyDescent="0.35">
      <c r="A1460" s="681" t="s">
        <v>3798</v>
      </c>
      <c r="B1460" s="682" t="s">
        <v>3864</v>
      </c>
      <c r="C1460" s="419"/>
      <c r="D1460" s="419"/>
      <c r="E1460" s="419"/>
      <c r="F1460" s="419"/>
      <c r="G1460" s="419"/>
      <c r="H1460" s="419"/>
      <c r="I1460" s="419"/>
      <c r="J1460" s="419"/>
      <c r="K1460" s="419"/>
      <c r="L1460" s="419"/>
      <c r="M1460" t="s">
        <v>3241</v>
      </c>
      <c r="N1460">
        <v>3</v>
      </c>
      <c r="O1460">
        <v>2</v>
      </c>
      <c r="P1460">
        <v>1</v>
      </c>
      <c r="Q1460">
        <v>1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1</v>
      </c>
      <c r="X1460">
        <v>0</v>
      </c>
      <c r="Y1460">
        <v>0</v>
      </c>
      <c r="Z1460">
        <v>0</v>
      </c>
      <c r="AA1460">
        <v>1</v>
      </c>
      <c r="AB1460">
        <v>0</v>
      </c>
      <c r="AC1460" s="419">
        <f t="shared" si="138"/>
        <v>0</v>
      </c>
      <c r="AD1460" s="419">
        <f t="shared" si="139"/>
        <v>1</v>
      </c>
      <c r="AE1460" s="419">
        <f t="shared" si="140"/>
        <v>0</v>
      </c>
      <c r="AF1460" s="419">
        <f t="shared" si="141"/>
        <v>0</v>
      </c>
      <c r="AG1460" s="419">
        <f t="shared" si="142"/>
        <v>0</v>
      </c>
      <c r="AH1460" s="419">
        <f t="shared" si="143"/>
        <v>0</v>
      </c>
    </row>
    <row r="1461" spans="1:34" ht="14.5" x14ac:dyDescent="0.35">
      <c r="A1461" s="681" t="s">
        <v>3865</v>
      </c>
      <c r="B1461" s="682" t="s">
        <v>8306</v>
      </c>
      <c r="C1461" s="419"/>
      <c r="D1461" s="419"/>
      <c r="E1461" s="419"/>
      <c r="F1461" s="419"/>
      <c r="G1461" s="419"/>
      <c r="H1461" s="419"/>
      <c r="I1461" s="419"/>
      <c r="J1461" s="419"/>
      <c r="K1461" s="419"/>
      <c r="L1461" s="419"/>
      <c r="M1461" t="s">
        <v>18541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 s="419">
        <f t="shared" si="138"/>
        <v>0</v>
      </c>
      <c r="AD1461" s="419">
        <f t="shared" si="139"/>
        <v>0</v>
      </c>
      <c r="AE1461" s="419">
        <f t="shared" si="140"/>
        <v>0</v>
      </c>
      <c r="AF1461" s="419">
        <f t="shared" si="141"/>
        <v>0</v>
      </c>
      <c r="AG1461" s="419">
        <f t="shared" si="142"/>
        <v>0</v>
      </c>
      <c r="AH1461" s="419">
        <f t="shared" si="143"/>
        <v>0</v>
      </c>
    </row>
    <row r="1462" spans="1:34" ht="14.5" x14ac:dyDescent="0.35">
      <c r="A1462" s="681" t="s">
        <v>3660</v>
      </c>
      <c r="B1462" s="682" t="s">
        <v>8310</v>
      </c>
      <c r="C1462" s="419"/>
      <c r="D1462" s="419"/>
      <c r="E1462" s="419"/>
      <c r="F1462" s="419"/>
      <c r="G1462" s="419"/>
      <c r="H1462" s="419"/>
      <c r="I1462" s="419"/>
      <c r="J1462" s="419"/>
      <c r="K1462" s="419"/>
      <c r="L1462" s="419"/>
      <c r="M1462" t="s">
        <v>3866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 s="419">
        <f t="shared" si="138"/>
        <v>0</v>
      </c>
      <c r="AD1462" s="419">
        <f t="shared" si="139"/>
        <v>0</v>
      </c>
      <c r="AE1462" s="419">
        <f t="shared" si="140"/>
        <v>0</v>
      </c>
      <c r="AF1462" s="419">
        <f t="shared" si="141"/>
        <v>0</v>
      </c>
      <c r="AG1462" s="419">
        <f t="shared" si="142"/>
        <v>0</v>
      </c>
      <c r="AH1462" s="419">
        <f t="shared" si="143"/>
        <v>0</v>
      </c>
    </row>
    <row r="1463" spans="1:34" ht="14.5" x14ac:dyDescent="0.35">
      <c r="A1463" s="681" t="s">
        <v>2813</v>
      </c>
      <c r="B1463" s="682" t="s">
        <v>3868</v>
      </c>
      <c r="C1463" s="419"/>
      <c r="D1463" s="419"/>
      <c r="E1463" s="419"/>
      <c r="F1463" s="419"/>
      <c r="G1463" s="419"/>
      <c r="H1463" s="419"/>
      <c r="I1463" s="419"/>
      <c r="J1463" s="419"/>
      <c r="K1463" s="419"/>
      <c r="L1463" s="419"/>
      <c r="M1463" t="s">
        <v>3869</v>
      </c>
      <c r="N1463">
        <v>3</v>
      </c>
      <c r="O1463">
        <v>3</v>
      </c>
      <c r="P1463">
        <v>0</v>
      </c>
      <c r="Q1463">
        <v>0</v>
      </c>
      <c r="R1463">
        <v>1</v>
      </c>
      <c r="S1463">
        <v>1</v>
      </c>
      <c r="T1463">
        <v>1</v>
      </c>
      <c r="U1463">
        <v>0</v>
      </c>
      <c r="V1463">
        <v>0</v>
      </c>
      <c r="W1463">
        <v>0</v>
      </c>
      <c r="X1463">
        <v>1</v>
      </c>
      <c r="Y1463">
        <v>1</v>
      </c>
      <c r="Z1463">
        <v>1</v>
      </c>
      <c r="AA1463">
        <v>0</v>
      </c>
      <c r="AB1463">
        <v>0</v>
      </c>
      <c r="AC1463" s="419">
        <f t="shared" si="138"/>
        <v>0</v>
      </c>
      <c r="AD1463" s="419">
        <f t="shared" si="139"/>
        <v>0</v>
      </c>
      <c r="AE1463" s="419">
        <f t="shared" si="140"/>
        <v>0</v>
      </c>
      <c r="AF1463" s="419">
        <f t="shared" si="141"/>
        <v>0</v>
      </c>
      <c r="AG1463" s="419">
        <f t="shared" si="142"/>
        <v>0</v>
      </c>
      <c r="AH1463" s="419">
        <f t="shared" si="143"/>
        <v>0</v>
      </c>
    </row>
    <row r="1464" spans="1:34" ht="14.5" x14ac:dyDescent="0.35">
      <c r="A1464" s="681" t="s">
        <v>3149</v>
      </c>
      <c r="B1464" s="682" t="s">
        <v>10423</v>
      </c>
      <c r="C1464" s="419"/>
      <c r="D1464" s="419"/>
      <c r="E1464" s="419"/>
      <c r="F1464" s="419"/>
      <c r="G1464" s="419"/>
      <c r="H1464" s="419"/>
      <c r="I1464" s="419"/>
      <c r="J1464" s="419"/>
      <c r="K1464" s="419"/>
      <c r="L1464" s="419"/>
      <c r="M1464" t="s">
        <v>10424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 s="419">
        <f t="shared" si="138"/>
        <v>0</v>
      </c>
      <c r="AD1464" s="419">
        <f t="shared" si="139"/>
        <v>0</v>
      </c>
      <c r="AE1464" s="419">
        <f t="shared" si="140"/>
        <v>0</v>
      </c>
      <c r="AF1464" s="419">
        <f t="shared" si="141"/>
        <v>0</v>
      </c>
      <c r="AG1464" s="419">
        <f t="shared" si="142"/>
        <v>0</v>
      </c>
      <c r="AH1464" s="419">
        <f t="shared" si="143"/>
        <v>0</v>
      </c>
    </row>
    <row r="1465" spans="1:34" ht="14.5" x14ac:dyDescent="0.35">
      <c r="A1465" s="681" t="s">
        <v>2965</v>
      </c>
      <c r="B1465" s="682" t="s">
        <v>3870</v>
      </c>
      <c r="C1465" s="419"/>
      <c r="D1465" s="419"/>
      <c r="E1465" s="419"/>
      <c r="F1465" s="419"/>
      <c r="G1465" s="419"/>
      <c r="H1465" s="419"/>
      <c r="I1465" s="419"/>
      <c r="J1465" s="419"/>
      <c r="K1465" s="419"/>
      <c r="L1465" s="419"/>
      <c r="M1465" t="s">
        <v>3871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 s="419">
        <f t="shared" si="138"/>
        <v>0</v>
      </c>
      <c r="AD1465" s="419">
        <f t="shared" si="139"/>
        <v>0</v>
      </c>
      <c r="AE1465" s="419">
        <f t="shared" si="140"/>
        <v>0</v>
      </c>
      <c r="AF1465" s="419">
        <f t="shared" si="141"/>
        <v>0</v>
      </c>
      <c r="AG1465" s="419">
        <f t="shared" si="142"/>
        <v>0</v>
      </c>
      <c r="AH1465" s="419">
        <f t="shared" si="143"/>
        <v>0</v>
      </c>
    </row>
    <row r="1466" spans="1:34" ht="14.5" x14ac:dyDescent="0.35">
      <c r="A1466" s="681" t="s">
        <v>208</v>
      </c>
      <c r="B1466" s="682" t="s">
        <v>3872</v>
      </c>
      <c r="C1466" s="419"/>
      <c r="D1466" s="419"/>
      <c r="E1466" s="419"/>
      <c r="F1466" s="419"/>
      <c r="G1466" s="419"/>
      <c r="H1466" s="419"/>
      <c r="I1466" s="419"/>
      <c r="J1466" s="419"/>
      <c r="K1466" s="419"/>
      <c r="L1466" s="419"/>
      <c r="M1466" t="s">
        <v>3873</v>
      </c>
      <c r="N1466">
        <v>7</v>
      </c>
      <c r="O1466">
        <v>5</v>
      </c>
      <c r="P1466">
        <v>2</v>
      </c>
      <c r="Q1466">
        <v>0</v>
      </c>
      <c r="R1466">
        <v>1</v>
      </c>
      <c r="S1466">
        <v>2</v>
      </c>
      <c r="T1466">
        <v>0</v>
      </c>
      <c r="U1466">
        <v>4</v>
      </c>
      <c r="V1466">
        <v>0</v>
      </c>
      <c r="W1466">
        <v>0</v>
      </c>
      <c r="X1466">
        <v>0</v>
      </c>
      <c r="Y1466">
        <v>1</v>
      </c>
      <c r="Z1466">
        <v>0</v>
      </c>
      <c r="AA1466">
        <v>4</v>
      </c>
      <c r="AB1466">
        <v>0</v>
      </c>
      <c r="AC1466" s="419">
        <f t="shared" si="138"/>
        <v>0</v>
      </c>
      <c r="AD1466" s="419">
        <f t="shared" si="139"/>
        <v>1</v>
      </c>
      <c r="AE1466" s="419">
        <f t="shared" si="140"/>
        <v>1</v>
      </c>
      <c r="AF1466" s="419">
        <f t="shared" si="141"/>
        <v>0</v>
      </c>
      <c r="AG1466" s="419">
        <f t="shared" si="142"/>
        <v>0</v>
      </c>
      <c r="AH1466" s="419">
        <f t="shared" si="143"/>
        <v>0</v>
      </c>
    </row>
    <row r="1467" spans="1:34" ht="14.5" x14ac:dyDescent="0.35">
      <c r="A1467" s="681" t="s">
        <v>3876</v>
      </c>
      <c r="B1467" s="682" t="s">
        <v>10427</v>
      </c>
      <c r="C1467" s="419"/>
      <c r="D1467" s="419"/>
      <c r="E1467" s="419"/>
      <c r="F1467" s="419"/>
      <c r="G1467" s="419"/>
      <c r="H1467" s="419"/>
      <c r="I1467" s="419"/>
      <c r="J1467" s="419"/>
      <c r="K1467" s="419"/>
      <c r="L1467" s="419"/>
      <c r="M1467" t="s">
        <v>10428</v>
      </c>
      <c r="N1467">
        <v>10</v>
      </c>
      <c r="O1467">
        <v>6</v>
      </c>
      <c r="P1467">
        <v>4</v>
      </c>
      <c r="Q1467">
        <v>3</v>
      </c>
      <c r="R1467">
        <v>3</v>
      </c>
      <c r="S1467">
        <v>3</v>
      </c>
      <c r="T1467">
        <v>0</v>
      </c>
      <c r="U1467">
        <v>1</v>
      </c>
      <c r="V1467">
        <v>0</v>
      </c>
      <c r="W1467">
        <v>2</v>
      </c>
      <c r="X1467">
        <v>1</v>
      </c>
      <c r="Y1467">
        <v>2</v>
      </c>
      <c r="Z1467">
        <v>0</v>
      </c>
      <c r="AA1467">
        <v>1</v>
      </c>
      <c r="AB1467">
        <v>0</v>
      </c>
      <c r="AC1467" s="419">
        <f t="shared" si="138"/>
        <v>1</v>
      </c>
      <c r="AD1467" s="419">
        <f t="shared" si="139"/>
        <v>2</v>
      </c>
      <c r="AE1467" s="419">
        <f t="shared" si="140"/>
        <v>1</v>
      </c>
      <c r="AF1467" s="419">
        <f t="shared" si="141"/>
        <v>0</v>
      </c>
      <c r="AG1467" s="419">
        <f t="shared" si="142"/>
        <v>0</v>
      </c>
      <c r="AH1467" s="419">
        <f t="shared" si="143"/>
        <v>0</v>
      </c>
    </row>
    <row r="1468" spans="1:34" ht="14.5" x14ac:dyDescent="0.35">
      <c r="A1468" s="681" t="s">
        <v>1389</v>
      </c>
      <c r="B1468" s="682" t="s">
        <v>3877</v>
      </c>
      <c r="C1468" s="419"/>
      <c r="D1468" s="419"/>
      <c r="E1468" s="419"/>
      <c r="F1468" s="419"/>
      <c r="G1468" s="419"/>
      <c r="H1468" s="419"/>
      <c r="I1468" s="419"/>
      <c r="J1468" s="419"/>
      <c r="K1468" s="419"/>
      <c r="L1468" s="419"/>
      <c r="M1468" t="s">
        <v>529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 s="419">
        <f t="shared" si="138"/>
        <v>0</v>
      </c>
      <c r="AD1468" s="419">
        <f t="shared" si="139"/>
        <v>0</v>
      </c>
      <c r="AE1468" s="419">
        <f t="shared" si="140"/>
        <v>0</v>
      </c>
      <c r="AF1468" s="419">
        <f t="shared" si="141"/>
        <v>0</v>
      </c>
      <c r="AG1468" s="419">
        <f t="shared" si="142"/>
        <v>0</v>
      </c>
      <c r="AH1468" s="419">
        <f t="shared" si="143"/>
        <v>0</v>
      </c>
    </row>
    <row r="1469" spans="1:34" ht="14.5" x14ac:dyDescent="0.35">
      <c r="A1469" s="681" t="s">
        <v>1706</v>
      </c>
      <c r="B1469" s="682" t="s">
        <v>3879</v>
      </c>
      <c r="C1469" s="419"/>
      <c r="D1469" s="419"/>
      <c r="E1469" s="419"/>
      <c r="F1469" s="419"/>
      <c r="G1469" s="419"/>
      <c r="H1469" s="419"/>
      <c r="I1469" s="419"/>
      <c r="J1469" s="419"/>
      <c r="K1469" s="419"/>
      <c r="L1469" s="419"/>
      <c r="M1469" t="s">
        <v>3880</v>
      </c>
      <c r="N1469">
        <v>3</v>
      </c>
      <c r="O1469">
        <v>1</v>
      </c>
      <c r="P1469">
        <v>2</v>
      </c>
      <c r="Q1469">
        <v>0</v>
      </c>
      <c r="R1469">
        <v>2</v>
      </c>
      <c r="S1469">
        <v>0</v>
      </c>
      <c r="T1469">
        <v>1</v>
      </c>
      <c r="U1469">
        <v>0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0</v>
      </c>
      <c r="AB1469">
        <v>0</v>
      </c>
      <c r="AC1469" s="419">
        <f t="shared" si="138"/>
        <v>0</v>
      </c>
      <c r="AD1469" s="419">
        <f t="shared" si="139"/>
        <v>1</v>
      </c>
      <c r="AE1469" s="419">
        <f t="shared" si="140"/>
        <v>0</v>
      </c>
      <c r="AF1469" s="419">
        <f t="shared" si="141"/>
        <v>1</v>
      </c>
      <c r="AG1469" s="419">
        <f t="shared" si="142"/>
        <v>0</v>
      </c>
      <c r="AH1469" s="419">
        <f t="shared" si="143"/>
        <v>0</v>
      </c>
    </row>
    <row r="1470" spans="1:34" ht="14.5" x14ac:dyDescent="0.35">
      <c r="A1470" s="681" t="s">
        <v>7134</v>
      </c>
      <c r="B1470" s="682" t="s">
        <v>3882</v>
      </c>
      <c r="C1470" s="419"/>
      <c r="D1470" s="419"/>
      <c r="E1470" s="419"/>
      <c r="F1470" s="419"/>
      <c r="G1470" s="419"/>
      <c r="H1470" s="419"/>
      <c r="I1470" s="419"/>
      <c r="J1470" s="419"/>
      <c r="K1470" s="419"/>
      <c r="L1470" s="419"/>
      <c r="M1470" t="s">
        <v>14400</v>
      </c>
      <c r="N1470">
        <v>25</v>
      </c>
      <c r="O1470">
        <v>12</v>
      </c>
      <c r="P1470">
        <v>13</v>
      </c>
      <c r="Q1470">
        <v>5</v>
      </c>
      <c r="R1470">
        <v>6</v>
      </c>
      <c r="S1470">
        <v>2</v>
      </c>
      <c r="T1470">
        <v>7</v>
      </c>
      <c r="U1470">
        <v>3</v>
      </c>
      <c r="V1470">
        <v>2</v>
      </c>
      <c r="W1470">
        <v>2</v>
      </c>
      <c r="X1470">
        <v>3</v>
      </c>
      <c r="Y1470">
        <v>1</v>
      </c>
      <c r="Z1470">
        <v>3</v>
      </c>
      <c r="AA1470">
        <v>2</v>
      </c>
      <c r="AB1470">
        <v>1</v>
      </c>
      <c r="AC1470" s="419">
        <f t="shared" si="138"/>
        <v>3</v>
      </c>
      <c r="AD1470" s="419">
        <f t="shared" si="139"/>
        <v>3</v>
      </c>
      <c r="AE1470" s="419">
        <f t="shared" si="140"/>
        <v>1</v>
      </c>
      <c r="AF1470" s="419">
        <f t="shared" si="141"/>
        <v>4</v>
      </c>
      <c r="AG1470" s="419">
        <f t="shared" si="142"/>
        <v>1</v>
      </c>
      <c r="AH1470" s="419">
        <f t="shared" si="143"/>
        <v>1</v>
      </c>
    </row>
    <row r="1471" spans="1:34" ht="14.5" x14ac:dyDescent="0.35">
      <c r="A1471" s="681" t="s">
        <v>7786</v>
      </c>
      <c r="B1471" s="682" t="s">
        <v>3883</v>
      </c>
      <c r="C1471" s="419"/>
      <c r="D1471" s="419"/>
      <c r="E1471" s="419"/>
      <c r="F1471" s="419"/>
      <c r="G1471" s="419"/>
      <c r="H1471" s="419"/>
      <c r="I1471" s="419"/>
      <c r="J1471" s="419"/>
      <c r="K1471" s="419"/>
      <c r="L1471" s="419"/>
      <c r="M1471" t="s">
        <v>3884</v>
      </c>
      <c r="N1471">
        <v>11</v>
      </c>
      <c r="O1471">
        <v>6</v>
      </c>
      <c r="P1471">
        <v>5</v>
      </c>
      <c r="Q1471">
        <v>1</v>
      </c>
      <c r="R1471">
        <v>2</v>
      </c>
      <c r="S1471">
        <v>3</v>
      </c>
      <c r="T1471">
        <v>2</v>
      </c>
      <c r="U1471">
        <v>3</v>
      </c>
      <c r="V1471">
        <v>0</v>
      </c>
      <c r="W1471">
        <v>0</v>
      </c>
      <c r="X1471">
        <v>1</v>
      </c>
      <c r="Y1471">
        <v>2</v>
      </c>
      <c r="Z1471">
        <v>1</v>
      </c>
      <c r="AA1471">
        <v>2</v>
      </c>
      <c r="AB1471">
        <v>0</v>
      </c>
      <c r="AC1471" s="419">
        <f t="shared" si="138"/>
        <v>1</v>
      </c>
      <c r="AD1471" s="419">
        <f t="shared" si="139"/>
        <v>1</v>
      </c>
      <c r="AE1471" s="419">
        <f t="shared" si="140"/>
        <v>1</v>
      </c>
      <c r="AF1471" s="419">
        <f t="shared" si="141"/>
        <v>1</v>
      </c>
      <c r="AG1471" s="419">
        <f t="shared" si="142"/>
        <v>1</v>
      </c>
      <c r="AH1471" s="419">
        <f t="shared" si="143"/>
        <v>0</v>
      </c>
    </row>
    <row r="1472" spans="1:34" ht="14.5" x14ac:dyDescent="0.35">
      <c r="A1472" s="681" t="s">
        <v>3886</v>
      </c>
      <c r="B1472" s="682" t="s">
        <v>3887</v>
      </c>
      <c r="C1472" s="419"/>
      <c r="D1472" s="419"/>
      <c r="E1472" s="419"/>
      <c r="F1472" s="419"/>
      <c r="G1472" s="419"/>
      <c r="H1472" s="419"/>
      <c r="I1472" s="419"/>
      <c r="J1472" s="419"/>
      <c r="K1472" s="419"/>
      <c r="L1472" s="419"/>
      <c r="M1472" t="s">
        <v>3888</v>
      </c>
      <c r="N1472">
        <v>5</v>
      </c>
      <c r="O1472">
        <v>3</v>
      </c>
      <c r="P1472">
        <v>2</v>
      </c>
      <c r="Q1472">
        <v>1</v>
      </c>
      <c r="R1472">
        <v>3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2</v>
      </c>
      <c r="Y1472">
        <v>0</v>
      </c>
      <c r="Z1472">
        <v>0</v>
      </c>
      <c r="AA1472">
        <v>1</v>
      </c>
      <c r="AB1472">
        <v>0</v>
      </c>
      <c r="AC1472" s="419">
        <f t="shared" si="138"/>
        <v>1</v>
      </c>
      <c r="AD1472" s="419">
        <f t="shared" si="139"/>
        <v>1</v>
      </c>
      <c r="AE1472" s="419">
        <f t="shared" si="140"/>
        <v>0</v>
      </c>
      <c r="AF1472" s="419">
        <f t="shared" si="141"/>
        <v>0</v>
      </c>
      <c r="AG1472" s="419">
        <f t="shared" si="142"/>
        <v>0</v>
      </c>
      <c r="AH1472" s="419">
        <f t="shared" si="143"/>
        <v>0</v>
      </c>
    </row>
    <row r="1473" spans="1:34" ht="14.5" x14ac:dyDescent="0.35">
      <c r="A1473" s="681" t="s">
        <v>3889</v>
      </c>
      <c r="B1473" s="682" t="s">
        <v>10434</v>
      </c>
      <c r="C1473" s="419"/>
      <c r="D1473" s="419"/>
      <c r="E1473" s="419"/>
      <c r="F1473" s="419"/>
      <c r="G1473" s="419"/>
      <c r="H1473" s="419"/>
      <c r="I1473" s="419"/>
      <c r="J1473" s="419"/>
      <c r="K1473" s="419"/>
      <c r="L1473" s="419"/>
      <c r="M1473" t="s">
        <v>3890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 s="419">
        <f t="shared" si="138"/>
        <v>0</v>
      </c>
      <c r="AD1473" s="419">
        <f t="shared" si="139"/>
        <v>0</v>
      </c>
      <c r="AE1473" s="419">
        <f t="shared" si="140"/>
        <v>0</v>
      </c>
      <c r="AF1473" s="419">
        <f t="shared" si="141"/>
        <v>0</v>
      </c>
      <c r="AG1473" s="419">
        <f t="shared" si="142"/>
        <v>0</v>
      </c>
      <c r="AH1473" s="419">
        <f t="shared" si="143"/>
        <v>0</v>
      </c>
    </row>
    <row r="1474" spans="1:34" ht="14.5" x14ac:dyDescent="0.35">
      <c r="A1474" s="681" t="s">
        <v>13221</v>
      </c>
      <c r="B1474" s="682" t="s">
        <v>14485</v>
      </c>
      <c r="C1474" s="419"/>
      <c r="D1474" s="419"/>
      <c r="E1474" s="419"/>
      <c r="F1474" s="419"/>
      <c r="G1474" s="419"/>
      <c r="H1474" s="419"/>
      <c r="I1474" s="419"/>
      <c r="J1474" s="419"/>
      <c r="K1474" s="419"/>
      <c r="L1474" s="419"/>
      <c r="M1474" t="s">
        <v>14401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 s="419">
        <f t="shared" si="138"/>
        <v>0</v>
      </c>
      <c r="AD1474" s="419">
        <f t="shared" si="139"/>
        <v>0</v>
      </c>
      <c r="AE1474" s="419">
        <f t="shared" si="140"/>
        <v>0</v>
      </c>
      <c r="AF1474" s="419">
        <f t="shared" si="141"/>
        <v>0</v>
      </c>
      <c r="AG1474" s="419">
        <f t="shared" si="142"/>
        <v>0</v>
      </c>
      <c r="AH1474" s="419">
        <f t="shared" si="143"/>
        <v>0</v>
      </c>
    </row>
    <row r="1475" spans="1:34" ht="14.5" x14ac:dyDescent="0.35">
      <c r="A1475" s="681" t="s">
        <v>2399</v>
      </c>
      <c r="B1475" s="682" t="s">
        <v>3891</v>
      </c>
      <c r="C1475" s="419"/>
      <c r="D1475" s="419"/>
      <c r="E1475" s="419"/>
      <c r="F1475" s="419"/>
      <c r="G1475" s="419"/>
      <c r="H1475" s="419"/>
      <c r="I1475" s="419"/>
      <c r="J1475" s="419"/>
      <c r="K1475" s="419"/>
      <c r="L1475" s="419"/>
      <c r="M1475" t="s">
        <v>3892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 s="419">
        <f t="shared" si="138"/>
        <v>0</v>
      </c>
      <c r="AD1475" s="419">
        <f t="shared" si="139"/>
        <v>0</v>
      </c>
      <c r="AE1475" s="419">
        <f t="shared" si="140"/>
        <v>0</v>
      </c>
      <c r="AF1475" s="419">
        <f t="shared" si="141"/>
        <v>0</v>
      </c>
      <c r="AG1475" s="419">
        <f t="shared" si="142"/>
        <v>0</v>
      </c>
      <c r="AH1475" s="419">
        <f t="shared" si="143"/>
        <v>0</v>
      </c>
    </row>
    <row r="1476" spans="1:34" ht="14.5" x14ac:dyDescent="0.35">
      <c r="A1476" s="681" t="s">
        <v>3290</v>
      </c>
      <c r="B1476" s="682" t="s">
        <v>3894</v>
      </c>
      <c r="C1476" s="419"/>
      <c r="D1476" s="419"/>
      <c r="E1476" s="419"/>
      <c r="F1476" s="419"/>
      <c r="G1476" s="419"/>
      <c r="H1476" s="419"/>
      <c r="I1476" s="419"/>
      <c r="J1476" s="419"/>
      <c r="K1476" s="419"/>
      <c r="L1476" s="419"/>
      <c r="M1476" t="s">
        <v>3895</v>
      </c>
      <c r="N1476">
        <v>2</v>
      </c>
      <c r="O1476">
        <v>1</v>
      </c>
      <c r="P1476">
        <v>1</v>
      </c>
      <c r="Q1476">
        <v>2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1</v>
      </c>
      <c r="X1476">
        <v>0</v>
      </c>
      <c r="Y1476">
        <v>0</v>
      </c>
      <c r="Z1476">
        <v>0</v>
      </c>
      <c r="AA1476">
        <v>0</v>
      </c>
      <c r="AB1476">
        <v>0</v>
      </c>
      <c r="AC1476" s="419">
        <f t="shared" ref="AC1476:AC1539" si="144">+Q1476-W1476</f>
        <v>1</v>
      </c>
      <c r="AD1476" s="419">
        <f t="shared" ref="AD1476:AD1539" si="145">+R1476-X1476</f>
        <v>0</v>
      </c>
      <c r="AE1476" s="419">
        <f t="shared" ref="AE1476:AE1539" si="146">+S1476-Y1476</f>
        <v>0</v>
      </c>
      <c r="AF1476" s="419">
        <f t="shared" ref="AF1476:AF1539" si="147">+T1476-Z1476</f>
        <v>0</v>
      </c>
      <c r="AG1476" s="419">
        <f t="shared" ref="AG1476:AG1539" si="148">+U1476-AA1476</f>
        <v>0</v>
      </c>
      <c r="AH1476" s="419">
        <f t="shared" ref="AH1476:AH1539" si="149">+V1476-AB1476</f>
        <v>0</v>
      </c>
    </row>
    <row r="1477" spans="1:34" ht="14.5" x14ac:dyDescent="0.35">
      <c r="A1477" s="681" t="s">
        <v>3444</v>
      </c>
      <c r="B1477" s="682" t="s">
        <v>3897</v>
      </c>
      <c r="C1477" s="419"/>
      <c r="D1477" s="419"/>
      <c r="E1477" s="419"/>
      <c r="F1477" s="419"/>
      <c r="G1477" s="419"/>
      <c r="H1477" s="419"/>
      <c r="I1477" s="419"/>
      <c r="J1477" s="419"/>
      <c r="K1477" s="419"/>
      <c r="L1477" s="419"/>
      <c r="M1477" t="s">
        <v>3331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 s="419">
        <f t="shared" si="144"/>
        <v>0</v>
      </c>
      <c r="AD1477" s="419">
        <f t="shared" si="145"/>
        <v>0</v>
      </c>
      <c r="AE1477" s="419">
        <f t="shared" si="146"/>
        <v>0</v>
      </c>
      <c r="AF1477" s="419">
        <f t="shared" si="147"/>
        <v>0</v>
      </c>
      <c r="AG1477" s="419">
        <f t="shared" si="148"/>
        <v>0</v>
      </c>
      <c r="AH1477" s="419">
        <f t="shared" si="149"/>
        <v>0</v>
      </c>
    </row>
    <row r="1478" spans="1:34" ht="14.5" x14ac:dyDescent="0.35">
      <c r="A1478" s="681" t="s">
        <v>3404</v>
      </c>
      <c r="B1478" s="682" t="s">
        <v>3898</v>
      </c>
      <c r="C1478" s="419"/>
      <c r="D1478" s="419"/>
      <c r="E1478" s="419"/>
      <c r="F1478" s="419"/>
      <c r="G1478" s="419"/>
      <c r="H1478" s="419"/>
      <c r="I1478" s="419"/>
      <c r="J1478" s="419"/>
      <c r="K1478" s="419"/>
      <c r="L1478" s="419"/>
      <c r="M1478" t="s">
        <v>3899</v>
      </c>
      <c r="N1478">
        <v>3</v>
      </c>
      <c r="O1478">
        <v>1</v>
      </c>
      <c r="P1478">
        <v>2</v>
      </c>
      <c r="Q1478">
        <v>0</v>
      </c>
      <c r="R1478">
        <v>0</v>
      </c>
      <c r="S1478">
        <v>1</v>
      </c>
      <c r="T1478">
        <v>1</v>
      </c>
      <c r="U1478">
        <v>1</v>
      </c>
      <c r="V1478">
        <v>0</v>
      </c>
      <c r="W1478">
        <v>0</v>
      </c>
      <c r="X1478">
        <v>0</v>
      </c>
      <c r="Y1478">
        <v>1</v>
      </c>
      <c r="Z1478">
        <v>0</v>
      </c>
      <c r="AA1478">
        <v>0</v>
      </c>
      <c r="AB1478">
        <v>0</v>
      </c>
      <c r="AC1478" s="419">
        <f t="shared" si="144"/>
        <v>0</v>
      </c>
      <c r="AD1478" s="419">
        <f t="shared" si="145"/>
        <v>0</v>
      </c>
      <c r="AE1478" s="419">
        <f t="shared" si="146"/>
        <v>0</v>
      </c>
      <c r="AF1478" s="419">
        <f t="shared" si="147"/>
        <v>1</v>
      </c>
      <c r="AG1478" s="419">
        <f t="shared" si="148"/>
        <v>1</v>
      </c>
      <c r="AH1478" s="419">
        <f t="shared" si="149"/>
        <v>0</v>
      </c>
    </row>
    <row r="1479" spans="1:34" ht="14.5" x14ac:dyDescent="0.35">
      <c r="A1479" s="681" t="s">
        <v>3418</v>
      </c>
      <c r="B1479" s="682" t="s">
        <v>3901</v>
      </c>
      <c r="C1479" s="419"/>
      <c r="D1479" s="419"/>
      <c r="E1479" s="419"/>
      <c r="F1479" s="419"/>
      <c r="G1479" s="419"/>
      <c r="H1479" s="419"/>
      <c r="I1479" s="419"/>
      <c r="J1479" s="419"/>
      <c r="K1479" s="419"/>
      <c r="L1479" s="419"/>
      <c r="M1479" t="s">
        <v>3902</v>
      </c>
      <c r="N1479">
        <v>14</v>
      </c>
      <c r="O1479">
        <v>11</v>
      </c>
      <c r="P1479">
        <v>3</v>
      </c>
      <c r="Q1479">
        <v>3</v>
      </c>
      <c r="R1479">
        <v>5</v>
      </c>
      <c r="S1479">
        <v>3</v>
      </c>
      <c r="T1479">
        <v>3</v>
      </c>
      <c r="U1479">
        <v>0</v>
      </c>
      <c r="V1479">
        <v>0</v>
      </c>
      <c r="W1479">
        <v>2</v>
      </c>
      <c r="X1479">
        <v>5</v>
      </c>
      <c r="Y1479">
        <v>3</v>
      </c>
      <c r="Z1479">
        <v>1</v>
      </c>
      <c r="AA1479">
        <v>0</v>
      </c>
      <c r="AB1479">
        <v>0</v>
      </c>
      <c r="AC1479" s="419">
        <f t="shared" si="144"/>
        <v>1</v>
      </c>
      <c r="AD1479" s="419">
        <f t="shared" si="145"/>
        <v>0</v>
      </c>
      <c r="AE1479" s="419">
        <f t="shared" si="146"/>
        <v>0</v>
      </c>
      <c r="AF1479" s="419">
        <f t="shared" si="147"/>
        <v>2</v>
      </c>
      <c r="AG1479" s="419">
        <f t="shared" si="148"/>
        <v>0</v>
      </c>
      <c r="AH1479" s="419">
        <f t="shared" si="149"/>
        <v>0</v>
      </c>
    </row>
    <row r="1480" spans="1:34" ht="14.5" x14ac:dyDescent="0.35">
      <c r="A1480" s="681" t="s">
        <v>3475</v>
      </c>
      <c r="B1480" s="682" t="s">
        <v>3903</v>
      </c>
      <c r="C1480" s="419"/>
      <c r="D1480" s="419"/>
      <c r="E1480" s="419"/>
      <c r="F1480" s="419"/>
      <c r="G1480" s="419"/>
      <c r="H1480" s="419"/>
      <c r="I1480" s="419"/>
      <c r="J1480" s="419"/>
      <c r="K1480" s="419"/>
      <c r="L1480" s="419"/>
      <c r="M1480" t="s">
        <v>3904</v>
      </c>
      <c r="N1480">
        <v>30</v>
      </c>
      <c r="O1480">
        <v>21</v>
      </c>
      <c r="P1480">
        <v>9</v>
      </c>
      <c r="Q1480">
        <v>8</v>
      </c>
      <c r="R1480">
        <v>6</v>
      </c>
      <c r="S1480">
        <v>4</v>
      </c>
      <c r="T1480">
        <v>11</v>
      </c>
      <c r="U1480">
        <v>1</v>
      </c>
      <c r="V1480">
        <v>0</v>
      </c>
      <c r="W1480">
        <v>6</v>
      </c>
      <c r="X1480">
        <v>4</v>
      </c>
      <c r="Y1480">
        <v>2</v>
      </c>
      <c r="Z1480">
        <v>8</v>
      </c>
      <c r="AA1480">
        <v>1</v>
      </c>
      <c r="AB1480">
        <v>0</v>
      </c>
      <c r="AC1480" s="419">
        <f t="shared" si="144"/>
        <v>2</v>
      </c>
      <c r="AD1480" s="419">
        <f t="shared" si="145"/>
        <v>2</v>
      </c>
      <c r="AE1480" s="419">
        <f t="shared" si="146"/>
        <v>2</v>
      </c>
      <c r="AF1480" s="419">
        <f t="shared" si="147"/>
        <v>3</v>
      </c>
      <c r="AG1480" s="419">
        <f t="shared" si="148"/>
        <v>0</v>
      </c>
      <c r="AH1480" s="419">
        <f t="shared" si="149"/>
        <v>0</v>
      </c>
    </row>
    <row r="1481" spans="1:34" ht="14.5" x14ac:dyDescent="0.35">
      <c r="A1481" s="681" t="s">
        <v>3470</v>
      </c>
      <c r="B1481" s="682" t="s">
        <v>3905</v>
      </c>
      <c r="C1481" s="419"/>
      <c r="D1481" s="419"/>
      <c r="E1481" s="419"/>
      <c r="F1481" s="419"/>
      <c r="G1481" s="419"/>
      <c r="H1481" s="419"/>
      <c r="I1481" s="419"/>
      <c r="J1481" s="419"/>
      <c r="K1481" s="419"/>
      <c r="L1481" s="419"/>
      <c r="M1481" t="s">
        <v>3906</v>
      </c>
      <c r="N1481">
        <v>4</v>
      </c>
      <c r="O1481">
        <v>2</v>
      </c>
      <c r="P1481">
        <v>2</v>
      </c>
      <c r="Q1481">
        <v>0</v>
      </c>
      <c r="R1481">
        <v>1</v>
      </c>
      <c r="S1481">
        <v>1</v>
      </c>
      <c r="T1481">
        <v>0</v>
      </c>
      <c r="U1481">
        <v>2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2</v>
      </c>
      <c r="AB1481">
        <v>0</v>
      </c>
      <c r="AC1481" s="419">
        <f t="shared" si="144"/>
        <v>0</v>
      </c>
      <c r="AD1481" s="419">
        <f t="shared" si="145"/>
        <v>1</v>
      </c>
      <c r="AE1481" s="419">
        <f t="shared" si="146"/>
        <v>1</v>
      </c>
      <c r="AF1481" s="419">
        <f t="shared" si="147"/>
        <v>0</v>
      </c>
      <c r="AG1481" s="419">
        <f t="shared" si="148"/>
        <v>0</v>
      </c>
      <c r="AH1481" s="419">
        <f t="shared" si="149"/>
        <v>0</v>
      </c>
    </row>
    <row r="1482" spans="1:34" ht="14.5" x14ac:dyDescent="0.35">
      <c r="A1482" s="681" t="s">
        <v>3434</v>
      </c>
      <c r="B1482" s="682" t="s">
        <v>10432</v>
      </c>
      <c r="C1482" s="419"/>
      <c r="D1482" s="419"/>
      <c r="E1482" s="419"/>
      <c r="F1482" s="419"/>
      <c r="G1482" s="419"/>
      <c r="H1482" s="419"/>
      <c r="I1482" s="419"/>
      <c r="J1482" s="419"/>
      <c r="K1482" s="419"/>
      <c r="L1482" s="419"/>
      <c r="M1482" t="s">
        <v>3908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 s="419">
        <f t="shared" si="144"/>
        <v>0</v>
      </c>
      <c r="AD1482" s="419">
        <f t="shared" si="145"/>
        <v>0</v>
      </c>
      <c r="AE1482" s="419">
        <f t="shared" si="146"/>
        <v>0</v>
      </c>
      <c r="AF1482" s="419">
        <f t="shared" si="147"/>
        <v>0</v>
      </c>
      <c r="AG1482" s="419">
        <f t="shared" si="148"/>
        <v>0</v>
      </c>
      <c r="AH1482" s="419">
        <f t="shared" si="149"/>
        <v>0</v>
      </c>
    </row>
    <row r="1483" spans="1:34" ht="14.5" x14ac:dyDescent="0.35">
      <c r="A1483" s="681" t="s">
        <v>3714</v>
      </c>
      <c r="B1483" s="682" t="s">
        <v>3910</v>
      </c>
      <c r="C1483" s="419"/>
      <c r="D1483" s="419"/>
      <c r="E1483" s="419"/>
      <c r="F1483" s="419"/>
      <c r="G1483" s="419"/>
      <c r="H1483" s="419"/>
      <c r="I1483" s="419"/>
      <c r="J1483" s="419"/>
      <c r="K1483" s="419"/>
      <c r="L1483" s="419"/>
      <c r="M1483" t="s">
        <v>3911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 s="419">
        <f t="shared" si="144"/>
        <v>0</v>
      </c>
      <c r="AD1483" s="419">
        <f t="shared" si="145"/>
        <v>0</v>
      </c>
      <c r="AE1483" s="419">
        <f t="shared" si="146"/>
        <v>0</v>
      </c>
      <c r="AF1483" s="419">
        <f t="shared" si="147"/>
        <v>0</v>
      </c>
      <c r="AG1483" s="419">
        <f t="shared" si="148"/>
        <v>0</v>
      </c>
      <c r="AH1483" s="419">
        <f t="shared" si="149"/>
        <v>0</v>
      </c>
    </row>
    <row r="1484" spans="1:34" ht="14.5" x14ac:dyDescent="0.35">
      <c r="A1484" s="681" t="s">
        <v>3483</v>
      </c>
      <c r="B1484" s="682" t="s">
        <v>3912</v>
      </c>
      <c r="C1484" s="419"/>
      <c r="D1484" s="419"/>
      <c r="E1484" s="419"/>
      <c r="F1484" s="419"/>
      <c r="G1484" s="419"/>
      <c r="H1484" s="419"/>
      <c r="I1484" s="419"/>
      <c r="J1484" s="419"/>
      <c r="K1484" s="419"/>
      <c r="L1484" s="419"/>
      <c r="M1484" t="s">
        <v>7612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 s="419">
        <f t="shared" si="144"/>
        <v>0</v>
      </c>
      <c r="AD1484" s="419">
        <f t="shared" si="145"/>
        <v>0</v>
      </c>
      <c r="AE1484" s="419">
        <f t="shared" si="146"/>
        <v>0</v>
      </c>
      <c r="AF1484" s="419">
        <f t="shared" si="147"/>
        <v>0</v>
      </c>
      <c r="AG1484" s="419">
        <f t="shared" si="148"/>
        <v>0</v>
      </c>
      <c r="AH1484" s="419">
        <f t="shared" si="149"/>
        <v>0</v>
      </c>
    </row>
    <row r="1485" spans="1:34" ht="14.5" x14ac:dyDescent="0.35">
      <c r="A1485" s="681" t="s">
        <v>3673</v>
      </c>
      <c r="B1485" s="682" t="s">
        <v>3914</v>
      </c>
      <c r="C1485" s="419"/>
      <c r="D1485" s="419"/>
      <c r="E1485" s="419"/>
      <c r="F1485" s="419"/>
      <c r="G1485" s="419"/>
      <c r="H1485" s="419"/>
      <c r="I1485" s="419"/>
      <c r="J1485" s="419"/>
      <c r="K1485" s="419"/>
      <c r="L1485" s="419"/>
      <c r="M1485" t="s">
        <v>3915</v>
      </c>
      <c r="N1485">
        <v>8</v>
      </c>
      <c r="O1485">
        <v>5</v>
      </c>
      <c r="P1485">
        <v>3</v>
      </c>
      <c r="Q1485">
        <v>2</v>
      </c>
      <c r="R1485">
        <v>0</v>
      </c>
      <c r="S1485">
        <v>2</v>
      </c>
      <c r="T1485">
        <v>0</v>
      </c>
      <c r="U1485">
        <v>3</v>
      </c>
      <c r="V1485">
        <v>1</v>
      </c>
      <c r="W1485">
        <v>2</v>
      </c>
      <c r="X1485">
        <v>0</v>
      </c>
      <c r="Y1485">
        <v>1</v>
      </c>
      <c r="Z1485">
        <v>0</v>
      </c>
      <c r="AA1485">
        <v>1</v>
      </c>
      <c r="AB1485">
        <v>1</v>
      </c>
      <c r="AC1485" s="419">
        <f t="shared" si="144"/>
        <v>0</v>
      </c>
      <c r="AD1485" s="419">
        <f t="shared" si="145"/>
        <v>0</v>
      </c>
      <c r="AE1485" s="419">
        <f t="shared" si="146"/>
        <v>1</v>
      </c>
      <c r="AF1485" s="419">
        <f t="shared" si="147"/>
        <v>0</v>
      </c>
      <c r="AG1485" s="419">
        <f t="shared" si="148"/>
        <v>2</v>
      </c>
      <c r="AH1485" s="419">
        <f t="shared" si="149"/>
        <v>0</v>
      </c>
    </row>
    <row r="1486" spans="1:34" ht="14.5" x14ac:dyDescent="0.35">
      <c r="A1486" s="681" t="s">
        <v>3723</v>
      </c>
      <c r="B1486" s="682" t="s">
        <v>3916</v>
      </c>
      <c r="C1486" s="419"/>
      <c r="D1486" s="419"/>
      <c r="E1486" s="419"/>
      <c r="F1486" s="419"/>
      <c r="G1486" s="419"/>
      <c r="H1486" s="419"/>
      <c r="I1486" s="419"/>
      <c r="J1486" s="419"/>
      <c r="K1486" s="419"/>
      <c r="L1486" s="419"/>
      <c r="M1486" t="s">
        <v>1631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 s="419">
        <f t="shared" si="144"/>
        <v>0</v>
      </c>
      <c r="AD1486" s="419">
        <f t="shared" si="145"/>
        <v>0</v>
      </c>
      <c r="AE1486" s="419">
        <f t="shared" si="146"/>
        <v>0</v>
      </c>
      <c r="AF1486" s="419">
        <f t="shared" si="147"/>
        <v>0</v>
      </c>
      <c r="AG1486" s="419">
        <f t="shared" si="148"/>
        <v>0</v>
      </c>
      <c r="AH1486" s="419">
        <f t="shared" si="149"/>
        <v>0</v>
      </c>
    </row>
    <row r="1487" spans="1:34" ht="14.5" x14ac:dyDescent="0.35">
      <c r="A1487" s="681" t="s">
        <v>3741</v>
      </c>
      <c r="B1487" s="682" t="s">
        <v>3917</v>
      </c>
      <c r="C1487" s="419"/>
      <c r="D1487" s="419"/>
      <c r="E1487" s="419"/>
      <c r="F1487" s="419"/>
      <c r="G1487" s="419"/>
      <c r="H1487" s="419"/>
      <c r="I1487" s="419"/>
      <c r="J1487" s="419"/>
      <c r="K1487" s="419"/>
      <c r="L1487" s="419"/>
      <c r="M1487" t="s">
        <v>3918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 s="419">
        <f t="shared" si="144"/>
        <v>0</v>
      </c>
      <c r="AD1487" s="419">
        <f t="shared" si="145"/>
        <v>0</v>
      </c>
      <c r="AE1487" s="419">
        <f t="shared" si="146"/>
        <v>0</v>
      </c>
      <c r="AF1487" s="419">
        <f t="shared" si="147"/>
        <v>0</v>
      </c>
      <c r="AG1487" s="419">
        <f t="shared" si="148"/>
        <v>0</v>
      </c>
      <c r="AH1487" s="419">
        <f t="shared" si="149"/>
        <v>0</v>
      </c>
    </row>
    <row r="1488" spans="1:34" ht="14.5" x14ac:dyDescent="0.35">
      <c r="A1488" s="681" t="s">
        <v>3783</v>
      </c>
      <c r="B1488" s="682" t="s">
        <v>3920</v>
      </c>
      <c r="C1488" s="419"/>
      <c r="D1488" s="419"/>
      <c r="E1488" s="419"/>
      <c r="F1488" s="419"/>
      <c r="G1488" s="419"/>
      <c r="H1488" s="419"/>
      <c r="I1488" s="419"/>
      <c r="J1488" s="419"/>
      <c r="K1488" s="419"/>
      <c r="L1488" s="419"/>
      <c r="M1488" t="s">
        <v>3921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 s="419">
        <f t="shared" si="144"/>
        <v>0</v>
      </c>
      <c r="AD1488" s="419">
        <f t="shared" si="145"/>
        <v>0</v>
      </c>
      <c r="AE1488" s="419">
        <f t="shared" si="146"/>
        <v>0</v>
      </c>
      <c r="AF1488" s="419">
        <f t="shared" si="147"/>
        <v>0</v>
      </c>
      <c r="AG1488" s="419">
        <f t="shared" si="148"/>
        <v>0</v>
      </c>
      <c r="AH1488" s="419">
        <f t="shared" si="149"/>
        <v>0</v>
      </c>
    </row>
    <row r="1489" spans="1:34" ht="14.5" x14ac:dyDescent="0.35">
      <c r="A1489" s="681" t="s">
        <v>2731</v>
      </c>
      <c r="B1489" s="682" t="s">
        <v>10449</v>
      </c>
      <c r="C1489" s="419"/>
      <c r="D1489" s="419"/>
      <c r="E1489" s="419"/>
      <c r="F1489" s="419"/>
      <c r="G1489" s="419"/>
      <c r="H1489" s="419"/>
      <c r="I1489" s="419"/>
      <c r="J1489" s="419"/>
      <c r="K1489" s="419"/>
      <c r="L1489" s="419"/>
      <c r="M1489" t="s">
        <v>10450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 s="419">
        <f t="shared" si="144"/>
        <v>0</v>
      </c>
      <c r="AD1489" s="419">
        <f t="shared" si="145"/>
        <v>0</v>
      </c>
      <c r="AE1489" s="419">
        <f t="shared" si="146"/>
        <v>0</v>
      </c>
      <c r="AF1489" s="419">
        <f t="shared" si="147"/>
        <v>0</v>
      </c>
      <c r="AG1489" s="419">
        <f t="shared" si="148"/>
        <v>0</v>
      </c>
      <c r="AH1489" s="419">
        <f t="shared" si="149"/>
        <v>0</v>
      </c>
    </row>
    <row r="1490" spans="1:34" ht="14.5" x14ac:dyDescent="0.35">
      <c r="A1490" s="681" t="s">
        <v>2740</v>
      </c>
      <c r="B1490" s="682" t="s">
        <v>10461</v>
      </c>
      <c r="C1490" s="419"/>
      <c r="D1490" s="419"/>
      <c r="E1490" s="419"/>
      <c r="F1490" s="419"/>
      <c r="G1490" s="419"/>
      <c r="H1490" s="419"/>
      <c r="I1490" s="419"/>
      <c r="J1490" s="419"/>
      <c r="K1490" s="419"/>
      <c r="L1490" s="419"/>
      <c r="M1490" t="s">
        <v>699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 s="419">
        <f t="shared" si="144"/>
        <v>0</v>
      </c>
      <c r="AD1490" s="419">
        <f t="shared" si="145"/>
        <v>0</v>
      </c>
      <c r="AE1490" s="419">
        <f t="shared" si="146"/>
        <v>0</v>
      </c>
      <c r="AF1490" s="419">
        <f t="shared" si="147"/>
        <v>0</v>
      </c>
      <c r="AG1490" s="419">
        <f t="shared" si="148"/>
        <v>0</v>
      </c>
      <c r="AH1490" s="419">
        <f t="shared" si="149"/>
        <v>0</v>
      </c>
    </row>
    <row r="1491" spans="1:34" ht="14.5" x14ac:dyDescent="0.35">
      <c r="A1491" s="681" t="s">
        <v>2743</v>
      </c>
      <c r="B1491" s="682" t="s">
        <v>3923</v>
      </c>
      <c r="C1491" s="419"/>
      <c r="D1491" s="419"/>
      <c r="E1491" s="419"/>
      <c r="F1491" s="419"/>
      <c r="G1491" s="419"/>
      <c r="H1491" s="419"/>
      <c r="I1491" s="419"/>
      <c r="J1491" s="419"/>
      <c r="K1491" s="419"/>
      <c r="L1491" s="419"/>
      <c r="M1491" t="s">
        <v>3924</v>
      </c>
      <c r="N1491">
        <v>1</v>
      </c>
      <c r="O1491">
        <v>1</v>
      </c>
      <c r="P1491">
        <v>0</v>
      </c>
      <c r="Q1491">
        <v>1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0</v>
      </c>
      <c r="Z1491">
        <v>0</v>
      </c>
      <c r="AA1491">
        <v>0</v>
      </c>
      <c r="AB1491">
        <v>0</v>
      </c>
      <c r="AC1491" s="419">
        <f t="shared" si="144"/>
        <v>0</v>
      </c>
      <c r="AD1491" s="419">
        <f t="shared" si="145"/>
        <v>0</v>
      </c>
      <c r="AE1491" s="419">
        <f t="shared" si="146"/>
        <v>0</v>
      </c>
      <c r="AF1491" s="419">
        <f t="shared" si="147"/>
        <v>0</v>
      </c>
      <c r="AG1491" s="419">
        <f t="shared" si="148"/>
        <v>0</v>
      </c>
      <c r="AH1491" s="419">
        <f t="shared" si="149"/>
        <v>0</v>
      </c>
    </row>
    <row r="1492" spans="1:34" ht="14.5" x14ac:dyDescent="0.35">
      <c r="A1492" s="681" t="s">
        <v>3828</v>
      </c>
      <c r="B1492" s="682" t="s">
        <v>3925</v>
      </c>
      <c r="C1492" s="419"/>
      <c r="D1492" s="419"/>
      <c r="E1492" s="419"/>
      <c r="F1492" s="419"/>
      <c r="G1492" s="419"/>
      <c r="H1492" s="419"/>
      <c r="I1492" s="419"/>
      <c r="J1492" s="419"/>
      <c r="K1492" s="419"/>
      <c r="L1492" s="419"/>
      <c r="M1492" t="s">
        <v>3926</v>
      </c>
      <c r="N1492">
        <v>6</v>
      </c>
      <c r="O1492">
        <v>4</v>
      </c>
      <c r="P1492">
        <v>2</v>
      </c>
      <c r="Q1492">
        <v>0</v>
      </c>
      <c r="R1492">
        <v>1</v>
      </c>
      <c r="S1492">
        <v>1</v>
      </c>
      <c r="T1492">
        <v>0</v>
      </c>
      <c r="U1492">
        <v>4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3</v>
      </c>
      <c r="AB1492">
        <v>0</v>
      </c>
      <c r="AC1492" s="419">
        <f t="shared" si="144"/>
        <v>0</v>
      </c>
      <c r="AD1492" s="419">
        <f t="shared" si="145"/>
        <v>0</v>
      </c>
      <c r="AE1492" s="419">
        <f t="shared" si="146"/>
        <v>1</v>
      </c>
      <c r="AF1492" s="419">
        <f t="shared" si="147"/>
        <v>0</v>
      </c>
      <c r="AG1492" s="419">
        <f t="shared" si="148"/>
        <v>1</v>
      </c>
      <c r="AH1492" s="419">
        <f t="shared" si="149"/>
        <v>0</v>
      </c>
    </row>
    <row r="1493" spans="1:34" ht="14.5" x14ac:dyDescent="0.35">
      <c r="A1493" s="681" t="s">
        <v>3928</v>
      </c>
      <c r="B1493" s="682" t="s">
        <v>3929</v>
      </c>
      <c r="C1493" s="419"/>
      <c r="D1493" s="419"/>
      <c r="E1493" s="419"/>
      <c r="F1493" s="419"/>
      <c r="G1493" s="419"/>
      <c r="H1493" s="419"/>
      <c r="I1493" s="419"/>
      <c r="J1493" s="419"/>
      <c r="K1493" s="419"/>
      <c r="L1493" s="419"/>
      <c r="M1493" t="s">
        <v>3930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 s="419">
        <f t="shared" si="144"/>
        <v>0</v>
      </c>
      <c r="AD1493" s="419">
        <f t="shared" si="145"/>
        <v>0</v>
      </c>
      <c r="AE1493" s="419">
        <f t="shared" si="146"/>
        <v>0</v>
      </c>
      <c r="AF1493" s="419">
        <f t="shared" si="147"/>
        <v>0</v>
      </c>
      <c r="AG1493" s="419">
        <f t="shared" si="148"/>
        <v>0</v>
      </c>
      <c r="AH1493" s="419">
        <f t="shared" si="149"/>
        <v>0</v>
      </c>
    </row>
    <row r="1494" spans="1:34" ht="14.5" x14ac:dyDescent="0.35">
      <c r="A1494" s="681" t="s">
        <v>3931</v>
      </c>
      <c r="B1494" s="682" t="s">
        <v>8302</v>
      </c>
      <c r="C1494" s="419"/>
      <c r="D1494" s="419"/>
      <c r="E1494" s="419"/>
      <c r="F1494" s="419"/>
      <c r="G1494" s="419"/>
      <c r="H1494" s="419"/>
      <c r="I1494" s="419"/>
      <c r="J1494" s="419"/>
      <c r="K1494" s="419"/>
      <c r="L1494" s="419"/>
      <c r="M1494" t="s">
        <v>8303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 s="419">
        <f t="shared" si="144"/>
        <v>0</v>
      </c>
      <c r="AD1494" s="419">
        <f t="shared" si="145"/>
        <v>0</v>
      </c>
      <c r="AE1494" s="419">
        <f t="shared" si="146"/>
        <v>0</v>
      </c>
      <c r="AF1494" s="419">
        <f t="shared" si="147"/>
        <v>0</v>
      </c>
      <c r="AG1494" s="419">
        <f t="shared" si="148"/>
        <v>0</v>
      </c>
      <c r="AH1494" s="419">
        <f t="shared" si="149"/>
        <v>0</v>
      </c>
    </row>
    <row r="1495" spans="1:34" ht="14.5" x14ac:dyDescent="0.35">
      <c r="A1495" s="681" t="s">
        <v>3932</v>
      </c>
      <c r="B1495" s="682" t="s">
        <v>3933</v>
      </c>
      <c r="C1495" s="419"/>
      <c r="D1495" s="419"/>
      <c r="E1495" s="419"/>
      <c r="F1495" s="419"/>
      <c r="G1495" s="419"/>
      <c r="H1495" s="419"/>
      <c r="I1495" s="419"/>
      <c r="J1495" s="419"/>
      <c r="K1495" s="419"/>
      <c r="L1495" s="419"/>
      <c r="M1495" t="s">
        <v>1096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 s="419">
        <f t="shared" si="144"/>
        <v>0</v>
      </c>
      <c r="AD1495" s="419">
        <f t="shared" si="145"/>
        <v>0</v>
      </c>
      <c r="AE1495" s="419">
        <f t="shared" si="146"/>
        <v>0</v>
      </c>
      <c r="AF1495" s="419">
        <f t="shared" si="147"/>
        <v>0</v>
      </c>
      <c r="AG1495" s="419">
        <f t="shared" si="148"/>
        <v>0</v>
      </c>
      <c r="AH1495" s="419">
        <f t="shared" si="149"/>
        <v>0</v>
      </c>
    </row>
    <row r="1496" spans="1:34" ht="14.5" x14ac:dyDescent="0.35">
      <c r="A1496" s="681" t="s">
        <v>3935</v>
      </c>
      <c r="B1496" s="682" t="s">
        <v>3936</v>
      </c>
      <c r="C1496" s="419"/>
      <c r="D1496" s="419"/>
      <c r="E1496" s="419"/>
      <c r="F1496" s="419"/>
      <c r="G1496" s="419"/>
      <c r="H1496" s="419"/>
      <c r="I1496" s="419"/>
      <c r="J1496" s="419"/>
      <c r="K1496" s="419"/>
      <c r="L1496" s="419"/>
      <c r="M1496" t="s">
        <v>371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 s="419">
        <f t="shared" si="144"/>
        <v>0</v>
      </c>
      <c r="AD1496" s="419">
        <f t="shared" si="145"/>
        <v>0</v>
      </c>
      <c r="AE1496" s="419">
        <f t="shared" si="146"/>
        <v>0</v>
      </c>
      <c r="AF1496" s="419">
        <f t="shared" si="147"/>
        <v>0</v>
      </c>
      <c r="AG1496" s="419">
        <f t="shared" si="148"/>
        <v>0</v>
      </c>
      <c r="AH1496" s="419">
        <f t="shared" si="149"/>
        <v>0</v>
      </c>
    </row>
    <row r="1497" spans="1:34" ht="14.5" x14ac:dyDescent="0.35">
      <c r="A1497" s="681" t="s">
        <v>609</v>
      </c>
      <c r="B1497" s="682" t="s">
        <v>8304</v>
      </c>
      <c r="C1497" s="419"/>
      <c r="D1497" s="419"/>
      <c r="E1497" s="419"/>
      <c r="F1497" s="419"/>
      <c r="G1497" s="419"/>
      <c r="H1497" s="419"/>
      <c r="I1497" s="419"/>
      <c r="J1497" s="419"/>
      <c r="K1497" s="419"/>
      <c r="L1497" s="419"/>
      <c r="M1497" t="s">
        <v>679</v>
      </c>
      <c r="N1497">
        <v>5</v>
      </c>
      <c r="O1497">
        <v>3</v>
      </c>
      <c r="P1497">
        <v>2</v>
      </c>
      <c r="Q1497">
        <v>0</v>
      </c>
      <c r="R1497">
        <v>4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2</v>
      </c>
      <c r="Y1497">
        <v>0</v>
      </c>
      <c r="Z1497">
        <v>0</v>
      </c>
      <c r="AA1497">
        <v>1</v>
      </c>
      <c r="AB1497">
        <v>0</v>
      </c>
      <c r="AC1497" s="419">
        <f t="shared" si="144"/>
        <v>0</v>
      </c>
      <c r="AD1497" s="419">
        <f t="shared" si="145"/>
        <v>2</v>
      </c>
      <c r="AE1497" s="419">
        <f t="shared" si="146"/>
        <v>0</v>
      </c>
      <c r="AF1497" s="419">
        <f t="shared" si="147"/>
        <v>0</v>
      </c>
      <c r="AG1497" s="419">
        <f t="shared" si="148"/>
        <v>0</v>
      </c>
      <c r="AH1497" s="419">
        <f t="shared" si="149"/>
        <v>0</v>
      </c>
    </row>
    <row r="1498" spans="1:34" ht="14.5" x14ac:dyDescent="0.35">
      <c r="A1498" s="681" t="s">
        <v>2872</v>
      </c>
      <c r="B1498" s="682" t="s">
        <v>3937</v>
      </c>
      <c r="C1498" s="419"/>
      <c r="D1498" s="419"/>
      <c r="E1498" s="419"/>
      <c r="F1498" s="419"/>
      <c r="G1498" s="419"/>
      <c r="H1498" s="419"/>
      <c r="I1498" s="419"/>
      <c r="J1498" s="419"/>
      <c r="K1498" s="419"/>
      <c r="L1498" s="419"/>
      <c r="M1498" t="s">
        <v>3772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 s="419">
        <f t="shared" si="144"/>
        <v>0</v>
      </c>
      <c r="AD1498" s="419">
        <f t="shared" si="145"/>
        <v>0</v>
      </c>
      <c r="AE1498" s="419">
        <f t="shared" si="146"/>
        <v>0</v>
      </c>
      <c r="AF1498" s="419">
        <f t="shared" si="147"/>
        <v>0</v>
      </c>
      <c r="AG1498" s="419">
        <f t="shared" si="148"/>
        <v>0</v>
      </c>
      <c r="AH1498" s="419">
        <f t="shared" si="149"/>
        <v>0</v>
      </c>
    </row>
    <row r="1499" spans="1:34" ht="14.5" x14ac:dyDescent="0.35">
      <c r="A1499" s="681" t="s">
        <v>3038</v>
      </c>
      <c r="B1499" s="682" t="s">
        <v>8308</v>
      </c>
      <c r="C1499" s="419"/>
      <c r="D1499" s="419"/>
      <c r="E1499" s="419"/>
      <c r="F1499" s="419"/>
      <c r="G1499" s="419"/>
      <c r="H1499" s="419"/>
      <c r="I1499" s="419"/>
      <c r="J1499" s="419"/>
      <c r="K1499" s="419"/>
      <c r="L1499" s="419"/>
      <c r="M1499" t="s">
        <v>10404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 s="419">
        <f t="shared" si="144"/>
        <v>0</v>
      </c>
      <c r="AD1499" s="419">
        <f t="shared" si="145"/>
        <v>0</v>
      </c>
      <c r="AE1499" s="419">
        <f t="shared" si="146"/>
        <v>0</v>
      </c>
      <c r="AF1499" s="419">
        <f t="shared" si="147"/>
        <v>0</v>
      </c>
      <c r="AG1499" s="419">
        <f t="shared" si="148"/>
        <v>0</v>
      </c>
      <c r="AH1499" s="419">
        <f t="shared" si="149"/>
        <v>0</v>
      </c>
    </row>
    <row r="1500" spans="1:34" ht="14.5" x14ac:dyDescent="0.35">
      <c r="A1500" s="681" t="s">
        <v>3101</v>
      </c>
      <c r="B1500" s="682" t="s">
        <v>3938</v>
      </c>
      <c r="C1500" s="419"/>
      <c r="D1500" s="419"/>
      <c r="E1500" s="419"/>
      <c r="F1500" s="419"/>
      <c r="G1500" s="419"/>
      <c r="H1500" s="419"/>
      <c r="I1500" s="419"/>
      <c r="J1500" s="419"/>
      <c r="K1500" s="419"/>
      <c r="L1500" s="419"/>
      <c r="M1500" t="s">
        <v>2105</v>
      </c>
      <c r="N1500">
        <v>4</v>
      </c>
      <c r="O1500">
        <v>3</v>
      </c>
      <c r="P1500">
        <v>1</v>
      </c>
      <c r="Q1500">
        <v>2</v>
      </c>
      <c r="R1500">
        <v>1</v>
      </c>
      <c r="S1500">
        <v>1</v>
      </c>
      <c r="T1500">
        <v>0</v>
      </c>
      <c r="U1500">
        <v>0</v>
      </c>
      <c r="V1500">
        <v>0</v>
      </c>
      <c r="W1500">
        <v>1</v>
      </c>
      <c r="X1500">
        <v>1</v>
      </c>
      <c r="Y1500">
        <v>1</v>
      </c>
      <c r="Z1500">
        <v>0</v>
      </c>
      <c r="AA1500">
        <v>0</v>
      </c>
      <c r="AB1500">
        <v>0</v>
      </c>
      <c r="AC1500" s="419">
        <f t="shared" si="144"/>
        <v>1</v>
      </c>
      <c r="AD1500" s="419">
        <f t="shared" si="145"/>
        <v>0</v>
      </c>
      <c r="AE1500" s="419">
        <f t="shared" si="146"/>
        <v>0</v>
      </c>
      <c r="AF1500" s="419">
        <f t="shared" si="147"/>
        <v>0</v>
      </c>
      <c r="AG1500" s="419">
        <f t="shared" si="148"/>
        <v>0</v>
      </c>
      <c r="AH1500" s="419">
        <f t="shared" si="149"/>
        <v>0</v>
      </c>
    </row>
    <row r="1501" spans="1:34" ht="14.5" x14ac:dyDescent="0.35">
      <c r="A1501" s="681" t="s">
        <v>3395</v>
      </c>
      <c r="B1501" s="682" t="s">
        <v>10410</v>
      </c>
      <c r="C1501" s="419"/>
      <c r="D1501" s="419"/>
      <c r="E1501" s="419"/>
      <c r="F1501" s="419"/>
      <c r="G1501" s="419"/>
      <c r="H1501" s="419"/>
      <c r="I1501" s="419"/>
      <c r="J1501" s="419"/>
      <c r="K1501" s="419"/>
      <c r="L1501" s="419"/>
      <c r="M1501" t="s">
        <v>10411</v>
      </c>
      <c r="N1501">
        <v>1</v>
      </c>
      <c r="O1501">
        <v>1</v>
      </c>
      <c r="P1501">
        <v>0</v>
      </c>
      <c r="Q1501">
        <v>1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1</v>
      </c>
      <c r="X1501">
        <v>0</v>
      </c>
      <c r="Y1501">
        <v>0</v>
      </c>
      <c r="Z1501">
        <v>0</v>
      </c>
      <c r="AA1501">
        <v>0</v>
      </c>
      <c r="AB1501">
        <v>0</v>
      </c>
      <c r="AC1501" s="419">
        <f t="shared" si="144"/>
        <v>0</v>
      </c>
      <c r="AD1501" s="419">
        <f t="shared" si="145"/>
        <v>0</v>
      </c>
      <c r="AE1501" s="419">
        <f t="shared" si="146"/>
        <v>0</v>
      </c>
      <c r="AF1501" s="419">
        <f t="shared" si="147"/>
        <v>0</v>
      </c>
      <c r="AG1501" s="419">
        <f t="shared" si="148"/>
        <v>0</v>
      </c>
      <c r="AH1501" s="419">
        <f t="shared" si="149"/>
        <v>0</v>
      </c>
    </row>
    <row r="1502" spans="1:34" ht="14.5" x14ac:dyDescent="0.35">
      <c r="A1502" s="681" t="s">
        <v>3372</v>
      </c>
      <c r="B1502" s="682" t="s">
        <v>3939</v>
      </c>
      <c r="C1502" s="419"/>
      <c r="D1502" s="419"/>
      <c r="E1502" s="419"/>
      <c r="F1502" s="419"/>
      <c r="G1502" s="419"/>
      <c r="H1502" s="419"/>
      <c r="I1502" s="419"/>
      <c r="J1502" s="419"/>
      <c r="K1502" s="419"/>
      <c r="L1502" s="419"/>
      <c r="M1502" t="s">
        <v>578</v>
      </c>
      <c r="N1502">
        <v>8</v>
      </c>
      <c r="O1502">
        <v>6</v>
      </c>
      <c r="P1502">
        <v>2</v>
      </c>
      <c r="Q1502">
        <v>4</v>
      </c>
      <c r="R1502">
        <v>4</v>
      </c>
      <c r="S1502">
        <v>0</v>
      </c>
      <c r="T1502">
        <v>0</v>
      </c>
      <c r="U1502">
        <v>0</v>
      </c>
      <c r="V1502">
        <v>0</v>
      </c>
      <c r="W1502">
        <v>4</v>
      </c>
      <c r="X1502">
        <v>2</v>
      </c>
      <c r="Y1502">
        <v>0</v>
      </c>
      <c r="Z1502">
        <v>0</v>
      </c>
      <c r="AA1502">
        <v>0</v>
      </c>
      <c r="AB1502">
        <v>0</v>
      </c>
      <c r="AC1502" s="419">
        <f t="shared" si="144"/>
        <v>0</v>
      </c>
      <c r="AD1502" s="419">
        <f t="shared" si="145"/>
        <v>2</v>
      </c>
      <c r="AE1502" s="419">
        <f t="shared" si="146"/>
        <v>0</v>
      </c>
      <c r="AF1502" s="419">
        <f t="shared" si="147"/>
        <v>0</v>
      </c>
      <c r="AG1502" s="419">
        <f t="shared" si="148"/>
        <v>0</v>
      </c>
      <c r="AH1502" s="419">
        <f t="shared" si="149"/>
        <v>0</v>
      </c>
    </row>
    <row r="1503" spans="1:34" ht="14.5" x14ac:dyDescent="0.35">
      <c r="A1503" s="681" t="s">
        <v>7140</v>
      </c>
      <c r="B1503" s="682" t="s">
        <v>8311</v>
      </c>
      <c r="C1503" s="419"/>
      <c r="D1503" s="419"/>
      <c r="E1503" s="419"/>
      <c r="F1503" s="419"/>
      <c r="G1503" s="419"/>
      <c r="H1503" s="419"/>
      <c r="I1503" s="419"/>
      <c r="J1503" s="419"/>
      <c r="K1503" s="419"/>
      <c r="L1503" s="419"/>
      <c r="M1503" t="s">
        <v>8312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 s="419">
        <f t="shared" si="144"/>
        <v>0</v>
      </c>
      <c r="AD1503" s="419">
        <f t="shared" si="145"/>
        <v>0</v>
      </c>
      <c r="AE1503" s="419">
        <f t="shared" si="146"/>
        <v>0</v>
      </c>
      <c r="AF1503" s="419">
        <f t="shared" si="147"/>
        <v>0</v>
      </c>
      <c r="AG1503" s="419">
        <f t="shared" si="148"/>
        <v>0</v>
      </c>
      <c r="AH1503" s="419">
        <f t="shared" si="149"/>
        <v>0</v>
      </c>
    </row>
    <row r="1504" spans="1:34" ht="14.5" x14ac:dyDescent="0.35">
      <c r="A1504" s="681" t="s">
        <v>799</v>
      </c>
      <c r="B1504" s="682" t="s">
        <v>3941</v>
      </c>
      <c r="C1504" s="419"/>
      <c r="D1504" s="419"/>
      <c r="E1504" s="419"/>
      <c r="F1504" s="419"/>
      <c r="G1504" s="419"/>
      <c r="H1504" s="419"/>
      <c r="I1504" s="419"/>
      <c r="J1504" s="419"/>
      <c r="K1504" s="419"/>
      <c r="L1504" s="419"/>
      <c r="M1504" t="s">
        <v>1237</v>
      </c>
      <c r="N1504">
        <v>8</v>
      </c>
      <c r="O1504">
        <v>2</v>
      </c>
      <c r="P1504">
        <v>6</v>
      </c>
      <c r="Q1504">
        <v>0</v>
      </c>
      <c r="R1504">
        <v>4</v>
      </c>
      <c r="S1504">
        <v>0</v>
      </c>
      <c r="T1504">
        <v>0</v>
      </c>
      <c r="U1504">
        <v>0</v>
      </c>
      <c r="V1504">
        <v>4</v>
      </c>
      <c r="W1504">
        <v>0</v>
      </c>
      <c r="X1504">
        <v>1</v>
      </c>
      <c r="Y1504">
        <v>0</v>
      </c>
      <c r="Z1504">
        <v>0</v>
      </c>
      <c r="AA1504">
        <v>0</v>
      </c>
      <c r="AB1504">
        <v>1</v>
      </c>
      <c r="AC1504" s="419">
        <f t="shared" si="144"/>
        <v>0</v>
      </c>
      <c r="AD1504" s="419">
        <f t="shared" si="145"/>
        <v>3</v>
      </c>
      <c r="AE1504" s="419">
        <f t="shared" si="146"/>
        <v>0</v>
      </c>
      <c r="AF1504" s="419">
        <f t="shared" si="147"/>
        <v>0</v>
      </c>
      <c r="AG1504" s="419">
        <f t="shared" si="148"/>
        <v>0</v>
      </c>
      <c r="AH1504" s="419">
        <f t="shared" si="149"/>
        <v>3</v>
      </c>
    </row>
    <row r="1505" spans="1:34" ht="14.5" x14ac:dyDescent="0.35">
      <c r="A1505" s="681" t="s">
        <v>1136</v>
      </c>
      <c r="B1505" s="682" t="s">
        <v>3942</v>
      </c>
      <c r="C1505" s="419"/>
      <c r="D1505" s="419"/>
      <c r="E1505" s="419"/>
      <c r="F1505" s="419"/>
      <c r="G1505" s="419"/>
      <c r="H1505" s="419"/>
      <c r="I1505" s="419"/>
      <c r="J1505" s="419"/>
      <c r="K1505" s="419"/>
      <c r="L1505" s="419"/>
      <c r="M1505" t="s">
        <v>157</v>
      </c>
      <c r="N1505">
        <v>5</v>
      </c>
      <c r="O1505">
        <v>4</v>
      </c>
      <c r="P1505">
        <v>1</v>
      </c>
      <c r="Q1505">
        <v>0</v>
      </c>
      <c r="R1505">
        <v>1</v>
      </c>
      <c r="S1505">
        <v>0</v>
      </c>
      <c r="T1505">
        <v>1</v>
      </c>
      <c r="U1505">
        <v>3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3</v>
      </c>
      <c r="AB1505">
        <v>0</v>
      </c>
      <c r="AC1505" s="419">
        <f t="shared" si="144"/>
        <v>0</v>
      </c>
      <c r="AD1505" s="419">
        <f t="shared" si="145"/>
        <v>0</v>
      </c>
      <c r="AE1505" s="419">
        <f t="shared" si="146"/>
        <v>0</v>
      </c>
      <c r="AF1505" s="419">
        <f t="shared" si="147"/>
        <v>1</v>
      </c>
      <c r="AG1505" s="419">
        <f t="shared" si="148"/>
        <v>0</v>
      </c>
      <c r="AH1505" s="419">
        <f t="shared" si="149"/>
        <v>0</v>
      </c>
    </row>
    <row r="1506" spans="1:34" ht="14.5" x14ac:dyDescent="0.35">
      <c r="A1506" s="681" t="s">
        <v>3945</v>
      </c>
      <c r="B1506" s="682" t="s">
        <v>3946</v>
      </c>
      <c r="C1506" s="419"/>
      <c r="D1506" s="419"/>
      <c r="E1506" s="419"/>
      <c r="F1506" s="419"/>
      <c r="G1506" s="419"/>
      <c r="H1506" s="419"/>
      <c r="I1506" s="419"/>
      <c r="J1506" s="419"/>
      <c r="K1506" s="419"/>
      <c r="L1506" s="419"/>
      <c r="M1506" t="s">
        <v>165</v>
      </c>
      <c r="N1506">
        <v>2</v>
      </c>
      <c r="O1506">
        <v>1</v>
      </c>
      <c r="P1506">
        <v>1</v>
      </c>
      <c r="Q1506">
        <v>1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0</v>
      </c>
      <c r="AB1506">
        <v>0</v>
      </c>
      <c r="AC1506" s="419">
        <f t="shared" si="144"/>
        <v>1</v>
      </c>
      <c r="AD1506" s="419">
        <f t="shared" si="145"/>
        <v>0</v>
      </c>
      <c r="AE1506" s="419">
        <f t="shared" si="146"/>
        <v>0</v>
      </c>
      <c r="AF1506" s="419">
        <f t="shared" si="147"/>
        <v>0</v>
      </c>
      <c r="AG1506" s="419">
        <f t="shared" si="148"/>
        <v>0</v>
      </c>
      <c r="AH1506" s="419">
        <f t="shared" si="149"/>
        <v>0</v>
      </c>
    </row>
    <row r="1507" spans="1:34" ht="14.5" x14ac:dyDescent="0.35">
      <c r="A1507" s="681" t="s">
        <v>599</v>
      </c>
      <c r="B1507" s="682" t="s">
        <v>3949</v>
      </c>
      <c r="C1507" s="419"/>
      <c r="D1507" s="419"/>
      <c r="E1507" s="419"/>
      <c r="F1507" s="419"/>
      <c r="G1507" s="419"/>
      <c r="H1507" s="419"/>
      <c r="I1507" s="419"/>
      <c r="J1507" s="419"/>
      <c r="K1507" s="419"/>
      <c r="L1507" s="419"/>
      <c r="M1507" t="s">
        <v>3950</v>
      </c>
      <c r="N1507">
        <v>3</v>
      </c>
      <c r="O1507">
        <v>1</v>
      </c>
      <c r="P1507">
        <v>2</v>
      </c>
      <c r="Q1507">
        <v>0</v>
      </c>
      <c r="R1507">
        <v>1</v>
      </c>
      <c r="S1507">
        <v>2</v>
      </c>
      <c r="T1507">
        <v>0</v>
      </c>
      <c r="U1507">
        <v>0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0</v>
      </c>
      <c r="AB1507">
        <v>0</v>
      </c>
      <c r="AC1507" s="419">
        <f t="shared" si="144"/>
        <v>0</v>
      </c>
      <c r="AD1507" s="419">
        <f t="shared" si="145"/>
        <v>0</v>
      </c>
      <c r="AE1507" s="419">
        <f t="shared" si="146"/>
        <v>2</v>
      </c>
      <c r="AF1507" s="419">
        <f t="shared" si="147"/>
        <v>0</v>
      </c>
      <c r="AG1507" s="419">
        <f t="shared" si="148"/>
        <v>0</v>
      </c>
      <c r="AH1507" s="419">
        <f t="shared" si="149"/>
        <v>0</v>
      </c>
    </row>
    <row r="1508" spans="1:34" ht="14.5" x14ac:dyDescent="0.35">
      <c r="A1508" s="681" t="s">
        <v>459</v>
      </c>
      <c r="B1508" s="682" t="s">
        <v>3951</v>
      </c>
      <c r="C1508" s="419"/>
      <c r="D1508" s="419"/>
      <c r="E1508" s="419"/>
      <c r="F1508" s="419"/>
      <c r="G1508" s="419"/>
      <c r="H1508" s="419"/>
      <c r="I1508" s="419"/>
      <c r="J1508" s="419"/>
      <c r="K1508" s="419"/>
      <c r="L1508" s="419"/>
      <c r="M1508" t="s">
        <v>3952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 s="419">
        <f t="shared" si="144"/>
        <v>0</v>
      </c>
      <c r="AD1508" s="419">
        <f t="shared" si="145"/>
        <v>0</v>
      </c>
      <c r="AE1508" s="419">
        <f t="shared" si="146"/>
        <v>0</v>
      </c>
      <c r="AF1508" s="419">
        <f t="shared" si="147"/>
        <v>0</v>
      </c>
      <c r="AG1508" s="419">
        <f t="shared" si="148"/>
        <v>0</v>
      </c>
      <c r="AH1508" s="419">
        <f t="shared" si="149"/>
        <v>0</v>
      </c>
    </row>
    <row r="1509" spans="1:34" ht="14.5" x14ac:dyDescent="0.35">
      <c r="A1509" s="681" t="s">
        <v>520</v>
      </c>
      <c r="B1509" s="682" t="s">
        <v>3955</v>
      </c>
      <c r="C1509" s="419"/>
      <c r="D1509" s="419"/>
      <c r="E1509" s="419"/>
      <c r="F1509" s="419"/>
      <c r="G1509" s="419"/>
      <c r="H1509" s="419"/>
      <c r="I1509" s="419"/>
      <c r="J1509" s="419"/>
      <c r="K1509" s="419"/>
      <c r="L1509" s="419"/>
      <c r="M1509" t="s">
        <v>3956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 s="419">
        <f t="shared" si="144"/>
        <v>0</v>
      </c>
      <c r="AD1509" s="419">
        <f t="shared" si="145"/>
        <v>0</v>
      </c>
      <c r="AE1509" s="419">
        <f t="shared" si="146"/>
        <v>0</v>
      </c>
      <c r="AF1509" s="419">
        <f t="shared" si="147"/>
        <v>0</v>
      </c>
      <c r="AG1509" s="419">
        <f t="shared" si="148"/>
        <v>0</v>
      </c>
      <c r="AH1509" s="419">
        <f t="shared" si="149"/>
        <v>0</v>
      </c>
    </row>
    <row r="1510" spans="1:34" ht="14.5" x14ac:dyDescent="0.35">
      <c r="A1510" s="681" t="s">
        <v>3957</v>
      </c>
      <c r="B1510" s="682" t="s">
        <v>3958</v>
      </c>
      <c r="C1510" s="419"/>
      <c r="D1510" s="419"/>
      <c r="E1510" s="419"/>
      <c r="F1510" s="419"/>
      <c r="G1510" s="419"/>
      <c r="H1510" s="419"/>
      <c r="I1510" s="419"/>
      <c r="J1510" s="419"/>
      <c r="K1510" s="419"/>
      <c r="L1510" s="419"/>
      <c r="M1510" t="s">
        <v>3909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 s="419">
        <f t="shared" si="144"/>
        <v>0</v>
      </c>
      <c r="AD1510" s="419">
        <f t="shared" si="145"/>
        <v>0</v>
      </c>
      <c r="AE1510" s="419">
        <f t="shared" si="146"/>
        <v>0</v>
      </c>
      <c r="AF1510" s="419">
        <f t="shared" si="147"/>
        <v>0</v>
      </c>
      <c r="AG1510" s="419">
        <f t="shared" si="148"/>
        <v>0</v>
      </c>
      <c r="AH1510" s="419">
        <f t="shared" si="149"/>
        <v>0</v>
      </c>
    </row>
    <row r="1511" spans="1:34" ht="14.5" x14ac:dyDescent="0.35">
      <c r="A1511" s="681" t="s">
        <v>3934</v>
      </c>
      <c r="B1511" s="682" t="s">
        <v>8323</v>
      </c>
      <c r="C1511" s="419"/>
      <c r="D1511" s="419"/>
      <c r="E1511" s="419"/>
      <c r="F1511" s="419"/>
      <c r="G1511" s="419"/>
      <c r="H1511" s="419"/>
      <c r="I1511" s="419"/>
      <c r="J1511" s="419"/>
      <c r="K1511" s="419"/>
      <c r="L1511" s="419"/>
      <c r="M1511" t="s">
        <v>8324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 s="419">
        <f t="shared" si="144"/>
        <v>0</v>
      </c>
      <c r="AD1511" s="419">
        <f t="shared" si="145"/>
        <v>0</v>
      </c>
      <c r="AE1511" s="419">
        <f t="shared" si="146"/>
        <v>0</v>
      </c>
      <c r="AF1511" s="419">
        <f t="shared" si="147"/>
        <v>0</v>
      </c>
      <c r="AG1511" s="419">
        <f t="shared" si="148"/>
        <v>0</v>
      </c>
      <c r="AH1511" s="419">
        <f t="shared" si="149"/>
        <v>0</v>
      </c>
    </row>
    <row r="1512" spans="1:34" ht="14.5" x14ac:dyDescent="0.35">
      <c r="A1512" s="681" t="s">
        <v>1992</v>
      </c>
      <c r="B1512" s="682" t="s">
        <v>3959</v>
      </c>
      <c r="C1512" s="419"/>
      <c r="D1512" s="419"/>
      <c r="E1512" s="419"/>
      <c r="F1512" s="419"/>
      <c r="G1512" s="419"/>
      <c r="H1512" s="419"/>
      <c r="I1512" s="419"/>
      <c r="J1512" s="419"/>
      <c r="K1512" s="419"/>
      <c r="L1512" s="419"/>
      <c r="M1512" t="s">
        <v>92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 s="419">
        <f t="shared" si="144"/>
        <v>0</v>
      </c>
      <c r="AD1512" s="419">
        <f t="shared" si="145"/>
        <v>0</v>
      </c>
      <c r="AE1512" s="419">
        <f t="shared" si="146"/>
        <v>0</v>
      </c>
      <c r="AF1512" s="419">
        <f t="shared" si="147"/>
        <v>0</v>
      </c>
      <c r="AG1512" s="419">
        <f t="shared" si="148"/>
        <v>0</v>
      </c>
      <c r="AH1512" s="419">
        <f t="shared" si="149"/>
        <v>0</v>
      </c>
    </row>
    <row r="1513" spans="1:34" ht="14.5" x14ac:dyDescent="0.35">
      <c r="A1513" s="681" t="s">
        <v>3948</v>
      </c>
      <c r="B1513" s="682" t="s">
        <v>10369</v>
      </c>
      <c r="C1513" s="419"/>
      <c r="D1513" s="419"/>
      <c r="E1513" s="419"/>
      <c r="F1513" s="419"/>
      <c r="G1513" s="419"/>
      <c r="H1513" s="419"/>
      <c r="I1513" s="419"/>
      <c r="J1513" s="419"/>
      <c r="K1513" s="419"/>
      <c r="L1513" s="419"/>
      <c r="M1513" t="s">
        <v>10370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 s="419">
        <f t="shared" si="144"/>
        <v>0</v>
      </c>
      <c r="AD1513" s="419">
        <f t="shared" si="145"/>
        <v>0</v>
      </c>
      <c r="AE1513" s="419">
        <f t="shared" si="146"/>
        <v>0</v>
      </c>
      <c r="AF1513" s="419">
        <f t="shared" si="147"/>
        <v>0</v>
      </c>
      <c r="AG1513" s="419">
        <f t="shared" si="148"/>
        <v>0</v>
      </c>
      <c r="AH1513" s="419">
        <f t="shared" si="149"/>
        <v>0</v>
      </c>
    </row>
    <row r="1514" spans="1:34" ht="14.5" x14ac:dyDescent="0.35">
      <c r="A1514" s="681" t="s">
        <v>3961</v>
      </c>
      <c r="B1514" s="682" t="s">
        <v>3962</v>
      </c>
      <c r="C1514" s="419"/>
      <c r="D1514" s="419"/>
      <c r="E1514" s="419"/>
      <c r="F1514" s="419"/>
      <c r="G1514" s="419"/>
      <c r="H1514" s="419"/>
      <c r="I1514" s="419"/>
      <c r="J1514" s="419"/>
      <c r="K1514" s="419"/>
      <c r="L1514" s="419"/>
      <c r="M1514" t="s">
        <v>3420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 s="419">
        <f t="shared" si="144"/>
        <v>0</v>
      </c>
      <c r="AD1514" s="419">
        <f t="shared" si="145"/>
        <v>0</v>
      </c>
      <c r="AE1514" s="419">
        <f t="shared" si="146"/>
        <v>0</v>
      </c>
      <c r="AF1514" s="419">
        <f t="shared" si="147"/>
        <v>0</v>
      </c>
      <c r="AG1514" s="419">
        <f t="shared" si="148"/>
        <v>0</v>
      </c>
      <c r="AH1514" s="419">
        <f t="shared" si="149"/>
        <v>0</v>
      </c>
    </row>
    <row r="1515" spans="1:34" ht="14.5" x14ac:dyDescent="0.35">
      <c r="A1515" s="681" t="s">
        <v>2379</v>
      </c>
      <c r="B1515" s="682" t="s">
        <v>3963</v>
      </c>
      <c r="C1515" s="419"/>
      <c r="D1515" s="419"/>
      <c r="E1515" s="419"/>
      <c r="F1515" s="419"/>
      <c r="G1515" s="419"/>
      <c r="H1515" s="419"/>
      <c r="I1515" s="419"/>
      <c r="J1515" s="419"/>
      <c r="K1515" s="419"/>
      <c r="L1515" s="419"/>
      <c r="M1515" t="s">
        <v>242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 s="419">
        <f t="shared" si="144"/>
        <v>0</v>
      </c>
      <c r="AD1515" s="419">
        <f t="shared" si="145"/>
        <v>0</v>
      </c>
      <c r="AE1515" s="419">
        <f t="shared" si="146"/>
        <v>0</v>
      </c>
      <c r="AF1515" s="419">
        <f t="shared" si="147"/>
        <v>0</v>
      </c>
      <c r="AG1515" s="419">
        <f t="shared" si="148"/>
        <v>0</v>
      </c>
      <c r="AH1515" s="419">
        <f t="shared" si="149"/>
        <v>0</v>
      </c>
    </row>
    <row r="1516" spans="1:34" ht="14.5" x14ac:dyDescent="0.35">
      <c r="A1516" s="681" t="s">
        <v>3965</v>
      </c>
      <c r="B1516" s="682" t="s">
        <v>3966</v>
      </c>
      <c r="C1516" s="419"/>
      <c r="D1516" s="419"/>
      <c r="E1516" s="419"/>
      <c r="F1516" s="419"/>
      <c r="G1516" s="419"/>
      <c r="H1516" s="419"/>
      <c r="I1516" s="419"/>
      <c r="J1516" s="419"/>
      <c r="K1516" s="419"/>
      <c r="L1516" s="419"/>
      <c r="M1516" t="s">
        <v>2649</v>
      </c>
      <c r="N1516">
        <v>1</v>
      </c>
      <c r="O1516">
        <v>1</v>
      </c>
      <c r="P1516">
        <v>0</v>
      </c>
      <c r="Q1516">
        <v>0</v>
      </c>
      <c r="R1516">
        <v>0</v>
      </c>
      <c r="S1516">
        <v>0</v>
      </c>
      <c r="T1516">
        <v>1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1</v>
      </c>
      <c r="AA1516">
        <v>0</v>
      </c>
      <c r="AB1516">
        <v>0</v>
      </c>
      <c r="AC1516" s="419">
        <f t="shared" si="144"/>
        <v>0</v>
      </c>
      <c r="AD1516" s="419">
        <f t="shared" si="145"/>
        <v>0</v>
      </c>
      <c r="AE1516" s="419">
        <f t="shared" si="146"/>
        <v>0</v>
      </c>
      <c r="AF1516" s="419">
        <f t="shared" si="147"/>
        <v>0</v>
      </c>
      <c r="AG1516" s="419">
        <f t="shared" si="148"/>
        <v>0</v>
      </c>
      <c r="AH1516" s="419">
        <f t="shared" si="149"/>
        <v>0</v>
      </c>
    </row>
    <row r="1517" spans="1:34" ht="14.5" x14ac:dyDescent="0.35">
      <c r="A1517" s="681" t="s">
        <v>8327</v>
      </c>
      <c r="B1517" s="682" t="s">
        <v>8325</v>
      </c>
      <c r="C1517" s="419"/>
      <c r="D1517" s="419"/>
      <c r="E1517" s="419"/>
      <c r="F1517" s="419"/>
      <c r="G1517" s="419"/>
      <c r="H1517" s="419"/>
      <c r="I1517" s="419"/>
      <c r="J1517" s="419"/>
      <c r="K1517" s="419"/>
      <c r="L1517" s="419"/>
      <c r="M1517" t="s">
        <v>8326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 s="419">
        <f t="shared" si="144"/>
        <v>0</v>
      </c>
      <c r="AD1517" s="419">
        <f t="shared" si="145"/>
        <v>0</v>
      </c>
      <c r="AE1517" s="419">
        <f t="shared" si="146"/>
        <v>0</v>
      </c>
      <c r="AF1517" s="419">
        <f t="shared" si="147"/>
        <v>0</v>
      </c>
      <c r="AG1517" s="419">
        <f t="shared" si="148"/>
        <v>0</v>
      </c>
      <c r="AH1517" s="419">
        <f t="shared" si="149"/>
        <v>0</v>
      </c>
    </row>
    <row r="1518" spans="1:34" ht="14.5" x14ac:dyDescent="0.35">
      <c r="A1518" s="681" t="s">
        <v>3967</v>
      </c>
      <c r="B1518" s="682" t="s">
        <v>3968</v>
      </c>
      <c r="C1518" s="419"/>
      <c r="D1518" s="419"/>
      <c r="E1518" s="419"/>
      <c r="F1518" s="419"/>
      <c r="G1518" s="419"/>
      <c r="H1518" s="419"/>
      <c r="I1518" s="419"/>
      <c r="J1518" s="419"/>
      <c r="K1518" s="419"/>
      <c r="L1518" s="419"/>
      <c r="M1518" t="s">
        <v>3969</v>
      </c>
      <c r="N1518">
        <v>6</v>
      </c>
      <c r="O1518">
        <v>1</v>
      </c>
      <c r="P1518">
        <v>5</v>
      </c>
      <c r="Q1518">
        <v>1</v>
      </c>
      <c r="R1518">
        <v>0</v>
      </c>
      <c r="S1518">
        <v>0</v>
      </c>
      <c r="T1518">
        <v>0</v>
      </c>
      <c r="U1518">
        <v>5</v>
      </c>
      <c r="V1518">
        <v>0</v>
      </c>
      <c r="W1518">
        <v>1</v>
      </c>
      <c r="X1518">
        <v>0</v>
      </c>
      <c r="Y1518">
        <v>0</v>
      </c>
      <c r="Z1518">
        <v>0</v>
      </c>
      <c r="AA1518">
        <v>0</v>
      </c>
      <c r="AB1518">
        <v>0</v>
      </c>
      <c r="AC1518" s="419">
        <f t="shared" si="144"/>
        <v>0</v>
      </c>
      <c r="AD1518" s="419">
        <f t="shared" si="145"/>
        <v>0</v>
      </c>
      <c r="AE1518" s="419">
        <f t="shared" si="146"/>
        <v>0</v>
      </c>
      <c r="AF1518" s="419">
        <f t="shared" si="147"/>
        <v>0</v>
      </c>
      <c r="AG1518" s="419">
        <f t="shared" si="148"/>
        <v>5</v>
      </c>
      <c r="AH1518" s="419">
        <f t="shared" si="149"/>
        <v>0</v>
      </c>
    </row>
    <row r="1519" spans="1:34" ht="14.5" x14ac:dyDescent="0.35">
      <c r="A1519" s="681" t="s">
        <v>3971</v>
      </c>
      <c r="B1519" s="682" t="s">
        <v>3972</v>
      </c>
      <c r="C1519" s="419"/>
      <c r="D1519" s="419"/>
      <c r="E1519" s="419"/>
      <c r="F1519" s="419"/>
      <c r="G1519" s="419"/>
      <c r="H1519" s="419"/>
      <c r="I1519" s="419"/>
      <c r="J1519" s="419"/>
      <c r="K1519" s="419"/>
      <c r="L1519" s="419"/>
      <c r="M1519" t="s">
        <v>3973</v>
      </c>
      <c r="N1519">
        <v>8</v>
      </c>
      <c r="O1519">
        <v>6</v>
      </c>
      <c r="P1519">
        <v>2</v>
      </c>
      <c r="Q1519">
        <v>2</v>
      </c>
      <c r="R1519">
        <v>3</v>
      </c>
      <c r="S1519">
        <v>0</v>
      </c>
      <c r="T1519">
        <v>3</v>
      </c>
      <c r="U1519">
        <v>0</v>
      </c>
      <c r="V1519">
        <v>0</v>
      </c>
      <c r="W1519">
        <v>2</v>
      </c>
      <c r="X1519">
        <v>2</v>
      </c>
      <c r="Y1519">
        <v>0</v>
      </c>
      <c r="Z1519">
        <v>2</v>
      </c>
      <c r="AA1519">
        <v>0</v>
      </c>
      <c r="AB1519">
        <v>0</v>
      </c>
      <c r="AC1519" s="419">
        <f t="shared" si="144"/>
        <v>0</v>
      </c>
      <c r="AD1519" s="419">
        <f t="shared" si="145"/>
        <v>1</v>
      </c>
      <c r="AE1519" s="419">
        <f t="shared" si="146"/>
        <v>0</v>
      </c>
      <c r="AF1519" s="419">
        <f t="shared" si="147"/>
        <v>1</v>
      </c>
      <c r="AG1519" s="419">
        <f t="shared" si="148"/>
        <v>0</v>
      </c>
      <c r="AH1519" s="419">
        <f t="shared" si="149"/>
        <v>0</v>
      </c>
    </row>
    <row r="1520" spans="1:34" ht="14.5" x14ac:dyDescent="0.35">
      <c r="A1520" s="681" t="s">
        <v>3976</v>
      </c>
      <c r="B1520" s="682" t="s">
        <v>3977</v>
      </c>
      <c r="C1520" s="419"/>
      <c r="D1520" s="419"/>
      <c r="E1520" s="419"/>
      <c r="F1520" s="419"/>
      <c r="G1520" s="419"/>
      <c r="H1520" s="419"/>
      <c r="I1520" s="419"/>
      <c r="J1520" s="419"/>
      <c r="K1520" s="419"/>
      <c r="L1520" s="419"/>
      <c r="M1520" t="s">
        <v>1407</v>
      </c>
      <c r="N1520">
        <v>47</v>
      </c>
      <c r="O1520">
        <v>22</v>
      </c>
      <c r="P1520">
        <v>25</v>
      </c>
      <c r="Q1520">
        <v>6</v>
      </c>
      <c r="R1520">
        <v>4</v>
      </c>
      <c r="S1520">
        <v>19</v>
      </c>
      <c r="T1520">
        <v>5</v>
      </c>
      <c r="U1520">
        <v>3</v>
      </c>
      <c r="V1520">
        <v>10</v>
      </c>
      <c r="W1520">
        <v>3</v>
      </c>
      <c r="X1520">
        <v>1</v>
      </c>
      <c r="Y1520">
        <v>9</v>
      </c>
      <c r="Z1520">
        <v>2</v>
      </c>
      <c r="AA1520">
        <v>2</v>
      </c>
      <c r="AB1520">
        <v>5</v>
      </c>
      <c r="AC1520" s="419">
        <f t="shared" si="144"/>
        <v>3</v>
      </c>
      <c r="AD1520" s="419">
        <f t="shared" si="145"/>
        <v>3</v>
      </c>
      <c r="AE1520" s="419">
        <f t="shared" si="146"/>
        <v>10</v>
      </c>
      <c r="AF1520" s="419">
        <f t="shared" si="147"/>
        <v>3</v>
      </c>
      <c r="AG1520" s="419">
        <f t="shared" si="148"/>
        <v>1</v>
      </c>
      <c r="AH1520" s="419">
        <f t="shared" si="149"/>
        <v>5</v>
      </c>
    </row>
    <row r="1521" spans="1:34" ht="14.5" x14ac:dyDescent="0.35">
      <c r="A1521" s="681" t="s">
        <v>3979</v>
      </c>
      <c r="B1521" s="682" t="s">
        <v>8315</v>
      </c>
      <c r="C1521" s="419"/>
      <c r="D1521" s="419"/>
      <c r="E1521" s="419"/>
      <c r="F1521" s="419"/>
      <c r="G1521" s="419"/>
      <c r="H1521" s="419"/>
      <c r="I1521" s="419"/>
      <c r="J1521" s="419"/>
      <c r="K1521" s="419"/>
      <c r="L1521" s="419"/>
      <c r="M1521" t="s">
        <v>3908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 s="419">
        <f t="shared" si="144"/>
        <v>0</v>
      </c>
      <c r="AD1521" s="419">
        <f t="shared" si="145"/>
        <v>0</v>
      </c>
      <c r="AE1521" s="419">
        <f t="shared" si="146"/>
        <v>0</v>
      </c>
      <c r="AF1521" s="419">
        <f t="shared" si="147"/>
        <v>0</v>
      </c>
      <c r="AG1521" s="419">
        <f t="shared" si="148"/>
        <v>0</v>
      </c>
      <c r="AH1521" s="419">
        <f t="shared" si="149"/>
        <v>0</v>
      </c>
    </row>
    <row r="1522" spans="1:34" ht="14.5" x14ac:dyDescent="0.35">
      <c r="A1522" s="681" t="s">
        <v>3980</v>
      </c>
      <c r="B1522" s="682" t="s">
        <v>3981</v>
      </c>
      <c r="C1522" s="419"/>
      <c r="D1522" s="419"/>
      <c r="E1522" s="419"/>
      <c r="F1522" s="419"/>
      <c r="G1522" s="419"/>
      <c r="H1522" s="419"/>
      <c r="I1522" s="419"/>
      <c r="J1522" s="419"/>
      <c r="K1522" s="419"/>
      <c r="L1522" s="419"/>
      <c r="M1522" t="s">
        <v>3974</v>
      </c>
      <c r="N1522">
        <v>1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 s="419">
        <f t="shared" si="144"/>
        <v>0</v>
      </c>
      <c r="AD1522" s="419">
        <f t="shared" si="145"/>
        <v>0</v>
      </c>
      <c r="AE1522" s="419">
        <f t="shared" si="146"/>
        <v>0</v>
      </c>
      <c r="AF1522" s="419">
        <f t="shared" si="147"/>
        <v>0</v>
      </c>
      <c r="AG1522" s="419">
        <f t="shared" si="148"/>
        <v>1</v>
      </c>
      <c r="AH1522" s="419">
        <f t="shared" si="149"/>
        <v>0</v>
      </c>
    </row>
    <row r="1523" spans="1:34" ht="14.5" x14ac:dyDescent="0.35">
      <c r="A1523" s="681" t="s">
        <v>368</v>
      </c>
      <c r="B1523" s="682" t="s">
        <v>3982</v>
      </c>
      <c r="C1523" s="419"/>
      <c r="D1523" s="419"/>
      <c r="E1523" s="419"/>
      <c r="F1523" s="419"/>
      <c r="G1523" s="419"/>
      <c r="H1523" s="419"/>
      <c r="I1523" s="419"/>
      <c r="J1523" s="419"/>
      <c r="K1523" s="419"/>
      <c r="L1523" s="419"/>
      <c r="M1523" t="s">
        <v>3983</v>
      </c>
      <c r="N1523">
        <v>14</v>
      </c>
      <c r="O1523">
        <v>8</v>
      </c>
      <c r="P1523">
        <v>6</v>
      </c>
      <c r="Q1523">
        <v>1</v>
      </c>
      <c r="R1523">
        <v>3</v>
      </c>
      <c r="S1523">
        <v>1</v>
      </c>
      <c r="T1523">
        <v>6</v>
      </c>
      <c r="U1523">
        <v>3</v>
      </c>
      <c r="V1523">
        <v>0</v>
      </c>
      <c r="W1523">
        <v>0</v>
      </c>
      <c r="X1523">
        <v>2</v>
      </c>
      <c r="Y1523">
        <v>0</v>
      </c>
      <c r="Z1523">
        <v>5</v>
      </c>
      <c r="AA1523">
        <v>1</v>
      </c>
      <c r="AB1523">
        <v>0</v>
      </c>
      <c r="AC1523" s="419">
        <f t="shared" si="144"/>
        <v>1</v>
      </c>
      <c r="AD1523" s="419">
        <f t="shared" si="145"/>
        <v>1</v>
      </c>
      <c r="AE1523" s="419">
        <f t="shared" si="146"/>
        <v>1</v>
      </c>
      <c r="AF1523" s="419">
        <f t="shared" si="147"/>
        <v>1</v>
      </c>
      <c r="AG1523" s="419">
        <f t="shared" si="148"/>
        <v>2</v>
      </c>
      <c r="AH1523" s="419">
        <f t="shared" si="149"/>
        <v>0</v>
      </c>
    </row>
    <row r="1524" spans="1:34" ht="14.5" x14ac:dyDescent="0.35">
      <c r="A1524" s="681" t="s">
        <v>1038</v>
      </c>
      <c r="B1524" s="682" t="s">
        <v>10456</v>
      </c>
      <c r="C1524" s="419"/>
      <c r="D1524" s="419"/>
      <c r="E1524" s="419"/>
      <c r="F1524" s="419"/>
      <c r="G1524" s="419"/>
      <c r="H1524" s="419"/>
      <c r="I1524" s="419"/>
      <c r="J1524" s="419"/>
      <c r="K1524" s="419"/>
      <c r="L1524" s="419"/>
      <c r="M1524" t="s">
        <v>10457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 s="419">
        <f t="shared" si="144"/>
        <v>0</v>
      </c>
      <c r="AD1524" s="419">
        <f t="shared" si="145"/>
        <v>0</v>
      </c>
      <c r="AE1524" s="419">
        <f t="shared" si="146"/>
        <v>0</v>
      </c>
      <c r="AF1524" s="419">
        <f t="shared" si="147"/>
        <v>0</v>
      </c>
      <c r="AG1524" s="419">
        <f t="shared" si="148"/>
        <v>0</v>
      </c>
      <c r="AH1524" s="419">
        <f t="shared" si="149"/>
        <v>0</v>
      </c>
    </row>
    <row r="1525" spans="1:34" ht="14.5" x14ac:dyDescent="0.35">
      <c r="A1525" s="681" t="s">
        <v>1049</v>
      </c>
      <c r="B1525" s="682" t="s">
        <v>10326</v>
      </c>
      <c r="C1525" s="419"/>
      <c r="D1525" s="419"/>
      <c r="E1525" s="419"/>
      <c r="F1525" s="419"/>
      <c r="G1525" s="419"/>
      <c r="H1525" s="419"/>
      <c r="I1525" s="419"/>
      <c r="J1525" s="419"/>
      <c r="K1525" s="419"/>
      <c r="L1525" s="419"/>
      <c r="M1525" t="s">
        <v>1879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 s="419">
        <f t="shared" si="144"/>
        <v>0</v>
      </c>
      <c r="AD1525" s="419">
        <f t="shared" si="145"/>
        <v>0</v>
      </c>
      <c r="AE1525" s="419">
        <f t="shared" si="146"/>
        <v>0</v>
      </c>
      <c r="AF1525" s="419">
        <f t="shared" si="147"/>
        <v>0</v>
      </c>
      <c r="AG1525" s="419">
        <f t="shared" si="148"/>
        <v>0</v>
      </c>
      <c r="AH1525" s="419">
        <f t="shared" si="149"/>
        <v>0</v>
      </c>
    </row>
    <row r="1526" spans="1:34" ht="14.5" x14ac:dyDescent="0.35">
      <c r="A1526" s="681" t="s">
        <v>2377</v>
      </c>
      <c r="B1526" s="682" t="s">
        <v>10417</v>
      </c>
      <c r="C1526" s="419"/>
      <c r="D1526" s="419"/>
      <c r="E1526" s="419"/>
      <c r="F1526" s="419"/>
      <c r="G1526" s="419"/>
      <c r="H1526" s="419"/>
      <c r="I1526" s="419"/>
      <c r="J1526" s="419"/>
      <c r="K1526" s="419"/>
      <c r="L1526" s="419"/>
      <c r="M1526" t="s">
        <v>230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 s="419">
        <f t="shared" si="144"/>
        <v>0</v>
      </c>
      <c r="AD1526" s="419">
        <f t="shared" si="145"/>
        <v>0</v>
      </c>
      <c r="AE1526" s="419">
        <f t="shared" si="146"/>
        <v>0</v>
      </c>
      <c r="AF1526" s="419">
        <f t="shared" si="147"/>
        <v>0</v>
      </c>
      <c r="AG1526" s="419">
        <f t="shared" si="148"/>
        <v>0</v>
      </c>
      <c r="AH1526" s="419">
        <f t="shared" si="149"/>
        <v>0</v>
      </c>
    </row>
    <row r="1527" spans="1:34" ht="14.5" x14ac:dyDescent="0.35">
      <c r="A1527" s="681" t="s">
        <v>3986</v>
      </c>
      <c r="B1527" s="682" t="s">
        <v>8316</v>
      </c>
      <c r="C1527" s="419"/>
      <c r="D1527" s="419"/>
      <c r="E1527" s="419"/>
      <c r="F1527" s="419"/>
      <c r="G1527" s="419"/>
      <c r="H1527" s="419"/>
      <c r="I1527" s="419"/>
      <c r="J1527" s="419"/>
      <c r="K1527" s="419"/>
      <c r="L1527" s="419"/>
      <c r="M1527" t="s">
        <v>8317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 s="419">
        <f t="shared" si="144"/>
        <v>0</v>
      </c>
      <c r="AD1527" s="419">
        <f t="shared" si="145"/>
        <v>0</v>
      </c>
      <c r="AE1527" s="419">
        <f t="shared" si="146"/>
        <v>0</v>
      </c>
      <c r="AF1527" s="419">
        <f t="shared" si="147"/>
        <v>0</v>
      </c>
      <c r="AG1527" s="419">
        <f t="shared" si="148"/>
        <v>0</v>
      </c>
      <c r="AH1527" s="419">
        <f t="shared" si="149"/>
        <v>0</v>
      </c>
    </row>
    <row r="1528" spans="1:34" ht="14.5" x14ac:dyDescent="0.35">
      <c r="A1528" s="681" t="s">
        <v>3987</v>
      </c>
      <c r="B1528" s="682" t="s">
        <v>10344</v>
      </c>
      <c r="C1528" s="419"/>
      <c r="D1528" s="419"/>
      <c r="E1528" s="419"/>
      <c r="F1528" s="419"/>
      <c r="G1528" s="419"/>
      <c r="H1528" s="419"/>
      <c r="I1528" s="419"/>
      <c r="J1528" s="419"/>
      <c r="K1528" s="419"/>
      <c r="L1528" s="419"/>
      <c r="M1528" t="s">
        <v>2764</v>
      </c>
      <c r="N1528">
        <v>4</v>
      </c>
      <c r="O1528">
        <v>3</v>
      </c>
      <c r="P1528">
        <v>1</v>
      </c>
      <c r="Q1528">
        <v>4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3</v>
      </c>
      <c r="X1528">
        <v>0</v>
      </c>
      <c r="Y1528">
        <v>0</v>
      </c>
      <c r="Z1528">
        <v>0</v>
      </c>
      <c r="AA1528">
        <v>0</v>
      </c>
      <c r="AB1528">
        <v>0</v>
      </c>
      <c r="AC1528" s="419">
        <f t="shared" si="144"/>
        <v>1</v>
      </c>
      <c r="AD1528" s="419">
        <f t="shared" si="145"/>
        <v>0</v>
      </c>
      <c r="AE1528" s="419">
        <f t="shared" si="146"/>
        <v>0</v>
      </c>
      <c r="AF1528" s="419">
        <f t="shared" si="147"/>
        <v>0</v>
      </c>
      <c r="AG1528" s="419">
        <f t="shared" si="148"/>
        <v>0</v>
      </c>
      <c r="AH1528" s="419">
        <f t="shared" si="149"/>
        <v>0</v>
      </c>
    </row>
    <row r="1529" spans="1:34" ht="14.5" x14ac:dyDescent="0.35">
      <c r="A1529" s="681" t="s">
        <v>2336</v>
      </c>
      <c r="B1529" s="682" t="s">
        <v>10393</v>
      </c>
      <c r="C1529" s="419"/>
      <c r="D1529" s="419"/>
      <c r="E1529" s="419"/>
      <c r="F1529" s="419"/>
      <c r="G1529" s="419"/>
      <c r="H1529" s="419"/>
      <c r="I1529" s="419"/>
      <c r="J1529" s="419"/>
      <c r="K1529" s="419"/>
      <c r="L1529" s="419"/>
      <c r="M1529" t="s">
        <v>10394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 s="419">
        <f t="shared" si="144"/>
        <v>0</v>
      </c>
      <c r="AD1529" s="419">
        <f t="shared" si="145"/>
        <v>0</v>
      </c>
      <c r="AE1529" s="419">
        <f t="shared" si="146"/>
        <v>0</v>
      </c>
      <c r="AF1529" s="419">
        <f t="shared" si="147"/>
        <v>0</v>
      </c>
      <c r="AG1529" s="419">
        <f t="shared" si="148"/>
        <v>0</v>
      </c>
      <c r="AH1529" s="419">
        <f t="shared" si="149"/>
        <v>0</v>
      </c>
    </row>
    <row r="1530" spans="1:34" ht="14.5" x14ac:dyDescent="0.35">
      <c r="A1530" s="681" t="s">
        <v>1989</v>
      </c>
      <c r="B1530" s="682" t="s">
        <v>3988</v>
      </c>
      <c r="C1530" s="419"/>
      <c r="D1530" s="419"/>
      <c r="E1530" s="419"/>
      <c r="F1530" s="419"/>
      <c r="G1530" s="419"/>
      <c r="H1530" s="419"/>
      <c r="I1530" s="419"/>
      <c r="J1530" s="419"/>
      <c r="K1530" s="419"/>
      <c r="L1530" s="419"/>
      <c r="M1530" t="s">
        <v>3989</v>
      </c>
      <c r="N1530">
        <v>1</v>
      </c>
      <c r="O1530">
        <v>1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0</v>
      </c>
      <c r="AB1530">
        <v>0</v>
      </c>
      <c r="AC1530" s="419">
        <f t="shared" si="144"/>
        <v>0</v>
      </c>
      <c r="AD1530" s="419">
        <f t="shared" si="145"/>
        <v>0</v>
      </c>
      <c r="AE1530" s="419">
        <f t="shared" si="146"/>
        <v>0</v>
      </c>
      <c r="AF1530" s="419">
        <f t="shared" si="147"/>
        <v>0</v>
      </c>
      <c r="AG1530" s="419">
        <f t="shared" si="148"/>
        <v>0</v>
      </c>
      <c r="AH1530" s="419">
        <f t="shared" si="149"/>
        <v>0</v>
      </c>
    </row>
    <row r="1531" spans="1:34" ht="14.5" x14ac:dyDescent="0.35">
      <c r="A1531" s="681" t="s">
        <v>2192</v>
      </c>
      <c r="B1531" s="682" t="s">
        <v>3992</v>
      </c>
      <c r="C1531" s="419"/>
      <c r="D1531" s="419"/>
      <c r="E1531" s="419"/>
      <c r="F1531" s="419"/>
      <c r="G1531" s="419"/>
      <c r="H1531" s="419"/>
      <c r="I1531" s="419"/>
      <c r="J1531" s="419"/>
      <c r="K1531" s="419"/>
      <c r="L1531" s="419"/>
      <c r="M1531" t="s">
        <v>3993</v>
      </c>
      <c r="N1531">
        <v>4</v>
      </c>
      <c r="O1531">
        <v>1</v>
      </c>
      <c r="P1531">
        <v>3</v>
      </c>
      <c r="Q1531">
        <v>1</v>
      </c>
      <c r="R1531">
        <v>2</v>
      </c>
      <c r="S1531">
        <v>0</v>
      </c>
      <c r="T1531">
        <v>1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</v>
      </c>
      <c r="AA1531">
        <v>0</v>
      </c>
      <c r="AB1531">
        <v>0</v>
      </c>
      <c r="AC1531" s="419">
        <f t="shared" si="144"/>
        <v>1</v>
      </c>
      <c r="AD1531" s="419">
        <f t="shared" si="145"/>
        <v>2</v>
      </c>
      <c r="AE1531" s="419">
        <f t="shared" si="146"/>
        <v>0</v>
      </c>
      <c r="AF1531" s="419">
        <f t="shared" si="147"/>
        <v>0</v>
      </c>
      <c r="AG1531" s="419">
        <f t="shared" si="148"/>
        <v>0</v>
      </c>
      <c r="AH1531" s="419">
        <f t="shared" si="149"/>
        <v>0</v>
      </c>
    </row>
    <row r="1532" spans="1:34" ht="14.5" x14ac:dyDescent="0.35">
      <c r="A1532" s="681" t="s">
        <v>3994</v>
      </c>
      <c r="B1532" s="682" t="s">
        <v>3995</v>
      </c>
      <c r="C1532" s="419"/>
      <c r="D1532" s="419"/>
      <c r="E1532" s="419"/>
      <c r="F1532" s="419"/>
      <c r="G1532" s="419"/>
      <c r="H1532" s="419"/>
      <c r="I1532" s="419"/>
      <c r="J1532" s="419"/>
      <c r="K1532" s="419"/>
      <c r="L1532" s="419"/>
      <c r="M1532" t="s">
        <v>3098</v>
      </c>
      <c r="N1532">
        <v>2</v>
      </c>
      <c r="O1532">
        <v>0</v>
      </c>
      <c r="P1532">
        <v>2</v>
      </c>
      <c r="Q1532">
        <v>0</v>
      </c>
      <c r="R1532">
        <v>2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 s="419">
        <f t="shared" si="144"/>
        <v>0</v>
      </c>
      <c r="AD1532" s="419">
        <f t="shared" si="145"/>
        <v>2</v>
      </c>
      <c r="AE1532" s="419">
        <f t="shared" si="146"/>
        <v>0</v>
      </c>
      <c r="AF1532" s="419">
        <f t="shared" si="147"/>
        <v>0</v>
      </c>
      <c r="AG1532" s="419">
        <f t="shared" si="148"/>
        <v>0</v>
      </c>
      <c r="AH1532" s="419">
        <f t="shared" si="149"/>
        <v>0</v>
      </c>
    </row>
    <row r="1533" spans="1:34" ht="14.5" x14ac:dyDescent="0.35">
      <c r="A1533" s="681" t="s">
        <v>3997</v>
      </c>
      <c r="B1533" s="682" t="s">
        <v>8321</v>
      </c>
      <c r="C1533" s="419"/>
      <c r="D1533" s="419"/>
      <c r="E1533" s="419"/>
      <c r="F1533" s="419"/>
      <c r="G1533" s="419"/>
      <c r="H1533" s="419"/>
      <c r="I1533" s="419"/>
      <c r="J1533" s="419"/>
      <c r="K1533" s="419"/>
      <c r="L1533" s="419"/>
      <c r="M1533" t="s">
        <v>948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 s="419">
        <f t="shared" si="144"/>
        <v>0</v>
      </c>
      <c r="AD1533" s="419">
        <f t="shared" si="145"/>
        <v>0</v>
      </c>
      <c r="AE1533" s="419">
        <f t="shared" si="146"/>
        <v>0</v>
      </c>
      <c r="AF1533" s="419">
        <f t="shared" si="147"/>
        <v>0</v>
      </c>
      <c r="AG1533" s="419">
        <f t="shared" si="148"/>
        <v>0</v>
      </c>
      <c r="AH1533" s="419">
        <f t="shared" si="149"/>
        <v>0</v>
      </c>
    </row>
    <row r="1534" spans="1:34" ht="14.5" x14ac:dyDescent="0.35">
      <c r="A1534" s="681" t="s">
        <v>3999</v>
      </c>
      <c r="B1534" s="682" t="s">
        <v>4000</v>
      </c>
      <c r="C1534" s="419"/>
      <c r="D1534" s="419"/>
      <c r="E1534" s="419"/>
      <c r="F1534" s="419"/>
      <c r="G1534" s="419"/>
      <c r="H1534" s="419"/>
      <c r="I1534" s="419"/>
      <c r="J1534" s="419"/>
      <c r="K1534" s="419"/>
      <c r="L1534" s="419"/>
      <c r="M1534" t="s">
        <v>7917</v>
      </c>
      <c r="N1534">
        <v>3</v>
      </c>
      <c r="O1534">
        <v>2</v>
      </c>
      <c r="P1534">
        <v>1</v>
      </c>
      <c r="Q1534">
        <v>2</v>
      </c>
      <c r="R1534">
        <v>1</v>
      </c>
      <c r="S1534">
        <v>0</v>
      </c>
      <c r="T1534">
        <v>0</v>
      </c>
      <c r="U1534">
        <v>0</v>
      </c>
      <c r="V1534">
        <v>0</v>
      </c>
      <c r="W1534">
        <v>1</v>
      </c>
      <c r="X1534">
        <v>1</v>
      </c>
      <c r="Y1534">
        <v>0</v>
      </c>
      <c r="Z1534">
        <v>0</v>
      </c>
      <c r="AA1534">
        <v>0</v>
      </c>
      <c r="AB1534">
        <v>0</v>
      </c>
      <c r="AC1534" s="419">
        <f t="shared" si="144"/>
        <v>1</v>
      </c>
      <c r="AD1534" s="419">
        <f t="shared" si="145"/>
        <v>0</v>
      </c>
      <c r="AE1534" s="419">
        <f t="shared" si="146"/>
        <v>0</v>
      </c>
      <c r="AF1534" s="419">
        <f t="shared" si="147"/>
        <v>0</v>
      </c>
      <c r="AG1534" s="419">
        <f t="shared" si="148"/>
        <v>0</v>
      </c>
      <c r="AH1534" s="419">
        <f t="shared" si="149"/>
        <v>0</v>
      </c>
    </row>
    <row r="1535" spans="1:34" ht="14.5" x14ac:dyDescent="0.35">
      <c r="A1535" s="681" t="s">
        <v>7419</v>
      </c>
      <c r="B1535" s="682" t="s">
        <v>4002</v>
      </c>
      <c r="C1535" s="419"/>
      <c r="D1535" s="419"/>
      <c r="E1535" s="419"/>
      <c r="F1535" s="419"/>
      <c r="G1535" s="419"/>
      <c r="H1535" s="419"/>
      <c r="I1535" s="419"/>
      <c r="J1535" s="419"/>
      <c r="K1535" s="419"/>
      <c r="L1535" s="419"/>
      <c r="M1535" t="s">
        <v>550</v>
      </c>
      <c r="N1535">
        <v>6</v>
      </c>
      <c r="O1535">
        <v>4</v>
      </c>
      <c r="P1535">
        <v>2</v>
      </c>
      <c r="Q1535">
        <v>1</v>
      </c>
      <c r="R1535">
        <v>2</v>
      </c>
      <c r="S1535">
        <v>0</v>
      </c>
      <c r="T1535">
        <v>0</v>
      </c>
      <c r="U1535">
        <v>3</v>
      </c>
      <c r="V1535">
        <v>0</v>
      </c>
      <c r="W1535">
        <v>0</v>
      </c>
      <c r="X1535">
        <v>2</v>
      </c>
      <c r="Y1535">
        <v>0</v>
      </c>
      <c r="Z1535">
        <v>0</v>
      </c>
      <c r="AA1535">
        <v>2</v>
      </c>
      <c r="AB1535">
        <v>0</v>
      </c>
      <c r="AC1535" s="419">
        <f t="shared" si="144"/>
        <v>1</v>
      </c>
      <c r="AD1535" s="419">
        <f t="shared" si="145"/>
        <v>0</v>
      </c>
      <c r="AE1535" s="419">
        <f t="shared" si="146"/>
        <v>0</v>
      </c>
      <c r="AF1535" s="419">
        <f t="shared" si="147"/>
        <v>0</v>
      </c>
      <c r="AG1535" s="419">
        <f t="shared" si="148"/>
        <v>1</v>
      </c>
      <c r="AH1535" s="419">
        <f t="shared" si="149"/>
        <v>0</v>
      </c>
    </row>
    <row r="1536" spans="1:34" ht="14.5" x14ac:dyDescent="0.35">
      <c r="A1536" s="681" t="s">
        <v>4003</v>
      </c>
      <c r="B1536" s="682" t="s">
        <v>10330</v>
      </c>
      <c r="C1536" s="419"/>
      <c r="D1536" s="419"/>
      <c r="E1536" s="419"/>
      <c r="F1536" s="419"/>
      <c r="G1536" s="419"/>
      <c r="H1536" s="419"/>
      <c r="I1536" s="419"/>
      <c r="J1536" s="419"/>
      <c r="K1536" s="419"/>
      <c r="L1536" s="419"/>
      <c r="M1536" t="s">
        <v>1660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 s="419">
        <f t="shared" si="144"/>
        <v>0</v>
      </c>
      <c r="AD1536" s="419">
        <f t="shared" si="145"/>
        <v>0</v>
      </c>
      <c r="AE1536" s="419">
        <f t="shared" si="146"/>
        <v>0</v>
      </c>
      <c r="AF1536" s="419">
        <f t="shared" si="147"/>
        <v>0</v>
      </c>
      <c r="AG1536" s="419">
        <f t="shared" si="148"/>
        <v>0</v>
      </c>
      <c r="AH1536" s="419">
        <f t="shared" si="149"/>
        <v>0</v>
      </c>
    </row>
    <row r="1537" spans="1:34" ht="14.5" x14ac:dyDescent="0.35">
      <c r="A1537" s="681" t="s">
        <v>4004</v>
      </c>
      <c r="B1537" s="682" t="s">
        <v>4005</v>
      </c>
      <c r="C1537" s="419"/>
      <c r="D1537" s="419"/>
      <c r="E1537" s="419"/>
      <c r="F1537" s="419"/>
      <c r="G1537" s="419"/>
      <c r="H1537" s="419"/>
      <c r="I1537" s="419"/>
      <c r="J1537" s="419"/>
      <c r="K1537" s="419"/>
      <c r="L1537" s="419"/>
      <c r="M1537" t="s">
        <v>21351</v>
      </c>
      <c r="N1537">
        <v>29</v>
      </c>
      <c r="O1537">
        <v>15</v>
      </c>
      <c r="P1537">
        <v>14</v>
      </c>
      <c r="Q1537">
        <v>10</v>
      </c>
      <c r="R1537">
        <v>1</v>
      </c>
      <c r="S1537">
        <v>9</v>
      </c>
      <c r="T1537">
        <v>2</v>
      </c>
      <c r="U1537">
        <v>7</v>
      </c>
      <c r="V1537">
        <v>0</v>
      </c>
      <c r="W1537">
        <v>4</v>
      </c>
      <c r="X1537">
        <v>1</v>
      </c>
      <c r="Y1537">
        <v>3</v>
      </c>
      <c r="Z1537">
        <v>1</v>
      </c>
      <c r="AA1537">
        <v>6</v>
      </c>
      <c r="AB1537">
        <v>0</v>
      </c>
      <c r="AC1537" s="419">
        <f t="shared" si="144"/>
        <v>6</v>
      </c>
      <c r="AD1537" s="419">
        <f t="shared" si="145"/>
        <v>0</v>
      </c>
      <c r="AE1537" s="419">
        <f t="shared" si="146"/>
        <v>6</v>
      </c>
      <c r="AF1537" s="419">
        <f t="shared" si="147"/>
        <v>1</v>
      </c>
      <c r="AG1537" s="419">
        <f t="shared" si="148"/>
        <v>1</v>
      </c>
      <c r="AH1537" s="419">
        <f t="shared" si="149"/>
        <v>0</v>
      </c>
    </row>
    <row r="1538" spans="1:34" ht="14.5" x14ac:dyDescent="0.35">
      <c r="A1538" s="681" t="s">
        <v>4007</v>
      </c>
      <c r="B1538" s="682" t="s">
        <v>10572</v>
      </c>
      <c r="C1538" s="419"/>
      <c r="D1538" s="419"/>
      <c r="E1538" s="419"/>
      <c r="F1538" s="419"/>
      <c r="G1538" s="419"/>
      <c r="H1538" s="419"/>
      <c r="I1538" s="419"/>
      <c r="J1538" s="419"/>
      <c r="K1538" s="419"/>
      <c r="L1538" s="419"/>
      <c r="M1538" t="s">
        <v>10573</v>
      </c>
      <c r="N1538">
        <v>66</v>
      </c>
      <c r="O1538">
        <v>28</v>
      </c>
      <c r="P1538">
        <v>38</v>
      </c>
      <c r="Q1538">
        <v>27</v>
      </c>
      <c r="R1538">
        <v>10</v>
      </c>
      <c r="S1538">
        <v>27</v>
      </c>
      <c r="T1538">
        <v>0</v>
      </c>
      <c r="U1538">
        <v>2</v>
      </c>
      <c r="V1538">
        <v>0</v>
      </c>
      <c r="W1538">
        <v>7</v>
      </c>
      <c r="X1538">
        <v>3</v>
      </c>
      <c r="Y1538">
        <v>17</v>
      </c>
      <c r="Z1538">
        <v>0</v>
      </c>
      <c r="AA1538">
        <v>1</v>
      </c>
      <c r="AB1538">
        <v>0</v>
      </c>
      <c r="AC1538" s="419">
        <f t="shared" si="144"/>
        <v>20</v>
      </c>
      <c r="AD1538" s="419">
        <f t="shared" si="145"/>
        <v>7</v>
      </c>
      <c r="AE1538" s="419">
        <f t="shared" si="146"/>
        <v>10</v>
      </c>
      <c r="AF1538" s="419">
        <f t="shared" si="147"/>
        <v>0</v>
      </c>
      <c r="AG1538" s="419">
        <f t="shared" si="148"/>
        <v>1</v>
      </c>
      <c r="AH1538" s="419">
        <f t="shared" si="149"/>
        <v>0</v>
      </c>
    </row>
    <row r="1539" spans="1:34" ht="14.5" x14ac:dyDescent="0.35">
      <c r="A1539" s="681" t="s">
        <v>4009</v>
      </c>
      <c r="B1539" s="682" t="s">
        <v>4010</v>
      </c>
      <c r="C1539" s="419"/>
      <c r="D1539" s="419"/>
      <c r="E1539" s="419"/>
      <c r="F1539" s="419"/>
      <c r="G1539" s="419"/>
      <c r="H1539" s="419"/>
      <c r="I1539" s="419"/>
      <c r="J1539" s="419"/>
      <c r="K1539" s="419"/>
      <c r="L1539" s="419"/>
      <c r="M1539" t="s">
        <v>21353</v>
      </c>
      <c r="N1539">
        <v>42</v>
      </c>
      <c r="O1539">
        <v>24</v>
      </c>
      <c r="P1539">
        <v>18</v>
      </c>
      <c r="Q1539">
        <v>1</v>
      </c>
      <c r="R1539">
        <v>14</v>
      </c>
      <c r="S1539">
        <v>3</v>
      </c>
      <c r="T1539">
        <v>8</v>
      </c>
      <c r="U1539">
        <v>16</v>
      </c>
      <c r="V1539">
        <v>0</v>
      </c>
      <c r="W1539">
        <v>0</v>
      </c>
      <c r="X1539">
        <v>10</v>
      </c>
      <c r="Y1539">
        <v>1</v>
      </c>
      <c r="Z1539">
        <v>5</v>
      </c>
      <c r="AA1539">
        <v>8</v>
      </c>
      <c r="AB1539">
        <v>0</v>
      </c>
      <c r="AC1539" s="419">
        <f t="shared" si="144"/>
        <v>1</v>
      </c>
      <c r="AD1539" s="419">
        <f t="shared" si="145"/>
        <v>4</v>
      </c>
      <c r="AE1539" s="419">
        <f t="shared" si="146"/>
        <v>2</v>
      </c>
      <c r="AF1539" s="419">
        <f t="shared" si="147"/>
        <v>3</v>
      </c>
      <c r="AG1539" s="419">
        <f t="shared" si="148"/>
        <v>8</v>
      </c>
      <c r="AH1539" s="419">
        <f t="shared" si="149"/>
        <v>0</v>
      </c>
    </row>
    <row r="1540" spans="1:34" ht="14.5" x14ac:dyDescent="0.35">
      <c r="A1540" s="681" t="s">
        <v>4013</v>
      </c>
      <c r="B1540" s="682" t="s">
        <v>4014</v>
      </c>
      <c r="C1540" s="419"/>
      <c r="D1540" s="419"/>
      <c r="E1540" s="419"/>
      <c r="F1540" s="419"/>
      <c r="G1540" s="419"/>
      <c r="H1540" s="419"/>
      <c r="I1540" s="419"/>
      <c r="J1540" s="419"/>
      <c r="K1540" s="419"/>
      <c r="L1540" s="419"/>
      <c r="M1540" t="s">
        <v>15667</v>
      </c>
      <c r="N1540">
        <v>70</v>
      </c>
      <c r="O1540">
        <v>39</v>
      </c>
      <c r="P1540">
        <v>31</v>
      </c>
      <c r="Q1540">
        <v>16</v>
      </c>
      <c r="R1540">
        <v>27</v>
      </c>
      <c r="S1540">
        <v>15</v>
      </c>
      <c r="T1540">
        <v>0</v>
      </c>
      <c r="U1540">
        <v>10</v>
      </c>
      <c r="V1540">
        <v>2</v>
      </c>
      <c r="W1540">
        <v>12</v>
      </c>
      <c r="X1540">
        <v>14</v>
      </c>
      <c r="Y1540">
        <v>7</v>
      </c>
      <c r="Z1540">
        <v>0</v>
      </c>
      <c r="AA1540">
        <v>5</v>
      </c>
      <c r="AB1540">
        <v>1</v>
      </c>
      <c r="AC1540" s="419">
        <f t="shared" ref="AC1540:AC1603" si="150">+Q1540-W1540</f>
        <v>4</v>
      </c>
      <c r="AD1540" s="419">
        <f t="shared" ref="AD1540:AD1603" si="151">+R1540-X1540</f>
        <v>13</v>
      </c>
      <c r="AE1540" s="419">
        <f t="shared" ref="AE1540:AE1603" si="152">+S1540-Y1540</f>
        <v>8</v>
      </c>
      <c r="AF1540" s="419">
        <f t="shared" ref="AF1540:AF1603" si="153">+T1540-Z1540</f>
        <v>0</v>
      </c>
      <c r="AG1540" s="419">
        <f t="shared" ref="AG1540:AG1603" si="154">+U1540-AA1540</f>
        <v>5</v>
      </c>
      <c r="AH1540" s="419">
        <f t="shared" ref="AH1540:AH1603" si="155">+V1540-AB1540</f>
        <v>1</v>
      </c>
    </row>
    <row r="1541" spans="1:34" ht="14.5" x14ac:dyDescent="0.35">
      <c r="A1541" s="681" t="s">
        <v>4016</v>
      </c>
      <c r="B1541" s="682" t="s">
        <v>4017</v>
      </c>
      <c r="C1541" s="419"/>
      <c r="D1541" s="419"/>
      <c r="E1541" s="419"/>
      <c r="F1541" s="419"/>
      <c r="G1541" s="419"/>
      <c r="H1541" s="419"/>
      <c r="I1541" s="419"/>
      <c r="J1541" s="419"/>
      <c r="K1541" s="419"/>
      <c r="L1541" s="419"/>
      <c r="M1541" t="s">
        <v>4018</v>
      </c>
      <c r="N1541">
        <v>24</v>
      </c>
      <c r="O1541">
        <v>11</v>
      </c>
      <c r="P1541">
        <v>13</v>
      </c>
      <c r="Q1541">
        <v>11</v>
      </c>
      <c r="R1541">
        <v>5</v>
      </c>
      <c r="S1541">
        <v>2</v>
      </c>
      <c r="T1541">
        <v>1</v>
      </c>
      <c r="U1541">
        <v>5</v>
      </c>
      <c r="V1541">
        <v>0</v>
      </c>
      <c r="W1541">
        <v>4</v>
      </c>
      <c r="X1541">
        <v>1</v>
      </c>
      <c r="Y1541">
        <v>1</v>
      </c>
      <c r="Z1541">
        <v>1</v>
      </c>
      <c r="AA1541">
        <v>4</v>
      </c>
      <c r="AB1541">
        <v>0</v>
      </c>
      <c r="AC1541" s="419">
        <f t="shared" si="150"/>
        <v>7</v>
      </c>
      <c r="AD1541" s="419">
        <f t="shared" si="151"/>
        <v>4</v>
      </c>
      <c r="AE1541" s="419">
        <f t="shared" si="152"/>
        <v>1</v>
      </c>
      <c r="AF1541" s="419">
        <f t="shared" si="153"/>
        <v>0</v>
      </c>
      <c r="AG1541" s="419">
        <f t="shared" si="154"/>
        <v>1</v>
      </c>
      <c r="AH1541" s="419">
        <f t="shared" si="155"/>
        <v>0</v>
      </c>
    </row>
    <row r="1542" spans="1:34" ht="14.5" x14ac:dyDescent="0.35">
      <c r="A1542" s="681" t="s">
        <v>4019</v>
      </c>
      <c r="B1542" s="682" t="s">
        <v>10518</v>
      </c>
      <c r="C1542" s="419"/>
      <c r="D1542" s="419"/>
      <c r="E1542" s="419"/>
      <c r="F1542" s="419"/>
      <c r="G1542" s="419"/>
      <c r="H1542" s="419"/>
      <c r="I1542" s="419"/>
      <c r="J1542" s="419"/>
      <c r="K1542" s="419"/>
      <c r="L1542" s="419"/>
      <c r="M1542" t="s">
        <v>15668</v>
      </c>
      <c r="N1542">
        <v>64</v>
      </c>
      <c r="O1542">
        <v>36</v>
      </c>
      <c r="P1542">
        <v>28</v>
      </c>
      <c r="Q1542">
        <v>10</v>
      </c>
      <c r="R1542">
        <v>2</v>
      </c>
      <c r="S1542">
        <v>8</v>
      </c>
      <c r="T1542">
        <v>15</v>
      </c>
      <c r="U1542">
        <v>20</v>
      </c>
      <c r="V1542">
        <v>9</v>
      </c>
      <c r="W1542">
        <v>4</v>
      </c>
      <c r="X1542">
        <v>2</v>
      </c>
      <c r="Y1542">
        <v>4</v>
      </c>
      <c r="Z1542">
        <v>10</v>
      </c>
      <c r="AA1542">
        <v>8</v>
      </c>
      <c r="AB1542">
        <v>8</v>
      </c>
      <c r="AC1542" s="419">
        <f t="shared" si="150"/>
        <v>6</v>
      </c>
      <c r="AD1542" s="419">
        <f t="shared" si="151"/>
        <v>0</v>
      </c>
      <c r="AE1542" s="419">
        <f t="shared" si="152"/>
        <v>4</v>
      </c>
      <c r="AF1542" s="419">
        <f t="shared" si="153"/>
        <v>5</v>
      </c>
      <c r="AG1542" s="419">
        <f t="shared" si="154"/>
        <v>12</v>
      </c>
      <c r="AH1542" s="419">
        <f t="shared" si="155"/>
        <v>1</v>
      </c>
    </row>
    <row r="1543" spans="1:34" ht="14.5" x14ac:dyDescent="0.35">
      <c r="A1543" s="681" t="s">
        <v>4020</v>
      </c>
      <c r="B1543" s="682" t="s">
        <v>4021</v>
      </c>
      <c r="C1543" s="419"/>
      <c r="D1543" s="419"/>
      <c r="E1543" s="419"/>
      <c r="F1543" s="419"/>
      <c r="G1543" s="419"/>
      <c r="H1543" s="419"/>
      <c r="I1543" s="419"/>
      <c r="J1543" s="419"/>
      <c r="K1543" s="419"/>
      <c r="L1543" s="419"/>
      <c r="M1543" t="s">
        <v>4022</v>
      </c>
      <c r="N1543">
        <v>12</v>
      </c>
      <c r="O1543">
        <v>6</v>
      </c>
      <c r="P1543">
        <v>6</v>
      </c>
      <c r="Q1543">
        <v>2</v>
      </c>
      <c r="R1543">
        <v>7</v>
      </c>
      <c r="S1543">
        <v>0</v>
      </c>
      <c r="T1543">
        <v>1</v>
      </c>
      <c r="U1543">
        <v>2</v>
      </c>
      <c r="V1543">
        <v>0</v>
      </c>
      <c r="W1543">
        <v>1</v>
      </c>
      <c r="X1543">
        <v>4</v>
      </c>
      <c r="Y1543">
        <v>0</v>
      </c>
      <c r="Z1543">
        <v>0</v>
      </c>
      <c r="AA1543">
        <v>1</v>
      </c>
      <c r="AB1543">
        <v>0</v>
      </c>
      <c r="AC1543" s="419">
        <f t="shared" si="150"/>
        <v>1</v>
      </c>
      <c r="AD1543" s="419">
        <f t="shared" si="151"/>
        <v>3</v>
      </c>
      <c r="AE1543" s="419">
        <f t="shared" si="152"/>
        <v>0</v>
      </c>
      <c r="AF1543" s="419">
        <f t="shared" si="153"/>
        <v>1</v>
      </c>
      <c r="AG1543" s="419">
        <f t="shared" si="154"/>
        <v>1</v>
      </c>
      <c r="AH1543" s="419">
        <f t="shared" si="155"/>
        <v>0</v>
      </c>
    </row>
    <row r="1544" spans="1:34" ht="14.5" x14ac:dyDescent="0.35">
      <c r="A1544" s="681" t="s">
        <v>4023</v>
      </c>
      <c r="B1544" s="682" t="s">
        <v>4024</v>
      </c>
      <c r="C1544" s="419"/>
      <c r="D1544" s="419"/>
      <c r="E1544" s="419"/>
      <c r="F1544" s="419"/>
      <c r="G1544" s="419"/>
      <c r="H1544" s="419"/>
      <c r="I1544" s="419"/>
      <c r="J1544" s="419"/>
      <c r="K1544" s="419"/>
      <c r="L1544" s="419"/>
      <c r="M1544" t="s">
        <v>21354</v>
      </c>
      <c r="N1544">
        <v>133</v>
      </c>
      <c r="O1544">
        <v>57</v>
      </c>
      <c r="P1544">
        <v>76</v>
      </c>
      <c r="Q1544">
        <v>17</v>
      </c>
      <c r="R1544">
        <v>33</v>
      </c>
      <c r="S1544">
        <v>20</v>
      </c>
      <c r="T1544">
        <v>21</v>
      </c>
      <c r="U1544">
        <v>14</v>
      </c>
      <c r="V1544">
        <v>28</v>
      </c>
      <c r="W1544">
        <v>5</v>
      </c>
      <c r="X1544">
        <v>13</v>
      </c>
      <c r="Y1544">
        <v>3</v>
      </c>
      <c r="Z1544">
        <v>10</v>
      </c>
      <c r="AA1544">
        <v>3</v>
      </c>
      <c r="AB1544">
        <v>23</v>
      </c>
      <c r="AC1544" s="419">
        <f t="shared" si="150"/>
        <v>12</v>
      </c>
      <c r="AD1544" s="419">
        <f t="shared" si="151"/>
        <v>20</v>
      </c>
      <c r="AE1544" s="419">
        <f t="shared" si="152"/>
        <v>17</v>
      </c>
      <c r="AF1544" s="419">
        <f t="shared" si="153"/>
        <v>11</v>
      </c>
      <c r="AG1544" s="419">
        <f t="shared" si="154"/>
        <v>11</v>
      </c>
      <c r="AH1544" s="419">
        <f t="shared" si="155"/>
        <v>5</v>
      </c>
    </row>
    <row r="1545" spans="1:34" ht="14.5" x14ac:dyDescent="0.35">
      <c r="A1545" s="681" t="s">
        <v>4025</v>
      </c>
      <c r="B1545" s="682" t="s">
        <v>4026</v>
      </c>
      <c r="C1545" s="419"/>
      <c r="D1545" s="419"/>
      <c r="E1545" s="419"/>
      <c r="F1545" s="419"/>
      <c r="G1545" s="419"/>
      <c r="H1545" s="419"/>
      <c r="I1545" s="419"/>
      <c r="J1545" s="419"/>
      <c r="K1545" s="419"/>
      <c r="L1545" s="419"/>
      <c r="M1545" t="s">
        <v>4027</v>
      </c>
      <c r="N1545">
        <v>23</v>
      </c>
      <c r="O1545">
        <v>14</v>
      </c>
      <c r="P1545">
        <v>9</v>
      </c>
      <c r="Q1545">
        <v>8</v>
      </c>
      <c r="R1545">
        <v>0</v>
      </c>
      <c r="S1545">
        <v>4</v>
      </c>
      <c r="T1545">
        <v>2</v>
      </c>
      <c r="U1545">
        <v>9</v>
      </c>
      <c r="V1545">
        <v>0</v>
      </c>
      <c r="W1545">
        <v>4</v>
      </c>
      <c r="X1545">
        <v>0</v>
      </c>
      <c r="Y1545">
        <v>4</v>
      </c>
      <c r="Z1545">
        <v>2</v>
      </c>
      <c r="AA1545">
        <v>4</v>
      </c>
      <c r="AB1545">
        <v>0</v>
      </c>
      <c r="AC1545" s="419">
        <f t="shared" si="150"/>
        <v>4</v>
      </c>
      <c r="AD1545" s="419">
        <f t="shared" si="151"/>
        <v>0</v>
      </c>
      <c r="AE1545" s="419">
        <f t="shared" si="152"/>
        <v>0</v>
      </c>
      <c r="AF1545" s="419">
        <f t="shared" si="153"/>
        <v>0</v>
      </c>
      <c r="AG1545" s="419">
        <f t="shared" si="154"/>
        <v>5</v>
      </c>
      <c r="AH1545" s="419">
        <f t="shared" si="155"/>
        <v>0</v>
      </c>
    </row>
    <row r="1546" spans="1:34" ht="14.5" x14ac:dyDescent="0.35">
      <c r="A1546" s="681" t="s">
        <v>4028</v>
      </c>
      <c r="B1546" s="682" t="s">
        <v>4029</v>
      </c>
      <c r="C1546" s="419"/>
      <c r="D1546" s="419"/>
      <c r="E1546" s="419"/>
      <c r="F1546" s="419"/>
      <c r="G1546" s="419"/>
      <c r="H1546" s="419"/>
      <c r="I1546" s="419"/>
      <c r="J1546" s="419"/>
      <c r="K1546" s="419"/>
      <c r="L1546" s="419"/>
      <c r="M1546" t="s">
        <v>4030</v>
      </c>
      <c r="N1546">
        <v>12</v>
      </c>
      <c r="O1546">
        <v>2</v>
      </c>
      <c r="P1546">
        <v>10</v>
      </c>
      <c r="Q1546">
        <v>4</v>
      </c>
      <c r="R1546">
        <v>8</v>
      </c>
      <c r="S1546">
        <v>0</v>
      </c>
      <c r="T1546">
        <v>0</v>
      </c>
      <c r="U1546">
        <v>0</v>
      </c>
      <c r="V1546">
        <v>0</v>
      </c>
      <c r="W1546">
        <v>1</v>
      </c>
      <c r="X1546">
        <v>1</v>
      </c>
      <c r="Y1546">
        <v>0</v>
      </c>
      <c r="Z1546">
        <v>0</v>
      </c>
      <c r="AA1546">
        <v>0</v>
      </c>
      <c r="AB1546">
        <v>0</v>
      </c>
      <c r="AC1546" s="419">
        <f t="shared" si="150"/>
        <v>3</v>
      </c>
      <c r="AD1546" s="419">
        <f t="shared" si="151"/>
        <v>7</v>
      </c>
      <c r="AE1546" s="419">
        <f t="shared" si="152"/>
        <v>0</v>
      </c>
      <c r="AF1546" s="419">
        <f t="shared" si="153"/>
        <v>0</v>
      </c>
      <c r="AG1546" s="419">
        <f t="shared" si="154"/>
        <v>0</v>
      </c>
      <c r="AH1546" s="419">
        <f t="shared" si="155"/>
        <v>0</v>
      </c>
    </row>
    <row r="1547" spans="1:34" ht="14.5" x14ac:dyDescent="0.35">
      <c r="A1547" s="681" t="s">
        <v>2418</v>
      </c>
      <c r="B1547" s="682" t="s">
        <v>4032</v>
      </c>
      <c r="C1547" s="419"/>
      <c r="D1547" s="419"/>
      <c r="E1547" s="419"/>
      <c r="F1547" s="419"/>
      <c r="G1547" s="419"/>
      <c r="H1547" s="419"/>
      <c r="I1547" s="419"/>
      <c r="J1547" s="419"/>
      <c r="K1547" s="419"/>
      <c r="L1547" s="419"/>
      <c r="M1547" t="s">
        <v>4033</v>
      </c>
      <c r="N1547">
        <v>2</v>
      </c>
      <c r="O1547">
        <v>0</v>
      </c>
      <c r="P1547">
        <v>2</v>
      </c>
      <c r="Q1547">
        <v>0</v>
      </c>
      <c r="R1547">
        <v>0</v>
      </c>
      <c r="S1547">
        <v>2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 s="419">
        <f t="shared" si="150"/>
        <v>0</v>
      </c>
      <c r="AD1547" s="419">
        <f t="shared" si="151"/>
        <v>0</v>
      </c>
      <c r="AE1547" s="419">
        <f t="shared" si="152"/>
        <v>2</v>
      </c>
      <c r="AF1547" s="419">
        <f t="shared" si="153"/>
        <v>0</v>
      </c>
      <c r="AG1547" s="419">
        <f t="shared" si="154"/>
        <v>0</v>
      </c>
      <c r="AH1547" s="419">
        <f t="shared" si="155"/>
        <v>0</v>
      </c>
    </row>
    <row r="1548" spans="1:34" ht="14.5" x14ac:dyDescent="0.35">
      <c r="A1548" s="681" t="s">
        <v>2414</v>
      </c>
      <c r="B1548" s="682" t="s">
        <v>4036</v>
      </c>
      <c r="C1548" s="419"/>
      <c r="D1548" s="419"/>
      <c r="E1548" s="419"/>
      <c r="F1548" s="419"/>
      <c r="G1548" s="419"/>
      <c r="H1548" s="419"/>
      <c r="I1548" s="419"/>
      <c r="J1548" s="419"/>
      <c r="K1548" s="419"/>
      <c r="L1548" s="419"/>
      <c r="M1548" t="s">
        <v>4037</v>
      </c>
      <c r="N1548">
        <v>1</v>
      </c>
      <c r="O1548">
        <v>1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0</v>
      </c>
      <c r="AB1548">
        <v>0</v>
      </c>
      <c r="AC1548" s="419">
        <f t="shared" si="150"/>
        <v>0</v>
      </c>
      <c r="AD1548" s="419">
        <f t="shared" si="151"/>
        <v>0</v>
      </c>
      <c r="AE1548" s="419">
        <f t="shared" si="152"/>
        <v>0</v>
      </c>
      <c r="AF1548" s="419">
        <f t="shared" si="153"/>
        <v>0</v>
      </c>
      <c r="AG1548" s="419">
        <f t="shared" si="154"/>
        <v>0</v>
      </c>
      <c r="AH1548" s="419">
        <f t="shared" si="155"/>
        <v>0</v>
      </c>
    </row>
    <row r="1549" spans="1:34" ht="14.5" x14ac:dyDescent="0.35">
      <c r="A1549" s="681" t="s">
        <v>2525</v>
      </c>
      <c r="B1549" s="682" t="s">
        <v>4039</v>
      </c>
      <c r="C1549" s="419"/>
      <c r="D1549" s="419"/>
      <c r="E1549" s="419"/>
      <c r="F1549" s="419"/>
      <c r="G1549" s="419"/>
      <c r="H1549" s="419"/>
      <c r="I1549" s="419"/>
      <c r="J1549" s="419"/>
      <c r="K1549" s="419"/>
      <c r="L1549" s="419"/>
      <c r="M1549" t="s">
        <v>4031</v>
      </c>
      <c r="N1549">
        <v>25</v>
      </c>
      <c r="O1549">
        <v>16</v>
      </c>
      <c r="P1549">
        <v>9</v>
      </c>
      <c r="Q1549">
        <v>2</v>
      </c>
      <c r="R1549">
        <v>9</v>
      </c>
      <c r="S1549">
        <v>5</v>
      </c>
      <c r="T1549">
        <v>8</v>
      </c>
      <c r="U1549">
        <v>1</v>
      </c>
      <c r="V1549">
        <v>0</v>
      </c>
      <c r="W1549">
        <v>2</v>
      </c>
      <c r="X1549">
        <v>7</v>
      </c>
      <c r="Y1549">
        <v>3</v>
      </c>
      <c r="Z1549">
        <v>3</v>
      </c>
      <c r="AA1549">
        <v>1</v>
      </c>
      <c r="AB1549">
        <v>0</v>
      </c>
      <c r="AC1549" s="419">
        <f t="shared" si="150"/>
        <v>0</v>
      </c>
      <c r="AD1549" s="419">
        <f t="shared" si="151"/>
        <v>2</v>
      </c>
      <c r="AE1549" s="419">
        <f t="shared" si="152"/>
        <v>2</v>
      </c>
      <c r="AF1549" s="419">
        <f t="shared" si="153"/>
        <v>5</v>
      </c>
      <c r="AG1549" s="419">
        <f t="shared" si="154"/>
        <v>0</v>
      </c>
      <c r="AH1549" s="419">
        <f t="shared" si="155"/>
        <v>0</v>
      </c>
    </row>
    <row r="1550" spans="1:34" ht="14.5" x14ac:dyDescent="0.35">
      <c r="A1550" s="681" t="s">
        <v>2574</v>
      </c>
      <c r="B1550" s="682" t="s">
        <v>4041</v>
      </c>
      <c r="C1550" s="419"/>
      <c r="D1550" s="419"/>
      <c r="E1550" s="419"/>
      <c r="F1550" s="419"/>
      <c r="G1550" s="419"/>
      <c r="H1550" s="419"/>
      <c r="I1550" s="419"/>
      <c r="J1550" s="419"/>
      <c r="K1550" s="419"/>
      <c r="L1550" s="419"/>
      <c r="M1550" t="s">
        <v>274</v>
      </c>
      <c r="N1550">
        <v>57</v>
      </c>
      <c r="O1550">
        <v>28</v>
      </c>
      <c r="P1550">
        <v>29</v>
      </c>
      <c r="Q1550">
        <v>19</v>
      </c>
      <c r="R1550">
        <v>11</v>
      </c>
      <c r="S1550">
        <v>10</v>
      </c>
      <c r="T1550">
        <v>7</v>
      </c>
      <c r="U1550">
        <v>10</v>
      </c>
      <c r="V1550">
        <v>0</v>
      </c>
      <c r="W1550">
        <v>6</v>
      </c>
      <c r="X1550">
        <v>6</v>
      </c>
      <c r="Y1550">
        <v>5</v>
      </c>
      <c r="Z1550">
        <v>5</v>
      </c>
      <c r="AA1550">
        <v>6</v>
      </c>
      <c r="AB1550">
        <v>0</v>
      </c>
      <c r="AC1550" s="419">
        <f t="shared" si="150"/>
        <v>13</v>
      </c>
      <c r="AD1550" s="419">
        <f t="shared" si="151"/>
        <v>5</v>
      </c>
      <c r="AE1550" s="419">
        <f t="shared" si="152"/>
        <v>5</v>
      </c>
      <c r="AF1550" s="419">
        <f t="shared" si="153"/>
        <v>2</v>
      </c>
      <c r="AG1550" s="419">
        <f t="shared" si="154"/>
        <v>4</v>
      </c>
      <c r="AH1550" s="419">
        <f t="shared" si="155"/>
        <v>0</v>
      </c>
    </row>
    <row r="1551" spans="1:34" ht="14.5" x14ac:dyDescent="0.35">
      <c r="A1551" s="681" t="s">
        <v>2588</v>
      </c>
      <c r="B1551" s="682" t="s">
        <v>4043</v>
      </c>
      <c r="C1551" s="419"/>
      <c r="D1551" s="419"/>
      <c r="E1551" s="419"/>
      <c r="F1551" s="419"/>
      <c r="G1551" s="419"/>
      <c r="H1551" s="419"/>
      <c r="I1551" s="419"/>
      <c r="J1551" s="419"/>
      <c r="K1551" s="419"/>
      <c r="L1551" s="419"/>
      <c r="M1551" t="s">
        <v>859</v>
      </c>
      <c r="N1551">
        <v>46</v>
      </c>
      <c r="O1551">
        <v>19</v>
      </c>
      <c r="P1551">
        <v>27</v>
      </c>
      <c r="Q1551">
        <v>10</v>
      </c>
      <c r="R1551">
        <v>19</v>
      </c>
      <c r="S1551">
        <v>0</v>
      </c>
      <c r="T1551">
        <v>10</v>
      </c>
      <c r="U1551">
        <v>3</v>
      </c>
      <c r="V1551">
        <v>4</v>
      </c>
      <c r="W1551">
        <v>5</v>
      </c>
      <c r="X1551">
        <v>8</v>
      </c>
      <c r="Y1551">
        <v>0</v>
      </c>
      <c r="Z1551">
        <v>4</v>
      </c>
      <c r="AA1551">
        <v>0</v>
      </c>
      <c r="AB1551">
        <v>2</v>
      </c>
      <c r="AC1551" s="419">
        <f t="shared" si="150"/>
        <v>5</v>
      </c>
      <c r="AD1551" s="419">
        <f t="shared" si="151"/>
        <v>11</v>
      </c>
      <c r="AE1551" s="419">
        <f t="shared" si="152"/>
        <v>0</v>
      </c>
      <c r="AF1551" s="419">
        <f t="shared" si="153"/>
        <v>6</v>
      </c>
      <c r="AG1551" s="419">
        <f t="shared" si="154"/>
        <v>3</v>
      </c>
      <c r="AH1551" s="419">
        <f t="shared" si="155"/>
        <v>2</v>
      </c>
    </row>
    <row r="1552" spans="1:34" ht="14.5" x14ac:dyDescent="0.35">
      <c r="A1552" s="681" t="s">
        <v>2634</v>
      </c>
      <c r="B1552" s="682" t="s">
        <v>4044</v>
      </c>
      <c r="C1552" s="419"/>
      <c r="D1552" s="419"/>
      <c r="E1552" s="419"/>
      <c r="F1552" s="419"/>
      <c r="G1552" s="419"/>
      <c r="H1552" s="419"/>
      <c r="I1552" s="419"/>
      <c r="J1552" s="419"/>
      <c r="K1552" s="419"/>
      <c r="L1552" s="419"/>
      <c r="M1552" t="s">
        <v>367</v>
      </c>
      <c r="N1552">
        <v>10</v>
      </c>
      <c r="O1552">
        <v>6</v>
      </c>
      <c r="P1552">
        <v>4</v>
      </c>
      <c r="Q1552">
        <v>0</v>
      </c>
      <c r="R1552">
        <v>1</v>
      </c>
      <c r="S1552">
        <v>6</v>
      </c>
      <c r="T1552">
        <v>3</v>
      </c>
      <c r="U1552">
        <v>0</v>
      </c>
      <c r="V1552">
        <v>0</v>
      </c>
      <c r="W1552">
        <v>0</v>
      </c>
      <c r="X1552">
        <v>1</v>
      </c>
      <c r="Y1552">
        <v>3</v>
      </c>
      <c r="Z1552">
        <v>2</v>
      </c>
      <c r="AA1552">
        <v>0</v>
      </c>
      <c r="AB1552">
        <v>0</v>
      </c>
      <c r="AC1552" s="419">
        <f t="shared" si="150"/>
        <v>0</v>
      </c>
      <c r="AD1552" s="419">
        <f t="shared" si="151"/>
        <v>0</v>
      </c>
      <c r="AE1552" s="419">
        <f t="shared" si="152"/>
        <v>3</v>
      </c>
      <c r="AF1552" s="419">
        <f t="shared" si="153"/>
        <v>1</v>
      </c>
      <c r="AG1552" s="419">
        <f t="shared" si="154"/>
        <v>0</v>
      </c>
      <c r="AH1552" s="419">
        <f t="shared" si="155"/>
        <v>0</v>
      </c>
    </row>
    <row r="1553" spans="1:34" ht="14.5" x14ac:dyDescent="0.35">
      <c r="A1553" s="681" t="s">
        <v>2676</v>
      </c>
      <c r="B1553" s="682" t="s">
        <v>4046</v>
      </c>
      <c r="C1553" s="419"/>
      <c r="D1553" s="419"/>
      <c r="E1553" s="419"/>
      <c r="F1553" s="419"/>
      <c r="G1553" s="419"/>
      <c r="H1553" s="419"/>
      <c r="I1553" s="419"/>
      <c r="J1553" s="419"/>
      <c r="K1553" s="419"/>
      <c r="L1553" s="419"/>
      <c r="M1553" t="s">
        <v>2459</v>
      </c>
      <c r="N1553">
        <v>27</v>
      </c>
      <c r="O1553">
        <v>12</v>
      </c>
      <c r="P1553">
        <v>15</v>
      </c>
      <c r="Q1553">
        <v>2</v>
      </c>
      <c r="R1553">
        <v>4</v>
      </c>
      <c r="S1553">
        <v>1</v>
      </c>
      <c r="T1553">
        <v>1</v>
      </c>
      <c r="U1553">
        <v>19</v>
      </c>
      <c r="V1553">
        <v>0</v>
      </c>
      <c r="W1553">
        <v>0</v>
      </c>
      <c r="X1553">
        <v>2</v>
      </c>
      <c r="Y1553">
        <v>1</v>
      </c>
      <c r="Z1553">
        <v>0</v>
      </c>
      <c r="AA1553">
        <v>9</v>
      </c>
      <c r="AB1553">
        <v>0</v>
      </c>
      <c r="AC1553" s="419">
        <f t="shared" si="150"/>
        <v>2</v>
      </c>
      <c r="AD1553" s="419">
        <f t="shared" si="151"/>
        <v>2</v>
      </c>
      <c r="AE1553" s="419">
        <f t="shared" si="152"/>
        <v>0</v>
      </c>
      <c r="AF1553" s="419">
        <f t="shared" si="153"/>
        <v>1</v>
      </c>
      <c r="AG1553" s="419">
        <f t="shared" si="154"/>
        <v>10</v>
      </c>
      <c r="AH1553" s="419">
        <f t="shared" si="155"/>
        <v>0</v>
      </c>
    </row>
    <row r="1554" spans="1:34" ht="14.5" x14ac:dyDescent="0.35">
      <c r="A1554" s="681" t="s">
        <v>2721</v>
      </c>
      <c r="B1554" s="682" t="s">
        <v>10526</v>
      </c>
      <c r="C1554" s="419"/>
      <c r="D1554" s="419"/>
      <c r="E1554" s="419"/>
      <c r="F1554" s="419"/>
      <c r="G1554" s="419"/>
      <c r="H1554" s="419"/>
      <c r="I1554" s="419"/>
      <c r="J1554" s="419"/>
      <c r="K1554" s="419"/>
      <c r="L1554" s="419"/>
      <c r="M1554" t="s">
        <v>10527</v>
      </c>
      <c r="N1554">
        <v>10</v>
      </c>
      <c r="O1554">
        <v>2</v>
      </c>
      <c r="P1554">
        <v>8</v>
      </c>
      <c r="Q1554">
        <v>2</v>
      </c>
      <c r="R1554">
        <v>0</v>
      </c>
      <c r="S1554">
        <v>8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2</v>
      </c>
      <c r="Z1554">
        <v>0</v>
      </c>
      <c r="AA1554">
        <v>0</v>
      </c>
      <c r="AB1554">
        <v>0</v>
      </c>
      <c r="AC1554" s="419">
        <f t="shared" si="150"/>
        <v>2</v>
      </c>
      <c r="AD1554" s="419">
        <f t="shared" si="151"/>
        <v>0</v>
      </c>
      <c r="AE1554" s="419">
        <f t="shared" si="152"/>
        <v>6</v>
      </c>
      <c r="AF1554" s="419">
        <f t="shared" si="153"/>
        <v>0</v>
      </c>
      <c r="AG1554" s="419">
        <f t="shared" si="154"/>
        <v>0</v>
      </c>
      <c r="AH1554" s="419">
        <f t="shared" si="155"/>
        <v>0</v>
      </c>
    </row>
    <row r="1555" spans="1:34" ht="14.5" x14ac:dyDescent="0.35">
      <c r="A1555" s="681" t="s">
        <v>2712</v>
      </c>
      <c r="B1555" s="682" t="s">
        <v>4047</v>
      </c>
      <c r="C1555" s="419"/>
      <c r="D1555" s="419"/>
      <c r="E1555" s="419"/>
      <c r="F1555" s="419"/>
      <c r="G1555" s="419"/>
      <c r="H1555" s="419"/>
      <c r="I1555" s="419"/>
      <c r="J1555" s="419"/>
      <c r="K1555" s="419"/>
      <c r="L1555" s="419"/>
      <c r="M1555" t="s">
        <v>8346</v>
      </c>
      <c r="N1555">
        <v>28</v>
      </c>
      <c r="O1555">
        <v>17</v>
      </c>
      <c r="P1555">
        <v>11</v>
      </c>
      <c r="Q1555">
        <v>1</v>
      </c>
      <c r="R1555">
        <v>3</v>
      </c>
      <c r="S1555">
        <v>3</v>
      </c>
      <c r="T1555">
        <v>1</v>
      </c>
      <c r="U1555">
        <v>16</v>
      </c>
      <c r="V1555">
        <v>4</v>
      </c>
      <c r="W1555">
        <v>0</v>
      </c>
      <c r="X1555">
        <v>3</v>
      </c>
      <c r="Y1555">
        <v>1</v>
      </c>
      <c r="Z1555">
        <v>1</v>
      </c>
      <c r="AA1555">
        <v>9</v>
      </c>
      <c r="AB1555">
        <v>3</v>
      </c>
      <c r="AC1555" s="419">
        <f t="shared" si="150"/>
        <v>1</v>
      </c>
      <c r="AD1555" s="419">
        <f t="shared" si="151"/>
        <v>0</v>
      </c>
      <c r="AE1555" s="419">
        <f t="shared" si="152"/>
        <v>2</v>
      </c>
      <c r="AF1555" s="419">
        <f t="shared" si="153"/>
        <v>0</v>
      </c>
      <c r="AG1555" s="419">
        <f t="shared" si="154"/>
        <v>7</v>
      </c>
      <c r="AH1555" s="419">
        <f t="shared" si="155"/>
        <v>1</v>
      </c>
    </row>
    <row r="1556" spans="1:34" ht="14.5" x14ac:dyDescent="0.35">
      <c r="A1556" s="681" t="s">
        <v>1257</v>
      </c>
      <c r="B1556" s="682" t="s">
        <v>4048</v>
      </c>
      <c r="C1556" s="419"/>
      <c r="D1556" s="419"/>
      <c r="E1556" s="419"/>
      <c r="F1556" s="419"/>
      <c r="G1556" s="419"/>
      <c r="H1556" s="419"/>
      <c r="I1556" s="419"/>
      <c r="J1556" s="419"/>
      <c r="K1556" s="419"/>
      <c r="L1556" s="419"/>
      <c r="M1556" t="s">
        <v>550</v>
      </c>
      <c r="N1556">
        <v>27</v>
      </c>
      <c r="O1556">
        <v>15</v>
      </c>
      <c r="P1556">
        <v>12</v>
      </c>
      <c r="Q1556">
        <v>8</v>
      </c>
      <c r="R1556">
        <v>8</v>
      </c>
      <c r="S1556">
        <v>8</v>
      </c>
      <c r="T1556">
        <v>2</v>
      </c>
      <c r="U1556">
        <v>1</v>
      </c>
      <c r="V1556">
        <v>0</v>
      </c>
      <c r="W1556">
        <v>4</v>
      </c>
      <c r="X1556">
        <v>6</v>
      </c>
      <c r="Y1556">
        <v>4</v>
      </c>
      <c r="Z1556">
        <v>0</v>
      </c>
      <c r="AA1556">
        <v>1</v>
      </c>
      <c r="AB1556">
        <v>0</v>
      </c>
      <c r="AC1556" s="419">
        <f t="shared" si="150"/>
        <v>4</v>
      </c>
      <c r="AD1556" s="419">
        <f t="shared" si="151"/>
        <v>2</v>
      </c>
      <c r="AE1556" s="419">
        <f t="shared" si="152"/>
        <v>4</v>
      </c>
      <c r="AF1556" s="419">
        <f t="shared" si="153"/>
        <v>2</v>
      </c>
      <c r="AG1556" s="419">
        <f t="shared" si="154"/>
        <v>0</v>
      </c>
      <c r="AH1556" s="419">
        <f t="shared" si="155"/>
        <v>0</v>
      </c>
    </row>
    <row r="1557" spans="1:34" ht="14.5" x14ac:dyDescent="0.35">
      <c r="A1557" s="681" t="s">
        <v>13227</v>
      </c>
      <c r="B1557" s="682" t="s">
        <v>14342</v>
      </c>
      <c r="C1557" s="419"/>
      <c r="D1557" s="419"/>
      <c r="E1557" s="419"/>
      <c r="F1557" s="419"/>
      <c r="G1557" s="419"/>
      <c r="H1557" s="419"/>
      <c r="I1557" s="419"/>
      <c r="J1557" s="419"/>
      <c r="K1557" s="419"/>
      <c r="L1557" s="419"/>
      <c r="M1557" t="s">
        <v>24634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 s="419">
        <f t="shared" si="150"/>
        <v>0</v>
      </c>
      <c r="AD1557" s="419">
        <f t="shared" si="151"/>
        <v>0</v>
      </c>
      <c r="AE1557" s="419">
        <f t="shared" si="152"/>
        <v>0</v>
      </c>
      <c r="AF1557" s="419">
        <f t="shared" si="153"/>
        <v>0</v>
      </c>
      <c r="AG1557" s="419">
        <f t="shared" si="154"/>
        <v>0</v>
      </c>
      <c r="AH1557" s="419">
        <f t="shared" si="155"/>
        <v>0</v>
      </c>
    </row>
    <row r="1558" spans="1:34" ht="14.5" x14ac:dyDescent="0.35">
      <c r="A1558" s="681" t="s">
        <v>1239</v>
      </c>
      <c r="B1558" s="682" t="s">
        <v>4049</v>
      </c>
      <c r="C1558" s="419"/>
      <c r="D1558" s="419"/>
      <c r="E1558" s="419"/>
      <c r="F1558" s="419"/>
      <c r="G1558" s="419"/>
      <c r="H1558" s="419"/>
      <c r="I1558" s="419"/>
      <c r="J1558" s="419"/>
      <c r="K1558" s="419"/>
      <c r="L1558" s="419"/>
      <c r="M1558" t="s">
        <v>1086</v>
      </c>
      <c r="N1558">
        <v>18</v>
      </c>
      <c r="O1558">
        <v>12</v>
      </c>
      <c r="P1558">
        <v>6</v>
      </c>
      <c r="Q1558">
        <v>2</v>
      </c>
      <c r="R1558">
        <v>3</v>
      </c>
      <c r="S1558">
        <v>0</v>
      </c>
      <c r="T1558">
        <v>13</v>
      </c>
      <c r="U1558">
        <v>0</v>
      </c>
      <c r="V1558">
        <v>0</v>
      </c>
      <c r="W1558">
        <v>1</v>
      </c>
      <c r="X1558">
        <v>3</v>
      </c>
      <c r="Y1558">
        <v>0</v>
      </c>
      <c r="Z1558">
        <v>8</v>
      </c>
      <c r="AA1558">
        <v>0</v>
      </c>
      <c r="AB1558">
        <v>0</v>
      </c>
      <c r="AC1558" s="419">
        <f t="shared" si="150"/>
        <v>1</v>
      </c>
      <c r="AD1558" s="419">
        <f t="shared" si="151"/>
        <v>0</v>
      </c>
      <c r="AE1558" s="419">
        <f t="shared" si="152"/>
        <v>0</v>
      </c>
      <c r="AF1558" s="419">
        <f t="shared" si="153"/>
        <v>5</v>
      </c>
      <c r="AG1558" s="419">
        <f t="shared" si="154"/>
        <v>0</v>
      </c>
      <c r="AH1558" s="419">
        <f t="shared" si="155"/>
        <v>0</v>
      </c>
    </row>
    <row r="1559" spans="1:34" ht="14.5" x14ac:dyDescent="0.35">
      <c r="A1559" s="681" t="s">
        <v>4051</v>
      </c>
      <c r="B1559" s="682" t="s">
        <v>4052</v>
      </c>
      <c r="C1559" s="419"/>
      <c r="D1559" s="419"/>
      <c r="E1559" s="419"/>
      <c r="F1559" s="419"/>
      <c r="G1559" s="419"/>
      <c r="H1559" s="419"/>
      <c r="I1559" s="419"/>
      <c r="J1559" s="419"/>
      <c r="K1559" s="419"/>
      <c r="L1559" s="419"/>
      <c r="M1559" t="s">
        <v>21358</v>
      </c>
      <c r="N1559">
        <v>18</v>
      </c>
      <c r="O1559">
        <v>12</v>
      </c>
      <c r="P1559">
        <v>6</v>
      </c>
      <c r="Q1559">
        <v>4</v>
      </c>
      <c r="R1559">
        <v>6</v>
      </c>
      <c r="S1559">
        <v>0</v>
      </c>
      <c r="T1559">
        <v>0</v>
      </c>
      <c r="U1559">
        <v>5</v>
      </c>
      <c r="V1559">
        <v>3</v>
      </c>
      <c r="W1559">
        <v>3</v>
      </c>
      <c r="X1559">
        <v>6</v>
      </c>
      <c r="Y1559">
        <v>0</v>
      </c>
      <c r="Z1559">
        <v>0</v>
      </c>
      <c r="AA1559">
        <v>2</v>
      </c>
      <c r="AB1559">
        <v>1</v>
      </c>
      <c r="AC1559" s="419">
        <f t="shared" si="150"/>
        <v>1</v>
      </c>
      <c r="AD1559" s="419">
        <f t="shared" si="151"/>
        <v>0</v>
      </c>
      <c r="AE1559" s="419">
        <f t="shared" si="152"/>
        <v>0</v>
      </c>
      <c r="AF1559" s="419">
        <f t="shared" si="153"/>
        <v>0</v>
      </c>
      <c r="AG1559" s="419">
        <f t="shared" si="154"/>
        <v>3</v>
      </c>
      <c r="AH1559" s="419">
        <f t="shared" si="155"/>
        <v>2</v>
      </c>
    </row>
    <row r="1560" spans="1:34" ht="14.5" x14ac:dyDescent="0.35">
      <c r="A1560" s="681" t="s">
        <v>1385</v>
      </c>
      <c r="B1560" s="682" t="s">
        <v>4054</v>
      </c>
      <c r="C1560" s="419"/>
      <c r="D1560" s="419"/>
      <c r="E1560" s="419"/>
      <c r="F1560" s="419"/>
      <c r="G1560" s="419"/>
      <c r="H1560" s="419"/>
      <c r="I1560" s="419"/>
      <c r="J1560" s="419"/>
      <c r="K1560" s="419"/>
      <c r="L1560" s="419"/>
      <c r="M1560" t="s">
        <v>4055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 s="419">
        <f t="shared" si="150"/>
        <v>0</v>
      </c>
      <c r="AD1560" s="419">
        <f t="shared" si="151"/>
        <v>0</v>
      </c>
      <c r="AE1560" s="419">
        <f t="shared" si="152"/>
        <v>0</v>
      </c>
      <c r="AF1560" s="419">
        <f t="shared" si="153"/>
        <v>0</v>
      </c>
      <c r="AG1560" s="419">
        <f t="shared" si="154"/>
        <v>0</v>
      </c>
      <c r="AH1560" s="419">
        <f t="shared" si="155"/>
        <v>0</v>
      </c>
    </row>
    <row r="1561" spans="1:34" ht="14.5" x14ac:dyDescent="0.35">
      <c r="A1561" s="681" t="s">
        <v>1464</v>
      </c>
      <c r="B1561" s="682" t="s">
        <v>4057</v>
      </c>
      <c r="C1561" s="419"/>
      <c r="D1561" s="419"/>
      <c r="E1561" s="419"/>
      <c r="F1561" s="419"/>
      <c r="G1561" s="419"/>
      <c r="H1561" s="419"/>
      <c r="I1561" s="419"/>
      <c r="J1561" s="419"/>
      <c r="K1561" s="419"/>
      <c r="L1561" s="419"/>
      <c r="M1561" t="s">
        <v>21359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 s="419">
        <f t="shared" si="150"/>
        <v>0</v>
      </c>
      <c r="AD1561" s="419">
        <f t="shared" si="151"/>
        <v>0</v>
      </c>
      <c r="AE1561" s="419">
        <f t="shared" si="152"/>
        <v>0</v>
      </c>
      <c r="AF1561" s="419">
        <f t="shared" si="153"/>
        <v>0</v>
      </c>
      <c r="AG1561" s="419">
        <f t="shared" si="154"/>
        <v>0</v>
      </c>
      <c r="AH1561" s="419">
        <f t="shared" si="155"/>
        <v>0</v>
      </c>
    </row>
    <row r="1562" spans="1:34" ht="14.5" x14ac:dyDescent="0.35">
      <c r="A1562" s="681" t="s">
        <v>1542</v>
      </c>
      <c r="B1562" s="682" t="s">
        <v>4058</v>
      </c>
      <c r="C1562" s="419"/>
      <c r="D1562" s="419"/>
      <c r="E1562" s="419"/>
      <c r="F1562" s="419"/>
      <c r="G1562" s="419"/>
      <c r="H1562" s="419"/>
      <c r="I1562" s="419"/>
      <c r="J1562" s="419"/>
      <c r="K1562" s="419"/>
      <c r="L1562" s="419"/>
      <c r="M1562" t="s">
        <v>4059</v>
      </c>
      <c r="N1562">
        <v>2</v>
      </c>
      <c r="O1562">
        <v>1</v>
      </c>
      <c r="P1562">
        <v>1</v>
      </c>
      <c r="Q1562">
        <v>0</v>
      </c>
      <c r="R1562">
        <v>0</v>
      </c>
      <c r="S1562">
        <v>0</v>
      </c>
      <c r="T1562">
        <v>2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1</v>
      </c>
      <c r="AA1562">
        <v>0</v>
      </c>
      <c r="AB1562">
        <v>0</v>
      </c>
      <c r="AC1562" s="419">
        <f t="shared" si="150"/>
        <v>0</v>
      </c>
      <c r="AD1562" s="419">
        <f t="shared" si="151"/>
        <v>0</v>
      </c>
      <c r="AE1562" s="419">
        <f t="shared" si="152"/>
        <v>0</v>
      </c>
      <c r="AF1562" s="419">
        <f t="shared" si="153"/>
        <v>1</v>
      </c>
      <c r="AG1562" s="419">
        <f t="shared" si="154"/>
        <v>0</v>
      </c>
      <c r="AH1562" s="419">
        <f t="shared" si="155"/>
        <v>0</v>
      </c>
    </row>
    <row r="1563" spans="1:34" ht="14.5" x14ac:dyDescent="0.35">
      <c r="A1563" s="681" t="s">
        <v>1561</v>
      </c>
      <c r="B1563" s="682" t="s">
        <v>4060</v>
      </c>
      <c r="C1563" s="419"/>
      <c r="D1563" s="419"/>
      <c r="E1563" s="419"/>
      <c r="F1563" s="419"/>
      <c r="G1563" s="419"/>
      <c r="H1563" s="419"/>
      <c r="I1563" s="419"/>
      <c r="J1563" s="419"/>
      <c r="K1563" s="419"/>
      <c r="L1563" s="419"/>
      <c r="M1563" t="s">
        <v>4061</v>
      </c>
      <c r="N1563">
        <v>5</v>
      </c>
      <c r="O1563">
        <v>3</v>
      </c>
      <c r="P1563">
        <v>2</v>
      </c>
      <c r="Q1563">
        <v>1</v>
      </c>
      <c r="R1563">
        <v>2</v>
      </c>
      <c r="S1563">
        <v>2</v>
      </c>
      <c r="T1563">
        <v>0</v>
      </c>
      <c r="U1563">
        <v>0</v>
      </c>
      <c r="V1563">
        <v>0</v>
      </c>
      <c r="W1563">
        <v>1</v>
      </c>
      <c r="X1563">
        <v>0</v>
      </c>
      <c r="Y1563">
        <v>2</v>
      </c>
      <c r="Z1563">
        <v>0</v>
      </c>
      <c r="AA1563">
        <v>0</v>
      </c>
      <c r="AB1563">
        <v>0</v>
      </c>
      <c r="AC1563" s="419">
        <f t="shared" si="150"/>
        <v>0</v>
      </c>
      <c r="AD1563" s="419">
        <f t="shared" si="151"/>
        <v>2</v>
      </c>
      <c r="AE1563" s="419">
        <f t="shared" si="152"/>
        <v>0</v>
      </c>
      <c r="AF1563" s="419">
        <f t="shared" si="153"/>
        <v>0</v>
      </c>
      <c r="AG1563" s="419">
        <f t="shared" si="154"/>
        <v>0</v>
      </c>
      <c r="AH1563" s="419">
        <f t="shared" si="155"/>
        <v>0</v>
      </c>
    </row>
    <row r="1564" spans="1:34" ht="14.5" x14ac:dyDescent="0.35">
      <c r="A1564" s="681" t="s">
        <v>1554</v>
      </c>
      <c r="B1564" s="682" t="s">
        <v>4064</v>
      </c>
      <c r="C1564" s="419"/>
      <c r="D1564" s="419"/>
      <c r="E1564" s="419"/>
      <c r="F1564" s="419"/>
      <c r="G1564" s="419"/>
      <c r="H1564" s="419"/>
      <c r="I1564" s="419"/>
      <c r="J1564" s="419"/>
      <c r="K1564" s="419"/>
      <c r="L1564" s="419"/>
      <c r="M1564" t="s">
        <v>4065</v>
      </c>
      <c r="N1564">
        <v>22</v>
      </c>
      <c r="O1564">
        <v>11</v>
      </c>
      <c r="P1564">
        <v>11</v>
      </c>
      <c r="Q1564">
        <v>2</v>
      </c>
      <c r="R1564">
        <v>5</v>
      </c>
      <c r="S1564">
        <v>2</v>
      </c>
      <c r="T1564">
        <v>13</v>
      </c>
      <c r="U1564">
        <v>0</v>
      </c>
      <c r="V1564">
        <v>0</v>
      </c>
      <c r="W1564">
        <v>2</v>
      </c>
      <c r="X1564">
        <v>3</v>
      </c>
      <c r="Y1564">
        <v>1</v>
      </c>
      <c r="Z1564">
        <v>5</v>
      </c>
      <c r="AA1564">
        <v>0</v>
      </c>
      <c r="AB1564">
        <v>0</v>
      </c>
      <c r="AC1564" s="419">
        <f t="shared" si="150"/>
        <v>0</v>
      </c>
      <c r="AD1564" s="419">
        <f t="shared" si="151"/>
        <v>2</v>
      </c>
      <c r="AE1564" s="419">
        <f t="shared" si="152"/>
        <v>1</v>
      </c>
      <c r="AF1564" s="419">
        <f t="shared" si="153"/>
        <v>8</v>
      </c>
      <c r="AG1564" s="419">
        <f t="shared" si="154"/>
        <v>0</v>
      </c>
      <c r="AH1564" s="419">
        <f t="shared" si="155"/>
        <v>0</v>
      </c>
    </row>
    <row r="1565" spans="1:34" ht="14.5" x14ac:dyDescent="0.35">
      <c r="A1565" s="681" t="s">
        <v>1714</v>
      </c>
      <c r="B1565" s="682" t="s">
        <v>4066</v>
      </c>
      <c r="C1565" s="419"/>
      <c r="D1565" s="419"/>
      <c r="E1565" s="419"/>
      <c r="F1565" s="419"/>
      <c r="G1565" s="419"/>
      <c r="H1565" s="419"/>
      <c r="I1565" s="419"/>
      <c r="J1565" s="419"/>
      <c r="K1565" s="419"/>
      <c r="L1565" s="419"/>
      <c r="M1565" t="s">
        <v>21360</v>
      </c>
      <c r="N1565">
        <v>11</v>
      </c>
      <c r="O1565">
        <v>7</v>
      </c>
      <c r="P1565">
        <v>4</v>
      </c>
      <c r="Q1565">
        <v>0</v>
      </c>
      <c r="R1565">
        <v>1</v>
      </c>
      <c r="S1565">
        <v>2</v>
      </c>
      <c r="T1565">
        <v>3</v>
      </c>
      <c r="U1565">
        <v>5</v>
      </c>
      <c r="V1565">
        <v>0</v>
      </c>
      <c r="W1565">
        <v>0</v>
      </c>
      <c r="X1565">
        <v>1</v>
      </c>
      <c r="Y1565">
        <v>0</v>
      </c>
      <c r="Z1565">
        <v>3</v>
      </c>
      <c r="AA1565">
        <v>3</v>
      </c>
      <c r="AB1565">
        <v>0</v>
      </c>
      <c r="AC1565" s="419">
        <f t="shared" si="150"/>
        <v>0</v>
      </c>
      <c r="AD1565" s="419">
        <f t="shared" si="151"/>
        <v>0</v>
      </c>
      <c r="AE1565" s="419">
        <f t="shared" si="152"/>
        <v>2</v>
      </c>
      <c r="AF1565" s="419">
        <f t="shared" si="153"/>
        <v>0</v>
      </c>
      <c r="AG1565" s="419">
        <f t="shared" si="154"/>
        <v>2</v>
      </c>
      <c r="AH1565" s="419">
        <f t="shared" si="155"/>
        <v>0</v>
      </c>
    </row>
    <row r="1566" spans="1:34" ht="14.5" x14ac:dyDescent="0.35">
      <c r="A1566" s="681" t="s">
        <v>1792</v>
      </c>
      <c r="B1566" s="682" t="s">
        <v>4067</v>
      </c>
      <c r="C1566" s="419"/>
      <c r="D1566" s="419"/>
      <c r="E1566" s="419"/>
      <c r="F1566" s="419"/>
      <c r="G1566" s="419"/>
      <c r="H1566" s="419"/>
      <c r="I1566" s="419"/>
      <c r="J1566" s="419"/>
      <c r="K1566" s="419"/>
      <c r="L1566" s="419"/>
      <c r="M1566" t="s">
        <v>15669</v>
      </c>
      <c r="N1566">
        <v>35</v>
      </c>
      <c r="O1566">
        <v>15</v>
      </c>
      <c r="P1566">
        <v>20</v>
      </c>
      <c r="Q1566">
        <v>5</v>
      </c>
      <c r="R1566">
        <v>8</v>
      </c>
      <c r="S1566">
        <v>4</v>
      </c>
      <c r="T1566">
        <v>6</v>
      </c>
      <c r="U1566">
        <v>4</v>
      </c>
      <c r="V1566">
        <v>8</v>
      </c>
      <c r="W1566">
        <v>1</v>
      </c>
      <c r="X1566">
        <v>3</v>
      </c>
      <c r="Y1566">
        <v>0</v>
      </c>
      <c r="Z1566">
        <v>2</v>
      </c>
      <c r="AA1566">
        <v>3</v>
      </c>
      <c r="AB1566">
        <v>6</v>
      </c>
      <c r="AC1566" s="419">
        <f t="shared" si="150"/>
        <v>4</v>
      </c>
      <c r="AD1566" s="419">
        <f t="shared" si="151"/>
        <v>5</v>
      </c>
      <c r="AE1566" s="419">
        <f t="shared" si="152"/>
        <v>4</v>
      </c>
      <c r="AF1566" s="419">
        <f t="shared" si="153"/>
        <v>4</v>
      </c>
      <c r="AG1566" s="419">
        <f t="shared" si="154"/>
        <v>1</v>
      </c>
      <c r="AH1566" s="419">
        <f t="shared" si="155"/>
        <v>2</v>
      </c>
    </row>
    <row r="1567" spans="1:34" ht="14.5" x14ac:dyDescent="0.35">
      <c r="A1567" s="681" t="s">
        <v>7358</v>
      </c>
      <c r="B1567" s="682" t="s">
        <v>4068</v>
      </c>
      <c r="C1567" s="419"/>
      <c r="D1567" s="419"/>
      <c r="E1567" s="419"/>
      <c r="F1567" s="419"/>
      <c r="G1567" s="419"/>
      <c r="H1567" s="419"/>
      <c r="I1567" s="419"/>
      <c r="J1567" s="419"/>
      <c r="K1567" s="419"/>
      <c r="L1567" s="419"/>
      <c r="M1567" t="s">
        <v>22075</v>
      </c>
      <c r="N1567">
        <v>6</v>
      </c>
      <c r="O1567">
        <v>3</v>
      </c>
      <c r="P1567">
        <v>3</v>
      </c>
      <c r="Q1567">
        <v>0</v>
      </c>
      <c r="R1567">
        <v>3</v>
      </c>
      <c r="S1567">
        <v>0</v>
      </c>
      <c r="T1567">
        <v>1</v>
      </c>
      <c r="U1567">
        <v>2</v>
      </c>
      <c r="V1567">
        <v>0</v>
      </c>
      <c r="W1567">
        <v>0</v>
      </c>
      <c r="X1567">
        <v>1</v>
      </c>
      <c r="Y1567">
        <v>0</v>
      </c>
      <c r="Z1567">
        <v>1</v>
      </c>
      <c r="AA1567">
        <v>1</v>
      </c>
      <c r="AB1567">
        <v>0</v>
      </c>
      <c r="AC1567" s="419">
        <f t="shared" si="150"/>
        <v>0</v>
      </c>
      <c r="AD1567" s="419">
        <f t="shared" si="151"/>
        <v>2</v>
      </c>
      <c r="AE1567" s="419">
        <f t="shared" si="152"/>
        <v>0</v>
      </c>
      <c r="AF1567" s="419">
        <f t="shared" si="153"/>
        <v>0</v>
      </c>
      <c r="AG1567" s="419">
        <f t="shared" si="154"/>
        <v>1</v>
      </c>
      <c r="AH1567" s="419">
        <f t="shared" si="155"/>
        <v>0</v>
      </c>
    </row>
    <row r="1568" spans="1:34" ht="14.5" x14ac:dyDescent="0.35">
      <c r="A1568" s="681" t="s">
        <v>1851</v>
      </c>
      <c r="B1568" s="682" t="s">
        <v>4070</v>
      </c>
      <c r="C1568" s="419"/>
      <c r="D1568" s="419"/>
      <c r="E1568" s="419"/>
      <c r="F1568" s="419"/>
      <c r="G1568" s="419"/>
      <c r="H1568" s="419"/>
      <c r="I1568" s="419"/>
      <c r="J1568" s="419"/>
      <c r="K1568" s="419"/>
      <c r="L1568" s="419"/>
      <c r="M1568" t="s">
        <v>2368</v>
      </c>
      <c r="N1568">
        <v>20</v>
      </c>
      <c r="O1568">
        <v>14</v>
      </c>
      <c r="P1568">
        <v>6</v>
      </c>
      <c r="Q1568">
        <v>1</v>
      </c>
      <c r="R1568">
        <v>2</v>
      </c>
      <c r="S1568">
        <v>4</v>
      </c>
      <c r="T1568">
        <v>6</v>
      </c>
      <c r="U1568">
        <v>3</v>
      </c>
      <c r="V1568">
        <v>4</v>
      </c>
      <c r="W1568">
        <v>1</v>
      </c>
      <c r="X1568">
        <v>1</v>
      </c>
      <c r="Y1568">
        <v>2</v>
      </c>
      <c r="Z1568">
        <v>5</v>
      </c>
      <c r="AA1568">
        <v>2</v>
      </c>
      <c r="AB1568">
        <v>3</v>
      </c>
      <c r="AC1568" s="419">
        <f t="shared" si="150"/>
        <v>0</v>
      </c>
      <c r="AD1568" s="419">
        <f t="shared" si="151"/>
        <v>1</v>
      </c>
      <c r="AE1568" s="419">
        <f t="shared" si="152"/>
        <v>2</v>
      </c>
      <c r="AF1568" s="419">
        <f t="shared" si="153"/>
        <v>1</v>
      </c>
      <c r="AG1568" s="419">
        <f t="shared" si="154"/>
        <v>1</v>
      </c>
      <c r="AH1568" s="419">
        <f t="shared" si="155"/>
        <v>1</v>
      </c>
    </row>
    <row r="1569" spans="1:34" ht="14.5" x14ac:dyDescent="0.35">
      <c r="A1569" s="681" t="s">
        <v>1856</v>
      </c>
      <c r="B1569" s="682" t="s">
        <v>4071</v>
      </c>
      <c r="C1569" s="419"/>
      <c r="D1569" s="419"/>
      <c r="E1569" s="419"/>
      <c r="F1569" s="419"/>
      <c r="G1569" s="419"/>
      <c r="H1569" s="419"/>
      <c r="I1569" s="419"/>
      <c r="J1569" s="419"/>
      <c r="K1569" s="419"/>
      <c r="L1569" s="419"/>
      <c r="M1569" t="s">
        <v>4072</v>
      </c>
      <c r="N1569">
        <v>44</v>
      </c>
      <c r="O1569">
        <v>16</v>
      </c>
      <c r="P1569">
        <v>28</v>
      </c>
      <c r="Q1569">
        <v>21</v>
      </c>
      <c r="R1569">
        <v>6</v>
      </c>
      <c r="S1569">
        <v>6</v>
      </c>
      <c r="T1569">
        <v>11</v>
      </c>
      <c r="U1569">
        <v>0</v>
      </c>
      <c r="V1569">
        <v>0</v>
      </c>
      <c r="W1569">
        <v>3</v>
      </c>
      <c r="X1569">
        <v>2</v>
      </c>
      <c r="Y1569">
        <v>2</v>
      </c>
      <c r="Z1569">
        <v>9</v>
      </c>
      <c r="AA1569">
        <v>0</v>
      </c>
      <c r="AB1569">
        <v>0</v>
      </c>
      <c r="AC1569" s="419">
        <f t="shared" si="150"/>
        <v>18</v>
      </c>
      <c r="AD1569" s="419">
        <f t="shared" si="151"/>
        <v>4</v>
      </c>
      <c r="AE1569" s="419">
        <f t="shared" si="152"/>
        <v>4</v>
      </c>
      <c r="AF1569" s="419">
        <f t="shared" si="153"/>
        <v>2</v>
      </c>
      <c r="AG1569" s="419">
        <f t="shared" si="154"/>
        <v>0</v>
      </c>
      <c r="AH1569" s="419">
        <f t="shared" si="155"/>
        <v>0</v>
      </c>
    </row>
    <row r="1570" spans="1:34" ht="14.5" x14ac:dyDescent="0.35">
      <c r="A1570" s="681" t="s">
        <v>1909</v>
      </c>
      <c r="B1570" s="682" t="s">
        <v>4074</v>
      </c>
      <c r="C1570" s="419"/>
      <c r="D1570" s="419"/>
      <c r="E1570" s="419"/>
      <c r="F1570" s="419"/>
      <c r="G1570" s="419"/>
      <c r="H1570" s="419"/>
      <c r="I1570" s="419"/>
      <c r="J1570" s="419"/>
      <c r="K1570" s="419"/>
      <c r="L1570" s="419"/>
      <c r="M1570" t="s">
        <v>21361</v>
      </c>
      <c r="N1570">
        <v>36</v>
      </c>
      <c r="O1570">
        <v>27</v>
      </c>
      <c r="P1570">
        <v>9</v>
      </c>
      <c r="Q1570">
        <v>5</v>
      </c>
      <c r="R1570">
        <v>4</v>
      </c>
      <c r="S1570">
        <v>9</v>
      </c>
      <c r="T1570">
        <v>2</v>
      </c>
      <c r="U1570">
        <v>7</v>
      </c>
      <c r="V1570">
        <v>9</v>
      </c>
      <c r="W1570">
        <v>4</v>
      </c>
      <c r="X1570">
        <v>4</v>
      </c>
      <c r="Y1570">
        <v>7</v>
      </c>
      <c r="Z1570">
        <v>2</v>
      </c>
      <c r="AA1570">
        <v>2</v>
      </c>
      <c r="AB1570">
        <v>8</v>
      </c>
      <c r="AC1570" s="419">
        <f t="shared" si="150"/>
        <v>1</v>
      </c>
      <c r="AD1570" s="419">
        <f t="shared" si="151"/>
        <v>0</v>
      </c>
      <c r="AE1570" s="419">
        <f t="shared" si="152"/>
        <v>2</v>
      </c>
      <c r="AF1570" s="419">
        <f t="shared" si="153"/>
        <v>0</v>
      </c>
      <c r="AG1570" s="419">
        <f t="shared" si="154"/>
        <v>5</v>
      </c>
      <c r="AH1570" s="419">
        <f t="shared" si="155"/>
        <v>1</v>
      </c>
    </row>
    <row r="1571" spans="1:34" ht="14.5" x14ac:dyDescent="0.35">
      <c r="A1571" s="681" t="s">
        <v>1918</v>
      </c>
      <c r="B1571" s="682" t="s">
        <v>4076</v>
      </c>
      <c r="C1571" s="419"/>
      <c r="D1571" s="419"/>
      <c r="E1571" s="419"/>
      <c r="F1571" s="419"/>
      <c r="G1571" s="419"/>
      <c r="H1571" s="419"/>
      <c r="I1571" s="419"/>
      <c r="J1571" s="419"/>
      <c r="K1571" s="419"/>
      <c r="L1571" s="419"/>
      <c r="M1571" t="s">
        <v>22077</v>
      </c>
      <c r="N1571">
        <v>4</v>
      </c>
      <c r="O1571">
        <v>1</v>
      </c>
      <c r="P1571">
        <v>3</v>
      </c>
      <c r="Q1571">
        <v>2</v>
      </c>
      <c r="R1571">
        <v>2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0</v>
      </c>
      <c r="AB1571">
        <v>0</v>
      </c>
      <c r="AC1571" s="419">
        <f t="shared" si="150"/>
        <v>2</v>
      </c>
      <c r="AD1571" s="419">
        <f t="shared" si="151"/>
        <v>1</v>
      </c>
      <c r="AE1571" s="419">
        <f t="shared" si="152"/>
        <v>0</v>
      </c>
      <c r="AF1571" s="419">
        <f t="shared" si="153"/>
        <v>0</v>
      </c>
      <c r="AG1571" s="419">
        <f t="shared" si="154"/>
        <v>0</v>
      </c>
      <c r="AH1571" s="419">
        <f t="shared" si="155"/>
        <v>0</v>
      </c>
    </row>
    <row r="1572" spans="1:34" ht="14.5" x14ac:dyDescent="0.35">
      <c r="A1572" s="681" t="s">
        <v>1274</v>
      </c>
      <c r="B1572" s="682" t="s">
        <v>4077</v>
      </c>
      <c r="C1572" s="419"/>
      <c r="D1572" s="419"/>
      <c r="E1572" s="419"/>
      <c r="F1572" s="419"/>
      <c r="G1572" s="419"/>
      <c r="H1572" s="419"/>
      <c r="I1572" s="419"/>
      <c r="J1572" s="419"/>
      <c r="K1572" s="419"/>
      <c r="L1572" s="419"/>
      <c r="M1572" t="s">
        <v>21362</v>
      </c>
      <c r="N1572">
        <v>40</v>
      </c>
      <c r="O1572">
        <v>26</v>
      </c>
      <c r="P1572">
        <v>14</v>
      </c>
      <c r="Q1572">
        <v>10</v>
      </c>
      <c r="R1572">
        <v>8</v>
      </c>
      <c r="S1572">
        <v>6</v>
      </c>
      <c r="T1572">
        <v>4</v>
      </c>
      <c r="U1572">
        <v>3</v>
      </c>
      <c r="V1572">
        <v>9</v>
      </c>
      <c r="W1572">
        <v>6</v>
      </c>
      <c r="X1572">
        <v>4</v>
      </c>
      <c r="Y1572">
        <v>6</v>
      </c>
      <c r="Z1572">
        <v>1</v>
      </c>
      <c r="AA1572">
        <v>2</v>
      </c>
      <c r="AB1572">
        <v>7</v>
      </c>
      <c r="AC1572" s="419">
        <f t="shared" si="150"/>
        <v>4</v>
      </c>
      <c r="AD1572" s="419">
        <f t="shared" si="151"/>
        <v>4</v>
      </c>
      <c r="AE1572" s="419">
        <f t="shared" si="152"/>
        <v>0</v>
      </c>
      <c r="AF1572" s="419">
        <f t="shared" si="153"/>
        <v>3</v>
      </c>
      <c r="AG1572" s="419">
        <f t="shared" si="154"/>
        <v>1</v>
      </c>
      <c r="AH1572" s="419">
        <f t="shared" si="155"/>
        <v>2</v>
      </c>
    </row>
    <row r="1573" spans="1:34" ht="14.5" x14ac:dyDescent="0.35">
      <c r="A1573" s="681" t="s">
        <v>8704</v>
      </c>
      <c r="B1573" s="682" t="s">
        <v>10577</v>
      </c>
      <c r="C1573" s="419"/>
      <c r="D1573" s="419"/>
      <c r="E1573" s="419"/>
      <c r="F1573" s="419"/>
      <c r="G1573" s="419"/>
      <c r="H1573" s="419"/>
      <c r="I1573" s="419"/>
      <c r="J1573" s="419"/>
      <c r="K1573" s="419"/>
      <c r="L1573" s="419"/>
      <c r="M1573" t="s">
        <v>8989</v>
      </c>
      <c r="N1573">
        <v>27</v>
      </c>
      <c r="O1573">
        <v>16</v>
      </c>
      <c r="P1573">
        <v>11</v>
      </c>
      <c r="Q1573">
        <v>0</v>
      </c>
      <c r="R1573">
        <v>11</v>
      </c>
      <c r="S1573">
        <v>4</v>
      </c>
      <c r="T1573">
        <v>8</v>
      </c>
      <c r="U1573">
        <v>4</v>
      </c>
      <c r="V1573">
        <v>0</v>
      </c>
      <c r="W1573">
        <v>0</v>
      </c>
      <c r="X1573">
        <v>6</v>
      </c>
      <c r="Y1573">
        <v>4</v>
      </c>
      <c r="Z1573">
        <v>4</v>
      </c>
      <c r="AA1573">
        <v>2</v>
      </c>
      <c r="AB1573">
        <v>0</v>
      </c>
      <c r="AC1573" s="419">
        <f t="shared" si="150"/>
        <v>0</v>
      </c>
      <c r="AD1573" s="419">
        <f t="shared" si="151"/>
        <v>5</v>
      </c>
      <c r="AE1573" s="419">
        <f t="shared" si="152"/>
        <v>0</v>
      </c>
      <c r="AF1573" s="419">
        <f t="shared" si="153"/>
        <v>4</v>
      </c>
      <c r="AG1573" s="419">
        <f t="shared" si="154"/>
        <v>2</v>
      </c>
      <c r="AH1573" s="419">
        <f t="shared" si="155"/>
        <v>0</v>
      </c>
    </row>
    <row r="1574" spans="1:34" ht="14.5" x14ac:dyDescent="0.35">
      <c r="A1574" s="681" t="s">
        <v>349</v>
      </c>
      <c r="B1574" s="682" t="s">
        <v>10580</v>
      </c>
      <c r="C1574" s="419"/>
      <c r="D1574" s="419"/>
      <c r="E1574" s="419"/>
      <c r="F1574" s="419"/>
      <c r="G1574" s="419"/>
      <c r="H1574" s="419"/>
      <c r="I1574" s="419"/>
      <c r="J1574" s="419"/>
      <c r="K1574" s="419"/>
      <c r="L1574" s="419"/>
      <c r="M1574" t="s">
        <v>21363</v>
      </c>
      <c r="N1574">
        <v>31</v>
      </c>
      <c r="O1574">
        <v>18</v>
      </c>
      <c r="P1574">
        <v>13</v>
      </c>
      <c r="Q1574">
        <v>3</v>
      </c>
      <c r="R1574">
        <v>12</v>
      </c>
      <c r="S1574">
        <v>7</v>
      </c>
      <c r="T1574">
        <v>3</v>
      </c>
      <c r="U1574">
        <v>6</v>
      </c>
      <c r="V1574">
        <v>0</v>
      </c>
      <c r="W1574">
        <v>1</v>
      </c>
      <c r="X1574">
        <v>5</v>
      </c>
      <c r="Y1574">
        <v>6</v>
      </c>
      <c r="Z1574">
        <v>3</v>
      </c>
      <c r="AA1574">
        <v>3</v>
      </c>
      <c r="AB1574">
        <v>0</v>
      </c>
      <c r="AC1574" s="419">
        <f t="shared" si="150"/>
        <v>2</v>
      </c>
      <c r="AD1574" s="419">
        <f t="shared" si="151"/>
        <v>7</v>
      </c>
      <c r="AE1574" s="419">
        <f t="shared" si="152"/>
        <v>1</v>
      </c>
      <c r="AF1574" s="419">
        <f t="shared" si="153"/>
        <v>0</v>
      </c>
      <c r="AG1574" s="419">
        <f t="shared" si="154"/>
        <v>3</v>
      </c>
      <c r="AH1574" s="419">
        <f t="shared" si="155"/>
        <v>0</v>
      </c>
    </row>
    <row r="1575" spans="1:34" ht="14.5" x14ac:dyDescent="0.35">
      <c r="A1575" s="681" t="s">
        <v>8701</v>
      </c>
      <c r="B1575" s="682" t="s">
        <v>10584</v>
      </c>
      <c r="C1575" s="419"/>
      <c r="D1575" s="419"/>
      <c r="E1575" s="419"/>
      <c r="F1575" s="419"/>
      <c r="G1575" s="419"/>
      <c r="H1575" s="419"/>
      <c r="I1575" s="419"/>
      <c r="J1575" s="419"/>
      <c r="K1575" s="419"/>
      <c r="L1575" s="419"/>
      <c r="M1575" t="s">
        <v>15670</v>
      </c>
      <c r="N1575">
        <v>43</v>
      </c>
      <c r="O1575">
        <v>22</v>
      </c>
      <c r="P1575">
        <v>21</v>
      </c>
      <c r="Q1575">
        <v>10</v>
      </c>
      <c r="R1575">
        <v>7</v>
      </c>
      <c r="S1575">
        <v>9</v>
      </c>
      <c r="T1575">
        <v>4</v>
      </c>
      <c r="U1575">
        <v>13</v>
      </c>
      <c r="V1575">
        <v>0</v>
      </c>
      <c r="W1575">
        <v>4</v>
      </c>
      <c r="X1575">
        <v>2</v>
      </c>
      <c r="Y1575">
        <v>5</v>
      </c>
      <c r="Z1575">
        <v>2</v>
      </c>
      <c r="AA1575">
        <v>9</v>
      </c>
      <c r="AB1575">
        <v>0</v>
      </c>
      <c r="AC1575" s="419">
        <f t="shared" si="150"/>
        <v>6</v>
      </c>
      <c r="AD1575" s="419">
        <f t="shared" si="151"/>
        <v>5</v>
      </c>
      <c r="AE1575" s="419">
        <f t="shared" si="152"/>
        <v>4</v>
      </c>
      <c r="AF1575" s="419">
        <f t="shared" si="153"/>
        <v>2</v>
      </c>
      <c r="AG1575" s="419">
        <f t="shared" si="154"/>
        <v>4</v>
      </c>
      <c r="AH1575" s="419">
        <f t="shared" si="155"/>
        <v>0</v>
      </c>
    </row>
    <row r="1576" spans="1:34" ht="14.5" x14ac:dyDescent="0.35">
      <c r="A1576" s="681" t="s">
        <v>7874</v>
      </c>
      <c r="B1576" s="682" t="s">
        <v>4078</v>
      </c>
      <c r="C1576" s="419"/>
      <c r="D1576" s="419"/>
      <c r="E1576" s="419"/>
      <c r="F1576" s="419"/>
      <c r="G1576" s="419"/>
      <c r="H1576" s="419"/>
      <c r="I1576" s="419"/>
      <c r="J1576" s="419"/>
      <c r="K1576" s="419"/>
      <c r="L1576" s="419"/>
      <c r="M1576" t="s">
        <v>165</v>
      </c>
      <c r="N1576">
        <v>3</v>
      </c>
      <c r="O1576">
        <v>1</v>
      </c>
      <c r="P1576">
        <v>2</v>
      </c>
      <c r="Q1576">
        <v>0</v>
      </c>
      <c r="R1576">
        <v>0</v>
      </c>
      <c r="S1576">
        <v>0</v>
      </c>
      <c r="T1576">
        <v>1</v>
      </c>
      <c r="U1576">
        <v>1</v>
      </c>
      <c r="V1576">
        <v>1</v>
      </c>
      <c r="W1576">
        <v>0</v>
      </c>
      <c r="X1576">
        <v>0</v>
      </c>
      <c r="Y1576">
        <v>0</v>
      </c>
      <c r="Z1576">
        <v>1</v>
      </c>
      <c r="AA1576">
        <v>0</v>
      </c>
      <c r="AB1576">
        <v>0</v>
      </c>
      <c r="AC1576" s="419">
        <f t="shared" si="150"/>
        <v>0</v>
      </c>
      <c r="AD1576" s="419">
        <f t="shared" si="151"/>
        <v>0</v>
      </c>
      <c r="AE1576" s="419">
        <f t="shared" si="152"/>
        <v>0</v>
      </c>
      <c r="AF1576" s="419">
        <f t="shared" si="153"/>
        <v>0</v>
      </c>
      <c r="AG1576" s="419">
        <f t="shared" si="154"/>
        <v>1</v>
      </c>
      <c r="AH1576" s="419">
        <f t="shared" si="155"/>
        <v>1</v>
      </c>
    </row>
    <row r="1577" spans="1:34" ht="14.5" x14ac:dyDescent="0.35">
      <c r="A1577" s="681" t="s">
        <v>8078</v>
      </c>
      <c r="B1577" s="682" t="s">
        <v>10587</v>
      </c>
      <c r="C1577" s="419"/>
      <c r="D1577" s="419"/>
      <c r="E1577" s="419"/>
      <c r="F1577" s="419"/>
      <c r="G1577" s="419"/>
      <c r="H1577" s="419"/>
      <c r="I1577" s="419"/>
      <c r="J1577" s="419"/>
      <c r="K1577" s="419"/>
      <c r="L1577" s="419"/>
      <c r="M1577" t="s">
        <v>10588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 s="419">
        <f t="shared" si="150"/>
        <v>0</v>
      </c>
      <c r="AD1577" s="419">
        <f t="shared" si="151"/>
        <v>0</v>
      </c>
      <c r="AE1577" s="419">
        <f t="shared" si="152"/>
        <v>0</v>
      </c>
      <c r="AF1577" s="419">
        <f t="shared" si="153"/>
        <v>0</v>
      </c>
      <c r="AG1577" s="419">
        <f t="shared" si="154"/>
        <v>0</v>
      </c>
      <c r="AH1577" s="419">
        <f t="shared" si="155"/>
        <v>0</v>
      </c>
    </row>
    <row r="1578" spans="1:34" ht="14.5" x14ac:dyDescent="0.35">
      <c r="A1578" s="681" t="s">
        <v>7362</v>
      </c>
      <c r="B1578" s="682" t="s">
        <v>4081</v>
      </c>
      <c r="C1578" s="419"/>
      <c r="D1578" s="419"/>
      <c r="E1578" s="419"/>
      <c r="F1578" s="419"/>
      <c r="G1578" s="419"/>
      <c r="H1578" s="419"/>
      <c r="I1578" s="419"/>
      <c r="J1578" s="419"/>
      <c r="K1578" s="419"/>
      <c r="L1578" s="419"/>
      <c r="M1578" t="s">
        <v>15671</v>
      </c>
      <c r="N1578">
        <v>8</v>
      </c>
      <c r="O1578">
        <v>5</v>
      </c>
      <c r="P1578">
        <v>3</v>
      </c>
      <c r="Q1578">
        <v>3</v>
      </c>
      <c r="R1578">
        <v>1</v>
      </c>
      <c r="S1578">
        <v>0</v>
      </c>
      <c r="T1578">
        <v>3</v>
      </c>
      <c r="U1578">
        <v>1</v>
      </c>
      <c r="V1578">
        <v>0</v>
      </c>
      <c r="W1578">
        <v>2</v>
      </c>
      <c r="X1578">
        <v>1</v>
      </c>
      <c r="Y1578">
        <v>0</v>
      </c>
      <c r="Z1578">
        <v>1</v>
      </c>
      <c r="AA1578">
        <v>1</v>
      </c>
      <c r="AB1578">
        <v>0</v>
      </c>
      <c r="AC1578" s="419">
        <f t="shared" si="150"/>
        <v>1</v>
      </c>
      <c r="AD1578" s="419">
        <f t="shared" si="151"/>
        <v>0</v>
      </c>
      <c r="AE1578" s="419">
        <f t="shared" si="152"/>
        <v>0</v>
      </c>
      <c r="AF1578" s="419">
        <f t="shared" si="153"/>
        <v>2</v>
      </c>
      <c r="AG1578" s="419">
        <f t="shared" si="154"/>
        <v>0</v>
      </c>
      <c r="AH1578" s="419">
        <f t="shared" si="155"/>
        <v>0</v>
      </c>
    </row>
    <row r="1579" spans="1:34" ht="14.5" x14ac:dyDescent="0.35">
      <c r="A1579" s="681" t="s">
        <v>7361</v>
      </c>
      <c r="B1579" s="682" t="s">
        <v>4083</v>
      </c>
      <c r="C1579" s="419"/>
      <c r="D1579" s="419"/>
      <c r="E1579" s="419"/>
      <c r="F1579" s="419"/>
      <c r="G1579" s="419"/>
      <c r="H1579" s="419"/>
      <c r="I1579" s="419"/>
      <c r="J1579" s="419"/>
      <c r="K1579" s="419"/>
      <c r="L1579" s="419"/>
      <c r="M1579" t="s">
        <v>649</v>
      </c>
      <c r="N1579">
        <v>6</v>
      </c>
      <c r="O1579">
        <v>2</v>
      </c>
      <c r="P1579">
        <v>4</v>
      </c>
      <c r="Q1579">
        <v>0</v>
      </c>
      <c r="R1579">
        <v>6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2</v>
      </c>
      <c r="Y1579">
        <v>0</v>
      </c>
      <c r="Z1579">
        <v>0</v>
      </c>
      <c r="AA1579">
        <v>0</v>
      </c>
      <c r="AB1579">
        <v>0</v>
      </c>
      <c r="AC1579" s="419">
        <f t="shared" si="150"/>
        <v>0</v>
      </c>
      <c r="AD1579" s="419">
        <f t="shared" si="151"/>
        <v>4</v>
      </c>
      <c r="AE1579" s="419">
        <f t="shared" si="152"/>
        <v>0</v>
      </c>
      <c r="AF1579" s="419">
        <f t="shared" si="153"/>
        <v>0</v>
      </c>
      <c r="AG1579" s="419">
        <f t="shared" si="154"/>
        <v>0</v>
      </c>
      <c r="AH1579" s="419">
        <f t="shared" si="155"/>
        <v>0</v>
      </c>
    </row>
    <row r="1580" spans="1:34" ht="14.5" x14ac:dyDescent="0.35">
      <c r="A1580" s="681" t="s">
        <v>3791</v>
      </c>
      <c r="B1580" s="682" t="s">
        <v>4084</v>
      </c>
      <c r="C1580" s="419"/>
      <c r="D1580" s="419"/>
      <c r="E1580" s="419"/>
      <c r="F1580" s="419"/>
      <c r="G1580" s="419"/>
      <c r="H1580" s="419"/>
      <c r="I1580" s="419"/>
      <c r="J1580" s="419"/>
      <c r="K1580" s="419"/>
      <c r="L1580" s="419"/>
      <c r="M1580" t="s">
        <v>15672</v>
      </c>
      <c r="N1580">
        <v>11</v>
      </c>
      <c r="O1580">
        <v>7</v>
      </c>
      <c r="P1580">
        <v>4</v>
      </c>
      <c r="Q1580">
        <v>3</v>
      </c>
      <c r="R1580">
        <v>2</v>
      </c>
      <c r="S1580">
        <v>3</v>
      </c>
      <c r="T1580">
        <v>2</v>
      </c>
      <c r="U1580">
        <v>1</v>
      </c>
      <c r="V1580">
        <v>0</v>
      </c>
      <c r="W1580">
        <v>1</v>
      </c>
      <c r="X1580">
        <v>2</v>
      </c>
      <c r="Y1580">
        <v>2</v>
      </c>
      <c r="Z1580">
        <v>1</v>
      </c>
      <c r="AA1580">
        <v>1</v>
      </c>
      <c r="AB1580">
        <v>0</v>
      </c>
      <c r="AC1580" s="419">
        <f t="shared" si="150"/>
        <v>2</v>
      </c>
      <c r="AD1580" s="419">
        <f t="shared" si="151"/>
        <v>0</v>
      </c>
      <c r="AE1580" s="419">
        <f t="shared" si="152"/>
        <v>1</v>
      </c>
      <c r="AF1580" s="419">
        <f t="shared" si="153"/>
        <v>1</v>
      </c>
      <c r="AG1580" s="419">
        <f t="shared" si="154"/>
        <v>0</v>
      </c>
      <c r="AH1580" s="419">
        <f t="shared" si="155"/>
        <v>0</v>
      </c>
    </row>
    <row r="1581" spans="1:34" ht="14.5" x14ac:dyDescent="0.35">
      <c r="A1581" s="681" t="s">
        <v>3812</v>
      </c>
      <c r="B1581" s="682" t="s">
        <v>4085</v>
      </c>
      <c r="C1581" s="419"/>
      <c r="D1581" s="419"/>
      <c r="E1581" s="419"/>
      <c r="F1581" s="419"/>
      <c r="G1581" s="419"/>
      <c r="H1581" s="419"/>
      <c r="I1581" s="419"/>
      <c r="J1581" s="419"/>
      <c r="K1581" s="419"/>
      <c r="L1581" s="419"/>
      <c r="M1581" t="s">
        <v>21367</v>
      </c>
      <c r="N1581">
        <v>29</v>
      </c>
      <c r="O1581">
        <v>14</v>
      </c>
      <c r="P1581">
        <v>15</v>
      </c>
      <c r="Q1581">
        <v>10</v>
      </c>
      <c r="R1581">
        <v>1</v>
      </c>
      <c r="S1581">
        <v>1</v>
      </c>
      <c r="T1581">
        <v>1</v>
      </c>
      <c r="U1581">
        <v>10</v>
      </c>
      <c r="V1581">
        <v>6</v>
      </c>
      <c r="W1581">
        <v>6</v>
      </c>
      <c r="X1581">
        <v>0</v>
      </c>
      <c r="Y1581">
        <v>0</v>
      </c>
      <c r="Z1581">
        <v>1</v>
      </c>
      <c r="AA1581">
        <v>5</v>
      </c>
      <c r="AB1581">
        <v>2</v>
      </c>
      <c r="AC1581" s="419">
        <f t="shared" si="150"/>
        <v>4</v>
      </c>
      <c r="AD1581" s="419">
        <f t="shared" si="151"/>
        <v>1</v>
      </c>
      <c r="AE1581" s="419">
        <f t="shared" si="152"/>
        <v>1</v>
      </c>
      <c r="AF1581" s="419">
        <f t="shared" si="153"/>
        <v>0</v>
      </c>
      <c r="AG1581" s="419">
        <f t="shared" si="154"/>
        <v>5</v>
      </c>
      <c r="AH1581" s="419">
        <f t="shared" si="155"/>
        <v>4</v>
      </c>
    </row>
    <row r="1582" spans="1:34" ht="14.5" x14ac:dyDescent="0.35">
      <c r="A1582" s="681" t="s">
        <v>7360</v>
      </c>
      <c r="B1582" s="682" t="s">
        <v>4086</v>
      </c>
      <c r="C1582" s="419"/>
      <c r="D1582" s="419"/>
      <c r="E1582" s="419"/>
      <c r="F1582" s="419"/>
      <c r="G1582" s="419"/>
      <c r="H1582" s="419"/>
      <c r="I1582" s="419"/>
      <c r="J1582" s="419"/>
      <c r="K1582" s="419"/>
      <c r="L1582" s="419"/>
      <c r="M1582" t="s">
        <v>4087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 s="419">
        <f t="shared" si="150"/>
        <v>0</v>
      </c>
      <c r="AD1582" s="419">
        <f t="shared" si="151"/>
        <v>0</v>
      </c>
      <c r="AE1582" s="419">
        <f t="shared" si="152"/>
        <v>0</v>
      </c>
      <c r="AF1582" s="419">
        <f t="shared" si="153"/>
        <v>0</v>
      </c>
      <c r="AG1582" s="419">
        <f t="shared" si="154"/>
        <v>0</v>
      </c>
      <c r="AH1582" s="419">
        <f t="shared" si="155"/>
        <v>0</v>
      </c>
    </row>
    <row r="1583" spans="1:34" ht="14.5" x14ac:dyDescent="0.35">
      <c r="A1583" s="681" t="s">
        <v>3810</v>
      </c>
      <c r="B1583" s="682" t="s">
        <v>4088</v>
      </c>
      <c r="C1583" s="419"/>
      <c r="D1583" s="419"/>
      <c r="E1583" s="419"/>
      <c r="F1583" s="419"/>
      <c r="G1583" s="419"/>
      <c r="H1583" s="419"/>
      <c r="I1583" s="419"/>
      <c r="J1583" s="419"/>
      <c r="K1583" s="419"/>
      <c r="L1583" s="419"/>
      <c r="M1583" t="s">
        <v>15673</v>
      </c>
      <c r="N1583">
        <v>64</v>
      </c>
      <c r="O1583">
        <v>36</v>
      </c>
      <c r="P1583">
        <v>28</v>
      </c>
      <c r="Q1583">
        <v>5</v>
      </c>
      <c r="R1583">
        <v>8</v>
      </c>
      <c r="S1583">
        <v>15</v>
      </c>
      <c r="T1583">
        <v>8</v>
      </c>
      <c r="U1583">
        <v>11</v>
      </c>
      <c r="V1583">
        <v>17</v>
      </c>
      <c r="W1583">
        <v>2</v>
      </c>
      <c r="X1583">
        <v>5</v>
      </c>
      <c r="Y1583">
        <v>5</v>
      </c>
      <c r="Z1583">
        <v>7</v>
      </c>
      <c r="AA1583">
        <v>8</v>
      </c>
      <c r="AB1583">
        <v>9</v>
      </c>
      <c r="AC1583" s="419">
        <f t="shared" si="150"/>
        <v>3</v>
      </c>
      <c r="AD1583" s="419">
        <f t="shared" si="151"/>
        <v>3</v>
      </c>
      <c r="AE1583" s="419">
        <f t="shared" si="152"/>
        <v>10</v>
      </c>
      <c r="AF1583" s="419">
        <f t="shared" si="153"/>
        <v>1</v>
      </c>
      <c r="AG1583" s="419">
        <f t="shared" si="154"/>
        <v>3</v>
      </c>
      <c r="AH1583" s="419">
        <f t="shared" si="155"/>
        <v>8</v>
      </c>
    </row>
    <row r="1584" spans="1:34" ht="14.5" x14ac:dyDescent="0.35">
      <c r="A1584" s="681" t="s">
        <v>7146</v>
      </c>
      <c r="B1584" s="682" t="s">
        <v>4089</v>
      </c>
      <c r="C1584" s="419"/>
      <c r="D1584" s="419"/>
      <c r="E1584" s="419"/>
      <c r="F1584" s="419"/>
      <c r="G1584" s="419"/>
      <c r="H1584" s="419"/>
      <c r="I1584" s="419"/>
      <c r="J1584" s="419"/>
      <c r="K1584" s="419"/>
      <c r="L1584" s="419"/>
      <c r="M1584" t="s">
        <v>21369</v>
      </c>
      <c r="N1584">
        <v>1</v>
      </c>
      <c r="O1584">
        <v>1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0</v>
      </c>
      <c r="AB1584">
        <v>0</v>
      </c>
      <c r="AC1584" s="419">
        <f t="shared" si="150"/>
        <v>0</v>
      </c>
      <c r="AD1584" s="419">
        <f t="shared" si="151"/>
        <v>0</v>
      </c>
      <c r="AE1584" s="419">
        <f t="shared" si="152"/>
        <v>0</v>
      </c>
      <c r="AF1584" s="419">
        <f t="shared" si="153"/>
        <v>0</v>
      </c>
      <c r="AG1584" s="419">
        <f t="shared" si="154"/>
        <v>0</v>
      </c>
      <c r="AH1584" s="419">
        <f t="shared" si="155"/>
        <v>0</v>
      </c>
    </row>
    <row r="1585" spans="1:34" ht="14.5" x14ac:dyDescent="0.35">
      <c r="A1585" s="681" t="s">
        <v>3794</v>
      </c>
      <c r="B1585" s="682" t="s">
        <v>4093</v>
      </c>
      <c r="C1585" s="419"/>
      <c r="D1585" s="419"/>
      <c r="E1585" s="419"/>
      <c r="F1585" s="419"/>
      <c r="G1585" s="419"/>
      <c r="H1585" s="419"/>
      <c r="I1585" s="419"/>
      <c r="J1585" s="419"/>
      <c r="K1585" s="419"/>
      <c r="L1585" s="419"/>
      <c r="M1585" t="s">
        <v>42</v>
      </c>
      <c r="N1585">
        <v>8</v>
      </c>
      <c r="O1585">
        <v>5</v>
      </c>
      <c r="P1585">
        <v>3</v>
      </c>
      <c r="Q1585">
        <v>2</v>
      </c>
      <c r="R1585">
        <v>0</v>
      </c>
      <c r="S1585">
        <v>1</v>
      </c>
      <c r="T1585">
        <v>2</v>
      </c>
      <c r="U1585">
        <v>3</v>
      </c>
      <c r="V1585">
        <v>0</v>
      </c>
      <c r="W1585">
        <v>0</v>
      </c>
      <c r="X1585">
        <v>0</v>
      </c>
      <c r="Y1585">
        <v>1</v>
      </c>
      <c r="Z1585">
        <v>1</v>
      </c>
      <c r="AA1585">
        <v>3</v>
      </c>
      <c r="AB1585">
        <v>0</v>
      </c>
      <c r="AC1585" s="419">
        <f t="shared" si="150"/>
        <v>2</v>
      </c>
      <c r="AD1585" s="419">
        <f t="shared" si="151"/>
        <v>0</v>
      </c>
      <c r="AE1585" s="419">
        <f t="shared" si="152"/>
        <v>0</v>
      </c>
      <c r="AF1585" s="419">
        <f t="shared" si="153"/>
        <v>1</v>
      </c>
      <c r="AG1585" s="419">
        <f t="shared" si="154"/>
        <v>0</v>
      </c>
      <c r="AH1585" s="419">
        <f t="shared" si="155"/>
        <v>0</v>
      </c>
    </row>
    <row r="1586" spans="1:34" ht="14.5" x14ac:dyDescent="0.35">
      <c r="A1586" s="681" t="s">
        <v>4094</v>
      </c>
      <c r="B1586" s="682" t="s">
        <v>4095</v>
      </c>
      <c r="C1586" s="419"/>
      <c r="D1586" s="419"/>
      <c r="E1586" s="419"/>
      <c r="F1586" s="419"/>
      <c r="G1586" s="419"/>
      <c r="H1586" s="419"/>
      <c r="I1586" s="419"/>
      <c r="J1586" s="419"/>
      <c r="K1586" s="419"/>
      <c r="L1586" s="419"/>
      <c r="M1586" t="s">
        <v>15674</v>
      </c>
      <c r="N1586">
        <v>1</v>
      </c>
      <c r="O1586">
        <v>1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1</v>
      </c>
      <c r="AB1586">
        <v>0</v>
      </c>
      <c r="AC1586" s="419">
        <f t="shared" si="150"/>
        <v>0</v>
      </c>
      <c r="AD1586" s="419">
        <f t="shared" si="151"/>
        <v>0</v>
      </c>
      <c r="AE1586" s="419">
        <f t="shared" si="152"/>
        <v>0</v>
      </c>
      <c r="AF1586" s="419">
        <f t="shared" si="153"/>
        <v>0</v>
      </c>
      <c r="AG1586" s="419">
        <f t="shared" si="154"/>
        <v>0</v>
      </c>
      <c r="AH1586" s="419">
        <f t="shared" si="155"/>
        <v>0</v>
      </c>
    </row>
    <row r="1587" spans="1:34" ht="14.5" x14ac:dyDescent="0.35">
      <c r="A1587" s="681" t="s">
        <v>4097</v>
      </c>
      <c r="B1587" s="682" t="s">
        <v>4098</v>
      </c>
      <c r="C1587" s="419"/>
      <c r="D1587" s="419"/>
      <c r="E1587" s="419"/>
      <c r="F1587" s="419"/>
      <c r="G1587" s="419"/>
      <c r="H1587" s="419"/>
      <c r="I1587" s="419"/>
      <c r="J1587" s="419"/>
      <c r="K1587" s="419"/>
      <c r="L1587" s="419"/>
      <c r="M1587" t="s">
        <v>21371</v>
      </c>
      <c r="N1587">
        <v>11</v>
      </c>
      <c r="O1587">
        <v>3</v>
      </c>
      <c r="P1587">
        <v>8</v>
      </c>
      <c r="Q1587">
        <v>1</v>
      </c>
      <c r="R1587">
        <v>4</v>
      </c>
      <c r="S1587">
        <v>6</v>
      </c>
      <c r="T1587">
        <v>0</v>
      </c>
      <c r="U1587">
        <v>0</v>
      </c>
      <c r="V1587">
        <v>0</v>
      </c>
      <c r="W1587">
        <v>1</v>
      </c>
      <c r="X1587">
        <v>2</v>
      </c>
      <c r="Y1587">
        <v>0</v>
      </c>
      <c r="Z1587">
        <v>0</v>
      </c>
      <c r="AA1587">
        <v>0</v>
      </c>
      <c r="AB1587">
        <v>0</v>
      </c>
      <c r="AC1587" s="419">
        <f t="shared" si="150"/>
        <v>0</v>
      </c>
      <c r="AD1587" s="419">
        <f t="shared" si="151"/>
        <v>2</v>
      </c>
      <c r="AE1587" s="419">
        <f t="shared" si="152"/>
        <v>6</v>
      </c>
      <c r="AF1587" s="419">
        <f t="shared" si="153"/>
        <v>0</v>
      </c>
      <c r="AG1587" s="419">
        <f t="shared" si="154"/>
        <v>0</v>
      </c>
      <c r="AH1587" s="419">
        <f t="shared" si="155"/>
        <v>0</v>
      </c>
    </row>
    <row r="1588" spans="1:34" ht="14.5" x14ac:dyDescent="0.35">
      <c r="A1588" s="681" t="s">
        <v>4099</v>
      </c>
      <c r="B1588" s="682" t="s">
        <v>4100</v>
      </c>
      <c r="C1588" s="419"/>
      <c r="D1588" s="419"/>
      <c r="E1588" s="419"/>
      <c r="F1588" s="419"/>
      <c r="G1588" s="419"/>
      <c r="H1588" s="419"/>
      <c r="I1588" s="419"/>
      <c r="J1588" s="419"/>
      <c r="K1588" s="419"/>
      <c r="L1588" s="419"/>
      <c r="M1588" t="s">
        <v>1109</v>
      </c>
      <c r="N1588">
        <v>11</v>
      </c>
      <c r="O1588">
        <v>5</v>
      </c>
      <c r="P1588">
        <v>6</v>
      </c>
      <c r="Q1588">
        <v>0</v>
      </c>
      <c r="R1588">
        <v>11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5</v>
      </c>
      <c r="Y1588">
        <v>0</v>
      </c>
      <c r="Z1588">
        <v>0</v>
      </c>
      <c r="AA1588">
        <v>0</v>
      </c>
      <c r="AB1588">
        <v>0</v>
      </c>
      <c r="AC1588" s="419">
        <f t="shared" si="150"/>
        <v>0</v>
      </c>
      <c r="AD1588" s="419">
        <f t="shared" si="151"/>
        <v>6</v>
      </c>
      <c r="AE1588" s="419">
        <f t="shared" si="152"/>
        <v>0</v>
      </c>
      <c r="AF1588" s="419">
        <f t="shared" si="153"/>
        <v>0</v>
      </c>
      <c r="AG1588" s="419">
        <f t="shared" si="154"/>
        <v>0</v>
      </c>
      <c r="AH1588" s="419">
        <f t="shared" si="155"/>
        <v>0</v>
      </c>
    </row>
    <row r="1589" spans="1:34" ht="14.5" x14ac:dyDescent="0.35">
      <c r="A1589" s="681" t="s">
        <v>4101</v>
      </c>
      <c r="B1589" s="682" t="s">
        <v>10529</v>
      </c>
      <c r="C1589" s="419"/>
      <c r="D1589" s="419"/>
      <c r="E1589" s="419"/>
      <c r="F1589" s="419"/>
      <c r="G1589" s="419"/>
      <c r="H1589" s="419"/>
      <c r="I1589" s="419"/>
      <c r="J1589" s="419"/>
      <c r="K1589" s="419"/>
      <c r="L1589" s="419"/>
      <c r="M1589" t="s">
        <v>15675</v>
      </c>
      <c r="N1589">
        <v>21</v>
      </c>
      <c r="O1589">
        <v>9</v>
      </c>
      <c r="P1589">
        <v>12</v>
      </c>
      <c r="Q1589">
        <v>4</v>
      </c>
      <c r="R1589">
        <v>11</v>
      </c>
      <c r="S1589">
        <v>6</v>
      </c>
      <c r="T1589">
        <v>0</v>
      </c>
      <c r="U1589">
        <v>0</v>
      </c>
      <c r="V1589">
        <v>0</v>
      </c>
      <c r="W1589">
        <v>1</v>
      </c>
      <c r="X1589">
        <v>5</v>
      </c>
      <c r="Y1589">
        <v>3</v>
      </c>
      <c r="Z1589">
        <v>0</v>
      </c>
      <c r="AA1589">
        <v>0</v>
      </c>
      <c r="AB1589">
        <v>0</v>
      </c>
      <c r="AC1589" s="419">
        <f t="shared" si="150"/>
        <v>3</v>
      </c>
      <c r="AD1589" s="419">
        <f t="shared" si="151"/>
        <v>6</v>
      </c>
      <c r="AE1589" s="419">
        <f t="shared" si="152"/>
        <v>3</v>
      </c>
      <c r="AF1589" s="419">
        <f t="shared" si="153"/>
        <v>0</v>
      </c>
      <c r="AG1589" s="419">
        <f t="shared" si="154"/>
        <v>0</v>
      </c>
      <c r="AH1589" s="419">
        <f t="shared" si="155"/>
        <v>0</v>
      </c>
    </row>
    <row r="1590" spans="1:34" ht="14.5" x14ac:dyDescent="0.35">
      <c r="A1590" s="681" t="s">
        <v>4102</v>
      </c>
      <c r="B1590" s="682" t="s">
        <v>4103</v>
      </c>
      <c r="C1590" s="419"/>
      <c r="D1590" s="419"/>
      <c r="E1590" s="419"/>
      <c r="F1590" s="419"/>
      <c r="G1590" s="419"/>
      <c r="H1590" s="419"/>
      <c r="I1590" s="419"/>
      <c r="J1590" s="419"/>
      <c r="K1590" s="419"/>
      <c r="L1590" s="419"/>
      <c r="M1590" t="s">
        <v>79</v>
      </c>
      <c r="N1590">
        <v>11</v>
      </c>
      <c r="O1590">
        <v>8</v>
      </c>
      <c r="P1590">
        <v>3</v>
      </c>
      <c r="Q1590">
        <v>5</v>
      </c>
      <c r="R1590">
        <v>2</v>
      </c>
      <c r="S1590">
        <v>0</v>
      </c>
      <c r="T1590">
        <v>0</v>
      </c>
      <c r="U1590">
        <v>4</v>
      </c>
      <c r="V1590">
        <v>0</v>
      </c>
      <c r="W1590">
        <v>4</v>
      </c>
      <c r="X1590">
        <v>1</v>
      </c>
      <c r="Y1590">
        <v>0</v>
      </c>
      <c r="Z1590">
        <v>0</v>
      </c>
      <c r="AA1590">
        <v>3</v>
      </c>
      <c r="AB1590">
        <v>0</v>
      </c>
      <c r="AC1590" s="419">
        <f t="shared" si="150"/>
        <v>1</v>
      </c>
      <c r="AD1590" s="419">
        <f t="shared" si="151"/>
        <v>1</v>
      </c>
      <c r="AE1590" s="419">
        <f t="shared" si="152"/>
        <v>0</v>
      </c>
      <c r="AF1590" s="419">
        <f t="shared" si="153"/>
        <v>0</v>
      </c>
      <c r="AG1590" s="419">
        <f t="shared" si="154"/>
        <v>1</v>
      </c>
      <c r="AH1590" s="419">
        <f t="shared" si="155"/>
        <v>0</v>
      </c>
    </row>
    <row r="1591" spans="1:34" ht="14.5" x14ac:dyDescent="0.35">
      <c r="A1591" s="681" t="s">
        <v>7363</v>
      </c>
      <c r="B1591" s="682" t="s">
        <v>4104</v>
      </c>
      <c r="C1591" s="419"/>
      <c r="D1591" s="419"/>
      <c r="E1591" s="419"/>
      <c r="F1591" s="419"/>
      <c r="G1591" s="419"/>
      <c r="H1591" s="419"/>
      <c r="I1591" s="419"/>
      <c r="J1591" s="419"/>
      <c r="K1591" s="419"/>
      <c r="L1591" s="419"/>
      <c r="M1591" t="s">
        <v>15676</v>
      </c>
      <c r="N1591">
        <v>55</v>
      </c>
      <c r="O1591">
        <v>32</v>
      </c>
      <c r="P1591">
        <v>23</v>
      </c>
      <c r="Q1591">
        <v>6</v>
      </c>
      <c r="R1591">
        <v>9</v>
      </c>
      <c r="S1591">
        <v>12</v>
      </c>
      <c r="T1591">
        <v>8</v>
      </c>
      <c r="U1591">
        <v>10</v>
      </c>
      <c r="V1591">
        <v>10</v>
      </c>
      <c r="W1591">
        <v>2</v>
      </c>
      <c r="X1591">
        <v>6</v>
      </c>
      <c r="Y1591">
        <v>6</v>
      </c>
      <c r="Z1591">
        <v>5</v>
      </c>
      <c r="AA1591">
        <v>7</v>
      </c>
      <c r="AB1591">
        <v>6</v>
      </c>
      <c r="AC1591" s="419">
        <f t="shared" si="150"/>
        <v>4</v>
      </c>
      <c r="AD1591" s="419">
        <f t="shared" si="151"/>
        <v>3</v>
      </c>
      <c r="AE1591" s="419">
        <f t="shared" si="152"/>
        <v>6</v>
      </c>
      <c r="AF1591" s="419">
        <f t="shared" si="153"/>
        <v>3</v>
      </c>
      <c r="AG1591" s="419">
        <f t="shared" si="154"/>
        <v>3</v>
      </c>
      <c r="AH1591" s="419">
        <f t="shared" si="155"/>
        <v>4</v>
      </c>
    </row>
    <row r="1592" spans="1:34" ht="14.5" x14ac:dyDescent="0.35">
      <c r="A1592" s="681" t="s">
        <v>13373</v>
      </c>
      <c r="B1592" s="682" t="s">
        <v>14342</v>
      </c>
      <c r="C1592" s="419"/>
      <c r="D1592" s="419"/>
      <c r="E1592" s="419"/>
      <c r="F1592" s="419"/>
      <c r="G1592" s="419"/>
      <c r="H1592" s="419"/>
      <c r="I1592" s="419"/>
      <c r="J1592" s="419"/>
      <c r="K1592" s="419"/>
      <c r="L1592" s="419"/>
      <c r="M1592" t="s">
        <v>19753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 s="419">
        <f t="shared" si="150"/>
        <v>0</v>
      </c>
      <c r="AD1592" s="419">
        <f t="shared" si="151"/>
        <v>0</v>
      </c>
      <c r="AE1592" s="419">
        <f t="shared" si="152"/>
        <v>0</v>
      </c>
      <c r="AF1592" s="419">
        <f t="shared" si="153"/>
        <v>0</v>
      </c>
      <c r="AG1592" s="419">
        <f t="shared" si="154"/>
        <v>0</v>
      </c>
      <c r="AH1592" s="419">
        <f t="shared" si="155"/>
        <v>0</v>
      </c>
    </row>
    <row r="1593" spans="1:34" ht="14.5" x14ac:dyDescent="0.35">
      <c r="A1593" s="681" t="s">
        <v>2170</v>
      </c>
      <c r="B1593" s="682" t="s">
        <v>10582</v>
      </c>
      <c r="C1593" s="419"/>
      <c r="D1593" s="419"/>
      <c r="E1593" s="419"/>
      <c r="F1593" s="419"/>
      <c r="G1593" s="419"/>
      <c r="H1593" s="419"/>
      <c r="I1593" s="419"/>
      <c r="J1593" s="419"/>
      <c r="K1593" s="419"/>
      <c r="L1593" s="419"/>
      <c r="M1593" t="s">
        <v>14176</v>
      </c>
      <c r="N1593">
        <v>27</v>
      </c>
      <c r="O1593">
        <v>9</v>
      </c>
      <c r="P1593">
        <v>18</v>
      </c>
      <c r="Q1593">
        <v>2</v>
      </c>
      <c r="R1593">
        <v>1</v>
      </c>
      <c r="S1593">
        <v>10</v>
      </c>
      <c r="T1593">
        <v>10</v>
      </c>
      <c r="U1593">
        <v>4</v>
      </c>
      <c r="V1593">
        <v>0</v>
      </c>
      <c r="W1593">
        <v>1</v>
      </c>
      <c r="X1593">
        <v>1</v>
      </c>
      <c r="Y1593">
        <v>4</v>
      </c>
      <c r="Z1593">
        <v>2</v>
      </c>
      <c r="AA1593">
        <v>1</v>
      </c>
      <c r="AB1593">
        <v>0</v>
      </c>
      <c r="AC1593" s="419">
        <f t="shared" si="150"/>
        <v>1</v>
      </c>
      <c r="AD1593" s="419">
        <f t="shared" si="151"/>
        <v>0</v>
      </c>
      <c r="AE1593" s="419">
        <f t="shared" si="152"/>
        <v>6</v>
      </c>
      <c r="AF1593" s="419">
        <f t="shared" si="153"/>
        <v>8</v>
      </c>
      <c r="AG1593" s="419">
        <f t="shared" si="154"/>
        <v>3</v>
      </c>
      <c r="AH1593" s="419">
        <f t="shared" si="155"/>
        <v>0</v>
      </c>
    </row>
    <row r="1594" spans="1:34" ht="14.5" x14ac:dyDescent="0.35">
      <c r="A1594" s="681" t="s">
        <v>4105</v>
      </c>
      <c r="B1594" s="682" t="s">
        <v>4106</v>
      </c>
      <c r="C1594" s="419"/>
      <c r="D1594" s="419"/>
      <c r="E1594" s="419"/>
      <c r="F1594" s="419"/>
      <c r="G1594" s="419"/>
      <c r="H1594" s="419"/>
      <c r="I1594" s="419"/>
      <c r="J1594" s="419"/>
      <c r="K1594" s="419"/>
      <c r="L1594" s="419"/>
      <c r="M1594" t="s">
        <v>4107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 s="419">
        <f t="shared" si="150"/>
        <v>0</v>
      </c>
      <c r="AD1594" s="419">
        <f t="shared" si="151"/>
        <v>0</v>
      </c>
      <c r="AE1594" s="419">
        <f t="shared" si="152"/>
        <v>0</v>
      </c>
      <c r="AF1594" s="419">
        <f t="shared" si="153"/>
        <v>0</v>
      </c>
      <c r="AG1594" s="419">
        <f t="shared" si="154"/>
        <v>0</v>
      </c>
      <c r="AH1594" s="419">
        <f t="shared" si="155"/>
        <v>0</v>
      </c>
    </row>
    <row r="1595" spans="1:34" ht="14.5" x14ac:dyDescent="0.35">
      <c r="A1595" s="681" t="s">
        <v>2564</v>
      </c>
      <c r="B1595" s="682" t="s">
        <v>4109</v>
      </c>
      <c r="C1595" s="419"/>
      <c r="D1595" s="419"/>
      <c r="E1595" s="419"/>
      <c r="F1595" s="419"/>
      <c r="G1595" s="419"/>
      <c r="H1595" s="419"/>
      <c r="I1595" s="419"/>
      <c r="J1595" s="419"/>
      <c r="K1595" s="419"/>
      <c r="L1595" s="419"/>
      <c r="M1595" t="s">
        <v>1346</v>
      </c>
      <c r="N1595">
        <v>1</v>
      </c>
      <c r="O1595">
        <v>1</v>
      </c>
      <c r="P1595">
        <v>0</v>
      </c>
      <c r="Q1595">
        <v>1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1</v>
      </c>
      <c r="X1595">
        <v>0</v>
      </c>
      <c r="Y1595">
        <v>0</v>
      </c>
      <c r="Z1595">
        <v>0</v>
      </c>
      <c r="AA1595">
        <v>0</v>
      </c>
      <c r="AB1595">
        <v>0</v>
      </c>
      <c r="AC1595" s="419">
        <f t="shared" si="150"/>
        <v>0</v>
      </c>
      <c r="AD1595" s="419">
        <f t="shared" si="151"/>
        <v>0</v>
      </c>
      <c r="AE1595" s="419">
        <f t="shared" si="152"/>
        <v>0</v>
      </c>
      <c r="AF1595" s="419">
        <f t="shared" si="153"/>
        <v>0</v>
      </c>
      <c r="AG1595" s="419">
        <f t="shared" si="154"/>
        <v>0</v>
      </c>
      <c r="AH1595" s="419">
        <f t="shared" si="155"/>
        <v>0</v>
      </c>
    </row>
    <row r="1596" spans="1:34" ht="14.5" x14ac:dyDescent="0.35">
      <c r="A1596" s="681" t="s">
        <v>4110</v>
      </c>
      <c r="B1596" s="682" t="s">
        <v>4111</v>
      </c>
      <c r="C1596" s="419"/>
      <c r="D1596" s="419"/>
      <c r="E1596" s="419"/>
      <c r="F1596" s="419"/>
      <c r="G1596" s="419"/>
      <c r="H1596" s="419"/>
      <c r="I1596" s="419"/>
      <c r="J1596" s="419"/>
      <c r="K1596" s="419"/>
      <c r="L1596" s="419"/>
      <c r="M1596" t="s">
        <v>4112</v>
      </c>
      <c r="N1596">
        <v>14</v>
      </c>
      <c r="O1596">
        <v>7</v>
      </c>
      <c r="P1596">
        <v>7</v>
      </c>
      <c r="Q1596">
        <v>3</v>
      </c>
      <c r="R1596">
        <v>1</v>
      </c>
      <c r="S1596">
        <v>2</v>
      </c>
      <c r="T1596">
        <v>8</v>
      </c>
      <c r="U1596">
        <v>0</v>
      </c>
      <c r="V1596">
        <v>0</v>
      </c>
      <c r="W1596">
        <v>2</v>
      </c>
      <c r="X1596">
        <v>1</v>
      </c>
      <c r="Y1596">
        <v>2</v>
      </c>
      <c r="Z1596">
        <v>2</v>
      </c>
      <c r="AA1596">
        <v>0</v>
      </c>
      <c r="AB1596">
        <v>0</v>
      </c>
      <c r="AC1596" s="419">
        <f t="shared" si="150"/>
        <v>1</v>
      </c>
      <c r="AD1596" s="419">
        <f t="shared" si="151"/>
        <v>0</v>
      </c>
      <c r="AE1596" s="419">
        <f t="shared" si="152"/>
        <v>0</v>
      </c>
      <c r="AF1596" s="419">
        <f t="shared" si="153"/>
        <v>6</v>
      </c>
      <c r="AG1596" s="419">
        <f t="shared" si="154"/>
        <v>0</v>
      </c>
      <c r="AH1596" s="419">
        <f t="shared" si="155"/>
        <v>0</v>
      </c>
    </row>
    <row r="1597" spans="1:34" ht="14.5" x14ac:dyDescent="0.35">
      <c r="A1597" s="681" t="s">
        <v>4113</v>
      </c>
      <c r="B1597" s="682" t="s">
        <v>4114</v>
      </c>
      <c r="C1597" s="419"/>
      <c r="D1597" s="419"/>
      <c r="E1597" s="419"/>
      <c r="F1597" s="419"/>
      <c r="G1597" s="419"/>
      <c r="H1597" s="419"/>
      <c r="I1597" s="419"/>
      <c r="J1597" s="419"/>
      <c r="K1597" s="419"/>
      <c r="L1597" s="419"/>
      <c r="M1597" t="s">
        <v>4115</v>
      </c>
      <c r="N1597">
        <v>48</v>
      </c>
      <c r="O1597">
        <v>28</v>
      </c>
      <c r="P1597">
        <v>20</v>
      </c>
      <c r="Q1597">
        <v>4</v>
      </c>
      <c r="R1597">
        <v>16</v>
      </c>
      <c r="S1597">
        <v>7</v>
      </c>
      <c r="T1597">
        <v>8</v>
      </c>
      <c r="U1597">
        <v>13</v>
      </c>
      <c r="V1597">
        <v>0</v>
      </c>
      <c r="W1597">
        <v>3</v>
      </c>
      <c r="X1597">
        <v>6</v>
      </c>
      <c r="Y1597">
        <v>6</v>
      </c>
      <c r="Z1597">
        <v>6</v>
      </c>
      <c r="AA1597">
        <v>7</v>
      </c>
      <c r="AB1597">
        <v>0</v>
      </c>
      <c r="AC1597" s="419">
        <f t="shared" si="150"/>
        <v>1</v>
      </c>
      <c r="AD1597" s="419">
        <f t="shared" si="151"/>
        <v>10</v>
      </c>
      <c r="AE1597" s="419">
        <f t="shared" si="152"/>
        <v>1</v>
      </c>
      <c r="AF1597" s="419">
        <f t="shared" si="153"/>
        <v>2</v>
      </c>
      <c r="AG1597" s="419">
        <f t="shared" si="154"/>
        <v>6</v>
      </c>
      <c r="AH1597" s="419">
        <f t="shared" si="155"/>
        <v>0</v>
      </c>
    </row>
    <row r="1598" spans="1:34" ht="14.5" x14ac:dyDescent="0.35">
      <c r="A1598" s="681" t="s">
        <v>4116</v>
      </c>
      <c r="B1598" s="682" t="s">
        <v>4117</v>
      </c>
      <c r="C1598" s="419"/>
      <c r="D1598" s="419"/>
      <c r="E1598" s="419"/>
      <c r="F1598" s="419"/>
      <c r="G1598" s="419"/>
      <c r="H1598" s="419"/>
      <c r="I1598" s="419"/>
      <c r="J1598" s="419"/>
      <c r="K1598" s="419"/>
      <c r="L1598" s="419"/>
      <c r="M1598" t="s">
        <v>21373</v>
      </c>
      <c r="N1598">
        <v>15</v>
      </c>
      <c r="O1598">
        <v>11</v>
      </c>
      <c r="P1598">
        <v>4</v>
      </c>
      <c r="Q1598">
        <v>2</v>
      </c>
      <c r="R1598">
        <v>4</v>
      </c>
      <c r="S1598">
        <v>1</v>
      </c>
      <c r="T1598">
        <v>8</v>
      </c>
      <c r="U1598">
        <v>0</v>
      </c>
      <c r="V1598">
        <v>0</v>
      </c>
      <c r="W1598">
        <v>2</v>
      </c>
      <c r="X1598">
        <v>4</v>
      </c>
      <c r="Y1598">
        <v>1</v>
      </c>
      <c r="Z1598">
        <v>4</v>
      </c>
      <c r="AA1598">
        <v>0</v>
      </c>
      <c r="AB1598">
        <v>0</v>
      </c>
      <c r="AC1598" s="419">
        <f t="shared" si="150"/>
        <v>0</v>
      </c>
      <c r="AD1598" s="419">
        <f t="shared" si="151"/>
        <v>0</v>
      </c>
      <c r="AE1598" s="419">
        <f t="shared" si="152"/>
        <v>0</v>
      </c>
      <c r="AF1598" s="419">
        <f t="shared" si="153"/>
        <v>4</v>
      </c>
      <c r="AG1598" s="419">
        <f t="shared" si="154"/>
        <v>0</v>
      </c>
      <c r="AH1598" s="419">
        <f t="shared" si="155"/>
        <v>0</v>
      </c>
    </row>
    <row r="1599" spans="1:34" ht="14.5" x14ac:dyDescent="0.35">
      <c r="A1599" s="681" t="s">
        <v>4118</v>
      </c>
      <c r="B1599" s="682" t="s">
        <v>4119</v>
      </c>
      <c r="C1599" s="419"/>
      <c r="D1599" s="419"/>
      <c r="E1599" s="419"/>
      <c r="F1599" s="419"/>
      <c r="G1599" s="419"/>
      <c r="H1599" s="419"/>
      <c r="I1599" s="419"/>
      <c r="J1599" s="419"/>
      <c r="K1599" s="419"/>
      <c r="L1599" s="419"/>
      <c r="M1599" t="s">
        <v>59</v>
      </c>
      <c r="N1599">
        <v>4</v>
      </c>
      <c r="O1599">
        <v>4</v>
      </c>
      <c r="P1599">
        <v>0</v>
      </c>
      <c r="Q1599">
        <v>3</v>
      </c>
      <c r="R1599">
        <v>1</v>
      </c>
      <c r="S1599">
        <v>0</v>
      </c>
      <c r="T1599">
        <v>0</v>
      </c>
      <c r="U1599">
        <v>0</v>
      </c>
      <c r="V1599">
        <v>0</v>
      </c>
      <c r="W1599">
        <v>3</v>
      </c>
      <c r="X1599">
        <v>1</v>
      </c>
      <c r="Y1599">
        <v>0</v>
      </c>
      <c r="Z1599">
        <v>0</v>
      </c>
      <c r="AA1599">
        <v>0</v>
      </c>
      <c r="AB1599">
        <v>0</v>
      </c>
      <c r="AC1599" s="419">
        <f t="shared" si="150"/>
        <v>0</v>
      </c>
      <c r="AD1599" s="419">
        <f t="shared" si="151"/>
        <v>0</v>
      </c>
      <c r="AE1599" s="419">
        <f t="shared" si="152"/>
        <v>0</v>
      </c>
      <c r="AF1599" s="419">
        <f t="shared" si="153"/>
        <v>0</v>
      </c>
      <c r="AG1599" s="419">
        <f t="shared" si="154"/>
        <v>0</v>
      </c>
      <c r="AH1599" s="419">
        <f t="shared" si="155"/>
        <v>0</v>
      </c>
    </row>
    <row r="1600" spans="1:34" ht="14.5" x14ac:dyDescent="0.35">
      <c r="A1600" s="681" t="s">
        <v>4121</v>
      </c>
      <c r="B1600" s="682" t="s">
        <v>4122</v>
      </c>
      <c r="C1600" s="419"/>
      <c r="D1600" s="419"/>
      <c r="E1600" s="419"/>
      <c r="F1600" s="419"/>
      <c r="G1600" s="419"/>
      <c r="H1600" s="419"/>
      <c r="I1600" s="419"/>
      <c r="J1600" s="419"/>
      <c r="K1600" s="419"/>
      <c r="L1600" s="419"/>
      <c r="M1600" t="s">
        <v>251</v>
      </c>
      <c r="N1600">
        <v>9</v>
      </c>
      <c r="O1600">
        <v>4</v>
      </c>
      <c r="P1600">
        <v>5</v>
      </c>
      <c r="Q1600">
        <v>6</v>
      </c>
      <c r="R1600">
        <v>0</v>
      </c>
      <c r="S1600">
        <v>3</v>
      </c>
      <c r="T1600">
        <v>0</v>
      </c>
      <c r="U1600">
        <v>0</v>
      </c>
      <c r="V1600">
        <v>0</v>
      </c>
      <c r="W1600">
        <v>2</v>
      </c>
      <c r="X1600">
        <v>0</v>
      </c>
      <c r="Y1600">
        <v>2</v>
      </c>
      <c r="Z1600">
        <v>0</v>
      </c>
      <c r="AA1600">
        <v>0</v>
      </c>
      <c r="AB1600">
        <v>0</v>
      </c>
      <c r="AC1600" s="419">
        <f t="shared" si="150"/>
        <v>4</v>
      </c>
      <c r="AD1600" s="419">
        <f t="shared" si="151"/>
        <v>0</v>
      </c>
      <c r="AE1600" s="419">
        <f t="shared" si="152"/>
        <v>1</v>
      </c>
      <c r="AF1600" s="419">
        <f t="shared" si="153"/>
        <v>0</v>
      </c>
      <c r="AG1600" s="419">
        <f t="shared" si="154"/>
        <v>0</v>
      </c>
      <c r="AH1600" s="419">
        <f t="shared" si="155"/>
        <v>0</v>
      </c>
    </row>
    <row r="1601" spans="1:34" ht="14.5" x14ac:dyDescent="0.35">
      <c r="A1601" s="681" t="s">
        <v>3991</v>
      </c>
      <c r="B1601" s="682" t="s">
        <v>4123</v>
      </c>
      <c r="C1601" s="419"/>
      <c r="D1601" s="419"/>
      <c r="E1601" s="419"/>
      <c r="F1601" s="419"/>
      <c r="G1601" s="419"/>
      <c r="H1601" s="419"/>
      <c r="I1601" s="419"/>
      <c r="J1601" s="419"/>
      <c r="K1601" s="419"/>
      <c r="L1601" s="419"/>
      <c r="M1601" t="s">
        <v>4124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 s="419">
        <f t="shared" si="150"/>
        <v>0</v>
      </c>
      <c r="AD1601" s="419">
        <f t="shared" si="151"/>
        <v>0</v>
      </c>
      <c r="AE1601" s="419">
        <f t="shared" si="152"/>
        <v>0</v>
      </c>
      <c r="AF1601" s="419">
        <f t="shared" si="153"/>
        <v>0</v>
      </c>
      <c r="AG1601" s="419">
        <f t="shared" si="154"/>
        <v>0</v>
      </c>
      <c r="AH1601" s="419">
        <f t="shared" si="155"/>
        <v>0</v>
      </c>
    </row>
    <row r="1602" spans="1:34" ht="14.5" x14ac:dyDescent="0.35">
      <c r="A1602" s="681" t="s">
        <v>8339</v>
      </c>
      <c r="B1602" s="682" t="s">
        <v>8336</v>
      </c>
      <c r="C1602" s="419"/>
      <c r="D1602" s="419"/>
      <c r="E1602" s="419"/>
      <c r="F1602" s="419"/>
      <c r="G1602" s="419"/>
      <c r="H1602" s="419"/>
      <c r="I1602" s="419"/>
      <c r="J1602" s="419"/>
      <c r="K1602" s="419"/>
      <c r="L1602" s="419"/>
      <c r="M1602" t="s">
        <v>10530</v>
      </c>
      <c r="N1602">
        <v>1</v>
      </c>
      <c r="O1602">
        <v>1</v>
      </c>
      <c r="P1602">
        <v>0</v>
      </c>
      <c r="Q1602">
        <v>0</v>
      </c>
      <c r="R1602">
        <v>0</v>
      </c>
      <c r="S1602">
        <v>1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1</v>
      </c>
      <c r="Z1602">
        <v>0</v>
      </c>
      <c r="AA1602">
        <v>0</v>
      </c>
      <c r="AB1602">
        <v>0</v>
      </c>
      <c r="AC1602" s="419">
        <f t="shared" si="150"/>
        <v>0</v>
      </c>
      <c r="AD1602" s="419">
        <f t="shared" si="151"/>
        <v>0</v>
      </c>
      <c r="AE1602" s="419">
        <f t="shared" si="152"/>
        <v>0</v>
      </c>
      <c r="AF1602" s="419">
        <f t="shared" si="153"/>
        <v>0</v>
      </c>
      <c r="AG1602" s="419">
        <f t="shared" si="154"/>
        <v>0</v>
      </c>
      <c r="AH1602" s="419">
        <f t="shared" si="155"/>
        <v>0</v>
      </c>
    </row>
    <row r="1603" spans="1:34" ht="14.5" x14ac:dyDescent="0.35">
      <c r="A1603" s="681" t="s">
        <v>3998</v>
      </c>
      <c r="B1603" s="682" t="s">
        <v>4125</v>
      </c>
      <c r="C1603" s="419"/>
      <c r="D1603" s="419"/>
      <c r="E1603" s="419"/>
      <c r="F1603" s="419"/>
      <c r="G1603" s="419"/>
      <c r="H1603" s="419"/>
      <c r="I1603" s="419"/>
      <c r="J1603" s="419"/>
      <c r="K1603" s="419"/>
      <c r="L1603" s="419"/>
      <c r="M1603" t="s">
        <v>242</v>
      </c>
      <c r="N1603">
        <v>2</v>
      </c>
      <c r="O1603">
        <v>1</v>
      </c>
      <c r="P1603">
        <v>1</v>
      </c>
      <c r="Q1603">
        <v>1</v>
      </c>
      <c r="R1603">
        <v>0</v>
      </c>
      <c r="S1603">
        <v>0</v>
      </c>
      <c r="T1603">
        <v>1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1</v>
      </c>
      <c r="AA1603">
        <v>0</v>
      </c>
      <c r="AB1603">
        <v>0</v>
      </c>
      <c r="AC1603" s="419">
        <f t="shared" si="150"/>
        <v>1</v>
      </c>
      <c r="AD1603" s="419">
        <f t="shared" si="151"/>
        <v>0</v>
      </c>
      <c r="AE1603" s="419">
        <f t="shared" si="152"/>
        <v>0</v>
      </c>
      <c r="AF1603" s="419">
        <f t="shared" si="153"/>
        <v>0</v>
      </c>
      <c r="AG1603" s="419">
        <f t="shared" si="154"/>
        <v>0</v>
      </c>
      <c r="AH1603" s="419">
        <f t="shared" si="155"/>
        <v>0</v>
      </c>
    </row>
    <row r="1604" spans="1:34" ht="14.5" x14ac:dyDescent="0.35">
      <c r="A1604" s="681" t="s">
        <v>4126</v>
      </c>
      <c r="B1604" s="682" t="s">
        <v>4127</v>
      </c>
      <c r="C1604" s="419"/>
      <c r="D1604" s="419"/>
      <c r="E1604" s="419"/>
      <c r="F1604" s="419"/>
      <c r="G1604" s="419"/>
      <c r="H1604" s="419"/>
      <c r="I1604" s="419"/>
      <c r="J1604" s="419"/>
      <c r="K1604" s="419"/>
      <c r="L1604" s="419"/>
      <c r="M1604" t="s">
        <v>4128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 s="419">
        <f t="shared" ref="AC1604:AC1667" si="156">+Q1604-W1604</f>
        <v>0</v>
      </c>
      <c r="AD1604" s="419">
        <f t="shared" ref="AD1604:AD1667" si="157">+R1604-X1604</f>
        <v>0</v>
      </c>
      <c r="AE1604" s="419">
        <f t="shared" ref="AE1604:AE1667" si="158">+S1604-Y1604</f>
        <v>0</v>
      </c>
      <c r="AF1604" s="419">
        <f t="shared" ref="AF1604:AF1667" si="159">+T1604-Z1604</f>
        <v>0</v>
      </c>
      <c r="AG1604" s="419">
        <f t="shared" ref="AG1604:AG1667" si="160">+U1604-AA1604</f>
        <v>0</v>
      </c>
      <c r="AH1604" s="419">
        <f t="shared" ref="AH1604:AH1667" si="161">+V1604-AB1604</f>
        <v>0</v>
      </c>
    </row>
    <row r="1605" spans="1:34" ht="14.5" x14ac:dyDescent="0.35">
      <c r="A1605" s="681" t="s">
        <v>7433</v>
      </c>
      <c r="B1605" s="682" t="s">
        <v>4129</v>
      </c>
      <c r="C1605" s="419"/>
      <c r="D1605" s="419"/>
      <c r="E1605" s="419"/>
      <c r="F1605" s="419"/>
      <c r="G1605" s="419"/>
      <c r="H1605" s="419"/>
      <c r="I1605" s="419"/>
      <c r="J1605" s="419"/>
      <c r="K1605" s="419"/>
      <c r="L1605" s="419"/>
      <c r="M1605" t="s">
        <v>4130</v>
      </c>
      <c r="N1605">
        <v>3</v>
      </c>
      <c r="O1605">
        <v>2</v>
      </c>
      <c r="P1605">
        <v>1</v>
      </c>
      <c r="Q1605">
        <v>1</v>
      </c>
      <c r="R1605">
        <v>0</v>
      </c>
      <c r="S1605">
        <v>0</v>
      </c>
      <c r="T1605">
        <v>1</v>
      </c>
      <c r="U1605">
        <v>1</v>
      </c>
      <c r="V1605">
        <v>0</v>
      </c>
      <c r="W1605">
        <v>0</v>
      </c>
      <c r="X1605">
        <v>0</v>
      </c>
      <c r="Y1605">
        <v>0</v>
      </c>
      <c r="Z1605">
        <v>1</v>
      </c>
      <c r="AA1605">
        <v>1</v>
      </c>
      <c r="AB1605">
        <v>0</v>
      </c>
      <c r="AC1605" s="419">
        <f t="shared" si="156"/>
        <v>1</v>
      </c>
      <c r="AD1605" s="419">
        <f t="shared" si="157"/>
        <v>0</v>
      </c>
      <c r="AE1605" s="419">
        <f t="shared" si="158"/>
        <v>0</v>
      </c>
      <c r="AF1605" s="419">
        <f t="shared" si="159"/>
        <v>0</v>
      </c>
      <c r="AG1605" s="419">
        <f t="shared" si="160"/>
        <v>0</v>
      </c>
      <c r="AH1605" s="419">
        <f t="shared" si="161"/>
        <v>0</v>
      </c>
    </row>
    <row r="1606" spans="1:34" ht="14.5" x14ac:dyDescent="0.35">
      <c r="A1606" s="681" t="s">
        <v>543</v>
      </c>
      <c r="B1606" s="682" t="s">
        <v>4132</v>
      </c>
      <c r="C1606" s="419"/>
      <c r="D1606" s="419"/>
      <c r="E1606" s="419"/>
      <c r="F1606" s="419"/>
      <c r="G1606" s="419"/>
      <c r="H1606" s="419"/>
      <c r="I1606" s="419"/>
      <c r="J1606" s="419"/>
      <c r="K1606" s="419"/>
      <c r="L1606" s="419"/>
      <c r="M1606" t="s">
        <v>251</v>
      </c>
      <c r="N1606">
        <v>9</v>
      </c>
      <c r="O1606">
        <v>5</v>
      </c>
      <c r="P1606">
        <v>4</v>
      </c>
      <c r="Q1606">
        <v>1</v>
      </c>
      <c r="R1606">
        <v>2</v>
      </c>
      <c r="S1606">
        <v>0</v>
      </c>
      <c r="T1606">
        <v>3</v>
      </c>
      <c r="U1606">
        <v>3</v>
      </c>
      <c r="V1606">
        <v>0</v>
      </c>
      <c r="W1606">
        <v>1</v>
      </c>
      <c r="X1606">
        <v>1</v>
      </c>
      <c r="Y1606">
        <v>0</v>
      </c>
      <c r="Z1606">
        <v>2</v>
      </c>
      <c r="AA1606">
        <v>1</v>
      </c>
      <c r="AB1606">
        <v>0</v>
      </c>
      <c r="AC1606" s="419">
        <f t="shared" si="156"/>
        <v>0</v>
      </c>
      <c r="AD1606" s="419">
        <f t="shared" si="157"/>
        <v>1</v>
      </c>
      <c r="AE1606" s="419">
        <f t="shared" si="158"/>
        <v>0</v>
      </c>
      <c r="AF1606" s="419">
        <f t="shared" si="159"/>
        <v>1</v>
      </c>
      <c r="AG1606" s="419">
        <f t="shared" si="160"/>
        <v>2</v>
      </c>
      <c r="AH1606" s="419">
        <f t="shared" si="161"/>
        <v>0</v>
      </c>
    </row>
    <row r="1607" spans="1:34" ht="14.5" x14ac:dyDescent="0.35">
      <c r="A1607" s="681" t="s">
        <v>568</v>
      </c>
      <c r="B1607" s="682" t="s">
        <v>4133</v>
      </c>
      <c r="C1607" s="419"/>
      <c r="D1607" s="419"/>
      <c r="E1607" s="419"/>
      <c r="F1607" s="419"/>
      <c r="G1607" s="419"/>
      <c r="H1607" s="419"/>
      <c r="I1607" s="419"/>
      <c r="J1607" s="419"/>
      <c r="K1607" s="419"/>
      <c r="L1607" s="419"/>
      <c r="M1607" t="s">
        <v>94</v>
      </c>
      <c r="N1607">
        <v>10</v>
      </c>
      <c r="O1607">
        <v>4</v>
      </c>
      <c r="P1607">
        <v>6</v>
      </c>
      <c r="Q1607">
        <v>3</v>
      </c>
      <c r="R1607">
        <v>0</v>
      </c>
      <c r="S1607">
        <v>0</v>
      </c>
      <c r="T1607">
        <v>7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4</v>
      </c>
      <c r="AA1607">
        <v>0</v>
      </c>
      <c r="AB1607">
        <v>0</v>
      </c>
      <c r="AC1607" s="419">
        <f t="shared" si="156"/>
        <v>3</v>
      </c>
      <c r="AD1607" s="419">
        <f t="shared" si="157"/>
        <v>0</v>
      </c>
      <c r="AE1607" s="419">
        <f t="shared" si="158"/>
        <v>0</v>
      </c>
      <c r="AF1607" s="419">
        <f t="shared" si="159"/>
        <v>3</v>
      </c>
      <c r="AG1607" s="419">
        <f t="shared" si="160"/>
        <v>0</v>
      </c>
      <c r="AH1607" s="419">
        <f t="shared" si="161"/>
        <v>0</v>
      </c>
    </row>
    <row r="1608" spans="1:34" ht="14.5" x14ac:dyDescent="0.35">
      <c r="A1608" s="681" t="s">
        <v>4136</v>
      </c>
      <c r="B1608" s="682" t="s">
        <v>10578</v>
      </c>
      <c r="C1608" s="419"/>
      <c r="D1608" s="419"/>
      <c r="E1608" s="419"/>
      <c r="F1608" s="419"/>
      <c r="G1608" s="419"/>
      <c r="H1608" s="419"/>
      <c r="I1608" s="419"/>
      <c r="J1608" s="419"/>
      <c r="K1608" s="419"/>
      <c r="L1608" s="419"/>
      <c r="M1608" t="s">
        <v>15677</v>
      </c>
      <c r="N1608">
        <v>29</v>
      </c>
      <c r="O1608">
        <v>19</v>
      </c>
      <c r="P1608">
        <v>10</v>
      </c>
      <c r="Q1608">
        <v>10</v>
      </c>
      <c r="R1608">
        <v>9</v>
      </c>
      <c r="S1608">
        <v>1</v>
      </c>
      <c r="T1608">
        <v>2</v>
      </c>
      <c r="U1608">
        <v>7</v>
      </c>
      <c r="V1608">
        <v>0</v>
      </c>
      <c r="W1608">
        <v>8</v>
      </c>
      <c r="X1608">
        <v>7</v>
      </c>
      <c r="Y1608">
        <v>1</v>
      </c>
      <c r="Z1608">
        <v>0</v>
      </c>
      <c r="AA1608">
        <v>3</v>
      </c>
      <c r="AB1608">
        <v>0</v>
      </c>
      <c r="AC1608" s="419">
        <f t="shared" si="156"/>
        <v>2</v>
      </c>
      <c r="AD1608" s="419">
        <f t="shared" si="157"/>
        <v>2</v>
      </c>
      <c r="AE1608" s="419">
        <f t="shared" si="158"/>
        <v>0</v>
      </c>
      <c r="AF1608" s="419">
        <f t="shared" si="159"/>
        <v>2</v>
      </c>
      <c r="AG1608" s="419">
        <f t="shared" si="160"/>
        <v>4</v>
      </c>
      <c r="AH1608" s="419">
        <f t="shared" si="161"/>
        <v>0</v>
      </c>
    </row>
    <row r="1609" spans="1:34" ht="14.5" x14ac:dyDescent="0.35">
      <c r="A1609" s="681" t="s">
        <v>3268</v>
      </c>
      <c r="B1609" s="682" t="s">
        <v>4137</v>
      </c>
      <c r="C1609" s="419"/>
      <c r="D1609" s="419"/>
      <c r="E1609" s="419"/>
      <c r="F1609" s="419"/>
      <c r="G1609" s="419"/>
      <c r="H1609" s="419"/>
      <c r="I1609" s="419"/>
      <c r="J1609" s="419"/>
      <c r="K1609" s="419"/>
      <c r="L1609" s="419"/>
      <c r="M1609" t="s">
        <v>536</v>
      </c>
      <c r="N1609">
        <v>4</v>
      </c>
      <c r="O1609">
        <v>3</v>
      </c>
      <c r="P1609">
        <v>1</v>
      </c>
      <c r="Q1609">
        <v>2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2</v>
      </c>
      <c r="X1609">
        <v>1</v>
      </c>
      <c r="Y1609">
        <v>0</v>
      </c>
      <c r="Z1609">
        <v>0</v>
      </c>
      <c r="AA1609">
        <v>0</v>
      </c>
      <c r="AB1609">
        <v>0</v>
      </c>
      <c r="AC1609" s="419">
        <f t="shared" si="156"/>
        <v>0</v>
      </c>
      <c r="AD1609" s="419">
        <f t="shared" si="157"/>
        <v>0</v>
      </c>
      <c r="AE1609" s="419">
        <f t="shared" si="158"/>
        <v>0</v>
      </c>
      <c r="AF1609" s="419">
        <f t="shared" si="159"/>
        <v>0</v>
      </c>
      <c r="AG1609" s="419">
        <f t="shared" si="160"/>
        <v>1</v>
      </c>
      <c r="AH1609" s="419">
        <f t="shared" si="161"/>
        <v>0</v>
      </c>
    </row>
    <row r="1610" spans="1:34" ht="14.5" x14ac:dyDescent="0.35">
      <c r="A1610" s="681" t="s">
        <v>3311</v>
      </c>
      <c r="B1610" s="682" t="s">
        <v>4139</v>
      </c>
      <c r="C1610" s="419"/>
      <c r="D1610" s="419"/>
      <c r="E1610" s="419"/>
      <c r="F1610" s="419"/>
      <c r="G1610" s="419"/>
      <c r="H1610" s="419"/>
      <c r="I1610" s="419"/>
      <c r="J1610" s="419"/>
      <c r="K1610" s="419"/>
      <c r="L1610" s="419"/>
      <c r="M1610" t="s">
        <v>15678</v>
      </c>
      <c r="N1610">
        <v>12</v>
      </c>
      <c r="O1610">
        <v>6</v>
      </c>
      <c r="P1610">
        <v>6</v>
      </c>
      <c r="Q1610">
        <v>3</v>
      </c>
      <c r="R1610">
        <v>6</v>
      </c>
      <c r="S1610">
        <v>0</v>
      </c>
      <c r="T1610">
        <v>3</v>
      </c>
      <c r="U1610">
        <v>0</v>
      </c>
      <c r="V1610">
        <v>0</v>
      </c>
      <c r="W1610">
        <v>2</v>
      </c>
      <c r="X1610">
        <v>3</v>
      </c>
      <c r="Y1610">
        <v>0</v>
      </c>
      <c r="Z1610">
        <v>1</v>
      </c>
      <c r="AA1610">
        <v>0</v>
      </c>
      <c r="AB1610">
        <v>0</v>
      </c>
      <c r="AC1610" s="419">
        <f t="shared" si="156"/>
        <v>1</v>
      </c>
      <c r="AD1610" s="419">
        <f t="shared" si="157"/>
        <v>3</v>
      </c>
      <c r="AE1610" s="419">
        <f t="shared" si="158"/>
        <v>0</v>
      </c>
      <c r="AF1610" s="419">
        <f t="shared" si="159"/>
        <v>2</v>
      </c>
      <c r="AG1610" s="419">
        <f t="shared" si="160"/>
        <v>0</v>
      </c>
      <c r="AH1610" s="419">
        <f t="shared" si="161"/>
        <v>0</v>
      </c>
    </row>
    <row r="1611" spans="1:34" ht="14.5" x14ac:dyDescent="0.35">
      <c r="A1611" s="681" t="s">
        <v>3217</v>
      </c>
      <c r="B1611" s="682" t="s">
        <v>4140</v>
      </c>
      <c r="C1611" s="419"/>
      <c r="D1611" s="419"/>
      <c r="E1611" s="419"/>
      <c r="F1611" s="419"/>
      <c r="G1611" s="419"/>
      <c r="H1611" s="419"/>
      <c r="I1611" s="419"/>
      <c r="J1611" s="419"/>
      <c r="K1611" s="419"/>
      <c r="L1611" s="419"/>
      <c r="M1611" t="s">
        <v>8847</v>
      </c>
      <c r="N1611">
        <v>5</v>
      </c>
      <c r="O1611">
        <v>2</v>
      </c>
      <c r="P1611">
        <v>3</v>
      </c>
      <c r="Q1611">
        <v>0</v>
      </c>
      <c r="R1611">
        <v>4</v>
      </c>
      <c r="S1611">
        <v>1</v>
      </c>
      <c r="T1611">
        <v>0</v>
      </c>
      <c r="U1611">
        <v>0</v>
      </c>
      <c r="V1611">
        <v>0</v>
      </c>
      <c r="W1611">
        <v>0</v>
      </c>
      <c r="X1611">
        <v>1</v>
      </c>
      <c r="Y1611">
        <v>1</v>
      </c>
      <c r="Z1611">
        <v>0</v>
      </c>
      <c r="AA1611">
        <v>0</v>
      </c>
      <c r="AB1611">
        <v>0</v>
      </c>
      <c r="AC1611" s="419">
        <f t="shared" si="156"/>
        <v>0</v>
      </c>
      <c r="AD1611" s="419">
        <f t="shared" si="157"/>
        <v>3</v>
      </c>
      <c r="AE1611" s="419">
        <f t="shared" si="158"/>
        <v>0</v>
      </c>
      <c r="AF1611" s="419">
        <f t="shared" si="159"/>
        <v>0</v>
      </c>
      <c r="AG1611" s="419">
        <f t="shared" si="160"/>
        <v>0</v>
      </c>
      <c r="AH1611" s="419">
        <f t="shared" si="161"/>
        <v>0</v>
      </c>
    </row>
    <row r="1612" spans="1:34" ht="14.5" x14ac:dyDescent="0.35">
      <c r="A1612" s="681" t="s">
        <v>3293</v>
      </c>
      <c r="B1612" s="682" t="s">
        <v>10585</v>
      </c>
      <c r="C1612" s="419"/>
      <c r="D1612" s="419"/>
      <c r="E1612" s="419"/>
      <c r="F1612" s="419"/>
      <c r="G1612" s="419"/>
      <c r="H1612" s="419"/>
      <c r="I1612" s="419"/>
      <c r="J1612" s="419"/>
      <c r="K1612" s="419"/>
      <c r="L1612" s="419"/>
      <c r="M1612" t="s">
        <v>15679</v>
      </c>
      <c r="N1612">
        <v>49</v>
      </c>
      <c r="O1612">
        <v>19</v>
      </c>
      <c r="P1612">
        <v>30</v>
      </c>
      <c r="Q1612">
        <v>10</v>
      </c>
      <c r="R1612">
        <v>9</v>
      </c>
      <c r="S1612">
        <v>5</v>
      </c>
      <c r="T1612">
        <v>10</v>
      </c>
      <c r="U1612">
        <v>15</v>
      </c>
      <c r="V1612">
        <v>0</v>
      </c>
      <c r="W1612">
        <v>5</v>
      </c>
      <c r="X1612">
        <v>3</v>
      </c>
      <c r="Y1612">
        <v>4</v>
      </c>
      <c r="Z1612">
        <v>2</v>
      </c>
      <c r="AA1612">
        <v>5</v>
      </c>
      <c r="AB1612">
        <v>0</v>
      </c>
      <c r="AC1612" s="419">
        <f t="shared" si="156"/>
        <v>5</v>
      </c>
      <c r="AD1612" s="419">
        <f t="shared" si="157"/>
        <v>6</v>
      </c>
      <c r="AE1612" s="419">
        <f t="shared" si="158"/>
        <v>1</v>
      </c>
      <c r="AF1612" s="419">
        <f t="shared" si="159"/>
        <v>8</v>
      </c>
      <c r="AG1612" s="419">
        <f t="shared" si="160"/>
        <v>10</v>
      </c>
      <c r="AH1612" s="419">
        <f t="shared" si="161"/>
        <v>0</v>
      </c>
    </row>
    <row r="1613" spans="1:34" ht="14.5" x14ac:dyDescent="0.35">
      <c r="A1613" s="681" t="s">
        <v>4141</v>
      </c>
      <c r="B1613" s="682" t="s">
        <v>4142</v>
      </c>
      <c r="C1613" s="419"/>
      <c r="D1613" s="419"/>
      <c r="E1613" s="419"/>
      <c r="F1613" s="419"/>
      <c r="G1613" s="419"/>
      <c r="H1613" s="419"/>
      <c r="I1613" s="419"/>
      <c r="J1613" s="419"/>
      <c r="K1613" s="419"/>
      <c r="L1613" s="419"/>
      <c r="M1613" t="s">
        <v>777</v>
      </c>
      <c r="N1613">
        <v>1</v>
      </c>
      <c r="O1613">
        <v>1</v>
      </c>
      <c r="P1613">
        <v>0</v>
      </c>
      <c r="Q1613">
        <v>0</v>
      </c>
      <c r="R1613">
        <v>0</v>
      </c>
      <c r="S1613">
        <v>0</v>
      </c>
      <c r="T1613">
        <v>1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1</v>
      </c>
      <c r="AA1613">
        <v>0</v>
      </c>
      <c r="AB1613">
        <v>0</v>
      </c>
      <c r="AC1613" s="419">
        <f t="shared" si="156"/>
        <v>0</v>
      </c>
      <c r="AD1613" s="419">
        <f t="shared" si="157"/>
        <v>0</v>
      </c>
      <c r="AE1613" s="419">
        <f t="shared" si="158"/>
        <v>0</v>
      </c>
      <c r="AF1613" s="419">
        <f t="shared" si="159"/>
        <v>0</v>
      </c>
      <c r="AG1613" s="419">
        <f t="shared" si="160"/>
        <v>0</v>
      </c>
      <c r="AH1613" s="419">
        <f t="shared" si="161"/>
        <v>0</v>
      </c>
    </row>
    <row r="1614" spans="1:34" ht="14.5" x14ac:dyDescent="0.35">
      <c r="A1614" s="681" t="s">
        <v>3291</v>
      </c>
      <c r="B1614" s="682" t="s">
        <v>4143</v>
      </c>
      <c r="C1614" s="419"/>
      <c r="D1614" s="419"/>
      <c r="E1614" s="419"/>
      <c r="F1614" s="419"/>
      <c r="G1614" s="419"/>
      <c r="H1614" s="419"/>
      <c r="I1614" s="419"/>
      <c r="J1614" s="419"/>
      <c r="K1614" s="419"/>
      <c r="L1614" s="419"/>
      <c r="M1614" t="s">
        <v>4144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 s="419">
        <f t="shared" si="156"/>
        <v>0</v>
      </c>
      <c r="AD1614" s="419">
        <f t="shared" si="157"/>
        <v>0</v>
      </c>
      <c r="AE1614" s="419">
        <f t="shared" si="158"/>
        <v>0</v>
      </c>
      <c r="AF1614" s="419">
        <f t="shared" si="159"/>
        <v>0</v>
      </c>
      <c r="AG1614" s="419">
        <f t="shared" si="160"/>
        <v>0</v>
      </c>
      <c r="AH1614" s="419">
        <f t="shared" si="161"/>
        <v>0</v>
      </c>
    </row>
    <row r="1615" spans="1:34" ht="14.5" x14ac:dyDescent="0.35">
      <c r="A1615" s="681" t="s">
        <v>670</v>
      </c>
      <c r="B1615" s="682" t="s">
        <v>4145</v>
      </c>
      <c r="C1615" s="419"/>
      <c r="D1615" s="419"/>
      <c r="E1615" s="419"/>
      <c r="F1615" s="419"/>
      <c r="G1615" s="419"/>
      <c r="H1615" s="419"/>
      <c r="I1615" s="419"/>
      <c r="J1615" s="419"/>
      <c r="K1615" s="419"/>
      <c r="L1615" s="419"/>
      <c r="M1615" t="s">
        <v>1487</v>
      </c>
      <c r="N1615">
        <v>23</v>
      </c>
      <c r="O1615">
        <v>15</v>
      </c>
      <c r="P1615">
        <v>8</v>
      </c>
      <c r="Q1615">
        <v>4</v>
      </c>
      <c r="R1615">
        <v>6</v>
      </c>
      <c r="S1615">
        <v>5</v>
      </c>
      <c r="T1615">
        <v>2</v>
      </c>
      <c r="U1615">
        <v>0</v>
      </c>
      <c r="V1615">
        <v>6</v>
      </c>
      <c r="W1615">
        <v>1</v>
      </c>
      <c r="X1615">
        <v>3</v>
      </c>
      <c r="Y1615">
        <v>5</v>
      </c>
      <c r="Z1615">
        <v>1</v>
      </c>
      <c r="AA1615">
        <v>0</v>
      </c>
      <c r="AB1615">
        <v>5</v>
      </c>
      <c r="AC1615" s="419">
        <f t="shared" si="156"/>
        <v>3</v>
      </c>
      <c r="AD1615" s="419">
        <f t="shared" si="157"/>
        <v>3</v>
      </c>
      <c r="AE1615" s="419">
        <f t="shared" si="158"/>
        <v>0</v>
      </c>
      <c r="AF1615" s="419">
        <f t="shared" si="159"/>
        <v>1</v>
      </c>
      <c r="AG1615" s="419">
        <f t="shared" si="160"/>
        <v>0</v>
      </c>
      <c r="AH1615" s="419">
        <f t="shared" si="161"/>
        <v>1</v>
      </c>
    </row>
    <row r="1616" spans="1:34" ht="14.5" x14ac:dyDescent="0.35">
      <c r="A1616" s="681" t="s">
        <v>686</v>
      </c>
      <c r="B1616" s="682" t="s">
        <v>4146</v>
      </c>
      <c r="C1616" s="419"/>
      <c r="D1616" s="419"/>
      <c r="E1616" s="419"/>
      <c r="F1616" s="419"/>
      <c r="G1616" s="419"/>
      <c r="H1616" s="419"/>
      <c r="I1616" s="419"/>
      <c r="J1616" s="419"/>
      <c r="K1616" s="419"/>
      <c r="L1616" s="419"/>
      <c r="M1616" t="s">
        <v>4147</v>
      </c>
      <c r="N1616">
        <v>18</v>
      </c>
      <c r="O1616">
        <v>9</v>
      </c>
      <c r="P1616">
        <v>9</v>
      </c>
      <c r="Q1616">
        <v>10</v>
      </c>
      <c r="R1616">
        <v>6</v>
      </c>
      <c r="S1616">
        <v>2</v>
      </c>
      <c r="T1616">
        <v>0</v>
      </c>
      <c r="U1616">
        <v>0</v>
      </c>
      <c r="V1616">
        <v>0</v>
      </c>
      <c r="W1616">
        <v>6</v>
      </c>
      <c r="X1616">
        <v>2</v>
      </c>
      <c r="Y1616">
        <v>1</v>
      </c>
      <c r="Z1616">
        <v>0</v>
      </c>
      <c r="AA1616">
        <v>0</v>
      </c>
      <c r="AB1616">
        <v>0</v>
      </c>
      <c r="AC1616" s="419">
        <f t="shared" si="156"/>
        <v>4</v>
      </c>
      <c r="AD1616" s="419">
        <f t="shared" si="157"/>
        <v>4</v>
      </c>
      <c r="AE1616" s="419">
        <f t="shared" si="158"/>
        <v>1</v>
      </c>
      <c r="AF1616" s="419">
        <f t="shared" si="159"/>
        <v>0</v>
      </c>
      <c r="AG1616" s="419">
        <f t="shared" si="160"/>
        <v>0</v>
      </c>
      <c r="AH1616" s="419">
        <f t="shared" si="161"/>
        <v>0</v>
      </c>
    </row>
    <row r="1617" spans="1:34" ht="14.5" x14ac:dyDescent="0.35">
      <c r="A1617" s="681" t="s">
        <v>4063</v>
      </c>
      <c r="B1617" s="682" t="s">
        <v>4148</v>
      </c>
      <c r="C1617" s="419"/>
      <c r="D1617" s="419"/>
      <c r="E1617" s="419"/>
      <c r="F1617" s="419"/>
      <c r="G1617" s="419"/>
      <c r="H1617" s="419"/>
      <c r="I1617" s="419"/>
      <c r="J1617" s="419"/>
      <c r="K1617" s="419"/>
      <c r="L1617" s="419"/>
      <c r="M1617" t="s">
        <v>21377</v>
      </c>
      <c r="N1617">
        <v>33</v>
      </c>
      <c r="O1617">
        <v>15</v>
      </c>
      <c r="P1617">
        <v>18</v>
      </c>
      <c r="Q1617">
        <v>17</v>
      </c>
      <c r="R1617">
        <v>9</v>
      </c>
      <c r="S1617">
        <v>6</v>
      </c>
      <c r="T1617">
        <v>0</v>
      </c>
      <c r="U1617">
        <v>0</v>
      </c>
      <c r="V1617">
        <v>1</v>
      </c>
      <c r="W1617">
        <v>9</v>
      </c>
      <c r="X1617">
        <v>5</v>
      </c>
      <c r="Y1617">
        <v>0</v>
      </c>
      <c r="Z1617">
        <v>0</v>
      </c>
      <c r="AA1617">
        <v>0</v>
      </c>
      <c r="AB1617">
        <v>1</v>
      </c>
      <c r="AC1617" s="419">
        <f t="shared" si="156"/>
        <v>8</v>
      </c>
      <c r="AD1617" s="419">
        <f t="shared" si="157"/>
        <v>4</v>
      </c>
      <c r="AE1617" s="419">
        <f t="shared" si="158"/>
        <v>6</v>
      </c>
      <c r="AF1617" s="419">
        <f t="shared" si="159"/>
        <v>0</v>
      </c>
      <c r="AG1617" s="419">
        <f t="shared" si="160"/>
        <v>0</v>
      </c>
      <c r="AH1617" s="419">
        <f t="shared" si="161"/>
        <v>0</v>
      </c>
    </row>
    <row r="1618" spans="1:34" ht="14.5" x14ac:dyDescent="0.35">
      <c r="A1618" s="681" t="s">
        <v>1048</v>
      </c>
      <c r="B1618" s="682" t="s">
        <v>10502</v>
      </c>
      <c r="C1618" s="419"/>
      <c r="D1618" s="419"/>
      <c r="E1618" s="419"/>
      <c r="F1618" s="419"/>
      <c r="G1618" s="419"/>
      <c r="H1618" s="419"/>
      <c r="I1618" s="419"/>
      <c r="J1618" s="419"/>
      <c r="K1618" s="419"/>
      <c r="L1618" s="419"/>
      <c r="M1618" t="s">
        <v>15680</v>
      </c>
      <c r="N1618">
        <v>27</v>
      </c>
      <c r="O1618">
        <v>14</v>
      </c>
      <c r="P1618">
        <v>13</v>
      </c>
      <c r="Q1618">
        <v>3</v>
      </c>
      <c r="R1618">
        <v>8</v>
      </c>
      <c r="S1618">
        <v>2</v>
      </c>
      <c r="T1618">
        <v>5</v>
      </c>
      <c r="U1618">
        <v>5</v>
      </c>
      <c r="V1618">
        <v>4</v>
      </c>
      <c r="W1618">
        <v>3</v>
      </c>
      <c r="X1618">
        <v>3</v>
      </c>
      <c r="Y1618">
        <v>0</v>
      </c>
      <c r="Z1618">
        <v>2</v>
      </c>
      <c r="AA1618">
        <v>3</v>
      </c>
      <c r="AB1618">
        <v>3</v>
      </c>
      <c r="AC1618" s="419">
        <f t="shared" si="156"/>
        <v>0</v>
      </c>
      <c r="AD1618" s="419">
        <f t="shared" si="157"/>
        <v>5</v>
      </c>
      <c r="AE1618" s="419">
        <f t="shared" si="158"/>
        <v>2</v>
      </c>
      <c r="AF1618" s="419">
        <f t="shared" si="159"/>
        <v>3</v>
      </c>
      <c r="AG1618" s="419">
        <f t="shared" si="160"/>
        <v>2</v>
      </c>
      <c r="AH1618" s="419">
        <f t="shared" si="161"/>
        <v>1</v>
      </c>
    </row>
    <row r="1619" spans="1:34" ht="14.5" x14ac:dyDescent="0.35">
      <c r="A1619" s="681" t="s">
        <v>4149</v>
      </c>
      <c r="B1619" s="682" t="s">
        <v>4150</v>
      </c>
      <c r="C1619" s="419"/>
      <c r="D1619" s="419"/>
      <c r="E1619" s="419"/>
      <c r="F1619" s="419"/>
      <c r="G1619" s="419"/>
      <c r="H1619" s="419"/>
      <c r="I1619" s="419"/>
      <c r="J1619" s="419"/>
      <c r="K1619" s="419"/>
      <c r="L1619" s="419"/>
      <c r="M1619" t="s">
        <v>22767</v>
      </c>
      <c r="N1619">
        <v>19</v>
      </c>
      <c r="O1619">
        <v>13</v>
      </c>
      <c r="P1619">
        <v>6</v>
      </c>
      <c r="Q1619">
        <v>5</v>
      </c>
      <c r="R1619">
        <v>2</v>
      </c>
      <c r="S1619">
        <v>7</v>
      </c>
      <c r="T1619">
        <v>4</v>
      </c>
      <c r="U1619">
        <v>1</v>
      </c>
      <c r="V1619">
        <v>0</v>
      </c>
      <c r="W1619">
        <v>3</v>
      </c>
      <c r="X1619">
        <v>2</v>
      </c>
      <c r="Y1619">
        <v>4</v>
      </c>
      <c r="Z1619">
        <v>3</v>
      </c>
      <c r="AA1619">
        <v>1</v>
      </c>
      <c r="AB1619">
        <v>0</v>
      </c>
      <c r="AC1619" s="419">
        <f t="shared" si="156"/>
        <v>2</v>
      </c>
      <c r="AD1619" s="419">
        <f t="shared" si="157"/>
        <v>0</v>
      </c>
      <c r="AE1619" s="419">
        <f t="shared" si="158"/>
        <v>3</v>
      </c>
      <c r="AF1619" s="419">
        <f t="shared" si="159"/>
        <v>1</v>
      </c>
      <c r="AG1619" s="419">
        <f t="shared" si="160"/>
        <v>0</v>
      </c>
      <c r="AH1619" s="419">
        <f t="shared" si="161"/>
        <v>0</v>
      </c>
    </row>
    <row r="1620" spans="1:34" ht="14.5" x14ac:dyDescent="0.35">
      <c r="A1620" s="681" t="s">
        <v>7723</v>
      </c>
      <c r="B1620" s="682" t="s">
        <v>4152</v>
      </c>
      <c r="C1620" s="419"/>
      <c r="D1620" s="419"/>
      <c r="E1620" s="419"/>
      <c r="F1620" s="419"/>
      <c r="G1620" s="419"/>
      <c r="H1620" s="419"/>
      <c r="I1620" s="419"/>
      <c r="J1620" s="419"/>
      <c r="K1620" s="419"/>
      <c r="L1620" s="419"/>
      <c r="M1620" t="s">
        <v>1597</v>
      </c>
      <c r="N1620">
        <v>7</v>
      </c>
      <c r="O1620">
        <v>4</v>
      </c>
      <c r="P1620">
        <v>3</v>
      </c>
      <c r="Q1620">
        <v>1</v>
      </c>
      <c r="R1620">
        <v>0</v>
      </c>
      <c r="S1620">
        <v>1</v>
      </c>
      <c r="T1620">
        <v>4</v>
      </c>
      <c r="U1620">
        <v>1</v>
      </c>
      <c r="V1620">
        <v>0</v>
      </c>
      <c r="W1620">
        <v>0</v>
      </c>
      <c r="X1620">
        <v>0</v>
      </c>
      <c r="Y1620">
        <v>0</v>
      </c>
      <c r="Z1620">
        <v>3</v>
      </c>
      <c r="AA1620">
        <v>1</v>
      </c>
      <c r="AB1620">
        <v>0</v>
      </c>
      <c r="AC1620" s="419">
        <f t="shared" si="156"/>
        <v>1</v>
      </c>
      <c r="AD1620" s="419">
        <f t="shared" si="157"/>
        <v>0</v>
      </c>
      <c r="AE1620" s="419">
        <f t="shared" si="158"/>
        <v>1</v>
      </c>
      <c r="AF1620" s="419">
        <f t="shared" si="159"/>
        <v>1</v>
      </c>
      <c r="AG1620" s="419">
        <f t="shared" si="160"/>
        <v>0</v>
      </c>
      <c r="AH1620" s="419">
        <f t="shared" si="161"/>
        <v>0</v>
      </c>
    </row>
    <row r="1621" spans="1:34" ht="14.5" x14ac:dyDescent="0.35">
      <c r="A1621" s="681" t="s">
        <v>4154</v>
      </c>
      <c r="B1621" s="682" t="s">
        <v>4155</v>
      </c>
      <c r="C1621" s="419"/>
      <c r="D1621" s="419"/>
      <c r="E1621" s="419"/>
      <c r="F1621" s="419"/>
      <c r="G1621" s="419"/>
      <c r="H1621" s="419"/>
      <c r="I1621" s="419"/>
      <c r="J1621" s="419"/>
      <c r="K1621" s="419"/>
      <c r="L1621" s="419"/>
      <c r="M1621" t="s">
        <v>15681</v>
      </c>
      <c r="N1621">
        <v>2</v>
      </c>
      <c r="O1621">
        <v>2</v>
      </c>
      <c r="P1621">
        <v>0</v>
      </c>
      <c r="Q1621">
        <v>0</v>
      </c>
      <c r="R1621">
        <v>2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2</v>
      </c>
      <c r="Y1621">
        <v>0</v>
      </c>
      <c r="Z1621">
        <v>0</v>
      </c>
      <c r="AA1621">
        <v>0</v>
      </c>
      <c r="AB1621">
        <v>0</v>
      </c>
      <c r="AC1621" s="419">
        <f t="shared" si="156"/>
        <v>0</v>
      </c>
      <c r="AD1621" s="419">
        <f t="shared" si="157"/>
        <v>0</v>
      </c>
      <c r="AE1621" s="419">
        <f t="shared" si="158"/>
        <v>0</v>
      </c>
      <c r="AF1621" s="419">
        <f t="shared" si="159"/>
        <v>0</v>
      </c>
      <c r="AG1621" s="419">
        <f t="shared" si="160"/>
        <v>0</v>
      </c>
      <c r="AH1621" s="419">
        <f t="shared" si="161"/>
        <v>0</v>
      </c>
    </row>
    <row r="1622" spans="1:34" ht="14.5" x14ac:dyDescent="0.35">
      <c r="A1622" s="681" t="s">
        <v>4156</v>
      </c>
      <c r="B1622" s="682" t="s">
        <v>4157</v>
      </c>
      <c r="C1622" s="419"/>
      <c r="D1622" s="419"/>
      <c r="E1622" s="419"/>
      <c r="F1622" s="419"/>
      <c r="G1622" s="419"/>
      <c r="H1622" s="419"/>
      <c r="I1622" s="419"/>
      <c r="J1622" s="419"/>
      <c r="K1622" s="419"/>
      <c r="L1622" s="419"/>
      <c r="M1622" t="s">
        <v>507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 s="419">
        <f t="shared" si="156"/>
        <v>0</v>
      </c>
      <c r="AD1622" s="419">
        <f t="shared" si="157"/>
        <v>0</v>
      </c>
      <c r="AE1622" s="419">
        <f t="shared" si="158"/>
        <v>0</v>
      </c>
      <c r="AF1622" s="419">
        <f t="shared" si="159"/>
        <v>0</v>
      </c>
      <c r="AG1622" s="419">
        <f t="shared" si="160"/>
        <v>0</v>
      </c>
      <c r="AH1622" s="419">
        <f t="shared" si="161"/>
        <v>0</v>
      </c>
    </row>
    <row r="1623" spans="1:34" ht="14.5" x14ac:dyDescent="0.35">
      <c r="A1623" s="681" t="s">
        <v>4158</v>
      </c>
      <c r="B1623" s="682" t="s">
        <v>4159</v>
      </c>
      <c r="C1623" s="419"/>
      <c r="D1623" s="419"/>
      <c r="E1623" s="419"/>
      <c r="F1623" s="419"/>
      <c r="G1623" s="419"/>
      <c r="H1623" s="419"/>
      <c r="I1623" s="419"/>
      <c r="J1623" s="419"/>
      <c r="K1623" s="419"/>
      <c r="L1623" s="419"/>
      <c r="M1623" t="s">
        <v>21378</v>
      </c>
      <c r="N1623">
        <v>1</v>
      </c>
      <c r="O1623">
        <v>1</v>
      </c>
      <c r="P1623">
        <v>0</v>
      </c>
      <c r="Q1623">
        <v>1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1</v>
      </c>
      <c r="X1623">
        <v>0</v>
      </c>
      <c r="Y1623">
        <v>0</v>
      </c>
      <c r="Z1623">
        <v>0</v>
      </c>
      <c r="AA1623">
        <v>0</v>
      </c>
      <c r="AB1623">
        <v>0</v>
      </c>
      <c r="AC1623" s="419">
        <f t="shared" si="156"/>
        <v>0</v>
      </c>
      <c r="AD1623" s="419">
        <f t="shared" si="157"/>
        <v>0</v>
      </c>
      <c r="AE1623" s="419">
        <f t="shared" si="158"/>
        <v>0</v>
      </c>
      <c r="AF1623" s="419">
        <f t="shared" si="159"/>
        <v>0</v>
      </c>
      <c r="AG1623" s="419">
        <f t="shared" si="160"/>
        <v>0</v>
      </c>
      <c r="AH1623" s="419">
        <f t="shared" si="161"/>
        <v>0</v>
      </c>
    </row>
    <row r="1624" spans="1:34" ht="14.5" x14ac:dyDescent="0.35">
      <c r="A1624" s="681" t="s">
        <v>2726</v>
      </c>
      <c r="B1624" s="682" t="s">
        <v>4160</v>
      </c>
      <c r="C1624" s="419"/>
      <c r="D1624" s="419"/>
      <c r="E1624" s="419"/>
      <c r="F1624" s="419"/>
      <c r="G1624" s="419"/>
      <c r="H1624" s="419"/>
      <c r="I1624" s="419"/>
      <c r="J1624" s="419"/>
      <c r="K1624" s="419"/>
      <c r="L1624" s="419"/>
      <c r="M1624" t="s">
        <v>550</v>
      </c>
      <c r="N1624">
        <v>8</v>
      </c>
      <c r="O1624">
        <v>3</v>
      </c>
      <c r="P1624">
        <v>5</v>
      </c>
      <c r="Q1624">
        <v>2</v>
      </c>
      <c r="R1624">
        <v>3</v>
      </c>
      <c r="S1624">
        <v>1</v>
      </c>
      <c r="T1624">
        <v>1</v>
      </c>
      <c r="U1624">
        <v>1</v>
      </c>
      <c r="V1624">
        <v>0</v>
      </c>
      <c r="W1624">
        <v>1</v>
      </c>
      <c r="X1624">
        <v>1</v>
      </c>
      <c r="Y1624">
        <v>1</v>
      </c>
      <c r="Z1624">
        <v>0</v>
      </c>
      <c r="AA1624">
        <v>0</v>
      </c>
      <c r="AB1624">
        <v>0</v>
      </c>
      <c r="AC1624" s="419">
        <f t="shared" si="156"/>
        <v>1</v>
      </c>
      <c r="AD1624" s="419">
        <f t="shared" si="157"/>
        <v>2</v>
      </c>
      <c r="AE1624" s="419">
        <f t="shared" si="158"/>
        <v>0</v>
      </c>
      <c r="AF1624" s="419">
        <f t="shared" si="159"/>
        <v>1</v>
      </c>
      <c r="AG1624" s="419">
        <f t="shared" si="160"/>
        <v>1</v>
      </c>
      <c r="AH1624" s="419">
        <f t="shared" si="161"/>
        <v>0</v>
      </c>
    </row>
    <row r="1625" spans="1:34" ht="14.5" x14ac:dyDescent="0.35">
      <c r="A1625" s="681" t="s">
        <v>2751</v>
      </c>
      <c r="B1625" s="682" t="s">
        <v>10466</v>
      </c>
      <c r="C1625" s="419"/>
      <c r="D1625" s="419"/>
      <c r="E1625" s="419"/>
      <c r="F1625" s="419"/>
      <c r="G1625" s="419"/>
      <c r="H1625" s="419"/>
      <c r="I1625" s="419"/>
      <c r="J1625" s="419"/>
      <c r="K1625" s="419"/>
      <c r="L1625" s="419"/>
      <c r="M1625" t="s">
        <v>19248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 s="419">
        <f t="shared" si="156"/>
        <v>0</v>
      </c>
      <c r="AD1625" s="419">
        <f t="shared" si="157"/>
        <v>0</v>
      </c>
      <c r="AE1625" s="419">
        <f t="shared" si="158"/>
        <v>0</v>
      </c>
      <c r="AF1625" s="419">
        <f t="shared" si="159"/>
        <v>0</v>
      </c>
      <c r="AG1625" s="419">
        <f t="shared" si="160"/>
        <v>0</v>
      </c>
      <c r="AH1625" s="419">
        <f t="shared" si="161"/>
        <v>0</v>
      </c>
    </row>
    <row r="1626" spans="1:34" ht="14.5" x14ac:dyDescent="0.35">
      <c r="A1626" s="681" t="s">
        <v>2581</v>
      </c>
      <c r="B1626" s="682" t="s">
        <v>4162</v>
      </c>
      <c r="C1626" s="419"/>
      <c r="D1626" s="419"/>
      <c r="E1626" s="419"/>
      <c r="F1626" s="419"/>
      <c r="G1626" s="419"/>
      <c r="H1626" s="419"/>
      <c r="I1626" s="419"/>
      <c r="J1626" s="419"/>
      <c r="K1626" s="419"/>
      <c r="L1626" s="419"/>
      <c r="M1626" t="s">
        <v>2270</v>
      </c>
      <c r="N1626">
        <v>5</v>
      </c>
      <c r="O1626">
        <v>4</v>
      </c>
      <c r="P1626">
        <v>1</v>
      </c>
      <c r="Q1626">
        <v>2</v>
      </c>
      <c r="R1626">
        <v>1</v>
      </c>
      <c r="S1626">
        <v>0</v>
      </c>
      <c r="T1626">
        <v>0</v>
      </c>
      <c r="U1626">
        <v>2</v>
      </c>
      <c r="V1626">
        <v>0</v>
      </c>
      <c r="W1626">
        <v>2</v>
      </c>
      <c r="X1626">
        <v>0</v>
      </c>
      <c r="Y1626">
        <v>0</v>
      </c>
      <c r="Z1626">
        <v>0</v>
      </c>
      <c r="AA1626">
        <v>2</v>
      </c>
      <c r="AB1626">
        <v>0</v>
      </c>
      <c r="AC1626" s="419">
        <f t="shared" si="156"/>
        <v>0</v>
      </c>
      <c r="AD1626" s="419">
        <f t="shared" si="157"/>
        <v>1</v>
      </c>
      <c r="AE1626" s="419">
        <f t="shared" si="158"/>
        <v>0</v>
      </c>
      <c r="AF1626" s="419">
        <f t="shared" si="159"/>
        <v>0</v>
      </c>
      <c r="AG1626" s="419">
        <f t="shared" si="160"/>
        <v>0</v>
      </c>
      <c r="AH1626" s="419">
        <f t="shared" si="161"/>
        <v>0</v>
      </c>
    </row>
    <row r="1627" spans="1:34" ht="14.5" x14ac:dyDescent="0.35">
      <c r="A1627" s="681" t="s">
        <v>2528</v>
      </c>
      <c r="B1627" s="682" t="s">
        <v>10504</v>
      </c>
      <c r="C1627" s="419"/>
      <c r="D1627" s="419"/>
      <c r="E1627" s="419"/>
      <c r="F1627" s="419"/>
      <c r="G1627" s="419"/>
      <c r="H1627" s="419"/>
      <c r="I1627" s="419"/>
      <c r="J1627" s="419"/>
      <c r="K1627" s="419"/>
      <c r="L1627" s="419"/>
      <c r="M1627" t="s">
        <v>10505</v>
      </c>
      <c r="N1627">
        <v>1</v>
      </c>
      <c r="O1627">
        <v>1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1</v>
      </c>
      <c r="AC1627" s="419">
        <f t="shared" si="156"/>
        <v>0</v>
      </c>
      <c r="AD1627" s="419">
        <f t="shared" si="157"/>
        <v>0</v>
      </c>
      <c r="AE1627" s="419">
        <f t="shared" si="158"/>
        <v>0</v>
      </c>
      <c r="AF1627" s="419">
        <f t="shared" si="159"/>
        <v>0</v>
      </c>
      <c r="AG1627" s="419">
        <f t="shared" si="160"/>
        <v>0</v>
      </c>
      <c r="AH1627" s="419">
        <f t="shared" si="161"/>
        <v>0</v>
      </c>
    </row>
    <row r="1628" spans="1:34" ht="14.5" x14ac:dyDescent="0.35">
      <c r="A1628" s="681" t="s">
        <v>2645</v>
      </c>
      <c r="B1628" s="682" t="s">
        <v>4163</v>
      </c>
      <c r="C1628" s="419"/>
      <c r="D1628" s="419"/>
      <c r="E1628" s="419"/>
      <c r="F1628" s="419"/>
      <c r="G1628" s="419"/>
      <c r="H1628" s="419"/>
      <c r="I1628" s="419"/>
      <c r="J1628" s="419"/>
      <c r="K1628" s="419"/>
      <c r="L1628" s="419"/>
      <c r="M1628" t="s">
        <v>4164</v>
      </c>
      <c r="N1628">
        <v>27</v>
      </c>
      <c r="O1628">
        <v>16</v>
      </c>
      <c r="P1628">
        <v>11</v>
      </c>
      <c r="Q1628">
        <v>6</v>
      </c>
      <c r="R1628">
        <v>5</v>
      </c>
      <c r="S1628">
        <v>5</v>
      </c>
      <c r="T1628">
        <v>4</v>
      </c>
      <c r="U1628">
        <v>7</v>
      </c>
      <c r="V1628">
        <v>0</v>
      </c>
      <c r="W1628">
        <v>3</v>
      </c>
      <c r="X1628">
        <v>3</v>
      </c>
      <c r="Y1628">
        <v>4</v>
      </c>
      <c r="Z1628">
        <v>2</v>
      </c>
      <c r="AA1628">
        <v>4</v>
      </c>
      <c r="AB1628">
        <v>0</v>
      </c>
      <c r="AC1628" s="419">
        <f t="shared" si="156"/>
        <v>3</v>
      </c>
      <c r="AD1628" s="419">
        <f t="shared" si="157"/>
        <v>2</v>
      </c>
      <c r="AE1628" s="419">
        <f t="shared" si="158"/>
        <v>1</v>
      </c>
      <c r="AF1628" s="419">
        <f t="shared" si="159"/>
        <v>2</v>
      </c>
      <c r="AG1628" s="419">
        <f t="shared" si="160"/>
        <v>3</v>
      </c>
      <c r="AH1628" s="419">
        <f t="shared" si="161"/>
        <v>0</v>
      </c>
    </row>
    <row r="1629" spans="1:34" ht="14.5" x14ac:dyDescent="0.35">
      <c r="A1629" s="681" t="s">
        <v>2792</v>
      </c>
      <c r="B1629" s="682" t="s">
        <v>4167</v>
      </c>
      <c r="C1629" s="419"/>
      <c r="D1629" s="419"/>
      <c r="E1629" s="419"/>
      <c r="F1629" s="419"/>
      <c r="G1629" s="419"/>
      <c r="H1629" s="419"/>
      <c r="I1629" s="419"/>
      <c r="J1629" s="419"/>
      <c r="K1629" s="419"/>
      <c r="L1629" s="419"/>
      <c r="M1629" t="s">
        <v>4168</v>
      </c>
      <c r="N1629">
        <v>5</v>
      </c>
      <c r="O1629">
        <v>2</v>
      </c>
      <c r="P1629">
        <v>3</v>
      </c>
      <c r="Q1629">
        <v>0</v>
      </c>
      <c r="R1629">
        <v>0</v>
      </c>
      <c r="S1629">
        <v>0</v>
      </c>
      <c r="T1629">
        <v>4</v>
      </c>
      <c r="U1629">
        <v>1</v>
      </c>
      <c r="V1629">
        <v>0</v>
      </c>
      <c r="W1629">
        <v>0</v>
      </c>
      <c r="X1629">
        <v>0</v>
      </c>
      <c r="Y1629">
        <v>0</v>
      </c>
      <c r="Z1629">
        <v>2</v>
      </c>
      <c r="AA1629">
        <v>0</v>
      </c>
      <c r="AB1629">
        <v>0</v>
      </c>
      <c r="AC1629" s="419">
        <f t="shared" si="156"/>
        <v>0</v>
      </c>
      <c r="AD1629" s="419">
        <f t="shared" si="157"/>
        <v>0</v>
      </c>
      <c r="AE1629" s="419">
        <f t="shared" si="158"/>
        <v>0</v>
      </c>
      <c r="AF1629" s="419">
        <f t="shared" si="159"/>
        <v>2</v>
      </c>
      <c r="AG1629" s="419">
        <f t="shared" si="160"/>
        <v>1</v>
      </c>
      <c r="AH1629" s="419">
        <f t="shared" si="161"/>
        <v>0</v>
      </c>
    </row>
    <row r="1630" spans="1:34" ht="14.5" x14ac:dyDescent="0.35">
      <c r="A1630" s="681" t="s">
        <v>4170</v>
      </c>
      <c r="B1630" s="682" t="s">
        <v>4171</v>
      </c>
      <c r="C1630" s="419"/>
      <c r="D1630" s="419"/>
      <c r="E1630" s="419"/>
      <c r="F1630" s="419"/>
      <c r="G1630" s="419"/>
      <c r="H1630" s="419"/>
      <c r="I1630" s="419"/>
      <c r="J1630" s="419"/>
      <c r="K1630" s="419"/>
      <c r="L1630" s="419"/>
      <c r="M1630" t="s">
        <v>4172</v>
      </c>
      <c r="N1630">
        <v>16</v>
      </c>
      <c r="O1630">
        <v>13</v>
      </c>
      <c r="P1630">
        <v>3</v>
      </c>
      <c r="Q1630">
        <v>3</v>
      </c>
      <c r="R1630">
        <v>7</v>
      </c>
      <c r="S1630">
        <v>1</v>
      </c>
      <c r="T1630">
        <v>0</v>
      </c>
      <c r="U1630">
        <v>5</v>
      </c>
      <c r="V1630">
        <v>0</v>
      </c>
      <c r="W1630">
        <v>2</v>
      </c>
      <c r="X1630">
        <v>5</v>
      </c>
      <c r="Y1630">
        <v>1</v>
      </c>
      <c r="Z1630">
        <v>0</v>
      </c>
      <c r="AA1630">
        <v>5</v>
      </c>
      <c r="AB1630">
        <v>0</v>
      </c>
      <c r="AC1630" s="419">
        <f t="shared" si="156"/>
        <v>1</v>
      </c>
      <c r="AD1630" s="419">
        <f t="shared" si="157"/>
        <v>2</v>
      </c>
      <c r="AE1630" s="419">
        <f t="shared" si="158"/>
        <v>0</v>
      </c>
      <c r="AF1630" s="419">
        <f t="shared" si="159"/>
        <v>0</v>
      </c>
      <c r="AG1630" s="419">
        <f t="shared" si="160"/>
        <v>0</v>
      </c>
      <c r="AH1630" s="419">
        <f t="shared" si="161"/>
        <v>0</v>
      </c>
    </row>
    <row r="1631" spans="1:34" ht="14.5" x14ac:dyDescent="0.35">
      <c r="A1631" s="681" t="s">
        <v>2849</v>
      </c>
      <c r="B1631" s="682" t="s">
        <v>4173</v>
      </c>
      <c r="C1631" s="419"/>
      <c r="D1631" s="419"/>
      <c r="E1631" s="419"/>
      <c r="F1631" s="419"/>
      <c r="G1631" s="419"/>
      <c r="H1631" s="419"/>
      <c r="I1631" s="419"/>
      <c r="J1631" s="419"/>
      <c r="K1631" s="419"/>
      <c r="L1631" s="419"/>
      <c r="M1631" t="s">
        <v>217</v>
      </c>
      <c r="N1631">
        <v>3</v>
      </c>
      <c r="O1631">
        <v>2</v>
      </c>
      <c r="P1631">
        <v>1</v>
      </c>
      <c r="Q1631">
        <v>2</v>
      </c>
      <c r="R1631">
        <v>1</v>
      </c>
      <c r="S1631">
        <v>0</v>
      </c>
      <c r="T1631">
        <v>0</v>
      </c>
      <c r="U1631">
        <v>0</v>
      </c>
      <c r="V1631">
        <v>0</v>
      </c>
      <c r="W1631">
        <v>2</v>
      </c>
      <c r="X1631">
        <v>0</v>
      </c>
      <c r="Y1631">
        <v>0</v>
      </c>
      <c r="Z1631">
        <v>0</v>
      </c>
      <c r="AA1631">
        <v>0</v>
      </c>
      <c r="AB1631">
        <v>0</v>
      </c>
      <c r="AC1631" s="419">
        <f t="shared" si="156"/>
        <v>0</v>
      </c>
      <c r="AD1631" s="419">
        <f t="shared" si="157"/>
        <v>1</v>
      </c>
      <c r="AE1631" s="419">
        <f t="shared" si="158"/>
        <v>0</v>
      </c>
      <c r="AF1631" s="419">
        <f t="shared" si="159"/>
        <v>0</v>
      </c>
      <c r="AG1631" s="419">
        <f t="shared" si="160"/>
        <v>0</v>
      </c>
      <c r="AH1631" s="419">
        <f t="shared" si="161"/>
        <v>0</v>
      </c>
    </row>
    <row r="1632" spans="1:34" ht="14.5" x14ac:dyDescent="0.35">
      <c r="A1632" s="681" t="s">
        <v>2831</v>
      </c>
      <c r="B1632" s="682" t="s">
        <v>8344</v>
      </c>
      <c r="C1632" s="419"/>
      <c r="D1632" s="419"/>
      <c r="E1632" s="419"/>
      <c r="F1632" s="419"/>
      <c r="G1632" s="419"/>
      <c r="H1632" s="419"/>
      <c r="I1632" s="419"/>
      <c r="J1632" s="419"/>
      <c r="K1632" s="419"/>
      <c r="L1632" s="419"/>
      <c r="M1632" t="s">
        <v>42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 s="419">
        <f t="shared" si="156"/>
        <v>0</v>
      </c>
      <c r="AD1632" s="419">
        <f t="shared" si="157"/>
        <v>0</v>
      </c>
      <c r="AE1632" s="419">
        <f t="shared" si="158"/>
        <v>0</v>
      </c>
      <c r="AF1632" s="419">
        <f t="shared" si="159"/>
        <v>0</v>
      </c>
      <c r="AG1632" s="419">
        <f t="shared" si="160"/>
        <v>0</v>
      </c>
      <c r="AH1632" s="419">
        <f t="shared" si="161"/>
        <v>0</v>
      </c>
    </row>
    <row r="1633" spans="1:34" ht="14.5" x14ac:dyDescent="0.35">
      <c r="A1633" s="681" t="s">
        <v>4176</v>
      </c>
      <c r="B1633" s="682" t="s">
        <v>4177</v>
      </c>
      <c r="C1633" s="419"/>
      <c r="D1633" s="419"/>
      <c r="E1633" s="419"/>
      <c r="F1633" s="419"/>
      <c r="G1633" s="419"/>
      <c r="H1633" s="419"/>
      <c r="I1633" s="419"/>
      <c r="J1633" s="419"/>
      <c r="K1633" s="419"/>
      <c r="L1633" s="419"/>
      <c r="M1633" t="s">
        <v>92</v>
      </c>
      <c r="N1633">
        <v>2</v>
      </c>
      <c r="O1633">
        <v>1</v>
      </c>
      <c r="P1633">
        <v>1</v>
      </c>
      <c r="Q1633">
        <v>0</v>
      </c>
      <c r="R1633">
        <v>0</v>
      </c>
      <c r="S1633">
        <v>1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1</v>
      </c>
      <c r="Z1633">
        <v>0</v>
      </c>
      <c r="AA1633">
        <v>0</v>
      </c>
      <c r="AB1633">
        <v>0</v>
      </c>
      <c r="AC1633" s="419">
        <f t="shared" si="156"/>
        <v>0</v>
      </c>
      <c r="AD1633" s="419">
        <f t="shared" si="157"/>
        <v>0</v>
      </c>
      <c r="AE1633" s="419">
        <f t="shared" si="158"/>
        <v>0</v>
      </c>
      <c r="AF1633" s="419">
        <f t="shared" si="159"/>
        <v>1</v>
      </c>
      <c r="AG1633" s="419">
        <f t="shared" si="160"/>
        <v>0</v>
      </c>
      <c r="AH1633" s="419">
        <f t="shared" si="161"/>
        <v>0</v>
      </c>
    </row>
    <row r="1634" spans="1:34" ht="14.5" x14ac:dyDescent="0.35">
      <c r="A1634" s="681" t="s">
        <v>4179</v>
      </c>
      <c r="B1634" s="682" t="s">
        <v>4180</v>
      </c>
      <c r="C1634" s="419"/>
      <c r="D1634" s="419"/>
      <c r="E1634" s="419"/>
      <c r="F1634" s="419"/>
      <c r="G1634" s="419"/>
      <c r="H1634" s="419"/>
      <c r="I1634" s="419"/>
      <c r="J1634" s="419"/>
      <c r="K1634" s="419"/>
      <c r="L1634" s="419"/>
      <c r="M1634" t="s">
        <v>8850</v>
      </c>
      <c r="N1634">
        <v>23</v>
      </c>
      <c r="O1634">
        <v>14</v>
      </c>
      <c r="P1634">
        <v>9</v>
      </c>
      <c r="Q1634">
        <v>5</v>
      </c>
      <c r="R1634">
        <v>8</v>
      </c>
      <c r="S1634">
        <v>5</v>
      </c>
      <c r="T1634">
        <v>0</v>
      </c>
      <c r="U1634">
        <v>5</v>
      </c>
      <c r="V1634">
        <v>0</v>
      </c>
      <c r="W1634">
        <v>1</v>
      </c>
      <c r="X1634">
        <v>6</v>
      </c>
      <c r="Y1634">
        <v>4</v>
      </c>
      <c r="Z1634">
        <v>0</v>
      </c>
      <c r="AA1634">
        <v>3</v>
      </c>
      <c r="AB1634">
        <v>0</v>
      </c>
      <c r="AC1634" s="419">
        <f t="shared" si="156"/>
        <v>4</v>
      </c>
      <c r="AD1634" s="419">
        <f t="shared" si="157"/>
        <v>2</v>
      </c>
      <c r="AE1634" s="419">
        <f t="shared" si="158"/>
        <v>1</v>
      </c>
      <c r="AF1634" s="419">
        <f t="shared" si="159"/>
        <v>0</v>
      </c>
      <c r="AG1634" s="419">
        <f t="shared" si="160"/>
        <v>2</v>
      </c>
      <c r="AH1634" s="419">
        <f t="shared" si="161"/>
        <v>0</v>
      </c>
    </row>
    <row r="1635" spans="1:34" ht="14.5" x14ac:dyDescent="0.35">
      <c r="A1635" s="681" t="s">
        <v>4182</v>
      </c>
      <c r="B1635" s="682" t="s">
        <v>4183</v>
      </c>
      <c r="C1635" s="419"/>
      <c r="D1635" s="419"/>
      <c r="E1635" s="419"/>
      <c r="F1635" s="419"/>
      <c r="G1635" s="419"/>
      <c r="H1635" s="419"/>
      <c r="I1635" s="419"/>
      <c r="J1635" s="419"/>
      <c r="K1635" s="419"/>
      <c r="L1635" s="419"/>
      <c r="M1635" t="s">
        <v>3375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 s="419">
        <f t="shared" si="156"/>
        <v>0</v>
      </c>
      <c r="AD1635" s="419">
        <f t="shared" si="157"/>
        <v>0</v>
      </c>
      <c r="AE1635" s="419">
        <f t="shared" si="158"/>
        <v>0</v>
      </c>
      <c r="AF1635" s="419">
        <f t="shared" si="159"/>
        <v>0</v>
      </c>
      <c r="AG1635" s="419">
        <f t="shared" si="160"/>
        <v>0</v>
      </c>
      <c r="AH1635" s="419">
        <f t="shared" si="161"/>
        <v>0</v>
      </c>
    </row>
    <row r="1636" spans="1:34" ht="14.5" x14ac:dyDescent="0.35">
      <c r="A1636" s="681" t="s">
        <v>4184</v>
      </c>
      <c r="B1636" s="682" t="s">
        <v>4185</v>
      </c>
      <c r="C1636" s="419"/>
      <c r="D1636" s="419"/>
      <c r="E1636" s="419"/>
      <c r="F1636" s="419"/>
      <c r="G1636" s="419"/>
      <c r="H1636" s="419"/>
      <c r="I1636" s="419"/>
      <c r="J1636" s="419"/>
      <c r="K1636" s="419"/>
      <c r="L1636" s="419"/>
      <c r="M1636" t="s">
        <v>4186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 s="419">
        <f t="shared" si="156"/>
        <v>0</v>
      </c>
      <c r="AD1636" s="419">
        <f t="shared" si="157"/>
        <v>0</v>
      </c>
      <c r="AE1636" s="419">
        <f t="shared" si="158"/>
        <v>0</v>
      </c>
      <c r="AF1636" s="419">
        <f t="shared" si="159"/>
        <v>0</v>
      </c>
      <c r="AG1636" s="419">
        <f t="shared" si="160"/>
        <v>0</v>
      </c>
      <c r="AH1636" s="419">
        <f t="shared" si="161"/>
        <v>0</v>
      </c>
    </row>
    <row r="1637" spans="1:34" ht="14.5" x14ac:dyDescent="0.35">
      <c r="A1637" s="681" t="s">
        <v>4189</v>
      </c>
      <c r="B1637" s="682" t="s">
        <v>4190</v>
      </c>
      <c r="C1637" s="419"/>
      <c r="D1637" s="419"/>
      <c r="E1637" s="419"/>
      <c r="F1637" s="419"/>
      <c r="G1637" s="419"/>
      <c r="H1637" s="419"/>
      <c r="I1637" s="419"/>
      <c r="J1637" s="419"/>
      <c r="K1637" s="419"/>
      <c r="L1637" s="419"/>
      <c r="M1637" t="s">
        <v>1407</v>
      </c>
      <c r="N1637">
        <v>74</v>
      </c>
      <c r="O1637">
        <v>42</v>
      </c>
      <c r="P1637">
        <v>32</v>
      </c>
      <c r="Q1637">
        <v>7</v>
      </c>
      <c r="R1637">
        <v>22</v>
      </c>
      <c r="S1637">
        <v>5</v>
      </c>
      <c r="T1637">
        <v>7</v>
      </c>
      <c r="U1637">
        <v>12</v>
      </c>
      <c r="V1637">
        <v>21</v>
      </c>
      <c r="W1637">
        <v>3</v>
      </c>
      <c r="X1637">
        <v>12</v>
      </c>
      <c r="Y1637">
        <v>3</v>
      </c>
      <c r="Z1637">
        <v>5</v>
      </c>
      <c r="AA1637">
        <v>7</v>
      </c>
      <c r="AB1637">
        <v>12</v>
      </c>
      <c r="AC1637" s="419">
        <f t="shared" si="156"/>
        <v>4</v>
      </c>
      <c r="AD1637" s="419">
        <f t="shared" si="157"/>
        <v>10</v>
      </c>
      <c r="AE1637" s="419">
        <f t="shared" si="158"/>
        <v>2</v>
      </c>
      <c r="AF1637" s="419">
        <f t="shared" si="159"/>
        <v>2</v>
      </c>
      <c r="AG1637" s="419">
        <f t="shared" si="160"/>
        <v>5</v>
      </c>
      <c r="AH1637" s="419">
        <f t="shared" si="161"/>
        <v>9</v>
      </c>
    </row>
    <row r="1638" spans="1:34" ht="14.5" x14ac:dyDescent="0.35">
      <c r="A1638" s="681" t="s">
        <v>4191</v>
      </c>
      <c r="B1638" s="682" t="s">
        <v>10470</v>
      </c>
      <c r="C1638" s="419"/>
      <c r="D1638" s="419"/>
      <c r="E1638" s="419"/>
      <c r="F1638" s="419"/>
      <c r="G1638" s="419"/>
      <c r="H1638" s="419"/>
      <c r="I1638" s="419"/>
      <c r="J1638" s="419"/>
      <c r="K1638" s="419"/>
      <c r="L1638" s="419"/>
      <c r="M1638" t="s">
        <v>766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 s="419">
        <f t="shared" si="156"/>
        <v>0</v>
      </c>
      <c r="AD1638" s="419">
        <f t="shared" si="157"/>
        <v>0</v>
      </c>
      <c r="AE1638" s="419">
        <f t="shared" si="158"/>
        <v>0</v>
      </c>
      <c r="AF1638" s="419">
        <f t="shared" si="159"/>
        <v>0</v>
      </c>
      <c r="AG1638" s="419">
        <f t="shared" si="160"/>
        <v>0</v>
      </c>
      <c r="AH1638" s="419">
        <f t="shared" si="161"/>
        <v>0</v>
      </c>
    </row>
    <row r="1639" spans="1:34" ht="14.5" x14ac:dyDescent="0.35">
      <c r="A1639" s="681" t="s">
        <v>2971</v>
      </c>
      <c r="B1639" s="682" t="s">
        <v>4192</v>
      </c>
      <c r="C1639" s="419"/>
      <c r="D1639" s="419"/>
      <c r="E1639" s="419"/>
      <c r="F1639" s="419"/>
      <c r="G1639" s="419"/>
      <c r="H1639" s="419"/>
      <c r="I1639" s="419"/>
      <c r="J1639" s="419"/>
      <c r="K1639" s="419"/>
      <c r="L1639" s="419"/>
      <c r="M1639" t="s">
        <v>3192</v>
      </c>
      <c r="N1639">
        <v>5</v>
      </c>
      <c r="O1639">
        <v>4</v>
      </c>
      <c r="P1639">
        <v>1</v>
      </c>
      <c r="Q1639">
        <v>1</v>
      </c>
      <c r="R1639">
        <v>1</v>
      </c>
      <c r="S1639">
        <v>2</v>
      </c>
      <c r="T1639">
        <v>1</v>
      </c>
      <c r="U1639">
        <v>0</v>
      </c>
      <c r="V1639">
        <v>0</v>
      </c>
      <c r="W1639">
        <v>1</v>
      </c>
      <c r="X1639">
        <v>1</v>
      </c>
      <c r="Y1639">
        <v>1</v>
      </c>
      <c r="Z1639">
        <v>1</v>
      </c>
      <c r="AA1639">
        <v>0</v>
      </c>
      <c r="AB1639">
        <v>0</v>
      </c>
      <c r="AC1639" s="419">
        <f t="shared" si="156"/>
        <v>0</v>
      </c>
      <c r="AD1639" s="419">
        <f t="shared" si="157"/>
        <v>0</v>
      </c>
      <c r="AE1639" s="419">
        <f t="shared" si="158"/>
        <v>1</v>
      </c>
      <c r="AF1639" s="419">
        <f t="shared" si="159"/>
        <v>0</v>
      </c>
      <c r="AG1639" s="419">
        <f t="shared" si="160"/>
        <v>0</v>
      </c>
      <c r="AH1639" s="419">
        <f t="shared" si="161"/>
        <v>0</v>
      </c>
    </row>
    <row r="1640" spans="1:34" ht="14.5" x14ac:dyDescent="0.35">
      <c r="A1640" s="681" t="s">
        <v>4196</v>
      </c>
      <c r="B1640" s="682" t="s">
        <v>10486</v>
      </c>
      <c r="C1640" s="419"/>
      <c r="D1640" s="419"/>
      <c r="E1640" s="419"/>
      <c r="F1640" s="419"/>
      <c r="G1640" s="419"/>
      <c r="H1640" s="419"/>
      <c r="I1640" s="419"/>
      <c r="J1640" s="419"/>
      <c r="K1640" s="419"/>
      <c r="L1640" s="419"/>
      <c r="M1640" t="s">
        <v>10487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 s="419">
        <f t="shared" si="156"/>
        <v>0</v>
      </c>
      <c r="AD1640" s="419">
        <f t="shared" si="157"/>
        <v>0</v>
      </c>
      <c r="AE1640" s="419">
        <f t="shared" si="158"/>
        <v>0</v>
      </c>
      <c r="AF1640" s="419">
        <f t="shared" si="159"/>
        <v>0</v>
      </c>
      <c r="AG1640" s="419">
        <f t="shared" si="160"/>
        <v>0</v>
      </c>
      <c r="AH1640" s="419">
        <f t="shared" si="161"/>
        <v>0</v>
      </c>
    </row>
    <row r="1641" spans="1:34" ht="14.5" x14ac:dyDescent="0.35">
      <c r="A1641" s="681" t="s">
        <v>1621</v>
      </c>
      <c r="B1641" s="682" t="s">
        <v>4198</v>
      </c>
      <c r="C1641" s="419"/>
      <c r="D1641" s="419"/>
      <c r="E1641" s="419"/>
      <c r="F1641" s="419"/>
      <c r="G1641" s="419"/>
      <c r="H1641" s="419"/>
      <c r="I1641" s="419"/>
      <c r="J1641" s="419"/>
      <c r="K1641" s="419"/>
      <c r="L1641" s="419"/>
      <c r="M1641" t="s">
        <v>4199</v>
      </c>
      <c r="N1641">
        <v>6</v>
      </c>
      <c r="O1641">
        <v>3</v>
      </c>
      <c r="P1641">
        <v>3</v>
      </c>
      <c r="Q1641">
        <v>2</v>
      </c>
      <c r="R1641">
        <v>2</v>
      </c>
      <c r="S1641">
        <v>2</v>
      </c>
      <c r="T1641">
        <v>0</v>
      </c>
      <c r="U1641">
        <v>0</v>
      </c>
      <c r="V1641">
        <v>0</v>
      </c>
      <c r="W1641">
        <v>0</v>
      </c>
      <c r="X1641">
        <v>1</v>
      </c>
      <c r="Y1641">
        <v>2</v>
      </c>
      <c r="Z1641">
        <v>0</v>
      </c>
      <c r="AA1641">
        <v>0</v>
      </c>
      <c r="AB1641">
        <v>0</v>
      </c>
      <c r="AC1641" s="419">
        <f t="shared" si="156"/>
        <v>2</v>
      </c>
      <c r="AD1641" s="419">
        <f t="shared" si="157"/>
        <v>1</v>
      </c>
      <c r="AE1641" s="419">
        <f t="shared" si="158"/>
        <v>0</v>
      </c>
      <c r="AF1641" s="419">
        <f t="shared" si="159"/>
        <v>0</v>
      </c>
      <c r="AG1641" s="419">
        <f t="shared" si="160"/>
        <v>0</v>
      </c>
      <c r="AH1641" s="419">
        <f t="shared" si="161"/>
        <v>0</v>
      </c>
    </row>
    <row r="1642" spans="1:34" ht="14.5" x14ac:dyDescent="0.35">
      <c r="A1642" s="681" t="s">
        <v>1639</v>
      </c>
      <c r="B1642" s="682" t="s">
        <v>4200</v>
      </c>
      <c r="C1642" s="419"/>
      <c r="D1642" s="419"/>
      <c r="E1642" s="419"/>
      <c r="F1642" s="419"/>
      <c r="G1642" s="419"/>
      <c r="H1642" s="419"/>
      <c r="I1642" s="419"/>
      <c r="J1642" s="419"/>
      <c r="K1642" s="419"/>
      <c r="L1642" s="419"/>
      <c r="M1642" t="s">
        <v>2105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 s="419">
        <f t="shared" si="156"/>
        <v>0</v>
      </c>
      <c r="AD1642" s="419">
        <f t="shared" si="157"/>
        <v>0</v>
      </c>
      <c r="AE1642" s="419">
        <f t="shared" si="158"/>
        <v>0</v>
      </c>
      <c r="AF1642" s="419">
        <f t="shared" si="159"/>
        <v>0</v>
      </c>
      <c r="AG1642" s="419">
        <f t="shared" si="160"/>
        <v>0</v>
      </c>
      <c r="AH1642" s="419">
        <f t="shared" si="161"/>
        <v>0</v>
      </c>
    </row>
    <row r="1643" spans="1:34" ht="14.5" x14ac:dyDescent="0.35">
      <c r="A1643" s="681" t="s">
        <v>1870</v>
      </c>
      <c r="B1643" s="682" t="s">
        <v>4204</v>
      </c>
      <c r="C1643" s="419"/>
      <c r="D1643" s="419"/>
      <c r="E1643" s="419"/>
      <c r="F1643" s="419"/>
      <c r="G1643" s="419"/>
      <c r="H1643" s="419"/>
      <c r="I1643" s="419"/>
      <c r="J1643" s="419"/>
      <c r="K1643" s="419"/>
      <c r="L1643" s="419"/>
      <c r="M1643" t="s">
        <v>927</v>
      </c>
      <c r="N1643">
        <v>1</v>
      </c>
      <c r="O1643">
        <v>1</v>
      </c>
      <c r="P1643">
        <v>0</v>
      </c>
      <c r="Q1643">
        <v>0</v>
      </c>
      <c r="R1643">
        <v>0</v>
      </c>
      <c r="S1643">
        <v>1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1</v>
      </c>
      <c r="Z1643">
        <v>0</v>
      </c>
      <c r="AA1643">
        <v>0</v>
      </c>
      <c r="AB1643">
        <v>0</v>
      </c>
      <c r="AC1643" s="419">
        <f t="shared" si="156"/>
        <v>0</v>
      </c>
      <c r="AD1643" s="419">
        <f t="shared" si="157"/>
        <v>0</v>
      </c>
      <c r="AE1643" s="419">
        <f t="shared" si="158"/>
        <v>0</v>
      </c>
      <c r="AF1643" s="419">
        <f t="shared" si="159"/>
        <v>0</v>
      </c>
      <c r="AG1643" s="419">
        <f t="shared" si="160"/>
        <v>0</v>
      </c>
      <c r="AH1643" s="419">
        <f t="shared" si="161"/>
        <v>0</v>
      </c>
    </row>
    <row r="1644" spans="1:34" ht="14.5" x14ac:dyDescent="0.35">
      <c r="A1644" s="681" t="s">
        <v>7899</v>
      </c>
      <c r="B1644" s="682" t="s">
        <v>4206</v>
      </c>
      <c r="C1644" s="419"/>
      <c r="D1644" s="419"/>
      <c r="E1644" s="419"/>
      <c r="F1644" s="419"/>
      <c r="G1644" s="419"/>
      <c r="H1644" s="419"/>
      <c r="I1644" s="419"/>
      <c r="J1644" s="419"/>
      <c r="K1644" s="419"/>
      <c r="L1644" s="419"/>
      <c r="M1644" t="s">
        <v>4207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 s="419">
        <f t="shared" si="156"/>
        <v>0</v>
      </c>
      <c r="AD1644" s="419">
        <f t="shared" si="157"/>
        <v>0</v>
      </c>
      <c r="AE1644" s="419">
        <f t="shared" si="158"/>
        <v>0</v>
      </c>
      <c r="AF1644" s="419">
        <f t="shared" si="159"/>
        <v>0</v>
      </c>
      <c r="AG1644" s="419">
        <f t="shared" si="160"/>
        <v>0</v>
      </c>
      <c r="AH1644" s="419">
        <f t="shared" si="161"/>
        <v>0</v>
      </c>
    </row>
    <row r="1645" spans="1:34" ht="14.5" x14ac:dyDescent="0.35">
      <c r="A1645" s="681" t="s">
        <v>2372</v>
      </c>
      <c r="B1645" s="682" t="s">
        <v>10545</v>
      </c>
      <c r="C1645" s="419"/>
      <c r="D1645" s="419"/>
      <c r="E1645" s="419"/>
      <c r="F1645" s="419"/>
      <c r="G1645" s="419"/>
      <c r="H1645" s="419"/>
      <c r="I1645" s="419"/>
      <c r="J1645" s="419"/>
      <c r="K1645" s="419"/>
      <c r="L1645" s="419"/>
      <c r="M1645" t="s">
        <v>10546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 s="419">
        <f t="shared" si="156"/>
        <v>0</v>
      </c>
      <c r="AD1645" s="419">
        <f t="shared" si="157"/>
        <v>0</v>
      </c>
      <c r="AE1645" s="419">
        <f t="shared" si="158"/>
        <v>0</v>
      </c>
      <c r="AF1645" s="419">
        <f t="shared" si="159"/>
        <v>0</v>
      </c>
      <c r="AG1645" s="419">
        <f t="shared" si="160"/>
        <v>0</v>
      </c>
      <c r="AH1645" s="419">
        <f t="shared" si="161"/>
        <v>0</v>
      </c>
    </row>
    <row r="1646" spans="1:34" ht="14.5" x14ac:dyDescent="0.35">
      <c r="A1646" s="681" t="s">
        <v>4210</v>
      </c>
      <c r="B1646" s="682" t="s">
        <v>8843</v>
      </c>
      <c r="C1646" s="419"/>
      <c r="D1646" s="419"/>
      <c r="E1646" s="419"/>
      <c r="F1646" s="419"/>
      <c r="G1646" s="419"/>
      <c r="H1646" s="419"/>
      <c r="I1646" s="419"/>
      <c r="J1646" s="419"/>
      <c r="K1646" s="419"/>
      <c r="L1646" s="419"/>
      <c r="M1646" t="s">
        <v>699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 s="419">
        <f t="shared" si="156"/>
        <v>0</v>
      </c>
      <c r="AD1646" s="419">
        <f t="shared" si="157"/>
        <v>0</v>
      </c>
      <c r="AE1646" s="419">
        <f t="shared" si="158"/>
        <v>0</v>
      </c>
      <c r="AF1646" s="419">
        <f t="shared" si="159"/>
        <v>0</v>
      </c>
      <c r="AG1646" s="419">
        <f t="shared" si="160"/>
        <v>0</v>
      </c>
      <c r="AH1646" s="419">
        <f t="shared" si="161"/>
        <v>0</v>
      </c>
    </row>
    <row r="1647" spans="1:34" ht="14.5" x14ac:dyDescent="0.35">
      <c r="A1647" s="681" t="s">
        <v>4211</v>
      </c>
      <c r="B1647" s="682" t="s">
        <v>10550</v>
      </c>
      <c r="C1647" s="419"/>
      <c r="D1647" s="419"/>
      <c r="E1647" s="419"/>
      <c r="F1647" s="419"/>
      <c r="G1647" s="419"/>
      <c r="H1647" s="419"/>
      <c r="I1647" s="419"/>
      <c r="J1647" s="419"/>
      <c r="K1647" s="419"/>
      <c r="L1647" s="419"/>
      <c r="M1647" t="s">
        <v>10551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 s="419">
        <f t="shared" si="156"/>
        <v>0</v>
      </c>
      <c r="AD1647" s="419">
        <f t="shared" si="157"/>
        <v>0</v>
      </c>
      <c r="AE1647" s="419">
        <f t="shared" si="158"/>
        <v>0</v>
      </c>
      <c r="AF1647" s="419">
        <f t="shared" si="159"/>
        <v>0</v>
      </c>
      <c r="AG1647" s="419">
        <f t="shared" si="160"/>
        <v>0</v>
      </c>
      <c r="AH1647" s="419">
        <f t="shared" si="161"/>
        <v>0</v>
      </c>
    </row>
    <row r="1648" spans="1:34" ht="14.5" x14ac:dyDescent="0.35">
      <c r="A1648" s="681" t="s">
        <v>3027</v>
      </c>
      <c r="B1648" s="682" t="s">
        <v>4212</v>
      </c>
      <c r="C1648" s="419"/>
      <c r="D1648" s="419"/>
      <c r="E1648" s="419"/>
      <c r="F1648" s="419"/>
      <c r="G1648" s="419"/>
      <c r="H1648" s="419"/>
      <c r="I1648" s="419"/>
      <c r="J1648" s="419"/>
      <c r="K1648" s="419"/>
      <c r="L1648" s="419"/>
      <c r="M1648" t="s">
        <v>4213</v>
      </c>
      <c r="N1648">
        <v>23</v>
      </c>
      <c r="O1648">
        <v>15</v>
      </c>
      <c r="P1648">
        <v>8</v>
      </c>
      <c r="Q1648">
        <v>4</v>
      </c>
      <c r="R1648">
        <v>4</v>
      </c>
      <c r="S1648">
        <v>0</v>
      </c>
      <c r="T1648">
        <v>9</v>
      </c>
      <c r="U1648">
        <v>6</v>
      </c>
      <c r="V1648">
        <v>0</v>
      </c>
      <c r="W1648">
        <v>2</v>
      </c>
      <c r="X1648">
        <v>3</v>
      </c>
      <c r="Y1648">
        <v>0</v>
      </c>
      <c r="Z1648">
        <v>7</v>
      </c>
      <c r="AA1648">
        <v>3</v>
      </c>
      <c r="AB1648">
        <v>0</v>
      </c>
      <c r="AC1648" s="419">
        <f t="shared" si="156"/>
        <v>2</v>
      </c>
      <c r="AD1648" s="419">
        <f t="shared" si="157"/>
        <v>1</v>
      </c>
      <c r="AE1648" s="419">
        <f t="shared" si="158"/>
        <v>0</v>
      </c>
      <c r="AF1648" s="419">
        <f t="shared" si="159"/>
        <v>2</v>
      </c>
      <c r="AG1648" s="419">
        <f t="shared" si="160"/>
        <v>3</v>
      </c>
      <c r="AH1648" s="419">
        <f t="shared" si="161"/>
        <v>0</v>
      </c>
    </row>
    <row r="1649" spans="1:34" ht="14.5" x14ac:dyDescent="0.35">
      <c r="A1649" s="681" t="s">
        <v>10556</v>
      </c>
      <c r="B1649" s="682" t="s">
        <v>10555</v>
      </c>
      <c r="C1649" s="419"/>
      <c r="D1649" s="419"/>
      <c r="E1649" s="419"/>
      <c r="F1649" s="419"/>
      <c r="G1649" s="419"/>
      <c r="H1649" s="419"/>
      <c r="I1649" s="419"/>
      <c r="J1649" s="419"/>
      <c r="K1649" s="419"/>
      <c r="L1649" s="419"/>
      <c r="M1649" t="s">
        <v>10557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 s="419">
        <f t="shared" si="156"/>
        <v>0</v>
      </c>
      <c r="AD1649" s="419">
        <f t="shared" si="157"/>
        <v>0</v>
      </c>
      <c r="AE1649" s="419">
        <f t="shared" si="158"/>
        <v>0</v>
      </c>
      <c r="AF1649" s="419">
        <f t="shared" si="159"/>
        <v>0</v>
      </c>
      <c r="AG1649" s="419">
        <f t="shared" si="160"/>
        <v>0</v>
      </c>
      <c r="AH1649" s="419">
        <f t="shared" si="161"/>
        <v>0</v>
      </c>
    </row>
    <row r="1650" spans="1:34" ht="14.5" x14ac:dyDescent="0.35">
      <c r="A1650" s="681" t="s">
        <v>4214</v>
      </c>
      <c r="B1650" s="682" t="s">
        <v>10484</v>
      </c>
      <c r="C1650" s="419"/>
      <c r="D1650" s="419"/>
      <c r="E1650" s="419"/>
      <c r="F1650" s="419"/>
      <c r="G1650" s="419"/>
      <c r="H1650" s="419"/>
      <c r="I1650" s="419"/>
      <c r="J1650" s="419"/>
      <c r="K1650" s="419"/>
      <c r="L1650" s="419"/>
      <c r="M1650" t="s">
        <v>1879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 s="419">
        <f t="shared" si="156"/>
        <v>0</v>
      </c>
      <c r="AD1650" s="419">
        <f t="shared" si="157"/>
        <v>0</v>
      </c>
      <c r="AE1650" s="419">
        <f t="shared" si="158"/>
        <v>0</v>
      </c>
      <c r="AF1650" s="419">
        <f t="shared" si="159"/>
        <v>0</v>
      </c>
      <c r="AG1650" s="419">
        <f t="shared" si="160"/>
        <v>0</v>
      </c>
      <c r="AH1650" s="419">
        <f t="shared" si="161"/>
        <v>0</v>
      </c>
    </row>
    <row r="1651" spans="1:34" ht="14.5" x14ac:dyDescent="0.35">
      <c r="A1651" s="681" t="s">
        <v>4215</v>
      </c>
      <c r="B1651" s="682" t="s">
        <v>10560</v>
      </c>
      <c r="C1651" s="419"/>
      <c r="D1651" s="419"/>
      <c r="E1651" s="419"/>
      <c r="F1651" s="419"/>
      <c r="G1651" s="419"/>
      <c r="H1651" s="419"/>
      <c r="I1651" s="419"/>
      <c r="J1651" s="419"/>
      <c r="K1651" s="419"/>
      <c r="L1651" s="419"/>
      <c r="M1651" t="s">
        <v>10561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 s="419">
        <f t="shared" si="156"/>
        <v>0</v>
      </c>
      <c r="AD1651" s="419">
        <f t="shared" si="157"/>
        <v>0</v>
      </c>
      <c r="AE1651" s="419">
        <f t="shared" si="158"/>
        <v>0</v>
      </c>
      <c r="AF1651" s="419">
        <f t="shared" si="159"/>
        <v>0</v>
      </c>
      <c r="AG1651" s="419">
        <f t="shared" si="160"/>
        <v>0</v>
      </c>
      <c r="AH1651" s="419">
        <f t="shared" si="161"/>
        <v>0</v>
      </c>
    </row>
    <row r="1652" spans="1:34" ht="14.5" x14ac:dyDescent="0.35">
      <c r="A1652" s="681" t="s">
        <v>8334</v>
      </c>
      <c r="B1652" s="682" t="s">
        <v>8331</v>
      </c>
      <c r="C1652" s="419"/>
      <c r="D1652" s="419"/>
      <c r="E1652" s="419"/>
      <c r="F1652" s="419"/>
      <c r="G1652" s="419"/>
      <c r="H1652" s="419"/>
      <c r="I1652" s="419"/>
      <c r="J1652" s="419"/>
      <c r="K1652" s="419"/>
      <c r="L1652" s="419"/>
      <c r="M1652" t="s">
        <v>8333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 s="419">
        <f t="shared" si="156"/>
        <v>0</v>
      </c>
      <c r="AD1652" s="419">
        <f t="shared" si="157"/>
        <v>0</v>
      </c>
      <c r="AE1652" s="419">
        <f t="shared" si="158"/>
        <v>0</v>
      </c>
      <c r="AF1652" s="419">
        <f t="shared" si="159"/>
        <v>0</v>
      </c>
      <c r="AG1652" s="419">
        <f t="shared" si="160"/>
        <v>0</v>
      </c>
      <c r="AH1652" s="419">
        <f t="shared" si="161"/>
        <v>0</v>
      </c>
    </row>
    <row r="1653" spans="1:34" ht="14.5" x14ac:dyDescent="0.35">
      <c r="A1653" s="681" t="s">
        <v>3055</v>
      </c>
      <c r="B1653" s="682" t="s">
        <v>4216</v>
      </c>
      <c r="C1653" s="419"/>
      <c r="D1653" s="419"/>
      <c r="E1653" s="419"/>
      <c r="F1653" s="419"/>
      <c r="G1653" s="419"/>
      <c r="H1653" s="419"/>
      <c r="I1653" s="419"/>
      <c r="J1653" s="419"/>
      <c r="K1653" s="419"/>
      <c r="L1653" s="419"/>
      <c r="M1653" t="s">
        <v>4217</v>
      </c>
      <c r="N1653">
        <v>7</v>
      </c>
      <c r="O1653">
        <v>6</v>
      </c>
      <c r="P1653">
        <v>1</v>
      </c>
      <c r="Q1653">
        <v>2</v>
      </c>
      <c r="R1653">
        <v>3</v>
      </c>
      <c r="S1653">
        <v>0</v>
      </c>
      <c r="T1653">
        <v>1</v>
      </c>
      <c r="U1653">
        <v>1</v>
      </c>
      <c r="V1653">
        <v>0</v>
      </c>
      <c r="W1653">
        <v>2</v>
      </c>
      <c r="X1653">
        <v>2</v>
      </c>
      <c r="Y1653">
        <v>0</v>
      </c>
      <c r="Z1653">
        <v>1</v>
      </c>
      <c r="AA1653">
        <v>1</v>
      </c>
      <c r="AB1653">
        <v>0</v>
      </c>
      <c r="AC1653" s="419">
        <f t="shared" si="156"/>
        <v>0</v>
      </c>
      <c r="AD1653" s="419">
        <f t="shared" si="157"/>
        <v>1</v>
      </c>
      <c r="AE1653" s="419">
        <f t="shared" si="158"/>
        <v>0</v>
      </c>
      <c r="AF1653" s="419">
        <f t="shared" si="159"/>
        <v>0</v>
      </c>
      <c r="AG1653" s="419">
        <f t="shared" si="160"/>
        <v>0</v>
      </c>
      <c r="AH1653" s="419">
        <f t="shared" si="161"/>
        <v>0</v>
      </c>
    </row>
    <row r="1654" spans="1:34" ht="14.5" x14ac:dyDescent="0.35">
      <c r="A1654" s="681" t="s">
        <v>3091</v>
      </c>
      <c r="B1654" s="682" t="s">
        <v>4219</v>
      </c>
      <c r="C1654" s="419"/>
      <c r="D1654" s="419"/>
      <c r="E1654" s="419"/>
      <c r="F1654" s="419"/>
      <c r="G1654" s="419"/>
      <c r="H1654" s="419"/>
      <c r="I1654" s="419"/>
      <c r="J1654" s="419"/>
      <c r="K1654" s="419"/>
      <c r="L1654" s="419"/>
      <c r="M1654" t="s">
        <v>3474</v>
      </c>
      <c r="N1654">
        <v>49</v>
      </c>
      <c r="O1654">
        <v>24</v>
      </c>
      <c r="P1654">
        <v>25</v>
      </c>
      <c r="Q1654">
        <v>6</v>
      </c>
      <c r="R1654">
        <v>6</v>
      </c>
      <c r="S1654">
        <v>0</v>
      </c>
      <c r="T1654">
        <v>13</v>
      </c>
      <c r="U1654">
        <v>9</v>
      </c>
      <c r="V1654">
        <v>15</v>
      </c>
      <c r="W1654">
        <v>2</v>
      </c>
      <c r="X1654">
        <v>3</v>
      </c>
      <c r="Y1654">
        <v>0</v>
      </c>
      <c r="Z1654">
        <v>7</v>
      </c>
      <c r="AA1654">
        <v>5</v>
      </c>
      <c r="AB1654">
        <v>7</v>
      </c>
      <c r="AC1654" s="419">
        <f t="shared" si="156"/>
        <v>4</v>
      </c>
      <c r="AD1654" s="419">
        <f t="shared" si="157"/>
        <v>3</v>
      </c>
      <c r="AE1654" s="419">
        <f t="shared" si="158"/>
        <v>0</v>
      </c>
      <c r="AF1654" s="419">
        <f t="shared" si="159"/>
        <v>6</v>
      </c>
      <c r="AG1654" s="419">
        <f t="shared" si="160"/>
        <v>4</v>
      </c>
      <c r="AH1654" s="419">
        <f t="shared" si="161"/>
        <v>8</v>
      </c>
    </row>
    <row r="1655" spans="1:34" ht="14.5" x14ac:dyDescent="0.35">
      <c r="A1655" s="681" t="s">
        <v>3212</v>
      </c>
      <c r="B1655" s="682" t="s">
        <v>4221</v>
      </c>
      <c r="C1655" s="419"/>
      <c r="D1655" s="419"/>
      <c r="E1655" s="419"/>
      <c r="F1655" s="419"/>
      <c r="G1655" s="419"/>
      <c r="H1655" s="419"/>
      <c r="I1655" s="419"/>
      <c r="J1655" s="419"/>
      <c r="K1655" s="419"/>
      <c r="L1655" s="419"/>
      <c r="M1655" t="s">
        <v>6966</v>
      </c>
      <c r="N1655">
        <v>2</v>
      </c>
      <c r="O1655">
        <v>1</v>
      </c>
      <c r="P1655">
        <v>1</v>
      </c>
      <c r="Q1655">
        <v>1</v>
      </c>
      <c r="R1655">
        <v>1</v>
      </c>
      <c r="S1655">
        <v>0</v>
      </c>
      <c r="T1655">
        <v>0</v>
      </c>
      <c r="U1655">
        <v>0</v>
      </c>
      <c r="V1655">
        <v>0</v>
      </c>
      <c r="W1655">
        <v>1</v>
      </c>
      <c r="X1655">
        <v>0</v>
      </c>
      <c r="Y1655">
        <v>0</v>
      </c>
      <c r="Z1655">
        <v>0</v>
      </c>
      <c r="AA1655">
        <v>0</v>
      </c>
      <c r="AB1655">
        <v>0</v>
      </c>
      <c r="AC1655" s="419">
        <f t="shared" si="156"/>
        <v>0</v>
      </c>
      <c r="AD1655" s="419">
        <f t="shared" si="157"/>
        <v>1</v>
      </c>
      <c r="AE1655" s="419">
        <f t="shared" si="158"/>
        <v>0</v>
      </c>
      <c r="AF1655" s="419">
        <f t="shared" si="159"/>
        <v>0</v>
      </c>
      <c r="AG1655" s="419">
        <f t="shared" si="160"/>
        <v>0</v>
      </c>
      <c r="AH1655" s="419">
        <f t="shared" si="161"/>
        <v>0</v>
      </c>
    </row>
    <row r="1656" spans="1:34" ht="14.5" x14ac:dyDescent="0.35">
      <c r="A1656" s="681" t="s">
        <v>10564</v>
      </c>
      <c r="B1656" s="682" t="s">
        <v>10563</v>
      </c>
      <c r="C1656" s="419"/>
      <c r="D1656" s="419"/>
      <c r="E1656" s="419"/>
      <c r="F1656" s="419"/>
      <c r="G1656" s="419"/>
      <c r="H1656" s="419"/>
      <c r="I1656" s="419"/>
      <c r="J1656" s="419"/>
      <c r="K1656" s="419"/>
      <c r="L1656" s="419"/>
      <c r="M1656" t="s">
        <v>10565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 s="419">
        <f t="shared" si="156"/>
        <v>0</v>
      </c>
      <c r="AD1656" s="419">
        <f t="shared" si="157"/>
        <v>0</v>
      </c>
      <c r="AE1656" s="419">
        <f t="shared" si="158"/>
        <v>0</v>
      </c>
      <c r="AF1656" s="419">
        <f t="shared" si="159"/>
        <v>0</v>
      </c>
      <c r="AG1656" s="419">
        <f t="shared" si="160"/>
        <v>0</v>
      </c>
      <c r="AH1656" s="419">
        <f t="shared" si="161"/>
        <v>0</v>
      </c>
    </row>
    <row r="1657" spans="1:34" ht="14.5" x14ac:dyDescent="0.35">
      <c r="A1657" s="681" t="s">
        <v>1329</v>
      </c>
      <c r="B1657" s="682" t="s">
        <v>4224</v>
      </c>
      <c r="C1657" s="419"/>
      <c r="D1657" s="419"/>
      <c r="E1657" s="419"/>
      <c r="F1657" s="419"/>
      <c r="G1657" s="419"/>
      <c r="H1657" s="419"/>
      <c r="I1657" s="419"/>
      <c r="J1657" s="419"/>
      <c r="K1657" s="419"/>
      <c r="L1657" s="419"/>
      <c r="M1657" t="s">
        <v>103</v>
      </c>
      <c r="N1657">
        <v>11</v>
      </c>
      <c r="O1657">
        <v>10</v>
      </c>
      <c r="P1657">
        <v>1</v>
      </c>
      <c r="Q1657">
        <v>3</v>
      </c>
      <c r="R1657">
        <v>1</v>
      </c>
      <c r="S1657">
        <v>1</v>
      </c>
      <c r="T1657">
        <v>3</v>
      </c>
      <c r="U1657">
        <v>3</v>
      </c>
      <c r="V1657">
        <v>0</v>
      </c>
      <c r="W1657">
        <v>3</v>
      </c>
      <c r="X1657">
        <v>1</v>
      </c>
      <c r="Y1657">
        <v>0</v>
      </c>
      <c r="Z1657">
        <v>3</v>
      </c>
      <c r="AA1657">
        <v>3</v>
      </c>
      <c r="AB1657">
        <v>0</v>
      </c>
      <c r="AC1657" s="419">
        <f t="shared" si="156"/>
        <v>0</v>
      </c>
      <c r="AD1657" s="419">
        <f t="shared" si="157"/>
        <v>0</v>
      </c>
      <c r="AE1657" s="419">
        <f t="shared" si="158"/>
        <v>1</v>
      </c>
      <c r="AF1657" s="419">
        <f t="shared" si="159"/>
        <v>0</v>
      </c>
      <c r="AG1657" s="419">
        <f t="shared" si="160"/>
        <v>0</v>
      </c>
      <c r="AH1657" s="419">
        <f t="shared" si="161"/>
        <v>0</v>
      </c>
    </row>
    <row r="1658" spans="1:34" ht="14.5" x14ac:dyDescent="0.35">
      <c r="A1658" s="681" t="s">
        <v>13497</v>
      </c>
      <c r="B1658" s="682" t="s">
        <v>14486</v>
      </c>
      <c r="C1658" s="419"/>
      <c r="D1658" s="419"/>
      <c r="E1658" s="419"/>
      <c r="F1658" s="419"/>
      <c r="G1658" s="419"/>
      <c r="H1658" s="419"/>
      <c r="I1658" s="419"/>
      <c r="J1658" s="419"/>
      <c r="K1658" s="419"/>
      <c r="L1658" s="419"/>
      <c r="M1658" t="s">
        <v>14402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 s="419">
        <f t="shared" si="156"/>
        <v>0</v>
      </c>
      <c r="AD1658" s="419">
        <f t="shared" si="157"/>
        <v>0</v>
      </c>
      <c r="AE1658" s="419">
        <f t="shared" si="158"/>
        <v>0</v>
      </c>
      <c r="AF1658" s="419">
        <f t="shared" si="159"/>
        <v>0</v>
      </c>
      <c r="AG1658" s="419">
        <f t="shared" si="160"/>
        <v>0</v>
      </c>
      <c r="AH1658" s="419">
        <f t="shared" si="161"/>
        <v>0</v>
      </c>
    </row>
    <row r="1659" spans="1:34" ht="14.5" x14ac:dyDescent="0.35">
      <c r="A1659" s="681" t="s">
        <v>1332</v>
      </c>
      <c r="B1659" s="682" t="s">
        <v>4227</v>
      </c>
      <c r="C1659" s="419"/>
      <c r="D1659" s="419"/>
      <c r="E1659" s="419"/>
      <c r="F1659" s="419"/>
      <c r="G1659" s="419"/>
      <c r="H1659" s="419"/>
      <c r="I1659" s="419"/>
      <c r="J1659" s="419"/>
      <c r="K1659" s="419"/>
      <c r="L1659" s="419"/>
      <c r="M1659" t="s">
        <v>4228</v>
      </c>
      <c r="N1659">
        <v>8</v>
      </c>
      <c r="O1659">
        <v>4</v>
      </c>
      <c r="P1659">
        <v>4</v>
      </c>
      <c r="Q1659">
        <v>0</v>
      </c>
      <c r="R1659">
        <v>0</v>
      </c>
      <c r="S1659">
        <v>4</v>
      </c>
      <c r="T1659">
        <v>0</v>
      </c>
      <c r="U1659">
        <v>4</v>
      </c>
      <c r="V1659">
        <v>0</v>
      </c>
      <c r="W1659">
        <v>0</v>
      </c>
      <c r="X1659">
        <v>0</v>
      </c>
      <c r="Y1659">
        <v>2</v>
      </c>
      <c r="Z1659">
        <v>0</v>
      </c>
      <c r="AA1659">
        <v>2</v>
      </c>
      <c r="AB1659">
        <v>0</v>
      </c>
      <c r="AC1659" s="419">
        <f t="shared" si="156"/>
        <v>0</v>
      </c>
      <c r="AD1659" s="419">
        <f t="shared" si="157"/>
        <v>0</v>
      </c>
      <c r="AE1659" s="419">
        <f t="shared" si="158"/>
        <v>2</v>
      </c>
      <c r="AF1659" s="419">
        <f t="shared" si="159"/>
        <v>0</v>
      </c>
      <c r="AG1659" s="419">
        <f t="shared" si="160"/>
        <v>2</v>
      </c>
      <c r="AH1659" s="419">
        <f t="shared" si="161"/>
        <v>0</v>
      </c>
    </row>
    <row r="1660" spans="1:34" ht="14.5" x14ac:dyDescent="0.35">
      <c r="A1660" s="681" t="s">
        <v>4230</v>
      </c>
      <c r="B1660" s="682" t="s">
        <v>4231</v>
      </c>
      <c r="C1660" s="419"/>
      <c r="D1660" s="419"/>
      <c r="E1660" s="419"/>
      <c r="F1660" s="419"/>
      <c r="G1660" s="419"/>
      <c r="H1660" s="419"/>
      <c r="I1660" s="419"/>
      <c r="J1660" s="419"/>
      <c r="K1660" s="419"/>
      <c r="L1660" s="419"/>
      <c r="M1660" t="s">
        <v>97</v>
      </c>
      <c r="N1660">
        <v>59</v>
      </c>
      <c r="O1660">
        <v>34</v>
      </c>
      <c r="P1660">
        <v>25</v>
      </c>
      <c r="Q1660">
        <v>5</v>
      </c>
      <c r="R1660">
        <v>18</v>
      </c>
      <c r="S1660">
        <v>2</v>
      </c>
      <c r="T1660">
        <v>10</v>
      </c>
      <c r="U1660">
        <v>6</v>
      </c>
      <c r="V1660">
        <v>18</v>
      </c>
      <c r="W1660">
        <v>4</v>
      </c>
      <c r="X1660">
        <v>11</v>
      </c>
      <c r="Y1660">
        <v>1</v>
      </c>
      <c r="Z1660">
        <v>4</v>
      </c>
      <c r="AA1660">
        <v>1</v>
      </c>
      <c r="AB1660">
        <v>13</v>
      </c>
      <c r="AC1660" s="419">
        <f t="shared" si="156"/>
        <v>1</v>
      </c>
      <c r="AD1660" s="419">
        <f t="shared" si="157"/>
        <v>7</v>
      </c>
      <c r="AE1660" s="419">
        <f t="shared" si="158"/>
        <v>1</v>
      </c>
      <c r="AF1660" s="419">
        <f t="shared" si="159"/>
        <v>6</v>
      </c>
      <c r="AG1660" s="419">
        <f t="shared" si="160"/>
        <v>5</v>
      </c>
      <c r="AH1660" s="419">
        <f t="shared" si="161"/>
        <v>5</v>
      </c>
    </row>
    <row r="1661" spans="1:34" ht="14.5" x14ac:dyDescent="0.35">
      <c r="A1661" s="681" t="s">
        <v>4232</v>
      </c>
      <c r="B1661" s="682" t="s">
        <v>10469</v>
      </c>
      <c r="C1661" s="419"/>
      <c r="D1661" s="419"/>
      <c r="E1661" s="419"/>
      <c r="F1661" s="419"/>
      <c r="G1661" s="419"/>
      <c r="H1661" s="419"/>
      <c r="I1661" s="419"/>
      <c r="J1661" s="419"/>
      <c r="K1661" s="419"/>
      <c r="L1661" s="419"/>
      <c r="M1661" t="s">
        <v>18542</v>
      </c>
      <c r="N1661">
        <v>1</v>
      </c>
      <c r="O1661">
        <v>0</v>
      </c>
      <c r="P1661">
        <v>1</v>
      </c>
      <c r="Q1661">
        <v>1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 s="419">
        <f t="shared" si="156"/>
        <v>1</v>
      </c>
      <c r="AD1661" s="419">
        <f t="shared" si="157"/>
        <v>0</v>
      </c>
      <c r="AE1661" s="419">
        <f t="shared" si="158"/>
        <v>0</v>
      </c>
      <c r="AF1661" s="419">
        <f t="shared" si="159"/>
        <v>0</v>
      </c>
      <c r="AG1661" s="419">
        <f t="shared" si="160"/>
        <v>0</v>
      </c>
      <c r="AH1661" s="419">
        <f t="shared" si="161"/>
        <v>0</v>
      </c>
    </row>
    <row r="1662" spans="1:34" ht="14.5" x14ac:dyDescent="0.35">
      <c r="A1662" s="681" t="s">
        <v>4233</v>
      </c>
      <c r="B1662" s="682" t="s">
        <v>10471</v>
      </c>
      <c r="C1662" s="419"/>
      <c r="D1662" s="419"/>
      <c r="E1662" s="419"/>
      <c r="F1662" s="419"/>
      <c r="G1662" s="419"/>
      <c r="H1662" s="419"/>
      <c r="I1662" s="419"/>
      <c r="J1662" s="419"/>
      <c r="K1662" s="419"/>
      <c r="L1662" s="419"/>
      <c r="M1662" t="s">
        <v>10472</v>
      </c>
      <c r="N1662">
        <v>7</v>
      </c>
      <c r="O1662">
        <v>3</v>
      </c>
      <c r="P1662">
        <v>4</v>
      </c>
      <c r="Q1662">
        <v>3</v>
      </c>
      <c r="R1662">
        <v>4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3</v>
      </c>
      <c r="Y1662">
        <v>0</v>
      </c>
      <c r="Z1662">
        <v>0</v>
      </c>
      <c r="AA1662">
        <v>0</v>
      </c>
      <c r="AB1662">
        <v>0</v>
      </c>
      <c r="AC1662" s="419">
        <f t="shared" si="156"/>
        <v>3</v>
      </c>
      <c r="AD1662" s="419">
        <f t="shared" si="157"/>
        <v>1</v>
      </c>
      <c r="AE1662" s="419">
        <f t="shared" si="158"/>
        <v>0</v>
      </c>
      <c r="AF1662" s="419">
        <f t="shared" si="159"/>
        <v>0</v>
      </c>
      <c r="AG1662" s="419">
        <f t="shared" si="160"/>
        <v>0</v>
      </c>
      <c r="AH1662" s="419">
        <f t="shared" si="161"/>
        <v>0</v>
      </c>
    </row>
    <row r="1663" spans="1:34" ht="14.5" x14ac:dyDescent="0.35">
      <c r="A1663" s="681" t="s">
        <v>7711</v>
      </c>
      <c r="B1663" s="682" t="s">
        <v>4234</v>
      </c>
      <c r="C1663" s="419"/>
      <c r="D1663" s="419"/>
      <c r="E1663" s="419"/>
      <c r="F1663" s="419"/>
      <c r="G1663" s="419"/>
      <c r="H1663" s="419"/>
      <c r="I1663" s="419"/>
      <c r="J1663" s="419"/>
      <c r="K1663" s="419"/>
      <c r="L1663" s="419"/>
      <c r="M1663" t="s">
        <v>18543</v>
      </c>
      <c r="N1663">
        <v>2</v>
      </c>
      <c r="O1663">
        <v>2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2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2</v>
      </c>
      <c r="AB1663">
        <v>0</v>
      </c>
      <c r="AC1663" s="419">
        <f t="shared" si="156"/>
        <v>0</v>
      </c>
      <c r="AD1663" s="419">
        <f t="shared" si="157"/>
        <v>0</v>
      </c>
      <c r="AE1663" s="419">
        <f t="shared" si="158"/>
        <v>0</v>
      </c>
      <c r="AF1663" s="419">
        <f t="shared" si="159"/>
        <v>0</v>
      </c>
      <c r="AG1663" s="419">
        <f t="shared" si="160"/>
        <v>0</v>
      </c>
      <c r="AH1663" s="419">
        <f t="shared" si="161"/>
        <v>0</v>
      </c>
    </row>
    <row r="1664" spans="1:34" ht="14.5" x14ac:dyDescent="0.35">
      <c r="A1664" s="681" t="s">
        <v>7889</v>
      </c>
      <c r="B1664" s="682" t="s">
        <v>4236</v>
      </c>
      <c r="C1664" s="419"/>
      <c r="D1664" s="419"/>
      <c r="E1664" s="419"/>
      <c r="F1664" s="419"/>
      <c r="G1664" s="419"/>
      <c r="H1664" s="419"/>
      <c r="I1664" s="419"/>
      <c r="J1664" s="419"/>
      <c r="K1664" s="419"/>
      <c r="L1664" s="419"/>
      <c r="M1664" t="s">
        <v>4237</v>
      </c>
      <c r="N1664">
        <v>2</v>
      </c>
      <c r="O1664">
        <v>2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1</v>
      </c>
      <c r="V1664">
        <v>1</v>
      </c>
      <c r="W1664">
        <v>0</v>
      </c>
      <c r="X1664">
        <v>0</v>
      </c>
      <c r="Y1664">
        <v>0</v>
      </c>
      <c r="Z1664">
        <v>0</v>
      </c>
      <c r="AA1664">
        <v>1</v>
      </c>
      <c r="AB1664">
        <v>1</v>
      </c>
      <c r="AC1664" s="419">
        <f t="shared" si="156"/>
        <v>0</v>
      </c>
      <c r="AD1664" s="419">
        <f t="shared" si="157"/>
        <v>0</v>
      </c>
      <c r="AE1664" s="419">
        <f t="shared" si="158"/>
        <v>0</v>
      </c>
      <c r="AF1664" s="419">
        <f t="shared" si="159"/>
        <v>0</v>
      </c>
      <c r="AG1664" s="419">
        <f t="shared" si="160"/>
        <v>0</v>
      </c>
      <c r="AH1664" s="419">
        <f t="shared" si="161"/>
        <v>0</v>
      </c>
    </row>
    <row r="1665" spans="1:34" ht="14.5" x14ac:dyDescent="0.35">
      <c r="A1665" s="681" t="s">
        <v>7538</v>
      </c>
      <c r="B1665" s="682" t="s">
        <v>4239</v>
      </c>
      <c r="C1665" s="419"/>
      <c r="D1665" s="419"/>
      <c r="E1665" s="419"/>
      <c r="F1665" s="419"/>
      <c r="G1665" s="419"/>
      <c r="H1665" s="419"/>
      <c r="I1665" s="419"/>
      <c r="J1665" s="419"/>
      <c r="K1665" s="419"/>
      <c r="L1665" s="419"/>
      <c r="M1665" t="s">
        <v>4240</v>
      </c>
      <c r="N1665">
        <v>18</v>
      </c>
      <c r="O1665">
        <v>11</v>
      </c>
      <c r="P1665">
        <v>7</v>
      </c>
      <c r="Q1665">
        <v>3</v>
      </c>
      <c r="R1665">
        <v>7</v>
      </c>
      <c r="S1665">
        <v>1</v>
      </c>
      <c r="T1665">
        <v>7</v>
      </c>
      <c r="U1665">
        <v>0</v>
      </c>
      <c r="V1665">
        <v>0</v>
      </c>
      <c r="W1665">
        <v>1</v>
      </c>
      <c r="X1665">
        <v>5</v>
      </c>
      <c r="Y1665">
        <v>0</v>
      </c>
      <c r="Z1665">
        <v>5</v>
      </c>
      <c r="AA1665">
        <v>0</v>
      </c>
      <c r="AB1665">
        <v>0</v>
      </c>
      <c r="AC1665" s="419">
        <f t="shared" si="156"/>
        <v>2</v>
      </c>
      <c r="AD1665" s="419">
        <f t="shared" si="157"/>
        <v>2</v>
      </c>
      <c r="AE1665" s="419">
        <f t="shared" si="158"/>
        <v>1</v>
      </c>
      <c r="AF1665" s="419">
        <f t="shared" si="159"/>
        <v>2</v>
      </c>
      <c r="AG1665" s="419">
        <f t="shared" si="160"/>
        <v>0</v>
      </c>
      <c r="AH1665" s="419">
        <f t="shared" si="161"/>
        <v>0</v>
      </c>
    </row>
    <row r="1666" spans="1:34" ht="14.5" x14ac:dyDescent="0.35">
      <c r="A1666" s="681" t="s">
        <v>3685</v>
      </c>
      <c r="B1666" s="682" t="s">
        <v>4241</v>
      </c>
      <c r="C1666" s="419"/>
      <c r="D1666" s="419"/>
      <c r="E1666" s="419"/>
      <c r="F1666" s="419"/>
      <c r="G1666" s="419"/>
      <c r="H1666" s="419"/>
      <c r="I1666" s="419"/>
      <c r="J1666" s="419"/>
      <c r="K1666" s="419"/>
      <c r="L1666" s="419"/>
      <c r="M1666" t="s">
        <v>13384</v>
      </c>
      <c r="N1666">
        <v>7</v>
      </c>
      <c r="O1666">
        <v>6</v>
      </c>
      <c r="P1666">
        <v>1</v>
      </c>
      <c r="Q1666">
        <v>0</v>
      </c>
      <c r="R1666">
        <v>0</v>
      </c>
      <c r="S1666">
        <v>0</v>
      </c>
      <c r="T1666">
        <v>1</v>
      </c>
      <c r="U1666">
        <v>6</v>
      </c>
      <c r="V1666">
        <v>0</v>
      </c>
      <c r="W1666">
        <v>0</v>
      </c>
      <c r="X1666">
        <v>0</v>
      </c>
      <c r="Y1666">
        <v>0</v>
      </c>
      <c r="Z1666">
        <v>1</v>
      </c>
      <c r="AA1666">
        <v>5</v>
      </c>
      <c r="AB1666">
        <v>0</v>
      </c>
      <c r="AC1666" s="419">
        <f t="shared" si="156"/>
        <v>0</v>
      </c>
      <c r="AD1666" s="419">
        <f t="shared" si="157"/>
        <v>0</v>
      </c>
      <c r="AE1666" s="419">
        <f t="shared" si="158"/>
        <v>0</v>
      </c>
      <c r="AF1666" s="419">
        <f t="shared" si="159"/>
        <v>0</v>
      </c>
      <c r="AG1666" s="419">
        <f t="shared" si="160"/>
        <v>1</v>
      </c>
      <c r="AH1666" s="419">
        <f t="shared" si="161"/>
        <v>0</v>
      </c>
    </row>
    <row r="1667" spans="1:34" ht="14.5" x14ac:dyDescent="0.35">
      <c r="A1667" s="681" t="s">
        <v>4244</v>
      </c>
      <c r="B1667" s="682" t="s">
        <v>4245</v>
      </c>
      <c r="C1667" s="419"/>
      <c r="D1667" s="419"/>
      <c r="E1667" s="419"/>
      <c r="F1667" s="419"/>
      <c r="G1667" s="419"/>
      <c r="H1667" s="419"/>
      <c r="I1667" s="419"/>
      <c r="J1667" s="419"/>
      <c r="K1667" s="419"/>
      <c r="L1667" s="419"/>
      <c r="M1667" t="s">
        <v>4246</v>
      </c>
      <c r="N1667">
        <v>6</v>
      </c>
      <c r="O1667">
        <v>4</v>
      </c>
      <c r="P1667">
        <v>2</v>
      </c>
      <c r="Q1667">
        <v>0</v>
      </c>
      <c r="R1667">
        <v>2</v>
      </c>
      <c r="S1667">
        <v>0</v>
      </c>
      <c r="T1667">
        <v>4</v>
      </c>
      <c r="U1667">
        <v>0</v>
      </c>
      <c r="V1667">
        <v>0</v>
      </c>
      <c r="W1667">
        <v>0</v>
      </c>
      <c r="X1667">
        <v>2</v>
      </c>
      <c r="Y1667">
        <v>0</v>
      </c>
      <c r="Z1667">
        <v>2</v>
      </c>
      <c r="AA1667">
        <v>0</v>
      </c>
      <c r="AB1667">
        <v>0</v>
      </c>
      <c r="AC1667" s="419">
        <f t="shared" si="156"/>
        <v>0</v>
      </c>
      <c r="AD1667" s="419">
        <f t="shared" si="157"/>
        <v>0</v>
      </c>
      <c r="AE1667" s="419">
        <f t="shared" si="158"/>
        <v>0</v>
      </c>
      <c r="AF1667" s="419">
        <f t="shared" si="159"/>
        <v>2</v>
      </c>
      <c r="AG1667" s="419">
        <f t="shared" si="160"/>
        <v>0</v>
      </c>
      <c r="AH1667" s="419">
        <f t="shared" si="161"/>
        <v>0</v>
      </c>
    </row>
    <row r="1668" spans="1:34" ht="14.5" x14ac:dyDescent="0.35">
      <c r="A1668" s="681" t="s">
        <v>7903</v>
      </c>
      <c r="B1668" s="682" t="s">
        <v>4247</v>
      </c>
      <c r="C1668" s="419"/>
      <c r="D1668" s="419"/>
      <c r="E1668" s="419"/>
      <c r="F1668" s="419"/>
      <c r="G1668" s="419"/>
      <c r="H1668" s="419"/>
      <c r="I1668" s="419"/>
      <c r="J1668" s="419"/>
      <c r="K1668" s="419"/>
      <c r="L1668" s="419"/>
      <c r="M1668" t="s">
        <v>766</v>
      </c>
      <c r="N1668">
        <v>4</v>
      </c>
      <c r="O1668">
        <v>2</v>
      </c>
      <c r="P1668">
        <v>2</v>
      </c>
      <c r="Q1668">
        <v>0</v>
      </c>
      <c r="R1668">
        <v>0</v>
      </c>
      <c r="S1668">
        <v>2</v>
      </c>
      <c r="T1668">
        <v>0</v>
      </c>
      <c r="U1668">
        <v>2</v>
      </c>
      <c r="V1668">
        <v>0</v>
      </c>
      <c r="W1668">
        <v>0</v>
      </c>
      <c r="X1668">
        <v>0</v>
      </c>
      <c r="Y1668">
        <v>1</v>
      </c>
      <c r="Z1668">
        <v>0</v>
      </c>
      <c r="AA1668">
        <v>1</v>
      </c>
      <c r="AB1668">
        <v>0</v>
      </c>
      <c r="AC1668" s="419">
        <f t="shared" ref="AC1668:AC1731" si="162">+Q1668-W1668</f>
        <v>0</v>
      </c>
      <c r="AD1668" s="419">
        <f t="shared" ref="AD1668:AD1731" si="163">+R1668-X1668</f>
        <v>0</v>
      </c>
      <c r="AE1668" s="419">
        <f t="shared" ref="AE1668:AE1731" si="164">+S1668-Y1668</f>
        <v>1</v>
      </c>
      <c r="AF1668" s="419">
        <f t="shared" ref="AF1668:AF1731" si="165">+T1668-Z1668</f>
        <v>0</v>
      </c>
      <c r="AG1668" s="419">
        <f t="shared" ref="AG1668:AG1731" si="166">+U1668-AA1668</f>
        <v>1</v>
      </c>
      <c r="AH1668" s="419">
        <f t="shared" ref="AH1668:AH1731" si="167">+V1668-AB1668</f>
        <v>0</v>
      </c>
    </row>
    <row r="1669" spans="1:34" ht="14.5" x14ac:dyDescent="0.35">
      <c r="A1669" s="681" t="s">
        <v>7451</v>
      </c>
      <c r="B1669" s="682" t="s">
        <v>4249</v>
      </c>
      <c r="C1669" s="419"/>
      <c r="D1669" s="419"/>
      <c r="E1669" s="419"/>
      <c r="F1669" s="419"/>
      <c r="G1669" s="419"/>
      <c r="H1669" s="419"/>
      <c r="I1669" s="419"/>
      <c r="J1669" s="419"/>
      <c r="K1669" s="419"/>
      <c r="L1669" s="419"/>
      <c r="M1669" t="s">
        <v>4250</v>
      </c>
      <c r="N1669">
        <v>13</v>
      </c>
      <c r="O1669">
        <v>6</v>
      </c>
      <c r="P1669">
        <v>7</v>
      </c>
      <c r="Q1669">
        <v>2</v>
      </c>
      <c r="R1669">
        <v>3</v>
      </c>
      <c r="S1669">
        <v>2</v>
      </c>
      <c r="T1669">
        <v>4</v>
      </c>
      <c r="U1669">
        <v>1</v>
      </c>
      <c r="V1669">
        <v>1</v>
      </c>
      <c r="W1669">
        <v>1</v>
      </c>
      <c r="X1669">
        <v>2</v>
      </c>
      <c r="Y1669">
        <v>0</v>
      </c>
      <c r="Z1669">
        <v>3</v>
      </c>
      <c r="AA1669">
        <v>0</v>
      </c>
      <c r="AB1669">
        <v>0</v>
      </c>
      <c r="AC1669" s="419">
        <f t="shared" si="162"/>
        <v>1</v>
      </c>
      <c r="AD1669" s="419">
        <f t="shared" si="163"/>
        <v>1</v>
      </c>
      <c r="AE1669" s="419">
        <f t="shared" si="164"/>
        <v>2</v>
      </c>
      <c r="AF1669" s="419">
        <f t="shared" si="165"/>
        <v>1</v>
      </c>
      <c r="AG1669" s="419">
        <f t="shared" si="166"/>
        <v>1</v>
      </c>
      <c r="AH1669" s="419">
        <f t="shared" si="167"/>
        <v>1</v>
      </c>
    </row>
    <row r="1670" spans="1:34" ht="14.5" x14ac:dyDescent="0.35">
      <c r="A1670" s="681" t="s">
        <v>2447</v>
      </c>
      <c r="B1670" s="682" t="s">
        <v>4252</v>
      </c>
      <c r="C1670" s="419"/>
      <c r="D1670" s="419"/>
      <c r="E1670" s="419"/>
      <c r="F1670" s="419"/>
      <c r="G1670" s="419"/>
      <c r="H1670" s="419"/>
      <c r="I1670" s="419"/>
      <c r="J1670" s="419"/>
      <c r="K1670" s="419"/>
      <c r="L1670" s="419"/>
      <c r="M1670" t="s">
        <v>4253</v>
      </c>
      <c r="N1670">
        <v>8</v>
      </c>
      <c r="O1670">
        <v>6</v>
      </c>
      <c r="P1670">
        <v>2</v>
      </c>
      <c r="Q1670">
        <v>3</v>
      </c>
      <c r="R1670">
        <v>0</v>
      </c>
      <c r="S1670">
        <v>0</v>
      </c>
      <c r="T1670">
        <v>1</v>
      </c>
      <c r="U1670">
        <v>4</v>
      </c>
      <c r="V1670">
        <v>0</v>
      </c>
      <c r="W1670">
        <v>1</v>
      </c>
      <c r="X1670">
        <v>0</v>
      </c>
      <c r="Y1670">
        <v>0</v>
      </c>
      <c r="Z1670">
        <v>1</v>
      </c>
      <c r="AA1670">
        <v>4</v>
      </c>
      <c r="AB1670">
        <v>0</v>
      </c>
      <c r="AC1670" s="419">
        <f t="shared" si="162"/>
        <v>2</v>
      </c>
      <c r="AD1670" s="419">
        <f t="shared" si="163"/>
        <v>0</v>
      </c>
      <c r="AE1670" s="419">
        <f t="shared" si="164"/>
        <v>0</v>
      </c>
      <c r="AF1670" s="419">
        <f t="shared" si="165"/>
        <v>0</v>
      </c>
      <c r="AG1670" s="419">
        <f t="shared" si="166"/>
        <v>0</v>
      </c>
      <c r="AH1670" s="419">
        <f t="shared" si="167"/>
        <v>0</v>
      </c>
    </row>
    <row r="1671" spans="1:34" ht="14.5" x14ac:dyDescent="0.35">
      <c r="A1671" s="681" t="s">
        <v>2462</v>
      </c>
      <c r="B1671" s="682" t="s">
        <v>4254</v>
      </c>
      <c r="C1671" s="419"/>
      <c r="D1671" s="419"/>
      <c r="E1671" s="419"/>
      <c r="F1671" s="419"/>
      <c r="G1671" s="419"/>
      <c r="H1671" s="419"/>
      <c r="I1671" s="419"/>
      <c r="J1671" s="419"/>
      <c r="K1671" s="419"/>
      <c r="L1671" s="419"/>
      <c r="M1671" t="s">
        <v>1300</v>
      </c>
      <c r="N1671">
        <v>25</v>
      </c>
      <c r="O1671">
        <v>16</v>
      </c>
      <c r="P1671">
        <v>9</v>
      </c>
      <c r="Q1671">
        <v>0</v>
      </c>
      <c r="R1671">
        <v>6</v>
      </c>
      <c r="S1671">
        <v>5</v>
      </c>
      <c r="T1671">
        <v>3</v>
      </c>
      <c r="U1671">
        <v>11</v>
      </c>
      <c r="V1671">
        <v>0</v>
      </c>
      <c r="W1671">
        <v>0</v>
      </c>
      <c r="X1671">
        <v>4</v>
      </c>
      <c r="Y1671">
        <v>3</v>
      </c>
      <c r="Z1671">
        <v>1</v>
      </c>
      <c r="AA1671">
        <v>8</v>
      </c>
      <c r="AB1671">
        <v>0</v>
      </c>
      <c r="AC1671" s="419">
        <f t="shared" si="162"/>
        <v>0</v>
      </c>
      <c r="AD1671" s="419">
        <f t="shared" si="163"/>
        <v>2</v>
      </c>
      <c r="AE1671" s="419">
        <f t="shared" si="164"/>
        <v>2</v>
      </c>
      <c r="AF1671" s="419">
        <f t="shared" si="165"/>
        <v>2</v>
      </c>
      <c r="AG1671" s="419">
        <f t="shared" si="166"/>
        <v>3</v>
      </c>
      <c r="AH1671" s="419">
        <f t="shared" si="167"/>
        <v>0</v>
      </c>
    </row>
    <row r="1672" spans="1:34" ht="14.5" x14ac:dyDescent="0.35">
      <c r="A1672" s="681" t="s">
        <v>2526</v>
      </c>
      <c r="B1672" s="682" t="s">
        <v>4257</v>
      </c>
      <c r="C1672" s="419"/>
      <c r="D1672" s="419"/>
      <c r="E1672" s="419"/>
      <c r="F1672" s="419"/>
      <c r="G1672" s="419"/>
      <c r="H1672" s="419"/>
      <c r="I1672" s="419"/>
      <c r="J1672" s="419"/>
      <c r="K1672" s="419"/>
      <c r="L1672" s="419"/>
      <c r="M1672" t="s">
        <v>4258</v>
      </c>
      <c r="N1672">
        <v>9</v>
      </c>
      <c r="O1672">
        <v>4</v>
      </c>
      <c r="P1672">
        <v>5</v>
      </c>
      <c r="Q1672">
        <v>3</v>
      </c>
      <c r="R1672">
        <v>1</v>
      </c>
      <c r="S1672">
        <v>5</v>
      </c>
      <c r="T1672">
        <v>0</v>
      </c>
      <c r="U1672">
        <v>0</v>
      </c>
      <c r="V1672">
        <v>0</v>
      </c>
      <c r="W1672">
        <v>1</v>
      </c>
      <c r="X1672">
        <v>1</v>
      </c>
      <c r="Y1672">
        <v>2</v>
      </c>
      <c r="Z1672">
        <v>0</v>
      </c>
      <c r="AA1672">
        <v>0</v>
      </c>
      <c r="AB1672">
        <v>0</v>
      </c>
      <c r="AC1672" s="419">
        <f t="shared" si="162"/>
        <v>2</v>
      </c>
      <c r="AD1672" s="419">
        <f t="shared" si="163"/>
        <v>0</v>
      </c>
      <c r="AE1672" s="419">
        <f t="shared" si="164"/>
        <v>3</v>
      </c>
      <c r="AF1672" s="419">
        <f t="shared" si="165"/>
        <v>0</v>
      </c>
      <c r="AG1672" s="419">
        <f t="shared" si="166"/>
        <v>0</v>
      </c>
      <c r="AH1672" s="419">
        <f t="shared" si="167"/>
        <v>0</v>
      </c>
    </row>
    <row r="1673" spans="1:34" ht="14.5" x14ac:dyDescent="0.35">
      <c r="A1673" s="681" t="s">
        <v>2585</v>
      </c>
      <c r="B1673" s="682" t="s">
        <v>4261</v>
      </c>
      <c r="C1673" s="419"/>
      <c r="D1673" s="419"/>
      <c r="E1673" s="419"/>
      <c r="F1673" s="419"/>
      <c r="G1673" s="419"/>
      <c r="H1673" s="419"/>
      <c r="I1673" s="419"/>
      <c r="J1673" s="419"/>
      <c r="K1673" s="419"/>
      <c r="L1673" s="419"/>
      <c r="M1673" t="s">
        <v>1670</v>
      </c>
      <c r="N1673">
        <v>51</v>
      </c>
      <c r="O1673">
        <v>28</v>
      </c>
      <c r="P1673">
        <v>23</v>
      </c>
      <c r="Q1673">
        <v>11</v>
      </c>
      <c r="R1673">
        <v>6</v>
      </c>
      <c r="S1673">
        <v>9</v>
      </c>
      <c r="T1673">
        <v>5</v>
      </c>
      <c r="U1673">
        <v>6</v>
      </c>
      <c r="V1673">
        <v>14</v>
      </c>
      <c r="W1673">
        <v>6</v>
      </c>
      <c r="X1673">
        <v>4</v>
      </c>
      <c r="Y1673">
        <v>4</v>
      </c>
      <c r="Z1673">
        <v>2</v>
      </c>
      <c r="AA1673">
        <v>4</v>
      </c>
      <c r="AB1673">
        <v>8</v>
      </c>
      <c r="AC1673" s="419">
        <f t="shared" si="162"/>
        <v>5</v>
      </c>
      <c r="AD1673" s="419">
        <f t="shared" si="163"/>
        <v>2</v>
      </c>
      <c r="AE1673" s="419">
        <f t="shared" si="164"/>
        <v>5</v>
      </c>
      <c r="AF1673" s="419">
        <f t="shared" si="165"/>
        <v>3</v>
      </c>
      <c r="AG1673" s="419">
        <f t="shared" si="166"/>
        <v>2</v>
      </c>
      <c r="AH1673" s="419">
        <f t="shared" si="167"/>
        <v>6</v>
      </c>
    </row>
    <row r="1674" spans="1:34" ht="14.5" x14ac:dyDescent="0.35">
      <c r="A1674" s="681" t="s">
        <v>2553</v>
      </c>
      <c r="B1674" s="682" t="s">
        <v>4263</v>
      </c>
      <c r="C1674" s="419"/>
      <c r="D1674" s="419"/>
      <c r="E1674" s="419"/>
      <c r="F1674" s="419"/>
      <c r="G1674" s="419"/>
      <c r="H1674" s="419"/>
      <c r="I1674" s="419"/>
      <c r="J1674" s="419"/>
      <c r="K1674" s="419"/>
      <c r="L1674" s="419"/>
      <c r="M1674" t="s">
        <v>4264</v>
      </c>
      <c r="N1674">
        <v>3</v>
      </c>
      <c r="O1674">
        <v>2</v>
      </c>
      <c r="P1674">
        <v>1</v>
      </c>
      <c r="Q1674">
        <v>3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2</v>
      </c>
      <c r="X1674">
        <v>0</v>
      </c>
      <c r="Y1674">
        <v>0</v>
      </c>
      <c r="Z1674">
        <v>0</v>
      </c>
      <c r="AA1674">
        <v>0</v>
      </c>
      <c r="AB1674">
        <v>0</v>
      </c>
      <c r="AC1674" s="419">
        <f t="shared" si="162"/>
        <v>1</v>
      </c>
      <c r="AD1674" s="419">
        <f t="shared" si="163"/>
        <v>0</v>
      </c>
      <c r="AE1674" s="419">
        <f t="shared" si="164"/>
        <v>0</v>
      </c>
      <c r="AF1674" s="419">
        <f t="shared" si="165"/>
        <v>0</v>
      </c>
      <c r="AG1674" s="419">
        <f t="shared" si="166"/>
        <v>0</v>
      </c>
      <c r="AH1674" s="419">
        <f t="shared" si="167"/>
        <v>0</v>
      </c>
    </row>
    <row r="1675" spans="1:34" ht="14.5" x14ac:dyDescent="0.35">
      <c r="A1675" s="681" t="s">
        <v>4265</v>
      </c>
      <c r="B1675" s="682" t="s">
        <v>4266</v>
      </c>
      <c r="C1675" s="419"/>
      <c r="D1675" s="419"/>
      <c r="E1675" s="419"/>
      <c r="F1675" s="419"/>
      <c r="G1675" s="419"/>
      <c r="H1675" s="419"/>
      <c r="I1675" s="419"/>
      <c r="J1675" s="419"/>
      <c r="K1675" s="419"/>
      <c r="L1675" s="419"/>
      <c r="M1675" t="s">
        <v>4267</v>
      </c>
      <c r="N1675">
        <v>8</v>
      </c>
      <c r="O1675">
        <v>4</v>
      </c>
      <c r="P1675">
        <v>4</v>
      </c>
      <c r="Q1675">
        <v>5</v>
      </c>
      <c r="R1675">
        <v>1</v>
      </c>
      <c r="S1675">
        <v>0</v>
      </c>
      <c r="T1675">
        <v>2</v>
      </c>
      <c r="U1675">
        <v>0</v>
      </c>
      <c r="V1675">
        <v>0</v>
      </c>
      <c r="W1675">
        <v>2</v>
      </c>
      <c r="X1675">
        <v>1</v>
      </c>
      <c r="Y1675">
        <v>0</v>
      </c>
      <c r="Z1675">
        <v>1</v>
      </c>
      <c r="AA1675">
        <v>0</v>
      </c>
      <c r="AB1675">
        <v>0</v>
      </c>
      <c r="AC1675" s="419">
        <f t="shared" si="162"/>
        <v>3</v>
      </c>
      <c r="AD1675" s="419">
        <f t="shared" si="163"/>
        <v>0</v>
      </c>
      <c r="AE1675" s="419">
        <f t="shared" si="164"/>
        <v>0</v>
      </c>
      <c r="AF1675" s="419">
        <f t="shared" si="165"/>
        <v>1</v>
      </c>
      <c r="AG1675" s="419">
        <f t="shared" si="166"/>
        <v>0</v>
      </c>
      <c r="AH1675" s="419">
        <f t="shared" si="167"/>
        <v>0</v>
      </c>
    </row>
    <row r="1676" spans="1:34" ht="14.5" x14ac:dyDescent="0.35">
      <c r="A1676" s="681" t="s">
        <v>2718</v>
      </c>
      <c r="B1676" s="682" t="s">
        <v>4268</v>
      </c>
      <c r="C1676" s="419"/>
      <c r="D1676" s="419"/>
      <c r="E1676" s="419"/>
      <c r="F1676" s="419"/>
      <c r="G1676" s="419"/>
      <c r="H1676" s="419"/>
      <c r="I1676" s="419"/>
      <c r="J1676" s="419"/>
      <c r="K1676" s="419"/>
      <c r="L1676" s="419"/>
      <c r="M1676" t="s">
        <v>2802</v>
      </c>
      <c r="N1676">
        <v>3</v>
      </c>
      <c r="O1676">
        <v>2</v>
      </c>
      <c r="P1676">
        <v>1</v>
      </c>
      <c r="Q1676">
        <v>2</v>
      </c>
      <c r="R1676">
        <v>1</v>
      </c>
      <c r="S1676">
        <v>0</v>
      </c>
      <c r="T1676">
        <v>0</v>
      </c>
      <c r="U1676">
        <v>0</v>
      </c>
      <c r="V1676">
        <v>0</v>
      </c>
      <c r="W1676">
        <v>2</v>
      </c>
      <c r="X1676">
        <v>0</v>
      </c>
      <c r="Y1676">
        <v>0</v>
      </c>
      <c r="Z1676">
        <v>0</v>
      </c>
      <c r="AA1676">
        <v>0</v>
      </c>
      <c r="AB1676">
        <v>0</v>
      </c>
      <c r="AC1676" s="419">
        <f t="shared" si="162"/>
        <v>0</v>
      </c>
      <c r="AD1676" s="419">
        <f t="shared" si="163"/>
        <v>1</v>
      </c>
      <c r="AE1676" s="419">
        <f t="shared" si="164"/>
        <v>0</v>
      </c>
      <c r="AF1676" s="419">
        <f t="shared" si="165"/>
        <v>0</v>
      </c>
      <c r="AG1676" s="419">
        <f t="shared" si="166"/>
        <v>0</v>
      </c>
      <c r="AH1676" s="419">
        <f t="shared" si="167"/>
        <v>0</v>
      </c>
    </row>
    <row r="1677" spans="1:34" ht="14.5" x14ac:dyDescent="0.35">
      <c r="A1677" s="681" t="s">
        <v>3076</v>
      </c>
      <c r="B1677" s="682" t="s">
        <v>4270</v>
      </c>
      <c r="C1677" s="419"/>
      <c r="D1677" s="419"/>
      <c r="E1677" s="419"/>
      <c r="F1677" s="419"/>
      <c r="G1677" s="419"/>
      <c r="H1677" s="419"/>
      <c r="I1677" s="419"/>
      <c r="J1677" s="419"/>
      <c r="K1677" s="419"/>
      <c r="L1677" s="419"/>
      <c r="M1677" t="s">
        <v>8346</v>
      </c>
      <c r="N1677">
        <v>11</v>
      </c>
      <c r="O1677">
        <v>5</v>
      </c>
      <c r="P1677">
        <v>6</v>
      </c>
      <c r="Q1677">
        <v>3</v>
      </c>
      <c r="R1677">
        <v>2</v>
      </c>
      <c r="S1677">
        <v>4</v>
      </c>
      <c r="T1677">
        <v>0</v>
      </c>
      <c r="U1677">
        <v>2</v>
      </c>
      <c r="V1677">
        <v>0</v>
      </c>
      <c r="W1677">
        <v>2</v>
      </c>
      <c r="X1677">
        <v>1</v>
      </c>
      <c r="Y1677">
        <v>1</v>
      </c>
      <c r="Z1677">
        <v>0</v>
      </c>
      <c r="AA1677">
        <v>1</v>
      </c>
      <c r="AB1677">
        <v>0</v>
      </c>
      <c r="AC1677" s="419">
        <f t="shared" si="162"/>
        <v>1</v>
      </c>
      <c r="AD1677" s="419">
        <f t="shared" si="163"/>
        <v>1</v>
      </c>
      <c r="AE1677" s="419">
        <f t="shared" si="164"/>
        <v>3</v>
      </c>
      <c r="AF1677" s="419">
        <f t="shared" si="165"/>
        <v>0</v>
      </c>
      <c r="AG1677" s="419">
        <f t="shared" si="166"/>
        <v>1</v>
      </c>
      <c r="AH1677" s="419">
        <f t="shared" si="167"/>
        <v>0</v>
      </c>
    </row>
    <row r="1678" spans="1:34" ht="14.5" x14ac:dyDescent="0.35">
      <c r="A1678" s="681" t="s">
        <v>3030</v>
      </c>
      <c r="B1678" s="682" t="s">
        <v>4274</v>
      </c>
      <c r="C1678" s="419"/>
      <c r="D1678" s="419"/>
      <c r="E1678" s="419"/>
      <c r="F1678" s="419"/>
      <c r="G1678" s="419"/>
      <c r="H1678" s="419"/>
      <c r="I1678" s="419"/>
      <c r="J1678" s="419"/>
      <c r="K1678" s="419"/>
      <c r="L1678" s="419"/>
      <c r="M1678" t="s">
        <v>4275</v>
      </c>
      <c r="N1678">
        <v>18</v>
      </c>
      <c r="O1678">
        <v>13</v>
      </c>
      <c r="P1678">
        <v>5</v>
      </c>
      <c r="Q1678">
        <v>6</v>
      </c>
      <c r="R1678">
        <v>0</v>
      </c>
      <c r="S1678">
        <v>4</v>
      </c>
      <c r="T1678">
        <v>0</v>
      </c>
      <c r="U1678">
        <v>6</v>
      </c>
      <c r="V1678">
        <v>2</v>
      </c>
      <c r="W1678">
        <v>4</v>
      </c>
      <c r="X1678">
        <v>0</v>
      </c>
      <c r="Y1678">
        <v>4</v>
      </c>
      <c r="Z1678">
        <v>0</v>
      </c>
      <c r="AA1678">
        <v>3</v>
      </c>
      <c r="AB1678">
        <v>2</v>
      </c>
      <c r="AC1678" s="419">
        <f t="shared" si="162"/>
        <v>2</v>
      </c>
      <c r="AD1678" s="419">
        <f t="shared" si="163"/>
        <v>0</v>
      </c>
      <c r="AE1678" s="419">
        <f t="shared" si="164"/>
        <v>0</v>
      </c>
      <c r="AF1678" s="419">
        <f t="shared" si="165"/>
        <v>0</v>
      </c>
      <c r="AG1678" s="419">
        <f t="shared" si="166"/>
        <v>3</v>
      </c>
      <c r="AH1678" s="419">
        <f t="shared" si="167"/>
        <v>0</v>
      </c>
    </row>
    <row r="1679" spans="1:34" ht="14.5" x14ac:dyDescent="0.35">
      <c r="A1679" s="681" t="s">
        <v>2818</v>
      </c>
      <c r="B1679" s="682" t="s">
        <v>4277</v>
      </c>
      <c r="C1679" s="419"/>
      <c r="D1679" s="419"/>
      <c r="E1679" s="419"/>
      <c r="F1679" s="419"/>
      <c r="G1679" s="419"/>
      <c r="H1679" s="419"/>
      <c r="I1679" s="419"/>
      <c r="J1679" s="419"/>
      <c r="K1679" s="419"/>
      <c r="L1679" s="419"/>
      <c r="M1679" t="s">
        <v>4278</v>
      </c>
      <c r="N1679">
        <v>11</v>
      </c>
      <c r="O1679">
        <v>8</v>
      </c>
      <c r="P1679">
        <v>3</v>
      </c>
      <c r="Q1679">
        <v>4</v>
      </c>
      <c r="R1679">
        <v>0</v>
      </c>
      <c r="S1679">
        <v>3</v>
      </c>
      <c r="T1679">
        <v>0</v>
      </c>
      <c r="U1679">
        <v>4</v>
      </c>
      <c r="V1679">
        <v>0</v>
      </c>
      <c r="W1679">
        <v>3</v>
      </c>
      <c r="X1679">
        <v>0</v>
      </c>
      <c r="Y1679">
        <v>2</v>
      </c>
      <c r="Z1679">
        <v>0</v>
      </c>
      <c r="AA1679">
        <v>3</v>
      </c>
      <c r="AB1679">
        <v>0</v>
      </c>
      <c r="AC1679" s="419">
        <f t="shared" si="162"/>
        <v>1</v>
      </c>
      <c r="AD1679" s="419">
        <f t="shared" si="163"/>
        <v>0</v>
      </c>
      <c r="AE1679" s="419">
        <f t="shared" si="164"/>
        <v>1</v>
      </c>
      <c r="AF1679" s="419">
        <f t="shared" si="165"/>
        <v>0</v>
      </c>
      <c r="AG1679" s="419">
        <f t="shared" si="166"/>
        <v>1</v>
      </c>
      <c r="AH1679" s="419">
        <f t="shared" si="167"/>
        <v>0</v>
      </c>
    </row>
    <row r="1680" spans="1:34" ht="14.5" x14ac:dyDescent="0.35">
      <c r="A1680" s="681" t="s">
        <v>2795</v>
      </c>
      <c r="B1680" s="682" t="s">
        <v>4279</v>
      </c>
      <c r="C1680" s="419"/>
      <c r="D1680" s="419"/>
      <c r="E1680" s="419"/>
      <c r="F1680" s="419"/>
      <c r="G1680" s="419"/>
      <c r="H1680" s="419"/>
      <c r="I1680" s="419"/>
      <c r="J1680" s="419"/>
      <c r="K1680" s="419"/>
      <c r="L1680" s="419"/>
      <c r="M1680" t="s">
        <v>4280</v>
      </c>
      <c r="N1680">
        <v>7</v>
      </c>
      <c r="O1680">
        <v>2</v>
      </c>
      <c r="P1680">
        <v>5</v>
      </c>
      <c r="Q1680">
        <v>2</v>
      </c>
      <c r="R1680">
        <v>2</v>
      </c>
      <c r="S1680">
        <v>2</v>
      </c>
      <c r="T1680">
        <v>1</v>
      </c>
      <c r="U1680">
        <v>0</v>
      </c>
      <c r="V1680">
        <v>0</v>
      </c>
      <c r="W1680">
        <v>1</v>
      </c>
      <c r="X1680">
        <v>0</v>
      </c>
      <c r="Y1680">
        <v>0</v>
      </c>
      <c r="Z1680">
        <v>1</v>
      </c>
      <c r="AA1680">
        <v>0</v>
      </c>
      <c r="AB1680">
        <v>0</v>
      </c>
      <c r="AC1680" s="419">
        <f t="shared" si="162"/>
        <v>1</v>
      </c>
      <c r="AD1680" s="419">
        <f t="shared" si="163"/>
        <v>2</v>
      </c>
      <c r="AE1680" s="419">
        <f t="shared" si="164"/>
        <v>2</v>
      </c>
      <c r="AF1680" s="419">
        <f t="shared" si="165"/>
        <v>0</v>
      </c>
      <c r="AG1680" s="419">
        <f t="shared" si="166"/>
        <v>0</v>
      </c>
      <c r="AH1680" s="419">
        <f t="shared" si="167"/>
        <v>0</v>
      </c>
    </row>
    <row r="1681" spans="1:34" ht="14.5" x14ac:dyDescent="0.35">
      <c r="A1681" s="681" t="s">
        <v>3666</v>
      </c>
      <c r="B1681" s="682" t="s">
        <v>4282</v>
      </c>
      <c r="C1681" s="419"/>
      <c r="D1681" s="419"/>
      <c r="E1681" s="419"/>
      <c r="F1681" s="419"/>
      <c r="G1681" s="419"/>
      <c r="H1681" s="419"/>
      <c r="I1681" s="419"/>
      <c r="J1681" s="419"/>
      <c r="K1681" s="419"/>
      <c r="L1681" s="419"/>
      <c r="M1681" t="s">
        <v>4283</v>
      </c>
      <c r="N1681">
        <v>3</v>
      </c>
      <c r="O1681">
        <v>1</v>
      </c>
      <c r="P1681">
        <v>2</v>
      </c>
      <c r="Q1681">
        <v>0</v>
      </c>
      <c r="R1681">
        <v>0</v>
      </c>
      <c r="S1681">
        <v>0</v>
      </c>
      <c r="T1681">
        <v>1</v>
      </c>
      <c r="U1681">
        <v>2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1</v>
      </c>
      <c r="AB1681">
        <v>0</v>
      </c>
      <c r="AC1681" s="419">
        <f t="shared" si="162"/>
        <v>0</v>
      </c>
      <c r="AD1681" s="419">
        <f t="shared" si="163"/>
        <v>0</v>
      </c>
      <c r="AE1681" s="419">
        <f t="shared" si="164"/>
        <v>0</v>
      </c>
      <c r="AF1681" s="419">
        <f t="shared" si="165"/>
        <v>1</v>
      </c>
      <c r="AG1681" s="419">
        <f t="shared" si="166"/>
        <v>1</v>
      </c>
      <c r="AH1681" s="419">
        <f t="shared" si="167"/>
        <v>0</v>
      </c>
    </row>
    <row r="1682" spans="1:34" ht="14.5" x14ac:dyDescent="0.35">
      <c r="A1682" s="681" t="s">
        <v>7396</v>
      </c>
      <c r="B1682" s="682" t="s">
        <v>4285</v>
      </c>
      <c r="C1682" s="419"/>
      <c r="D1682" s="419"/>
      <c r="E1682" s="419"/>
      <c r="F1682" s="419"/>
      <c r="G1682" s="419"/>
      <c r="H1682" s="419"/>
      <c r="I1682" s="419"/>
      <c r="J1682" s="419"/>
      <c r="K1682" s="419"/>
      <c r="L1682" s="419"/>
      <c r="M1682" t="s">
        <v>4286</v>
      </c>
      <c r="N1682">
        <v>13</v>
      </c>
      <c r="O1682">
        <v>9</v>
      </c>
      <c r="P1682">
        <v>4</v>
      </c>
      <c r="Q1682">
        <v>0</v>
      </c>
      <c r="R1682">
        <v>4</v>
      </c>
      <c r="S1682">
        <v>2</v>
      </c>
      <c r="T1682">
        <v>4</v>
      </c>
      <c r="U1682">
        <v>3</v>
      </c>
      <c r="V1682">
        <v>0</v>
      </c>
      <c r="W1682">
        <v>0</v>
      </c>
      <c r="X1682">
        <v>3</v>
      </c>
      <c r="Y1682">
        <v>1</v>
      </c>
      <c r="Z1682">
        <v>3</v>
      </c>
      <c r="AA1682">
        <v>2</v>
      </c>
      <c r="AB1682">
        <v>0</v>
      </c>
      <c r="AC1682" s="419">
        <f t="shared" si="162"/>
        <v>0</v>
      </c>
      <c r="AD1682" s="419">
        <f t="shared" si="163"/>
        <v>1</v>
      </c>
      <c r="AE1682" s="419">
        <f t="shared" si="164"/>
        <v>1</v>
      </c>
      <c r="AF1682" s="419">
        <f t="shared" si="165"/>
        <v>1</v>
      </c>
      <c r="AG1682" s="419">
        <f t="shared" si="166"/>
        <v>1</v>
      </c>
      <c r="AH1682" s="419">
        <f t="shared" si="167"/>
        <v>0</v>
      </c>
    </row>
    <row r="1683" spans="1:34" ht="14.5" x14ac:dyDescent="0.35">
      <c r="A1683" s="681" t="s">
        <v>7151</v>
      </c>
      <c r="B1683" s="682" t="s">
        <v>4287</v>
      </c>
      <c r="C1683" s="419"/>
      <c r="D1683" s="419"/>
      <c r="E1683" s="419"/>
      <c r="F1683" s="419"/>
      <c r="G1683" s="419"/>
      <c r="H1683" s="419"/>
      <c r="I1683" s="419"/>
      <c r="J1683" s="419"/>
      <c r="K1683" s="419"/>
      <c r="L1683" s="419"/>
      <c r="M1683" t="s">
        <v>4288</v>
      </c>
      <c r="N1683">
        <v>14</v>
      </c>
      <c r="O1683">
        <v>9</v>
      </c>
      <c r="P1683">
        <v>5</v>
      </c>
      <c r="Q1683">
        <v>7</v>
      </c>
      <c r="R1683">
        <v>5</v>
      </c>
      <c r="S1683">
        <v>1</v>
      </c>
      <c r="T1683">
        <v>1</v>
      </c>
      <c r="U1683">
        <v>0</v>
      </c>
      <c r="V1683">
        <v>0</v>
      </c>
      <c r="W1683">
        <v>5</v>
      </c>
      <c r="X1683">
        <v>3</v>
      </c>
      <c r="Y1683">
        <v>1</v>
      </c>
      <c r="Z1683">
        <v>0</v>
      </c>
      <c r="AA1683">
        <v>0</v>
      </c>
      <c r="AB1683">
        <v>0</v>
      </c>
      <c r="AC1683" s="419">
        <f t="shared" si="162"/>
        <v>2</v>
      </c>
      <c r="AD1683" s="419">
        <f t="shared" si="163"/>
        <v>2</v>
      </c>
      <c r="AE1683" s="419">
        <f t="shared" si="164"/>
        <v>0</v>
      </c>
      <c r="AF1683" s="419">
        <f t="shared" si="165"/>
        <v>1</v>
      </c>
      <c r="AG1683" s="419">
        <f t="shared" si="166"/>
        <v>0</v>
      </c>
      <c r="AH1683" s="419">
        <f t="shared" si="167"/>
        <v>0</v>
      </c>
    </row>
    <row r="1684" spans="1:34" ht="14.5" x14ac:dyDescent="0.35">
      <c r="A1684" s="681" t="s">
        <v>7152</v>
      </c>
      <c r="B1684" s="682" t="s">
        <v>4289</v>
      </c>
      <c r="C1684" s="419"/>
      <c r="D1684" s="419"/>
      <c r="E1684" s="419"/>
      <c r="F1684" s="419"/>
      <c r="G1684" s="419"/>
      <c r="H1684" s="419"/>
      <c r="I1684" s="419"/>
      <c r="J1684" s="419"/>
      <c r="K1684" s="419"/>
      <c r="L1684" s="419"/>
      <c r="M1684" t="s">
        <v>4290</v>
      </c>
      <c r="N1684">
        <v>1</v>
      </c>
      <c r="O1684">
        <v>1</v>
      </c>
      <c r="P1684">
        <v>0</v>
      </c>
      <c r="Q1684">
        <v>1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1</v>
      </c>
      <c r="X1684">
        <v>0</v>
      </c>
      <c r="Y1684">
        <v>0</v>
      </c>
      <c r="Z1684">
        <v>0</v>
      </c>
      <c r="AA1684">
        <v>0</v>
      </c>
      <c r="AB1684">
        <v>0</v>
      </c>
      <c r="AC1684" s="419">
        <f t="shared" si="162"/>
        <v>0</v>
      </c>
      <c r="AD1684" s="419">
        <f t="shared" si="163"/>
        <v>0</v>
      </c>
      <c r="AE1684" s="419">
        <f t="shared" si="164"/>
        <v>0</v>
      </c>
      <c r="AF1684" s="419">
        <f t="shared" si="165"/>
        <v>0</v>
      </c>
      <c r="AG1684" s="419">
        <f t="shared" si="166"/>
        <v>0</v>
      </c>
      <c r="AH1684" s="419">
        <f t="shared" si="167"/>
        <v>0</v>
      </c>
    </row>
    <row r="1685" spans="1:34" ht="14.5" x14ac:dyDescent="0.35">
      <c r="A1685" s="681" t="s">
        <v>2629</v>
      </c>
      <c r="B1685" s="682" t="s">
        <v>4292</v>
      </c>
      <c r="C1685" s="419"/>
      <c r="D1685" s="419"/>
      <c r="E1685" s="419"/>
      <c r="F1685" s="419"/>
      <c r="G1685" s="419"/>
      <c r="H1685" s="419"/>
      <c r="I1685" s="419"/>
      <c r="J1685" s="419"/>
      <c r="K1685" s="419"/>
      <c r="L1685" s="419"/>
      <c r="M1685" t="s">
        <v>4293</v>
      </c>
      <c r="N1685">
        <v>5</v>
      </c>
      <c r="O1685">
        <v>0</v>
      </c>
      <c r="P1685">
        <v>5</v>
      </c>
      <c r="Q1685">
        <v>2</v>
      </c>
      <c r="R1685">
        <v>3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 s="419">
        <f t="shared" si="162"/>
        <v>2</v>
      </c>
      <c r="AD1685" s="419">
        <f t="shared" si="163"/>
        <v>3</v>
      </c>
      <c r="AE1685" s="419">
        <f t="shared" si="164"/>
        <v>0</v>
      </c>
      <c r="AF1685" s="419">
        <f t="shared" si="165"/>
        <v>0</v>
      </c>
      <c r="AG1685" s="419">
        <f t="shared" si="166"/>
        <v>0</v>
      </c>
      <c r="AH1685" s="419">
        <f t="shared" si="167"/>
        <v>0</v>
      </c>
    </row>
    <row r="1686" spans="1:34" ht="14.5" x14ac:dyDescent="0.35">
      <c r="A1686" s="681" t="s">
        <v>4181</v>
      </c>
      <c r="B1686" s="682" t="s">
        <v>4294</v>
      </c>
      <c r="C1686" s="419"/>
      <c r="D1686" s="419"/>
      <c r="E1686" s="419"/>
      <c r="F1686" s="419"/>
      <c r="G1686" s="419"/>
      <c r="H1686" s="419"/>
      <c r="I1686" s="419"/>
      <c r="J1686" s="419"/>
      <c r="K1686" s="419"/>
      <c r="L1686" s="419"/>
      <c r="M1686" t="s">
        <v>4295</v>
      </c>
      <c r="N1686">
        <v>18</v>
      </c>
      <c r="O1686">
        <v>8</v>
      </c>
      <c r="P1686">
        <v>10</v>
      </c>
      <c r="Q1686">
        <v>2</v>
      </c>
      <c r="R1686">
        <v>7</v>
      </c>
      <c r="S1686">
        <v>4</v>
      </c>
      <c r="T1686">
        <v>2</v>
      </c>
      <c r="U1686">
        <v>3</v>
      </c>
      <c r="V1686">
        <v>0</v>
      </c>
      <c r="W1686">
        <v>1</v>
      </c>
      <c r="X1686">
        <v>2</v>
      </c>
      <c r="Y1686">
        <v>3</v>
      </c>
      <c r="Z1686">
        <v>0</v>
      </c>
      <c r="AA1686">
        <v>2</v>
      </c>
      <c r="AB1686">
        <v>0</v>
      </c>
      <c r="AC1686" s="419">
        <f t="shared" si="162"/>
        <v>1</v>
      </c>
      <c r="AD1686" s="419">
        <f t="shared" si="163"/>
        <v>5</v>
      </c>
      <c r="AE1686" s="419">
        <f t="shared" si="164"/>
        <v>1</v>
      </c>
      <c r="AF1686" s="419">
        <f t="shared" si="165"/>
        <v>2</v>
      </c>
      <c r="AG1686" s="419">
        <f t="shared" si="166"/>
        <v>1</v>
      </c>
      <c r="AH1686" s="419">
        <f t="shared" si="167"/>
        <v>0</v>
      </c>
    </row>
    <row r="1687" spans="1:34" ht="14.5" x14ac:dyDescent="0.35">
      <c r="A1687" s="681" t="s">
        <v>4298</v>
      </c>
      <c r="B1687" s="682" t="s">
        <v>4299</v>
      </c>
      <c r="C1687" s="419"/>
      <c r="D1687" s="419"/>
      <c r="E1687" s="419"/>
      <c r="F1687" s="419"/>
      <c r="G1687" s="419"/>
      <c r="H1687" s="419"/>
      <c r="I1687" s="419"/>
      <c r="J1687" s="419"/>
      <c r="K1687" s="419"/>
      <c r="L1687" s="419"/>
      <c r="M1687" t="s">
        <v>4300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 s="419">
        <f t="shared" si="162"/>
        <v>0</v>
      </c>
      <c r="AD1687" s="419">
        <f t="shared" si="163"/>
        <v>0</v>
      </c>
      <c r="AE1687" s="419">
        <f t="shared" si="164"/>
        <v>0</v>
      </c>
      <c r="AF1687" s="419">
        <f t="shared" si="165"/>
        <v>0</v>
      </c>
      <c r="AG1687" s="419">
        <f t="shared" si="166"/>
        <v>0</v>
      </c>
      <c r="AH1687" s="419">
        <f t="shared" si="167"/>
        <v>0</v>
      </c>
    </row>
    <row r="1688" spans="1:34" ht="14.5" x14ac:dyDescent="0.35">
      <c r="A1688" s="681" t="s">
        <v>7673</v>
      </c>
      <c r="B1688" s="682" t="s">
        <v>4302</v>
      </c>
      <c r="C1688" s="419"/>
      <c r="D1688" s="419"/>
      <c r="E1688" s="419"/>
      <c r="F1688" s="419"/>
      <c r="G1688" s="419"/>
      <c r="H1688" s="419"/>
      <c r="I1688" s="419"/>
      <c r="J1688" s="419"/>
      <c r="K1688" s="419"/>
      <c r="L1688" s="419"/>
      <c r="M1688" t="s">
        <v>4303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 s="419">
        <f t="shared" si="162"/>
        <v>0</v>
      </c>
      <c r="AD1688" s="419">
        <f t="shared" si="163"/>
        <v>0</v>
      </c>
      <c r="AE1688" s="419">
        <f t="shared" si="164"/>
        <v>0</v>
      </c>
      <c r="AF1688" s="419">
        <f t="shared" si="165"/>
        <v>0</v>
      </c>
      <c r="AG1688" s="419">
        <f t="shared" si="166"/>
        <v>0</v>
      </c>
      <c r="AH1688" s="419">
        <f t="shared" si="167"/>
        <v>0</v>
      </c>
    </row>
    <row r="1689" spans="1:34" ht="14.5" x14ac:dyDescent="0.35">
      <c r="A1689" s="681" t="s">
        <v>3878</v>
      </c>
      <c r="B1689" s="682" t="s">
        <v>11988</v>
      </c>
      <c r="C1689" s="419"/>
      <c r="D1689" s="419"/>
      <c r="E1689" s="419"/>
      <c r="F1689" s="419"/>
      <c r="G1689" s="419"/>
      <c r="H1689" s="419"/>
      <c r="I1689" s="419"/>
      <c r="J1689" s="419"/>
      <c r="K1689" s="419"/>
      <c r="L1689" s="419"/>
      <c r="M1689" t="s">
        <v>688</v>
      </c>
      <c r="N1689">
        <v>4</v>
      </c>
      <c r="O1689">
        <v>3</v>
      </c>
      <c r="P1689">
        <v>1</v>
      </c>
      <c r="Q1689">
        <v>1</v>
      </c>
      <c r="R1689">
        <v>2</v>
      </c>
      <c r="S1689">
        <v>0</v>
      </c>
      <c r="T1689">
        <v>1</v>
      </c>
      <c r="U1689">
        <v>0</v>
      </c>
      <c r="V1689">
        <v>0</v>
      </c>
      <c r="W1689">
        <v>0</v>
      </c>
      <c r="X1689">
        <v>2</v>
      </c>
      <c r="Y1689">
        <v>0</v>
      </c>
      <c r="Z1689">
        <v>1</v>
      </c>
      <c r="AA1689">
        <v>0</v>
      </c>
      <c r="AB1689">
        <v>0</v>
      </c>
      <c r="AC1689" s="419">
        <f t="shared" si="162"/>
        <v>1</v>
      </c>
      <c r="AD1689" s="419">
        <f t="shared" si="163"/>
        <v>0</v>
      </c>
      <c r="AE1689" s="419">
        <f t="shared" si="164"/>
        <v>0</v>
      </c>
      <c r="AF1689" s="419">
        <f t="shared" si="165"/>
        <v>0</v>
      </c>
      <c r="AG1689" s="419">
        <f t="shared" si="166"/>
        <v>0</v>
      </c>
      <c r="AH1689" s="419">
        <f t="shared" si="167"/>
        <v>0</v>
      </c>
    </row>
    <row r="1690" spans="1:34" ht="14.5" x14ac:dyDescent="0.35">
      <c r="A1690" s="681" t="s">
        <v>4307</v>
      </c>
      <c r="B1690" s="682" t="s">
        <v>8601</v>
      </c>
      <c r="C1690" s="419"/>
      <c r="D1690" s="419"/>
      <c r="E1690" s="419"/>
      <c r="F1690" s="419"/>
      <c r="G1690" s="419"/>
      <c r="H1690" s="419"/>
      <c r="I1690" s="419"/>
      <c r="J1690" s="419"/>
      <c r="K1690" s="419"/>
      <c r="L1690" s="419"/>
      <c r="M1690" t="s">
        <v>79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 s="419">
        <f t="shared" si="162"/>
        <v>0</v>
      </c>
      <c r="AD1690" s="419">
        <f t="shared" si="163"/>
        <v>0</v>
      </c>
      <c r="AE1690" s="419">
        <f t="shared" si="164"/>
        <v>0</v>
      </c>
      <c r="AF1690" s="419">
        <f t="shared" si="165"/>
        <v>0</v>
      </c>
      <c r="AG1690" s="419">
        <f t="shared" si="166"/>
        <v>0</v>
      </c>
      <c r="AH1690" s="419">
        <f t="shared" si="167"/>
        <v>0</v>
      </c>
    </row>
    <row r="1691" spans="1:34" ht="14.5" x14ac:dyDescent="0.35">
      <c r="A1691" s="681" t="s">
        <v>7154</v>
      </c>
      <c r="B1691" s="682" t="s">
        <v>4309</v>
      </c>
      <c r="C1691" s="419"/>
      <c r="D1691" s="419"/>
      <c r="E1691" s="419"/>
      <c r="F1691" s="419"/>
      <c r="G1691" s="419"/>
      <c r="H1691" s="419"/>
      <c r="I1691" s="419"/>
      <c r="J1691" s="419"/>
      <c r="K1691" s="419"/>
      <c r="L1691" s="419"/>
      <c r="M1691" t="s">
        <v>431</v>
      </c>
      <c r="N1691">
        <v>18</v>
      </c>
      <c r="O1691">
        <v>8</v>
      </c>
      <c r="P1691">
        <v>10</v>
      </c>
      <c r="Q1691">
        <v>2</v>
      </c>
      <c r="R1691">
        <v>2</v>
      </c>
      <c r="S1691">
        <v>3</v>
      </c>
      <c r="T1691">
        <v>3</v>
      </c>
      <c r="U1691">
        <v>7</v>
      </c>
      <c r="V1691">
        <v>1</v>
      </c>
      <c r="W1691">
        <v>1</v>
      </c>
      <c r="X1691">
        <v>2</v>
      </c>
      <c r="Y1691">
        <v>0</v>
      </c>
      <c r="Z1691">
        <v>1</v>
      </c>
      <c r="AA1691">
        <v>4</v>
      </c>
      <c r="AB1691">
        <v>0</v>
      </c>
      <c r="AC1691" s="419">
        <f t="shared" si="162"/>
        <v>1</v>
      </c>
      <c r="AD1691" s="419">
        <f t="shared" si="163"/>
        <v>0</v>
      </c>
      <c r="AE1691" s="419">
        <f t="shared" si="164"/>
        <v>3</v>
      </c>
      <c r="AF1691" s="419">
        <f t="shared" si="165"/>
        <v>2</v>
      </c>
      <c r="AG1691" s="419">
        <f t="shared" si="166"/>
        <v>3</v>
      </c>
      <c r="AH1691" s="419">
        <f t="shared" si="167"/>
        <v>1</v>
      </c>
    </row>
    <row r="1692" spans="1:34" ht="14.5" x14ac:dyDescent="0.35">
      <c r="A1692" s="681" t="s">
        <v>3378</v>
      </c>
      <c r="B1692" s="682" t="s">
        <v>8583</v>
      </c>
      <c r="C1692" s="419"/>
      <c r="D1692" s="419"/>
      <c r="E1692" s="419"/>
      <c r="F1692" s="419"/>
      <c r="G1692" s="419"/>
      <c r="H1692" s="419"/>
      <c r="I1692" s="419"/>
      <c r="J1692" s="419"/>
      <c r="K1692" s="419"/>
      <c r="L1692" s="419"/>
      <c r="M1692" t="s">
        <v>1266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 s="419">
        <f t="shared" si="162"/>
        <v>0</v>
      </c>
      <c r="AD1692" s="419">
        <f t="shared" si="163"/>
        <v>0</v>
      </c>
      <c r="AE1692" s="419">
        <f t="shared" si="164"/>
        <v>0</v>
      </c>
      <c r="AF1692" s="419">
        <f t="shared" si="165"/>
        <v>0</v>
      </c>
      <c r="AG1692" s="419">
        <f t="shared" si="166"/>
        <v>0</v>
      </c>
      <c r="AH1692" s="419">
        <f t="shared" si="167"/>
        <v>0</v>
      </c>
    </row>
    <row r="1693" spans="1:34" ht="14.5" x14ac:dyDescent="0.35">
      <c r="A1693" s="681" t="s">
        <v>4311</v>
      </c>
      <c r="B1693" s="682" t="s">
        <v>4312</v>
      </c>
      <c r="C1693" s="419"/>
      <c r="D1693" s="419"/>
      <c r="E1693" s="419"/>
      <c r="F1693" s="419"/>
      <c r="G1693" s="419"/>
      <c r="H1693" s="419"/>
      <c r="I1693" s="419"/>
      <c r="J1693" s="419"/>
      <c r="K1693" s="419"/>
      <c r="L1693" s="419"/>
      <c r="M1693" t="s">
        <v>371</v>
      </c>
      <c r="N1693">
        <v>5</v>
      </c>
      <c r="O1693">
        <v>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0</v>
      </c>
      <c r="V1693">
        <v>4</v>
      </c>
      <c r="W1693">
        <v>0</v>
      </c>
      <c r="X1693">
        <v>1</v>
      </c>
      <c r="Y1693">
        <v>0</v>
      </c>
      <c r="Z1693">
        <v>0</v>
      </c>
      <c r="AA1693">
        <v>0</v>
      </c>
      <c r="AB1693">
        <v>4</v>
      </c>
      <c r="AC1693" s="419">
        <f t="shared" si="162"/>
        <v>0</v>
      </c>
      <c r="AD1693" s="419">
        <f t="shared" si="163"/>
        <v>0</v>
      </c>
      <c r="AE1693" s="419">
        <f t="shared" si="164"/>
        <v>0</v>
      </c>
      <c r="AF1693" s="419">
        <f t="shared" si="165"/>
        <v>0</v>
      </c>
      <c r="AG1693" s="419">
        <f t="shared" si="166"/>
        <v>0</v>
      </c>
      <c r="AH1693" s="419">
        <f t="shared" si="167"/>
        <v>0</v>
      </c>
    </row>
    <row r="1694" spans="1:34" ht="14.5" x14ac:dyDescent="0.35">
      <c r="A1694" s="681" t="s">
        <v>4314</v>
      </c>
      <c r="B1694" s="682" t="s">
        <v>4315</v>
      </c>
      <c r="C1694" s="419"/>
      <c r="D1694" s="419"/>
      <c r="E1694" s="419"/>
      <c r="F1694" s="419"/>
      <c r="G1694" s="419"/>
      <c r="H1694" s="419"/>
      <c r="I1694" s="419"/>
      <c r="J1694" s="419"/>
      <c r="K1694" s="419"/>
      <c r="L1694" s="419"/>
      <c r="M1694" t="s">
        <v>4316</v>
      </c>
      <c r="N1694">
        <v>2</v>
      </c>
      <c r="O1694">
        <v>0</v>
      </c>
      <c r="P1694">
        <v>2</v>
      </c>
      <c r="Q1694">
        <v>0</v>
      </c>
      <c r="R1694">
        <v>0</v>
      </c>
      <c r="S1694">
        <v>1</v>
      </c>
      <c r="T1694">
        <v>0</v>
      </c>
      <c r="U1694">
        <v>1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 s="419">
        <f t="shared" si="162"/>
        <v>0</v>
      </c>
      <c r="AD1694" s="419">
        <f t="shared" si="163"/>
        <v>0</v>
      </c>
      <c r="AE1694" s="419">
        <f t="shared" si="164"/>
        <v>1</v>
      </c>
      <c r="AF1694" s="419">
        <f t="shared" si="165"/>
        <v>0</v>
      </c>
      <c r="AG1694" s="419">
        <f t="shared" si="166"/>
        <v>1</v>
      </c>
      <c r="AH1694" s="419">
        <f t="shared" si="167"/>
        <v>0</v>
      </c>
    </row>
    <row r="1695" spans="1:34" ht="14.5" x14ac:dyDescent="0.35">
      <c r="A1695" s="681" t="s">
        <v>4319</v>
      </c>
      <c r="B1695" s="682" t="s">
        <v>4320</v>
      </c>
      <c r="C1695" s="419"/>
      <c r="D1695" s="419"/>
      <c r="E1695" s="419"/>
      <c r="F1695" s="419"/>
      <c r="G1695" s="419"/>
      <c r="H1695" s="419"/>
      <c r="I1695" s="419"/>
      <c r="J1695" s="419"/>
      <c r="K1695" s="419"/>
      <c r="L1695" s="419"/>
      <c r="M1695" t="s">
        <v>278</v>
      </c>
      <c r="N1695">
        <v>16</v>
      </c>
      <c r="O1695">
        <v>7</v>
      </c>
      <c r="P1695">
        <v>9</v>
      </c>
      <c r="Q1695">
        <v>5</v>
      </c>
      <c r="R1695">
        <v>1</v>
      </c>
      <c r="S1695">
        <v>2</v>
      </c>
      <c r="T1695">
        <v>3</v>
      </c>
      <c r="U1695">
        <v>5</v>
      </c>
      <c r="V1695">
        <v>0</v>
      </c>
      <c r="W1695">
        <v>3</v>
      </c>
      <c r="X1695">
        <v>0</v>
      </c>
      <c r="Y1695">
        <v>1</v>
      </c>
      <c r="Z1695">
        <v>2</v>
      </c>
      <c r="AA1695">
        <v>1</v>
      </c>
      <c r="AB1695">
        <v>0</v>
      </c>
      <c r="AC1695" s="419">
        <f t="shared" si="162"/>
        <v>2</v>
      </c>
      <c r="AD1695" s="419">
        <f t="shared" si="163"/>
        <v>1</v>
      </c>
      <c r="AE1695" s="419">
        <f t="shared" si="164"/>
        <v>1</v>
      </c>
      <c r="AF1695" s="419">
        <f t="shared" si="165"/>
        <v>1</v>
      </c>
      <c r="AG1695" s="419">
        <f t="shared" si="166"/>
        <v>4</v>
      </c>
      <c r="AH1695" s="419">
        <f t="shared" si="167"/>
        <v>0</v>
      </c>
    </row>
    <row r="1696" spans="1:34" ht="14.5" x14ac:dyDescent="0.35">
      <c r="A1696" s="681" t="s">
        <v>4321</v>
      </c>
      <c r="B1696" s="682" t="s">
        <v>4322</v>
      </c>
      <c r="C1696" s="419"/>
      <c r="D1696" s="419"/>
      <c r="E1696" s="419"/>
      <c r="F1696" s="419"/>
      <c r="G1696" s="419"/>
      <c r="H1696" s="419"/>
      <c r="I1696" s="419"/>
      <c r="J1696" s="419"/>
      <c r="K1696" s="419"/>
      <c r="L1696" s="419"/>
      <c r="M1696" t="s">
        <v>4055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 s="419">
        <f t="shared" si="162"/>
        <v>0</v>
      </c>
      <c r="AD1696" s="419">
        <f t="shared" si="163"/>
        <v>0</v>
      </c>
      <c r="AE1696" s="419">
        <f t="shared" si="164"/>
        <v>0</v>
      </c>
      <c r="AF1696" s="419">
        <f t="shared" si="165"/>
        <v>0</v>
      </c>
      <c r="AG1696" s="419">
        <f t="shared" si="166"/>
        <v>0</v>
      </c>
      <c r="AH1696" s="419">
        <f t="shared" si="167"/>
        <v>0</v>
      </c>
    </row>
    <row r="1697" spans="1:34" ht="14.5" x14ac:dyDescent="0.35">
      <c r="A1697" s="681" t="s">
        <v>7570</v>
      </c>
      <c r="B1697" s="682" t="s">
        <v>4324</v>
      </c>
      <c r="C1697" s="419"/>
      <c r="D1697" s="419"/>
      <c r="E1697" s="419"/>
      <c r="F1697" s="419"/>
      <c r="G1697" s="419"/>
      <c r="H1697" s="419"/>
      <c r="I1697" s="419"/>
      <c r="J1697" s="419"/>
      <c r="K1697" s="419"/>
      <c r="L1697" s="419"/>
      <c r="M1697" t="s">
        <v>4325</v>
      </c>
      <c r="N1697">
        <v>1</v>
      </c>
      <c r="O1697">
        <v>0</v>
      </c>
      <c r="P1697">
        <v>1</v>
      </c>
      <c r="Q1697">
        <v>0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 s="419">
        <f t="shared" si="162"/>
        <v>0</v>
      </c>
      <c r="AD1697" s="419">
        <f t="shared" si="163"/>
        <v>1</v>
      </c>
      <c r="AE1697" s="419">
        <f t="shared" si="164"/>
        <v>0</v>
      </c>
      <c r="AF1697" s="419">
        <f t="shared" si="165"/>
        <v>0</v>
      </c>
      <c r="AG1697" s="419">
        <f t="shared" si="166"/>
        <v>0</v>
      </c>
      <c r="AH1697" s="419">
        <f t="shared" si="167"/>
        <v>0</v>
      </c>
    </row>
    <row r="1698" spans="1:34" ht="14.5" x14ac:dyDescent="0.35">
      <c r="A1698" s="681" t="s">
        <v>8588</v>
      </c>
      <c r="B1698" s="682" t="s">
        <v>8586</v>
      </c>
      <c r="C1698" s="419"/>
      <c r="D1698" s="419"/>
      <c r="E1698" s="419"/>
      <c r="F1698" s="419"/>
      <c r="G1698" s="419"/>
      <c r="H1698" s="419"/>
      <c r="I1698" s="419"/>
      <c r="J1698" s="419"/>
      <c r="K1698" s="419"/>
      <c r="L1698" s="419"/>
      <c r="M1698" t="s">
        <v>8587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 s="419">
        <f t="shared" si="162"/>
        <v>0</v>
      </c>
      <c r="AD1698" s="419">
        <f t="shared" si="163"/>
        <v>0</v>
      </c>
      <c r="AE1698" s="419">
        <f t="shared" si="164"/>
        <v>0</v>
      </c>
      <c r="AF1698" s="419">
        <f t="shared" si="165"/>
        <v>0</v>
      </c>
      <c r="AG1698" s="419">
        <f t="shared" si="166"/>
        <v>0</v>
      </c>
      <c r="AH1698" s="419">
        <f t="shared" si="167"/>
        <v>0</v>
      </c>
    </row>
    <row r="1699" spans="1:34" ht="14.5" x14ac:dyDescent="0.35">
      <c r="A1699" s="681" t="s">
        <v>8401</v>
      </c>
      <c r="B1699" s="682" t="s">
        <v>8591</v>
      </c>
      <c r="C1699" s="419"/>
      <c r="D1699" s="419"/>
      <c r="E1699" s="419"/>
      <c r="F1699" s="419"/>
      <c r="G1699" s="419"/>
      <c r="H1699" s="419"/>
      <c r="I1699" s="419"/>
      <c r="J1699" s="419"/>
      <c r="K1699" s="419"/>
      <c r="L1699" s="419"/>
      <c r="M1699" t="s">
        <v>257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 s="419">
        <f t="shared" si="162"/>
        <v>0</v>
      </c>
      <c r="AD1699" s="419">
        <f t="shared" si="163"/>
        <v>0</v>
      </c>
      <c r="AE1699" s="419">
        <f t="shared" si="164"/>
        <v>0</v>
      </c>
      <c r="AF1699" s="419">
        <f t="shared" si="165"/>
        <v>0</v>
      </c>
      <c r="AG1699" s="419">
        <f t="shared" si="166"/>
        <v>0</v>
      </c>
      <c r="AH1699" s="419">
        <f t="shared" si="167"/>
        <v>0</v>
      </c>
    </row>
    <row r="1700" spans="1:34" ht="14.5" x14ac:dyDescent="0.35">
      <c r="A1700" s="681" t="s">
        <v>8594</v>
      </c>
      <c r="B1700" s="682" t="s">
        <v>8593</v>
      </c>
      <c r="C1700" s="419"/>
      <c r="D1700" s="419"/>
      <c r="E1700" s="419"/>
      <c r="F1700" s="419"/>
      <c r="G1700" s="419"/>
      <c r="H1700" s="419"/>
      <c r="I1700" s="419"/>
      <c r="J1700" s="419"/>
      <c r="K1700" s="419"/>
      <c r="L1700" s="419"/>
      <c r="M1700" t="s">
        <v>59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 s="419">
        <f t="shared" si="162"/>
        <v>0</v>
      </c>
      <c r="AD1700" s="419">
        <f t="shared" si="163"/>
        <v>0</v>
      </c>
      <c r="AE1700" s="419">
        <f t="shared" si="164"/>
        <v>0</v>
      </c>
      <c r="AF1700" s="419">
        <f t="shared" si="165"/>
        <v>0</v>
      </c>
      <c r="AG1700" s="419">
        <f t="shared" si="166"/>
        <v>0</v>
      </c>
      <c r="AH1700" s="419">
        <f t="shared" si="167"/>
        <v>0</v>
      </c>
    </row>
    <row r="1701" spans="1:34" ht="14.5" x14ac:dyDescent="0.35">
      <c r="A1701" s="681" t="s">
        <v>7589</v>
      </c>
      <c r="B1701" s="682" t="s">
        <v>4328</v>
      </c>
      <c r="C1701" s="419"/>
      <c r="D1701" s="419"/>
      <c r="E1701" s="419"/>
      <c r="F1701" s="419"/>
      <c r="G1701" s="419"/>
      <c r="H1701" s="419"/>
      <c r="I1701" s="419"/>
      <c r="J1701" s="419"/>
      <c r="K1701" s="419"/>
      <c r="L1701" s="419"/>
      <c r="M1701" t="s">
        <v>4329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 s="419">
        <f t="shared" si="162"/>
        <v>0</v>
      </c>
      <c r="AD1701" s="419">
        <f t="shared" si="163"/>
        <v>0</v>
      </c>
      <c r="AE1701" s="419">
        <f t="shared" si="164"/>
        <v>0</v>
      </c>
      <c r="AF1701" s="419">
        <f t="shared" si="165"/>
        <v>0</v>
      </c>
      <c r="AG1701" s="419">
        <f t="shared" si="166"/>
        <v>0</v>
      </c>
      <c r="AH1701" s="419">
        <f t="shared" si="167"/>
        <v>0</v>
      </c>
    </row>
    <row r="1702" spans="1:34" ht="14.5" x14ac:dyDescent="0.35">
      <c r="A1702" s="681" t="s">
        <v>7155</v>
      </c>
      <c r="B1702" s="682" t="s">
        <v>4330</v>
      </c>
      <c r="C1702" s="419"/>
      <c r="D1702" s="419"/>
      <c r="E1702" s="419"/>
      <c r="F1702" s="419"/>
      <c r="G1702" s="419"/>
      <c r="H1702" s="419"/>
      <c r="I1702" s="419"/>
      <c r="J1702" s="419"/>
      <c r="K1702" s="419"/>
      <c r="L1702" s="419"/>
      <c r="M1702" t="s">
        <v>4331</v>
      </c>
      <c r="N1702">
        <v>2</v>
      </c>
      <c r="O1702">
        <v>2</v>
      </c>
      <c r="P1702">
        <v>0</v>
      </c>
      <c r="Q1702">
        <v>0</v>
      </c>
      <c r="R1702">
        <v>0</v>
      </c>
      <c r="S1702">
        <v>1</v>
      </c>
      <c r="T1702">
        <v>0</v>
      </c>
      <c r="U1702">
        <v>1</v>
      </c>
      <c r="V1702">
        <v>0</v>
      </c>
      <c r="W1702">
        <v>0</v>
      </c>
      <c r="X1702">
        <v>0</v>
      </c>
      <c r="Y1702">
        <v>1</v>
      </c>
      <c r="Z1702">
        <v>0</v>
      </c>
      <c r="AA1702">
        <v>1</v>
      </c>
      <c r="AB1702">
        <v>0</v>
      </c>
      <c r="AC1702" s="419">
        <f t="shared" si="162"/>
        <v>0</v>
      </c>
      <c r="AD1702" s="419">
        <f t="shared" si="163"/>
        <v>0</v>
      </c>
      <c r="AE1702" s="419">
        <f t="shared" si="164"/>
        <v>0</v>
      </c>
      <c r="AF1702" s="419">
        <f t="shared" si="165"/>
        <v>0</v>
      </c>
      <c r="AG1702" s="419">
        <f t="shared" si="166"/>
        <v>0</v>
      </c>
      <c r="AH1702" s="419">
        <f t="shared" si="167"/>
        <v>0</v>
      </c>
    </row>
    <row r="1703" spans="1:34" ht="14.5" x14ac:dyDescent="0.35">
      <c r="A1703" s="681" t="s">
        <v>7739</v>
      </c>
      <c r="B1703" s="682" t="s">
        <v>4334</v>
      </c>
      <c r="C1703" s="419"/>
      <c r="D1703" s="419"/>
      <c r="E1703" s="419"/>
      <c r="F1703" s="419"/>
      <c r="G1703" s="419"/>
      <c r="H1703" s="419"/>
      <c r="I1703" s="419"/>
      <c r="J1703" s="419"/>
      <c r="K1703" s="419"/>
      <c r="L1703" s="419"/>
      <c r="M1703" t="s">
        <v>431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 s="419">
        <f t="shared" si="162"/>
        <v>0</v>
      </c>
      <c r="AD1703" s="419">
        <f t="shared" si="163"/>
        <v>0</v>
      </c>
      <c r="AE1703" s="419">
        <f t="shared" si="164"/>
        <v>0</v>
      </c>
      <c r="AF1703" s="419">
        <f t="shared" si="165"/>
        <v>0</v>
      </c>
      <c r="AG1703" s="419">
        <f t="shared" si="166"/>
        <v>0</v>
      </c>
      <c r="AH1703" s="419">
        <f t="shared" si="167"/>
        <v>0</v>
      </c>
    </row>
    <row r="1704" spans="1:34" ht="14.5" x14ac:dyDescent="0.35">
      <c r="A1704" s="681" t="s">
        <v>7604</v>
      </c>
      <c r="B1704" s="682" t="s">
        <v>4336</v>
      </c>
      <c r="C1704" s="419"/>
      <c r="D1704" s="419"/>
      <c r="E1704" s="419"/>
      <c r="F1704" s="419"/>
      <c r="G1704" s="419"/>
      <c r="H1704" s="419"/>
      <c r="I1704" s="419"/>
      <c r="J1704" s="419"/>
      <c r="K1704" s="419"/>
      <c r="L1704" s="419"/>
      <c r="M1704" t="s">
        <v>4337</v>
      </c>
      <c r="N1704">
        <v>5</v>
      </c>
      <c r="O1704">
        <v>1</v>
      </c>
      <c r="P1704">
        <v>4</v>
      </c>
      <c r="Q1704">
        <v>2</v>
      </c>
      <c r="R1704">
        <v>3</v>
      </c>
      <c r="S1704">
        <v>0</v>
      </c>
      <c r="T1704">
        <v>0</v>
      </c>
      <c r="U1704">
        <v>0</v>
      </c>
      <c r="V1704">
        <v>0</v>
      </c>
      <c r="W1704">
        <v>1</v>
      </c>
      <c r="X1704">
        <v>0</v>
      </c>
      <c r="Y1704">
        <v>0</v>
      </c>
      <c r="Z1704">
        <v>0</v>
      </c>
      <c r="AA1704">
        <v>0</v>
      </c>
      <c r="AB1704">
        <v>0</v>
      </c>
      <c r="AC1704" s="419">
        <f t="shared" si="162"/>
        <v>1</v>
      </c>
      <c r="AD1704" s="419">
        <f t="shared" si="163"/>
        <v>3</v>
      </c>
      <c r="AE1704" s="419">
        <f t="shared" si="164"/>
        <v>0</v>
      </c>
      <c r="AF1704" s="419">
        <f t="shared" si="165"/>
        <v>0</v>
      </c>
      <c r="AG1704" s="419">
        <f t="shared" si="166"/>
        <v>0</v>
      </c>
      <c r="AH1704" s="419">
        <f t="shared" si="167"/>
        <v>0</v>
      </c>
    </row>
    <row r="1705" spans="1:34" ht="14.5" x14ac:dyDescent="0.35">
      <c r="A1705" s="681" t="s">
        <v>4339</v>
      </c>
      <c r="B1705" s="682" t="s">
        <v>4340</v>
      </c>
      <c r="C1705" s="419"/>
      <c r="D1705" s="419"/>
      <c r="E1705" s="419"/>
      <c r="F1705" s="419"/>
      <c r="G1705" s="419"/>
      <c r="H1705" s="419"/>
      <c r="I1705" s="419"/>
      <c r="J1705" s="419"/>
      <c r="K1705" s="419"/>
      <c r="L1705" s="419"/>
      <c r="M1705" t="s">
        <v>3580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 s="419">
        <f t="shared" si="162"/>
        <v>0</v>
      </c>
      <c r="AD1705" s="419">
        <f t="shared" si="163"/>
        <v>0</v>
      </c>
      <c r="AE1705" s="419">
        <f t="shared" si="164"/>
        <v>0</v>
      </c>
      <c r="AF1705" s="419">
        <f t="shared" si="165"/>
        <v>0</v>
      </c>
      <c r="AG1705" s="419">
        <f t="shared" si="166"/>
        <v>0</v>
      </c>
      <c r="AH1705" s="419">
        <f t="shared" si="167"/>
        <v>0</v>
      </c>
    </row>
    <row r="1706" spans="1:34" ht="14.5" x14ac:dyDescent="0.35">
      <c r="A1706" s="681" t="s">
        <v>7464</v>
      </c>
      <c r="B1706" s="682" t="s">
        <v>4342</v>
      </c>
      <c r="C1706" s="419"/>
      <c r="D1706" s="419"/>
      <c r="E1706" s="419"/>
      <c r="F1706" s="419"/>
      <c r="G1706" s="419"/>
      <c r="H1706" s="419"/>
      <c r="I1706" s="419"/>
      <c r="J1706" s="419"/>
      <c r="K1706" s="419"/>
      <c r="L1706" s="419"/>
      <c r="M1706" t="s">
        <v>4343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 s="419">
        <f t="shared" si="162"/>
        <v>0</v>
      </c>
      <c r="AD1706" s="419">
        <f t="shared" si="163"/>
        <v>0</v>
      </c>
      <c r="AE1706" s="419">
        <f t="shared" si="164"/>
        <v>0</v>
      </c>
      <c r="AF1706" s="419">
        <f t="shared" si="165"/>
        <v>0</v>
      </c>
      <c r="AG1706" s="419">
        <f t="shared" si="166"/>
        <v>0</v>
      </c>
      <c r="AH1706" s="419">
        <f t="shared" si="167"/>
        <v>0</v>
      </c>
    </row>
    <row r="1707" spans="1:34" ht="14.5" x14ac:dyDescent="0.35">
      <c r="A1707" s="681" t="s">
        <v>4345</v>
      </c>
      <c r="B1707" s="682" t="s">
        <v>8579</v>
      </c>
      <c r="C1707" s="419"/>
      <c r="D1707" s="419"/>
      <c r="E1707" s="419"/>
      <c r="F1707" s="419"/>
      <c r="G1707" s="419"/>
      <c r="H1707" s="419"/>
      <c r="I1707" s="419"/>
      <c r="J1707" s="419"/>
      <c r="K1707" s="419"/>
      <c r="L1707" s="419"/>
      <c r="M1707" t="s">
        <v>1670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 s="419">
        <f t="shared" si="162"/>
        <v>0</v>
      </c>
      <c r="AD1707" s="419">
        <f t="shared" si="163"/>
        <v>0</v>
      </c>
      <c r="AE1707" s="419">
        <f t="shared" si="164"/>
        <v>0</v>
      </c>
      <c r="AF1707" s="419">
        <f t="shared" si="165"/>
        <v>0</v>
      </c>
      <c r="AG1707" s="419">
        <f t="shared" si="166"/>
        <v>0</v>
      </c>
      <c r="AH1707" s="419">
        <f t="shared" si="167"/>
        <v>0</v>
      </c>
    </row>
    <row r="1708" spans="1:34" ht="14.5" x14ac:dyDescent="0.35">
      <c r="A1708" s="681" t="s">
        <v>1628</v>
      </c>
      <c r="B1708" s="682" t="s">
        <v>4346</v>
      </c>
      <c r="C1708" s="419"/>
      <c r="D1708" s="419"/>
      <c r="E1708" s="419"/>
      <c r="F1708" s="419"/>
      <c r="G1708" s="419"/>
      <c r="H1708" s="419"/>
      <c r="I1708" s="419"/>
      <c r="J1708" s="419"/>
      <c r="K1708" s="419"/>
      <c r="L1708" s="419"/>
      <c r="M1708" t="s">
        <v>4347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 s="419">
        <f t="shared" si="162"/>
        <v>0</v>
      </c>
      <c r="AD1708" s="419">
        <f t="shared" si="163"/>
        <v>0</v>
      </c>
      <c r="AE1708" s="419">
        <f t="shared" si="164"/>
        <v>0</v>
      </c>
      <c r="AF1708" s="419">
        <f t="shared" si="165"/>
        <v>0</v>
      </c>
      <c r="AG1708" s="419">
        <f t="shared" si="166"/>
        <v>0</v>
      </c>
      <c r="AH1708" s="419">
        <f t="shared" si="167"/>
        <v>0</v>
      </c>
    </row>
    <row r="1709" spans="1:34" ht="14.5" x14ac:dyDescent="0.35">
      <c r="A1709" s="681" t="s">
        <v>1620</v>
      </c>
      <c r="B1709" s="682" t="s">
        <v>4350</v>
      </c>
      <c r="C1709" s="419"/>
      <c r="D1709" s="419"/>
      <c r="E1709" s="419"/>
      <c r="F1709" s="419"/>
      <c r="G1709" s="419"/>
      <c r="H1709" s="419"/>
      <c r="I1709" s="419"/>
      <c r="J1709" s="419"/>
      <c r="K1709" s="419"/>
      <c r="L1709" s="419"/>
      <c r="M1709" t="s">
        <v>4351</v>
      </c>
      <c r="N1709">
        <v>4</v>
      </c>
      <c r="O1709">
        <v>2</v>
      </c>
      <c r="P1709">
        <v>2</v>
      </c>
      <c r="Q1709">
        <v>0</v>
      </c>
      <c r="R1709">
        <v>0</v>
      </c>
      <c r="S1709">
        <v>2</v>
      </c>
      <c r="T1709">
        <v>1</v>
      </c>
      <c r="U1709">
        <v>1</v>
      </c>
      <c r="V1709">
        <v>0</v>
      </c>
      <c r="W1709">
        <v>0</v>
      </c>
      <c r="X1709">
        <v>0</v>
      </c>
      <c r="Y1709">
        <v>2</v>
      </c>
      <c r="Z1709">
        <v>0</v>
      </c>
      <c r="AA1709">
        <v>0</v>
      </c>
      <c r="AB1709">
        <v>0</v>
      </c>
      <c r="AC1709" s="419">
        <f t="shared" si="162"/>
        <v>0</v>
      </c>
      <c r="AD1709" s="419">
        <f t="shared" si="163"/>
        <v>0</v>
      </c>
      <c r="AE1709" s="419">
        <f t="shared" si="164"/>
        <v>0</v>
      </c>
      <c r="AF1709" s="419">
        <f t="shared" si="165"/>
        <v>1</v>
      </c>
      <c r="AG1709" s="419">
        <f t="shared" si="166"/>
        <v>1</v>
      </c>
      <c r="AH1709" s="419">
        <f t="shared" si="167"/>
        <v>0</v>
      </c>
    </row>
    <row r="1710" spans="1:34" ht="14.5" x14ac:dyDescent="0.35">
      <c r="A1710" s="681" t="s">
        <v>1199</v>
      </c>
      <c r="B1710" s="682" t="s">
        <v>4352</v>
      </c>
      <c r="C1710" s="419"/>
      <c r="D1710" s="419"/>
      <c r="E1710" s="419"/>
      <c r="F1710" s="419"/>
      <c r="G1710" s="419"/>
      <c r="H1710" s="419"/>
      <c r="I1710" s="419"/>
      <c r="J1710" s="419"/>
      <c r="K1710" s="419"/>
      <c r="L1710" s="419"/>
      <c r="M1710" t="s">
        <v>4353</v>
      </c>
      <c r="N1710">
        <v>7</v>
      </c>
      <c r="O1710">
        <v>6</v>
      </c>
      <c r="P1710">
        <v>1</v>
      </c>
      <c r="Q1710">
        <v>4</v>
      </c>
      <c r="R1710">
        <v>0</v>
      </c>
      <c r="S1710">
        <v>1</v>
      </c>
      <c r="T1710">
        <v>0</v>
      </c>
      <c r="U1710">
        <v>2</v>
      </c>
      <c r="V1710">
        <v>0</v>
      </c>
      <c r="W1710">
        <v>3</v>
      </c>
      <c r="X1710">
        <v>0</v>
      </c>
      <c r="Y1710">
        <v>1</v>
      </c>
      <c r="Z1710">
        <v>0</v>
      </c>
      <c r="AA1710">
        <v>2</v>
      </c>
      <c r="AB1710">
        <v>0</v>
      </c>
      <c r="AC1710" s="419">
        <f t="shared" si="162"/>
        <v>1</v>
      </c>
      <c r="AD1710" s="419">
        <f t="shared" si="163"/>
        <v>0</v>
      </c>
      <c r="AE1710" s="419">
        <f t="shared" si="164"/>
        <v>0</v>
      </c>
      <c r="AF1710" s="419">
        <f t="shared" si="165"/>
        <v>0</v>
      </c>
      <c r="AG1710" s="419">
        <f t="shared" si="166"/>
        <v>0</v>
      </c>
      <c r="AH1710" s="419">
        <f t="shared" si="167"/>
        <v>0</v>
      </c>
    </row>
    <row r="1711" spans="1:34" ht="14.5" x14ac:dyDescent="0.35">
      <c r="A1711" s="681" t="s">
        <v>1498</v>
      </c>
      <c r="B1711" s="682" t="s">
        <v>4355</v>
      </c>
      <c r="C1711" s="419"/>
      <c r="D1711" s="419"/>
      <c r="E1711" s="419"/>
      <c r="F1711" s="419"/>
      <c r="G1711" s="419"/>
      <c r="H1711" s="419"/>
      <c r="I1711" s="419"/>
      <c r="J1711" s="419"/>
      <c r="K1711" s="419"/>
      <c r="L1711" s="419"/>
      <c r="M1711" t="s">
        <v>507</v>
      </c>
      <c r="N1711">
        <v>9</v>
      </c>
      <c r="O1711">
        <v>8</v>
      </c>
      <c r="P1711">
        <v>1</v>
      </c>
      <c r="Q1711">
        <v>1</v>
      </c>
      <c r="R1711">
        <v>0</v>
      </c>
      <c r="S1711">
        <v>1</v>
      </c>
      <c r="T1711">
        <v>3</v>
      </c>
      <c r="U1711">
        <v>2</v>
      </c>
      <c r="V1711">
        <v>2</v>
      </c>
      <c r="W1711">
        <v>0</v>
      </c>
      <c r="X1711">
        <v>0</v>
      </c>
      <c r="Y1711">
        <v>1</v>
      </c>
      <c r="Z1711">
        <v>3</v>
      </c>
      <c r="AA1711">
        <v>2</v>
      </c>
      <c r="AB1711">
        <v>2</v>
      </c>
      <c r="AC1711" s="419">
        <f t="shared" si="162"/>
        <v>1</v>
      </c>
      <c r="AD1711" s="419">
        <f t="shared" si="163"/>
        <v>0</v>
      </c>
      <c r="AE1711" s="419">
        <f t="shared" si="164"/>
        <v>0</v>
      </c>
      <c r="AF1711" s="419">
        <f t="shared" si="165"/>
        <v>0</v>
      </c>
      <c r="AG1711" s="419">
        <f t="shared" si="166"/>
        <v>0</v>
      </c>
      <c r="AH1711" s="419">
        <f t="shared" si="167"/>
        <v>0</v>
      </c>
    </row>
    <row r="1712" spans="1:34" ht="14.5" x14ac:dyDescent="0.35">
      <c r="A1712" s="681" t="s">
        <v>1455</v>
      </c>
      <c r="B1712" s="682" t="s">
        <v>4357</v>
      </c>
      <c r="C1712" s="419"/>
      <c r="D1712" s="419"/>
      <c r="E1712" s="419"/>
      <c r="F1712" s="419"/>
      <c r="G1712" s="419"/>
      <c r="H1712" s="419"/>
      <c r="I1712" s="419"/>
      <c r="J1712" s="419"/>
      <c r="K1712" s="419"/>
      <c r="L1712" s="419"/>
      <c r="M1712" t="s">
        <v>4344</v>
      </c>
      <c r="N1712">
        <v>3</v>
      </c>
      <c r="O1712">
        <v>2</v>
      </c>
      <c r="P1712">
        <v>1</v>
      </c>
      <c r="Q1712">
        <v>0</v>
      </c>
      <c r="R1712">
        <v>1</v>
      </c>
      <c r="S1712">
        <v>0</v>
      </c>
      <c r="T1712">
        <v>1</v>
      </c>
      <c r="U1712">
        <v>1</v>
      </c>
      <c r="V1712">
        <v>0</v>
      </c>
      <c r="W1712">
        <v>0</v>
      </c>
      <c r="X1712">
        <v>0</v>
      </c>
      <c r="Y1712">
        <v>0</v>
      </c>
      <c r="Z1712">
        <v>1</v>
      </c>
      <c r="AA1712">
        <v>1</v>
      </c>
      <c r="AB1712">
        <v>0</v>
      </c>
      <c r="AC1712" s="419">
        <f t="shared" si="162"/>
        <v>0</v>
      </c>
      <c r="AD1712" s="419">
        <f t="shared" si="163"/>
        <v>1</v>
      </c>
      <c r="AE1712" s="419">
        <f t="shared" si="164"/>
        <v>0</v>
      </c>
      <c r="AF1712" s="419">
        <f t="shared" si="165"/>
        <v>0</v>
      </c>
      <c r="AG1712" s="419">
        <f t="shared" si="166"/>
        <v>0</v>
      </c>
      <c r="AH1712" s="419">
        <f t="shared" si="167"/>
        <v>0</v>
      </c>
    </row>
    <row r="1713" spans="1:34" ht="14.5" x14ac:dyDescent="0.35">
      <c r="A1713" s="681" t="s">
        <v>1575</v>
      </c>
      <c r="B1713" s="682" t="s">
        <v>4358</v>
      </c>
      <c r="C1713" s="419"/>
      <c r="D1713" s="419"/>
      <c r="E1713" s="419"/>
      <c r="F1713" s="419"/>
      <c r="G1713" s="419"/>
      <c r="H1713" s="419"/>
      <c r="I1713" s="419"/>
      <c r="J1713" s="419"/>
      <c r="K1713" s="419"/>
      <c r="L1713" s="419"/>
      <c r="M1713" t="s">
        <v>1906</v>
      </c>
      <c r="N1713">
        <v>9</v>
      </c>
      <c r="O1713">
        <v>6</v>
      </c>
      <c r="P1713">
        <v>3</v>
      </c>
      <c r="Q1713">
        <v>4</v>
      </c>
      <c r="R1713">
        <v>0</v>
      </c>
      <c r="S1713">
        <v>2</v>
      </c>
      <c r="T1713">
        <v>3</v>
      </c>
      <c r="U1713">
        <v>0</v>
      </c>
      <c r="V1713">
        <v>0</v>
      </c>
      <c r="W1713">
        <v>2</v>
      </c>
      <c r="X1713">
        <v>0</v>
      </c>
      <c r="Y1713">
        <v>1</v>
      </c>
      <c r="Z1713">
        <v>3</v>
      </c>
      <c r="AA1713">
        <v>0</v>
      </c>
      <c r="AB1713">
        <v>0</v>
      </c>
      <c r="AC1713" s="419">
        <f t="shared" si="162"/>
        <v>2</v>
      </c>
      <c r="AD1713" s="419">
        <f t="shared" si="163"/>
        <v>0</v>
      </c>
      <c r="AE1713" s="419">
        <f t="shared" si="164"/>
        <v>1</v>
      </c>
      <c r="AF1713" s="419">
        <f t="shared" si="165"/>
        <v>0</v>
      </c>
      <c r="AG1713" s="419">
        <f t="shared" si="166"/>
        <v>0</v>
      </c>
      <c r="AH1713" s="419">
        <f t="shared" si="167"/>
        <v>0</v>
      </c>
    </row>
    <row r="1714" spans="1:34" ht="14.5" x14ac:dyDescent="0.35">
      <c r="A1714" s="681" t="s">
        <v>7605</v>
      </c>
      <c r="B1714" s="682" t="s">
        <v>4359</v>
      </c>
      <c r="C1714" s="419"/>
      <c r="D1714" s="419"/>
      <c r="E1714" s="419"/>
      <c r="F1714" s="419"/>
      <c r="G1714" s="419"/>
      <c r="H1714" s="419"/>
      <c r="I1714" s="419"/>
      <c r="J1714" s="419"/>
      <c r="K1714" s="419"/>
      <c r="L1714" s="419"/>
      <c r="M1714" t="s">
        <v>2165</v>
      </c>
      <c r="N1714">
        <v>9</v>
      </c>
      <c r="O1714">
        <v>5</v>
      </c>
      <c r="P1714">
        <v>4</v>
      </c>
      <c r="Q1714">
        <v>5</v>
      </c>
      <c r="R1714">
        <v>4</v>
      </c>
      <c r="S1714">
        <v>0</v>
      </c>
      <c r="T1714">
        <v>0</v>
      </c>
      <c r="U1714">
        <v>0</v>
      </c>
      <c r="V1714">
        <v>0</v>
      </c>
      <c r="W1714">
        <v>2</v>
      </c>
      <c r="X1714">
        <v>3</v>
      </c>
      <c r="Y1714">
        <v>0</v>
      </c>
      <c r="Z1714">
        <v>0</v>
      </c>
      <c r="AA1714">
        <v>0</v>
      </c>
      <c r="AB1714">
        <v>0</v>
      </c>
      <c r="AC1714" s="419">
        <f t="shared" si="162"/>
        <v>3</v>
      </c>
      <c r="AD1714" s="419">
        <f t="shared" si="163"/>
        <v>1</v>
      </c>
      <c r="AE1714" s="419">
        <f t="shared" si="164"/>
        <v>0</v>
      </c>
      <c r="AF1714" s="419">
        <f t="shared" si="165"/>
        <v>0</v>
      </c>
      <c r="AG1714" s="419">
        <f t="shared" si="166"/>
        <v>0</v>
      </c>
      <c r="AH1714" s="419">
        <f t="shared" si="167"/>
        <v>0</v>
      </c>
    </row>
    <row r="1715" spans="1:34" ht="14.5" x14ac:dyDescent="0.35">
      <c r="A1715" s="681" t="s">
        <v>4362</v>
      </c>
      <c r="B1715" s="682" t="s">
        <v>4363</v>
      </c>
      <c r="C1715" s="419"/>
      <c r="D1715" s="419"/>
      <c r="E1715" s="419"/>
      <c r="F1715" s="419"/>
      <c r="G1715" s="419"/>
      <c r="H1715" s="419"/>
      <c r="I1715" s="419"/>
      <c r="J1715" s="419"/>
      <c r="K1715" s="419"/>
      <c r="L1715" s="419"/>
      <c r="M1715" t="s">
        <v>1979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 s="419">
        <f t="shared" si="162"/>
        <v>0</v>
      </c>
      <c r="AD1715" s="419">
        <f t="shared" si="163"/>
        <v>0</v>
      </c>
      <c r="AE1715" s="419">
        <f t="shared" si="164"/>
        <v>0</v>
      </c>
      <c r="AF1715" s="419">
        <f t="shared" si="165"/>
        <v>0</v>
      </c>
      <c r="AG1715" s="419">
        <f t="shared" si="166"/>
        <v>0</v>
      </c>
      <c r="AH1715" s="419">
        <f t="shared" si="167"/>
        <v>0</v>
      </c>
    </row>
    <row r="1716" spans="1:34" ht="14.5" x14ac:dyDescent="0.35">
      <c r="A1716" s="681" t="s">
        <v>1852</v>
      </c>
      <c r="B1716" s="682" t="s">
        <v>4364</v>
      </c>
      <c r="C1716" s="419"/>
      <c r="D1716" s="419"/>
      <c r="E1716" s="419"/>
      <c r="F1716" s="419"/>
      <c r="G1716" s="419"/>
      <c r="H1716" s="419"/>
      <c r="I1716" s="419"/>
      <c r="J1716" s="419"/>
      <c r="K1716" s="419"/>
      <c r="L1716" s="419"/>
      <c r="M1716" t="s">
        <v>4365</v>
      </c>
      <c r="N1716">
        <v>25</v>
      </c>
      <c r="O1716">
        <v>10</v>
      </c>
      <c r="P1716">
        <v>15</v>
      </c>
      <c r="Q1716">
        <v>8</v>
      </c>
      <c r="R1716">
        <v>8</v>
      </c>
      <c r="S1716">
        <v>1</v>
      </c>
      <c r="T1716">
        <v>1</v>
      </c>
      <c r="U1716">
        <v>7</v>
      </c>
      <c r="V1716">
        <v>0</v>
      </c>
      <c r="W1716">
        <v>3</v>
      </c>
      <c r="X1716">
        <v>4</v>
      </c>
      <c r="Y1716">
        <v>1</v>
      </c>
      <c r="Z1716">
        <v>0</v>
      </c>
      <c r="AA1716">
        <v>2</v>
      </c>
      <c r="AB1716">
        <v>0</v>
      </c>
      <c r="AC1716" s="419">
        <f t="shared" si="162"/>
        <v>5</v>
      </c>
      <c r="AD1716" s="419">
        <f t="shared" si="163"/>
        <v>4</v>
      </c>
      <c r="AE1716" s="419">
        <f t="shared" si="164"/>
        <v>0</v>
      </c>
      <c r="AF1716" s="419">
        <f t="shared" si="165"/>
        <v>1</v>
      </c>
      <c r="AG1716" s="419">
        <f t="shared" si="166"/>
        <v>5</v>
      </c>
      <c r="AH1716" s="419">
        <f t="shared" si="167"/>
        <v>0</v>
      </c>
    </row>
    <row r="1717" spans="1:34" ht="14.5" x14ac:dyDescent="0.35">
      <c r="A1717" s="681" t="s">
        <v>1921</v>
      </c>
      <c r="B1717" s="682" t="s">
        <v>10540</v>
      </c>
      <c r="C1717" s="419"/>
      <c r="D1717" s="419"/>
      <c r="E1717" s="419"/>
      <c r="F1717" s="419"/>
      <c r="G1717" s="419"/>
      <c r="H1717" s="419"/>
      <c r="I1717" s="419"/>
      <c r="J1717" s="419"/>
      <c r="K1717" s="419"/>
      <c r="L1717" s="419"/>
      <c r="M1717" t="s">
        <v>10541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 s="419">
        <f t="shared" si="162"/>
        <v>0</v>
      </c>
      <c r="AD1717" s="419">
        <f t="shared" si="163"/>
        <v>0</v>
      </c>
      <c r="AE1717" s="419">
        <f t="shared" si="164"/>
        <v>0</v>
      </c>
      <c r="AF1717" s="419">
        <f t="shared" si="165"/>
        <v>0</v>
      </c>
      <c r="AG1717" s="419">
        <f t="shared" si="166"/>
        <v>0</v>
      </c>
      <c r="AH1717" s="419">
        <f t="shared" si="167"/>
        <v>0</v>
      </c>
    </row>
    <row r="1718" spans="1:34" ht="14.5" x14ac:dyDescent="0.35">
      <c r="A1718" s="681" t="s">
        <v>1922</v>
      </c>
      <c r="B1718" s="682" t="s">
        <v>10641</v>
      </c>
      <c r="C1718" s="419"/>
      <c r="D1718" s="419"/>
      <c r="E1718" s="419"/>
      <c r="F1718" s="419"/>
      <c r="G1718" s="419"/>
      <c r="H1718" s="419"/>
      <c r="I1718" s="419"/>
      <c r="J1718" s="419"/>
      <c r="K1718" s="419"/>
      <c r="L1718" s="419"/>
      <c r="M1718" t="s">
        <v>10642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 s="419">
        <f t="shared" si="162"/>
        <v>0</v>
      </c>
      <c r="AD1718" s="419">
        <f t="shared" si="163"/>
        <v>0</v>
      </c>
      <c r="AE1718" s="419">
        <f t="shared" si="164"/>
        <v>0</v>
      </c>
      <c r="AF1718" s="419">
        <f t="shared" si="165"/>
        <v>0</v>
      </c>
      <c r="AG1718" s="419">
        <f t="shared" si="166"/>
        <v>0</v>
      </c>
      <c r="AH1718" s="419">
        <f t="shared" si="167"/>
        <v>0</v>
      </c>
    </row>
    <row r="1719" spans="1:34" ht="14.5" x14ac:dyDescent="0.35">
      <c r="A1719" s="681" t="s">
        <v>1929</v>
      </c>
      <c r="B1719" s="682" t="s">
        <v>11869</v>
      </c>
      <c r="C1719" s="419"/>
      <c r="D1719" s="419"/>
      <c r="E1719" s="419"/>
      <c r="F1719" s="419"/>
      <c r="G1719" s="419"/>
      <c r="H1719" s="419"/>
      <c r="I1719" s="419"/>
      <c r="J1719" s="419"/>
      <c r="K1719" s="419"/>
      <c r="L1719" s="419"/>
      <c r="M1719" t="s">
        <v>1109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 s="419">
        <f t="shared" si="162"/>
        <v>0</v>
      </c>
      <c r="AD1719" s="419">
        <f t="shared" si="163"/>
        <v>0</v>
      </c>
      <c r="AE1719" s="419">
        <f t="shared" si="164"/>
        <v>0</v>
      </c>
      <c r="AF1719" s="419">
        <f t="shared" si="165"/>
        <v>0</v>
      </c>
      <c r="AG1719" s="419">
        <f t="shared" si="166"/>
        <v>0</v>
      </c>
      <c r="AH1719" s="419">
        <f t="shared" si="167"/>
        <v>0</v>
      </c>
    </row>
    <row r="1720" spans="1:34" ht="14.5" x14ac:dyDescent="0.35">
      <c r="A1720" s="681" t="s">
        <v>4366</v>
      </c>
      <c r="B1720" s="682" t="s">
        <v>4367</v>
      </c>
      <c r="C1720" s="419"/>
      <c r="D1720" s="419"/>
      <c r="E1720" s="419"/>
      <c r="F1720" s="419"/>
      <c r="G1720" s="419"/>
      <c r="H1720" s="419"/>
      <c r="I1720" s="419"/>
      <c r="J1720" s="419"/>
      <c r="K1720" s="419"/>
      <c r="L1720" s="419"/>
      <c r="M1720" t="s">
        <v>4368</v>
      </c>
      <c r="N1720">
        <v>10</v>
      </c>
      <c r="O1720">
        <v>5</v>
      </c>
      <c r="P1720">
        <v>5</v>
      </c>
      <c r="Q1720">
        <v>3</v>
      </c>
      <c r="R1720">
        <v>3</v>
      </c>
      <c r="S1720">
        <v>2</v>
      </c>
      <c r="T1720">
        <v>2</v>
      </c>
      <c r="U1720">
        <v>0</v>
      </c>
      <c r="V1720">
        <v>0</v>
      </c>
      <c r="W1720">
        <v>2</v>
      </c>
      <c r="X1720">
        <v>1</v>
      </c>
      <c r="Y1720">
        <v>1</v>
      </c>
      <c r="Z1720">
        <v>1</v>
      </c>
      <c r="AA1720">
        <v>0</v>
      </c>
      <c r="AB1720">
        <v>0</v>
      </c>
      <c r="AC1720" s="419">
        <f t="shared" si="162"/>
        <v>1</v>
      </c>
      <c r="AD1720" s="419">
        <f t="shared" si="163"/>
        <v>2</v>
      </c>
      <c r="AE1720" s="419">
        <f t="shared" si="164"/>
        <v>1</v>
      </c>
      <c r="AF1720" s="419">
        <f t="shared" si="165"/>
        <v>1</v>
      </c>
      <c r="AG1720" s="419">
        <f t="shared" si="166"/>
        <v>0</v>
      </c>
      <c r="AH1720" s="419">
        <f t="shared" si="167"/>
        <v>0</v>
      </c>
    </row>
    <row r="1721" spans="1:34" ht="14.5" x14ac:dyDescent="0.35">
      <c r="A1721" s="681" t="s">
        <v>1938</v>
      </c>
      <c r="B1721" s="682" t="s">
        <v>4371</v>
      </c>
      <c r="C1721" s="419"/>
      <c r="D1721" s="419"/>
      <c r="E1721" s="419"/>
      <c r="F1721" s="419"/>
      <c r="G1721" s="419"/>
      <c r="H1721" s="419"/>
      <c r="I1721" s="419"/>
      <c r="J1721" s="419"/>
      <c r="K1721" s="419"/>
      <c r="L1721" s="419"/>
      <c r="M1721" t="s">
        <v>4372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 s="419">
        <f t="shared" si="162"/>
        <v>0</v>
      </c>
      <c r="AD1721" s="419">
        <f t="shared" si="163"/>
        <v>0</v>
      </c>
      <c r="AE1721" s="419">
        <f t="shared" si="164"/>
        <v>0</v>
      </c>
      <c r="AF1721" s="419">
        <f t="shared" si="165"/>
        <v>0</v>
      </c>
      <c r="AG1721" s="419">
        <f t="shared" si="166"/>
        <v>0</v>
      </c>
      <c r="AH1721" s="419">
        <f t="shared" si="167"/>
        <v>0</v>
      </c>
    </row>
    <row r="1722" spans="1:34" ht="14.5" x14ac:dyDescent="0.35">
      <c r="A1722" s="681" t="s">
        <v>4376</v>
      </c>
      <c r="B1722" s="682" t="s">
        <v>4377</v>
      </c>
      <c r="C1722" s="419"/>
      <c r="D1722" s="419"/>
      <c r="E1722" s="419"/>
      <c r="F1722" s="419"/>
      <c r="G1722" s="419"/>
      <c r="H1722" s="419"/>
      <c r="I1722" s="419"/>
      <c r="J1722" s="419"/>
      <c r="K1722" s="419"/>
      <c r="L1722" s="419"/>
      <c r="M1722" t="s">
        <v>4378</v>
      </c>
      <c r="N1722">
        <v>5</v>
      </c>
      <c r="O1722">
        <v>4</v>
      </c>
      <c r="P1722">
        <v>1</v>
      </c>
      <c r="Q1722">
        <v>0</v>
      </c>
      <c r="R1722">
        <v>2</v>
      </c>
      <c r="S1722">
        <v>1</v>
      </c>
      <c r="T1722">
        <v>2</v>
      </c>
      <c r="U1722">
        <v>0</v>
      </c>
      <c r="V1722">
        <v>0</v>
      </c>
      <c r="W1722">
        <v>0</v>
      </c>
      <c r="X1722">
        <v>1</v>
      </c>
      <c r="Y1722">
        <v>1</v>
      </c>
      <c r="Z1722">
        <v>2</v>
      </c>
      <c r="AA1722">
        <v>0</v>
      </c>
      <c r="AB1722">
        <v>0</v>
      </c>
      <c r="AC1722" s="419">
        <f t="shared" si="162"/>
        <v>0</v>
      </c>
      <c r="AD1722" s="419">
        <f t="shared" si="163"/>
        <v>1</v>
      </c>
      <c r="AE1722" s="419">
        <f t="shared" si="164"/>
        <v>0</v>
      </c>
      <c r="AF1722" s="419">
        <f t="shared" si="165"/>
        <v>0</v>
      </c>
      <c r="AG1722" s="419">
        <f t="shared" si="166"/>
        <v>0</v>
      </c>
      <c r="AH1722" s="419">
        <f t="shared" si="167"/>
        <v>0</v>
      </c>
    </row>
    <row r="1723" spans="1:34" ht="14.5" x14ac:dyDescent="0.35">
      <c r="A1723" s="681" t="s">
        <v>3410</v>
      </c>
      <c r="B1723" s="682" t="s">
        <v>4379</v>
      </c>
      <c r="C1723" s="419"/>
      <c r="D1723" s="419"/>
      <c r="E1723" s="419"/>
      <c r="F1723" s="419"/>
      <c r="G1723" s="419"/>
      <c r="H1723" s="419"/>
      <c r="I1723" s="419"/>
      <c r="J1723" s="419"/>
      <c r="K1723" s="419"/>
      <c r="L1723" s="419"/>
      <c r="M1723" t="s">
        <v>4380</v>
      </c>
      <c r="N1723">
        <v>5</v>
      </c>
      <c r="O1723">
        <v>3</v>
      </c>
      <c r="P1723">
        <v>2</v>
      </c>
      <c r="Q1723">
        <v>0</v>
      </c>
      <c r="R1723">
        <v>3</v>
      </c>
      <c r="S1723">
        <v>0</v>
      </c>
      <c r="T1723">
        <v>2</v>
      </c>
      <c r="U1723">
        <v>0</v>
      </c>
      <c r="V1723">
        <v>0</v>
      </c>
      <c r="W1723">
        <v>0</v>
      </c>
      <c r="X1723">
        <v>2</v>
      </c>
      <c r="Y1723">
        <v>0</v>
      </c>
      <c r="Z1723">
        <v>1</v>
      </c>
      <c r="AA1723">
        <v>0</v>
      </c>
      <c r="AB1723">
        <v>0</v>
      </c>
      <c r="AC1723" s="419">
        <f t="shared" si="162"/>
        <v>0</v>
      </c>
      <c r="AD1723" s="419">
        <f t="shared" si="163"/>
        <v>1</v>
      </c>
      <c r="AE1723" s="419">
        <f t="shared" si="164"/>
        <v>0</v>
      </c>
      <c r="AF1723" s="419">
        <f t="shared" si="165"/>
        <v>1</v>
      </c>
      <c r="AG1723" s="419">
        <f t="shared" si="166"/>
        <v>0</v>
      </c>
      <c r="AH1723" s="419">
        <f t="shared" si="167"/>
        <v>0</v>
      </c>
    </row>
    <row r="1724" spans="1:34" ht="14.5" x14ac:dyDescent="0.35">
      <c r="A1724" s="681" t="s">
        <v>8547</v>
      </c>
      <c r="B1724" s="682" t="s">
        <v>8602</v>
      </c>
      <c r="C1724" s="419"/>
      <c r="D1724" s="419"/>
      <c r="E1724" s="419"/>
      <c r="F1724" s="419"/>
      <c r="G1724" s="419"/>
      <c r="H1724" s="419"/>
      <c r="I1724" s="419"/>
      <c r="J1724" s="419"/>
      <c r="K1724" s="419"/>
      <c r="L1724" s="419"/>
      <c r="M1724" t="s">
        <v>8603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 s="419">
        <f t="shared" si="162"/>
        <v>0</v>
      </c>
      <c r="AD1724" s="419">
        <f t="shared" si="163"/>
        <v>0</v>
      </c>
      <c r="AE1724" s="419">
        <f t="shared" si="164"/>
        <v>0</v>
      </c>
      <c r="AF1724" s="419">
        <f t="shared" si="165"/>
        <v>0</v>
      </c>
      <c r="AG1724" s="419">
        <f t="shared" si="166"/>
        <v>0</v>
      </c>
      <c r="AH1724" s="419">
        <f t="shared" si="167"/>
        <v>0</v>
      </c>
    </row>
    <row r="1725" spans="1:34" ht="14.5" x14ac:dyDescent="0.35">
      <c r="A1725" s="681" t="s">
        <v>3449</v>
      </c>
      <c r="B1725" s="682" t="s">
        <v>4382</v>
      </c>
      <c r="C1725" s="419"/>
      <c r="D1725" s="419"/>
      <c r="E1725" s="419"/>
      <c r="F1725" s="419"/>
      <c r="G1725" s="419"/>
      <c r="H1725" s="419"/>
      <c r="I1725" s="419"/>
      <c r="J1725" s="419"/>
      <c r="K1725" s="419"/>
      <c r="L1725" s="419"/>
      <c r="M1725" t="s">
        <v>4383</v>
      </c>
      <c r="N1725">
        <v>2</v>
      </c>
      <c r="O1725">
        <v>0</v>
      </c>
      <c r="P1725">
        <v>2</v>
      </c>
      <c r="Q1725">
        <v>2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 s="419">
        <f t="shared" si="162"/>
        <v>2</v>
      </c>
      <c r="AD1725" s="419">
        <f t="shared" si="163"/>
        <v>0</v>
      </c>
      <c r="AE1725" s="419">
        <f t="shared" si="164"/>
        <v>0</v>
      </c>
      <c r="AF1725" s="419">
        <f t="shared" si="165"/>
        <v>0</v>
      </c>
      <c r="AG1725" s="419">
        <f t="shared" si="166"/>
        <v>0</v>
      </c>
      <c r="AH1725" s="419">
        <f t="shared" si="167"/>
        <v>0</v>
      </c>
    </row>
    <row r="1726" spans="1:34" ht="14.5" x14ac:dyDescent="0.35">
      <c r="A1726" s="681" t="s">
        <v>3491</v>
      </c>
      <c r="B1726" s="682" t="s">
        <v>8572</v>
      </c>
      <c r="C1726" s="419"/>
      <c r="D1726" s="419"/>
      <c r="E1726" s="419"/>
      <c r="F1726" s="419"/>
      <c r="G1726" s="419"/>
      <c r="H1726" s="419"/>
      <c r="I1726" s="419"/>
      <c r="J1726" s="419"/>
      <c r="K1726" s="419"/>
      <c r="L1726" s="419"/>
      <c r="M1726" t="s">
        <v>879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 s="419">
        <f t="shared" si="162"/>
        <v>0</v>
      </c>
      <c r="AD1726" s="419">
        <f t="shared" si="163"/>
        <v>0</v>
      </c>
      <c r="AE1726" s="419">
        <f t="shared" si="164"/>
        <v>0</v>
      </c>
      <c r="AF1726" s="419">
        <f t="shared" si="165"/>
        <v>0</v>
      </c>
      <c r="AG1726" s="419">
        <f t="shared" si="166"/>
        <v>0</v>
      </c>
      <c r="AH1726" s="419">
        <f t="shared" si="167"/>
        <v>0</v>
      </c>
    </row>
    <row r="1727" spans="1:34" ht="14.5" x14ac:dyDescent="0.35">
      <c r="A1727" s="681" t="s">
        <v>3487</v>
      </c>
      <c r="B1727" s="682" t="s">
        <v>4384</v>
      </c>
      <c r="C1727" s="419"/>
      <c r="D1727" s="419"/>
      <c r="E1727" s="419"/>
      <c r="F1727" s="419"/>
      <c r="G1727" s="419"/>
      <c r="H1727" s="419"/>
      <c r="I1727" s="419"/>
      <c r="J1727" s="419"/>
      <c r="K1727" s="419"/>
      <c r="L1727" s="419"/>
      <c r="M1727" t="s">
        <v>4385</v>
      </c>
      <c r="N1727">
        <v>12</v>
      </c>
      <c r="O1727">
        <v>11</v>
      </c>
      <c r="P1727">
        <v>1</v>
      </c>
      <c r="Q1727">
        <v>1</v>
      </c>
      <c r="R1727">
        <v>3</v>
      </c>
      <c r="S1727">
        <v>2</v>
      </c>
      <c r="T1727">
        <v>4</v>
      </c>
      <c r="U1727">
        <v>2</v>
      </c>
      <c r="V1727">
        <v>0</v>
      </c>
      <c r="W1727">
        <v>1</v>
      </c>
      <c r="X1727">
        <v>3</v>
      </c>
      <c r="Y1727">
        <v>2</v>
      </c>
      <c r="Z1727">
        <v>4</v>
      </c>
      <c r="AA1727">
        <v>1</v>
      </c>
      <c r="AB1727">
        <v>0</v>
      </c>
      <c r="AC1727" s="419">
        <f t="shared" si="162"/>
        <v>0</v>
      </c>
      <c r="AD1727" s="419">
        <f t="shared" si="163"/>
        <v>0</v>
      </c>
      <c r="AE1727" s="419">
        <f t="shared" si="164"/>
        <v>0</v>
      </c>
      <c r="AF1727" s="419">
        <f t="shared" si="165"/>
        <v>0</v>
      </c>
      <c r="AG1727" s="419">
        <f t="shared" si="166"/>
        <v>1</v>
      </c>
      <c r="AH1727" s="419">
        <f t="shared" si="167"/>
        <v>0</v>
      </c>
    </row>
    <row r="1728" spans="1:34" ht="14.5" x14ac:dyDescent="0.35">
      <c r="A1728" s="681" t="s">
        <v>4386</v>
      </c>
      <c r="B1728" s="682" t="s">
        <v>4387</v>
      </c>
      <c r="C1728" s="419"/>
      <c r="D1728" s="419"/>
      <c r="E1728" s="419"/>
      <c r="F1728" s="419"/>
      <c r="G1728" s="419"/>
      <c r="H1728" s="419"/>
      <c r="I1728" s="419"/>
      <c r="J1728" s="419"/>
      <c r="K1728" s="419"/>
      <c r="L1728" s="419"/>
      <c r="M1728" t="s">
        <v>4388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 s="419">
        <f t="shared" si="162"/>
        <v>0</v>
      </c>
      <c r="AD1728" s="419">
        <f t="shared" si="163"/>
        <v>0</v>
      </c>
      <c r="AE1728" s="419">
        <f t="shared" si="164"/>
        <v>0</v>
      </c>
      <c r="AF1728" s="419">
        <f t="shared" si="165"/>
        <v>0</v>
      </c>
      <c r="AG1728" s="419">
        <f t="shared" si="166"/>
        <v>0</v>
      </c>
      <c r="AH1728" s="419">
        <f t="shared" si="167"/>
        <v>0</v>
      </c>
    </row>
    <row r="1729" spans="1:34" ht="14.5" x14ac:dyDescent="0.35">
      <c r="A1729" s="681" t="s">
        <v>4389</v>
      </c>
      <c r="B1729" s="682" t="s">
        <v>4390</v>
      </c>
      <c r="C1729" s="419"/>
      <c r="D1729" s="419"/>
      <c r="E1729" s="419"/>
      <c r="F1729" s="419"/>
      <c r="G1729" s="419"/>
      <c r="H1729" s="419"/>
      <c r="I1729" s="419"/>
      <c r="J1729" s="419"/>
      <c r="K1729" s="419"/>
      <c r="L1729" s="419"/>
      <c r="M1729" t="s">
        <v>1600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 s="419">
        <f t="shared" si="162"/>
        <v>0</v>
      </c>
      <c r="AD1729" s="419">
        <f t="shared" si="163"/>
        <v>0</v>
      </c>
      <c r="AE1729" s="419">
        <f t="shared" si="164"/>
        <v>0</v>
      </c>
      <c r="AF1729" s="419">
        <f t="shared" si="165"/>
        <v>0</v>
      </c>
      <c r="AG1729" s="419">
        <f t="shared" si="166"/>
        <v>0</v>
      </c>
      <c r="AH1729" s="419">
        <f t="shared" si="167"/>
        <v>0</v>
      </c>
    </row>
    <row r="1730" spans="1:34" ht="14.5" x14ac:dyDescent="0.35">
      <c r="A1730" s="681" t="s">
        <v>4392</v>
      </c>
      <c r="B1730" s="682" t="s">
        <v>4393</v>
      </c>
      <c r="C1730" s="419"/>
      <c r="D1730" s="419"/>
      <c r="E1730" s="419"/>
      <c r="F1730" s="419"/>
      <c r="G1730" s="419"/>
      <c r="H1730" s="419"/>
      <c r="I1730" s="419"/>
      <c r="J1730" s="419"/>
      <c r="K1730" s="419"/>
      <c r="L1730" s="419"/>
      <c r="M1730" t="s">
        <v>2973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 s="419">
        <f t="shared" si="162"/>
        <v>0</v>
      </c>
      <c r="AD1730" s="419">
        <f t="shared" si="163"/>
        <v>0</v>
      </c>
      <c r="AE1730" s="419">
        <f t="shared" si="164"/>
        <v>0</v>
      </c>
      <c r="AF1730" s="419">
        <f t="shared" si="165"/>
        <v>0</v>
      </c>
      <c r="AG1730" s="419">
        <f t="shared" si="166"/>
        <v>0</v>
      </c>
      <c r="AH1730" s="419">
        <f t="shared" si="167"/>
        <v>0</v>
      </c>
    </row>
    <row r="1731" spans="1:34" ht="14.5" x14ac:dyDescent="0.35">
      <c r="A1731" s="681" t="s">
        <v>7809</v>
      </c>
      <c r="B1731" s="682" t="s">
        <v>4396</v>
      </c>
      <c r="C1731" s="419"/>
      <c r="D1731" s="419"/>
      <c r="E1731" s="419"/>
      <c r="F1731" s="419"/>
      <c r="G1731" s="419"/>
      <c r="H1731" s="419"/>
      <c r="I1731" s="419"/>
      <c r="J1731" s="419"/>
      <c r="K1731" s="419"/>
      <c r="L1731" s="419"/>
      <c r="M1731" t="s">
        <v>13388</v>
      </c>
      <c r="N1731">
        <v>17</v>
      </c>
      <c r="O1731">
        <v>14</v>
      </c>
      <c r="P1731">
        <v>3</v>
      </c>
      <c r="Q1731">
        <v>2</v>
      </c>
      <c r="R1731">
        <v>1</v>
      </c>
      <c r="S1731">
        <v>6</v>
      </c>
      <c r="T1731">
        <v>5</v>
      </c>
      <c r="U1731">
        <v>3</v>
      </c>
      <c r="V1731">
        <v>0</v>
      </c>
      <c r="W1731">
        <v>2</v>
      </c>
      <c r="X1731">
        <v>1</v>
      </c>
      <c r="Y1731">
        <v>6</v>
      </c>
      <c r="Z1731">
        <v>4</v>
      </c>
      <c r="AA1731">
        <v>1</v>
      </c>
      <c r="AB1731">
        <v>0</v>
      </c>
      <c r="AC1731" s="419">
        <f t="shared" si="162"/>
        <v>0</v>
      </c>
      <c r="AD1731" s="419">
        <f t="shared" si="163"/>
        <v>0</v>
      </c>
      <c r="AE1731" s="419">
        <f t="shared" si="164"/>
        <v>0</v>
      </c>
      <c r="AF1731" s="419">
        <f t="shared" si="165"/>
        <v>1</v>
      </c>
      <c r="AG1731" s="419">
        <f t="shared" si="166"/>
        <v>2</v>
      </c>
      <c r="AH1731" s="419">
        <f t="shared" si="167"/>
        <v>0</v>
      </c>
    </row>
    <row r="1732" spans="1:34" ht="14.5" x14ac:dyDescent="0.35">
      <c r="A1732" s="681" t="s">
        <v>7603</v>
      </c>
      <c r="B1732" s="682" t="s">
        <v>4400</v>
      </c>
      <c r="C1732" s="419"/>
      <c r="D1732" s="419"/>
      <c r="E1732" s="419"/>
      <c r="F1732" s="419"/>
      <c r="G1732" s="419"/>
      <c r="H1732" s="419"/>
      <c r="I1732" s="419"/>
      <c r="J1732" s="419"/>
      <c r="K1732" s="419"/>
      <c r="L1732" s="419"/>
      <c r="M1732" t="s">
        <v>4401</v>
      </c>
      <c r="N1732">
        <v>15</v>
      </c>
      <c r="O1732">
        <v>10</v>
      </c>
      <c r="P1732">
        <v>5</v>
      </c>
      <c r="Q1732">
        <v>1</v>
      </c>
      <c r="R1732">
        <v>3</v>
      </c>
      <c r="S1732">
        <v>8</v>
      </c>
      <c r="T1732">
        <v>1</v>
      </c>
      <c r="U1732">
        <v>2</v>
      </c>
      <c r="V1732">
        <v>0</v>
      </c>
      <c r="W1732">
        <v>1</v>
      </c>
      <c r="X1732">
        <v>2</v>
      </c>
      <c r="Y1732">
        <v>5</v>
      </c>
      <c r="Z1732">
        <v>1</v>
      </c>
      <c r="AA1732">
        <v>1</v>
      </c>
      <c r="AB1732">
        <v>0</v>
      </c>
      <c r="AC1732" s="419">
        <f t="shared" ref="AC1732:AC1795" si="168">+Q1732-W1732</f>
        <v>0</v>
      </c>
      <c r="AD1732" s="419">
        <f t="shared" ref="AD1732:AD1795" si="169">+R1732-X1732</f>
        <v>1</v>
      </c>
      <c r="AE1732" s="419">
        <f t="shared" ref="AE1732:AE1795" si="170">+S1732-Y1732</f>
        <v>3</v>
      </c>
      <c r="AF1732" s="419">
        <f t="shared" ref="AF1732:AF1795" si="171">+T1732-Z1732</f>
        <v>0</v>
      </c>
      <c r="AG1732" s="419">
        <f t="shared" ref="AG1732:AG1795" si="172">+U1732-AA1732</f>
        <v>1</v>
      </c>
      <c r="AH1732" s="419">
        <f t="shared" ref="AH1732:AH1795" si="173">+V1732-AB1732</f>
        <v>0</v>
      </c>
    </row>
    <row r="1733" spans="1:34" ht="14.5" x14ac:dyDescent="0.35">
      <c r="A1733" s="681" t="s">
        <v>4404</v>
      </c>
      <c r="B1733" s="682" t="s">
        <v>4405</v>
      </c>
      <c r="C1733" s="419"/>
      <c r="D1733" s="419"/>
      <c r="E1733" s="419"/>
      <c r="F1733" s="419"/>
      <c r="G1733" s="419"/>
      <c r="H1733" s="419"/>
      <c r="I1733" s="419"/>
      <c r="J1733" s="419"/>
      <c r="K1733" s="419"/>
      <c r="L1733" s="419"/>
      <c r="M1733" t="s">
        <v>1597</v>
      </c>
      <c r="N1733">
        <v>71</v>
      </c>
      <c r="O1733">
        <v>38</v>
      </c>
      <c r="P1733">
        <v>33</v>
      </c>
      <c r="Q1733">
        <v>17</v>
      </c>
      <c r="R1733">
        <v>11</v>
      </c>
      <c r="S1733">
        <v>15</v>
      </c>
      <c r="T1733">
        <v>12</v>
      </c>
      <c r="U1733">
        <v>16</v>
      </c>
      <c r="V1733">
        <v>0</v>
      </c>
      <c r="W1733">
        <v>9</v>
      </c>
      <c r="X1733">
        <v>5</v>
      </c>
      <c r="Y1733">
        <v>10</v>
      </c>
      <c r="Z1733">
        <v>6</v>
      </c>
      <c r="AA1733">
        <v>8</v>
      </c>
      <c r="AB1733">
        <v>0</v>
      </c>
      <c r="AC1733" s="419">
        <f t="shared" si="168"/>
        <v>8</v>
      </c>
      <c r="AD1733" s="419">
        <f t="shared" si="169"/>
        <v>6</v>
      </c>
      <c r="AE1733" s="419">
        <f t="shared" si="170"/>
        <v>5</v>
      </c>
      <c r="AF1733" s="419">
        <f t="shared" si="171"/>
        <v>6</v>
      </c>
      <c r="AG1733" s="419">
        <f t="shared" si="172"/>
        <v>8</v>
      </c>
      <c r="AH1733" s="419">
        <f t="shared" si="173"/>
        <v>0</v>
      </c>
    </row>
    <row r="1734" spans="1:34" ht="14.5" x14ac:dyDescent="0.35">
      <c r="A1734" s="681" t="s">
        <v>4056</v>
      </c>
      <c r="B1734" s="682" t="s">
        <v>11967</v>
      </c>
      <c r="C1734" s="419"/>
      <c r="D1734" s="419"/>
      <c r="E1734" s="419"/>
      <c r="F1734" s="419"/>
      <c r="G1734" s="419"/>
      <c r="H1734" s="419"/>
      <c r="I1734" s="419"/>
      <c r="J1734" s="419"/>
      <c r="K1734" s="419"/>
      <c r="L1734" s="419"/>
      <c r="M1734" t="s">
        <v>165</v>
      </c>
      <c r="N1734">
        <v>3</v>
      </c>
      <c r="O1734">
        <v>2</v>
      </c>
      <c r="P1734">
        <v>1</v>
      </c>
      <c r="Q1734">
        <v>1</v>
      </c>
      <c r="R1734">
        <v>0</v>
      </c>
      <c r="S1734">
        <v>0</v>
      </c>
      <c r="T1734">
        <v>1</v>
      </c>
      <c r="U1734">
        <v>1</v>
      </c>
      <c r="V1734">
        <v>0</v>
      </c>
      <c r="W1734">
        <v>0</v>
      </c>
      <c r="X1734">
        <v>0</v>
      </c>
      <c r="Y1734">
        <v>0</v>
      </c>
      <c r="Z1734">
        <v>1</v>
      </c>
      <c r="AA1734">
        <v>1</v>
      </c>
      <c r="AB1734">
        <v>0</v>
      </c>
      <c r="AC1734" s="419">
        <f t="shared" si="168"/>
        <v>1</v>
      </c>
      <c r="AD1734" s="419">
        <f t="shared" si="169"/>
        <v>0</v>
      </c>
      <c r="AE1734" s="419">
        <f t="shared" si="170"/>
        <v>0</v>
      </c>
      <c r="AF1734" s="419">
        <f t="shared" si="171"/>
        <v>0</v>
      </c>
      <c r="AG1734" s="419">
        <f t="shared" si="172"/>
        <v>0</v>
      </c>
      <c r="AH1734" s="419">
        <f t="shared" si="173"/>
        <v>0</v>
      </c>
    </row>
    <row r="1735" spans="1:34" ht="14.5" x14ac:dyDescent="0.35">
      <c r="A1735" s="681" t="s">
        <v>7638</v>
      </c>
      <c r="B1735" s="682" t="s">
        <v>4409</v>
      </c>
      <c r="C1735" s="419"/>
      <c r="D1735" s="419"/>
      <c r="E1735" s="419"/>
      <c r="F1735" s="419"/>
      <c r="G1735" s="419"/>
      <c r="H1735" s="419"/>
      <c r="I1735" s="419"/>
      <c r="J1735" s="419"/>
      <c r="K1735" s="419"/>
      <c r="L1735" s="419"/>
      <c r="M1735" t="s">
        <v>4410</v>
      </c>
      <c r="N1735">
        <v>4</v>
      </c>
      <c r="O1735">
        <v>4</v>
      </c>
      <c r="P1735">
        <v>0</v>
      </c>
      <c r="Q1735">
        <v>0</v>
      </c>
      <c r="R1735">
        <v>3</v>
      </c>
      <c r="S1735">
        <v>0</v>
      </c>
      <c r="T1735">
        <v>1</v>
      </c>
      <c r="U1735">
        <v>0</v>
      </c>
      <c r="V1735">
        <v>0</v>
      </c>
      <c r="W1735">
        <v>0</v>
      </c>
      <c r="X1735">
        <v>3</v>
      </c>
      <c r="Y1735">
        <v>0</v>
      </c>
      <c r="Z1735">
        <v>1</v>
      </c>
      <c r="AA1735">
        <v>0</v>
      </c>
      <c r="AB1735">
        <v>0</v>
      </c>
      <c r="AC1735" s="419">
        <f t="shared" si="168"/>
        <v>0</v>
      </c>
      <c r="AD1735" s="419">
        <f t="shared" si="169"/>
        <v>0</v>
      </c>
      <c r="AE1735" s="419">
        <f t="shared" si="170"/>
        <v>0</v>
      </c>
      <c r="AF1735" s="419">
        <f t="shared" si="171"/>
        <v>0</v>
      </c>
      <c r="AG1735" s="419">
        <f t="shared" si="172"/>
        <v>0</v>
      </c>
      <c r="AH1735" s="419">
        <f t="shared" si="173"/>
        <v>0</v>
      </c>
    </row>
    <row r="1736" spans="1:34" ht="14.5" x14ac:dyDescent="0.35">
      <c r="A1736" s="681" t="s">
        <v>8479</v>
      </c>
      <c r="B1736" s="682" t="s">
        <v>8592</v>
      </c>
      <c r="C1736" s="419"/>
      <c r="D1736" s="419"/>
      <c r="E1736" s="419"/>
      <c r="F1736" s="419"/>
      <c r="G1736" s="419"/>
      <c r="H1736" s="419"/>
      <c r="I1736" s="419"/>
      <c r="J1736" s="419"/>
      <c r="K1736" s="419"/>
      <c r="L1736" s="419"/>
      <c r="M1736" t="s">
        <v>453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 s="419">
        <f t="shared" si="168"/>
        <v>0</v>
      </c>
      <c r="AD1736" s="419">
        <f t="shared" si="169"/>
        <v>0</v>
      </c>
      <c r="AE1736" s="419">
        <f t="shared" si="170"/>
        <v>0</v>
      </c>
      <c r="AF1736" s="419">
        <f t="shared" si="171"/>
        <v>0</v>
      </c>
      <c r="AG1736" s="419">
        <f t="shared" si="172"/>
        <v>0</v>
      </c>
      <c r="AH1736" s="419">
        <f t="shared" si="173"/>
        <v>0</v>
      </c>
    </row>
    <row r="1737" spans="1:34" ht="14.5" x14ac:dyDescent="0.35">
      <c r="A1737" s="681" t="s">
        <v>106</v>
      </c>
      <c r="B1737" s="682" t="s">
        <v>8348</v>
      </c>
      <c r="C1737" s="419"/>
      <c r="D1737" s="419"/>
      <c r="E1737" s="419"/>
      <c r="F1737" s="419"/>
      <c r="G1737" s="419"/>
      <c r="H1737" s="419"/>
      <c r="I1737" s="419"/>
      <c r="J1737" s="419"/>
      <c r="K1737" s="419"/>
      <c r="L1737" s="419"/>
      <c r="M1737" t="s">
        <v>8349</v>
      </c>
      <c r="N1737">
        <v>1</v>
      </c>
      <c r="O1737">
        <v>0</v>
      </c>
      <c r="P1737">
        <v>1</v>
      </c>
      <c r="Q1737">
        <v>0</v>
      </c>
      <c r="R1737">
        <v>1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 s="419">
        <f t="shared" si="168"/>
        <v>0</v>
      </c>
      <c r="AD1737" s="419">
        <f t="shared" si="169"/>
        <v>1</v>
      </c>
      <c r="AE1737" s="419">
        <f t="shared" si="170"/>
        <v>0</v>
      </c>
      <c r="AF1737" s="419">
        <f t="shared" si="171"/>
        <v>0</v>
      </c>
      <c r="AG1737" s="419">
        <f t="shared" si="172"/>
        <v>0</v>
      </c>
      <c r="AH1737" s="419">
        <f t="shared" si="173"/>
        <v>0</v>
      </c>
    </row>
    <row r="1738" spans="1:34" ht="14.5" x14ac:dyDescent="0.35">
      <c r="A1738" s="681" t="s">
        <v>8534</v>
      </c>
      <c r="B1738" s="682" t="s">
        <v>8595</v>
      </c>
      <c r="C1738" s="419"/>
      <c r="D1738" s="419"/>
      <c r="E1738" s="419"/>
      <c r="F1738" s="419"/>
      <c r="G1738" s="419"/>
      <c r="H1738" s="419"/>
      <c r="I1738" s="419"/>
      <c r="J1738" s="419"/>
      <c r="K1738" s="419"/>
      <c r="L1738" s="419"/>
      <c r="M1738" t="s">
        <v>11975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 s="419">
        <f t="shared" si="168"/>
        <v>0</v>
      </c>
      <c r="AD1738" s="419">
        <f t="shared" si="169"/>
        <v>0</v>
      </c>
      <c r="AE1738" s="419">
        <f t="shared" si="170"/>
        <v>0</v>
      </c>
      <c r="AF1738" s="419">
        <f t="shared" si="171"/>
        <v>0</v>
      </c>
      <c r="AG1738" s="419">
        <f t="shared" si="172"/>
        <v>0</v>
      </c>
      <c r="AH1738" s="419">
        <f t="shared" si="173"/>
        <v>0</v>
      </c>
    </row>
    <row r="1739" spans="1:34" ht="14.5" x14ac:dyDescent="0.35">
      <c r="A1739" s="681" t="s">
        <v>1054</v>
      </c>
      <c r="B1739" s="682" t="s">
        <v>10666</v>
      </c>
      <c r="C1739" s="419"/>
      <c r="D1739" s="419"/>
      <c r="E1739" s="419"/>
      <c r="F1739" s="419"/>
      <c r="G1739" s="419"/>
      <c r="H1739" s="419"/>
      <c r="I1739" s="419"/>
      <c r="J1739" s="419"/>
      <c r="K1739" s="419"/>
      <c r="L1739" s="419"/>
      <c r="M1739" t="s">
        <v>384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 s="419">
        <f t="shared" si="168"/>
        <v>0</v>
      </c>
      <c r="AD1739" s="419">
        <f t="shared" si="169"/>
        <v>0</v>
      </c>
      <c r="AE1739" s="419">
        <f t="shared" si="170"/>
        <v>0</v>
      </c>
      <c r="AF1739" s="419">
        <f t="shared" si="171"/>
        <v>0</v>
      </c>
      <c r="AG1739" s="419">
        <f t="shared" si="172"/>
        <v>0</v>
      </c>
      <c r="AH1739" s="419">
        <f t="shared" si="173"/>
        <v>0</v>
      </c>
    </row>
    <row r="1740" spans="1:34" ht="14.5" x14ac:dyDescent="0.35">
      <c r="A1740" s="681" t="s">
        <v>7602</v>
      </c>
      <c r="B1740" s="682" t="s">
        <v>4414</v>
      </c>
      <c r="C1740" s="419"/>
      <c r="D1740" s="419"/>
      <c r="E1740" s="419"/>
      <c r="F1740" s="419"/>
      <c r="G1740" s="419"/>
      <c r="H1740" s="419"/>
      <c r="I1740" s="419"/>
      <c r="J1740" s="419"/>
      <c r="K1740" s="419"/>
      <c r="L1740" s="419"/>
      <c r="M1740" t="s">
        <v>1879</v>
      </c>
      <c r="N1740">
        <v>8</v>
      </c>
      <c r="O1740">
        <v>6</v>
      </c>
      <c r="P1740">
        <v>2</v>
      </c>
      <c r="Q1740">
        <v>0</v>
      </c>
      <c r="R1740">
        <v>0</v>
      </c>
      <c r="S1740">
        <v>4</v>
      </c>
      <c r="T1740">
        <v>1</v>
      </c>
      <c r="U1740">
        <v>2</v>
      </c>
      <c r="V1740">
        <v>1</v>
      </c>
      <c r="W1740">
        <v>0</v>
      </c>
      <c r="X1740">
        <v>0</v>
      </c>
      <c r="Y1740">
        <v>3</v>
      </c>
      <c r="Z1740">
        <v>1</v>
      </c>
      <c r="AA1740">
        <v>2</v>
      </c>
      <c r="AB1740">
        <v>0</v>
      </c>
      <c r="AC1740" s="419">
        <f t="shared" si="168"/>
        <v>0</v>
      </c>
      <c r="AD1740" s="419">
        <f t="shared" si="169"/>
        <v>0</v>
      </c>
      <c r="AE1740" s="419">
        <f t="shared" si="170"/>
        <v>1</v>
      </c>
      <c r="AF1740" s="419">
        <f t="shared" si="171"/>
        <v>0</v>
      </c>
      <c r="AG1740" s="419">
        <f t="shared" si="172"/>
        <v>0</v>
      </c>
      <c r="AH1740" s="419">
        <f t="shared" si="173"/>
        <v>1</v>
      </c>
    </row>
    <row r="1741" spans="1:34" ht="14.5" x14ac:dyDescent="0.35">
      <c r="A1741" s="681" t="s">
        <v>13332</v>
      </c>
      <c r="B1741" s="682" t="s">
        <v>14342</v>
      </c>
      <c r="C1741" s="419"/>
      <c r="D1741" s="419"/>
      <c r="E1741" s="419"/>
      <c r="F1741" s="419"/>
      <c r="G1741" s="419"/>
      <c r="H1741" s="419"/>
      <c r="I1741" s="419"/>
      <c r="J1741" s="419"/>
      <c r="K1741" s="419"/>
      <c r="L1741" s="419"/>
      <c r="M1741" t="s">
        <v>13392</v>
      </c>
      <c r="N1741">
        <v>1</v>
      </c>
      <c r="O1741">
        <v>1</v>
      </c>
      <c r="P1741">
        <v>0</v>
      </c>
      <c r="Q1741">
        <v>0</v>
      </c>
      <c r="R1741">
        <v>0</v>
      </c>
      <c r="S1741">
        <v>0</v>
      </c>
      <c r="T1741">
        <v>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1</v>
      </c>
      <c r="AA1741">
        <v>0</v>
      </c>
      <c r="AB1741">
        <v>0</v>
      </c>
      <c r="AC1741" s="419">
        <f t="shared" si="168"/>
        <v>0</v>
      </c>
      <c r="AD1741" s="419">
        <f t="shared" si="169"/>
        <v>0</v>
      </c>
      <c r="AE1741" s="419">
        <f t="shared" si="170"/>
        <v>0</v>
      </c>
      <c r="AF1741" s="419">
        <f t="shared" si="171"/>
        <v>0</v>
      </c>
      <c r="AG1741" s="419">
        <f t="shared" si="172"/>
        <v>0</v>
      </c>
      <c r="AH1741" s="419">
        <f t="shared" si="173"/>
        <v>0</v>
      </c>
    </row>
    <row r="1742" spans="1:34" ht="14.5" x14ac:dyDescent="0.35">
      <c r="A1742" s="681" t="s">
        <v>4416</v>
      </c>
      <c r="B1742" s="682" t="s">
        <v>4417</v>
      </c>
      <c r="C1742" s="419"/>
      <c r="D1742" s="419"/>
      <c r="E1742" s="419"/>
      <c r="F1742" s="419"/>
      <c r="G1742" s="419"/>
      <c r="H1742" s="419"/>
      <c r="I1742" s="419"/>
      <c r="J1742" s="419"/>
      <c r="K1742" s="419"/>
      <c r="L1742" s="419"/>
      <c r="M1742" t="s">
        <v>21397</v>
      </c>
      <c r="N1742">
        <v>121</v>
      </c>
      <c r="O1742">
        <v>68</v>
      </c>
      <c r="P1742">
        <v>53</v>
      </c>
      <c r="Q1742">
        <v>32</v>
      </c>
      <c r="R1742">
        <v>42</v>
      </c>
      <c r="S1742">
        <v>21</v>
      </c>
      <c r="T1742">
        <v>18</v>
      </c>
      <c r="U1742">
        <v>8</v>
      </c>
      <c r="V1742">
        <v>0</v>
      </c>
      <c r="W1742">
        <v>20</v>
      </c>
      <c r="X1742">
        <v>23</v>
      </c>
      <c r="Y1742">
        <v>10</v>
      </c>
      <c r="Z1742">
        <v>10</v>
      </c>
      <c r="AA1742">
        <v>5</v>
      </c>
      <c r="AB1742">
        <v>0</v>
      </c>
      <c r="AC1742" s="419">
        <f t="shared" si="168"/>
        <v>12</v>
      </c>
      <c r="AD1742" s="419">
        <f t="shared" si="169"/>
        <v>19</v>
      </c>
      <c r="AE1742" s="419">
        <f t="shared" si="170"/>
        <v>11</v>
      </c>
      <c r="AF1742" s="419">
        <f t="shared" si="171"/>
        <v>8</v>
      </c>
      <c r="AG1742" s="419">
        <f t="shared" si="172"/>
        <v>3</v>
      </c>
      <c r="AH1742" s="419">
        <f t="shared" si="173"/>
        <v>0</v>
      </c>
    </row>
    <row r="1743" spans="1:34" ht="14.5" x14ac:dyDescent="0.35">
      <c r="A1743" s="681" t="s">
        <v>4120</v>
      </c>
      <c r="B1743" s="682" t="s">
        <v>4418</v>
      </c>
      <c r="C1743" s="419"/>
      <c r="D1743" s="419"/>
      <c r="E1743" s="419"/>
      <c r="F1743" s="419"/>
      <c r="G1743" s="419"/>
      <c r="H1743" s="419"/>
      <c r="I1743" s="419"/>
      <c r="J1743" s="419"/>
      <c r="K1743" s="419"/>
      <c r="L1743" s="419"/>
      <c r="M1743" t="s">
        <v>3840</v>
      </c>
      <c r="N1743">
        <v>27</v>
      </c>
      <c r="O1743">
        <v>11</v>
      </c>
      <c r="P1743">
        <v>16</v>
      </c>
      <c r="Q1743">
        <v>11</v>
      </c>
      <c r="R1743">
        <v>8</v>
      </c>
      <c r="S1743">
        <v>1</v>
      </c>
      <c r="T1743">
        <v>6</v>
      </c>
      <c r="U1743">
        <v>0</v>
      </c>
      <c r="V1743">
        <v>1</v>
      </c>
      <c r="W1743">
        <v>2</v>
      </c>
      <c r="X1743">
        <v>6</v>
      </c>
      <c r="Y1743">
        <v>0</v>
      </c>
      <c r="Z1743">
        <v>2</v>
      </c>
      <c r="AA1743">
        <v>0</v>
      </c>
      <c r="AB1743">
        <v>1</v>
      </c>
      <c r="AC1743" s="419">
        <f t="shared" si="168"/>
        <v>9</v>
      </c>
      <c r="AD1743" s="419">
        <f t="shared" si="169"/>
        <v>2</v>
      </c>
      <c r="AE1743" s="419">
        <f t="shared" si="170"/>
        <v>1</v>
      </c>
      <c r="AF1743" s="419">
        <f t="shared" si="171"/>
        <v>4</v>
      </c>
      <c r="AG1743" s="419">
        <f t="shared" si="172"/>
        <v>0</v>
      </c>
      <c r="AH1743" s="419">
        <f t="shared" si="173"/>
        <v>0</v>
      </c>
    </row>
    <row r="1744" spans="1:34" ht="14.5" x14ac:dyDescent="0.35">
      <c r="A1744" s="681" t="s">
        <v>4419</v>
      </c>
      <c r="B1744" s="682" t="s">
        <v>4420</v>
      </c>
      <c r="C1744" s="419"/>
      <c r="D1744" s="419"/>
      <c r="E1744" s="419"/>
      <c r="F1744" s="419"/>
      <c r="G1744" s="419"/>
      <c r="H1744" s="419"/>
      <c r="I1744" s="419"/>
      <c r="J1744" s="419"/>
      <c r="K1744" s="419"/>
      <c r="L1744" s="419"/>
      <c r="M1744" t="s">
        <v>1161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 s="419">
        <f t="shared" si="168"/>
        <v>0</v>
      </c>
      <c r="AD1744" s="419">
        <f t="shared" si="169"/>
        <v>0</v>
      </c>
      <c r="AE1744" s="419">
        <f t="shared" si="170"/>
        <v>0</v>
      </c>
      <c r="AF1744" s="419">
        <f t="shared" si="171"/>
        <v>0</v>
      </c>
      <c r="AG1744" s="419">
        <f t="shared" si="172"/>
        <v>0</v>
      </c>
      <c r="AH1744" s="419">
        <f t="shared" si="173"/>
        <v>0</v>
      </c>
    </row>
    <row r="1745" spans="1:34" ht="14.5" x14ac:dyDescent="0.35">
      <c r="A1745" s="681" t="s">
        <v>4422</v>
      </c>
      <c r="B1745" s="682" t="s">
        <v>4423</v>
      </c>
      <c r="C1745" s="419"/>
      <c r="D1745" s="419"/>
      <c r="E1745" s="419"/>
      <c r="F1745" s="419"/>
      <c r="G1745" s="419"/>
      <c r="H1745" s="419"/>
      <c r="I1745" s="419"/>
      <c r="J1745" s="419"/>
      <c r="K1745" s="419"/>
      <c r="L1745" s="419"/>
      <c r="M1745" t="s">
        <v>4424</v>
      </c>
      <c r="N1745">
        <v>49</v>
      </c>
      <c r="O1745">
        <v>31</v>
      </c>
      <c r="P1745">
        <v>18</v>
      </c>
      <c r="Q1745">
        <v>11</v>
      </c>
      <c r="R1745">
        <v>10</v>
      </c>
      <c r="S1745">
        <v>10</v>
      </c>
      <c r="T1745">
        <v>4</v>
      </c>
      <c r="U1745">
        <v>14</v>
      </c>
      <c r="V1745">
        <v>0</v>
      </c>
      <c r="W1745">
        <v>4</v>
      </c>
      <c r="X1745">
        <v>8</v>
      </c>
      <c r="Y1745">
        <v>7</v>
      </c>
      <c r="Z1745">
        <v>3</v>
      </c>
      <c r="AA1745">
        <v>9</v>
      </c>
      <c r="AB1745">
        <v>0</v>
      </c>
      <c r="AC1745" s="419">
        <f t="shared" si="168"/>
        <v>7</v>
      </c>
      <c r="AD1745" s="419">
        <f t="shared" si="169"/>
        <v>2</v>
      </c>
      <c r="AE1745" s="419">
        <f t="shared" si="170"/>
        <v>3</v>
      </c>
      <c r="AF1745" s="419">
        <f t="shared" si="171"/>
        <v>1</v>
      </c>
      <c r="AG1745" s="419">
        <f t="shared" si="172"/>
        <v>5</v>
      </c>
      <c r="AH1745" s="419">
        <f t="shared" si="173"/>
        <v>0</v>
      </c>
    </row>
    <row r="1746" spans="1:34" ht="14.5" x14ac:dyDescent="0.35">
      <c r="A1746" s="681" t="s">
        <v>2993</v>
      </c>
      <c r="B1746" s="682" t="s">
        <v>4426</v>
      </c>
      <c r="C1746" s="419"/>
      <c r="D1746" s="419"/>
      <c r="E1746" s="419"/>
      <c r="F1746" s="419"/>
      <c r="G1746" s="419"/>
      <c r="H1746" s="419"/>
      <c r="I1746" s="419"/>
      <c r="J1746" s="419"/>
      <c r="K1746" s="419"/>
      <c r="L1746" s="419"/>
      <c r="M1746" t="s">
        <v>6963</v>
      </c>
      <c r="N1746">
        <v>6</v>
      </c>
      <c r="O1746">
        <v>1</v>
      </c>
      <c r="P1746">
        <v>5</v>
      </c>
      <c r="Q1746">
        <v>0</v>
      </c>
      <c r="R1746">
        <v>0</v>
      </c>
      <c r="S1746">
        <v>6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1</v>
      </c>
      <c r="Z1746">
        <v>0</v>
      </c>
      <c r="AA1746">
        <v>0</v>
      </c>
      <c r="AB1746">
        <v>0</v>
      </c>
      <c r="AC1746" s="419">
        <f t="shared" si="168"/>
        <v>0</v>
      </c>
      <c r="AD1746" s="419">
        <f t="shared" si="169"/>
        <v>0</v>
      </c>
      <c r="AE1746" s="419">
        <f t="shared" si="170"/>
        <v>5</v>
      </c>
      <c r="AF1746" s="419">
        <f t="shared" si="171"/>
        <v>0</v>
      </c>
      <c r="AG1746" s="419">
        <f t="shared" si="172"/>
        <v>0</v>
      </c>
      <c r="AH1746" s="419">
        <f t="shared" si="173"/>
        <v>0</v>
      </c>
    </row>
    <row r="1747" spans="1:34" ht="14.5" x14ac:dyDescent="0.35">
      <c r="A1747" s="681" t="s">
        <v>4427</v>
      </c>
      <c r="B1747" s="682" t="s">
        <v>10662</v>
      </c>
      <c r="C1747" s="419"/>
      <c r="D1747" s="419"/>
      <c r="E1747" s="419"/>
      <c r="F1747" s="419"/>
      <c r="G1747" s="419"/>
      <c r="H1747" s="419"/>
      <c r="I1747" s="419"/>
      <c r="J1747" s="419"/>
      <c r="K1747" s="419"/>
      <c r="L1747" s="419"/>
      <c r="M1747" t="s">
        <v>14343</v>
      </c>
      <c r="N1747">
        <v>85</v>
      </c>
      <c r="O1747">
        <v>38</v>
      </c>
      <c r="P1747">
        <v>47</v>
      </c>
      <c r="Q1747">
        <v>6</v>
      </c>
      <c r="R1747">
        <v>19</v>
      </c>
      <c r="S1747">
        <v>26</v>
      </c>
      <c r="T1747">
        <v>20</v>
      </c>
      <c r="U1747">
        <v>6</v>
      </c>
      <c r="V1747">
        <v>8</v>
      </c>
      <c r="W1747">
        <v>3</v>
      </c>
      <c r="X1747">
        <v>8</v>
      </c>
      <c r="Y1747">
        <v>12</v>
      </c>
      <c r="Z1747">
        <v>9</v>
      </c>
      <c r="AA1747">
        <v>3</v>
      </c>
      <c r="AB1747">
        <v>3</v>
      </c>
      <c r="AC1747" s="419">
        <f t="shared" si="168"/>
        <v>3</v>
      </c>
      <c r="AD1747" s="419">
        <f t="shared" si="169"/>
        <v>11</v>
      </c>
      <c r="AE1747" s="419">
        <f t="shared" si="170"/>
        <v>14</v>
      </c>
      <c r="AF1747" s="419">
        <f t="shared" si="171"/>
        <v>11</v>
      </c>
      <c r="AG1747" s="419">
        <f t="shared" si="172"/>
        <v>3</v>
      </c>
      <c r="AH1747" s="419">
        <f t="shared" si="173"/>
        <v>5</v>
      </c>
    </row>
    <row r="1748" spans="1:34" ht="14.5" x14ac:dyDescent="0.35">
      <c r="A1748" s="681" t="s">
        <v>2953</v>
      </c>
      <c r="B1748" s="682" t="s">
        <v>4428</v>
      </c>
      <c r="C1748" s="419"/>
      <c r="D1748" s="419"/>
      <c r="E1748" s="419"/>
      <c r="F1748" s="419"/>
      <c r="G1748" s="419"/>
      <c r="H1748" s="419"/>
      <c r="I1748" s="419"/>
      <c r="J1748" s="419"/>
      <c r="K1748" s="419"/>
      <c r="L1748" s="419"/>
      <c r="M1748" t="s">
        <v>4429</v>
      </c>
      <c r="N1748">
        <v>15</v>
      </c>
      <c r="O1748">
        <v>4</v>
      </c>
      <c r="P1748">
        <v>11</v>
      </c>
      <c r="Q1748">
        <v>0</v>
      </c>
      <c r="R1748">
        <v>3</v>
      </c>
      <c r="S1748">
        <v>3</v>
      </c>
      <c r="T1748">
        <v>5</v>
      </c>
      <c r="U1748">
        <v>4</v>
      </c>
      <c r="V1748">
        <v>0</v>
      </c>
      <c r="W1748">
        <v>0</v>
      </c>
      <c r="X1748">
        <v>0</v>
      </c>
      <c r="Y1748">
        <v>1</v>
      </c>
      <c r="Z1748">
        <v>1</v>
      </c>
      <c r="AA1748">
        <v>2</v>
      </c>
      <c r="AB1748">
        <v>0</v>
      </c>
      <c r="AC1748" s="419">
        <f t="shared" si="168"/>
        <v>0</v>
      </c>
      <c r="AD1748" s="419">
        <f t="shared" si="169"/>
        <v>3</v>
      </c>
      <c r="AE1748" s="419">
        <f t="shared" si="170"/>
        <v>2</v>
      </c>
      <c r="AF1748" s="419">
        <f t="shared" si="171"/>
        <v>4</v>
      </c>
      <c r="AG1748" s="419">
        <f t="shared" si="172"/>
        <v>2</v>
      </c>
      <c r="AH1748" s="419">
        <f t="shared" si="173"/>
        <v>0</v>
      </c>
    </row>
    <row r="1749" spans="1:34" ht="14.5" x14ac:dyDescent="0.35">
      <c r="A1749" s="681" t="s">
        <v>2930</v>
      </c>
      <c r="B1749" s="682" t="s">
        <v>10599</v>
      </c>
      <c r="C1749" s="419"/>
      <c r="D1749" s="419"/>
      <c r="E1749" s="419"/>
      <c r="F1749" s="419"/>
      <c r="G1749" s="419"/>
      <c r="H1749" s="419"/>
      <c r="I1749" s="419"/>
      <c r="J1749" s="419"/>
      <c r="K1749" s="419"/>
      <c r="L1749" s="419"/>
      <c r="M1749" t="s">
        <v>10600</v>
      </c>
      <c r="N1749">
        <v>59</v>
      </c>
      <c r="O1749">
        <v>28</v>
      </c>
      <c r="P1749">
        <v>31</v>
      </c>
      <c r="Q1749">
        <v>2</v>
      </c>
      <c r="R1749">
        <v>24</v>
      </c>
      <c r="S1749">
        <v>15</v>
      </c>
      <c r="T1749">
        <v>9</v>
      </c>
      <c r="U1749">
        <v>9</v>
      </c>
      <c r="V1749">
        <v>0</v>
      </c>
      <c r="W1749">
        <v>1</v>
      </c>
      <c r="X1749">
        <v>11</v>
      </c>
      <c r="Y1749">
        <v>5</v>
      </c>
      <c r="Z1749">
        <v>4</v>
      </c>
      <c r="AA1749">
        <v>7</v>
      </c>
      <c r="AB1749">
        <v>0</v>
      </c>
      <c r="AC1749" s="419">
        <f t="shared" si="168"/>
        <v>1</v>
      </c>
      <c r="AD1749" s="419">
        <f t="shared" si="169"/>
        <v>13</v>
      </c>
      <c r="AE1749" s="419">
        <f t="shared" si="170"/>
        <v>10</v>
      </c>
      <c r="AF1749" s="419">
        <f t="shared" si="171"/>
        <v>5</v>
      </c>
      <c r="AG1749" s="419">
        <f t="shared" si="172"/>
        <v>2</v>
      </c>
      <c r="AH1749" s="419">
        <f t="shared" si="173"/>
        <v>0</v>
      </c>
    </row>
    <row r="1750" spans="1:34" ht="14.5" x14ac:dyDescent="0.35">
      <c r="A1750" s="681" t="s">
        <v>4431</v>
      </c>
      <c r="B1750" s="682" t="s">
        <v>4432</v>
      </c>
      <c r="C1750" s="419"/>
      <c r="D1750" s="419"/>
      <c r="E1750" s="419"/>
      <c r="F1750" s="419"/>
      <c r="G1750" s="419"/>
      <c r="H1750" s="419"/>
      <c r="I1750" s="419"/>
      <c r="J1750" s="419"/>
      <c r="K1750" s="419"/>
      <c r="L1750" s="419"/>
      <c r="M1750" t="s">
        <v>4433</v>
      </c>
      <c r="N1750">
        <v>56</v>
      </c>
      <c r="O1750">
        <v>27</v>
      </c>
      <c r="P1750">
        <v>29</v>
      </c>
      <c r="Q1750">
        <v>17</v>
      </c>
      <c r="R1750">
        <v>14</v>
      </c>
      <c r="S1750">
        <v>7</v>
      </c>
      <c r="T1750">
        <v>15</v>
      </c>
      <c r="U1750">
        <v>3</v>
      </c>
      <c r="V1750">
        <v>0</v>
      </c>
      <c r="W1750">
        <v>4</v>
      </c>
      <c r="X1750">
        <v>4</v>
      </c>
      <c r="Y1750">
        <v>6</v>
      </c>
      <c r="Z1750">
        <v>10</v>
      </c>
      <c r="AA1750">
        <v>3</v>
      </c>
      <c r="AB1750">
        <v>0</v>
      </c>
      <c r="AC1750" s="419">
        <f t="shared" si="168"/>
        <v>13</v>
      </c>
      <c r="AD1750" s="419">
        <f t="shared" si="169"/>
        <v>10</v>
      </c>
      <c r="AE1750" s="419">
        <f t="shared" si="170"/>
        <v>1</v>
      </c>
      <c r="AF1750" s="419">
        <f t="shared" si="171"/>
        <v>5</v>
      </c>
      <c r="AG1750" s="419">
        <f t="shared" si="172"/>
        <v>0</v>
      </c>
      <c r="AH1750" s="419">
        <f t="shared" si="173"/>
        <v>0</v>
      </c>
    </row>
    <row r="1751" spans="1:34" ht="14.5" x14ac:dyDescent="0.35">
      <c r="A1751" s="681" t="s">
        <v>2999</v>
      </c>
      <c r="B1751" s="682" t="s">
        <v>10646</v>
      </c>
      <c r="C1751" s="419"/>
      <c r="D1751" s="419"/>
      <c r="E1751" s="419"/>
      <c r="F1751" s="419"/>
      <c r="G1751" s="419"/>
      <c r="H1751" s="419"/>
      <c r="I1751" s="419"/>
      <c r="J1751" s="419"/>
      <c r="K1751" s="419"/>
      <c r="L1751" s="419"/>
      <c r="M1751" t="s">
        <v>2002</v>
      </c>
      <c r="N1751">
        <v>14</v>
      </c>
      <c r="O1751">
        <v>8</v>
      </c>
      <c r="P1751">
        <v>6</v>
      </c>
      <c r="Q1751">
        <v>9</v>
      </c>
      <c r="R1751">
        <v>4</v>
      </c>
      <c r="S1751">
        <v>0</v>
      </c>
      <c r="T1751">
        <v>0</v>
      </c>
      <c r="U1751">
        <v>1</v>
      </c>
      <c r="V1751">
        <v>0</v>
      </c>
      <c r="W1751">
        <v>5</v>
      </c>
      <c r="X1751">
        <v>3</v>
      </c>
      <c r="Y1751">
        <v>0</v>
      </c>
      <c r="Z1751">
        <v>0</v>
      </c>
      <c r="AA1751">
        <v>0</v>
      </c>
      <c r="AB1751">
        <v>0</v>
      </c>
      <c r="AC1751" s="419">
        <f t="shared" si="168"/>
        <v>4</v>
      </c>
      <c r="AD1751" s="419">
        <f t="shared" si="169"/>
        <v>1</v>
      </c>
      <c r="AE1751" s="419">
        <f t="shared" si="170"/>
        <v>0</v>
      </c>
      <c r="AF1751" s="419">
        <f t="shared" si="171"/>
        <v>0</v>
      </c>
      <c r="AG1751" s="419">
        <f t="shared" si="172"/>
        <v>1</v>
      </c>
      <c r="AH1751" s="419">
        <f t="shared" si="173"/>
        <v>0</v>
      </c>
    </row>
    <row r="1752" spans="1:34" ht="14.5" x14ac:dyDescent="0.35">
      <c r="A1752" s="681" t="s">
        <v>13396</v>
      </c>
      <c r="B1752" s="682" t="s">
        <v>14342</v>
      </c>
      <c r="C1752" s="419"/>
      <c r="D1752" s="419"/>
      <c r="E1752" s="419"/>
      <c r="F1752" s="419"/>
      <c r="G1752" s="419"/>
      <c r="H1752" s="419"/>
      <c r="I1752" s="419"/>
      <c r="J1752" s="419"/>
      <c r="K1752" s="419"/>
      <c r="L1752" s="419"/>
      <c r="M1752" t="s">
        <v>347</v>
      </c>
      <c r="N1752">
        <v>1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 s="419">
        <f t="shared" si="168"/>
        <v>0</v>
      </c>
      <c r="AD1752" s="419">
        <f t="shared" si="169"/>
        <v>0</v>
      </c>
      <c r="AE1752" s="419">
        <f t="shared" si="170"/>
        <v>0</v>
      </c>
      <c r="AF1752" s="419">
        <f t="shared" si="171"/>
        <v>0</v>
      </c>
      <c r="AG1752" s="419">
        <f t="shared" si="172"/>
        <v>1</v>
      </c>
      <c r="AH1752" s="419">
        <f t="shared" si="173"/>
        <v>0</v>
      </c>
    </row>
    <row r="1753" spans="1:34" ht="14.5" x14ac:dyDescent="0.35">
      <c r="A1753" s="681" t="s">
        <v>567</v>
      </c>
      <c r="B1753" s="682" t="s">
        <v>4434</v>
      </c>
      <c r="C1753" s="419"/>
      <c r="D1753" s="419"/>
      <c r="E1753" s="419"/>
      <c r="F1753" s="419"/>
      <c r="G1753" s="419"/>
      <c r="H1753" s="419"/>
      <c r="I1753" s="419"/>
      <c r="J1753" s="419"/>
      <c r="K1753" s="419"/>
      <c r="L1753" s="419"/>
      <c r="M1753" t="s">
        <v>13397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 s="419">
        <f t="shared" si="168"/>
        <v>0</v>
      </c>
      <c r="AD1753" s="419">
        <f t="shared" si="169"/>
        <v>0</v>
      </c>
      <c r="AE1753" s="419">
        <f t="shared" si="170"/>
        <v>0</v>
      </c>
      <c r="AF1753" s="419">
        <f t="shared" si="171"/>
        <v>0</v>
      </c>
      <c r="AG1753" s="419">
        <f t="shared" si="172"/>
        <v>0</v>
      </c>
      <c r="AH1753" s="419">
        <f t="shared" si="173"/>
        <v>0</v>
      </c>
    </row>
    <row r="1754" spans="1:34" ht="14.5" x14ac:dyDescent="0.35">
      <c r="A1754" s="681" t="s">
        <v>569</v>
      </c>
      <c r="B1754" s="682" t="s">
        <v>4435</v>
      </c>
      <c r="C1754" s="419"/>
      <c r="D1754" s="419"/>
      <c r="E1754" s="419"/>
      <c r="F1754" s="419"/>
      <c r="G1754" s="419"/>
      <c r="H1754" s="419"/>
      <c r="I1754" s="419"/>
      <c r="J1754" s="419"/>
      <c r="K1754" s="419"/>
      <c r="L1754" s="419"/>
      <c r="M1754" t="s">
        <v>4436</v>
      </c>
      <c r="N1754">
        <v>31</v>
      </c>
      <c r="O1754">
        <v>14</v>
      </c>
      <c r="P1754">
        <v>17</v>
      </c>
      <c r="Q1754">
        <v>0</v>
      </c>
      <c r="R1754">
        <v>13</v>
      </c>
      <c r="S1754">
        <v>2</v>
      </c>
      <c r="T1754">
        <v>13</v>
      </c>
      <c r="U1754">
        <v>3</v>
      </c>
      <c r="V1754">
        <v>0</v>
      </c>
      <c r="W1754">
        <v>0</v>
      </c>
      <c r="X1754">
        <v>4</v>
      </c>
      <c r="Y1754">
        <v>0</v>
      </c>
      <c r="Z1754">
        <v>9</v>
      </c>
      <c r="AA1754">
        <v>1</v>
      </c>
      <c r="AB1754">
        <v>0</v>
      </c>
      <c r="AC1754" s="419">
        <f t="shared" si="168"/>
        <v>0</v>
      </c>
      <c r="AD1754" s="419">
        <f t="shared" si="169"/>
        <v>9</v>
      </c>
      <c r="AE1754" s="419">
        <f t="shared" si="170"/>
        <v>2</v>
      </c>
      <c r="AF1754" s="419">
        <f t="shared" si="171"/>
        <v>4</v>
      </c>
      <c r="AG1754" s="419">
        <f t="shared" si="172"/>
        <v>2</v>
      </c>
      <c r="AH1754" s="419">
        <f t="shared" si="173"/>
        <v>0</v>
      </c>
    </row>
    <row r="1755" spans="1:34" ht="14.5" x14ac:dyDescent="0.35">
      <c r="A1755" s="681" t="s">
        <v>836</v>
      </c>
      <c r="B1755" s="682" t="s">
        <v>8851</v>
      </c>
      <c r="C1755" s="419"/>
      <c r="D1755" s="419"/>
      <c r="E1755" s="419"/>
      <c r="F1755" s="419"/>
      <c r="G1755" s="419"/>
      <c r="H1755" s="419"/>
      <c r="I1755" s="419"/>
      <c r="J1755" s="419"/>
      <c r="K1755" s="419"/>
      <c r="L1755" s="419"/>
      <c r="M1755" t="s">
        <v>8958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 s="419">
        <f t="shared" si="168"/>
        <v>0</v>
      </c>
      <c r="AD1755" s="419">
        <f t="shared" si="169"/>
        <v>0</v>
      </c>
      <c r="AE1755" s="419">
        <f t="shared" si="170"/>
        <v>0</v>
      </c>
      <c r="AF1755" s="419">
        <f t="shared" si="171"/>
        <v>0</v>
      </c>
      <c r="AG1755" s="419">
        <f t="shared" si="172"/>
        <v>0</v>
      </c>
      <c r="AH1755" s="419">
        <f t="shared" si="173"/>
        <v>0</v>
      </c>
    </row>
    <row r="1756" spans="1:34" ht="14.5" x14ac:dyDescent="0.35">
      <c r="A1756" s="681" t="s">
        <v>813</v>
      </c>
      <c r="B1756" s="682" t="s">
        <v>4438</v>
      </c>
      <c r="C1756" s="419"/>
      <c r="D1756" s="419"/>
      <c r="E1756" s="419"/>
      <c r="F1756" s="419"/>
      <c r="G1756" s="419"/>
      <c r="H1756" s="419"/>
      <c r="I1756" s="419"/>
      <c r="J1756" s="419"/>
      <c r="K1756" s="419"/>
      <c r="L1756" s="419"/>
      <c r="M1756" t="s">
        <v>4439</v>
      </c>
      <c r="N1756">
        <v>2</v>
      </c>
      <c r="O1756">
        <v>0</v>
      </c>
      <c r="P1756">
        <v>2</v>
      </c>
      <c r="Q1756">
        <v>0</v>
      </c>
      <c r="R1756">
        <v>1</v>
      </c>
      <c r="S1756">
        <v>1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 s="419">
        <f t="shared" si="168"/>
        <v>0</v>
      </c>
      <c r="AD1756" s="419">
        <f t="shared" si="169"/>
        <v>1</v>
      </c>
      <c r="AE1756" s="419">
        <f t="shared" si="170"/>
        <v>1</v>
      </c>
      <c r="AF1756" s="419">
        <f t="shared" si="171"/>
        <v>0</v>
      </c>
      <c r="AG1756" s="419">
        <f t="shared" si="172"/>
        <v>0</v>
      </c>
      <c r="AH1756" s="419">
        <f t="shared" si="173"/>
        <v>0</v>
      </c>
    </row>
    <row r="1757" spans="1:34" ht="14.5" x14ac:dyDescent="0.35">
      <c r="A1757" s="681" t="s">
        <v>4440</v>
      </c>
      <c r="B1757" s="682" t="s">
        <v>4441</v>
      </c>
      <c r="C1757" s="419"/>
      <c r="D1757" s="419"/>
      <c r="E1757" s="419"/>
      <c r="F1757" s="419"/>
      <c r="G1757" s="419"/>
      <c r="H1757" s="419"/>
      <c r="I1757" s="419"/>
      <c r="J1757" s="419"/>
      <c r="K1757" s="419"/>
      <c r="L1757" s="419"/>
      <c r="M1757" t="s">
        <v>4442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 s="419">
        <f t="shared" si="168"/>
        <v>0</v>
      </c>
      <c r="AD1757" s="419">
        <f t="shared" si="169"/>
        <v>0</v>
      </c>
      <c r="AE1757" s="419">
        <f t="shared" si="170"/>
        <v>0</v>
      </c>
      <c r="AF1757" s="419">
        <f t="shared" si="171"/>
        <v>0</v>
      </c>
      <c r="AG1757" s="419">
        <f t="shared" si="172"/>
        <v>0</v>
      </c>
      <c r="AH1757" s="419">
        <f t="shared" si="173"/>
        <v>0</v>
      </c>
    </row>
    <row r="1758" spans="1:34" ht="14.5" x14ac:dyDescent="0.35">
      <c r="A1758" s="681" t="s">
        <v>3314</v>
      </c>
      <c r="B1758" s="682" t="s">
        <v>4446</v>
      </c>
      <c r="C1758" s="419"/>
      <c r="D1758" s="419"/>
      <c r="E1758" s="419"/>
      <c r="F1758" s="419"/>
      <c r="G1758" s="419"/>
      <c r="H1758" s="419"/>
      <c r="I1758" s="419"/>
      <c r="J1758" s="419"/>
      <c r="K1758" s="419"/>
      <c r="L1758" s="419"/>
      <c r="M1758" t="s">
        <v>4437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 s="419">
        <f t="shared" si="168"/>
        <v>0</v>
      </c>
      <c r="AD1758" s="419">
        <f t="shared" si="169"/>
        <v>0</v>
      </c>
      <c r="AE1758" s="419">
        <f t="shared" si="170"/>
        <v>0</v>
      </c>
      <c r="AF1758" s="419">
        <f t="shared" si="171"/>
        <v>0</v>
      </c>
      <c r="AG1758" s="419">
        <f t="shared" si="172"/>
        <v>0</v>
      </c>
      <c r="AH1758" s="419">
        <f t="shared" si="173"/>
        <v>0</v>
      </c>
    </row>
    <row r="1759" spans="1:34" ht="14.5" x14ac:dyDescent="0.35">
      <c r="A1759" s="681" t="s">
        <v>4174</v>
      </c>
      <c r="B1759" s="682" t="s">
        <v>10658</v>
      </c>
      <c r="C1759" s="419"/>
      <c r="D1759" s="419"/>
      <c r="E1759" s="419"/>
      <c r="F1759" s="419"/>
      <c r="G1759" s="419"/>
      <c r="H1759" s="419"/>
      <c r="I1759" s="419"/>
      <c r="J1759" s="419"/>
      <c r="K1759" s="419"/>
      <c r="L1759" s="419"/>
      <c r="M1759" t="s">
        <v>94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 s="419">
        <f t="shared" si="168"/>
        <v>0</v>
      </c>
      <c r="AD1759" s="419">
        <f t="shared" si="169"/>
        <v>0</v>
      </c>
      <c r="AE1759" s="419">
        <f t="shared" si="170"/>
        <v>0</v>
      </c>
      <c r="AF1759" s="419">
        <f t="shared" si="171"/>
        <v>0</v>
      </c>
      <c r="AG1759" s="419">
        <f t="shared" si="172"/>
        <v>0</v>
      </c>
      <c r="AH1759" s="419">
        <f t="shared" si="173"/>
        <v>0</v>
      </c>
    </row>
    <row r="1760" spans="1:34" ht="14.5" x14ac:dyDescent="0.35">
      <c r="A1760" s="681" t="s">
        <v>3317</v>
      </c>
      <c r="B1760" s="682" t="s">
        <v>12193</v>
      </c>
      <c r="C1760" s="419"/>
      <c r="D1760" s="419"/>
      <c r="E1760" s="419"/>
      <c r="F1760" s="419"/>
      <c r="G1760" s="419"/>
      <c r="H1760" s="419"/>
      <c r="I1760" s="419"/>
      <c r="J1760" s="419"/>
      <c r="K1760" s="419"/>
      <c r="L1760" s="419"/>
      <c r="M1760" t="s">
        <v>79</v>
      </c>
      <c r="N1760">
        <v>1</v>
      </c>
      <c r="O1760">
        <v>0</v>
      </c>
      <c r="P1760">
        <v>1</v>
      </c>
      <c r="Q1760">
        <v>0</v>
      </c>
      <c r="R1760">
        <v>0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 s="419">
        <f t="shared" si="168"/>
        <v>0</v>
      </c>
      <c r="AD1760" s="419">
        <f t="shared" si="169"/>
        <v>0</v>
      </c>
      <c r="AE1760" s="419">
        <f t="shared" si="170"/>
        <v>0</v>
      </c>
      <c r="AF1760" s="419">
        <f t="shared" si="171"/>
        <v>1</v>
      </c>
      <c r="AG1760" s="419">
        <f t="shared" si="172"/>
        <v>0</v>
      </c>
      <c r="AH1760" s="419">
        <f t="shared" si="173"/>
        <v>0</v>
      </c>
    </row>
    <row r="1761" spans="1:34" ht="14.5" x14ac:dyDescent="0.35">
      <c r="A1761" s="681" t="s">
        <v>7483</v>
      </c>
      <c r="B1761" s="682" t="s">
        <v>4448</v>
      </c>
      <c r="C1761" s="419"/>
      <c r="D1761" s="419"/>
      <c r="E1761" s="419"/>
      <c r="F1761" s="419"/>
      <c r="G1761" s="419"/>
      <c r="H1761" s="419"/>
      <c r="I1761" s="419"/>
      <c r="J1761" s="419"/>
      <c r="K1761" s="419"/>
      <c r="L1761" s="419"/>
      <c r="M1761" t="s">
        <v>8992</v>
      </c>
      <c r="N1761">
        <v>9</v>
      </c>
      <c r="O1761">
        <v>6</v>
      </c>
      <c r="P1761">
        <v>3</v>
      </c>
      <c r="Q1761">
        <v>0</v>
      </c>
      <c r="R1761">
        <v>3</v>
      </c>
      <c r="S1761">
        <v>0</v>
      </c>
      <c r="T1761">
        <v>5</v>
      </c>
      <c r="U1761">
        <v>1</v>
      </c>
      <c r="V1761">
        <v>0</v>
      </c>
      <c r="W1761">
        <v>0</v>
      </c>
      <c r="X1761">
        <v>3</v>
      </c>
      <c r="Y1761">
        <v>0</v>
      </c>
      <c r="Z1761">
        <v>2</v>
      </c>
      <c r="AA1761">
        <v>1</v>
      </c>
      <c r="AB1761">
        <v>0</v>
      </c>
      <c r="AC1761" s="419">
        <f t="shared" si="168"/>
        <v>0</v>
      </c>
      <c r="AD1761" s="419">
        <f t="shared" si="169"/>
        <v>0</v>
      </c>
      <c r="AE1761" s="419">
        <f t="shared" si="170"/>
        <v>0</v>
      </c>
      <c r="AF1761" s="419">
        <f t="shared" si="171"/>
        <v>3</v>
      </c>
      <c r="AG1761" s="419">
        <f t="shared" si="172"/>
        <v>0</v>
      </c>
      <c r="AH1761" s="419">
        <f t="shared" si="173"/>
        <v>0</v>
      </c>
    </row>
    <row r="1762" spans="1:34" ht="14.5" x14ac:dyDescent="0.35">
      <c r="A1762" s="681" t="s">
        <v>3365</v>
      </c>
      <c r="B1762" s="682" t="s">
        <v>4449</v>
      </c>
      <c r="C1762" s="419"/>
      <c r="D1762" s="419"/>
      <c r="E1762" s="419"/>
      <c r="F1762" s="419"/>
      <c r="G1762" s="419"/>
      <c r="H1762" s="419"/>
      <c r="I1762" s="419"/>
      <c r="J1762" s="419"/>
      <c r="K1762" s="419"/>
      <c r="L1762" s="419"/>
      <c r="M1762" t="s">
        <v>1501</v>
      </c>
      <c r="N1762">
        <v>5</v>
      </c>
      <c r="O1762">
        <v>3</v>
      </c>
      <c r="P1762">
        <v>2</v>
      </c>
      <c r="Q1762">
        <v>4</v>
      </c>
      <c r="R1762">
        <v>0</v>
      </c>
      <c r="S1762">
        <v>1</v>
      </c>
      <c r="T1762">
        <v>0</v>
      </c>
      <c r="U1762">
        <v>0</v>
      </c>
      <c r="V1762">
        <v>0</v>
      </c>
      <c r="W1762">
        <v>2</v>
      </c>
      <c r="X1762">
        <v>0</v>
      </c>
      <c r="Y1762">
        <v>1</v>
      </c>
      <c r="Z1762">
        <v>0</v>
      </c>
      <c r="AA1762">
        <v>0</v>
      </c>
      <c r="AB1762">
        <v>0</v>
      </c>
      <c r="AC1762" s="419">
        <f t="shared" si="168"/>
        <v>2</v>
      </c>
      <c r="AD1762" s="419">
        <f t="shared" si="169"/>
        <v>0</v>
      </c>
      <c r="AE1762" s="419">
        <f t="shared" si="170"/>
        <v>0</v>
      </c>
      <c r="AF1762" s="419">
        <f t="shared" si="171"/>
        <v>0</v>
      </c>
      <c r="AG1762" s="419">
        <f t="shared" si="172"/>
        <v>0</v>
      </c>
      <c r="AH1762" s="419">
        <f t="shared" si="173"/>
        <v>0</v>
      </c>
    </row>
    <row r="1763" spans="1:34" ht="14.5" x14ac:dyDescent="0.35">
      <c r="A1763" s="681" t="s">
        <v>4451</v>
      </c>
      <c r="B1763" s="682" t="s">
        <v>4452</v>
      </c>
      <c r="C1763" s="419"/>
      <c r="D1763" s="419"/>
      <c r="E1763" s="419"/>
      <c r="F1763" s="419"/>
      <c r="G1763" s="419"/>
      <c r="H1763" s="419"/>
      <c r="I1763" s="419"/>
      <c r="J1763" s="419"/>
      <c r="K1763" s="419"/>
      <c r="L1763" s="419"/>
      <c r="M1763" t="s">
        <v>4453</v>
      </c>
      <c r="N1763">
        <v>4</v>
      </c>
      <c r="O1763">
        <v>2</v>
      </c>
      <c r="P1763">
        <v>2</v>
      </c>
      <c r="Q1763">
        <v>0</v>
      </c>
      <c r="R1763">
        <v>0</v>
      </c>
      <c r="S1763">
        <v>0</v>
      </c>
      <c r="T1763">
        <v>2</v>
      </c>
      <c r="U1763">
        <v>2</v>
      </c>
      <c r="V1763">
        <v>0</v>
      </c>
      <c r="W1763">
        <v>0</v>
      </c>
      <c r="X1763">
        <v>0</v>
      </c>
      <c r="Y1763">
        <v>0</v>
      </c>
      <c r="Z1763">
        <v>1</v>
      </c>
      <c r="AA1763">
        <v>1</v>
      </c>
      <c r="AB1763">
        <v>0</v>
      </c>
      <c r="AC1763" s="419">
        <f t="shared" si="168"/>
        <v>0</v>
      </c>
      <c r="AD1763" s="419">
        <f t="shared" si="169"/>
        <v>0</v>
      </c>
      <c r="AE1763" s="419">
        <f t="shared" si="170"/>
        <v>0</v>
      </c>
      <c r="AF1763" s="419">
        <f t="shared" si="171"/>
        <v>1</v>
      </c>
      <c r="AG1763" s="419">
        <f t="shared" si="172"/>
        <v>1</v>
      </c>
      <c r="AH1763" s="419">
        <f t="shared" si="173"/>
        <v>0</v>
      </c>
    </row>
    <row r="1764" spans="1:34" ht="14.5" x14ac:dyDescent="0.35">
      <c r="A1764" s="681" t="s">
        <v>4454</v>
      </c>
      <c r="B1764" s="682" t="s">
        <v>4455</v>
      </c>
      <c r="C1764" s="419"/>
      <c r="D1764" s="419"/>
      <c r="E1764" s="419"/>
      <c r="F1764" s="419"/>
      <c r="G1764" s="419"/>
      <c r="H1764" s="419"/>
      <c r="I1764" s="419"/>
      <c r="J1764" s="419"/>
      <c r="K1764" s="419"/>
      <c r="L1764" s="419"/>
      <c r="M1764" t="s">
        <v>4443</v>
      </c>
      <c r="N1764">
        <v>7</v>
      </c>
      <c r="O1764">
        <v>4</v>
      </c>
      <c r="P1764">
        <v>3</v>
      </c>
      <c r="Q1764">
        <v>4</v>
      </c>
      <c r="R1764">
        <v>0</v>
      </c>
      <c r="S1764">
        <v>0</v>
      </c>
      <c r="T1764">
        <v>3</v>
      </c>
      <c r="U1764">
        <v>0</v>
      </c>
      <c r="V1764">
        <v>0</v>
      </c>
      <c r="W1764">
        <v>2</v>
      </c>
      <c r="X1764">
        <v>0</v>
      </c>
      <c r="Y1764">
        <v>0</v>
      </c>
      <c r="Z1764">
        <v>2</v>
      </c>
      <c r="AA1764">
        <v>0</v>
      </c>
      <c r="AB1764">
        <v>0</v>
      </c>
      <c r="AC1764" s="419">
        <f t="shared" si="168"/>
        <v>2</v>
      </c>
      <c r="AD1764" s="419">
        <f t="shared" si="169"/>
        <v>0</v>
      </c>
      <c r="AE1764" s="419">
        <f t="shared" si="170"/>
        <v>0</v>
      </c>
      <c r="AF1764" s="419">
        <f t="shared" si="171"/>
        <v>1</v>
      </c>
      <c r="AG1764" s="419">
        <f t="shared" si="172"/>
        <v>0</v>
      </c>
      <c r="AH1764" s="419">
        <f t="shared" si="173"/>
        <v>0</v>
      </c>
    </row>
    <row r="1765" spans="1:34" ht="14.5" x14ac:dyDescent="0.35">
      <c r="A1765" s="681" t="s">
        <v>4306</v>
      </c>
      <c r="B1765" s="682" t="s">
        <v>4456</v>
      </c>
      <c r="C1765" s="419"/>
      <c r="D1765" s="419"/>
      <c r="E1765" s="419"/>
      <c r="F1765" s="419"/>
      <c r="G1765" s="419"/>
      <c r="H1765" s="419"/>
      <c r="I1765" s="419"/>
      <c r="J1765" s="419"/>
      <c r="K1765" s="419"/>
      <c r="L1765" s="419"/>
      <c r="M1765" t="s">
        <v>4457</v>
      </c>
      <c r="N1765">
        <v>2</v>
      </c>
      <c r="O1765">
        <v>0</v>
      </c>
      <c r="P1765">
        <v>2</v>
      </c>
      <c r="Q1765">
        <v>1</v>
      </c>
      <c r="R1765">
        <v>0</v>
      </c>
      <c r="S1765">
        <v>1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 s="419">
        <f t="shared" si="168"/>
        <v>1</v>
      </c>
      <c r="AD1765" s="419">
        <f t="shared" si="169"/>
        <v>0</v>
      </c>
      <c r="AE1765" s="419">
        <f t="shared" si="170"/>
        <v>1</v>
      </c>
      <c r="AF1765" s="419">
        <f t="shared" si="171"/>
        <v>0</v>
      </c>
      <c r="AG1765" s="419">
        <f t="shared" si="172"/>
        <v>0</v>
      </c>
      <c r="AH1765" s="419">
        <f t="shared" si="173"/>
        <v>0</v>
      </c>
    </row>
    <row r="1766" spans="1:34" ht="14.5" x14ac:dyDescent="0.35">
      <c r="A1766" s="681" t="s">
        <v>4310</v>
      </c>
      <c r="B1766" s="682" t="s">
        <v>4459</v>
      </c>
      <c r="C1766" s="419"/>
      <c r="D1766" s="419"/>
      <c r="E1766" s="419"/>
      <c r="F1766" s="419"/>
      <c r="G1766" s="419"/>
      <c r="H1766" s="419"/>
      <c r="I1766" s="419"/>
      <c r="J1766" s="419"/>
      <c r="K1766" s="419"/>
      <c r="L1766" s="419"/>
      <c r="M1766" t="s">
        <v>4460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 s="419">
        <f t="shared" si="168"/>
        <v>0</v>
      </c>
      <c r="AD1766" s="419">
        <f t="shared" si="169"/>
        <v>0</v>
      </c>
      <c r="AE1766" s="419">
        <f t="shared" si="170"/>
        <v>0</v>
      </c>
      <c r="AF1766" s="419">
        <f t="shared" si="171"/>
        <v>0</v>
      </c>
      <c r="AG1766" s="419">
        <f t="shared" si="172"/>
        <v>0</v>
      </c>
      <c r="AH1766" s="419">
        <f t="shared" si="173"/>
        <v>0</v>
      </c>
    </row>
    <row r="1767" spans="1:34" ht="14.5" x14ac:dyDescent="0.35">
      <c r="A1767" s="681" t="s">
        <v>7645</v>
      </c>
      <c r="B1767" s="682" t="s">
        <v>4462</v>
      </c>
      <c r="C1767" s="419"/>
      <c r="D1767" s="419"/>
      <c r="E1767" s="419"/>
      <c r="F1767" s="419"/>
      <c r="G1767" s="419"/>
      <c r="H1767" s="419"/>
      <c r="I1767" s="419"/>
      <c r="J1767" s="419"/>
      <c r="K1767" s="419"/>
      <c r="L1767" s="419"/>
      <c r="M1767" t="s">
        <v>3554</v>
      </c>
      <c r="N1767">
        <v>14</v>
      </c>
      <c r="O1767">
        <v>9</v>
      </c>
      <c r="P1767">
        <v>5</v>
      </c>
      <c r="Q1767">
        <v>3</v>
      </c>
      <c r="R1767">
        <v>0</v>
      </c>
      <c r="S1767">
        <v>4</v>
      </c>
      <c r="T1767">
        <v>2</v>
      </c>
      <c r="U1767">
        <v>5</v>
      </c>
      <c r="V1767">
        <v>0</v>
      </c>
      <c r="W1767">
        <v>2</v>
      </c>
      <c r="X1767">
        <v>0</v>
      </c>
      <c r="Y1767">
        <v>2</v>
      </c>
      <c r="Z1767">
        <v>2</v>
      </c>
      <c r="AA1767">
        <v>3</v>
      </c>
      <c r="AB1767">
        <v>0</v>
      </c>
      <c r="AC1767" s="419">
        <f t="shared" si="168"/>
        <v>1</v>
      </c>
      <c r="AD1767" s="419">
        <f t="shared" si="169"/>
        <v>0</v>
      </c>
      <c r="AE1767" s="419">
        <f t="shared" si="170"/>
        <v>2</v>
      </c>
      <c r="AF1767" s="419">
        <f t="shared" si="171"/>
        <v>0</v>
      </c>
      <c r="AG1767" s="419">
        <f t="shared" si="172"/>
        <v>2</v>
      </c>
      <c r="AH1767" s="419">
        <f t="shared" si="173"/>
        <v>0</v>
      </c>
    </row>
    <row r="1768" spans="1:34" ht="14.5" x14ac:dyDescent="0.35">
      <c r="A1768" s="681" t="s">
        <v>4308</v>
      </c>
      <c r="B1768" s="682" t="s">
        <v>4464</v>
      </c>
      <c r="C1768" s="419"/>
      <c r="D1768" s="419"/>
      <c r="E1768" s="419"/>
      <c r="F1768" s="419"/>
      <c r="G1768" s="419"/>
      <c r="H1768" s="419"/>
      <c r="I1768" s="419"/>
      <c r="J1768" s="419"/>
      <c r="K1768" s="419"/>
      <c r="L1768" s="419"/>
      <c r="M1768" t="s">
        <v>4465</v>
      </c>
      <c r="N1768">
        <v>8</v>
      </c>
      <c r="O1768">
        <v>7</v>
      </c>
      <c r="P1768">
        <v>1</v>
      </c>
      <c r="Q1768">
        <v>7</v>
      </c>
      <c r="R1768">
        <v>0</v>
      </c>
      <c r="S1768">
        <v>0</v>
      </c>
      <c r="T1768">
        <v>1</v>
      </c>
      <c r="U1768">
        <v>0</v>
      </c>
      <c r="V1768">
        <v>0</v>
      </c>
      <c r="W1768">
        <v>6</v>
      </c>
      <c r="X1768">
        <v>0</v>
      </c>
      <c r="Y1768">
        <v>0</v>
      </c>
      <c r="Z1768">
        <v>1</v>
      </c>
      <c r="AA1768">
        <v>0</v>
      </c>
      <c r="AB1768">
        <v>0</v>
      </c>
      <c r="AC1768" s="419">
        <f t="shared" si="168"/>
        <v>1</v>
      </c>
      <c r="AD1768" s="419">
        <f t="shared" si="169"/>
        <v>0</v>
      </c>
      <c r="AE1768" s="419">
        <f t="shared" si="170"/>
        <v>0</v>
      </c>
      <c r="AF1768" s="419">
        <f t="shared" si="171"/>
        <v>0</v>
      </c>
      <c r="AG1768" s="419">
        <f t="shared" si="172"/>
        <v>0</v>
      </c>
      <c r="AH1768" s="419">
        <f t="shared" si="173"/>
        <v>0</v>
      </c>
    </row>
    <row r="1769" spans="1:34" ht="14.5" x14ac:dyDescent="0.35">
      <c r="A1769" s="681" t="s">
        <v>7364</v>
      </c>
      <c r="B1769" s="682" t="s">
        <v>4466</v>
      </c>
      <c r="C1769" s="419"/>
      <c r="D1769" s="419"/>
      <c r="E1769" s="419"/>
      <c r="F1769" s="419"/>
      <c r="G1769" s="419"/>
      <c r="H1769" s="419"/>
      <c r="I1769" s="419"/>
      <c r="J1769" s="419"/>
      <c r="K1769" s="419"/>
      <c r="L1769" s="419"/>
      <c r="M1769" t="s">
        <v>21410</v>
      </c>
      <c r="N1769">
        <v>8</v>
      </c>
      <c r="O1769">
        <v>3</v>
      </c>
      <c r="P1769">
        <v>5</v>
      </c>
      <c r="Q1769">
        <v>8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3</v>
      </c>
      <c r="X1769">
        <v>0</v>
      </c>
      <c r="Y1769">
        <v>0</v>
      </c>
      <c r="Z1769">
        <v>0</v>
      </c>
      <c r="AA1769">
        <v>0</v>
      </c>
      <c r="AB1769">
        <v>0</v>
      </c>
      <c r="AC1769" s="419">
        <f t="shared" si="168"/>
        <v>5</v>
      </c>
      <c r="AD1769" s="419">
        <f t="shared" si="169"/>
        <v>0</v>
      </c>
      <c r="AE1769" s="419">
        <f t="shared" si="170"/>
        <v>0</v>
      </c>
      <c r="AF1769" s="419">
        <f t="shared" si="171"/>
        <v>0</v>
      </c>
      <c r="AG1769" s="419">
        <f t="shared" si="172"/>
        <v>0</v>
      </c>
      <c r="AH1769" s="419">
        <f t="shared" si="173"/>
        <v>0</v>
      </c>
    </row>
    <row r="1770" spans="1:34" ht="14.5" x14ac:dyDescent="0.35">
      <c r="A1770" s="681" t="s">
        <v>4467</v>
      </c>
      <c r="B1770" s="682" t="s">
        <v>4468</v>
      </c>
      <c r="C1770" s="419"/>
      <c r="D1770" s="419"/>
      <c r="E1770" s="419"/>
      <c r="F1770" s="419"/>
      <c r="G1770" s="419"/>
      <c r="H1770" s="419"/>
      <c r="I1770" s="419"/>
      <c r="J1770" s="419"/>
      <c r="K1770" s="419"/>
      <c r="L1770" s="419"/>
      <c r="M1770" t="s">
        <v>4469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 s="419">
        <f t="shared" si="168"/>
        <v>0</v>
      </c>
      <c r="AD1770" s="419">
        <f t="shared" si="169"/>
        <v>0</v>
      </c>
      <c r="AE1770" s="419">
        <f t="shared" si="170"/>
        <v>0</v>
      </c>
      <c r="AF1770" s="419">
        <f t="shared" si="171"/>
        <v>0</v>
      </c>
      <c r="AG1770" s="419">
        <f t="shared" si="172"/>
        <v>0</v>
      </c>
      <c r="AH1770" s="419">
        <f t="shared" si="173"/>
        <v>0</v>
      </c>
    </row>
    <row r="1771" spans="1:34" ht="14.5" x14ac:dyDescent="0.35">
      <c r="A1771" s="681" t="s">
        <v>4470</v>
      </c>
      <c r="B1771" s="682" t="s">
        <v>4471</v>
      </c>
      <c r="C1771" s="419"/>
      <c r="D1771" s="419"/>
      <c r="E1771" s="419"/>
      <c r="F1771" s="419"/>
      <c r="G1771" s="419"/>
      <c r="H1771" s="419"/>
      <c r="I1771" s="419"/>
      <c r="J1771" s="419"/>
      <c r="K1771" s="419"/>
      <c r="L1771" s="419"/>
      <c r="M1771" t="s">
        <v>4472</v>
      </c>
      <c r="N1771">
        <v>2</v>
      </c>
      <c r="O1771">
        <v>2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2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2</v>
      </c>
      <c r="AB1771">
        <v>0</v>
      </c>
      <c r="AC1771" s="419">
        <f t="shared" si="168"/>
        <v>0</v>
      </c>
      <c r="AD1771" s="419">
        <f t="shared" si="169"/>
        <v>0</v>
      </c>
      <c r="AE1771" s="419">
        <f t="shared" si="170"/>
        <v>0</v>
      </c>
      <c r="AF1771" s="419">
        <f t="shared" si="171"/>
        <v>0</v>
      </c>
      <c r="AG1771" s="419">
        <f t="shared" si="172"/>
        <v>0</v>
      </c>
      <c r="AH1771" s="419">
        <f t="shared" si="173"/>
        <v>0</v>
      </c>
    </row>
    <row r="1772" spans="1:34" ht="14.5" x14ac:dyDescent="0.35">
      <c r="A1772" s="681" t="s">
        <v>4473</v>
      </c>
      <c r="B1772" s="682" t="s">
        <v>10655</v>
      </c>
      <c r="C1772" s="419"/>
      <c r="D1772" s="419"/>
      <c r="E1772" s="419"/>
      <c r="F1772" s="419"/>
      <c r="G1772" s="419"/>
      <c r="H1772" s="419"/>
      <c r="I1772" s="419"/>
      <c r="J1772" s="419"/>
      <c r="K1772" s="419"/>
      <c r="L1772" s="419"/>
      <c r="M1772" t="s">
        <v>379</v>
      </c>
      <c r="N1772">
        <v>1</v>
      </c>
      <c r="O1772">
        <v>1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1</v>
      </c>
      <c r="AB1772">
        <v>0</v>
      </c>
      <c r="AC1772" s="419">
        <f t="shared" si="168"/>
        <v>0</v>
      </c>
      <c r="AD1772" s="419">
        <f t="shared" si="169"/>
        <v>0</v>
      </c>
      <c r="AE1772" s="419">
        <f t="shared" si="170"/>
        <v>0</v>
      </c>
      <c r="AF1772" s="419">
        <f t="shared" si="171"/>
        <v>0</v>
      </c>
      <c r="AG1772" s="419">
        <f t="shared" si="172"/>
        <v>0</v>
      </c>
      <c r="AH1772" s="419">
        <f t="shared" si="173"/>
        <v>0</v>
      </c>
    </row>
    <row r="1773" spans="1:34" ht="14.5" x14ac:dyDescent="0.35">
      <c r="A1773" s="681" t="s">
        <v>4395</v>
      </c>
      <c r="B1773" s="682" t="s">
        <v>4474</v>
      </c>
      <c r="C1773" s="419"/>
      <c r="D1773" s="419"/>
      <c r="E1773" s="419"/>
      <c r="F1773" s="419"/>
      <c r="G1773" s="419"/>
      <c r="H1773" s="419"/>
      <c r="I1773" s="419"/>
      <c r="J1773" s="419"/>
      <c r="K1773" s="419"/>
      <c r="L1773" s="419"/>
      <c r="M1773" t="s">
        <v>13398</v>
      </c>
      <c r="N1773">
        <v>73</v>
      </c>
      <c r="O1773">
        <v>40</v>
      </c>
      <c r="P1773">
        <v>33</v>
      </c>
      <c r="Q1773">
        <v>22</v>
      </c>
      <c r="R1773">
        <v>7</v>
      </c>
      <c r="S1773">
        <v>12</v>
      </c>
      <c r="T1773">
        <v>28</v>
      </c>
      <c r="U1773">
        <v>4</v>
      </c>
      <c r="V1773">
        <v>0</v>
      </c>
      <c r="W1773">
        <v>8</v>
      </c>
      <c r="X1773">
        <v>2</v>
      </c>
      <c r="Y1773">
        <v>9</v>
      </c>
      <c r="Z1773">
        <v>18</v>
      </c>
      <c r="AA1773">
        <v>3</v>
      </c>
      <c r="AB1773">
        <v>0</v>
      </c>
      <c r="AC1773" s="419">
        <f t="shared" si="168"/>
        <v>14</v>
      </c>
      <c r="AD1773" s="419">
        <f t="shared" si="169"/>
        <v>5</v>
      </c>
      <c r="AE1773" s="419">
        <f t="shared" si="170"/>
        <v>3</v>
      </c>
      <c r="AF1773" s="419">
        <f t="shared" si="171"/>
        <v>10</v>
      </c>
      <c r="AG1773" s="419">
        <f t="shared" si="172"/>
        <v>1</v>
      </c>
      <c r="AH1773" s="419">
        <f t="shared" si="173"/>
        <v>0</v>
      </c>
    </row>
    <row r="1774" spans="1:34" ht="14.5" x14ac:dyDescent="0.35">
      <c r="A1774" s="681" t="s">
        <v>4476</v>
      </c>
      <c r="B1774" s="682" t="s">
        <v>10657</v>
      </c>
      <c r="C1774" s="419"/>
      <c r="D1774" s="419"/>
      <c r="E1774" s="419"/>
      <c r="F1774" s="419"/>
      <c r="G1774" s="419"/>
      <c r="H1774" s="419"/>
      <c r="I1774" s="419"/>
      <c r="J1774" s="419"/>
      <c r="K1774" s="419"/>
      <c r="L1774" s="419"/>
      <c r="M1774" t="s">
        <v>278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 s="419">
        <f t="shared" si="168"/>
        <v>0</v>
      </c>
      <c r="AD1774" s="419">
        <f t="shared" si="169"/>
        <v>0</v>
      </c>
      <c r="AE1774" s="419">
        <f t="shared" si="170"/>
        <v>0</v>
      </c>
      <c r="AF1774" s="419">
        <f t="shared" si="171"/>
        <v>0</v>
      </c>
      <c r="AG1774" s="419">
        <f t="shared" si="172"/>
        <v>0</v>
      </c>
      <c r="AH1774" s="419">
        <f t="shared" si="173"/>
        <v>0</v>
      </c>
    </row>
    <row r="1775" spans="1:34" ht="14.5" x14ac:dyDescent="0.35">
      <c r="A1775" s="681" t="s">
        <v>4477</v>
      </c>
      <c r="B1775" s="682" t="s">
        <v>10597</v>
      </c>
      <c r="C1775" s="419"/>
      <c r="D1775" s="419"/>
      <c r="E1775" s="419"/>
      <c r="F1775" s="419"/>
      <c r="G1775" s="419"/>
      <c r="H1775" s="419"/>
      <c r="I1775" s="419"/>
      <c r="J1775" s="419"/>
      <c r="K1775" s="419"/>
      <c r="L1775" s="419"/>
      <c r="M1775" t="s">
        <v>22112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 s="419">
        <f t="shared" si="168"/>
        <v>0</v>
      </c>
      <c r="AD1775" s="419">
        <f t="shared" si="169"/>
        <v>0</v>
      </c>
      <c r="AE1775" s="419">
        <f t="shared" si="170"/>
        <v>0</v>
      </c>
      <c r="AF1775" s="419">
        <f t="shared" si="171"/>
        <v>0</v>
      </c>
      <c r="AG1775" s="419">
        <f t="shared" si="172"/>
        <v>0</v>
      </c>
      <c r="AH1775" s="419">
        <f t="shared" si="173"/>
        <v>0</v>
      </c>
    </row>
    <row r="1776" spans="1:34" ht="14.5" x14ac:dyDescent="0.35">
      <c r="A1776" s="681" t="s">
        <v>1678</v>
      </c>
      <c r="B1776" s="682" t="s">
        <v>4478</v>
      </c>
      <c r="C1776" s="419"/>
      <c r="D1776" s="419"/>
      <c r="E1776" s="419"/>
      <c r="F1776" s="419"/>
      <c r="G1776" s="419"/>
      <c r="H1776" s="419"/>
      <c r="I1776" s="419"/>
      <c r="J1776" s="419"/>
      <c r="K1776" s="419"/>
      <c r="L1776" s="419"/>
      <c r="M1776" t="s">
        <v>3104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 s="419">
        <f t="shared" si="168"/>
        <v>0</v>
      </c>
      <c r="AD1776" s="419">
        <f t="shared" si="169"/>
        <v>0</v>
      </c>
      <c r="AE1776" s="419">
        <f t="shared" si="170"/>
        <v>0</v>
      </c>
      <c r="AF1776" s="419">
        <f t="shared" si="171"/>
        <v>0</v>
      </c>
      <c r="AG1776" s="419">
        <f t="shared" si="172"/>
        <v>0</v>
      </c>
      <c r="AH1776" s="419">
        <f t="shared" si="173"/>
        <v>0</v>
      </c>
    </row>
    <row r="1777" spans="1:34" ht="14.5" x14ac:dyDescent="0.35">
      <c r="A1777" s="681" t="s">
        <v>7742</v>
      </c>
      <c r="B1777" s="682" t="s">
        <v>4479</v>
      </c>
      <c r="C1777" s="419"/>
      <c r="D1777" s="419"/>
      <c r="E1777" s="419"/>
      <c r="F1777" s="419"/>
      <c r="G1777" s="419"/>
      <c r="H1777" s="419"/>
      <c r="I1777" s="419"/>
      <c r="J1777" s="419"/>
      <c r="K1777" s="419"/>
      <c r="L1777" s="419"/>
      <c r="M1777" t="s">
        <v>4480</v>
      </c>
      <c r="N1777">
        <v>4</v>
      </c>
      <c r="O1777">
        <v>3</v>
      </c>
      <c r="P1777">
        <v>1</v>
      </c>
      <c r="Q1777">
        <v>2</v>
      </c>
      <c r="R1777">
        <v>0</v>
      </c>
      <c r="S1777">
        <v>0</v>
      </c>
      <c r="T1777">
        <v>2</v>
      </c>
      <c r="U1777">
        <v>0</v>
      </c>
      <c r="V1777">
        <v>0</v>
      </c>
      <c r="W1777">
        <v>1</v>
      </c>
      <c r="X1777">
        <v>0</v>
      </c>
      <c r="Y1777">
        <v>0</v>
      </c>
      <c r="Z1777">
        <v>2</v>
      </c>
      <c r="AA1777">
        <v>0</v>
      </c>
      <c r="AB1777">
        <v>0</v>
      </c>
      <c r="AC1777" s="419">
        <f t="shared" si="168"/>
        <v>1</v>
      </c>
      <c r="AD1777" s="419">
        <f t="shared" si="169"/>
        <v>0</v>
      </c>
      <c r="AE1777" s="419">
        <f t="shared" si="170"/>
        <v>0</v>
      </c>
      <c r="AF1777" s="419">
        <f t="shared" si="171"/>
        <v>0</v>
      </c>
      <c r="AG1777" s="419">
        <f t="shared" si="172"/>
        <v>0</v>
      </c>
      <c r="AH1777" s="419">
        <f t="shared" si="173"/>
        <v>0</v>
      </c>
    </row>
    <row r="1778" spans="1:34" ht="14.5" x14ac:dyDescent="0.35">
      <c r="A1778" s="681" t="s">
        <v>1687</v>
      </c>
      <c r="B1778" s="682" t="s">
        <v>10664</v>
      </c>
      <c r="C1778" s="419"/>
      <c r="D1778" s="419"/>
      <c r="E1778" s="419"/>
      <c r="F1778" s="419"/>
      <c r="G1778" s="419"/>
      <c r="H1778" s="419"/>
      <c r="I1778" s="419"/>
      <c r="J1778" s="419"/>
      <c r="K1778" s="419"/>
      <c r="L1778" s="419"/>
      <c r="M1778" t="s">
        <v>2959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 s="419">
        <f t="shared" si="168"/>
        <v>0</v>
      </c>
      <c r="AD1778" s="419">
        <f t="shared" si="169"/>
        <v>0</v>
      </c>
      <c r="AE1778" s="419">
        <f t="shared" si="170"/>
        <v>0</v>
      </c>
      <c r="AF1778" s="419">
        <f t="shared" si="171"/>
        <v>0</v>
      </c>
      <c r="AG1778" s="419">
        <f t="shared" si="172"/>
        <v>0</v>
      </c>
      <c r="AH1778" s="419">
        <f t="shared" si="173"/>
        <v>0</v>
      </c>
    </row>
    <row r="1779" spans="1:34" ht="14.5" x14ac:dyDescent="0.35">
      <c r="A1779" s="681" t="s">
        <v>7157</v>
      </c>
      <c r="B1779" s="682" t="s">
        <v>4482</v>
      </c>
      <c r="C1779" s="419"/>
      <c r="D1779" s="419"/>
      <c r="E1779" s="419"/>
      <c r="F1779" s="419"/>
      <c r="G1779" s="419"/>
      <c r="H1779" s="419"/>
      <c r="I1779" s="419"/>
      <c r="J1779" s="419"/>
      <c r="K1779" s="419"/>
      <c r="L1779" s="419"/>
      <c r="M1779" t="s">
        <v>4483</v>
      </c>
      <c r="N1779">
        <v>35</v>
      </c>
      <c r="O1779">
        <v>14</v>
      </c>
      <c r="P1779">
        <v>21</v>
      </c>
      <c r="Q1779">
        <v>0</v>
      </c>
      <c r="R1779">
        <v>16</v>
      </c>
      <c r="S1779">
        <v>8</v>
      </c>
      <c r="T1779">
        <v>4</v>
      </c>
      <c r="U1779">
        <v>7</v>
      </c>
      <c r="V1779">
        <v>0</v>
      </c>
      <c r="W1779">
        <v>0</v>
      </c>
      <c r="X1779">
        <v>4</v>
      </c>
      <c r="Y1779">
        <v>3</v>
      </c>
      <c r="Z1779">
        <v>2</v>
      </c>
      <c r="AA1779">
        <v>5</v>
      </c>
      <c r="AB1779">
        <v>0</v>
      </c>
      <c r="AC1779" s="419">
        <f t="shared" si="168"/>
        <v>0</v>
      </c>
      <c r="AD1779" s="419">
        <f t="shared" si="169"/>
        <v>12</v>
      </c>
      <c r="AE1779" s="419">
        <f t="shared" si="170"/>
        <v>5</v>
      </c>
      <c r="AF1779" s="419">
        <f t="shared" si="171"/>
        <v>2</v>
      </c>
      <c r="AG1779" s="419">
        <f t="shared" si="172"/>
        <v>2</v>
      </c>
      <c r="AH1779" s="419">
        <f t="shared" si="173"/>
        <v>0</v>
      </c>
    </row>
    <row r="1780" spans="1:34" ht="14.5" x14ac:dyDescent="0.35">
      <c r="A1780" s="681" t="s">
        <v>7824</v>
      </c>
      <c r="B1780" s="682" t="s">
        <v>4485</v>
      </c>
      <c r="C1780" s="419"/>
      <c r="D1780" s="419"/>
      <c r="E1780" s="419"/>
      <c r="F1780" s="419"/>
      <c r="G1780" s="419"/>
      <c r="H1780" s="419"/>
      <c r="I1780" s="419"/>
      <c r="J1780" s="419"/>
      <c r="K1780" s="419"/>
      <c r="L1780" s="419"/>
      <c r="M1780" t="s">
        <v>7825</v>
      </c>
      <c r="N1780">
        <v>3</v>
      </c>
      <c r="O1780">
        <v>1</v>
      </c>
      <c r="P1780">
        <v>2</v>
      </c>
      <c r="Q1780">
        <v>2</v>
      </c>
      <c r="R1780">
        <v>1</v>
      </c>
      <c r="S1780">
        <v>0</v>
      </c>
      <c r="T1780">
        <v>0</v>
      </c>
      <c r="U1780">
        <v>0</v>
      </c>
      <c r="V1780">
        <v>0</v>
      </c>
      <c r="W1780">
        <v>1</v>
      </c>
      <c r="X1780">
        <v>0</v>
      </c>
      <c r="Y1780">
        <v>0</v>
      </c>
      <c r="Z1780">
        <v>0</v>
      </c>
      <c r="AA1780">
        <v>0</v>
      </c>
      <c r="AB1780">
        <v>0</v>
      </c>
      <c r="AC1780" s="419">
        <f t="shared" si="168"/>
        <v>1</v>
      </c>
      <c r="AD1780" s="419">
        <f t="shared" si="169"/>
        <v>1</v>
      </c>
      <c r="AE1780" s="419">
        <f t="shared" si="170"/>
        <v>0</v>
      </c>
      <c r="AF1780" s="419">
        <f t="shared" si="171"/>
        <v>0</v>
      </c>
      <c r="AG1780" s="419">
        <f t="shared" si="172"/>
        <v>0</v>
      </c>
      <c r="AH1780" s="419">
        <f t="shared" si="173"/>
        <v>0</v>
      </c>
    </row>
    <row r="1781" spans="1:34" ht="14.5" x14ac:dyDescent="0.35">
      <c r="A1781" s="681" t="s">
        <v>4370</v>
      </c>
      <c r="B1781" s="682" t="s">
        <v>4487</v>
      </c>
      <c r="C1781" s="419"/>
      <c r="D1781" s="419"/>
      <c r="E1781" s="419"/>
      <c r="F1781" s="419"/>
      <c r="G1781" s="419"/>
      <c r="H1781" s="419"/>
      <c r="I1781" s="419"/>
      <c r="J1781" s="419"/>
      <c r="K1781" s="419"/>
      <c r="L1781" s="419"/>
      <c r="M1781" t="s">
        <v>21413</v>
      </c>
      <c r="N1781">
        <v>12</v>
      </c>
      <c r="O1781">
        <v>8</v>
      </c>
      <c r="P1781">
        <v>4</v>
      </c>
      <c r="Q1781">
        <v>4</v>
      </c>
      <c r="R1781">
        <v>2</v>
      </c>
      <c r="S1781">
        <v>3</v>
      </c>
      <c r="T1781">
        <v>3</v>
      </c>
      <c r="U1781">
        <v>0</v>
      </c>
      <c r="V1781">
        <v>0</v>
      </c>
      <c r="W1781">
        <v>4</v>
      </c>
      <c r="X1781">
        <v>1</v>
      </c>
      <c r="Y1781">
        <v>0</v>
      </c>
      <c r="Z1781">
        <v>3</v>
      </c>
      <c r="AA1781">
        <v>0</v>
      </c>
      <c r="AB1781">
        <v>0</v>
      </c>
      <c r="AC1781" s="419">
        <f t="shared" si="168"/>
        <v>0</v>
      </c>
      <c r="AD1781" s="419">
        <f t="shared" si="169"/>
        <v>1</v>
      </c>
      <c r="AE1781" s="419">
        <f t="shared" si="170"/>
        <v>3</v>
      </c>
      <c r="AF1781" s="419">
        <f t="shared" si="171"/>
        <v>0</v>
      </c>
      <c r="AG1781" s="419">
        <f t="shared" si="172"/>
        <v>0</v>
      </c>
      <c r="AH1781" s="419">
        <f t="shared" si="173"/>
        <v>0</v>
      </c>
    </row>
    <row r="1782" spans="1:34" ht="14.5" x14ac:dyDescent="0.35">
      <c r="A1782" s="681" t="s">
        <v>4415</v>
      </c>
      <c r="B1782" s="682" t="s">
        <v>10652</v>
      </c>
      <c r="C1782" s="419"/>
      <c r="D1782" s="419"/>
      <c r="E1782" s="419"/>
      <c r="F1782" s="419"/>
      <c r="G1782" s="419"/>
      <c r="H1782" s="419"/>
      <c r="I1782" s="419"/>
      <c r="J1782" s="419"/>
      <c r="K1782" s="419"/>
      <c r="L1782" s="419"/>
      <c r="M1782" t="s">
        <v>19249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 s="419">
        <f t="shared" si="168"/>
        <v>0</v>
      </c>
      <c r="AD1782" s="419">
        <f t="shared" si="169"/>
        <v>0</v>
      </c>
      <c r="AE1782" s="419">
        <f t="shared" si="170"/>
        <v>0</v>
      </c>
      <c r="AF1782" s="419">
        <f t="shared" si="171"/>
        <v>0</v>
      </c>
      <c r="AG1782" s="419">
        <f t="shared" si="172"/>
        <v>0</v>
      </c>
      <c r="AH1782" s="419">
        <f t="shared" si="173"/>
        <v>0</v>
      </c>
    </row>
    <row r="1783" spans="1:34" ht="14.5" x14ac:dyDescent="0.35">
      <c r="A1783" s="681" t="s">
        <v>4403</v>
      </c>
      <c r="B1783" s="682" t="s">
        <v>4489</v>
      </c>
      <c r="C1783" s="419"/>
      <c r="D1783" s="419"/>
      <c r="E1783" s="419"/>
      <c r="F1783" s="419"/>
      <c r="G1783" s="419"/>
      <c r="H1783" s="419"/>
      <c r="I1783" s="419"/>
      <c r="J1783" s="419"/>
      <c r="K1783" s="419"/>
      <c r="L1783" s="419"/>
      <c r="M1783" t="s">
        <v>4490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 s="419">
        <f t="shared" si="168"/>
        <v>0</v>
      </c>
      <c r="AD1783" s="419">
        <f t="shared" si="169"/>
        <v>0</v>
      </c>
      <c r="AE1783" s="419">
        <f t="shared" si="170"/>
        <v>0</v>
      </c>
      <c r="AF1783" s="419">
        <f t="shared" si="171"/>
        <v>0</v>
      </c>
      <c r="AG1783" s="419">
        <f t="shared" si="172"/>
        <v>0</v>
      </c>
      <c r="AH1783" s="419">
        <f t="shared" si="173"/>
        <v>0</v>
      </c>
    </row>
    <row r="1784" spans="1:34" ht="14.5" x14ac:dyDescent="0.35">
      <c r="A1784" s="681" t="s">
        <v>6961</v>
      </c>
      <c r="B1784" s="682" t="s">
        <v>10614</v>
      </c>
      <c r="C1784" s="419"/>
      <c r="D1784" s="419"/>
      <c r="E1784" s="419"/>
      <c r="F1784" s="419"/>
      <c r="G1784" s="419"/>
      <c r="H1784" s="419"/>
      <c r="I1784" s="419"/>
      <c r="J1784" s="419"/>
      <c r="K1784" s="419"/>
      <c r="L1784" s="419"/>
      <c r="M1784" t="s">
        <v>10615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 s="419">
        <f t="shared" si="168"/>
        <v>0</v>
      </c>
      <c r="AD1784" s="419">
        <f t="shared" si="169"/>
        <v>0</v>
      </c>
      <c r="AE1784" s="419">
        <f t="shared" si="170"/>
        <v>0</v>
      </c>
      <c r="AF1784" s="419">
        <f t="shared" si="171"/>
        <v>0</v>
      </c>
      <c r="AG1784" s="419">
        <f t="shared" si="172"/>
        <v>0</v>
      </c>
      <c r="AH1784" s="419">
        <f t="shared" si="173"/>
        <v>0</v>
      </c>
    </row>
    <row r="1785" spans="1:34" ht="14.5" x14ac:dyDescent="0.35">
      <c r="A1785" s="681" t="s">
        <v>4341</v>
      </c>
      <c r="B1785" s="682" t="s">
        <v>10609</v>
      </c>
      <c r="C1785" s="419"/>
      <c r="D1785" s="419"/>
      <c r="E1785" s="419"/>
      <c r="F1785" s="419"/>
      <c r="G1785" s="419"/>
      <c r="H1785" s="419"/>
      <c r="I1785" s="419"/>
      <c r="J1785" s="419"/>
      <c r="K1785" s="419"/>
      <c r="L1785" s="419"/>
      <c r="M1785" t="s">
        <v>10610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 s="419">
        <f t="shared" si="168"/>
        <v>0</v>
      </c>
      <c r="AD1785" s="419">
        <f t="shared" si="169"/>
        <v>0</v>
      </c>
      <c r="AE1785" s="419">
        <f t="shared" si="170"/>
        <v>0</v>
      </c>
      <c r="AF1785" s="419">
        <f t="shared" si="171"/>
        <v>0</v>
      </c>
      <c r="AG1785" s="419">
        <f t="shared" si="172"/>
        <v>0</v>
      </c>
      <c r="AH1785" s="419">
        <f t="shared" si="173"/>
        <v>0</v>
      </c>
    </row>
    <row r="1786" spans="1:34" ht="14.5" x14ac:dyDescent="0.35">
      <c r="A1786" s="681" t="s">
        <v>4360</v>
      </c>
      <c r="B1786" s="682" t="s">
        <v>10624</v>
      </c>
      <c r="C1786" s="419"/>
      <c r="D1786" s="419"/>
      <c r="E1786" s="419"/>
      <c r="F1786" s="419"/>
      <c r="G1786" s="419"/>
      <c r="H1786" s="419"/>
      <c r="I1786" s="419"/>
      <c r="J1786" s="419"/>
      <c r="K1786" s="419"/>
      <c r="L1786" s="419"/>
      <c r="M1786" t="s">
        <v>10625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 s="419">
        <f t="shared" si="168"/>
        <v>0</v>
      </c>
      <c r="AD1786" s="419">
        <f t="shared" si="169"/>
        <v>0</v>
      </c>
      <c r="AE1786" s="419">
        <f t="shared" si="170"/>
        <v>0</v>
      </c>
      <c r="AF1786" s="419">
        <f t="shared" si="171"/>
        <v>0</v>
      </c>
      <c r="AG1786" s="419">
        <f t="shared" si="172"/>
        <v>0</v>
      </c>
      <c r="AH1786" s="419">
        <f t="shared" si="173"/>
        <v>0</v>
      </c>
    </row>
    <row r="1787" spans="1:34" ht="14.5" x14ac:dyDescent="0.35">
      <c r="A1787" s="681" t="s">
        <v>4492</v>
      </c>
      <c r="B1787" s="682" t="s">
        <v>7159</v>
      </c>
      <c r="C1787" s="419"/>
      <c r="D1787" s="419"/>
      <c r="E1787" s="419"/>
      <c r="F1787" s="419"/>
      <c r="G1787" s="419"/>
      <c r="H1787" s="419"/>
      <c r="I1787" s="419"/>
      <c r="J1787" s="419"/>
      <c r="K1787" s="419"/>
      <c r="L1787" s="419"/>
      <c r="M1787" t="s">
        <v>21415</v>
      </c>
      <c r="N1787">
        <v>7</v>
      </c>
      <c r="O1787">
        <v>5</v>
      </c>
      <c r="P1787">
        <v>2</v>
      </c>
      <c r="Q1787">
        <v>0</v>
      </c>
      <c r="R1787">
        <v>1</v>
      </c>
      <c r="S1787">
        <v>3</v>
      </c>
      <c r="T1787">
        <v>0</v>
      </c>
      <c r="U1787">
        <v>2</v>
      </c>
      <c r="V1787">
        <v>1</v>
      </c>
      <c r="W1787">
        <v>0</v>
      </c>
      <c r="X1787">
        <v>1</v>
      </c>
      <c r="Y1787">
        <v>2</v>
      </c>
      <c r="Z1787">
        <v>0</v>
      </c>
      <c r="AA1787">
        <v>1</v>
      </c>
      <c r="AB1787">
        <v>1</v>
      </c>
      <c r="AC1787" s="419">
        <f t="shared" si="168"/>
        <v>0</v>
      </c>
      <c r="AD1787" s="419">
        <f t="shared" si="169"/>
        <v>0</v>
      </c>
      <c r="AE1787" s="419">
        <f t="shared" si="170"/>
        <v>1</v>
      </c>
      <c r="AF1787" s="419">
        <f t="shared" si="171"/>
        <v>0</v>
      </c>
      <c r="AG1787" s="419">
        <f t="shared" si="172"/>
        <v>1</v>
      </c>
      <c r="AH1787" s="419">
        <f t="shared" si="173"/>
        <v>0</v>
      </c>
    </row>
    <row r="1788" spans="1:34" ht="14.5" x14ac:dyDescent="0.35">
      <c r="A1788" s="681" t="s">
        <v>4450</v>
      </c>
      <c r="B1788" s="682" t="s">
        <v>10648</v>
      </c>
      <c r="C1788" s="419"/>
      <c r="D1788" s="419"/>
      <c r="E1788" s="419"/>
      <c r="F1788" s="419"/>
      <c r="G1788" s="419"/>
      <c r="H1788" s="419"/>
      <c r="I1788" s="419"/>
      <c r="J1788" s="419"/>
      <c r="K1788" s="419"/>
      <c r="L1788" s="419"/>
      <c r="M1788" t="s">
        <v>217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 s="419">
        <f t="shared" si="168"/>
        <v>0</v>
      </c>
      <c r="AD1788" s="419">
        <f t="shared" si="169"/>
        <v>0</v>
      </c>
      <c r="AE1788" s="419">
        <f t="shared" si="170"/>
        <v>0</v>
      </c>
      <c r="AF1788" s="419">
        <f t="shared" si="171"/>
        <v>0</v>
      </c>
      <c r="AG1788" s="419">
        <f t="shared" si="172"/>
        <v>0</v>
      </c>
      <c r="AH1788" s="419">
        <f t="shared" si="173"/>
        <v>0</v>
      </c>
    </row>
    <row r="1789" spans="1:34" ht="14.5" x14ac:dyDescent="0.35">
      <c r="A1789" s="681" t="s">
        <v>13400</v>
      </c>
      <c r="B1789" s="682" t="s">
        <v>14342</v>
      </c>
      <c r="C1789" s="419"/>
      <c r="D1789" s="419"/>
      <c r="E1789" s="419"/>
      <c r="F1789" s="419"/>
      <c r="G1789" s="419"/>
      <c r="H1789" s="419"/>
      <c r="I1789" s="419"/>
      <c r="J1789" s="419"/>
      <c r="K1789" s="419"/>
      <c r="L1789" s="419"/>
      <c r="M1789" t="s">
        <v>14403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 s="419">
        <f t="shared" si="168"/>
        <v>0</v>
      </c>
      <c r="AD1789" s="419">
        <f t="shared" si="169"/>
        <v>0</v>
      </c>
      <c r="AE1789" s="419">
        <f t="shared" si="170"/>
        <v>0</v>
      </c>
      <c r="AF1789" s="419">
        <f t="shared" si="171"/>
        <v>0</v>
      </c>
      <c r="AG1789" s="419">
        <f t="shared" si="172"/>
        <v>0</v>
      </c>
      <c r="AH1789" s="419">
        <f t="shared" si="173"/>
        <v>0</v>
      </c>
    </row>
    <row r="1790" spans="1:34" ht="14.5" x14ac:dyDescent="0.35">
      <c r="A1790" s="681" t="s">
        <v>3676</v>
      </c>
      <c r="B1790" s="682" t="s">
        <v>4493</v>
      </c>
      <c r="C1790" s="419"/>
      <c r="D1790" s="419"/>
      <c r="E1790" s="419"/>
      <c r="F1790" s="419"/>
      <c r="G1790" s="419"/>
      <c r="H1790" s="419"/>
      <c r="I1790" s="419"/>
      <c r="J1790" s="419"/>
      <c r="K1790" s="419"/>
      <c r="L1790" s="419"/>
      <c r="M1790" t="s">
        <v>4494</v>
      </c>
      <c r="N1790">
        <v>10</v>
      </c>
      <c r="O1790">
        <v>4</v>
      </c>
      <c r="P1790">
        <v>6</v>
      </c>
      <c r="Q1790">
        <v>0</v>
      </c>
      <c r="R1790">
        <v>2</v>
      </c>
      <c r="S1790">
        <v>0</v>
      </c>
      <c r="T1790">
        <v>6</v>
      </c>
      <c r="U1790">
        <v>2</v>
      </c>
      <c r="V1790">
        <v>0</v>
      </c>
      <c r="W1790">
        <v>0</v>
      </c>
      <c r="X1790">
        <v>2</v>
      </c>
      <c r="Y1790">
        <v>0</v>
      </c>
      <c r="Z1790">
        <v>1</v>
      </c>
      <c r="AA1790">
        <v>1</v>
      </c>
      <c r="AB1790">
        <v>0</v>
      </c>
      <c r="AC1790" s="419">
        <f t="shared" si="168"/>
        <v>0</v>
      </c>
      <c r="AD1790" s="419">
        <f t="shared" si="169"/>
        <v>0</v>
      </c>
      <c r="AE1790" s="419">
        <f t="shared" si="170"/>
        <v>0</v>
      </c>
      <c r="AF1790" s="419">
        <f t="shared" si="171"/>
        <v>5</v>
      </c>
      <c r="AG1790" s="419">
        <f t="shared" si="172"/>
        <v>1</v>
      </c>
      <c r="AH1790" s="419">
        <f t="shared" si="173"/>
        <v>0</v>
      </c>
    </row>
    <row r="1791" spans="1:34" ht="14.5" x14ac:dyDescent="0.35">
      <c r="A1791" s="681" t="s">
        <v>4498</v>
      </c>
      <c r="B1791" s="682" t="s">
        <v>4499</v>
      </c>
      <c r="C1791" s="419"/>
      <c r="D1791" s="419"/>
      <c r="E1791" s="419"/>
      <c r="F1791" s="419"/>
      <c r="G1791" s="419"/>
      <c r="H1791" s="419"/>
      <c r="I1791" s="419"/>
      <c r="J1791" s="419"/>
      <c r="K1791" s="419"/>
      <c r="L1791" s="419"/>
      <c r="M1791" t="s">
        <v>4500</v>
      </c>
      <c r="N1791">
        <v>2</v>
      </c>
      <c r="O1791">
        <v>1</v>
      </c>
      <c r="P1791">
        <v>1</v>
      </c>
      <c r="Q1791">
        <v>0</v>
      </c>
      <c r="R1791">
        <v>0</v>
      </c>
      <c r="S1791">
        <v>0</v>
      </c>
      <c r="T1791">
        <v>0</v>
      </c>
      <c r="U1791">
        <v>2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1</v>
      </c>
      <c r="AB1791">
        <v>0</v>
      </c>
      <c r="AC1791" s="419">
        <f t="shared" si="168"/>
        <v>0</v>
      </c>
      <c r="AD1791" s="419">
        <f t="shared" si="169"/>
        <v>0</v>
      </c>
      <c r="AE1791" s="419">
        <f t="shared" si="170"/>
        <v>0</v>
      </c>
      <c r="AF1791" s="419">
        <f t="shared" si="171"/>
        <v>0</v>
      </c>
      <c r="AG1791" s="419">
        <f t="shared" si="172"/>
        <v>1</v>
      </c>
      <c r="AH1791" s="419">
        <f t="shared" si="173"/>
        <v>0</v>
      </c>
    </row>
    <row r="1792" spans="1:34" ht="14.5" x14ac:dyDescent="0.35">
      <c r="A1792" s="681" t="s">
        <v>3681</v>
      </c>
      <c r="B1792" s="682" t="s">
        <v>4502</v>
      </c>
      <c r="C1792" s="419"/>
      <c r="D1792" s="419"/>
      <c r="E1792" s="419"/>
      <c r="F1792" s="419"/>
      <c r="G1792" s="419"/>
      <c r="H1792" s="419"/>
      <c r="I1792" s="419"/>
      <c r="J1792" s="419"/>
      <c r="K1792" s="419"/>
      <c r="L1792" s="419"/>
      <c r="M1792" t="s">
        <v>4503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 s="419">
        <f t="shared" si="168"/>
        <v>0</v>
      </c>
      <c r="AD1792" s="419">
        <f t="shared" si="169"/>
        <v>0</v>
      </c>
      <c r="AE1792" s="419">
        <f t="shared" si="170"/>
        <v>0</v>
      </c>
      <c r="AF1792" s="419">
        <f t="shared" si="171"/>
        <v>0</v>
      </c>
      <c r="AG1792" s="419">
        <f t="shared" si="172"/>
        <v>0</v>
      </c>
      <c r="AH1792" s="419">
        <f t="shared" si="173"/>
        <v>0</v>
      </c>
    </row>
    <row r="1793" spans="1:34" ht="14.5" x14ac:dyDescent="0.35">
      <c r="A1793" s="681" t="s">
        <v>4505</v>
      </c>
      <c r="B1793" s="682" t="s">
        <v>4506</v>
      </c>
      <c r="C1793" s="419"/>
      <c r="D1793" s="419"/>
      <c r="E1793" s="419"/>
      <c r="F1793" s="419"/>
      <c r="G1793" s="419"/>
      <c r="H1793" s="419"/>
      <c r="I1793" s="419"/>
      <c r="J1793" s="419"/>
      <c r="K1793" s="419"/>
      <c r="L1793" s="419"/>
      <c r="M1793" t="s">
        <v>13404</v>
      </c>
      <c r="N1793">
        <v>15</v>
      </c>
      <c r="O1793">
        <v>9</v>
      </c>
      <c r="P1793">
        <v>6</v>
      </c>
      <c r="Q1793">
        <v>1</v>
      </c>
      <c r="R1793">
        <v>4</v>
      </c>
      <c r="S1793">
        <v>1</v>
      </c>
      <c r="T1793">
        <v>2</v>
      </c>
      <c r="U1793">
        <v>0</v>
      </c>
      <c r="V1793">
        <v>7</v>
      </c>
      <c r="W1793">
        <v>0</v>
      </c>
      <c r="X1793">
        <v>3</v>
      </c>
      <c r="Y1793">
        <v>1</v>
      </c>
      <c r="Z1793">
        <v>2</v>
      </c>
      <c r="AA1793">
        <v>0</v>
      </c>
      <c r="AB1793">
        <v>3</v>
      </c>
      <c r="AC1793" s="419">
        <f t="shared" si="168"/>
        <v>1</v>
      </c>
      <c r="AD1793" s="419">
        <f t="shared" si="169"/>
        <v>1</v>
      </c>
      <c r="AE1793" s="419">
        <f t="shared" si="170"/>
        <v>0</v>
      </c>
      <c r="AF1793" s="419">
        <f t="shared" si="171"/>
        <v>0</v>
      </c>
      <c r="AG1793" s="419">
        <f t="shared" si="172"/>
        <v>0</v>
      </c>
      <c r="AH1793" s="419">
        <f t="shared" si="173"/>
        <v>4</v>
      </c>
    </row>
    <row r="1794" spans="1:34" ht="14.5" x14ac:dyDescent="0.35">
      <c r="A1794" s="681" t="s">
        <v>3690</v>
      </c>
      <c r="B1794" s="682" t="s">
        <v>4510</v>
      </c>
      <c r="C1794" s="419"/>
      <c r="D1794" s="419"/>
      <c r="E1794" s="419"/>
      <c r="F1794" s="419"/>
      <c r="G1794" s="419"/>
      <c r="H1794" s="419"/>
      <c r="I1794" s="419"/>
      <c r="J1794" s="419"/>
      <c r="K1794" s="419"/>
      <c r="L1794" s="419"/>
      <c r="M1794" t="s">
        <v>4511</v>
      </c>
      <c r="N1794">
        <v>1</v>
      </c>
      <c r="O1794">
        <v>0</v>
      </c>
      <c r="P1794">
        <v>1</v>
      </c>
      <c r="Q1794">
        <v>1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 s="419">
        <f t="shared" si="168"/>
        <v>1</v>
      </c>
      <c r="AD1794" s="419">
        <f t="shared" si="169"/>
        <v>0</v>
      </c>
      <c r="AE1794" s="419">
        <f t="shared" si="170"/>
        <v>0</v>
      </c>
      <c r="AF1794" s="419">
        <f t="shared" si="171"/>
        <v>0</v>
      </c>
      <c r="AG1794" s="419">
        <f t="shared" si="172"/>
        <v>0</v>
      </c>
      <c r="AH1794" s="419">
        <f t="shared" si="173"/>
        <v>0</v>
      </c>
    </row>
    <row r="1795" spans="1:34" ht="14.5" x14ac:dyDescent="0.35">
      <c r="A1795" s="681" t="s">
        <v>4514</v>
      </c>
      <c r="B1795" s="682" t="s">
        <v>4515</v>
      </c>
      <c r="C1795" s="419"/>
      <c r="D1795" s="419"/>
      <c r="E1795" s="419"/>
      <c r="F1795" s="419"/>
      <c r="G1795" s="419"/>
      <c r="H1795" s="419"/>
      <c r="I1795" s="419"/>
      <c r="J1795" s="419"/>
      <c r="K1795" s="419"/>
      <c r="L1795" s="419"/>
      <c r="M1795" t="s">
        <v>948</v>
      </c>
      <c r="N1795">
        <v>74</v>
      </c>
      <c r="O1795">
        <v>47</v>
      </c>
      <c r="P1795">
        <v>27</v>
      </c>
      <c r="Q1795">
        <v>11</v>
      </c>
      <c r="R1795">
        <v>14</v>
      </c>
      <c r="S1795">
        <v>14</v>
      </c>
      <c r="T1795">
        <v>24</v>
      </c>
      <c r="U1795">
        <v>7</v>
      </c>
      <c r="V1795">
        <v>4</v>
      </c>
      <c r="W1795">
        <v>6</v>
      </c>
      <c r="X1795">
        <v>9</v>
      </c>
      <c r="Y1795">
        <v>9</v>
      </c>
      <c r="Z1795">
        <v>16</v>
      </c>
      <c r="AA1795">
        <v>5</v>
      </c>
      <c r="AB1795">
        <v>2</v>
      </c>
      <c r="AC1795" s="419">
        <f t="shared" si="168"/>
        <v>5</v>
      </c>
      <c r="AD1795" s="419">
        <f t="shared" si="169"/>
        <v>5</v>
      </c>
      <c r="AE1795" s="419">
        <f t="shared" si="170"/>
        <v>5</v>
      </c>
      <c r="AF1795" s="419">
        <f t="shared" si="171"/>
        <v>8</v>
      </c>
      <c r="AG1795" s="419">
        <f t="shared" si="172"/>
        <v>2</v>
      </c>
      <c r="AH1795" s="419">
        <f t="shared" si="173"/>
        <v>2</v>
      </c>
    </row>
    <row r="1796" spans="1:34" ht="14.5" x14ac:dyDescent="0.35">
      <c r="A1796" s="681" t="s">
        <v>4516</v>
      </c>
      <c r="B1796" s="682" t="s">
        <v>4517</v>
      </c>
      <c r="C1796" s="419"/>
      <c r="D1796" s="419"/>
      <c r="E1796" s="419"/>
      <c r="F1796" s="419"/>
      <c r="G1796" s="419"/>
      <c r="H1796" s="419"/>
      <c r="I1796" s="419"/>
      <c r="J1796" s="419"/>
      <c r="K1796" s="419"/>
      <c r="L1796" s="419"/>
      <c r="M1796" t="s">
        <v>4518</v>
      </c>
      <c r="N1796">
        <v>4</v>
      </c>
      <c r="O1796">
        <v>1</v>
      </c>
      <c r="P1796">
        <v>3</v>
      </c>
      <c r="Q1796">
        <v>0</v>
      </c>
      <c r="R1796">
        <v>0</v>
      </c>
      <c r="S1796">
        <v>3</v>
      </c>
      <c r="T1796">
        <v>0</v>
      </c>
      <c r="U1796">
        <v>0</v>
      </c>
      <c r="V1796">
        <v>1</v>
      </c>
      <c r="W1796">
        <v>0</v>
      </c>
      <c r="X1796">
        <v>0</v>
      </c>
      <c r="Y1796">
        <v>1</v>
      </c>
      <c r="Z1796">
        <v>0</v>
      </c>
      <c r="AA1796">
        <v>0</v>
      </c>
      <c r="AB1796">
        <v>0</v>
      </c>
      <c r="AC1796" s="419">
        <f t="shared" ref="AC1796:AC1859" si="174">+Q1796-W1796</f>
        <v>0</v>
      </c>
      <c r="AD1796" s="419">
        <f t="shared" ref="AD1796:AD1859" si="175">+R1796-X1796</f>
        <v>0</v>
      </c>
      <c r="AE1796" s="419">
        <f t="shared" ref="AE1796:AE1859" si="176">+S1796-Y1796</f>
        <v>2</v>
      </c>
      <c r="AF1796" s="419">
        <f t="shared" ref="AF1796:AF1859" si="177">+T1796-Z1796</f>
        <v>0</v>
      </c>
      <c r="AG1796" s="419">
        <f t="shared" ref="AG1796:AG1859" si="178">+U1796-AA1796</f>
        <v>0</v>
      </c>
      <c r="AH1796" s="419">
        <f t="shared" ref="AH1796:AH1859" si="179">+V1796-AB1796</f>
        <v>1</v>
      </c>
    </row>
    <row r="1797" spans="1:34" ht="14.5" x14ac:dyDescent="0.35">
      <c r="A1797" s="681" t="s">
        <v>561</v>
      </c>
      <c r="B1797" s="682" t="s">
        <v>4519</v>
      </c>
      <c r="C1797" s="419"/>
      <c r="D1797" s="419"/>
      <c r="E1797" s="419"/>
      <c r="F1797" s="419"/>
      <c r="G1797" s="419"/>
      <c r="H1797" s="419"/>
      <c r="I1797" s="419"/>
      <c r="J1797" s="419"/>
      <c r="K1797" s="419"/>
      <c r="L1797" s="419"/>
      <c r="M1797" t="s">
        <v>4520</v>
      </c>
      <c r="N1797">
        <v>35</v>
      </c>
      <c r="O1797">
        <v>11</v>
      </c>
      <c r="P1797">
        <v>24</v>
      </c>
      <c r="Q1797">
        <v>1</v>
      </c>
      <c r="R1797">
        <v>5</v>
      </c>
      <c r="S1797">
        <v>1</v>
      </c>
      <c r="T1797">
        <v>11</v>
      </c>
      <c r="U1797">
        <v>3</v>
      </c>
      <c r="V1797">
        <v>14</v>
      </c>
      <c r="W1797">
        <v>0</v>
      </c>
      <c r="X1797">
        <v>2</v>
      </c>
      <c r="Y1797">
        <v>0</v>
      </c>
      <c r="Z1797">
        <v>3</v>
      </c>
      <c r="AA1797">
        <v>1</v>
      </c>
      <c r="AB1797">
        <v>5</v>
      </c>
      <c r="AC1797" s="419">
        <f t="shared" si="174"/>
        <v>1</v>
      </c>
      <c r="AD1797" s="419">
        <f t="shared" si="175"/>
        <v>3</v>
      </c>
      <c r="AE1797" s="419">
        <f t="shared" si="176"/>
        <v>1</v>
      </c>
      <c r="AF1797" s="419">
        <f t="shared" si="177"/>
        <v>8</v>
      </c>
      <c r="AG1797" s="419">
        <f t="shared" si="178"/>
        <v>2</v>
      </c>
      <c r="AH1797" s="419">
        <f t="shared" si="179"/>
        <v>9</v>
      </c>
    </row>
    <row r="1798" spans="1:34" ht="14.5" x14ac:dyDescent="0.35">
      <c r="A1798" s="681" t="s">
        <v>8766</v>
      </c>
      <c r="B1798" s="682" t="s">
        <v>10711</v>
      </c>
      <c r="C1798" s="419"/>
      <c r="D1798" s="419"/>
      <c r="E1798" s="419"/>
      <c r="F1798" s="419"/>
      <c r="G1798" s="419"/>
      <c r="H1798" s="419"/>
      <c r="I1798" s="419"/>
      <c r="J1798" s="419"/>
      <c r="K1798" s="419"/>
      <c r="L1798" s="419"/>
      <c r="M1798" t="s">
        <v>10712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 s="419">
        <f t="shared" si="174"/>
        <v>0</v>
      </c>
      <c r="AD1798" s="419">
        <f t="shared" si="175"/>
        <v>0</v>
      </c>
      <c r="AE1798" s="419">
        <f t="shared" si="176"/>
        <v>0</v>
      </c>
      <c r="AF1798" s="419">
        <f t="shared" si="177"/>
        <v>0</v>
      </c>
      <c r="AG1798" s="419">
        <f t="shared" si="178"/>
        <v>0</v>
      </c>
      <c r="AH1798" s="419">
        <f t="shared" si="179"/>
        <v>0</v>
      </c>
    </row>
    <row r="1799" spans="1:34" ht="14.5" x14ac:dyDescent="0.35">
      <c r="A1799" s="681" t="s">
        <v>4522</v>
      </c>
      <c r="B1799" s="682" t="s">
        <v>8366</v>
      </c>
      <c r="C1799" s="419"/>
      <c r="D1799" s="419"/>
      <c r="E1799" s="419"/>
      <c r="F1799" s="419"/>
      <c r="G1799" s="419"/>
      <c r="H1799" s="419"/>
      <c r="I1799" s="419"/>
      <c r="J1799" s="419"/>
      <c r="K1799" s="419"/>
      <c r="L1799" s="419"/>
      <c r="M1799" t="s">
        <v>10737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 s="419">
        <f t="shared" si="174"/>
        <v>0</v>
      </c>
      <c r="AD1799" s="419">
        <f t="shared" si="175"/>
        <v>0</v>
      </c>
      <c r="AE1799" s="419">
        <f t="shared" si="176"/>
        <v>0</v>
      </c>
      <c r="AF1799" s="419">
        <f t="shared" si="177"/>
        <v>0</v>
      </c>
      <c r="AG1799" s="419">
        <f t="shared" si="178"/>
        <v>0</v>
      </c>
      <c r="AH1799" s="419">
        <f t="shared" si="179"/>
        <v>0</v>
      </c>
    </row>
    <row r="1800" spans="1:34" ht="14.5" x14ac:dyDescent="0.35">
      <c r="A1800" s="681" t="s">
        <v>10744</v>
      </c>
      <c r="B1800" s="682" t="s">
        <v>10743</v>
      </c>
      <c r="C1800" s="419"/>
      <c r="D1800" s="419"/>
      <c r="E1800" s="419"/>
      <c r="F1800" s="419"/>
      <c r="G1800" s="419"/>
      <c r="H1800" s="419"/>
      <c r="I1800" s="419"/>
      <c r="J1800" s="419"/>
      <c r="K1800" s="419"/>
      <c r="L1800" s="419"/>
      <c r="M1800" t="s">
        <v>10745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 s="419">
        <f t="shared" si="174"/>
        <v>0</v>
      </c>
      <c r="AD1800" s="419">
        <f t="shared" si="175"/>
        <v>0</v>
      </c>
      <c r="AE1800" s="419">
        <f t="shared" si="176"/>
        <v>0</v>
      </c>
      <c r="AF1800" s="419">
        <f t="shared" si="177"/>
        <v>0</v>
      </c>
      <c r="AG1800" s="419">
        <f t="shared" si="178"/>
        <v>0</v>
      </c>
      <c r="AH1800" s="419">
        <f t="shared" si="179"/>
        <v>0</v>
      </c>
    </row>
    <row r="1801" spans="1:34" ht="14.5" x14ac:dyDescent="0.35">
      <c r="A1801" s="681" t="s">
        <v>3738</v>
      </c>
      <c r="B1801" s="682" t="s">
        <v>4523</v>
      </c>
      <c r="C1801" s="419"/>
      <c r="D1801" s="419"/>
      <c r="E1801" s="419"/>
      <c r="F1801" s="419"/>
      <c r="G1801" s="419"/>
      <c r="H1801" s="419"/>
      <c r="I1801" s="419"/>
      <c r="J1801" s="419"/>
      <c r="K1801" s="419"/>
      <c r="L1801" s="419"/>
      <c r="M1801" t="s">
        <v>4524</v>
      </c>
      <c r="N1801">
        <v>7</v>
      </c>
      <c r="O1801">
        <v>4</v>
      </c>
      <c r="P1801">
        <v>3</v>
      </c>
      <c r="Q1801">
        <v>3</v>
      </c>
      <c r="R1801">
        <v>2</v>
      </c>
      <c r="S1801">
        <v>2</v>
      </c>
      <c r="T1801">
        <v>0</v>
      </c>
      <c r="U1801">
        <v>0</v>
      </c>
      <c r="V1801">
        <v>0</v>
      </c>
      <c r="W1801">
        <v>2</v>
      </c>
      <c r="X1801">
        <v>1</v>
      </c>
      <c r="Y1801">
        <v>1</v>
      </c>
      <c r="Z1801">
        <v>0</v>
      </c>
      <c r="AA1801">
        <v>0</v>
      </c>
      <c r="AB1801">
        <v>0</v>
      </c>
      <c r="AC1801" s="419">
        <f t="shared" si="174"/>
        <v>1</v>
      </c>
      <c r="AD1801" s="419">
        <f t="shared" si="175"/>
        <v>1</v>
      </c>
      <c r="AE1801" s="419">
        <f t="shared" si="176"/>
        <v>1</v>
      </c>
      <c r="AF1801" s="419">
        <f t="shared" si="177"/>
        <v>0</v>
      </c>
      <c r="AG1801" s="419">
        <f t="shared" si="178"/>
        <v>0</v>
      </c>
      <c r="AH1801" s="419">
        <f t="shared" si="179"/>
        <v>0</v>
      </c>
    </row>
    <row r="1802" spans="1:34" ht="14.5" x14ac:dyDescent="0.35">
      <c r="A1802" s="681" t="s">
        <v>4203</v>
      </c>
      <c r="B1802" s="682" t="s">
        <v>10783</v>
      </c>
      <c r="C1802" s="419"/>
      <c r="D1802" s="419"/>
      <c r="E1802" s="419"/>
      <c r="F1802" s="419"/>
      <c r="G1802" s="419"/>
      <c r="H1802" s="419"/>
      <c r="I1802" s="419"/>
      <c r="J1802" s="419"/>
      <c r="K1802" s="419"/>
      <c r="L1802" s="419"/>
      <c r="M1802" t="s">
        <v>3837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 s="419">
        <f t="shared" si="174"/>
        <v>0</v>
      </c>
      <c r="AD1802" s="419">
        <f t="shared" si="175"/>
        <v>0</v>
      </c>
      <c r="AE1802" s="419">
        <f t="shared" si="176"/>
        <v>0</v>
      </c>
      <c r="AF1802" s="419">
        <f t="shared" si="177"/>
        <v>0</v>
      </c>
      <c r="AG1802" s="419">
        <f t="shared" si="178"/>
        <v>0</v>
      </c>
      <c r="AH1802" s="419">
        <f t="shared" si="179"/>
        <v>0</v>
      </c>
    </row>
    <row r="1803" spans="1:34" ht="14.5" x14ac:dyDescent="0.35">
      <c r="A1803" s="681" t="s">
        <v>7635</v>
      </c>
      <c r="B1803" s="682" t="s">
        <v>4526</v>
      </c>
      <c r="C1803" s="419"/>
      <c r="D1803" s="419"/>
      <c r="E1803" s="419"/>
      <c r="F1803" s="419"/>
      <c r="G1803" s="419"/>
      <c r="H1803" s="419"/>
      <c r="I1803" s="419"/>
      <c r="J1803" s="419"/>
      <c r="K1803" s="419"/>
      <c r="L1803" s="419"/>
      <c r="M1803" t="s">
        <v>4073</v>
      </c>
      <c r="N1803">
        <v>6</v>
      </c>
      <c r="O1803">
        <v>6</v>
      </c>
      <c r="P1803">
        <v>0</v>
      </c>
      <c r="Q1803">
        <v>0</v>
      </c>
      <c r="R1803">
        <v>0</v>
      </c>
      <c r="S1803">
        <v>0</v>
      </c>
      <c r="T1803">
        <v>2</v>
      </c>
      <c r="U1803">
        <v>4</v>
      </c>
      <c r="V1803">
        <v>0</v>
      </c>
      <c r="W1803">
        <v>0</v>
      </c>
      <c r="X1803">
        <v>0</v>
      </c>
      <c r="Y1803">
        <v>0</v>
      </c>
      <c r="Z1803">
        <v>2</v>
      </c>
      <c r="AA1803">
        <v>4</v>
      </c>
      <c r="AB1803">
        <v>0</v>
      </c>
      <c r="AC1803" s="419">
        <f t="shared" si="174"/>
        <v>0</v>
      </c>
      <c r="AD1803" s="419">
        <f t="shared" si="175"/>
        <v>0</v>
      </c>
      <c r="AE1803" s="419">
        <f t="shared" si="176"/>
        <v>0</v>
      </c>
      <c r="AF1803" s="419">
        <f t="shared" si="177"/>
        <v>0</v>
      </c>
      <c r="AG1803" s="419">
        <f t="shared" si="178"/>
        <v>0</v>
      </c>
      <c r="AH1803" s="419">
        <f t="shared" si="179"/>
        <v>0</v>
      </c>
    </row>
    <row r="1804" spans="1:34" ht="14.5" x14ac:dyDescent="0.35">
      <c r="A1804" s="681" t="s">
        <v>1662</v>
      </c>
      <c r="B1804" s="682" t="s">
        <v>4528</v>
      </c>
      <c r="C1804" s="419"/>
      <c r="D1804" s="419"/>
      <c r="E1804" s="419"/>
      <c r="F1804" s="419"/>
      <c r="G1804" s="419"/>
      <c r="H1804" s="419"/>
      <c r="I1804" s="419"/>
      <c r="J1804" s="419"/>
      <c r="K1804" s="419"/>
      <c r="L1804" s="419"/>
      <c r="M1804" t="s">
        <v>4529</v>
      </c>
      <c r="N1804">
        <v>13</v>
      </c>
      <c r="O1804">
        <v>5</v>
      </c>
      <c r="P1804">
        <v>8</v>
      </c>
      <c r="Q1804">
        <v>0</v>
      </c>
      <c r="R1804">
        <v>5</v>
      </c>
      <c r="S1804">
        <v>0</v>
      </c>
      <c r="T1804">
        <v>2</v>
      </c>
      <c r="U1804">
        <v>2</v>
      </c>
      <c r="V1804">
        <v>4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3</v>
      </c>
      <c r="AC1804" s="419">
        <f t="shared" si="174"/>
        <v>0</v>
      </c>
      <c r="AD1804" s="419">
        <f t="shared" si="175"/>
        <v>4</v>
      </c>
      <c r="AE1804" s="419">
        <f t="shared" si="176"/>
        <v>0</v>
      </c>
      <c r="AF1804" s="419">
        <f t="shared" si="177"/>
        <v>2</v>
      </c>
      <c r="AG1804" s="419">
        <f t="shared" si="178"/>
        <v>1</v>
      </c>
      <c r="AH1804" s="419">
        <f t="shared" si="179"/>
        <v>1</v>
      </c>
    </row>
    <row r="1805" spans="1:34" ht="14.5" x14ac:dyDescent="0.35">
      <c r="A1805" s="681" t="s">
        <v>1838</v>
      </c>
      <c r="B1805" s="682" t="s">
        <v>10724</v>
      </c>
      <c r="C1805" s="419"/>
      <c r="D1805" s="419"/>
      <c r="E1805" s="419"/>
      <c r="F1805" s="419"/>
      <c r="G1805" s="419"/>
      <c r="H1805" s="419"/>
      <c r="I1805" s="419"/>
      <c r="J1805" s="419"/>
      <c r="K1805" s="419"/>
      <c r="L1805" s="419"/>
      <c r="M1805" t="s">
        <v>4385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 s="419">
        <f t="shared" si="174"/>
        <v>0</v>
      </c>
      <c r="AD1805" s="419">
        <f t="shared" si="175"/>
        <v>0</v>
      </c>
      <c r="AE1805" s="419">
        <f t="shared" si="176"/>
        <v>0</v>
      </c>
      <c r="AF1805" s="419">
        <f t="shared" si="177"/>
        <v>0</v>
      </c>
      <c r="AG1805" s="419">
        <f t="shared" si="178"/>
        <v>0</v>
      </c>
      <c r="AH1805" s="419">
        <f t="shared" si="179"/>
        <v>0</v>
      </c>
    </row>
    <row r="1806" spans="1:34" ht="14.5" x14ac:dyDescent="0.35">
      <c r="A1806" s="681" t="s">
        <v>4531</v>
      </c>
      <c r="B1806" s="682" t="s">
        <v>4532</v>
      </c>
      <c r="C1806" s="419"/>
      <c r="D1806" s="419"/>
      <c r="E1806" s="419"/>
      <c r="F1806" s="419"/>
      <c r="G1806" s="419"/>
      <c r="H1806" s="419"/>
      <c r="I1806" s="419"/>
      <c r="J1806" s="419"/>
      <c r="K1806" s="419"/>
      <c r="L1806" s="419"/>
      <c r="M1806" t="s">
        <v>4533</v>
      </c>
      <c r="N1806">
        <v>3</v>
      </c>
      <c r="O1806">
        <v>3</v>
      </c>
      <c r="P1806">
        <v>0</v>
      </c>
      <c r="Q1806">
        <v>0</v>
      </c>
      <c r="R1806">
        <v>0</v>
      </c>
      <c r="S1806">
        <v>0</v>
      </c>
      <c r="T1806">
        <v>2</v>
      </c>
      <c r="U1806">
        <v>1</v>
      </c>
      <c r="V1806">
        <v>0</v>
      </c>
      <c r="W1806">
        <v>0</v>
      </c>
      <c r="X1806">
        <v>0</v>
      </c>
      <c r="Y1806">
        <v>0</v>
      </c>
      <c r="Z1806">
        <v>2</v>
      </c>
      <c r="AA1806">
        <v>1</v>
      </c>
      <c r="AB1806">
        <v>0</v>
      </c>
      <c r="AC1806" s="419">
        <f t="shared" si="174"/>
        <v>0</v>
      </c>
      <c r="AD1806" s="419">
        <f t="shared" si="175"/>
        <v>0</v>
      </c>
      <c r="AE1806" s="419">
        <f t="shared" si="176"/>
        <v>0</v>
      </c>
      <c r="AF1806" s="419">
        <f t="shared" si="177"/>
        <v>0</v>
      </c>
      <c r="AG1806" s="419">
        <f t="shared" si="178"/>
        <v>0</v>
      </c>
      <c r="AH1806" s="419">
        <f t="shared" si="179"/>
        <v>0</v>
      </c>
    </row>
    <row r="1807" spans="1:34" ht="14.5" x14ac:dyDescent="0.35">
      <c r="A1807" s="681" t="s">
        <v>4269</v>
      </c>
      <c r="B1807" s="682" t="s">
        <v>4535</v>
      </c>
      <c r="C1807" s="419"/>
      <c r="D1807" s="419"/>
      <c r="E1807" s="419"/>
      <c r="F1807" s="419"/>
      <c r="G1807" s="419"/>
      <c r="H1807" s="419"/>
      <c r="I1807" s="419"/>
      <c r="J1807" s="419"/>
      <c r="K1807" s="419"/>
      <c r="L1807" s="419"/>
      <c r="M1807" t="s">
        <v>4536</v>
      </c>
      <c r="N1807">
        <v>5</v>
      </c>
      <c r="O1807">
        <v>4</v>
      </c>
      <c r="P1807">
        <v>1</v>
      </c>
      <c r="Q1807">
        <v>1</v>
      </c>
      <c r="R1807">
        <v>0</v>
      </c>
      <c r="S1807">
        <v>1</v>
      </c>
      <c r="T1807">
        <v>0</v>
      </c>
      <c r="U1807">
        <v>3</v>
      </c>
      <c r="V1807">
        <v>0</v>
      </c>
      <c r="W1807">
        <v>0</v>
      </c>
      <c r="X1807">
        <v>0</v>
      </c>
      <c r="Y1807">
        <v>1</v>
      </c>
      <c r="Z1807">
        <v>0</v>
      </c>
      <c r="AA1807">
        <v>3</v>
      </c>
      <c r="AB1807">
        <v>0</v>
      </c>
      <c r="AC1807" s="419">
        <f t="shared" si="174"/>
        <v>1</v>
      </c>
      <c r="AD1807" s="419">
        <f t="shared" si="175"/>
        <v>0</v>
      </c>
      <c r="AE1807" s="419">
        <f t="shared" si="176"/>
        <v>0</v>
      </c>
      <c r="AF1807" s="419">
        <f t="shared" si="177"/>
        <v>0</v>
      </c>
      <c r="AG1807" s="419">
        <f t="shared" si="178"/>
        <v>0</v>
      </c>
      <c r="AH1807" s="419">
        <f t="shared" si="179"/>
        <v>0</v>
      </c>
    </row>
    <row r="1808" spans="1:34" ht="14.5" x14ac:dyDescent="0.35">
      <c r="A1808" s="681" t="s">
        <v>2584</v>
      </c>
      <c r="B1808" s="682" t="s">
        <v>4538</v>
      </c>
      <c r="C1808" s="419"/>
      <c r="D1808" s="419"/>
      <c r="E1808" s="419"/>
      <c r="F1808" s="419"/>
      <c r="G1808" s="419"/>
      <c r="H1808" s="419"/>
      <c r="I1808" s="419"/>
      <c r="J1808" s="419"/>
      <c r="K1808" s="419"/>
      <c r="L1808" s="419"/>
      <c r="M1808" t="s">
        <v>4539</v>
      </c>
      <c r="N1808">
        <v>5</v>
      </c>
      <c r="O1808">
        <v>1</v>
      </c>
      <c r="P1808">
        <v>4</v>
      </c>
      <c r="Q1808">
        <v>3</v>
      </c>
      <c r="R1808">
        <v>0</v>
      </c>
      <c r="S1808">
        <v>2</v>
      </c>
      <c r="T1808">
        <v>0</v>
      </c>
      <c r="U1808">
        <v>0</v>
      </c>
      <c r="V1808">
        <v>0</v>
      </c>
      <c r="W1808">
        <v>1</v>
      </c>
      <c r="X1808">
        <v>0</v>
      </c>
      <c r="Y1808">
        <v>0</v>
      </c>
      <c r="Z1808">
        <v>0</v>
      </c>
      <c r="AA1808">
        <v>0</v>
      </c>
      <c r="AB1808">
        <v>0</v>
      </c>
      <c r="AC1808" s="419">
        <f t="shared" si="174"/>
        <v>2</v>
      </c>
      <c r="AD1808" s="419">
        <f t="shared" si="175"/>
        <v>0</v>
      </c>
      <c r="AE1808" s="419">
        <f t="shared" si="176"/>
        <v>2</v>
      </c>
      <c r="AF1808" s="419">
        <f t="shared" si="177"/>
        <v>0</v>
      </c>
      <c r="AG1808" s="419">
        <f t="shared" si="178"/>
        <v>0</v>
      </c>
      <c r="AH1808" s="419">
        <f t="shared" si="179"/>
        <v>0</v>
      </c>
    </row>
    <row r="1809" spans="1:34" ht="14.5" x14ac:dyDescent="0.35">
      <c r="A1809" s="681" t="s">
        <v>4509</v>
      </c>
      <c r="B1809" s="682" t="s">
        <v>10708</v>
      </c>
      <c r="C1809" s="419"/>
      <c r="D1809" s="419"/>
      <c r="E1809" s="419"/>
      <c r="F1809" s="419"/>
      <c r="G1809" s="419"/>
      <c r="H1809" s="419"/>
      <c r="I1809" s="419"/>
      <c r="J1809" s="419"/>
      <c r="K1809" s="419"/>
      <c r="L1809" s="419"/>
      <c r="M1809" t="s">
        <v>10709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 s="419">
        <f t="shared" si="174"/>
        <v>0</v>
      </c>
      <c r="AD1809" s="419">
        <f t="shared" si="175"/>
        <v>0</v>
      </c>
      <c r="AE1809" s="419">
        <f t="shared" si="176"/>
        <v>0</v>
      </c>
      <c r="AF1809" s="419">
        <f t="shared" si="177"/>
        <v>0</v>
      </c>
      <c r="AG1809" s="419">
        <f t="shared" si="178"/>
        <v>0</v>
      </c>
      <c r="AH1809" s="419">
        <f t="shared" si="179"/>
        <v>0</v>
      </c>
    </row>
    <row r="1810" spans="1:34" ht="14.5" x14ac:dyDescent="0.35">
      <c r="A1810" s="681" t="s">
        <v>4541</v>
      </c>
      <c r="B1810" s="682" t="s">
        <v>10777</v>
      </c>
      <c r="C1810" s="419"/>
      <c r="D1810" s="419"/>
      <c r="E1810" s="419"/>
      <c r="F1810" s="419"/>
      <c r="G1810" s="419"/>
      <c r="H1810" s="419"/>
      <c r="I1810" s="419"/>
      <c r="J1810" s="419"/>
      <c r="K1810" s="419"/>
      <c r="L1810" s="419"/>
      <c r="M1810" t="s">
        <v>8075</v>
      </c>
      <c r="N1810">
        <v>4</v>
      </c>
      <c r="O1810">
        <v>3</v>
      </c>
      <c r="P1810">
        <v>1</v>
      </c>
      <c r="Q1810">
        <v>0</v>
      </c>
      <c r="R1810">
        <v>1</v>
      </c>
      <c r="S1810">
        <v>0</v>
      </c>
      <c r="T1810">
        <v>0</v>
      </c>
      <c r="U1810">
        <v>3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2</v>
      </c>
      <c r="AB1810">
        <v>0</v>
      </c>
      <c r="AC1810" s="419">
        <f t="shared" si="174"/>
        <v>0</v>
      </c>
      <c r="AD1810" s="419">
        <f t="shared" si="175"/>
        <v>0</v>
      </c>
      <c r="AE1810" s="419">
        <f t="shared" si="176"/>
        <v>0</v>
      </c>
      <c r="AF1810" s="419">
        <f t="shared" si="177"/>
        <v>0</v>
      </c>
      <c r="AG1810" s="419">
        <f t="shared" si="178"/>
        <v>1</v>
      </c>
      <c r="AH1810" s="419">
        <f t="shared" si="179"/>
        <v>0</v>
      </c>
    </row>
    <row r="1811" spans="1:34" ht="14.5" x14ac:dyDescent="0.35">
      <c r="A1811" s="681" t="s">
        <v>8358</v>
      </c>
      <c r="B1811" s="682" t="s">
        <v>10779</v>
      </c>
      <c r="C1811" s="419"/>
      <c r="D1811" s="419"/>
      <c r="E1811" s="419"/>
      <c r="F1811" s="419"/>
      <c r="G1811" s="419"/>
      <c r="H1811" s="419"/>
      <c r="I1811" s="419"/>
      <c r="J1811" s="419"/>
      <c r="K1811" s="419"/>
      <c r="L1811" s="419"/>
      <c r="M1811" t="s">
        <v>10780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 s="419">
        <f t="shared" si="174"/>
        <v>0</v>
      </c>
      <c r="AD1811" s="419">
        <f t="shared" si="175"/>
        <v>0</v>
      </c>
      <c r="AE1811" s="419">
        <f t="shared" si="176"/>
        <v>0</v>
      </c>
      <c r="AF1811" s="419">
        <f t="shared" si="177"/>
        <v>0</v>
      </c>
      <c r="AG1811" s="419">
        <f t="shared" si="178"/>
        <v>0</v>
      </c>
      <c r="AH1811" s="419">
        <f t="shared" si="179"/>
        <v>0</v>
      </c>
    </row>
    <row r="1812" spans="1:34" ht="14.5" x14ac:dyDescent="0.35">
      <c r="A1812" s="681" t="s">
        <v>3779</v>
      </c>
      <c r="B1812" s="682" t="s">
        <v>8364</v>
      </c>
      <c r="C1812" s="419"/>
      <c r="D1812" s="419"/>
      <c r="E1812" s="419"/>
      <c r="F1812" s="419"/>
      <c r="G1812" s="419"/>
      <c r="H1812" s="419"/>
      <c r="I1812" s="419"/>
      <c r="J1812" s="419"/>
      <c r="K1812" s="419"/>
      <c r="L1812" s="419"/>
      <c r="M1812" t="s">
        <v>8365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 s="419">
        <f t="shared" si="174"/>
        <v>0</v>
      </c>
      <c r="AD1812" s="419">
        <f t="shared" si="175"/>
        <v>0</v>
      </c>
      <c r="AE1812" s="419">
        <f t="shared" si="176"/>
        <v>0</v>
      </c>
      <c r="AF1812" s="419">
        <f t="shared" si="177"/>
        <v>0</v>
      </c>
      <c r="AG1812" s="419">
        <f t="shared" si="178"/>
        <v>0</v>
      </c>
      <c r="AH1812" s="419">
        <f t="shared" si="179"/>
        <v>0</v>
      </c>
    </row>
    <row r="1813" spans="1:34" ht="14.5" x14ac:dyDescent="0.35">
      <c r="A1813" s="681" t="s">
        <v>8759</v>
      </c>
      <c r="B1813" s="682" t="s">
        <v>10787</v>
      </c>
      <c r="C1813" s="419"/>
      <c r="D1813" s="419"/>
      <c r="E1813" s="419"/>
      <c r="F1813" s="419"/>
      <c r="G1813" s="419"/>
      <c r="H1813" s="419"/>
      <c r="I1813" s="419"/>
      <c r="J1813" s="419"/>
      <c r="K1813" s="419"/>
      <c r="L1813" s="419"/>
      <c r="M1813" t="s">
        <v>10788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 s="419">
        <f t="shared" si="174"/>
        <v>0</v>
      </c>
      <c r="AD1813" s="419">
        <f t="shared" si="175"/>
        <v>0</v>
      </c>
      <c r="AE1813" s="419">
        <f t="shared" si="176"/>
        <v>0</v>
      </c>
      <c r="AF1813" s="419">
        <f t="shared" si="177"/>
        <v>0</v>
      </c>
      <c r="AG1813" s="419">
        <f t="shared" si="178"/>
        <v>0</v>
      </c>
      <c r="AH1813" s="419">
        <f t="shared" si="179"/>
        <v>0</v>
      </c>
    </row>
    <row r="1814" spans="1:34" ht="14.5" x14ac:dyDescent="0.35">
      <c r="A1814" s="681" t="s">
        <v>8501</v>
      </c>
      <c r="B1814" s="682" t="s">
        <v>10751</v>
      </c>
      <c r="C1814" s="419"/>
      <c r="D1814" s="419"/>
      <c r="E1814" s="419"/>
      <c r="F1814" s="419"/>
      <c r="G1814" s="419"/>
      <c r="H1814" s="419"/>
      <c r="I1814" s="419"/>
      <c r="J1814" s="419"/>
      <c r="K1814" s="419"/>
      <c r="L1814" s="419"/>
      <c r="M1814" t="s">
        <v>10752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 s="419">
        <f t="shared" si="174"/>
        <v>0</v>
      </c>
      <c r="AD1814" s="419">
        <f t="shared" si="175"/>
        <v>0</v>
      </c>
      <c r="AE1814" s="419">
        <f t="shared" si="176"/>
        <v>0</v>
      </c>
      <c r="AF1814" s="419">
        <f t="shared" si="177"/>
        <v>0</v>
      </c>
      <c r="AG1814" s="419">
        <f t="shared" si="178"/>
        <v>0</v>
      </c>
      <c r="AH1814" s="419">
        <f t="shared" si="179"/>
        <v>0</v>
      </c>
    </row>
    <row r="1815" spans="1:34" ht="14.5" x14ac:dyDescent="0.35">
      <c r="A1815" s="681" t="s">
        <v>8374</v>
      </c>
      <c r="B1815" s="682" t="s">
        <v>8373</v>
      </c>
      <c r="C1815" s="419"/>
      <c r="D1815" s="419"/>
      <c r="E1815" s="419"/>
      <c r="F1815" s="419"/>
      <c r="G1815" s="419"/>
      <c r="H1815" s="419"/>
      <c r="I1815" s="419"/>
      <c r="J1815" s="419"/>
      <c r="K1815" s="419"/>
      <c r="L1815" s="419"/>
      <c r="M1815" t="s">
        <v>4543</v>
      </c>
      <c r="N1815">
        <v>2</v>
      </c>
      <c r="O1815">
        <v>2</v>
      </c>
      <c r="P1815">
        <v>0</v>
      </c>
      <c r="Q1815">
        <v>0</v>
      </c>
      <c r="R1815">
        <v>1</v>
      </c>
      <c r="S1815">
        <v>1</v>
      </c>
      <c r="T1815">
        <v>0</v>
      </c>
      <c r="U1815">
        <v>0</v>
      </c>
      <c r="V1815">
        <v>0</v>
      </c>
      <c r="W1815">
        <v>0</v>
      </c>
      <c r="X1815">
        <v>1</v>
      </c>
      <c r="Y1815">
        <v>1</v>
      </c>
      <c r="Z1815">
        <v>0</v>
      </c>
      <c r="AA1815">
        <v>0</v>
      </c>
      <c r="AB1815">
        <v>0</v>
      </c>
      <c r="AC1815" s="419">
        <f t="shared" si="174"/>
        <v>0</v>
      </c>
      <c r="AD1815" s="419">
        <f t="shared" si="175"/>
        <v>0</v>
      </c>
      <c r="AE1815" s="419">
        <f t="shared" si="176"/>
        <v>0</v>
      </c>
      <c r="AF1815" s="419">
        <f t="shared" si="177"/>
        <v>0</v>
      </c>
      <c r="AG1815" s="419">
        <f t="shared" si="178"/>
        <v>0</v>
      </c>
      <c r="AH1815" s="419">
        <f t="shared" si="179"/>
        <v>0</v>
      </c>
    </row>
    <row r="1816" spans="1:34" ht="14.5" x14ac:dyDescent="0.35">
      <c r="A1816" s="681" t="s">
        <v>3592</v>
      </c>
      <c r="B1816" s="682" t="s">
        <v>8359</v>
      </c>
      <c r="C1816" s="419"/>
      <c r="D1816" s="419"/>
      <c r="E1816" s="419"/>
      <c r="F1816" s="419"/>
      <c r="G1816" s="419"/>
      <c r="H1816" s="419"/>
      <c r="I1816" s="419"/>
      <c r="J1816" s="419"/>
      <c r="K1816" s="419"/>
      <c r="L1816" s="419"/>
      <c r="M1816" t="s">
        <v>8360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 s="419">
        <f t="shared" si="174"/>
        <v>0</v>
      </c>
      <c r="AD1816" s="419">
        <f t="shared" si="175"/>
        <v>0</v>
      </c>
      <c r="AE1816" s="419">
        <f t="shared" si="176"/>
        <v>0</v>
      </c>
      <c r="AF1816" s="419">
        <f t="shared" si="177"/>
        <v>0</v>
      </c>
      <c r="AG1816" s="419">
        <f t="shared" si="178"/>
        <v>0</v>
      </c>
      <c r="AH1816" s="419">
        <f t="shared" si="179"/>
        <v>0</v>
      </c>
    </row>
    <row r="1817" spans="1:34" ht="14.5" x14ac:dyDescent="0.35">
      <c r="A1817" s="681" t="s">
        <v>3824</v>
      </c>
      <c r="B1817" s="682" t="s">
        <v>4544</v>
      </c>
      <c r="C1817" s="419"/>
      <c r="D1817" s="419"/>
      <c r="E1817" s="419"/>
      <c r="F1817" s="419"/>
      <c r="G1817" s="419"/>
      <c r="H1817" s="419"/>
      <c r="I1817" s="419"/>
      <c r="J1817" s="419"/>
      <c r="K1817" s="419"/>
      <c r="L1817" s="419"/>
      <c r="M1817" t="s">
        <v>679</v>
      </c>
      <c r="N1817">
        <v>7</v>
      </c>
      <c r="O1817">
        <v>2</v>
      </c>
      <c r="P1817">
        <v>5</v>
      </c>
      <c r="Q1817">
        <v>2</v>
      </c>
      <c r="R1817">
        <v>2</v>
      </c>
      <c r="S1817">
        <v>0</v>
      </c>
      <c r="T1817">
        <v>3</v>
      </c>
      <c r="U1817">
        <v>0</v>
      </c>
      <c r="V1817">
        <v>0</v>
      </c>
      <c r="W1817">
        <v>0</v>
      </c>
      <c r="X1817">
        <v>1</v>
      </c>
      <c r="Y1817">
        <v>0</v>
      </c>
      <c r="Z1817">
        <v>1</v>
      </c>
      <c r="AA1817">
        <v>0</v>
      </c>
      <c r="AB1817">
        <v>0</v>
      </c>
      <c r="AC1817" s="419">
        <f t="shared" si="174"/>
        <v>2</v>
      </c>
      <c r="AD1817" s="419">
        <f t="shared" si="175"/>
        <v>1</v>
      </c>
      <c r="AE1817" s="419">
        <f t="shared" si="176"/>
        <v>0</v>
      </c>
      <c r="AF1817" s="419">
        <f t="shared" si="177"/>
        <v>2</v>
      </c>
      <c r="AG1817" s="419">
        <f t="shared" si="178"/>
        <v>0</v>
      </c>
      <c r="AH1817" s="419">
        <f t="shared" si="179"/>
        <v>0</v>
      </c>
    </row>
    <row r="1818" spans="1:34" ht="14.5" x14ac:dyDescent="0.35">
      <c r="A1818" s="681" t="s">
        <v>3907</v>
      </c>
      <c r="B1818" s="682" t="s">
        <v>10807</v>
      </c>
      <c r="C1818" s="419"/>
      <c r="D1818" s="419"/>
      <c r="E1818" s="419"/>
      <c r="F1818" s="419"/>
      <c r="G1818" s="419"/>
      <c r="H1818" s="419"/>
      <c r="I1818" s="419"/>
      <c r="J1818" s="419"/>
      <c r="K1818" s="419"/>
      <c r="L1818" s="419"/>
      <c r="M1818" t="s">
        <v>1893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 s="419">
        <f t="shared" si="174"/>
        <v>0</v>
      </c>
      <c r="AD1818" s="419">
        <f t="shared" si="175"/>
        <v>0</v>
      </c>
      <c r="AE1818" s="419">
        <f t="shared" si="176"/>
        <v>0</v>
      </c>
      <c r="AF1818" s="419">
        <f t="shared" si="177"/>
        <v>0</v>
      </c>
      <c r="AG1818" s="419">
        <f t="shared" si="178"/>
        <v>0</v>
      </c>
      <c r="AH1818" s="419">
        <f t="shared" si="179"/>
        <v>0</v>
      </c>
    </row>
    <row r="1819" spans="1:34" ht="14.5" x14ac:dyDescent="0.35">
      <c r="A1819" s="681" t="s">
        <v>3913</v>
      </c>
      <c r="B1819" s="682" t="s">
        <v>10817</v>
      </c>
      <c r="C1819" s="419"/>
      <c r="D1819" s="419"/>
      <c r="E1819" s="419"/>
      <c r="F1819" s="419"/>
      <c r="G1819" s="419"/>
      <c r="H1819" s="419"/>
      <c r="I1819" s="419"/>
      <c r="J1819" s="419"/>
      <c r="K1819" s="419"/>
      <c r="L1819" s="419"/>
      <c r="M1819" t="s">
        <v>10818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 s="419">
        <f t="shared" si="174"/>
        <v>0</v>
      </c>
      <c r="AD1819" s="419">
        <f t="shared" si="175"/>
        <v>0</v>
      </c>
      <c r="AE1819" s="419">
        <f t="shared" si="176"/>
        <v>0</v>
      </c>
      <c r="AF1819" s="419">
        <f t="shared" si="177"/>
        <v>0</v>
      </c>
      <c r="AG1819" s="419">
        <f t="shared" si="178"/>
        <v>0</v>
      </c>
      <c r="AH1819" s="419">
        <f t="shared" si="179"/>
        <v>0</v>
      </c>
    </row>
    <row r="1820" spans="1:34" ht="14.5" x14ac:dyDescent="0.35">
      <c r="A1820" s="681" t="s">
        <v>7893</v>
      </c>
      <c r="B1820" s="682" t="s">
        <v>4545</v>
      </c>
      <c r="C1820" s="419"/>
      <c r="D1820" s="419"/>
      <c r="E1820" s="419"/>
      <c r="F1820" s="419"/>
      <c r="G1820" s="419"/>
      <c r="H1820" s="419"/>
      <c r="I1820" s="419"/>
      <c r="J1820" s="419"/>
      <c r="K1820" s="419"/>
      <c r="L1820" s="419"/>
      <c r="M1820" t="s">
        <v>507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 s="419">
        <f t="shared" si="174"/>
        <v>0</v>
      </c>
      <c r="AD1820" s="419">
        <f t="shared" si="175"/>
        <v>0</v>
      </c>
      <c r="AE1820" s="419">
        <f t="shared" si="176"/>
        <v>0</v>
      </c>
      <c r="AF1820" s="419">
        <f t="shared" si="177"/>
        <v>0</v>
      </c>
      <c r="AG1820" s="419">
        <f t="shared" si="178"/>
        <v>0</v>
      </c>
      <c r="AH1820" s="419">
        <f t="shared" si="179"/>
        <v>0</v>
      </c>
    </row>
    <row r="1821" spans="1:34" ht="14.5" x14ac:dyDescent="0.35">
      <c r="A1821" s="681" t="s">
        <v>508</v>
      </c>
      <c r="B1821" s="682" t="s">
        <v>10863</v>
      </c>
      <c r="C1821" s="419"/>
      <c r="D1821" s="419"/>
      <c r="E1821" s="419"/>
      <c r="F1821" s="419"/>
      <c r="G1821" s="419"/>
      <c r="H1821" s="419"/>
      <c r="I1821" s="419"/>
      <c r="J1821" s="419"/>
      <c r="K1821" s="419"/>
      <c r="L1821" s="419"/>
      <c r="M1821" t="s">
        <v>1276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 s="419">
        <f t="shared" si="174"/>
        <v>0</v>
      </c>
      <c r="AD1821" s="419">
        <f t="shared" si="175"/>
        <v>0</v>
      </c>
      <c r="AE1821" s="419">
        <f t="shared" si="176"/>
        <v>0</v>
      </c>
      <c r="AF1821" s="419">
        <f t="shared" si="177"/>
        <v>0</v>
      </c>
      <c r="AG1821" s="419">
        <f t="shared" si="178"/>
        <v>0</v>
      </c>
      <c r="AH1821" s="419">
        <f t="shared" si="179"/>
        <v>0</v>
      </c>
    </row>
    <row r="1822" spans="1:34" ht="14.5" x14ac:dyDescent="0.35">
      <c r="A1822" s="681" t="s">
        <v>455</v>
      </c>
      <c r="B1822" s="682" t="s">
        <v>4547</v>
      </c>
      <c r="C1822" s="419"/>
      <c r="D1822" s="419"/>
      <c r="E1822" s="419"/>
      <c r="F1822" s="419"/>
      <c r="G1822" s="419"/>
      <c r="H1822" s="419"/>
      <c r="I1822" s="419"/>
      <c r="J1822" s="419"/>
      <c r="K1822" s="419"/>
      <c r="L1822" s="419"/>
      <c r="M1822" t="s">
        <v>4548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 s="419">
        <f t="shared" si="174"/>
        <v>0</v>
      </c>
      <c r="AD1822" s="419">
        <f t="shared" si="175"/>
        <v>0</v>
      </c>
      <c r="AE1822" s="419">
        <f t="shared" si="176"/>
        <v>0</v>
      </c>
      <c r="AF1822" s="419">
        <f t="shared" si="177"/>
        <v>0</v>
      </c>
      <c r="AG1822" s="419">
        <f t="shared" si="178"/>
        <v>0</v>
      </c>
      <c r="AH1822" s="419">
        <f t="shared" si="179"/>
        <v>0</v>
      </c>
    </row>
    <row r="1823" spans="1:34" ht="14.5" x14ac:dyDescent="0.35">
      <c r="A1823" s="681" t="s">
        <v>4549</v>
      </c>
      <c r="B1823" s="682" t="s">
        <v>4550</v>
      </c>
      <c r="C1823" s="419"/>
      <c r="D1823" s="419"/>
      <c r="E1823" s="419"/>
      <c r="F1823" s="419"/>
      <c r="G1823" s="419"/>
      <c r="H1823" s="419"/>
      <c r="I1823" s="419"/>
      <c r="J1823" s="419"/>
      <c r="K1823" s="419"/>
      <c r="L1823" s="419"/>
      <c r="M1823" t="s">
        <v>4551</v>
      </c>
      <c r="N1823">
        <v>2</v>
      </c>
      <c r="O1823">
        <v>2</v>
      </c>
      <c r="P1823">
        <v>0</v>
      </c>
      <c r="Q1823">
        <v>2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2</v>
      </c>
      <c r="X1823">
        <v>0</v>
      </c>
      <c r="Y1823">
        <v>0</v>
      </c>
      <c r="Z1823">
        <v>0</v>
      </c>
      <c r="AA1823">
        <v>0</v>
      </c>
      <c r="AB1823">
        <v>0</v>
      </c>
      <c r="AC1823" s="419">
        <f t="shared" si="174"/>
        <v>0</v>
      </c>
      <c r="AD1823" s="419">
        <f t="shared" si="175"/>
        <v>0</v>
      </c>
      <c r="AE1823" s="419">
        <f t="shared" si="176"/>
        <v>0</v>
      </c>
      <c r="AF1823" s="419">
        <f t="shared" si="177"/>
        <v>0</v>
      </c>
      <c r="AG1823" s="419">
        <f t="shared" si="178"/>
        <v>0</v>
      </c>
      <c r="AH1823" s="419">
        <f t="shared" si="179"/>
        <v>0</v>
      </c>
    </row>
    <row r="1824" spans="1:34" ht="14.5" x14ac:dyDescent="0.35">
      <c r="A1824" s="681" t="s">
        <v>624</v>
      </c>
      <c r="B1824" s="682" t="s">
        <v>8375</v>
      </c>
      <c r="C1824" s="419"/>
      <c r="D1824" s="419"/>
      <c r="E1824" s="419"/>
      <c r="F1824" s="419"/>
      <c r="G1824" s="419"/>
      <c r="H1824" s="419"/>
      <c r="I1824" s="419"/>
      <c r="J1824" s="419"/>
      <c r="K1824" s="419"/>
      <c r="L1824" s="419"/>
      <c r="M1824" t="s">
        <v>8376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 s="419">
        <f t="shared" si="174"/>
        <v>0</v>
      </c>
      <c r="AD1824" s="419">
        <f t="shared" si="175"/>
        <v>0</v>
      </c>
      <c r="AE1824" s="419">
        <f t="shared" si="176"/>
        <v>0</v>
      </c>
      <c r="AF1824" s="419">
        <f t="shared" si="177"/>
        <v>0</v>
      </c>
      <c r="AG1824" s="419">
        <f t="shared" si="178"/>
        <v>0</v>
      </c>
      <c r="AH1824" s="419">
        <f t="shared" si="179"/>
        <v>0</v>
      </c>
    </row>
    <row r="1825" spans="1:34" ht="14.5" x14ac:dyDescent="0.35">
      <c r="A1825" s="681" t="s">
        <v>4553</v>
      </c>
      <c r="B1825" s="682" t="s">
        <v>10820</v>
      </c>
      <c r="C1825" s="419"/>
      <c r="D1825" s="419"/>
      <c r="E1825" s="419"/>
      <c r="F1825" s="419"/>
      <c r="G1825" s="419"/>
      <c r="H1825" s="419"/>
      <c r="I1825" s="419"/>
      <c r="J1825" s="419"/>
      <c r="K1825" s="419"/>
      <c r="L1825" s="419"/>
      <c r="M1825" t="s">
        <v>10821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 s="419">
        <f t="shared" si="174"/>
        <v>0</v>
      </c>
      <c r="AD1825" s="419">
        <f t="shared" si="175"/>
        <v>0</v>
      </c>
      <c r="AE1825" s="419">
        <f t="shared" si="176"/>
        <v>0</v>
      </c>
      <c r="AF1825" s="419">
        <f t="shared" si="177"/>
        <v>0</v>
      </c>
      <c r="AG1825" s="419">
        <f t="shared" si="178"/>
        <v>0</v>
      </c>
      <c r="AH1825" s="419">
        <f t="shared" si="179"/>
        <v>0</v>
      </c>
    </row>
    <row r="1826" spans="1:34" ht="14.5" x14ac:dyDescent="0.35">
      <c r="A1826" s="681" t="s">
        <v>1837</v>
      </c>
      <c r="B1826" s="682" t="s">
        <v>4554</v>
      </c>
      <c r="C1826" s="419"/>
      <c r="D1826" s="419"/>
      <c r="E1826" s="419"/>
      <c r="F1826" s="419"/>
      <c r="G1826" s="419"/>
      <c r="H1826" s="419"/>
      <c r="I1826" s="419"/>
      <c r="J1826" s="419"/>
      <c r="K1826" s="419"/>
      <c r="L1826" s="419"/>
      <c r="M1826" t="s">
        <v>4555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 s="419">
        <f t="shared" si="174"/>
        <v>0</v>
      </c>
      <c r="AD1826" s="419">
        <f t="shared" si="175"/>
        <v>0</v>
      </c>
      <c r="AE1826" s="419">
        <f t="shared" si="176"/>
        <v>0</v>
      </c>
      <c r="AF1826" s="419">
        <f t="shared" si="177"/>
        <v>0</v>
      </c>
      <c r="AG1826" s="419">
        <f t="shared" si="178"/>
        <v>0</v>
      </c>
      <c r="AH1826" s="419">
        <f t="shared" si="179"/>
        <v>0</v>
      </c>
    </row>
    <row r="1827" spans="1:34" ht="14.5" x14ac:dyDescent="0.35">
      <c r="A1827" s="681" t="s">
        <v>4557</v>
      </c>
      <c r="B1827" s="682" t="s">
        <v>8390</v>
      </c>
      <c r="C1827" s="419"/>
      <c r="D1827" s="419"/>
      <c r="E1827" s="419"/>
      <c r="F1827" s="419"/>
      <c r="G1827" s="419"/>
      <c r="H1827" s="419"/>
      <c r="I1827" s="419"/>
      <c r="J1827" s="419"/>
      <c r="K1827" s="419"/>
      <c r="L1827" s="419"/>
      <c r="M1827" t="s">
        <v>4558</v>
      </c>
      <c r="N1827">
        <v>3</v>
      </c>
      <c r="O1827">
        <v>2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3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2</v>
      </c>
      <c r="AB1827">
        <v>0</v>
      </c>
      <c r="AC1827" s="419">
        <f t="shared" si="174"/>
        <v>0</v>
      </c>
      <c r="AD1827" s="419">
        <f t="shared" si="175"/>
        <v>0</v>
      </c>
      <c r="AE1827" s="419">
        <f t="shared" si="176"/>
        <v>0</v>
      </c>
      <c r="AF1827" s="419">
        <f t="shared" si="177"/>
        <v>0</v>
      </c>
      <c r="AG1827" s="419">
        <f t="shared" si="178"/>
        <v>1</v>
      </c>
      <c r="AH1827" s="419">
        <f t="shared" si="179"/>
        <v>0</v>
      </c>
    </row>
    <row r="1828" spans="1:34" ht="14.5" x14ac:dyDescent="0.35">
      <c r="A1828" s="681" t="s">
        <v>7697</v>
      </c>
      <c r="B1828" s="682" t="s">
        <v>4559</v>
      </c>
      <c r="C1828" s="419"/>
      <c r="D1828" s="419"/>
      <c r="E1828" s="419"/>
      <c r="F1828" s="419"/>
      <c r="G1828" s="419"/>
      <c r="H1828" s="419"/>
      <c r="I1828" s="419"/>
      <c r="J1828" s="419"/>
      <c r="K1828" s="419"/>
      <c r="L1828" s="419"/>
      <c r="M1828" t="s">
        <v>4560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 s="419">
        <f t="shared" si="174"/>
        <v>0</v>
      </c>
      <c r="AD1828" s="419">
        <f t="shared" si="175"/>
        <v>0</v>
      </c>
      <c r="AE1828" s="419">
        <f t="shared" si="176"/>
        <v>0</v>
      </c>
      <c r="AF1828" s="419">
        <f t="shared" si="177"/>
        <v>0</v>
      </c>
      <c r="AG1828" s="419">
        <f t="shared" si="178"/>
        <v>0</v>
      </c>
      <c r="AH1828" s="419">
        <f t="shared" si="179"/>
        <v>0</v>
      </c>
    </row>
    <row r="1829" spans="1:34" ht="14.5" x14ac:dyDescent="0.35">
      <c r="A1829" s="681" t="s">
        <v>4562</v>
      </c>
      <c r="B1829" s="682" t="s">
        <v>10748</v>
      </c>
      <c r="C1829" s="419"/>
      <c r="D1829" s="419"/>
      <c r="E1829" s="419"/>
      <c r="F1829" s="419"/>
      <c r="G1829" s="419"/>
      <c r="H1829" s="419"/>
      <c r="I1829" s="419"/>
      <c r="J1829" s="419"/>
      <c r="K1829" s="419"/>
      <c r="L1829" s="419"/>
      <c r="M1829" t="s">
        <v>10749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 s="419">
        <f t="shared" si="174"/>
        <v>0</v>
      </c>
      <c r="AD1829" s="419">
        <f t="shared" si="175"/>
        <v>0</v>
      </c>
      <c r="AE1829" s="419">
        <f t="shared" si="176"/>
        <v>0</v>
      </c>
      <c r="AF1829" s="419">
        <f t="shared" si="177"/>
        <v>0</v>
      </c>
      <c r="AG1829" s="419">
        <f t="shared" si="178"/>
        <v>0</v>
      </c>
      <c r="AH1829" s="419">
        <f t="shared" si="179"/>
        <v>0</v>
      </c>
    </row>
    <row r="1830" spans="1:34" ht="14.5" x14ac:dyDescent="0.35">
      <c r="A1830" s="681" t="s">
        <v>1480</v>
      </c>
      <c r="B1830" s="682" t="s">
        <v>4563</v>
      </c>
      <c r="C1830" s="419"/>
      <c r="D1830" s="419"/>
      <c r="E1830" s="419"/>
      <c r="F1830" s="419"/>
      <c r="G1830" s="419"/>
      <c r="H1830" s="419"/>
      <c r="I1830" s="419"/>
      <c r="J1830" s="419"/>
      <c r="K1830" s="419"/>
      <c r="L1830" s="419"/>
      <c r="M1830" t="s">
        <v>4564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 s="419">
        <f t="shared" si="174"/>
        <v>0</v>
      </c>
      <c r="AD1830" s="419">
        <f t="shared" si="175"/>
        <v>0</v>
      </c>
      <c r="AE1830" s="419">
        <f t="shared" si="176"/>
        <v>0</v>
      </c>
      <c r="AF1830" s="419">
        <f t="shared" si="177"/>
        <v>0</v>
      </c>
      <c r="AG1830" s="419">
        <f t="shared" si="178"/>
        <v>0</v>
      </c>
      <c r="AH1830" s="419">
        <f t="shared" si="179"/>
        <v>0</v>
      </c>
    </row>
    <row r="1831" spans="1:34" ht="14.5" x14ac:dyDescent="0.35">
      <c r="A1831" s="681" t="s">
        <v>1565</v>
      </c>
      <c r="B1831" s="682" t="s">
        <v>4568</v>
      </c>
      <c r="C1831" s="419"/>
      <c r="D1831" s="419"/>
      <c r="E1831" s="419"/>
      <c r="F1831" s="419"/>
      <c r="G1831" s="419"/>
      <c r="H1831" s="419"/>
      <c r="I1831" s="419"/>
      <c r="J1831" s="419"/>
      <c r="K1831" s="419"/>
      <c r="L1831" s="419"/>
      <c r="M1831" t="s">
        <v>4569</v>
      </c>
      <c r="N1831">
        <v>12</v>
      </c>
      <c r="O1831">
        <v>5</v>
      </c>
      <c r="P1831">
        <v>7</v>
      </c>
      <c r="Q1831">
        <v>1</v>
      </c>
      <c r="R1831">
        <v>5</v>
      </c>
      <c r="S1831">
        <v>0</v>
      </c>
      <c r="T1831">
        <v>0</v>
      </c>
      <c r="U1831">
        <v>6</v>
      </c>
      <c r="V1831">
        <v>0</v>
      </c>
      <c r="W1831">
        <v>1</v>
      </c>
      <c r="X1831">
        <v>3</v>
      </c>
      <c r="Y1831">
        <v>0</v>
      </c>
      <c r="Z1831">
        <v>0</v>
      </c>
      <c r="AA1831">
        <v>1</v>
      </c>
      <c r="AB1831">
        <v>0</v>
      </c>
      <c r="AC1831" s="419">
        <f t="shared" si="174"/>
        <v>0</v>
      </c>
      <c r="AD1831" s="419">
        <f t="shared" si="175"/>
        <v>2</v>
      </c>
      <c r="AE1831" s="419">
        <f t="shared" si="176"/>
        <v>0</v>
      </c>
      <c r="AF1831" s="419">
        <f t="shared" si="177"/>
        <v>0</v>
      </c>
      <c r="AG1831" s="419">
        <f t="shared" si="178"/>
        <v>5</v>
      </c>
      <c r="AH1831" s="419">
        <f t="shared" si="179"/>
        <v>0</v>
      </c>
    </row>
    <row r="1832" spans="1:34" ht="14.5" x14ac:dyDescent="0.35">
      <c r="A1832" s="681" t="s">
        <v>1439</v>
      </c>
      <c r="B1832" s="682" t="s">
        <v>8350</v>
      </c>
      <c r="C1832" s="419"/>
      <c r="D1832" s="419"/>
      <c r="E1832" s="419"/>
      <c r="F1832" s="419"/>
      <c r="G1832" s="419"/>
      <c r="H1832" s="419"/>
      <c r="I1832" s="419"/>
      <c r="J1832" s="419"/>
      <c r="K1832" s="419"/>
      <c r="L1832" s="419"/>
      <c r="M1832" t="s">
        <v>8351</v>
      </c>
      <c r="N1832">
        <v>4</v>
      </c>
      <c r="O1832">
        <v>3</v>
      </c>
      <c r="P1832">
        <v>1</v>
      </c>
      <c r="Q1832">
        <v>0</v>
      </c>
      <c r="R1832">
        <v>0</v>
      </c>
      <c r="S1832">
        <v>1</v>
      </c>
      <c r="T1832">
        <v>0</v>
      </c>
      <c r="U1832">
        <v>3</v>
      </c>
      <c r="V1832">
        <v>0</v>
      </c>
      <c r="W1832">
        <v>0</v>
      </c>
      <c r="X1832">
        <v>0</v>
      </c>
      <c r="Y1832">
        <v>1</v>
      </c>
      <c r="Z1832">
        <v>0</v>
      </c>
      <c r="AA1832">
        <v>2</v>
      </c>
      <c r="AB1832">
        <v>0</v>
      </c>
      <c r="AC1832" s="419">
        <f t="shared" si="174"/>
        <v>0</v>
      </c>
      <c r="AD1832" s="419">
        <f t="shared" si="175"/>
        <v>0</v>
      </c>
      <c r="AE1832" s="419">
        <f t="shared" si="176"/>
        <v>0</v>
      </c>
      <c r="AF1832" s="419">
        <f t="shared" si="177"/>
        <v>0</v>
      </c>
      <c r="AG1832" s="419">
        <f t="shared" si="178"/>
        <v>1</v>
      </c>
      <c r="AH1832" s="419">
        <f t="shared" si="179"/>
        <v>0</v>
      </c>
    </row>
    <row r="1833" spans="1:34" ht="14.5" x14ac:dyDescent="0.35">
      <c r="A1833" s="681" t="s">
        <v>1595</v>
      </c>
      <c r="B1833" s="682" t="s">
        <v>4572</v>
      </c>
      <c r="C1833" s="419"/>
      <c r="D1833" s="419"/>
      <c r="E1833" s="419"/>
      <c r="F1833" s="419"/>
      <c r="G1833" s="419"/>
      <c r="H1833" s="419"/>
      <c r="I1833" s="419"/>
      <c r="J1833" s="419"/>
      <c r="K1833" s="419"/>
      <c r="L1833" s="419"/>
      <c r="M1833" t="s">
        <v>4573</v>
      </c>
      <c r="N1833">
        <v>5</v>
      </c>
      <c r="O1833">
        <v>4</v>
      </c>
      <c r="P1833">
        <v>1</v>
      </c>
      <c r="Q1833">
        <v>0</v>
      </c>
      <c r="R1833">
        <v>0</v>
      </c>
      <c r="S1833">
        <v>0</v>
      </c>
      <c r="T1833">
        <v>2</v>
      </c>
      <c r="U1833">
        <v>3</v>
      </c>
      <c r="V1833">
        <v>0</v>
      </c>
      <c r="W1833">
        <v>0</v>
      </c>
      <c r="X1833">
        <v>0</v>
      </c>
      <c r="Y1833">
        <v>0</v>
      </c>
      <c r="Z1833">
        <v>1</v>
      </c>
      <c r="AA1833">
        <v>3</v>
      </c>
      <c r="AB1833">
        <v>0</v>
      </c>
      <c r="AC1833" s="419">
        <f t="shared" si="174"/>
        <v>0</v>
      </c>
      <c r="AD1833" s="419">
        <f t="shared" si="175"/>
        <v>0</v>
      </c>
      <c r="AE1833" s="419">
        <f t="shared" si="176"/>
        <v>0</v>
      </c>
      <c r="AF1833" s="419">
        <f t="shared" si="177"/>
        <v>1</v>
      </c>
      <c r="AG1833" s="419">
        <f t="shared" si="178"/>
        <v>0</v>
      </c>
      <c r="AH1833" s="419">
        <f t="shared" si="179"/>
        <v>0</v>
      </c>
    </row>
    <row r="1834" spans="1:34" ht="14.5" x14ac:dyDescent="0.35">
      <c r="A1834" s="681" t="s">
        <v>1592</v>
      </c>
      <c r="B1834" s="682" t="s">
        <v>4575</v>
      </c>
      <c r="C1834" s="419"/>
      <c r="D1834" s="419"/>
      <c r="E1834" s="419"/>
      <c r="F1834" s="419"/>
      <c r="G1834" s="419"/>
      <c r="H1834" s="419"/>
      <c r="I1834" s="419"/>
      <c r="J1834" s="419"/>
      <c r="K1834" s="419"/>
      <c r="L1834" s="419"/>
      <c r="M1834" t="s">
        <v>7698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 s="419">
        <f t="shared" si="174"/>
        <v>0</v>
      </c>
      <c r="AD1834" s="419">
        <f t="shared" si="175"/>
        <v>0</v>
      </c>
      <c r="AE1834" s="419">
        <f t="shared" si="176"/>
        <v>0</v>
      </c>
      <c r="AF1834" s="419">
        <f t="shared" si="177"/>
        <v>0</v>
      </c>
      <c r="AG1834" s="419">
        <f t="shared" si="178"/>
        <v>0</v>
      </c>
      <c r="AH1834" s="419">
        <f t="shared" si="179"/>
        <v>0</v>
      </c>
    </row>
    <row r="1835" spans="1:34" ht="14.5" x14ac:dyDescent="0.35">
      <c r="A1835" s="681" t="s">
        <v>4577</v>
      </c>
      <c r="B1835" s="682" t="s">
        <v>4578</v>
      </c>
      <c r="C1835" s="419"/>
      <c r="D1835" s="419"/>
      <c r="E1835" s="419"/>
      <c r="F1835" s="419"/>
      <c r="G1835" s="419"/>
      <c r="H1835" s="419"/>
      <c r="I1835" s="419"/>
      <c r="J1835" s="419"/>
      <c r="K1835" s="419"/>
      <c r="L1835" s="419"/>
      <c r="M1835" t="s">
        <v>4579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 s="419">
        <f t="shared" si="174"/>
        <v>0</v>
      </c>
      <c r="AD1835" s="419">
        <f t="shared" si="175"/>
        <v>0</v>
      </c>
      <c r="AE1835" s="419">
        <f t="shared" si="176"/>
        <v>0</v>
      </c>
      <c r="AF1835" s="419">
        <f t="shared" si="177"/>
        <v>0</v>
      </c>
      <c r="AG1835" s="419">
        <f t="shared" si="178"/>
        <v>0</v>
      </c>
      <c r="AH1835" s="419">
        <f t="shared" si="179"/>
        <v>0</v>
      </c>
    </row>
    <row r="1836" spans="1:34" ht="14.5" x14ac:dyDescent="0.35">
      <c r="A1836" s="681" t="s">
        <v>8369</v>
      </c>
      <c r="B1836" s="682" t="s">
        <v>8367</v>
      </c>
      <c r="C1836" s="419"/>
      <c r="D1836" s="419"/>
      <c r="E1836" s="419"/>
      <c r="F1836" s="419"/>
      <c r="G1836" s="419"/>
      <c r="H1836" s="419"/>
      <c r="I1836" s="419"/>
      <c r="J1836" s="419"/>
      <c r="K1836" s="419"/>
      <c r="L1836" s="419"/>
      <c r="M1836" t="s">
        <v>8368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 s="419">
        <f t="shared" si="174"/>
        <v>0</v>
      </c>
      <c r="AD1836" s="419">
        <f t="shared" si="175"/>
        <v>0</v>
      </c>
      <c r="AE1836" s="419">
        <f t="shared" si="176"/>
        <v>0</v>
      </c>
      <c r="AF1836" s="419">
        <f t="shared" si="177"/>
        <v>0</v>
      </c>
      <c r="AG1836" s="419">
        <f t="shared" si="178"/>
        <v>0</v>
      </c>
      <c r="AH1836" s="419">
        <f t="shared" si="179"/>
        <v>0</v>
      </c>
    </row>
    <row r="1837" spans="1:34" ht="14.5" x14ac:dyDescent="0.35">
      <c r="A1837" s="681" t="s">
        <v>833</v>
      </c>
      <c r="B1837" s="682" t="s">
        <v>4583</v>
      </c>
      <c r="C1837" s="419"/>
      <c r="D1837" s="419"/>
      <c r="E1837" s="419"/>
      <c r="F1837" s="419"/>
      <c r="G1837" s="419"/>
      <c r="H1837" s="419"/>
      <c r="I1837" s="419"/>
      <c r="J1837" s="419"/>
      <c r="K1837" s="419"/>
      <c r="L1837" s="419"/>
      <c r="M1837" t="s">
        <v>4584</v>
      </c>
      <c r="N1837">
        <v>1</v>
      </c>
      <c r="O1837">
        <v>1</v>
      </c>
      <c r="P1837">
        <v>0</v>
      </c>
      <c r="Q1837">
        <v>0</v>
      </c>
      <c r="R1837">
        <v>0</v>
      </c>
      <c r="S1837">
        <v>1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1</v>
      </c>
      <c r="Z1837">
        <v>0</v>
      </c>
      <c r="AA1837">
        <v>0</v>
      </c>
      <c r="AB1837">
        <v>0</v>
      </c>
      <c r="AC1837" s="419">
        <f t="shared" si="174"/>
        <v>0</v>
      </c>
      <c r="AD1837" s="419">
        <f t="shared" si="175"/>
        <v>0</v>
      </c>
      <c r="AE1837" s="419">
        <f t="shared" si="176"/>
        <v>0</v>
      </c>
      <c r="AF1837" s="419">
        <f t="shared" si="177"/>
        <v>0</v>
      </c>
      <c r="AG1837" s="419">
        <f t="shared" si="178"/>
        <v>0</v>
      </c>
      <c r="AH1837" s="419">
        <f t="shared" si="179"/>
        <v>0</v>
      </c>
    </row>
    <row r="1838" spans="1:34" ht="14.5" x14ac:dyDescent="0.35">
      <c r="A1838" s="681" t="s">
        <v>1701</v>
      </c>
      <c r="B1838" s="682" t="s">
        <v>8381</v>
      </c>
      <c r="C1838" s="419"/>
      <c r="D1838" s="419"/>
      <c r="E1838" s="419"/>
      <c r="F1838" s="419"/>
      <c r="G1838" s="419"/>
      <c r="H1838" s="419"/>
      <c r="I1838" s="419"/>
      <c r="J1838" s="419"/>
      <c r="K1838" s="419"/>
      <c r="L1838" s="419"/>
      <c r="M1838" t="s">
        <v>10811</v>
      </c>
      <c r="N1838">
        <v>9</v>
      </c>
      <c r="O1838">
        <v>4</v>
      </c>
      <c r="P1838">
        <v>5</v>
      </c>
      <c r="Q1838">
        <v>0</v>
      </c>
      <c r="R1838">
        <v>2</v>
      </c>
      <c r="S1838">
        <v>1</v>
      </c>
      <c r="T1838">
        <v>4</v>
      </c>
      <c r="U1838">
        <v>2</v>
      </c>
      <c r="V1838">
        <v>0</v>
      </c>
      <c r="W1838">
        <v>0</v>
      </c>
      <c r="X1838">
        <v>0</v>
      </c>
      <c r="Y1838">
        <v>0</v>
      </c>
      <c r="Z1838">
        <v>2</v>
      </c>
      <c r="AA1838">
        <v>2</v>
      </c>
      <c r="AB1838">
        <v>0</v>
      </c>
      <c r="AC1838" s="419">
        <f t="shared" si="174"/>
        <v>0</v>
      </c>
      <c r="AD1838" s="419">
        <f t="shared" si="175"/>
        <v>2</v>
      </c>
      <c r="AE1838" s="419">
        <f t="shared" si="176"/>
        <v>1</v>
      </c>
      <c r="AF1838" s="419">
        <f t="shared" si="177"/>
        <v>2</v>
      </c>
      <c r="AG1838" s="419">
        <f t="shared" si="178"/>
        <v>0</v>
      </c>
      <c r="AH1838" s="419">
        <f t="shared" si="179"/>
        <v>0</v>
      </c>
    </row>
    <row r="1839" spans="1:34" ht="14.5" x14ac:dyDescent="0.35">
      <c r="A1839" s="681" t="s">
        <v>1691</v>
      </c>
      <c r="B1839" s="682" t="s">
        <v>4587</v>
      </c>
      <c r="C1839" s="419"/>
      <c r="D1839" s="419"/>
      <c r="E1839" s="419"/>
      <c r="F1839" s="419"/>
      <c r="G1839" s="419"/>
      <c r="H1839" s="419"/>
      <c r="I1839" s="419"/>
      <c r="J1839" s="419"/>
      <c r="K1839" s="419"/>
      <c r="L1839" s="419"/>
      <c r="M1839" t="s">
        <v>4588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 s="419">
        <f t="shared" si="174"/>
        <v>0</v>
      </c>
      <c r="AD1839" s="419">
        <f t="shared" si="175"/>
        <v>0</v>
      </c>
      <c r="AE1839" s="419">
        <f t="shared" si="176"/>
        <v>0</v>
      </c>
      <c r="AF1839" s="419">
        <f t="shared" si="177"/>
        <v>0</v>
      </c>
      <c r="AG1839" s="419">
        <f t="shared" si="178"/>
        <v>0</v>
      </c>
      <c r="AH1839" s="419">
        <f t="shared" si="179"/>
        <v>0</v>
      </c>
    </row>
    <row r="1840" spans="1:34" ht="14.5" x14ac:dyDescent="0.35">
      <c r="A1840" s="681" t="s">
        <v>1695</v>
      </c>
      <c r="B1840" s="682" t="s">
        <v>4589</v>
      </c>
      <c r="C1840" s="419"/>
      <c r="D1840" s="419"/>
      <c r="E1840" s="419"/>
      <c r="F1840" s="419"/>
      <c r="G1840" s="419"/>
      <c r="H1840" s="419"/>
      <c r="I1840" s="419"/>
      <c r="J1840" s="419"/>
      <c r="K1840" s="419"/>
      <c r="L1840" s="419"/>
      <c r="M1840" t="s">
        <v>4590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 s="419">
        <f t="shared" si="174"/>
        <v>0</v>
      </c>
      <c r="AD1840" s="419">
        <f t="shared" si="175"/>
        <v>0</v>
      </c>
      <c r="AE1840" s="419">
        <f t="shared" si="176"/>
        <v>0</v>
      </c>
      <c r="AF1840" s="419">
        <f t="shared" si="177"/>
        <v>0</v>
      </c>
      <c r="AG1840" s="419">
        <f t="shared" si="178"/>
        <v>0</v>
      </c>
      <c r="AH1840" s="419">
        <f t="shared" si="179"/>
        <v>0</v>
      </c>
    </row>
    <row r="1841" spans="1:34" ht="14.5" x14ac:dyDescent="0.35">
      <c r="A1841" s="681" t="s">
        <v>1860</v>
      </c>
      <c r="B1841" s="682" t="s">
        <v>4592</v>
      </c>
      <c r="C1841" s="419"/>
      <c r="D1841" s="419"/>
      <c r="E1841" s="419"/>
      <c r="F1841" s="419"/>
      <c r="G1841" s="419"/>
      <c r="H1841" s="419"/>
      <c r="I1841" s="419"/>
      <c r="J1841" s="419"/>
      <c r="K1841" s="419"/>
      <c r="L1841" s="419"/>
      <c r="M1841" t="s">
        <v>1994</v>
      </c>
      <c r="N1841">
        <v>15</v>
      </c>
      <c r="O1841">
        <v>12</v>
      </c>
      <c r="P1841">
        <v>3</v>
      </c>
      <c r="Q1841">
        <v>5</v>
      </c>
      <c r="R1841">
        <v>3</v>
      </c>
      <c r="S1841">
        <v>0</v>
      </c>
      <c r="T1841">
        <v>4</v>
      </c>
      <c r="U1841">
        <v>3</v>
      </c>
      <c r="V1841">
        <v>0</v>
      </c>
      <c r="W1841">
        <v>4</v>
      </c>
      <c r="X1841">
        <v>2</v>
      </c>
      <c r="Y1841">
        <v>0</v>
      </c>
      <c r="Z1841">
        <v>4</v>
      </c>
      <c r="AA1841">
        <v>2</v>
      </c>
      <c r="AB1841">
        <v>0</v>
      </c>
      <c r="AC1841" s="419">
        <f t="shared" si="174"/>
        <v>1</v>
      </c>
      <c r="AD1841" s="419">
        <f t="shared" si="175"/>
        <v>1</v>
      </c>
      <c r="AE1841" s="419">
        <f t="shared" si="176"/>
        <v>0</v>
      </c>
      <c r="AF1841" s="419">
        <f t="shared" si="177"/>
        <v>0</v>
      </c>
      <c r="AG1841" s="419">
        <f t="shared" si="178"/>
        <v>1</v>
      </c>
      <c r="AH1841" s="419">
        <f t="shared" si="179"/>
        <v>0</v>
      </c>
    </row>
    <row r="1842" spans="1:34" ht="14.5" x14ac:dyDescent="0.35">
      <c r="A1842" s="681" t="s">
        <v>2457</v>
      </c>
      <c r="B1842" s="682" t="s">
        <v>4593</v>
      </c>
      <c r="C1842" s="419"/>
      <c r="D1842" s="419"/>
      <c r="E1842" s="419"/>
      <c r="F1842" s="419"/>
      <c r="G1842" s="419"/>
      <c r="H1842" s="419"/>
      <c r="I1842" s="419"/>
      <c r="J1842" s="419"/>
      <c r="K1842" s="419"/>
      <c r="L1842" s="419"/>
      <c r="M1842" t="s">
        <v>4594</v>
      </c>
      <c r="N1842">
        <v>7</v>
      </c>
      <c r="O1842">
        <v>5</v>
      </c>
      <c r="P1842">
        <v>2</v>
      </c>
      <c r="Q1842">
        <v>0</v>
      </c>
      <c r="R1842">
        <v>1</v>
      </c>
      <c r="S1842">
        <v>0</v>
      </c>
      <c r="T1842">
        <v>1</v>
      </c>
      <c r="U1842">
        <v>5</v>
      </c>
      <c r="V1842">
        <v>0</v>
      </c>
      <c r="W1842">
        <v>0</v>
      </c>
      <c r="X1842">
        <v>1</v>
      </c>
      <c r="Y1842">
        <v>0</v>
      </c>
      <c r="Z1842">
        <v>1</v>
      </c>
      <c r="AA1842">
        <v>3</v>
      </c>
      <c r="AB1842">
        <v>0</v>
      </c>
      <c r="AC1842" s="419">
        <f t="shared" si="174"/>
        <v>0</v>
      </c>
      <c r="AD1842" s="419">
        <f t="shared" si="175"/>
        <v>0</v>
      </c>
      <c r="AE1842" s="419">
        <f t="shared" si="176"/>
        <v>0</v>
      </c>
      <c r="AF1842" s="419">
        <f t="shared" si="177"/>
        <v>0</v>
      </c>
      <c r="AG1842" s="419">
        <f t="shared" si="178"/>
        <v>2</v>
      </c>
      <c r="AH1842" s="419">
        <f t="shared" si="179"/>
        <v>0</v>
      </c>
    </row>
    <row r="1843" spans="1:34" ht="14.5" x14ac:dyDescent="0.35">
      <c r="A1843" s="681" t="s">
        <v>2654</v>
      </c>
      <c r="B1843" s="682" t="s">
        <v>10799</v>
      </c>
      <c r="C1843" s="419"/>
      <c r="D1843" s="419"/>
      <c r="E1843" s="419"/>
      <c r="F1843" s="419"/>
      <c r="G1843" s="419"/>
      <c r="H1843" s="419"/>
      <c r="I1843" s="419"/>
      <c r="J1843" s="419"/>
      <c r="K1843" s="419"/>
      <c r="L1843" s="419"/>
      <c r="M1843" t="s">
        <v>10800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 s="419">
        <f t="shared" si="174"/>
        <v>0</v>
      </c>
      <c r="AD1843" s="419">
        <f t="shared" si="175"/>
        <v>0</v>
      </c>
      <c r="AE1843" s="419">
        <f t="shared" si="176"/>
        <v>0</v>
      </c>
      <c r="AF1843" s="419">
        <f t="shared" si="177"/>
        <v>0</v>
      </c>
      <c r="AG1843" s="419">
        <f t="shared" si="178"/>
        <v>0</v>
      </c>
      <c r="AH1843" s="419">
        <f t="shared" si="179"/>
        <v>0</v>
      </c>
    </row>
    <row r="1844" spans="1:34" ht="14.5" x14ac:dyDescent="0.35">
      <c r="A1844" s="681" t="s">
        <v>3960</v>
      </c>
      <c r="B1844" s="682" t="s">
        <v>10824</v>
      </c>
      <c r="C1844" s="419"/>
      <c r="D1844" s="419"/>
      <c r="E1844" s="419"/>
      <c r="F1844" s="419"/>
      <c r="G1844" s="419"/>
      <c r="H1844" s="419"/>
      <c r="I1844" s="419"/>
      <c r="J1844" s="419"/>
      <c r="K1844" s="419"/>
      <c r="L1844" s="419"/>
      <c r="M1844" t="s">
        <v>461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 s="419">
        <f t="shared" si="174"/>
        <v>0</v>
      </c>
      <c r="AD1844" s="419">
        <f t="shared" si="175"/>
        <v>0</v>
      </c>
      <c r="AE1844" s="419">
        <f t="shared" si="176"/>
        <v>0</v>
      </c>
      <c r="AF1844" s="419">
        <f t="shared" si="177"/>
        <v>0</v>
      </c>
      <c r="AG1844" s="419">
        <f t="shared" si="178"/>
        <v>0</v>
      </c>
      <c r="AH1844" s="419">
        <f t="shared" si="179"/>
        <v>0</v>
      </c>
    </row>
    <row r="1845" spans="1:34" ht="14.5" x14ac:dyDescent="0.35">
      <c r="A1845" s="681" t="s">
        <v>7540</v>
      </c>
      <c r="B1845" s="682" t="s">
        <v>4595</v>
      </c>
      <c r="C1845" s="419"/>
      <c r="D1845" s="419"/>
      <c r="E1845" s="419"/>
      <c r="F1845" s="419"/>
      <c r="G1845" s="419"/>
      <c r="H1845" s="419"/>
      <c r="I1845" s="419"/>
      <c r="J1845" s="419"/>
      <c r="K1845" s="419"/>
      <c r="L1845" s="419"/>
      <c r="M1845" t="s">
        <v>4596</v>
      </c>
      <c r="N1845">
        <v>4</v>
      </c>
      <c r="O1845">
        <v>2</v>
      </c>
      <c r="P1845">
        <v>2</v>
      </c>
      <c r="Q1845">
        <v>1</v>
      </c>
      <c r="R1845">
        <v>0</v>
      </c>
      <c r="S1845">
        <v>1</v>
      </c>
      <c r="T1845">
        <v>2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2</v>
      </c>
      <c r="AA1845">
        <v>0</v>
      </c>
      <c r="AB1845">
        <v>0</v>
      </c>
      <c r="AC1845" s="419">
        <f t="shared" si="174"/>
        <v>1</v>
      </c>
      <c r="AD1845" s="419">
        <f t="shared" si="175"/>
        <v>0</v>
      </c>
      <c r="AE1845" s="419">
        <f t="shared" si="176"/>
        <v>1</v>
      </c>
      <c r="AF1845" s="419">
        <f t="shared" si="177"/>
        <v>0</v>
      </c>
      <c r="AG1845" s="419">
        <f t="shared" si="178"/>
        <v>0</v>
      </c>
      <c r="AH1845" s="419">
        <f t="shared" si="179"/>
        <v>0</v>
      </c>
    </row>
    <row r="1846" spans="1:34" ht="14.5" x14ac:dyDescent="0.35">
      <c r="A1846" s="681" t="s">
        <v>8352</v>
      </c>
      <c r="B1846" s="682" t="s">
        <v>10832</v>
      </c>
      <c r="C1846" s="419"/>
      <c r="D1846" s="419"/>
      <c r="E1846" s="419"/>
      <c r="F1846" s="419"/>
      <c r="G1846" s="419"/>
      <c r="H1846" s="419"/>
      <c r="I1846" s="419"/>
      <c r="J1846" s="419"/>
      <c r="K1846" s="419"/>
      <c r="L1846" s="419"/>
      <c r="M1846" t="s">
        <v>10833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 s="419">
        <f t="shared" si="174"/>
        <v>0</v>
      </c>
      <c r="AD1846" s="419">
        <f t="shared" si="175"/>
        <v>0</v>
      </c>
      <c r="AE1846" s="419">
        <f t="shared" si="176"/>
        <v>0</v>
      </c>
      <c r="AF1846" s="419">
        <f t="shared" si="177"/>
        <v>0</v>
      </c>
      <c r="AG1846" s="419">
        <f t="shared" si="178"/>
        <v>0</v>
      </c>
      <c r="AH1846" s="419">
        <f t="shared" si="179"/>
        <v>0</v>
      </c>
    </row>
    <row r="1847" spans="1:34" ht="14.5" x14ac:dyDescent="0.35">
      <c r="A1847" s="681" t="s">
        <v>4599</v>
      </c>
      <c r="B1847" s="682" t="s">
        <v>10849</v>
      </c>
      <c r="C1847" s="419"/>
      <c r="D1847" s="419"/>
      <c r="E1847" s="419"/>
      <c r="F1847" s="419"/>
      <c r="G1847" s="419"/>
      <c r="H1847" s="419"/>
      <c r="I1847" s="419"/>
      <c r="J1847" s="419"/>
      <c r="K1847" s="419"/>
      <c r="L1847" s="419"/>
      <c r="M1847" t="s">
        <v>81</v>
      </c>
      <c r="N1847">
        <v>15</v>
      </c>
      <c r="O1847">
        <v>10</v>
      </c>
      <c r="P1847">
        <v>5</v>
      </c>
      <c r="Q1847">
        <v>0</v>
      </c>
      <c r="R1847">
        <v>0</v>
      </c>
      <c r="S1847">
        <v>7</v>
      </c>
      <c r="T1847">
        <v>0</v>
      </c>
      <c r="U1847">
        <v>8</v>
      </c>
      <c r="V1847">
        <v>0</v>
      </c>
      <c r="W1847">
        <v>0</v>
      </c>
      <c r="X1847">
        <v>0</v>
      </c>
      <c r="Y1847">
        <v>3</v>
      </c>
      <c r="Z1847">
        <v>0</v>
      </c>
      <c r="AA1847">
        <v>7</v>
      </c>
      <c r="AB1847">
        <v>0</v>
      </c>
      <c r="AC1847" s="419">
        <f t="shared" si="174"/>
        <v>0</v>
      </c>
      <c r="AD1847" s="419">
        <f t="shared" si="175"/>
        <v>0</v>
      </c>
      <c r="AE1847" s="419">
        <f t="shared" si="176"/>
        <v>4</v>
      </c>
      <c r="AF1847" s="419">
        <f t="shared" si="177"/>
        <v>0</v>
      </c>
      <c r="AG1847" s="419">
        <f t="shared" si="178"/>
        <v>1</v>
      </c>
      <c r="AH1847" s="419">
        <f t="shared" si="179"/>
        <v>0</v>
      </c>
    </row>
    <row r="1848" spans="1:34" ht="14.5" x14ac:dyDescent="0.35">
      <c r="A1848" s="681" t="s">
        <v>4600</v>
      </c>
      <c r="B1848" s="682" t="s">
        <v>10861</v>
      </c>
      <c r="C1848" s="419"/>
      <c r="D1848" s="419"/>
      <c r="E1848" s="419"/>
      <c r="F1848" s="419"/>
      <c r="G1848" s="419"/>
      <c r="H1848" s="419"/>
      <c r="I1848" s="419"/>
      <c r="J1848" s="419"/>
      <c r="K1848" s="419"/>
      <c r="L1848" s="419"/>
      <c r="M1848" t="s">
        <v>103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 s="419">
        <f t="shared" si="174"/>
        <v>0</v>
      </c>
      <c r="AD1848" s="419">
        <f t="shared" si="175"/>
        <v>0</v>
      </c>
      <c r="AE1848" s="419">
        <f t="shared" si="176"/>
        <v>0</v>
      </c>
      <c r="AF1848" s="419">
        <f t="shared" si="177"/>
        <v>0</v>
      </c>
      <c r="AG1848" s="419">
        <f t="shared" si="178"/>
        <v>0</v>
      </c>
      <c r="AH1848" s="419">
        <f t="shared" si="179"/>
        <v>0</v>
      </c>
    </row>
    <row r="1849" spans="1:34" ht="14.5" x14ac:dyDescent="0.35">
      <c r="A1849" s="681" t="s">
        <v>4601</v>
      </c>
      <c r="B1849" s="682" t="s">
        <v>4602</v>
      </c>
      <c r="C1849" s="419"/>
      <c r="D1849" s="419"/>
      <c r="E1849" s="419"/>
      <c r="F1849" s="419"/>
      <c r="G1849" s="419"/>
      <c r="H1849" s="419"/>
      <c r="I1849" s="419"/>
      <c r="J1849" s="419"/>
      <c r="K1849" s="419"/>
      <c r="L1849" s="419"/>
      <c r="M1849" t="s">
        <v>4603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 s="419">
        <f t="shared" si="174"/>
        <v>0</v>
      </c>
      <c r="AD1849" s="419">
        <f t="shared" si="175"/>
        <v>0</v>
      </c>
      <c r="AE1849" s="419">
        <f t="shared" si="176"/>
        <v>0</v>
      </c>
      <c r="AF1849" s="419">
        <f t="shared" si="177"/>
        <v>0</v>
      </c>
      <c r="AG1849" s="419">
        <f t="shared" si="178"/>
        <v>0</v>
      </c>
      <c r="AH1849" s="419">
        <f t="shared" si="179"/>
        <v>0</v>
      </c>
    </row>
    <row r="1850" spans="1:34" ht="14.5" x14ac:dyDescent="0.35">
      <c r="A1850" s="681" t="s">
        <v>4605</v>
      </c>
      <c r="B1850" s="682" t="s">
        <v>10719</v>
      </c>
      <c r="C1850" s="419"/>
      <c r="D1850" s="419"/>
      <c r="E1850" s="419"/>
      <c r="F1850" s="419"/>
      <c r="G1850" s="419"/>
      <c r="H1850" s="419"/>
      <c r="I1850" s="419"/>
      <c r="J1850" s="419"/>
      <c r="K1850" s="419"/>
      <c r="L1850" s="419"/>
      <c r="M1850" t="s">
        <v>10720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 s="419">
        <f t="shared" si="174"/>
        <v>0</v>
      </c>
      <c r="AD1850" s="419">
        <f t="shared" si="175"/>
        <v>0</v>
      </c>
      <c r="AE1850" s="419">
        <f t="shared" si="176"/>
        <v>0</v>
      </c>
      <c r="AF1850" s="419">
        <f t="shared" si="177"/>
        <v>0</v>
      </c>
      <c r="AG1850" s="419">
        <f t="shared" si="178"/>
        <v>0</v>
      </c>
      <c r="AH1850" s="419">
        <f t="shared" si="179"/>
        <v>0</v>
      </c>
    </row>
    <row r="1851" spans="1:34" ht="14.5" x14ac:dyDescent="0.35">
      <c r="A1851" s="681" t="s">
        <v>2280</v>
      </c>
      <c r="B1851" s="682" t="s">
        <v>10730</v>
      </c>
      <c r="C1851" s="419"/>
      <c r="D1851" s="419"/>
      <c r="E1851" s="419"/>
      <c r="F1851" s="419"/>
      <c r="G1851" s="419"/>
      <c r="H1851" s="419"/>
      <c r="I1851" s="419"/>
      <c r="J1851" s="419"/>
      <c r="K1851" s="419"/>
      <c r="L1851" s="419"/>
      <c r="M1851" t="s">
        <v>10731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 s="419">
        <f t="shared" si="174"/>
        <v>0</v>
      </c>
      <c r="AD1851" s="419">
        <f t="shared" si="175"/>
        <v>0</v>
      </c>
      <c r="AE1851" s="419">
        <f t="shared" si="176"/>
        <v>0</v>
      </c>
      <c r="AF1851" s="419">
        <f t="shared" si="177"/>
        <v>0</v>
      </c>
      <c r="AG1851" s="419">
        <f t="shared" si="178"/>
        <v>0</v>
      </c>
      <c r="AH1851" s="419">
        <f t="shared" si="179"/>
        <v>0</v>
      </c>
    </row>
    <row r="1852" spans="1:34" ht="14.5" x14ac:dyDescent="0.35">
      <c r="A1852" s="681" t="s">
        <v>4606</v>
      </c>
      <c r="B1852" s="682" t="s">
        <v>10734</v>
      </c>
      <c r="C1852" s="419"/>
      <c r="D1852" s="419"/>
      <c r="E1852" s="419"/>
      <c r="F1852" s="419"/>
      <c r="G1852" s="419"/>
      <c r="H1852" s="419"/>
      <c r="I1852" s="419"/>
      <c r="J1852" s="419"/>
      <c r="K1852" s="419"/>
      <c r="L1852" s="419"/>
      <c r="M1852" t="s">
        <v>10735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 s="419">
        <f t="shared" si="174"/>
        <v>0</v>
      </c>
      <c r="AD1852" s="419">
        <f t="shared" si="175"/>
        <v>0</v>
      </c>
      <c r="AE1852" s="419">
        <f t="shared" si="176"/>
        <v>0</v>
      </c>
      <c r="AF1852" s="419">
        <f t="shared" si="177"/>
        <v>0</v>
      </c>
      <c r="AG1852" s="419">
        <f t="shared" si="178"/>
        <v>0</v>
      </c>
      <c r="AH1852" s="419">
        <f t="shared" si="179"/>
        <v>0</v>
      </c>
    </row>
    <row r="1853" spans="1:34" ht="14.5" x14ac:dyDescent="0.35">
      <c r="A1853" s="681" t="s">
        <v>8225</v>
      </c>
      <c r="B1853" s="682" t="s">
        <v>10758</v>
      </c>
      <c r="C1853" s="419"/>
      <c r="D1853" s="419"/>
      <c r="E1853" s="419"/>
      <c r="F1853" s="419"/>
      <c r="G1853" s="419"/>
      <c r="H1853" s="419"/>
      <c r="I1853" s="419"/>
      <c r="J1853" s="419"/>
      <c r="K1853" s="419"/>
      <c r="L1853" s="419"/>
      <c r="M1853" t="s">
        <v>10759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 s="419">
        <f t="shared" si="174"/>
        <v>0</v>
      </c>
      <c r="AD1853" s="419">
        <f t="shared" si="175"/>
        <v>0</v>
      </c>
      <c r="AE1853" s="419">
        <f t="shared" si="176"/>
        <v>0</v>
      </c>
      <c r="AF1853" s="419">
        <f t="shared" si="177"/>
        <v>0</v>
      </c>
      <c r="AG1853" s="419">
        <f t="shared" si="178"/>
        <v>0</v>
      </c>
      <c r="AH1853" s="419">
        <f t="shared" si="179"/>
        <v>0</v>
      </c>
    </row>
    <row r="1854" spans="1:34" ht="14.5" x14ac:dyDescent="0.35">
      <c r="A1854" s="681" t="s">
        <v>1568</v>
      </c>
      <c r="B1854" s="682" t="s">
        <v>10773</v>
      </c>
      <c r="C1854" s="419"/>
      <c r="D1854" s="419"/>
      <c r="E1854" s="419"/>
      <c r="F1854" s="419"/>
      <c r="G1854" s="419"/>
      <c r="H1854" s="419"/>
      <c r="I1854" s="419"/>
      <c r="J1854" s="419"/>
      <c r="K1854" s="419"/>
      <c r="L1854" s="419"/>
      <c r="M1854" t="s">
        <v>10774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 s="419">
        <f t="shared" si="174"/>
        <v>0</v>
      </c>
      <c r="AD1854" s="419">
        <f t="shared" si="175"/>
        <v>0</v>
      </c>
      <c r="AE1854" s="419">
        <f t="shared" si="176"/>
        <v>0</v>
      </c>
      <c r="AF1854" s="419">
        <f t="shared" si="177"/>
        <v>0</v>
      </c>
      <c r="AG1854" s="419">
        <f t="shared" si="178"/>
        <v>0</v>
      </c>
      <c r="AH1854" s="419">
        <f t="shared" si="179"/>
        <v>0</v>
      </c>
    </row>
    <row r="1855" spans="1:34" ht="14.5" x14ac:dyDescent="0.35">
      <c r="A1855" s="681" t="s">
        <v>4607</v>
      </c>
      <c r="B1855" s="682" t="s">
        <v>10805</v>
      </c>
      <c r="C1855" s="419"/>
      <c r="D1855" s="419"/>
      <c r="E1855" s="419"/>
      <c r="F1855" s="419"/>
      <c r="G1855" s="419"/>
      <c r="H1855" s="419"/>
      <c r="I1855" s="419"/>
      <c r="J1855" s="419"/>
      <c r="K1855" s="419"/>
      <c r="L1855" s="419"/>
      <c r="M1855" t="s">
        <v>10806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 s="419">
        <f t="shared" si="174"/>
        <v>0</v>
      </c>
      <c r="AD1855" s="419">
        <f t="shared" si="175"/>
        <v>0</v>
      </c>
      <c r="AE1855" s="419">
        <f t="shared" si="176"/>
        <v>0</v>
      </c>
      <c r="AF1855" s="419">
        <f t="shared" si="177"/>
        <v>0</v>
      </c>
      <c r="AG1855" s="419">
        <f t="shared" si="178"/>
        <v>0</v>
      </c>
      <c r="AH1855" s="419">
        <f t="shared" si="179"/>
        <v>0</v>
      </c>
    </row>
    <row r="1856" spans="1:34" ht="14.5" x14ac:dyDescent="0.35">
      <c r="A1856" s="681" t="s">
        <v>7164</v>
      </c>
      <c r="B1856" s="682" t="s">
        <v>10845</v>
      </c>
      <c r="C1856" s="419"/>
      <c r="D1856" s="419"/>
      <c r="E1856" s="419"/>
      <c r="F1856" s="419"/>
      <c r="G1856" s="419"/>
      <c r="H1856" s="419"/>
      <c r="I1856" s="419"/>
      <c r="J1856" s="419"/>
      <c r="K1856" s="419"/>
      <c r="L1856" s="419"/>
      <c r="M1856" t="s">
        <v>2710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 s="419">
        <f t="shared" si="174"/>
        <v>0</v>
      </c>
      <c r="AD1856" s="419">
        <f t="shared" si="175"/>
        <v>0</v>
      </c>
      <c r="AE1856" s="419">
        <f t="shared" si="176"/>
        <v>0</v>
      </c>
      <c r="AF1856" s="419">
        <f t="shared" si="177"/>
        <v>0</v>
      </c>
      <c r="AG1856" s="419">
        <f t="shared" si="178"/>
        <v>0</v>
      </c>
      <c r="AH1856" s="419">
        <f t="shared" si="179"/>
        <v>0</v>
      </c>
    </row>
    <row r="1857" spans="1:34" ht="14.5" x14ac:dyDescent="0.35">
      <c r="A1857" s="681" t="s">
        <v>3341</v>
      </c>
      <c r="B1857" s="682" t="s">
        <v>4608</v>
      </c>
      <c r="C1857" s="419"/>
      <c r="D1857" s="419"/>
      <c r="E1857" s="419"/>
      <c r="F1857" s="419"/>
      <c r="G1857" s="419"/>
      <c r="H1857" s="419"/>
      <c r="I1857" s="419"/>
      <c r="J1857" s="419"/>
      <c r="K1857" s="419"/>
      <c r="L1857" s="419"/>
      <c r="M1857" t="s">
        <v>4609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 s="419">
        <f t="shared" si="174"/>
        <v>0</v>
      </c>
      <c r="AD1857" s="419">
        <f t="shared" si="175"/>
        <v>0</v>
      </c>
      <c r="AE1857" s="419">
        <f t="shared" si="176"/>
        <v>0</v>
      </c>
      <c r="AF1857" s="419">
        <f t="shared" si="177"/>
        <v>0</v>
      </c>
      <c r="AG1857" s="419">
        <f t="shared" si="178"/>
        <v>0</v>
      </c>
      <c r="AH1857" s="419">
        <f t="shared" si="179"/>
        <v>0</v>
      </c>
    </row>
    <row r="1858" spans="1:34" ht="14.5" x14ac:dyDescent="0.35">
      <c r="A1858" s="681" t="s">
        <v>4611</v>
      </c>
      <c r="B1858" s="682" t="s">
        <v>4612</v>
      </c>
      <c r="C1858" s="419"/>
      <c r="D1858" s="419"/>
      <c r="E1858" s="419"/>
      <c r="F1858" s="419"/>
      <c r="G1858" s="419"/>
      <c r="H1858" s="419"/>
      <c r="I1858" s="419"/>
      <c r="J1858" s="419"/>
      <c r="K1858" s="419"/>
      <c r="L1858" s="419"/>
      <c r="M1858" t="s">
        <v>4613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 s="419">
        <f t="shared" si="174"/>
        <v>0</v>
      </c>
      <c r="AD1858" s="419">
        <f t="shared" si="175"/>
        <v>0</v>
      </c>
      <c r="AE1858" s="419">
        <f t="shared" si="176"/>
        <v>0</v>
      </c>
      <c r="AF1858" s="419">
        <f t="shared" si="177"/>
        <v>0</v>
      </c>
      <c r="AG1858" s="419">
        <f t="shared" si="178"/>
        <v>0</v>
      </c>
      <c r="AH1858" s="419">
        <f t="shared" si="179"/>
        <v>0</v>
      </c>
    </row>
    <row r="1859" spans="1:34" ht="14.5" x14ac:dyDescent="0.35">
      <c r="A1859" s="681" t="s">
        <v>4301</v>
      </c>
      <c r="B1859" s="682" t="s">
        <v>4615</v>
      </c>
      <c r="C1859" s="419"/>
      <c r="D1859" s="419"/>
      <c r="E1859" s="419"/>
      <c r="F1859" s="419"/>
      <c r="G1859" s="419"/>
      <c r="H1859" s="419"/>
      <c r="I1859" s="419"/>
      <c r="J1859" s="419"/>
      <c r="K1859" s="419"/>
      <c r="L1859" s="419"/>
      <c r="M1859" t="s">
        <v>4616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 s="419">
        <f t="shared" si="174"/>
        <v>0</v>
      </c>
      <c r="AD1859" s="419">
        <f t="shared" si="175"/>
        <v>0</v>
      </c>
      <c r="AE1859" s="419">
        <f t="shared" si="176"/>
        <v>0</v>
      </c>
      <c r="AF1859" s="419">
        <f t="shared" si="177"/>
        <v>0</v>
      </c>
      <c r="AG1859" s="419">
        <f t="shared" si="178"/>
        <v>0</v>
      </c>
      <c r="AH1859" s="419">
        <f t="shared" si="179"/>
        <v>0</v>
      </c>
    </row>
    <row r="1860" spans="1:34" ht="14.5" x14ac:dyDescent="0.35">
      <c r="A1860" s="681" t="s">
        <v>4326</v>
      </c>
      <c r="B1860" s="682" t="s">
        <v>4619</v>
      </c>
      <c r="C1860" s="419"/>
      <c r="D1860" s="419"/>
      <c r="E1860" s="419"/>
      <c r="F1860" s="419"/>
      <c r="G1860" s="419"/>
      <c r="H1860" s="419"/>
      <c r="I1860" s="419"/>
      <c r="J1860" s="419"/>
      <c r="K1860" s="419"/>
      <c r="L1860" s="419"/>
      <c r="M1860" t="s">
        <v>4620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 s="419">
        <f t="shared" ref="AC1860:AC1923" si="180">+Q1860-W1860</f>
        <v>0</v>
      </c>
      <c r="AD1860" s="419">
        <f t="shared" ref="AD1860:AD1923" si="181">+R1860-X1860</f>
        <v>0</v>
      </c>
      <c r="AE1860" s="419">
        <f t="shared" ref="AE1860:AE1923" si="182">+S1860-Y1860</f>
        <v>0</v>
      </c>
      <c r="AF1860" s="419">
        <f t="shared" ref="AF1860:AF1923" si="183">+T1860-Z1860</f>
        <v>0</v>
      </c>
      <c r="AG1860" s="419">
        <f t="shared" ref="AG1860:AG1923" si="184">+U1860-AA1860</f>
        <v>0</v>
      </c>
      <c r="AH1860" s="419">
        <f t="shared" ref="AH1860:AH1923" si="185">+V1860-AB1860</f>
        <v>0</v>
      </c>
    </row>
    <row r="1861" spans="1:34" ht="14.5" x14ac:dyDescent="0.35">
      <c r="A1861" s="681" t="s">
        <v>4333</v>
      </c>
      <c r="B1861" s="682" t="s">
        <v>4621</v>
      </c>
      <c r="C1861" s="419"/>
      <c r="D1861" s="419"/>
      <c r="E1861" s="419"/>
      <c r="F1861" s="419"/>
      <c r="G1861" s="419"/>
      <c r="H1861" s="419"/>
      <c r="I1861" s="419"/>
      <c r="J1861" s="419"/>
      <c r="K1861" s="419"/>
      <c r="L1861" s="419"/>
      <c r="M1861" t="s">
        <v>4622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 s="419">
        <f t="shared" si="180"/>
        <v>0</v>
      </c>
      <c r="AD1861" s="419">
        <f t="shared" si="181"/>
        <v>0</v>
      </c>
      <c r="AE1861" s="419">
        <f t="shared" si="182"/>
        <v>0</v>
      </c>
      <c r="AF1861" s="419">
        <f t="shared" si="183"/>
        <v>0</v>
      </c>
      <c r="AG1861" s="419">
        <f t="shared" si="184"/>
        <v>0</v>
      </c>
      <c r="AH1861" s="419">
        <f t="shared" si="185"/>
        <v>0</v>
      </c>
    </row>
    <row r="1862" spans="1:34" ht="14.5" x14ac:dyDescent="0.35">
      <c r="A1862" s="681" t="s">
        <v>7541</v>
      </c>
      <c r="B1862" s="682" t="s">
        <v>4627</v>
      </c>
      <c r="C1862" s="419"/>
      <c r="D1862" s="419"/>
      <c r="E1862" s="419"/>
      <c r="F1862" s="419"/>
      <c r="G1862" s="419"/>
      <c r="H1862" s="419"/>
      <c r="I1862" s="419"/>
      <c r="J1862" s="419"/>
      <c r="K1862" s="419"/>
      <c r="L1862" s="419"/>
      <c r="M1862" t="s">
        <v>4628</v>
      </c>
      <c r="N1862">
        <v>5</v>
      </c>
      <c r="O1862">
        <v>4</v>
      </c>
      <c r="P1862">
        <v>1</v>
      </c>
      <c r="Q1862">
        <v>5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4</v>
      </c>
      <c r="X1862">
        <v>0</v>
      </c>
      <c r="Y1862">
        <v>0</v>
      </c>
      <c r="Z1862">
        <v>0</v>
      </c>
      <c r="AA1862">
        <v>0</v>
      </c>
      <c r="AB1862">
        <v>0</v>
      </c>
      <c r="AC1862" s="419">
        <f t="shared" si="180"/>
        <v>1</v>
      </c>
      <c r="AD1862" s="419">
        <f t="shared" si="181"/>
        <v>0</v>
      </c>
      <c r="AE1862" s="419">
        <f t="shared" si="182"/>
        <v>0</v>
      </c>
      <c r="AF1862" s="419">
        <f t="shared" si="183"/>
        <v>0</v>
      </c>
      <c r="AG1862" s="419">
        <f t="shared" si="184"/>
        <v>0</v>
      </c>
      <c r="AH1862" s="419">
        <f t="shared" si="185"/>
        <v>0</v>
      </c>
    </row>
    <row r="1863" spans="1:34" ht="14.5" x14ac:dyDescent="0.35">
      <c r="A1863" s="681" t="s">
        <v>4630</v>
      </c>
      <c r="B1863" s="682" t="s">
        <v>4631</v>
      </c>
      <c r="C1863" s="419"/>
      <c r="D1863" s="419"/>
      <c r="E1863" s="419"/>
      <c r="F1863" s="419"/>
      <c r="G1863" s="419"/>
      <c r="H1863" s="419"/>
      <c r="I1863" s="419"/>
      <c r="J1863" s="419"/>
      <c r="K1863" s="419"/>
      <c r="L1863" s="419"/>
      <c r="M1863" t="s">
        <v>4632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 s="419">
        <f t="shared" si="180"/>
        <v>0</v>
      </c>
      <c r="AD1863" s="419">
        <f t="shared" si="181"/>
        <v>0</v>
      </c>
      <c r="AE1863" s="419">
        <f t="shared" si="182"/>
        <v>0</v>
      </c>
      <c r="AF1863" s="419">
        <f t="shared" si="183"/>
        <v>0</v>
      </c>
      <c r="AG1863" s="419">
        <f t="shared" si="184"/>
        <v>0</v>
      </c>
      <c r="AH1863" s="419">
        <f t="shared" si="185"/>
        <v>0</v>
      </c>
    </row>
    <row r="1864" spans="1:34" ht="14.5" x14ac:dyDescent="0.35">
      <c r="A1864" s="681" t="s">
        <v>10842</v>
      </c>
      <c r="B1864" s="682" t="s">
        <v>10841</v>
      </c>
      <c r="C1864" s="419"/>
      <c r="D1864" s="419"/>
      <c r="E1864" s="419"/>
      <c r="F1864" s="419"/>
      <c r="G1864" s="419"/>
      <c r="H1864" s="419"/>
      <c r="I1864" s="419"/>
      <c r="J1864" s="419"/>
      <c r="K1864" s="419"/>
      <c r="L1864" s="419"/>
      <c r="M1864" t="s">
        <v>165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 s="419">
        <f t="shared" si="180"/>
        <v>0</v>
      </c>
      <c r="AD1864" s="419">
        <f t="shared" si="181"/>
        <v>0</v>
      </c>
      <c r="AE1864" s="419">
        <f t="shared" si="182"/>
        <v>0</v>
      </c>
      <c r="AF1864" s="419">
        <f t="shared" si="183"/>
        <v>0</v>
      </c>
      <c r="AG1864" s="419">
        <f t="shared" si="184"/>
        <v>0</v>
      </c>
      <c r="AH1864" s="419">
        <f t="shared" si="185"/>
        <v>0</v>
      </c>
    </row>
    <row r="1865" spans="1:34" ht="14.5" x14ac:dyDescent="0.35">
      <c r="A1865" s="681" t="s">
        <v>7365</v>
      </c>
      <c r="B1865" s="682" t="s">
        <v>4634</v>
      </c>
      <c r="C1865" s="419"/>
      <c r="D1865" s="419"/>
      <c r="E1865" s="419"/>
      <c r="F1865" s="419"/>
      <c r="G1865" s="419"/>
      <c r="H1865" s="419"/>
      <c r="I1865" s="419"/>
      <c r="J1865" s="419"/>
      <c r="K1865" s="419"/>
      <c r="L1865" s="419"/>
      <c r="M1865" t="s">
        <v>4635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 s="419">
        <f t="shared" si="180"/>
        <v>0</v>
      </c>
      <c r="AD1865" s="419">
        <f t="shared" si="181"/>
        <v>0</v>
      </c>
      <c r="AE1865" s="419">
        <f t="shared" si="182"/>
        <v>0</v>
      </c>
      <c r="AF1865" s="419">
        <f t="shared" si="183"/>
        <v>0</v>
      </c>
      <c r="AG1865" s="419">
        <f t="shared" si="184"/>
        <v>0</v>
      </c>
      <c r="AH1865" s="419">
        <f t="shared" si="185"/>
        <v>0</v>
      </c>
    </row>
    <row r="1866" spans="1:34" ht="14.5" x14ac:dyDescent="0.35">
      <c r="A1866" s="681" t="s">
        <v>761</v>
      </c>
      <c r="B1866" s="682" t="s">
        <v>10760</v>
      </c>
      <c r="C1866" s="419"/>
      <c r="D1866" s="419"/>
      <c r="E1866" s="419"/>
      <c r="F1866" s="419"/>
      <c r="G1866" s="419"/>
      <c r="H1866" s="419"/>
      <c r="I1866" s="419"/>
      <c r="J1866" s="419"/>
      <c r="K1866" s="419"/>
      <c r="L1866" s="419"/>
      <c r="M1866" t="s">
        <v>4636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 s="419">
        <f t="shared" si="180"/>
        <v>0</v>
      </c>
      <c r="AD1866" s="419">
        <f t="shared" si="181"/>
        <v>0</v>
      </c>
      <c r="AE1866" s="419">
        <f t="shared" si="182"/>
        <v>0</v>
      </c>
      <c r="AF1866" s="419">
        <f t="shared" si="183"/>
        <v>0</v>
      </c>
      <c r="AG1866" s="419">
        <f t="shared" si="184"/>
        <v>0</v>
      </c>
      <c r="AH1866" s="419">
        <f t="shared" si="185"/>
        <v>0</v>
      </c>
    </row>
    <row r="1867" spans="1:34" ht="14.5" x14ac:dyDescent="0.35">
      <c r="A1867" s="681" t="s">
        <v>1617</v>
      </c>
      <c r="B1867" s="682" t="s">
        <v>10768</v>
      </c>
      <c r="C1867" s="419"/>
      <c r="D1867" s="419"/>
      <c r="E1867" s="419"/>
      <c r="F1867" s="419"/>
      <c r="G1867" s="419"/>
      <c r="H1867" s="419"/>
      <c r="I1867" s="419"/>
      <c r="J1867" s="419"/>
      <c r="K1867" s="419"/>
      <c r="L1867" s="419"/>
      <c r="M1867" t="s">
        <v>79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 s="419">
        <f t="shared" si="180"/>
        <v>0</v>
      </c>
      <c r="AD1867" s="419">
        <f t="shared" si="181"/>
        <v>0</v>
      </c>
      <c r="AE1867" s="419">
        <f t="shared" si="182"/>
        <v>0</v>
      </c>
      <c r="AF1867" s="419">
        <f t="shared" si="183"/>
        <v>0</v>
      </c>
      <c r="AG1867" s="419">
        <f t="shared" si="184"/>
        <v>0</v>
      </c>
      <c r="AH1867" s="419">
        <f t="shared" si="185"/>
        <v>0</v>
      </c>
    </row>
    <row r="1868" spans="1:34" ht="14.5" x14ac:dyDescent="0.35">
      <c r="A1868" s="681" t="s">
        <v>8347</v>
      </c>
      <c r="B1868" s="682" t="s">
        <v>10686</v>
      </c>
      <c r="C1868" s="419"/>
      <c r="D1868" s="419"/>
      <c r="E1868" s="419"/>
      <c r="F1868" s="419"/>
      <c r="G1868" s="419"/>
      <c r="H1868" s="419"/>
      <c r="I1868" s="419"/>
      <c r="J1868" s="419"/>
      <c r="K1868" s="419"/>
      <c r="L1868" s="419"/>
      <c r="M1868" t="s">
        <v>10687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 s="419">
        <f t="shared" si="180"/>
        <v>0</v>
      </c>
      <c r="AD1868" s="419">
        <f t="shared" si="181"/>
        <v>0</v>
      </c>
      <c r="AE1868" s="419">
        <f t="shared" si="182"/>
        <v>0</v>
      </c>
      <c r="AF1868" s="419">
        <f t="shared" si="183"/>
        <v>0</v>
      </c>
      <c r="AG1868" s="419">
        <f t="shared" si="184"/>
        <v>0</v>
      </c>
      <c r="AH1868" s="419">
        <f t="shared" si="185"/>
        <v>0</v>
      </c>
    </row>
    <row r="1869" spans="1:34" ht="14.5" x14ac:dyDescent="0.35">
      <c r="A1869" s="681" t="s">
        <v>8335</v>
      </c>
      <c r="B1869" s="682" t="s">
        <v>10769</v>
      </c>
      <c r="C1869" s="419"/>
      <c r="D1869" s="419"/>
      <c r="E1869" s="419"/>
      <c r="F1869" s="419"/>
      <c r="G1869" s="419"/>
      <c r="H1869" s="419"/>
      <c r="I1869" s="419"/>
      <c r="J1869" s="419"/>
      <c r="K1869" s="419"/>
      <c r="L1869" s="419"/>
      <c r="M1869" t="s">
        <v>4637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 s="419">
        <f t="shared" si="180"/>
        <v>0</v>
      </c>
      <c r="AD1869" s="419">
        <f t="shared" si="181"/>
        <v>0</v>
      </c>
      <c r="AE1869" s="419">
        <f t="shared" si="182"/>
        <v>0</v>
      </c>
      <c r="AF1869" s="419">
        <f t="shared" si="183"/>
        <v>0</v>
      </c>
      <c r="AG1869" s="419">
        <f t="shared" si="184"/>
        <v>0</v>
      </c>
      <c r="AH1869" s="419">
        <f t="shared" si="185"/>
        <v>0</v>
      </c>
    </row>
    <row r="1870" spans="1:34" ht="14.5" x14ac:dyDescent="0.35">
      <c r="A1870" s="681" t="s">
        <v>2769</v>
      </c>
      <c r="B1870" s="682" t="s">
        <v>10698</v>
      </c>
      <c r="C1870" s="419"/>
      <c r="D1870" s="419"/>
      <c r="E1870" s="419"/>
      <c r="F1870" s="419"/>
      <c r="G1870" s="419"/>
      <c r="H1870" s="419"/>
      <c r="I1870" s="419"/>
      <c r="J1870" s="419"/>
      <c r="K1870" s="419"/>
      <c r="L1870" s="419"/>
      <c r="M1870" t="s">
        <v>197</v>
      </c>
      <c r="N1870">
        <v>1</v>
      </c>
      <c r="O1870">
        <v>1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0</v>
      </c>
      <c r="AB1870">
        <v>0</v>
      </c>
      <c r="AC1870" s="419">
        <f t="shared" si="180"/>
        <v>0</v>
      </c>
      <c r="AD1870" s="419">
        <f t="shared" si="181"/>
        <v>0</v>
      </c>
      <c r="AE1870" s="419">
        <f t="shared" si="182"/>
        <v>0</v>
      </c>
      <c r="AF1870" s="419">
        <f t="shared" si="183"/>
        <v>0</v>
      </c>
      <c r="AG1870" s="419">
        <f t="shared" si="184"/>
        <v>0</v>
      </c>
      <c r="AH1870" s="419">
        <f t="shared" si="185"/>
        <v>0</v>
      </c>
    </row>
    <row r="1871" spans="1:34" ht="14.5" x14ac:dyDescent="0.35">
      <c r="A1871" s="681" t="s">
        <v>7168</v>
      </c>
      <c r="B1871" s="682" t="s">
        <v>10757</v>
      </c>
      <c r="C1871" s="419"/>
      <c r="D1871" s="419"/>
      <c r="E1871" s="419"/>
      <c r="F1871" s="419"/>
      <c r="G1871" s="419"/>
      <c r="H1871" s="419"/>
      <c r="I1871" s="419"/>
      <c r="J1871" s="419"/>
      <c r="K1871" s="419"/>
      <c r="L1871" s="419"/>
      <c r="M1871" t="s">
        <v>2341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 s="419">
        <f t="shared" si="180"/>
        <v>0</v>
      </c>
      <c r="AD1871" s="419">
        <f t="shared" si="181"/>
        <v>0</v>
      </c>
      <c r="AE1871" s="419">
        <f t="shared" si="182"/>
        <v>0</v>
      </c>
      <c r="AF1871" s="419">
        <f t="shared" si="183"/>
        <v>0</v>
      </c>
      <c r="AG1871" s="419">
        <f t="shared" si="184"/>
        <v>0</v>
      </c>
      <c r="AH1871" s="419">
        <f t="shared" si="185"/>
        <v>0</v>
      </c>
    </row>
    <row r="1872" spans="1:34" ht="14.5" x14ac:dyDescent="0.35">
      <c r="A1872" s="681" t="s">
        <v>10676</v>
      </c>
      <c r="B1872" s="682" t="s">
        <v>10675</v>
      </c>
      <c r="C1872" s="419"/>
      <c r="D1872" s="419"/>
      <c r="E1872" s="419"/>
      <c r="F1872" s="419"/>
      <c r="G1872" s="419"/>
      <c r="H1872" s="419"/>
      <c r="I1872" s="419"/>
      <c r="J1872" s="419"/>
      <c r="K1872" s="419"/>
      <c r="L1872" s="419"/>
      <c r="M1872" t="s">
        <v>10677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 s="419">
        <f t="shared" si="180"/>
        <v>0</v>
      </c>
      <c r="AD1872" s="419">
        <f t="shared" si="181"/>
        <v>0</v>
      </c>
      <c r="AE1872" s="419">
        <f t="shared" si="182"/>
        <v>0</v>
      </c>
      <c r="AF1872" s="419">
        <f t="shared" si="183"/>
        <v>0</v>
      </c>
      <c r="AG1872" s="419">
        <f t="shared" si="184"/>
        <v>0</v>
      </c>
      <c r="AH1872" s="419">
        <f t="shared" si="185"/>
        <v>0</v>
      </c>
    </row>
    <row r="1873" spans="1:34" ht="14.5" x14ac:dyDescent="0.35">
      <c r="A1873" s="681" t="s">
        <v>1494</v>
      </c>
      <c r="B1873" s="682" t="s">
        <v>10689</v>
      </c>
      <c r="C1873" s="419"/>
      <c r="D1873" s="419"/>
      <c r="E1873" s="419"/>
      <c r="F1873" s="419"/>
      <c r="G1873" s="419"/>
      <c r="H1873" s="419"/>
      <c r="I1873" s="419"/>
      <c r="J1873" s="419"/>
      <c r="K1873" s="419"/>
      <c r="L1873" s="419"/>
      <c r="M1873" t="s">
        <v>10690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 s="419">
        <f t="shared" si="180"/>
        <v>0</v>
      </c>
      <c r="AD1873" s="419">
        <f t="shared" si="181"/>
        <v>0</v>
      </c>
      <c r="AE1873" s="419">
        <f t="shared" si="182"/>
        <v>0</v>
      </c>
      <c r="AF1873" s="419">
        <f t="shared" si="183"/>
        <v>0</v>
      </c>
      <c r="AG1873" s="419">
        <f t="shared" si="184"/>
        <v>0</v>
      </c>
      <c r="AH1873" s="419">
        <f t="shared" si="185"/>
        <v>0</v>
      </c>
    </row>
    <row r="1874" spans="1:34" ht="14.5" x14ac:dyDescent="0.35">
      <c r="A1874" s="681" t="s">
        <v>2851</v>
      </c>
      <c r="B1874" s="682" t="s">
        <v>4638</v>
      </c>
      <c r="C1874" s="419"/>
      <c r="D1874" s="419"/>
      <c r="E1874" s="419"/>
      <c r="F1874" s="419"/>
      <c r="G1874" s="419"/>
      <c r="H1874" s="419"/>
      <c r="I1874" s="419"/>
      <c r="J1874" s="419"/>
      <c r="K1874" s="419"/>
      <c r="L1874" s="419"/>
      <c r="M1874" t="s">
        <v>4639</v>
      </c>
      <c r="N1874">
        <v>10</v>
      </c>
      <c r="O1874">
        <v>3</v>
      </c>
      <c r="P1874">
        <v>7</v>
      </c>
      <c r="Q1874">
        <v>0</v>
      </c>
      <c r="R1874">
        <v>5</v>
      </c>
      <c r="S1874">
        <v>0</v>
      </c>
      <c r="T1874">
        <v>2</v>
      </c>
      <c r="U1874">
        <v>1</v>
      </c>
      <c r="V1874">
        <v>2</v>
      </c>
      <c r="W1874">
        <v>0</v>
      </c>
      <c r="X1874">
        <v>1</v>
      </c>
      <c r="Y1874">
        <v>0</v>
      </c>
      <c r="Z1874">
        <v>1</v>
      </c>
      <c r="AA1874">
        <v>1</v>
      </c>
      <c r="AB1874">
        <v>0</v>
      </c>
      <c r="AC1874" s="419">
        <f t="shared" si="180"/>
        <v>0</v>
      </c>
      <c r="AD1874" s="419">
        <f t="shared" si="181"/>
        <v>4</v>
      </c>
      <c r="AE1874" s="419">
        <f t="shared" si="182"/>
        <v>0</v>
      </c>
      <c r="AF1874" s="419">
        <f t="shared" si="183"/>
        <v>1</v>
      </c>
      <c r="AG1874" s="419">
        <f t="shared" si="184"/>
        <v>0</v>
      </c>
      <c r="AH1874" s="419">
        <f t="shared" si="185"/>
        <v>2</v>
      </c>
    </row>
    <row r="1875" spans="1:34" ht="14.5" x14ac:dyDescent="0.35">
      <c r="A1875" s="681" t="s">
        <v>8175</v>
      </c>
      <c r="B1875" s="682" t="s">
        <v>10790</v>
      </c>
      <c r="C1875" s="419"/>
      <c r="D1875" s="419"/>
      <c r="E1875" s="419"/>
      <c r="F1875" s="419"/>
      <c r="G1875" s="419"/>
      <c r="H1875" s="419"/>
      <c r="I1875" s="419"/>
      <c r="J1875" s="419"/>
      <c r="K1875" s="419"/>
      <c r="L1875" s="419"/>
      <c r="M1875" t="s">
        <v>10791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 s="419">
        <f t="shared" si="180"/>
        <v>0</v>
      </c>
      <c r="AD1875" s="419">
        <f t="shared" si="181"/>
        <v>0</v>
      </c>
      <c r="AE1875" s="419">
        <f t="shared" si="182"/>
        <v>0</v>
      </c>
      <c r="AF1875" s="419">
        <f t="shared" si="183"/>
        <v>0</v>
      </c>
      <c r="AG1875" s="419">
        <f t="shared" si="184"/>
        <v>0</v>
      </c>
      <c r="AH1875" s="419">
        <f t="shared" si="185"/>
        <v>0</v>
      </c>
    </row>
    <row r="1876" spans="1:34" ht="14.5" x14ac:dyDescent="0.35">
      <c r="A1876" s="681" t="s">
        <v>526</v>
      </c>
      <c r="B1876" s="682" t="s">
        <v>4641</v>
      </c>
      <c r="C1876" s="419"/>
      <c r="D1876" s="419"/>
      <c r="E1876" s="419"/>
      <c r="F1876" s="419"/>
      <c r="G1876" s="419"/>
      <c r="H1876" s="419"/>
      <c r="I1876" s="419"/>
      <c r="J1876" s="419"/>
      <c r="K1876" s="419"/>
      <c r="L1876" s="419"/>
      <c r="M1876" t="s">
        <v>4623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 s="419">
        <f t="shared" si="180"/>
        <v>0</v>
      </c>
      <c r="AD1876" s="419">
        <f t="shared" si="181"/>
        <v>0</v>
      </c>
      <c r="AE1876" s="419">
        <f t="shared" si="182"/>
        <v>0</v>
      </c>
      <c r="AF1876" s="419">
        <f t="shared" si="183"/>
        <v>0</v>
      </c>
      <c r="AG1876" s="419">
        <f t="shared" si="184"/>
        <v>0</v>
      </c>
      <c r="AH1876" s="419">
        <f t="shared" si="185"/>
        <v>0</v>
      </c>
    </row>
    <row r="1877" spans="1:34" ht="14.5" x14ac:dyDescent="0.35">
      <c r="A1877" s="681" t="s">
        <v>3850</v>
      </c>
      <c r="B1877" s="682" t="s">
        <v>10836</v>
      </c>
      <c r="C1877" s="419"/>
      <c r="D1877" s="419"/>
      <c r="E1877" s="419"/>
      <c r="F1877" s="419"/>
      <c r="G1877" s="419"/>
      <c r="H1877" s="419"/>
      <c r="I1877" s="419"/>
      <c r="J1877" s="419"/>
      <c r="K1877" s="419"/>
      <c r="L1877" s="419"/>
      <c r="M1877" t="s">
        <v>59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 s="419">
        <f t="shared" si="180"/>
        <v>0</v>
      </c>
      <c r="AD1877" s="419">
        <f t="shared" si="181"/>
        <v>0</v>
      </c>
      <c r="AE1877" s="419">
        <f t="shared" si="182"/>
        <v>0</v>
      </c>
      <c r="AF1877" s="419">
        <f t="shared" si="183"/>
        <v>0</v>
      </c>
      <c r="AG1877" s="419">
        <f t="shared" si="184"/>
        <v>0</v>
      </c>
      <c r="AH1877" s="419">
        <f t="shared" si="185"/>
        <v>0</v>
      </c>
    </row>
    <row r="1878" spans="1:34" ht="14.5" x14ac:dyDescent="0.35">
      <c r="A1878" s="681" t="s">
        <v>1857</v>
      </c>
      <c r="B1878" s="682" t="s">
        <v>10872</v>
      </c>
      <c r="C1878" s="419"/>
      <c r="D1878" s="419"/>
      <c r="E1878" s="419"/>
      <c r="F1878" s="419"/>
      <c r="G1878" s="419"/>
      <c r="H1878" s="419"/>
      <c r="I1878" s="419"/>
      <c r="J1878" s="419"/>
      <c r="K1878" s="419"/>
      <c r="L1878" s="419"/>
      <c r="M1878" t="s">
        <v>10873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 s="419">
        <f t="shared" si="180"/>
        <v>0</v>
      </c>
      <c r="AD1878" s="419">
        <f t="shared" si="181"/>
        <v>0</v>
      </c>
      <c r="AE1878" s="419">
        <f t="shared" si="182"/>
        <v>0</v>
      </c>
      <c r="AF1878" s="419">
        <f t="shared" si="183"/>
        <v>0</v>
      </c>
      <c r="AG1878" s="419">
        <f t="shared" si="184"/>
        <v>0</v>
      </c>
      <c r="AH1878" s="419">
        <f t="shared" si="185"/>
        <v>0</v>
      </c>
    </row>
    <row r="1879" spans="1:34" ht="14.5" x14ac:dyDescent="0.35">
      <c r="A1879" s="681" t="s">
        <v>1849</v>
      </c>
      <c r="B1879" s="682" t="s">
        <v>4644</v>
      </c>
      <c r="C1879" s="419"/>
      <c r="D1879" s="419"/>
      <c r="E1879" s="419"/>
      <c r="F1879" s="419"/>
      <c r="G1879" s="419"/>
      <c r="H1879" s="419"/>
      <c r="I1879" s="419"/>
      <c r="J1879" s="419"/>
      <c r="K1879" s="419"/>
      <c r="L1879" s="419"/>
      <c r="M1879" t="s">
        <v>4645</v>
      </c>
      <c r="N1879">
        <v>8</v>
      </c>
      <c r="O1879">
        <v>3</v>
      </c>
      <c r="P1879">
        <v>5</v>
      </c>
      <c r="Q1879">
        <v>0</v>
      </c>
      <c r="R1879">
        <v>3</v>
      </c>
      <c r="S1879">
        <v>3</v>
      </c>
      <c r="T1879">
        <v>0</v>
      </c>
      <c r="U1879">
        <v>2</v>
      </c>
      <c r="V1879">
        <v>0</v>
      </c>
      <c r="W1879">
        <v>0</v>
      </c>
      <c r="X1879">
        <v>1</v>
      </c>
      <c r="Y1879">
        <v>2</v>
      </c>
      <c r="Z1879">
        <v>0</v>
      </c>
      <c r="AA1879">
        <v>0</v>
      </c>
      <c r="AB1879">
        <v>0</v>
      </c>
      <c r="AC1879" s="419">
        <f t="shared" si="180"/>
        <v>0</v>
      </c>
      <c r="AD1879" s="419">
        <f t="shared" si="181"/>
        <v>2</v>
      </c>
      <c r="AE1879" s="419">
        <f t="shared" si="182"/>
        <v>1</v>
      </c>
      <c r="AF1879" s="419">
        <f t="shared" si="183"/>
        <v>0</v>
      </c>
      <c r="AG1879" s="419">
        <f t="shared" si="184"/>
        <v>2</v>
      </c>
      <c r="AH1879" s="419">
        <f t="shared" si="185"/>
        <v>0</v>
      </c>
    </row>
    <row r="1880" spans="1:34" ht="14.5" x14ac:dyDescent="0.35">
      <c r="A1880" s="681" t="s">
        <v>4648</v>
      </c>
      <c r="B1880" s="682" t="s">
        <v>7297</v>
      </c>
      <c r="C1880" s="419"/>
      <c r="D1880" s="419"/>
      <c r="E1880" s="419"/>
      <c r="F1880" s="419"/>
      <c r="G1880" s="419"/>
      <c r="H1880" s="419"/>
      <c r="I1880" s="419"/>
      <c r="J1880" s="419"/>
      <c r="K1880" s="419"/>
      <c r="L1880" s="419"/>
      <c r="M1880" t="s">
        <v>92</v>
      </c>
      <c r="N1880">
        <v>1</v>
      </c>
      <c r="O1880">
        <v>1</v>
      </c>
      <c r="P1880">
        <v>0</v>
      </c>
      <c r="Q1880">
        <v>1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1</v>
      </c>
      <c r="X1880">
        <v>0</v>
      </c>
      <c r="Y1880">
        <v>0</v>
      </c>
      <c r="Z1880">
        <v>0</v>
      </c>
      <c r="AA1880">
        <v>0</v>
      </c>
      <c r="AB1880">
        <v>0</v>
      </c>
      <c r="AC1880" s="419">
        <f t="shared" si="180"/>
        <v>0</v>
      </c>
      <c r="AD1880" s="419">
        <f t="shared" si="181"/>
        <v>0</v>
      </c>
      <c r="AE1880" s="419">
        <f t="shared" si="182"/>
        <v>0</v>
      </c>
      <c r="AF1880" s="419">
        <f t="shared" si="183"/>
        <v>0</v>
      </c>
      <c r="AG1880" s="419">
        <f t="shared" si="184"/>
        <v>0</v>
      </c>
      <c r="AH1880" s="419">
        <f t="shared" si="185"/>
        <v>0</v>
      </c>
    </row>
    <row r="1881" spans="1:34" ht="14.5" x14ac:dyDescent="0.35">
      <c r="A1881" s="681" t="s">
        <v>8767</v>
      </c>
      <c r="B1881" s="682" t="s">
        <v>10701</v>
      </c>
      <c r="C1881" s="419"/>
      <c r="D1881" s="419"/>
      <c r="E1881" s="419"/>
      <c r="F1881" s="419"/>
      <c r="G1881" s="419"/>
      <c r="H1881" s="419"/>
      <c r="I1881" s="419"/>
      <c r="J1881" s="419"/>
      <c r="K1881" s="419"/>
      <c r="L1881" s="419"/>
      <c r="M1881" t="s">
        <v>1501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 s="419">
        <f t="shared" si="180"/>
        <v>0</v>
      </c>
      <c r="AD1881" s="419">
        <f t="shared" si="181"/>
        <v>0</v>
      </c>
      <c r="AE1881" s="419">
        <f t="shared" si="182"/>
        <v>0</v>
      </c>
      <c r="AF1881" s="419">
        <f t="shared" si="183"/>
        <v>0</v>
      </c>
      <c r="AG1881" s="419">
        <f t="shared" si="184"/>
        <v>0</v>
      </c>
      <c r="AH1881" s="419">
        <f t="shared" si="185"/>
        <v>0</v>
      </c>
    </row>
    <row r="1882" spans="1:34" ht="14.5" x14ac:dyDescent="0.35">
      <c r="A1882" s="681" t="s">
        <v>3229</v>
      </c>
      <c r="B1882" s="682" t="s">
        <v>4649</v>
      </c>
      <c r="C1882" s="419"/>
      <c r="D1882" s="419"/>
      <c r="E1882" s="419"/>
      <c r="F1882" s="419"/>
      <c r="G1882" s="419"/>
      <c r="H1882" s="419"/>
      <c r="I1882" s="419"/>
      <c r="J1882" s="419"/>
      <c r="K1882" s="419"/>
      <c r="L1882" s="419"/>
      <c r="M1882" t="s">
        <v>4650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 s="419">
        <f t="shared" si="180"/>
        <v>0</v>
      </c>
      <c r="AD1882" s="419">
        <f t="shared" si="181"/>
        <v>0</v>
      </c>
      <c r="AE1882" s="419">
        <f t="shared" si="182"/>
        <v>0</v>
      </c>
      <c r="AF1882" s="419">
        <f t="shared" si="183"/>
        <v>0</v>
      </c>
      <c r="AG1882" s="419">
        <f t="shared" si="184"/>
        <v>0</v>
      </c>
      <c r="AH1882" s="419">
        <f t="shared" si="185"/>
        <v>0</v>
      </c>
    </row>
    <row r="1883" spans="1:34" ht="14.5" x14ac:dyDescent="0.35">
      <c r="A1883" s="681" t="s">
        <v>4652</v>
      </c>
      <c r="B1883" s="682" t="s">
        <v>4653</v>
      </c>
      <c r="C1883" s="419"/>
      <c r="D1883" s="419"/>
      <c r="E1883" s="419"/>
      <c r="F1883" s="419"/>
      <c r="G1883" s="419"/>
      <c r="H1883" s="419"/>
      <c r="I1883" s="419"/>
      <c r="J1883" s="419"/>
      <c r="K1883" s="419"/>
      <c r="L1883" s="419"/>
      <c r="M1883" t="s">
        <v>4654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 s="419">
        <f t="shared" si="180"/>
        <v>0</v>
      </c>
      <c r="AD1883" s="419">
        <f t="shared" si="181"/>
        <v>0</v>
      </c>
      <c r="AE1883" s="419">
        <f t="shared" si="182"/>
        <v>0</v>
      </c>
      <c r="AF1883" s="419">
        <f t="shared" si="183"/>
        <v>0</v>
      </c>
      <c r="AG1883" s="419">
        <f t="shared" si="184"/>
        <v>0</v>
      </c>
      <c r="AH1883" s="419">
        <f t="shared" si="185"/>
        <v>0</v>
      </c>
    </row>
    <row r="1884" spans="1:34" ht="14.5" x14ac:dyDescent="0.35">
      <c r="A1884" s="681" t="s">
        <v>4656</v>
      </c>
      <c r="B1884" s="682" t="s">
        <v>10852</v>
      </c>
      <c r="C1884" s="419"/>
      <c r="D1884" s="419"/>
      <c r="E1884" s="419"/>
      <c r="F1884" s="419"/>
      <c r="G1884" s="419"/>
      <c r="H1884" s="419"/>
      <c r="I1884" s="419"/>
      <c r="J1884" s="419"/>
      <c r="K1884" s="419"/>
      <c r="L1884" s="419"/>
      <c r="M1884" t="s">
        <v>1610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 s="419">
        <f t="shared" si="180"/>
        <v>0</v>
      </c>
      <c r="AD1884" s="419">
        <f t="shared" si="181"/>
        <v>0</v>
      </c>
      <c r="AE1884" s="419">
        <f t="shared" si="182"/>
        <v>0</v>
      </c>
      <c r="AF1884" s="419">
        <f t="shared" si="183"/>
        <v>0</v>
      </c>
      <c r="AG1884" s="419">
        <f t="shared" si="184"/>
        <v>0</v>
      </c>
      <c r="AH1884" s="419">
        <f t="shared" si="185"/>
        <v>0</v>
      </c>
    </row>
    <row r="1885" spans="1:34" ht="14.5" x14ac:dyDescent="0.35">
      <c r="A1885" s="681" t="s">
        <v>7644</v>
      </c>
      <c r="B1885" s="682" t="s">
        <v>4657</v>
      </c>
      <c r="C1885" s="419"/>
      <c r="D1885" s="419"/>
      <c r="E1885" s="419"/>
      <c r="F1885" s="419"/>
      <c r="G1885" s="419"/>
      <c r="H1885" s="419"/>
      <c r="I1885" s="419"/>
      <c r="J1885" s="419"/>
      <c r="K1885" s="419"/>
      <c r="L1885" s="419"/>
      <c r="M1885" t="s">
        <v>3950</v>
      </c>
      <c r="N1885">
        <v>7</v>
      </c>
      <c r="O1885">
        <v>4</v>
      </c>
      <c r="P1885">
        <v>3</v>
      </c>
      <c r="Q1885">
        <v>2</v>
      </c>
      <c r="R1885">
        <v>2</v>
      </c>
      <c r="S1885">
        <v>0</v>
      </c>
      <c r="T1885">
        <v>3</v>
      </c>
      <c r="U1885">
        <v>0</v>
      </c>
      <c r="V1885">
        <v>0</v>
      </c>
      <c r="W1885">
        <v>1</v>
      </c>
      <c r="X1885">
        <v>1</v>
      </c>
      <c r="Y1885">
        <v>0</v>
      </c>
      <c r="Z1885">
        <v>2</v>
      </c>
      <c r="AA1885">
        <v>0</v>
      </c>
      <c r="AB1885">
        <v>0</v>
      </c>
      <c r="AC1885" s="419">
        <f t="shared" si="180"/>
        <v>1</v>
      </c>
      <c r="AD1885" s="419">
        <f t="shared" si="181"/>
        <v>1</v>
      </c>
      <c r="AE1885" s="419">
        <f t="shared" si="182"/>
        <v>0</v>
      </c>
      <c r="AF1885" s="419">
        <f t="shared" si="183"/>
        <v>1</v>
      </c>
      <c r="AG1885" s="419">
        <f t="shared" si="184"/>
        <v>0</v>
      </c>
      <c r="AH1885" s="419">
        <f t="shared" si="185"/>
        <v>0</v>
      </c>
    </row>
    <row r="1886" spans="1:34" ht="14.5" x14ac:dyDescent="0.35">
      <c r="A1886" s="681" t="s">
        <v>4658</v>
      </c>
      <c r="B1886" s="682" t="s">
        <v>4659</v>
      </c>
      <c r="C1886" s="419"/>
      <c r="D1886" s="419"/>
      <c r="E1886" s="419"/>
      <c r="F1886" s="419"/>
      <c r="G1886" s="419"/>
      <c r="H1886" s="419"/>
      <c r="I1886" s="419"/>
      <c r="J1886" s="419"/>
      <c r="K1886" s="419"/>
      <c r="L1886" s="419"/>
      <c r="M1886" t="s">
        <v>4660</v>
      </c>
      <c r="N1886">
        <v>3</v>
      </c>
      <c r="O1886">
        <v>1</v>
      </c>
      <c r="P1886">
        <v>2</v>
      </c>
      <c r="Q1886">
        <v>0</v>
      </c>
      <c r="R1886">
        <v>1</v>
      </c>
      <c r="S1886">
        <v>0</v>
      </c>
      <c r="T1886">
        <v>1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1</v>
      </c>
      <c r="AA1886">
        <v>0</v>
      </c>
      <c r="AB1886">
        <v>0</v>
      </c>
      <c r="AC1886" s="419">
        <f t="shared" si="180"/>
        <v>0</v>
      </c>
      <c r="AD1886" s="419">
        <f t="shared" si="181"/>
        <v>1</v>
      </c>
      <c r="AE1886" s="419">
        <f t="shared" si="182"/>
        <v>0</v>
      </c>
      <c r="AF1886" s="419">
        <f t="shared" si="183"/>
        <v>0</v>
      </c>
      <c r="AG1886" s="419">
        <f t="shared" si="184"/>
        <v>1</v>
      </c>
      <c r="AH1886" s="419">
        <f t="shared" si="185"/>
        <v>0</v>
      </c>
    </row>
    <row r="1887" spans="1:34" ht="14.5" x14ac:dyDescent="0.35">
      <c r="A1887" s="681" t="s">
        <v>4663</v>
      </c>
      <c r="B1887" s="682" t="s">
        <v>4664</v>
      </c>
      <c r="C1887" s="419"/>
      <c r="D1887" s="419"/>
      <c r="E1887" s="419"/>
      <c r="F1887" s="419"/>
      <c r="G1887" s="419"/>
      <c r="H1887" s="419"/>
      <c r="I1887" s="419"/>
      <c r="J1887" s="419"/>
      <c r="K1887" s="419"/>
      <c r="L1887" s="419"/>
      <c r="M1887" t="s">
        <v>4665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 s="419">
        <f t="shared" si="180"/>
        <v>0</v>
      </c>
      <c r="AD1887" s="419">
        <f t="shared" si="181"/>
        <v>0</v>
      </c>
      <c r="AE1887" s="419">
        <f t="shared" si="182"/>
        <v>0</v>
      </c>
      <c r="AF1887" s="419">
        <f t="shared" si="183"/>
        <v>0</v>
      </c>
      <c r="AG1887" s="419">
        <f t="shared" si="184"/>
        <v>0</v>
      </c>
      <c r="AH1887" s="419">
        <f t="shared" si="185"/>
        <v>0</v>
      </c>
    </row>
    <row r="1888" spans="1:34" ht="14.5" x14ac:dyDescent="0.35">
      <c r="A1888" s="681" t="s">
        <v>4669</v>
      </c>
      <c r="B1888" s="682" t="s">
        <v>4670</v>
      </c>
      <c r="C1888" s="419"/>
      <c r="D1888" s="419"/>
      <c r="E1888" s="419"/>
      <c r="F1888" s="419"/>
      <c r="G1888" s="419"/>
      <c r="H1888" s="419"/>
      <c r="I1888" s="419"/>
      <c r="J1888" s="419"/>
      <c r="K1888" s="419"/>
      <c r="L1888" s="419"/>
      <c r="M1888" t="s">
        <v>129</v>
      </c>
      <c r="N1888">
        <v>22</v>
      </c>
      <c r="O1888">
        <v>12</v>
      </c>
      <c r="P1888">
        <v>10</v>
      </c>
      <c r="Q1888">
        <v>3</v>
      </c>
      <c r="R1888">
        <v>0</v>
      </c>
      <c r="S1888">
        <v>5</v>
      </c>
      <c r="T1888">
        <v>7</v>
      </c>
      <c r="U1888">
        <v>7</v>
      </c>
      <c r="V1888">
        <v>0</v>
      </c>
      <c r="W1888">
        <v>3</v>
      </c>
      <c r="X1888">
        <v>0</v>
      </c>
      <c r="Y1888">
        <v>3</v>
      </c>
      <c r="Z1888">
        <v>3</v>
      </c>
      <c r="AA1888">
        <v>3</v>
      </c>
      <c r="AB1888">
        <v>0</v>
      </c>
      <c r="AC1888" s="419">
        <f t="shared" si="180"/>
        <v>0</v>
      </c>
      <c r="AD1888" s="419">
        <f t="shared" si="181"/>
        <v>0</v>
      </c>
      <c r="AE1888" s="419">
        <f t="shared" si="182"/>
        <v>2</v>
      </c>
      <c r="AF1888" s="419">
        <f t="shared" si="183"/>
        <v>4</v>
      </c>
      <c r="AG1888" s="419">
        <f t="shared" si="184"/>
        <v>4</v>
      </c>
      <c r="AH1888" s="419">
        <f t="shared" si="185"/>
        <v>0</v>
      </c>
    </row>
    <row r="1889" spans="1:34" ht="14.5" x14ac:dyDescent="0.35">
      <c r="A1889" s="681" t="s">
        <v>4671</v>
      </c>
      <c r="B1889" s="682" t="s">
        <v>10714</v>
      </c>
      <c r="C1889" s="419"/>
      <c r="D1889" s="419"/>
      <c r="E1889" s="419"/>
      <c r="F1889" s="419"/>
      <c r="G1889" s="419"/>
      <c r="H1889" s="419"/>
      <c r="I1889" s="419"/>
      <c r="J1889" s="419"/>
      <c r="K1889" s="419"/>
      <c r="L1889" s="419"/>
      <c r="M1889" t="s">
        <v>251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 s="419">
        <f t="shared" si="180"/>
        <v>0</v>
      </c>
      <c r="AD1889" s="419">
        <f t="shared" si="181"/>
        <v>0</v>
      </c>
      <c r="AE1889" s="419">
        <f t="shared" si="182"/>
        <v>0</v>
      </c>
      <c r="AF1889" s="419">
        <f t="shared" si="183"/>
        <v>0</v>
      </c>
      <c r="AG1889" s="419">
        <f t="shared" si="184"/>
        <v>0</v>
      </c>
      <c r="AH1889" s="419">
        <f t="shared" si="185"/>
        <v>0</v>
      </c>
    </row>
    <row r="1890" spans="1:34" ht="14.5" x14ac:dyDescent="0.35">
      <c r="A1890" s="681" t="s">
        <v>3130</v>
      </c>
      <c r="B1890" s="682" t="s">
        <v>10871</v>
      </c>
      <c r="C1890" s="419"/>
      <c r="D1890" s="419"/>
      <c r="E1890" s="419"/>
      <c r="F1890" s="419"/>
      <c r="G1890" s="419"/>
      <c r="H1890" s="419"/>
      <c r="I1890" s="419"/>
      <c r="J1890" s="419"/>
      <c r="K1890" s="419"/>
      <c r="L1890" s="419"/>
      <c r="M1890" t="s">
        <v>3331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 s="419">
        <f t="shared" si="180"/>
        <v>0</v>
      </c>
      <c r="AD1890" s="419">
        <f t="shared" si="181"/>
        <v>0</v>
      </c>
      <c r="AE1890" s="419">
        <f t="shared" si="182"/>
        <v>0</v>
      </c>
      <c r="AF1890" s="419">
        <f t="shared" si="183"/>
        <v>0</v>
      </c>
      <c r="AG1890" s="419">
        <f t="shared" si="184"/>
        <v>0</v>
      </c>
      <c r="AH1890" s="419">
        <f t="shared" si="185"/>
        <v>0</v>
      </c>
    </row>
    <row r="1891" spans="1:34" ht="14.5" x14ac:dyDescent="0.35">
      <c r="A1891" s="681" t="s">
        <v>4672</v>
      </c>
      <c r="B1891" s="682" t="s">
        <v>4673</v>
      </c>
      <c r="C1891" s="419"/>
      <c r="D1891" s="419"/>
      <c r="E1891" s="419"/>
      <c r="F1891" s="419"/>
      <c r="G1891" s="419"/>
      <c r="H1891" s="419"/>
      <c r="I1891" s="419"/>
      <c r="J1891" s="419"/>
      <c r="K1891" s="419"/>
      <c r="L1891" s="419"/>
      <c r="M1891" t="s">
        <v>1161</v>
      </c>
      <c r="N1891">
        <v>1</v>
      </c>
      <c r="O1891">
        <v>1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1</v>
      </c>
      <c r="AA1891">
        <v>0</v>
      </c>
      <c r="AB1891">
        <v>0</v>
      </c>
      <c r="AC1891" s="419">
        <f t="shared" si="180"/>
        <v>0</v>
      </c>
      <c r="AD1891" s="419">
        <f t="shared" si="181"/>
        <v>0</v>
      </c>
      <c r="AE1891" s="419">
        <f t="shared" si="182"/>
        <v>0</v>
      </c>
      <c r="AF1891" s="419">
        <f t="shared" si="183"/>
        <v>0</v>
      </c>
      <c r="AG1891" s="419">
        <f t="shared" si="184"/>
        <v>0</v>
      </c>
      <c r="AH1891" s="419">
        <f t="shared" si="185"/>
        <v>0</v>
      </c>
    </row>
    <row r="1892" spans="1:34" ht="14.5" x14ac:dyDescent="0.35">
      <c r="A1892" s="681" t="s">
        <v>4675</v>
      </c>
      <c r="B1892" s="682" t="s">
        <v>10874</v>
      </c>
      <c r="C1892" s="419"/>
      <c r="D1892" s="419"/>
      <c r="E1892" s="419"/>
      <c r="F1892" s="419"/>
      <c r="G1892" s="419"/>
      <c r="H1892" s="419"/>
      <c r="I1892" s="419"/>
      <c r="J1892" s="419"/>
      <c r="K1892" s="419"/>
      <c r="L1892" s="419"/>
      <c r="M1892" t="s">
        <v>550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 s="419">
        <f t="shared" si="180"/>
        <v>0</v>
      </c>
      <c r="AD1892" s="419">
        <f t="shared" si="181"/>
        <v>0</v>
      </c>
      <c r="AE1892" s="419">
        <f t="shared" si="182"/>
        <v>0</v>
      </c>
      <c r="AF1892" s="419">
        <f t="shared" si="183"/>
        <v>0</v>
      </c>
      <c r="AG1892" s="419">
        <f t="shared" si="184"/>
        <v>0</v>
      </c>
      <c r="AH1892" s="419">
        <f t="shared" si="185"/>
        <v>0</v>
      </c>
    </row>
    <row r="1893" spans="1:34" ht="14.5" x14ac:dyDescent="0.35">
      <c r="A1893" s="681" t="s">
        <v>794</v>
      </c>
      <c r="B1893" s="682" t="s">
        <v>10803</v>
      </c>
      <c r="C1893" s="419"/>
      <c r="D1893" s="419"/>
      <c r="E1893" s="419"/>
      <c r="F1893" s="419"/>
      <c r="G1893" s="419"/>
      <c r="H1893" s="419"/>
      <c r="I1893" s="419"/>
      <c r="J1893" s="419"/>
      <c r="K1893" s="419"/>
      <c r="L1893" s="419"/>
      <c r="M1893" t="s">
        <v>217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 s="419">
        <f t="shared" si="180"/>
        <v>0</v>
      </c>
      <c r="AD1893" s="419">
        <f t="shared" si="181"/>
        <v>0</v>
      </c>
      <c r="AE1893" s="419">
        <f t="shared" si="182"/>
        <v>0</v>
      </c>
      <c r="AF1893" s="419">
        <f t="shared" si="183"/>
        <v>0</v>
      </c>
      <c r="AG1893" s="419">
        <f t="shared" si="184"/>
        <v>0</v>
      </c>
      <c r="AH1893" s="419">
        <f t="shared" si="185"/>
        <v>0</v>
      </c>
    </row>
    <row r="1894" spans="1:34" ht="14.5" x14ac:dyDescent="0.35">
      <c r="A1894" s="681" t="s">
        <v>4484</v>
      </c>
      <c r="B1894" s="682" t="s">
        <v>4676</v>
      </c>
      <c r="C1894" s="419"/>
      <c r="D1894" s="419"/>
      <c r="E1894" s="419"/>
      <c r="F1894" s="419"/>
      <c r="G1894" s="419"/>
      <c r="H1894" s="419"/>
      <c r="I1894" s="419"/>
      <c r="J1894" s="419"/>
      <c r="K1894" s="419"/>
      <c r="L1894" s="419"/>
      <c r="M1894" t="s">
        <v>4646</v>
      </c>
      <c r="N1894">
        <v>8</v>
      </c>
      <c r="O1894">
        <v>5</v>
      </c>
      <c r="P1894">
        <v>3</v>
      </c>
      <c r="Q1894">
        <v>3</v>
      </c>
      <c r="R1894">
        <v>0</v>
      </c>
      <c r="S1894">
        <v>0</v>
      </c>
      <c r="T1894">
        <v>0</v>
      </c>
      <c r="U1894">
        <v>5</v>
      </c>
      <c r="V1894">
        <v>0</v>
      </c>
      <c r="W1894">
        <v>1</v>
      </c>
      <c r="X1894">
        <v>0</v>
      </c>
      <c r="Y1894">
        <v>0</v>
      </c>
      <c r="Z1894">
        <v>0</v>
      </c>
      <c r="AA1894">
        <v>4</v>
      </c>
      <c r="AB1894">
        <v>0</v>
      </c>
      <c r="AC1894" s="419">
        <f t="shared" si="180"/>
        <v>2</v>
      </c>
      <c r="AD1894" s="419">
        <f t="shared" si="181"/>
        <v>0</v>
      </c>
      <c r="AE1894" s="419">
        <f t="shared" si="182"/>
        <v>0</v>
      </c>
      <c r="AF1894" s="419">
        <f t="shared" si="183"/>
        <v>0</v>
      </c>
      <c r="AG1894" s="419">
        <f t="shared" si="184"/>
        <v>1</v>
      </c>
      <c r="AH1894" s="419">
        <f t="shared" si="185"/>
        <v>0</v>
      </c>
    </row>
    <row r="1895" spans="1:34" ht="14.5" x14ac:dyDescent="0.35">
      <c r="A1895" s="681" t="s">
        <v>7366</v>
      </c>
      <c r="B1895" s="682" t="s">
        <v>4678</v>
      </c>
      <c r="C1895" s="419"/>
      <c r="D1895" s="419"/>
      <c r="E1895" s="419"/>
      <c r="F1895" s="419"/>
      <c r="G1895" s="419"/>
      <c r="H1895" s="419"/>
      <c r="I1895" s="419"/>
      <c r="J1895" s="419"/>
      <c r="K1895" s="419"/>
      <c r="L1895" s="419"/>
      <c r="M1895" t="s">
        <v>4679</v>
      </c>
      <c r="N1895">
        <v>21</v>
      </c>
      <c r="O1895">
        <v>6</v>
      </c>
      <c r="P1895">
        <v>15</v>
      </c>
      <c r="Q1895">
        <v>4</v>
      </c>
      <c r="R1895">
        <v>10</v>
      </c>
      <c r="S1895">
        <v>5</v>
      </c>
      <c r="T1895">
        <v>0</v>
      </c>
      <c r="U1895">
        <v>2</v>
      </c>
      <c r="V1895">
        <v>0</v>
      </c>
      <c r="W1895">
        <v>2</v>
      </c>
      <c r="X1895">
        <v>4</v>
      </c>
      <c r="Y1895">
        <v>0</v>
      </c>
      <c r="Z1895">
        <v>0</v>
      </c>
      <c r="AA1895">
        <v>0</v>
      </c>
      <c r="AB1895">
        <v>0</v>
      </c>
      <c r="AC1895" s="419">
        <f t="shared" si="180"/>
        <v>2</v>
      </c>
      <c r="AD1895" s="419">
        <f t="shared" si="181"/>
        <v>6</v>
      </c>
      <c r="AE1895" s="419">
        <f t="shared" si="182"/>
        <v>5</v>
      </c>
      <c r="AF1895" s="419">
        <f t="shared" si="183"/>
        <v>0</v>
      </c>
      <c r="AG1895" s="419">
        <f t="shared" si="184"/>
        <v>2</v>
      </c>
      <c r="AH1895" s="419">
        <f t="shared" si="185"/>
        <v>0</v>
      </c>
    </row>
    <row r="1896" spans="1:34" ht="14.5" x14ac:dyDescent="0.35">
      <c r="A1896" s="681" t="s">
        <v>7170</v>
      </c>
      <c r="B1896" s="682" t="s">
        <v>4681</v>
      </c>
      <c r="C1896" s="419"/>
      <c r="D1896" s="419"/>
      <c r="E1896" s="419"/>
      <c r="F1896" s="419"/>
      <c r="G1896" s="419"/>
      <c r="H1896" s="419"/>
      <c r="I1896" s="419"/>
      <c r="J1896" s="419"/>
      <c r="K1896" s="419"/>
      <c r="L1896" s="419"/>
      <c r="M1896" t="s">
        <v>4682</v>
      </c>
      <c r="N1896">
        <v>3</v>
      </c>
      <c r="O1896">
        <v>2</v>
      </c>
      <c r="P1896">
        <v>1</v>
      </c>
      <c r="Q1896">
        <v>0</v>
      </c>
      <c r="R1896">
        <v>0</v>
      </c>
      <c r="S1896">
        <v>0</v>
      </c>
      <c r="T1896">
        <v>2</v>
      </c>
      <c r="U1896">
        <v>1</v>
      </c>
      <c r="V1896">
        <v>0</v>
      </c>
      <c r="W1896">
        <v>0</v>
      </c>
      <c r="X1896">
        <v>0</v>
      </c>
      <c r="Y1896">
        <v>0</v>
      </c>
      <c r="Z1896">
        <v>1</v>
      </c>
      <c r="AA1896">
        <v>1</v>
      </c>
      <c r="AB1896">
        <v>0</v>
      </c>
      <c r="AC1896" s="419">
        <f t="shared" si="180"/>
        <v>0</v>
      </c>
      <c r="AD1896" s="419">
        <f t="shared" si="181"/>
        <v>0</v>
      </c>
      <c r="AE1896" s="419">
        <f t="shared" si="182"/>
        <v>0</v>
      </c>
      <c r="AF1896" s="419">
        <f t="shared" si="183"/>
        <v>1</v>
      </c>
      <c r="AG1896" s="419">
        <f t="shared" si="184"/>
        <v>0</v>
      </c>
      <c r="AH1896" s="419">
        <f t="shared" si="185"/>
        <v>0</v>
      </c>
    </row>
    <row r="1897" spans="1:34" ht="14.5" x14ac:dyDescent="0.35">
      <c r="A1897" s="681" t="s">
        <v>8531</v>
      </c>
      <c r="B1897" s="682" t="s">
        <v>10727</v>
      </c>
      <c r="C1897" s="419"/>
      <c r="D1897" s="419"/>
      <c r="E1897" s="419"/>
      <c r="F1897" s="419"/>
      <c r="G1897" s="419"/>
      <c r="H1897" s="419"/>
      <c r="I1897" s="419"/>
      <c r="J1897" s="419"/>
      <c r="K1897" s="419"/>
      <c r="L1897" s="419"/>
      <c r="M1897" t="s">
        <v>10728</v>
      </c>
      <c r="N1897">
        <v>3</v>
      </c>
      <c r="O1897">
        <v>1</v>
      </c>
      <c r="P1897">
        <v>2</v>
      </c>
      <c r="Q1897">
        <v>0</v>
      </c>
      <c r="R1897">
        <v>1</v>
      </c>
      <c r="S1897">
        <v>0</v>
      </c>
      <c r="T1897">
        <v>0</v>
      </c>
      <c r="U1897">
        <v>2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0</v>
      </c>
      <c r="AB1897">
        <v>0</v>
      </c>
      <c r="AC1897" s="419">
        <f t="shared" si="180"/>
        <v>0</v>
      </c>
      <c r="AD1897" s="419">
        <f t="shared" si="181"/>
        <v>0</v>
      </c>
      <c r="AE1897" s="419">
        <f t="shared" si="182"/>
        <v>0</v>
      </c>
      <c r="AF1897" s="419">
        <f t="shared" si="183"/>
        <v>0</v>
      </c>
      <c r="AG1897" s="419">
        <f t="shared" si="184"/>
        <v>2</v>
      </c>
      <c r="AH1897" s="419">
        <f t="shared" si="185"/>
        <v>0</v>
      </c>
    </row>
    <row r="1898" spans="1:34" ht="14.5" x14ac:dyDescent="0.35">
      <c r="A1898" s="681" t="s">
        <v>1625</v>
      </c>
      <c r="B1898" s="682" t="s">
        <v>10794</v>
      </c>
      <c r="C1898" s="419"/>
      <c r="D1898" s="419"/>
      <c r="E1898" s="419"/>
      <c r="F1898" s="419"/>
      <c r="G1898" s="419"/>
      <c r="H1898" s="419"/>
      <c r="I1898" s="419"/>
      <c r="J1898" s="419"/>
      <c r="K1898" s="419"/>
      <c r="L1898" s="419"/>
      <c r="M1898" t="s">
        <v>10795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 s="419">
        <f t="shared" si="180"/>
        <v>0</v>
      </c>
      <c r="AD1898" s="419">
        <f t="shared" si="181"/>
        <v>0</v>
      </c>
      <c r="AE1898" s="419">
        <f t="shared" si="182"/>
        <v>0</v>
      </c>
      <c r="AF1898" s="419">
        <f t="shared" si="183"/>
        <v>0</v>
      </c>
      <c r="AG1898" s="419">
        <f t="shared" si="184"/>
        <v>0</v>
      </c>
      <c r="AH1898" s="419">
        <f t="shared" si="185"/>
        <v>0</v>
      </c>
    </row>
    <row r="1899" spans="1:34" ht="14.5" x14ac:dyDescent="0.35">
      <c r="A1899" s="681" t="s">
        <v>1648</v>
      </c>
      <c r="B1899" s="682" t="s">
        <v>4683</v>
      </c>
      <c r="C1899" s="419"/>
      <c r="D1899" s="419"/>
      <c r="E1899" s="419"/>
      <c r="F1899" s="419"/>
      <c r="G1899" s="419"/>
      <c r="H1899" s="419"/>
      <c r="I1899" s="419"/>
      <c r="J1899" s="419"/>
      <c r="K1899" s="419"/>
      <c r="L1899" s="419"/>
      <c r="M1899" t="s">
        <v>4684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 s="419">
        <f t="shared" si="180"/>
        <v>0</v>
      </c>
      <c r="AD1899" s="419">
        <f t="shared" si="181"/>
        <v>0</v>
      </c>
      <c r="AE1899" s="419">
        <f t="shared" si="182"/>
        <v>0</v>
      </c>
      <c r="AF1899" s="419">
        <f t="shared" si="183"/>
        <v>0</v>
      </c>
      <c r="AG1899" s="419">
        <f t="shared" si="184"/>
        <v>0</v>
      </c>
      <c r="AH1899" s="419">
        <f t="shared" si="185"/>
        <v>0</v>
      </c>
    </row>
    <row r="1900" spans="1:34" ht="14.5" x14ac:dyDescent="0.35">
      <c r="A1900" s="681" t="s">
        <v>1911</v>
      </c>
      <c r="B1900" s="682" t="s">
        <v>4685</v>
      </c>
      <c r="C1900" s="419"/>
      <c r="D1900" s="419"/>
      <c r="E1900" s="419"/>
      <c r="F1900" s="419"/>
      <c r="G1900" s="419"/>
      <c r="H1900" s="419"/>
      <c r="I1900" s="419"/>
      <c r="J1900" s="419"/>
      <c r="K1900" s="419"/>
      <c r="L1900" s="419"/>
      <c r="M1900" t="s">
        <v>4686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 s="419">
        <f t="shared" si="180"/>
        <v>0</v>
      </c>
      <c r="AD1900" s="419">
        <f t="shared" si="181"/>
        <v>0</v>
      </c>
      <c r="AE1900" s="419">
        <f t="shared" si="182"/>
        <v>0</v>
      </c>
      <c r="AF1900" s="419">
        <f t="shared" si="183"/>
        <v>0</v>
      </c>
      <c r="AG1900" s="419">
        <f t="shared" si="184"/>
        <v>0</v>
      </c>
      <c r="AH1900" s="419">
        <f t="shared" si="185"/>
        <v>0</v>
      </c>
    </row>
    <row r="1901" spans="1:34" ht="14.5" x14ac:dyDescent="0.35">
      <c r="A1901" s="681" t="s">
        <v>4687</v>
      </c>
      <c r="B1901" s="682" t="s">
        <v>4688</v>
      </c>
      <c r="C1901" s="419"/>
      <c r="D1901" s="419"/>
      <c r="E1901" s="419"/>
      <c r="F1901" s="419"/>
      <c r="G1901" s="419"/>
      <c r="H1901" s="419"/>
      <c r="I1901" s="419"/>
      <c r="J1901" s="419"/>
      <c r="K1901" s="419"/>
      <c r="L1901" s="419"/>
      <c r="M1901" t="s">
        <v>4689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 s="419">
        <f t="shared" si="180"/>
        <v>0</v>
      </c>
      <c r="AD1901" s="419">
        <f t="shared" si="181"/>
        <v>0</v>
      </c>
      <c r="AE1901" s="419">
        <f t="shared" si="182"/>
        <v>0</v>
      </c>
      <c r="AF1901" s="419">
        <f t="shared" si="183"/>
        <v>0</v>
      </c>
      <c r="AG1901" s="419">
        <f t="shared" si="184"/>
        <v>0</v>
      </c>
      <c r="AH1901" s="419">
        <f t="shared" si="185"/>
        <v>0</v>
      </c>
    </row>
    <row r="1902" spans="1:34" ht="14.5" x14ac:dyDescent="0.35">
      <c r="A1902" s="681" t="s">
        <v>4691</v>
      </c>
      <c r="B1902" s="682" t="s">
        <v>4692</v>
      </c>
      <c r="C1902" s="419"/>
      <c r="D1902" s="419"/>
      <c r="E1902" s="419"/>
      <c r="F1902" s="419"/>
      <c r="G1902" s="419"/>
      <c r="H1902" s="419"/>
      <c r="I1902" s="419"/>
      <c r="J1902" s="419"/>
      <c r="K1902" s="419"/>
      <c r="L1902" s="419"/>
      <c r="M1902" t="s">
        <v>4643</v>
      </c>
      <c r="N1902">
        <v>13</v>
      </c>
      <c r="O1902">
        <v>9</v>
      </c>
      <c r="P1902">
        <v>4</v>
      </c>
      <c r="Q1902">
        <v>3</v>
      </c>
      <c r="R1902">
        <v>2</v>
      </c>
      <c r="S1902">
        <v>0</v>
      </c>
      <c r="T1902">
        <v>0</v>
      </c>
      <c r="U1902">
        <v>3</v>
      </c>
      <c r="V1902">
        <v>5</v>
      </c>
      <c r="W1902">
        <v>1</v>
      </c>
      <c r="X1902">
        <v>2</v>
      </c>
      <c r="Y1902">
        <v>0</v>
      </c>
      <c r="Z1902">
        <v>0</v>
      </c>
      <c r="AA1902">
        <v>2</v>
      </c>
      <c r="AB1902">
        <v>4</v>
      </c>
      <c r="AC1902" s="419">
        <f t="shared" si="180"/>
        <v>2</v>
      </c>
      <c r="AD1902" s="419">
        <f t="shared" si="181"/>
        <v>0</v>
      </c>
      <c r="AE1902" s="419">
        <f t="shared" si="182"/>
        <v>0</v>
      </c>
      <c r="AF1902" s="419">
        <f t="shared" si="183"/>
        <v>0</v>
      </c>
      <c r="AG1902" s="419">
        <f t="shared" si="184"/>
        <v>1</v>
      </c>
      <c r="AH1902" s="419">
        <f t="shared" si="185"/>
        <v>1</v>
      </c>
    </row>
    <row r="1903" spans="1:34" ht="14.5" x14ac:dyDescent="0.35">
      <c r="A1903" s="681" t="s">
        <v>3042</v>
      </c>
      <c r="B1903" s="682" t="s">
        <v>4693</v>
      </c>
      <c r="C1903" s="419"/>
      <c r="D1903" s="419"/>
      <c r="E1903" s="419"/>
      <c r="F1903" s="419"/>
      <c r="G1903" s="419"/>
      <c r="H1903" s="419"/>
      <c r="I1903" s="419"/>
      <c r="J1903" s="419"/>
      <c r="K1903" s="419"/>
      <c r="L1903" s="419"/>
      <c r="M1903" t="s">
        <v>4694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 s="419">
        <f t="shared" si="180"/>
        <v>0</v>
      </c>
      <c r="AD1903" s="419">
        <f t="shared" si="181"/>
        <v>0</v>
      </c>
      <c r="AE1903" s="419">
        <f t="shared" si="182"/>
        <v>0</v>
      </c>
      <c r="AF1903" s="419">
        <f t="shared" si="183"/>
        <v>0</v>
      </c>
      <c r="AG1903" s="419">
        <f t="shared" si="184"/>
        <v>0</v>
      </c>
      <c r="AH1903" s="419">
        <f t="shared" si="185"/>
        <v>0</v>
      </c>
    </row>
    <row r="1904" spans="1:34" ht="14.5" x14ac:dyDescent="0.35">
      <c r="A1904" s="681" t="s">
        <v>4582</v>
      </c>
      <c r="B1904" s="682" t="s">
        <v>4695</v>
      </c>
      <c r="C1904" s="419"/>
      <c r="D1904" s="419"/>
      <c r="E1904" s="419"/>
      <c r="F1904" s="419"/>
      <c r="G1904" s="419"/>
      <c r="H1904" s="419"/>
      <c r="I1904" s="419"/>
      <c r="J1904" s="419"/>
      <c r="K1904" s="419"/>
      <c r="L1904" s="419"/>
      <c r="M1904" t="s">
        <v>13413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 s="419">
        <f t="shared" si="180"/>
        <v>0</v>
      </c>
      <c r="AD1904" s="419">
        <f t="shared" si="181"/>
        <v>0</v>
      </c>
      <c r="AE1904" s="419">
        <f t="shared" si="182"/>
        <v>0</v>
      </c>
      <c r="AF1904" s="419">
        <f t="shared" si="183"/>
        <v>0</v>
      </c>
      <c r="AG1904" s="419">
        <f t="shared" si="184"/>
        <v>0</v>
      </c>
      <c r="AH1904" s="419">
        <f t="shared" si="185"/>
        <v>0</v>
      </c>
    </row>
    <row r="1905" spans="1:34" ht="14.5" x14ac:dyDescent="0.35">
      <c r="A1905" s="681" t="s">
        <v>3560</v>
      </c>
      <c r="B1905" s="682" t="s">
        <v>4697</v>
      </c>
      <c r="C1905" s="419"/>
      <c r="D1905" s="419"/>
      <c r="E1905" s="419"/>
      <c r="F1905" s="419"/>
      <c r="G1905" s="419"/>
      <c r="H1905" s="419"/>
      <c r="I1905" s="419"/>
      <c r="J1905" s="419"/>
      <c r="K1905" s="419"/>
      <c r="L1905" s="419"/>
      <c r="M1905" t="s">
        <v>7959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 s="419">
        <f t="shared" si="180"/>
        <v>0</v>
      </c>
      <c r="AD1905" s="419">
        <f t="shared" si="181"/>
        <v>0</v>
      </c>
      <c r="AE1905" s="419">
        <f t="shared" si="182"/>
        <v>0</v>
      </c>
      <c r="AF1905" s="419">
        <f t="shared" si="183"/>
        <v>0</v>
      </c>
      <c r="AG1905" s="419">
        <f t="shared" si="184"/>
        <v>0</v>
      </c>
      <c r="AH1905" s="419">
        <f t="shared" si="185"/>
        <v>0</v>
      </c>
    </row>
    <row r="1906" spans="1:34" ht="14.5" x14ac:dyDescent="0.35">
      <c r="A1906" s="681" t="s">
        <v>4700</v>
      </c>
      <c r="B1906" s="682" t="s">
        <v>4701</v>
      </c>
      <c r="C1906" s="419"/>
      <c r="D1906" s="419"/>
      <c r="E1906" s="419"/>
      <c r="F1906" s="419"/>
      <c r="G1906" s="419"/>
      <c r="H1906" s="419"/>
      <c r="I1906" s="419"/>
      <c r="J1906" s="419"/>
      <c r="K1906" s="419"/>
      <c r="L1906" s="419"/>
      <c r="M1906" t="s">
        <v>371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 s="419">
        <f t="shared" si="180"/>
        <v>0</v>
      </c>
      <c r="AD1906" s="419">
        <f t="shared" si="181"/>
        <v>0</v>
      </c>
      <c r="AE1906" s="419">
        <f t="shared" si="182"/>
        <v>0</v>
      </c>
      <c r="AF1906" s="419">
        <f t="shared" si="183"/>
        <v>0</v>
      </c>
      <c r="AG1906" s="419">
        <f t="shared" si="184"/>
        <v>0</v>
      </c>
      <c r="AH1906" s="419">
        <f t="shared" si="185"/>
        <v>0</v>
      </c>
    </row>
    <row r="1907" spans="1:34" ht="14.5" x14ac:dyDescent="0.35">
      <c r="A1907" s="681" t="s">
        <v>460</v>
      </c>
      <c r="B1907" s="682" t="s">
        <v>10854</v>
      </c>
      <c r="C1907" s="419"/>
      <c r="D1907" s="419"/>
      <c r="E1907" s="419"/>
      <c r="F1907" s="419"/>
      <c r="G1907" s="419"/>
      <c r="H1907" s="419"/>
      <c r="I1907" s="419"/>
      <c r="J1907" s="419"/>
      <c r="K1907" s="419"/>
      <c r="L1907" s="419"/>
      <c r="M1907" t="s">
        <v>83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 s="419">
        <f t="shared" si="180"/>
        <v>0</v>
      </c>
      <c r="AD1907" s="419">
        <f t="shared" si="181"/>
        <v>0</v>
      </c>
      <c r="AE1907" s="419">
        <f t="shared" si="182"/>
        <v>0</v>
      </c>
      <c r="AF1907" s="419">
        <f t="shared" si="183"/>
        <v>0</v>
      </c>
      <c r="AG1907" s="419">
        <f t="shared" si="184"/>
        <v>0</v>
      </c>
      <c r="AH1907" s="419">
        <f t="shared" si="185"/>
        <v>0</v>
      </c>
    </row>
    <row r="1908" spans="1:34" ht="14.5" x14ac:dyDescent="0.35">
      <c r="A1908" s="681" t="s">
        <v>495</v>
      </c>
      <c r="B1908" s="682" t="s">
        <v>8372</v>
      </c>
      <c r="C1908" s="419"/>
      <c r="D1908" s="419"/>
      <c r="E1908" s="419"/>
      <c r="F1908" s="419"/>
      <c r="G1908" s="419"/>
      <c r="H1908" s="419"/>
      <c r="I1908" s="419"/>
      <c r="J1908" s="419"/>
      <c r="K1908" s="419"/>
      <c r="L1908" s="419"/>
      <c r="M1908" t="s">
        <v>10766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 s="419">
        <f t="shared" si="180"/>
        <v>0</v>
      </c>
      <c r="AD1908" s="419">
        <f t="shared" si="181"/>
        <v>0</v>
      </c>
      <c r="AE1908" s="419">
        <f t="shared" si="182"/>
        <v>0</v>
      </c>
      <c r="AF1908" s="419">
        <f t="shared" si="183"/>
        <v>0</v>
      </c>
      <c r="AG1908" s="419">
        <f t="shared" si="184"/>
        <v>0</v>
      </c>
      <c r="AH1908" s="419">
        <f t="shared" si="185"/>
        <v>0</v>
      </c>
    </row>
    <row r="1909" spans="1:34" ht="14.5" x14ac:dyDescent="0.35">
      <c r="A1909" s="681" t="s">
        <v>8077</v>
      </c>
      <c r="B1909" s="682" t="s">
        <v>10856</v>
      </c>
      <c r="C1909" s="419"/>
      <c r="D1909" s="419"/>
      <c r="E1909" s="419"/>
      <c r="F1909" s="419"/>
      <c r="G1909" s="419"/>
      <c r="H1909" s="419"/>
      <c r="I1909" s="419"/>
      <c r="J1909" s="419"/>
      <c r="K1909" s="419"/>
      <c r="L1909" s="419"/>
      <c r="M1909" t="s">
        <v>10857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 s="419">
        <f t="shared" si="180"/>
        <v>0</v>
      </c>
      <c r="AD1909" s="419">
        <f t="shared" si="181"/>
        <v>0</v>
      </c>
      <c r="AE1909" s="419">
        <f t="shared" si="182"/>
        <v>0</v>
      </c>
      <c r="AF1909" s="419">
        <f t="shared" si="183"/>
        <v>0</v>
      </c>
      <c r="AG1909" s="419">
        <f t="shared" si="184"/>
        <v>0</v>
      </c>
      <c r="AH1909" s="419">
        <f t="shared" si="185"/>
        <v>0</v>
      </c>
    </row>
    <row r="1910" spans="1:34" ht="14.5" x14ac:dyDescent="0.35">
      <c r="A1910" s="681" t="s">
        <v>4647</v>
      </c>
      <c r="B1910" s="682" t="s">
        <v>4704</v>
      </c>
      <c r="C1910" s="419"/>
      <c r="D1910" s="419"/>
      <c r="E1910" s="419"/>
      <c r="F1910" s="419"/>
      <c r="G1910" s="419"/>
      <c r="H1910" s="419"/>
      <c r="I1910" s="419"/>
      <c r="J1910" s="419"/>
      <c r="K1910" s="419"/>
      <c r="L1910" s="419"/>
      <c r="M1910" t="s">
        <v>4705</v>
      </c>
      <c r="N1910">
        <v>5</v>
      </c>
      <c r="O1910">
        <v>3</v>
      </c>
      <c r="P1910">
        <v>2</v>
      </c>
      <c r="Q1910">
        <v>0</v>
      </c>
      <c r="R1910">
        <v>1</v>
      </c>
      <c r="S1910">
        <v>0</v>
      </c>
      <c r="T1910">
        <v>0</v>
      </c>
      <c r="U1910">
        <v>2</v>
      </c>
      <c r="V1910">
        <v>2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1</v>
      </c>
      <c r="AC1910" s="419">
        <f t="shared" si="180"/>
        <v>0</v>
      </c>
      <c r="AD1910" s="419">
        <f t="shared" si="181"/>
        <v>0</v>
      </c>
      <c r="AE1910" s="419">
        <f t="shared" si="182"/>
        <v>0</v>
      </c>
      <c r="AF1910" s="419">
        <f t="shared" si="183"/>
        <v>0</v>
      </c>
      <c r="AG1910" s="419">
        <f t="shared" si="184"/>
        <v>1</v>
      </c>
      <c r="AH1910" s="419">
        <f t="shared" si="185"/>
        <v>1</v>
      </c>
    </row>
    <row r="1911" spans="1:34" ht="14.5" x14ac:dyDescent="0.35">
      <c r="A1911" s="681" t="s">
        <v>4707</v>
      </c>
      <c r="B1911" s="682" t="s">
        <v>8383</v>
      </c>
      <c r="C1911" s="419"/>
      <c r="D1911" s="419"/>
      <c r="E1911" s="419"/>
      <c r="F1911" s="419"/>
      <c r="G1911" s="419"/>
      <c r="H1911" s="419"/>
      <c r="I1911" s="419"/>
      <c r="J1911" s="419"/>
      <c r="K1911" s="419"/>
      <c r="L1911" s="419"/>
      <c r="M1911" t="s">
        <v>948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 s="419">
        <f t="shared" si="180"/>
        <v>0</v>
      </c>
      <c r="AD1911" s="419">
        <f t="shared" si="181"/>
        <v>0</v>
      </c>
      <c r="AE1911" s="419">
        <f t="shared" si="182"/>
        <v>0</v>
      </c>
      <c r="AF1911" s="419">
        <f t="shared" si="183"/>
        <v>0</v>
      </c>
      <c r="AG1911" s="419">
        <f t="shared" si="184"/>
        <v>0</v>
      </c>
      <c r="AH1911" s="419">
        <f t="shared" si="185"/>
        <v>0</v>
      </c>
    </row>
    <row r="1912" spans="1:34" ht="14.5" x14ac:dyDescent="0.35">
      <c r="A1912" s="681" t="s">
        <v>538</v>
      </c>
      <c r="B1912" s="682" t="s">
        <v>4708</v>
      </c>
      <c r="C1912" s="419"/>
      <c r="D1912" s="419"/>
      <c r="E1912" s="419"/>
      <c r="F1912" s="419"/>
      <c r="G1912" s="419"/>
      <c r="H1912" s="419"/>
      <c r="I1912" s="419"/>
      <c r="J1912" s="419"/>
      <c r="K1912" s="419"/>
      <c r="L1912" s="419"/>
      <c r="M1912" t="s">
        <v>688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 s="419">
        <f t="shared" si="180"/>
        <v>0</v>
      </c>
      <c r="AD1912" s="419">
        <f t="shared" si="181"/>
        <v>0</v>
      </c>
      <c r="AE1912" s="419">
        <f t="shared" si="182"/>
        <v>0</v>
      </c>
      <c r="AF1912" s="419">
        <f t="shared" si="183"/>
        <v>0</v>
      </c>
      <c r="AG1912" s="419">
        <f t="shared" si="184"/>
        <v>0</v>
      </c>
      <c r="AH1912" s="419">
        <f t="shared" si="185"/>
        <v>0</v>
      </c>
    </row>
    <row r="1913" spans="1:34" ht="14.5" x14ac:dyDescent="0.35">
      <c r="A1913" s="681" t="s">
        <v>2595</v>
      </c>
      <c r="B1913" s="682" t="s">
        <v>4710</v>
      </c>
      <c r="C1913" s="419"/>
      <c r="D1913" s="419"/>
      <c r="E1913" s="419"/>
      <c r="F1913" s="419"/>
      <c r="G1913" s="419"/>
      <c r="H1913" s="419"/>
      <c r="I1913" s="419"/>
      <c r="J1913" s="419"/>
      <c r="K1913" s="419"/>
      <c r="L1913" s="419"/>
      <c r="M1913" t="s">
        <v>1314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 s="419">
        <f t="shared" si="180"/>
        <v>0</v>
      </c>
      <c r="AD1913" s="419">
        <f t="shared" si="181"/>
        <v>0</v>
      </c>
      <c r="AE1913" s="419">
        <f t="shared" si="182"/>
        <v>0</v>
      </c>
      <c r="AF1913" s="419">
        <f t="shared" si="183"/>
        <v>0</v>
      </c>
      <c r="AG1913" s="419">
        <f t="shared" si="184"/>
        <v>0</v>
      </c>
      <c r="AH1913" s="419">
        <f t="shared" si="185"/>
        <v>0</v>
      </c>
    </row>
    <row r="1914" spans="1:34" ht="14.5" x14ac:dyDescent="0.35">
      <c r="A1914" s="681" t="s">
        <v>4175</v>
      </c>
      <c r="B1914" s="682" t="s">
        <v>7300</v>
      </c>
      <c r="C1914" s="419"/>
      <c r="D1914" s="419"/>
      <c r="E1914" s="419"/>
      <c r="F1914" s="419"/>
      <c r="G1914" s="419"/>
      <c r="H1914" s="419"/>
      <c r="I1914" s="419"/>
      <c r="J1914" s="419"/>
      <c r="K1914" s="419"/>
      <c r="L1914" s="419"/>
      <c r="M1914" t="s">
        <v>7302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 s="419">
        <f t="shared" si="180"/>
        <v>0</v>
      </c>
      <c r="AD1914" s="419">
        <f t="shared" si="181"/>
        <v>0</v>
      </c>
      <c r="AE1914" s="419">
        <f t="shared" si="182"/>
        <v>0</v>
      </c>
      <c r="AF1914" s="419">
        <f t="shared" si="183"/>
        <v>0</v>
      </c>
      <c r="AG1914" s="419">
        <f t="shared" si="184"/>
        <v>0</v>
      </c>
      <c r="AH1914" s="419">
        <f t="shared" si="185"/>
        <v>0</v>
      </c>
    </row>
    <row r="1915" spans="1:34" ht="14.5" x14ac:dyDescent="0.35">
      <c r="A1915" s="681" t="s">
        <v>4273</v>
      </c>
      <c r="B1915" s="682" t="s">
        <v>8384</v>
      </c>
      <c r="C1915" s="419"/>
      <c r="D1915" s="419"/>
      <c r="E1915" s="419"/>
      <c r="F1915" s="419"/>
      <c r="G1915" s="419"/>
      <c r="H1915" s="419"/>
      <c r="I1915" s="419"/>
      <c r="J1915" s="419"/>
      <c r="K1915" s="419"/>
      <c r="L1915" s="419"/>
      <c r="M1915" t="s">
        <v>959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 s="419">
        <f t="shared" si="180"/>
        <v>0</v>
      </c>
      <c r="AD1915" s="419">
        <f t="shared" si="181"/>
        <v>0</v>
      </c>
      <c r="AE1915" s="419">
        <f t="shared" si="182"/>
        <v>0</v>
      </c>
      <c r="AF1915" s="419">
        <f t="shared" si="183"/>
        <v>0</v>
      </c>
      <c r="AG1915" s="419">
        <f t="shared" si="184"/>
        <v>0</v>
      </c>
      <c r="AH1915" s="419">
        <f t="shared" si="185"/>
        <v>0</v>
      </c>
    </row>
    <row r="1916" spans="1:34" ht="14.5" x14ac:dyDescent="0.35">
      <c r="A1916" s="681" t="s">
        <v>4260</v>
      </c>
      <c r="B1916" s="682" t="s">
        <v>8361</v>
      </c>
      <c r="C1916" s="419"/>
      <c r="D1916" s="419"/>
      <c r="E1916" s="419"/>
      <c r="F1916" s="419"/>
      <c r="G1916" s="419"/>
      <c r="H1916" s="419"/>
      <c r="I1916" s="419"/>
      <c r="J1916" s="419"/>
      <c r="K1916" s="419"/>
      <c r="L1916" s="419"/>
      <c r="M1916" t="s">
        <v>10725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 s="419">
        <f t="shared" si="180"/>
        <v>0</v>
      </c>
      <c r="AD1916" s="419">
        <f t="shared" si="181"/>
        <v>0</v>
      </c>
      <c r="AE1916" s="419">
        <f t="shared" si="182"/>
        <v>0</v>
      </c>
      <c r="AF1916" s="419">
        <f t="shared" si="183"/>
        <v>0</v>
      </c>
      <c r="AG1916" s="419">
        <f t="shared" si="184"/>
        <v>0</v>
      </c>
      <c r="AH1916" s="419">
        <f t="shared" si="185"/>
        <v>0</v>
      </c>
    </row>
    <row r="1917" spans="1:34" ht="14.5" x14ac:dyDescent="0.35">
      <c r="A1917" s="681" t="s">
        <v>7862</v>
      </c>
      <c r="B1917" s="682" t="s">
        <v>4713</v>
      </c>
      <c r="C1917" s="419"/>
      <c r="D1917" s="419"/>
      <c r="E1917" s="419"/>
      <c r="F1917" s="419"/>
      <c r="G1917" s="419"/>
      <c r="H1917" s="419"/>
      <c r="I1917" s="419"/>
      <c r="J1917" s="419"/>
      <c r="K1917" s="419"/>
      <c r="L1917" s="419"/>
      <c r="M1917" t="s">
        <v>4714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 s="419">
        <f t="shared" si="180"/>
        <v>0</v>
      </c>
      <c r="AD1917" s="419">
        <f t="shared" si="181"/>
        <v>0</v>
      </c>
      <c r="AE1917" s="419">
        <f t="shared" si="182"/>
        <v>0</v>
      </c>
      <c r="AF1917" s="419">
        <f t="shared" si="183"/>
        <v>0</v>
      </c>
      <c r="AG1917" s="419">
        <f t="shared" si="184"/>
        <v>0</v>
      </c>
      <c r="AH1917" s="419">
        <f t="shared" si="185"/>
        <v>0</v>
      </c>
    </row>
    <row r="1918" spans="1:34" ht="14.5" x14ac:dyDescent="0.35">
      <c r="A1918" s="681" t="s">
        <v>7587</v>
      </c>
      <c r="B1918" s="682" t="s">
        <v>4717</v>
      </c>
      <c r="C1918" s="419"/>
      <c r="D1918" s="419"/>
      <c r="E1918" s="419"/>
      <c r="F1918" s="419"/>
      <c r="G1918" s="419"/>
      <c r="H1918" s="419"/>
      <c r="I1918" s="419"/>
      <c r="J1918" s="419"/>
      <c r="K1918" s="419"/>
      <c r="L1918" s="419"/>
      <c r="M1918" t="s">
        <v>79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 s="419">
        <f t="shared" si="180"/>
        <v>0</v>
      </c>
      <c r="AD1918" s="419">
        <f t="shared" si="181"/>
        <v>0</v>
      </c>
      <c r="AE1918" s="419">
        <f t="shared" si="182"/>
        <v>0</v>
      </c>
      <c r="AF1918" s="419">
        <f t="shared" si="183"/>
        <v>0</v>
      </c>
      <c r="AG1918" s="419">
        <f t="shared" si="184"/>
        <v>0</v>
      </c>
      <c r="AH1918" s="419">
        <f t="shared" si="185"/>
        <v>0</v>
      </c>
    </row>
    <row r="1919" spans="1:34" ht="14.5" x14ac:dyDescent="0.35">
      <c r="A1919" s="681" t="s">
        <v>4719</v>
      </c>
      <c r="B1919" s="682" t="s">
        <v>10828</v>
      </c>
      <c r="C1919" s="419"/>
      <c r="D1919" s="419"/>
      <c r="E1919" s="419"/>
      <c r="F1919" s="419"/>
      <c r="G1919" s="419"/>
      <c r="H1919" s="419"/>
      <c r="I1919" s="419"/>
      <c r="J1919" s="419"/>
      <c r="K1919" s="419"/>
      <c r="L1919" s="419"/>
      <c r="M1919" t="s">
        <v>546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 s="419">
        <f t="shared" si="180"/>
        <v>0</v>
      </c>
      <c r="AD1919" s="419">
        <f t="shared" si="181"/>
        <v>0</v>
      </c>
      <c r="AE1919" s="419">
        <f t="shared" si="182"/>
        <v>0</v>
      </c>
      <c r="AF1919" s="419">
        <f t="shared" si="183"/>
        <v>0</v>
      </c>
      <c r="AG1919" s="419">
        <f t="shared" si="184"/>
        <v>0</v>
      </c>
      <c r="AH1919" s="419">
        <f t="shared" si="185"/>
        <v>0</v>
      </c>
    </row>
    <row r="1920" spans="1:34" ht="14.5" x14ac:dyDescent="0.35">
      <c r="A1920" s="681" t="s">
        <v>8354</v>
      </c>
      <c r="B1920" s="682" t="s">
        <v>8353</v>
      </c>
      <c r="C1920" s="419"/>
      <c r="D1920" s="419"/>
      <c r="E1920" s="419"/>
      <c r="F1920" s="419"/>
      <c r="G1920" s="419"/>
      <c r="H1920" s="419"/>
      <c r="I1920" s="419"/>
      <c r="J1920" s="419"/>
      <c r="K1920" s="419"/>
      <c r="L1920" s="419"/>
      <c r="M1920" t="s">
        <v>4715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 s="419">
        <f t="shared" si="180"/>
        <v>0</v>
      </c>
      <c r="AD1920" s="419">
        <f t="shared" si="181"/>
        <v>0</v>
      </c>
      <c r="AE1920" s="419">
        <f t="shared" si="182"/>
        <v>0</v>
      </c>
      <c r="AF1920" s="419">
        <f t="shared" si="183"/>
        <v>0</v>
      </c>
      <c r="AG1920" s="419">
        <f t="shared" si="184"/>
        <v>0</v>
      </c>
      <c r="AH1920" s="419">
        <f t="shared" si="185"/>
        <v>0</v>
      </c>
    </row>
    <row r="1921" spans="1:34" ht="14.5" x14ac:dyDescent="0.35">
      <c r="A1921" s="681" t="s">
        <v>7863</v>
      </c>
      <c r="B1921" s="682" t="s">
        <v>4720</v>
      </c>
      <c r="C1921" s="419"/>
      <c r="D1921" s="419"/>
      <c r="E1921" s="419"/>
      <c r="F1921" s="419"/>
      <c r="G1921" s="419"/>
      <c r="H1921" s="419"/>
      <c r="I1921" s="419"/>
      <c r="J1921" s="419"/>
      <c r="K1921" s="419"/>
      <c r="L1921" s="419"/>
      <c r="M1921" t="s">
        <v>3915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 s="419">
        <f t="shared" si="180"/>
        <v>0</v>
      </c>
      <c r="AD1921" s="419">
        <f t="shared" si="181"/>
        <v>0</v>
      </c>
      <c r="AE1921" s="419">
        <f t="shared" si="182"/>
        <v>0</v>
      </c>
      <c r="AF1921" s="419">
        <f t="shared" si="183"/>
        <v>0</v>
      </c>
      <c r="AG1921" s="419">
        <f t="shared" si="184"/>
        <v>0</v>
      </c>
      <c r="AH1921" s="419">
        <f t="shared" si="185"/>
        <v>0</v>
      </c>
    </row>
    <row r="1922" spans="1:34" ht="14.5" x14ac:dyDescent="0.35">
      <c r="A1922" s="681" t="s">
        <v>4722</v>
      </c>
      <c r="B1922" s="682" t="s">
        <v>8370</v>
      </c>
      <c r="C1922" s="419"/>
      <c r="D1922" s="419"/>
      <c r="E1922" s="419"/>
      <c r="F1922" s="419"/>
      <c r="G1922" s="419"/>
      <c r="H1922" s="419"/>
      <c r="I1922" s="419"/>
      <c r="J1922" s="419"/>
      <c r="K1922" s="419"/>
      <c r="L1922" s="419"/>
      <c r="M1922" t="s">
        <v>8371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 s="419">
        <f t="shared" si="180"/>
        <v>0</v>
      </c>
      <c r="AD1922" s="419">
        <f t="shared" si="181"/>
        <v>0</v>
      </c>
      <c r="AE1922" s="419">
        <f t="shared" si="182"/>
        <v>0</v>
      </c>
      <c r="AF1922" s="419">
        <f t="shared" si="183"/>
        <v>0</v>
      </c>
      <c r="AG1922" s="419">
        <f t="shared" si="184"/>
        <v>0</v>
      </c>
      <c r="AH1922" s="419">
        <f t="shared" si="185"/>
        <v>0</v>
      </c>
    </row>
    <row r="1923" spans="1:34" ht="14.5" x14ac:dyDescent="0.35">
      <c r="A1923" s="681" t="s">
        <v>4723</v>
      </c>
      <c r="B1923" s="682" t="s">
        <v>10716</v>
      </c>
      <c r="C1923" s="419"/>
      <c r="D1923" s="419"/>
      <c r="E1923" s="419"/>
      <c r="F1923" s="419"/>
      <c r="G1923" s="419"/>
      <c r="H1923" s="419"/>
      <c r="I1923" s="419"/>
      <c r="J1923" s="419"/>
      <c r="K1923" s="419"/>
      <c r="L1923" s="419"/>
      <c r="M1923" t="s">
        <v>10717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 s="419">
        <f t="shared" si="180"/>
        <v>0</v>
      </c>
      <c r="AD1923" s="419">
        <f t="shared" si="181"/>
        <v>0</v>
      </c>
      <c r="AE1923" s="419">
        <f t="shared" si="182"/>
        <v>0</v>
      </c>
      <c r="AF1923" s="419">
        <f t="shared" si="183"/>
        <v>0</v>
      </c>
      <c r="AG1923" s="419">
        <f t="shared" si="184"/>
        <v>0</v>
      </c>
      <c r="AH1923" s="419">
        <f t="shared" si="185"/>
        <v>0</v>
      </c>
    </row>
    <row r="1924" spans="1:34" ht="14.5" x14ac:dyDescent="0.35">
      <c r="A1924" s="681" t="s">
        <v>7764</v>
      </c>
      <c r="B1924" s="682" t="s">
        <v>4724</v>
      </c>
      <c r="C1924" s="419"/>
      <c r="D1924" s="419"/>
      <c r="E1924" s="419"/>
      <c r="F1924" s="419"/>
      <c r="G1924" s="419"/>
      <c r="H1924" s="419"/>
      <c r="I1924" s="419"/>
      <c r="J1924" s="419"/>
      <c r="K1924" s="419"/>
      <c r="L1924" s="419"/>
      <c r="M1924" t="s">
        <v>4725</v>
      </c>
      <c r="N1924">
        <v>1</v>
      </c>
      <c r="O1924">
        <v>1</v>
      </c>
      <c r="P1924">
        <v>0</v>
      </c>
      <c r="Q1924">
        <v>1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1</v>
      </c>
      <c r="X1924">
        <v>0</v>
      </c>
      <c r="Y1924">
        <v>0</v>
      </c>
      <c r="Z1924">
        <v>0</v>
      </c>
      <c r="AA1924">
        <v>0</v>
      </c>
      <c r="AB1924">
        <v>0</v>
      </c>
      <c r="AC1924" s="419">
        <f t="shared" ref="AC1924:AC1987" si="186">+Q1924-W1924</f>
        <v>0</v>
      </c>
      <c r="AD1924" s="419">
        <f t="shared" ref="AD1924:AD1987" si="187">+R1924-X1924</f>
        <v>0</v>
      </c>
      <c r="AE1924" s="419">
        <f t="shared" ref="AE1924:AE1987" si="188">+S1924-Y1924</f>
        <v>0</v>
      </c>
      <c r="AF1924" s="419">
        <f t="shared" ref="AF1924:AF1987" si="189">+T1924-Z1924</f>
        <v>0</v>
      </c>
      <c r="AG1924" s="419">
        <f t="shared" ref="AG1924:AG1987" si="190">+U1924-AA1924</f>
        <v>0</v>
      </c>
      <c r="AH1924" s="419">
        <f t="shared" ref="AH1924:AH1987" si="191">+V1924-AB1924</f>
        <v>0</v>
      </c>
    </row>
    <row r="1925" spans="1:34" ht="14.5" x14ac:dyDescent="0.35">
      <c r="A1925" s="681" t="s">
        <v>4727</v>
      </c>
      <c r="B1925" s="682" t="s">
        <v>10739</v>
      </c>
      <c r="C1925" s="419"/>
      <c r="D1925" s="419"/>
      <c r="E1925" s="419"/>
      <c r="F1925" s="419"/>
      <c r="G1925" s="419"/>
      <c r="H1925" s="419"/>
      <c r="I1925" s="419"/>
      <c r="J1925" s="419"/>
      <c r="K1925" s="419"/>
      <c r="L1925" s="419"/>
      <c r="M1925" t="s">
        <v>10740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 s="419">
        <f t="shared" si="186"/>
        <v>0</v>
      </c>
      <c r="AD1925" s="419">
        <f t="shared" si="187"/>
        <v>0</v>
      </c>
      <c r="AE1925" s="419">
        <f t="shared" si="188"/>
        <v>0</v>
      </c>
      <c r="AF1925" s="419">
        <f t="shared" si="189"/>
        <v>0</v>
      </c>
      <c r="AG1925" s="419">
        <f t="shared" si="190"/>
        <v>0</v>
      </c>
      <c r="AH1925" s="419">
        <f t="shared" si="191"/>
        <v>0</v>
      </c>
    </row>
    <row r="1926" spans="1:34" ht="14.5" x14ac:dyDescent="0.35">
      <c r="A1926" s="681" t="s">
        <v>4728</v>
      </c>
      <c r="B1926" s="682" t="s">
        <v>8859</v>
      </c>
      <c r="C1926" s="419"/>
      <c r="D1926" s="419"/>
      <c r="E1926" s="419"/>
      <c r="F1926" s="419"/>
      <c r="G1926" s="419"/>
      <c r="H1926" s="419"/>
      <c r="I1926" s="419"/>
      <c r="J1926" s="419"/>
      <c r="K1926" s="419"/>
      <c r="L1926" s="419"/>
      <c r="M1926" t="s">
        <v>8860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 s="419">
        <f t="shared" si="186"/>
        <v>0</v>
      </c>
      <c r="AD1926" s="419">
        <f t="shared" si="187"/>
        <v>0</v>
      </c>
      <c r="AE1926" s="419">
        <f t="shared" si="188"/>
        <v>0</v>
      </c>
      <c r="AF1926" s="419">
        <f t="shared" si="189"/>
        <v>0</v>
      </c>
      <c r="AG1926" s="419">
        <f t="shared" si="190"/>
        <v>0</v>
      </c>
      <c r="AH1926" s="419">
        <f t="shared" si="191"/>
        <v>0</v>
      </c>
    </row>
    <row r="1927" spans="1:34" ht="14.5" x14ac:dyDescent="0.35">
      <c r="A1927" s="681" t="s">
        <v>4729</v>
      </c>
      <c r="B1927" s="682" t="s">
        <v>8355</v>
      </c>
      <c r="C1927" s="419"/>
      <c r="D1927" s="419"/>
      <c r="E1927" s="419"/>
      <c r="F1927" s="419"/>
      <c r="G1927" s="419"/>
      <c r="H1927" s="419"/>
      <c r="I1927" s="419"/>
      <c r="J1927" s="419"/>
      <c r="K1927" s="419"/>
      <c r="L1927" s="419"/>
      <c r="M1927" t="s">
        <v>879</v>
      </c>
      <c r="N1927">
        <v>1</v>
      </c>
      <c r="O1927">
        <v>1</v>
      </c>
      <c r="P1927">
        <v>0</v>
      </c>
      <c r="Q1927">
        <v>1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1</v>
      </c>
      <c r="X1927">
        <v>0</v>
      </c>
      <c r="Y1927">
        <v>0</v>
      </c>
      <c r="Z1927">
        <v>0</v>
      </c>
      <c r="AA1927">
        <v>0</v>
      </c>
      <c r="AB1927">
        <v>0</v>
      </c>
      <c r="AC1927" s="419">
        <f t="shared" si="186"/>
        <v>0</v>
      </c>
      <c r="AD1927" s="419">
        <f t="shared" si="187"/>
        <v>0</v>
      </c>
      <c r="AE1927" s="419">
        <f t="shared" si="188"/>
        <v>0</v>
      </c>
      <c r="AF1927" s="419">
        <f t="shared" si="189"/>
        <v>0</v>
      </c>
      <c r="AG1927" s="419">
        <f t="shared" si="190"/>
        <v>0</v>
      </c>
      <c r="AH1927" s="419">
        <f t="shared" si="191"/>
        <v>0</v>
      </c>
    </row>
    <row r="1928" spans="1:34" ht="14.5" x14ac:dyDescent="0.35">
      <c r="A1928" s="681" t="s">
        <v>4730</v>
      </c>
      <c r="B1928" s="682" t="s">
        <v>8362</v>
      </c>
      <c r="C1928" s="419"/>
      <c r="D1928" s="419"/>
      <c r="E1928" s="419"/>
      <c r="F1928" s="419"/>
      <c r="G1928" s="419"/>
      <c r="H1928" s="419"/>
      <c r="I1928" s="419"/>
      <c r="J1928" s="419"/>
      <c r="K1928" s="419"/>
      <c r="L1928" s="419"/>
      <c r="M1928" t="s">
        <v>8363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 s="419">
        <f t="shared" si="186"/>
        <v>0</v>
      </c>
      <c r="AD1928" s="419">
        <f t="shared" si="187"/>
        <v>0</v>
      </c>
      <c r="AE1928" s="419">
        <f t="shared" si="188"/>
        <v>0</v>
      </c>
      <c r="AF1928" s="419">
        <f t="shared" si="189"/>
        <v>0</v>
      </c>
      <c r="AG1928" s="419">
        <f t="shared" si="190"/>
        <v>0</v>
      </c>
      <c r="AH1928" s="419">
        <f t="shared" si="191"/>
        <v>0</v>
      </c>
    </row>
    <row r="1929" spans="1:34" ht="14.5" x14ac:dyDescent="0.35">
      <c r="A1929" s="681" t="s">
        <v>8518</v>
      </c>
      <c r="B1929" s="682" t="s">
        <v>10742</v>
      </c>
      <c r="C1929" s="419"/>
      <c r="D1929" s="419"/>
      <c r="E1929" s="419"/>
      <c r="F1929" s="419"/>
      <c r="G1929" s="419"/>
      <c r="H1929" s="419"/>
      <c r="I1929" s="419"/>
      <c r="J1929" s="419"/>
      <c r="K1929" s="419"/>
      <c r="L1929" s="419"/>
      <c r="M1929" t="s">
        <v>1699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 s="419">
        <f t="shared" si="186"/>
        <v>0</v>
      </c>
      <c r="AD1929" s="419">
        <f t="shared" si="187"/>
        <v>0</v>
      </c>
      <c r="AE1929" s="419">
        <f t="shared" si="188"/>
        <v>0</v>
      </c>
      <c r="AF1929" s="419">
        <f t="shared" si="189"/>
        <v>0</v>
      </c>
      <c r="AG1929" s="419">
        <f t="shared" si="190"/>
        <v>0</v>
      </c>
      <c r="AH1929" s="419">
        <f t="shared" si="191"/>
        <v>0</v>
      </c>
    </row>
    <row r="1930" spans="1:34" ht="14.5" x14ac:dyDescent="0.35">
      <c r="A1930" s="681" t="s">
        <v>4733</v>
      </c>
      <c r="B1930" s="682" t="s">
        <v>4734</v>
      </c>
      <c r="C1930" s="419"/>
      <c r="D1930" s="419"/>
      <c r="E1930" s="419"/>
      <c r="F1930" s="419"/>
      <c r="G1930" s="419"/>
      <c r="H1930" s="419"/>
      <c r="I1930" s="419"/>
      <c r="J1930" s="419"/>
      <c r="K1930" s="419"/>
      <c r="L1930" s="419"/>
      <c r="M1930" t="s">
        <v>217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 s="419">
        <f t="shared" si="186"/>
        <v>0</v>
      </c>
      <c r="AD1930" s="419">
        <f t="shared" si="187"/>
        <v>0</v>
      </c>
      <c r="AE1930" s="419">
        <f t="shared" si="188"/>
        <v>0</v>
      </c>
      <c r="AF1930" s="419">
        <f t="shared" si="189"/>
        <v>0</v>
      </c>
      <c r="AG1930" s="419">
        <f t="shared" si="190"/>
        <v>0</v>
      </c>
      <c r="AH1930" s="419">
        <f t="shared" si="191"/>
        <v>0</v>
      </c>
    </row>
    <row r="1931" spans="1:34" ht="14.5" x14ac:dyDescent="0.35">
      <c r="A1931" s="681" t="s">
        <v>4736</v>
      </c>
      <c r="B1931" s="682" t="s">
        <v>8378</v>
      </c>
      <c r="C1931" s="419"/>
      <c r="D1931" s="419"/>
      <c r="E1931" s="419"/>
      <c r="F1931" s="419"/>
      <c r="G1931" s="419"/>
      <c r="H1931" s="419"/>
      <c r="I1931" s="419"/>
      <c r="J1931" s="419"/>
      <c r="K1931" s="419"/>
      <c r="L1931" s="419"/>
      <c r="M1931" t="s">
        <v>8380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 s="419">
        <f t="shared" si="186"/>
        <v>0</v>
      </c>
      <c r="AD1931" s="419">
        <f t="shared" si="187"/>
        <v>0</v>
      </c>
      <c r="AE1931" s="419">
        <f t="shared" si="188"/>
        <v>0</v>
      </c>
      <c r="AF1931" s="419">
        <f t="shared" si="189"/>
        <v>0</v>
      </c>
      <c r="AG1931" s="419">
        <f t="shared" si="190"/>
        <v>0</v>
      </c>
      <c r="AH1931" s="419">
        <f t="shared" si="191"/>
        <v>0</v>
      </c>
    </row>
    <row r="1932" spans="1:34" ht="14.5" x14ac:dyDescent="0.35">
      <c r="A1932" s="681" t="s">
        <v>4737</v>
      </c>
      <c r="B1932" s="682" t="s">
        <v>10809</v>
      </c>
      <c r="C1932" s="419"/>
      <c r="D1932" s="419"/>
      <c r="E1932" s="419"/>
      <c r="F1932" s="419"/>
      <c r="G1932" s="419"/>
      <c r="H1932" s="419"/>
      <c r="I1932" s="419"/>
      <c r="J1932" s="419"/>
      <c r="K1932" s="419"/>
      <c r="L1932" s="419"/>
      <c r="M1932" t="s">
        <v>2995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 s="419">
        <f t="shared" si="186"/>
        <v>0</v>
      </c>
      <c r="AD1932" s="419">
        <f t="shared" si="187"/>
        <v>0</v>
      </c>
      <c r="AE1932" s="419">
        <f t="shared" si="188"/>
        <v>0</v>
      </c>
      <c r="AF1932" s="419">
        <f t="shared" si="189"/>
        <v>0</v>
      </c>
      <c r="AG1932" s="419">
        <f t="shared" si="190"/>
        <v>0</v>
      </c>
      <c r="AH1932" s="419">
        <f t="shared" si="191"/>
        <v>0</v>
      </c>
    </row>
    <row r="1933" spans="1:34" ht="14.5" x14ac:dyDescent="0.35">
      <c r="A1933" s="681" t="s">
        <v>4738</v>
      </c>
      <c r="B1933" s="682" t="s">
        <v>4739</v>
      </c>
      <c r="C1933" s="419"/>
      <c r="D1933" s="419"/>
      <c r="E1933" s="419"/>
      <c r="F1933" s="419"/>
      <c r="G1933" s="419"/>
      <c r="H1933" s="419"/>
      <c r="I1933" s="419"/>
      <c r="J1933" s="419"/>
      <c r="K1933" s="419"/>
      <c r="L1933" s="419"/>
      <c r="M1933" t="s">
        <v>550</v>
      </c>
      <c r="N1933">
        <v>6</v>
      </c>
      <c r="O1933">
        <v>3</v>
      </c>
      <c r="P1933">
        <v>3</v>
      </c>
      <c r="Q1933">
        <v>0</v>
      </c>
      <c r="R1933">
        <v>4</v>
      </c>
      <c r="S1933">
        <v>1</v>
      </c>
      <c r="T1933">
        <v>0</v>
      </c>
      <c r="U1933">
        <v>1</v>
      </c>
      <c r="V1933">
        <v>0</v>
      </c>
      <c r="W1933">
        <v>0</v>
      </c>
      <c r="X1933">
        <v>2</v>
      </c>
      <c r="Y1933">
        <v>1</v>
      </c>
      <c r="Z1933">
        <v>0</v>
      </c>
      <c r="AA1933">
        <v>0</v>
      </c>
      <c r="AB1933">
        <v>0</v>
      </c>
      <c r="AC1933" s="419">
        <f t="shared" si="186"/>
        <v>0</v>
      </c>
      <c r="AD1933" s="419">
        <f t="shared" si="187"/>
        <v>2</v>
      </c>
      <c r="AE1933" s="419">
        <f t="shared" si="188"/>
        <v>0</v>
      </c>
      <c r="AF1933" s="419">
        <f t="shared" si="189"/>
        <v>0</v>
      </c>
      <c r="AG1933" s="419">
        <f t="shared" si="190"/>
        <v>1</v>
      </c>
      <c r="AH1933" s="419">
        <f t="shared" si="191"/>
        <v>0</v>
      </c>
    </row>
    <row r="1934" spans="1:34" ht="14.5" x14ac:dyDescent="0.35">
      <c r="A1934" s="681" t="s">
        <v>4497</v>
      </c>
      <c r="B1934" s="682" t="s">
        <v>10830</v>
      </c>
      <c r="C1934" s="419"/>
      <c r="D1934" s="419"/>
      <c r="E1934" s="419"/>
      <c r="F1934" s="419"/>
      <c r="G1934" s="419"/>
      <c r="H1934" s="419"/>
      <c r="I1934" s="419"/>
      <c r="J1934" s="419"/>
      <c r="K1934" s="419"/>
      <c r="L1934" s="419"/>
      <c r="M1934" t="s">
        <v>135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 s="419">
        <f t="shared" si="186"/>
        <v>0</v>
      </c>
      <c r="AD1934" s="419">
        <f t="shared" si="187"/>
        <v>0</v>
      </c>
      <c r="AE1934" s="419">
        <f t="shared" si="188"/>
        <v>0</v>
      </c>
      <c r="AF1934" s="419">
        <f t="shared" si="189"/>
        <v>0</v>
      </c>
      <c r="AG1934" s="419">
        <f t="shared" si="190"/>
        <v>0</v>
      </c>
      <c r="AH1934" s="419">
        <f t="shared" si="191"/>
        <v>0</v>
      </c>
    </row>
    <row r="1935" spans="1:34" ht="14.5" x14ac:dyDescent="0.35">
      <c r="A1935" s="681" t="s">
        <v>2874</v>
      </c>
      <c r="B1935" s="682" t="s">
        <v>8382</v>
      </c>
      <c r="C1935" s="419"/>
      <c r="D1935" s="419"/>
      <c r="E1935" s="419"/>
      <c r="F1935" s="419"/>
      <c r="G1935" s="419"/>
      <c r="H1935" s="419"/>
      <c r="I1935" s="419"/>
      <c r="J1935" s="419"/>
      <c r="K1935" s="419"/>
      <c r="L1935" s="419"/>
      <c r="M1935" t="s">
        <v>179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 s="419">
        <f t="shared" si="186"/>
        <v>0</v>
      </c>
      <c r="AD1935" s="419">
        <f t="shared" si="187"/>
        <v>0</v>
      </c>
      <c r="AE1935" s="419">
        <f t="shared" si="188"/>
        <v>0</v>
      </c>
      <c r="AF1935" s="419">
        <f t="shared" si="189"/>
        <v>0</v>
      </c>
      <c r="AG1935" s="419">
        <f t="shared" si="190"/>
        <v>0</v>
      </c>
      <c r="AH1935" s="419">
        <f t="shared" si="191"/>
        <v>0</v>
      </c>
    </row>
    <row r="1936" spans="1:34" ht="14.5" x14ac:dyDescent="0.35">
      <c r="A1936" s="681" t="s">
        <v>4513</v>
      </c>
      <c r="B1936" s="682" t="s">
        <v>10865</v>
      </c>
      <c r="C1936" s="419"/>
      <c r="D1936" s="419"/>
      <c r="E1936" s="419"/>
      <c r="F1936" s="419"/>
      <c r="G1936" s="419"/>
      <c r="H1936" s="419"/>
      <c r="I1936" s="419"/>
      <c r="J1936" s="419"/>
      <c r="K1936" s="419"/>
      <c r="L1936" s="419"/>
      <c r="M1936" t="s">
        <v>10866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 s="419">
        <f t="shared" si="186"/>
        <v>0</v>
      </c>
      <c r="AD1936" s="419">
        <f t="shared" si="187"/>
        <v>0</v>
      </c>
      <c r="AE1936" s="419">
        <f t="shared" si="188"/>
        <v>0</v>
      </c>
      <c r="AF1936" s="419">
        <f t="shared" si="189"/>
        <v>0</v>
      </c>
      <c r="AG1936" s="419">
        <f t="shared" si="190"/>
        <v>0</v>
      </c>
      <c r="AH1936" s="419">
        <f t="shared" si="191"/>
        <v>0</v>
      </c>
    </row>
    <row r="1937" spans="1:34" ht="14.5" x14ac:dyDescent="0.35">
      <c r="A1937" s="681" t="s">
        <v>8386</v>
      </c>
      <c r="B1937" s="682" t="s">
        <v>8385</v>
      </c>
      <c r="C1937" s="419"/>
      <c r="D1937" s="419"/>
      <c r="E1937" s="419"/>
      <c r="F1937" s="419"/>
      <c r="G1937" s="419"/>
      <c r="H1937" s="419"/>
      <c r="I1937" s="419"/>
      <c r="J1937" s="419"/>
      <c r="K1937" s="419"/>
      <c r="L1937" s="419"/>
      <c r="M1937" t="s">
        <v>94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 s="419">
        <f t="shared" si="186"/>
        <v>0</v>
      </c>
      <c r="AD1937" s="419">
        <f t="shared" si="187"/>
        <v>0</v>
      </c>
      <c r="AE1937" s="419">
        <f t="shared" si="188"/>
        <v>0</v>
      </c>
      <c r="AF1937" s="419">
        <f t="shared" si="189"/>
        <v>0</v>
      </c>
      <c r="AG1937" s="419">
        <f t="shared" si="190"/>
        <v>0</v>
      </c>
      <c r="AH1937" s="419">
        <f t="shared" si="191"/>
        <v>0</v>
      </c>
    </row>
    <row r="1938" spans="1:34" ht="14.5" x14ac:dyDescent="0.35">
      <c r="A1938" s="681" t="s">
        <v>4591</v>
      </c>
      <c r="B1938" s="682" t="s">
        <v>8388</v>
      </c>
      <c r="C1938" s="419"/>
      <c r="D1938" s="419"/>
      <c r="E1938" s="419"/>
      <c r="F1938" s="419"/>
      <c r="G1938" s="419"/>
      <c r="H1938" s="419"/>
      <c r="I1938" s="419"/>
      <c r="J1938" s="419"/>
      <c r="K1938" s="419"/>
      <c r="L1938" s="419"/>
      <c r="M1938" t="s">
        <v>8389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 s="419">
        <f t="shared" si="186"/>
        <v>0</v>
      </c>
      <c r="AD1938" s="419">
        <f t="shared" si="187"/>
        <v>0</v>
      </c>
      <c r="AE1938" s="419">
        <f t="shared" si="188"/>
        <v>0</v>
      </c>
      <c r="AF1938" s="419">
        <f t="shared" si="189"/>
        <v>0</v>
      </c>
      <c r="AG1938" s="419">
        <f t="shared" si="190"/>
        <v>0</v>
      </c>
      <c r="AH1938" s="419">
        <f t="shared" si="191"/>
        <v>0</v>
      </c>
    </row>
    <row r="1939" spans="1:34" ht="14.5" x14ac:dyDescent="0.35">
      <c r="A1939" s="681" t="s">
        <v>13410</v>
      </c>
      <c r="B1939" s="682" t="s">
        <v>14342</v>
      </c>
      <c r="C1939" s="419"/>
      <c r="D1939" s="419"/>
      <c r="E1939" s="419"/>
      <c r="F1939" s="419"/>
      <c r="G1939" s="419"/>
      <c r="H1939" s="419"/>
      <c r="I1939" s="419"/>
      <c r="J1939" s="419"/>
      <c r="K1939" s="419"/>
      <c r="L1939" s="419"/>
      <c r="M1939" t="s">
        <v>5288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 s="419">
        <f t="shared" si="186"/>
        <v>0</v>
      </c>
      <c r="AD1939" s="419">
        <f t="shared" si="187"/>
        <v>0</v>
      </c>
      <c r="AE1939" s="419">
        <f t="shared" si="188"/>
        <v>0</v>
      </c>
      <c r="AF1939" s="419">
        <f t="shared" si="189"/>
        <v>0</v>
      </c>
      <c r="AG1939" s="419">
        <f t="shared" si="190"/>
        <v>0</v>
      </c>
      <c r="AH1939" s="419">
        <f t="shared" si="191"/>
        <v>0</v>
      </c>
    </row>
    <row r="1940" spans="1:34" ht="14.5" x14ac:dyDescent="0.35">
      <c r="A1940" s="681" t="s">
        <v>4463</v>
      </c>
      <c r="B1940" s="682" t="s">
        <v>4741</v>
      </c>
      <c r="C1940" s="419"/>
      <c r="D1940" s="419"/>
      <c r="E1940" s="419"/>
      <c r="F1940" s="419"/>
      <c r="G1940" s="419"/>
      <c r="H1940" s="419"/>
      <c r="I1940" s="419"/>
      <c r="J1940" s="419"/>
      <c r="K1940" s="419"/>
      <c r="L1940" s="419"/>
      <c r="M1940" t="s">
        <v>14404</v>
      </c>
      <c r="N1940">
        <v>6</v>
      </c>
      <c r="O1940">
        <v>3</v>
      </c>
      <c r="P1940">
        <v>3</v>
      </c>
      <c r="Q1940">
        <v>3</v>
      </c>
      <c r="R1940">
        <v>0</v>
      </c>
      <c r="S1940">
        <v>2</v>
      </c>
      <c r="T1940">
        <v>1</v>
      </c>
      <c r="U1940">
        <v>0</v>
      </c>
      <c r="V1940">
        <v>0</v>
      </c>
      <c r="W1940">
        <v>2</v>
      </c>
      <c r="X1940">
        <v>0</v>
      </c>
      <c r="Y1940">
        <v>0</v>
      </c>
      <c r="Z1940">
        <v>1</v>
      </c>
      <c r="AA1940">
        <v>0</v>
      </c>
      <c r="AB1940">
        <v>0</v>
      </c>
      <c r="AC1940" s="419">
        <f t="shared" si="186"/>
        <v>1</v>
      </c>
      <c r="AD1940" s="419">
        <f t="shared" si="187"/>
        <v>0</v>
      </c>
      <c r="AE1940" s="419">
        <f t="shared" si="188"/>
        <v>2</v>
      </c>
      <c r="AF1940" s="419">
        <f t="shared" si="189"/>
        <v>0</v>
      </c>
      <c r="AG1940" s="419">
        <f t="shared" si="190"/>
        <v>0</v>
      </c>
      <c r="AH1940" s="419">
        <f t="shared" si="191"/>
        <v>0</v>
      </c>
    </row>
    <row r="1941" spans="1:34" ht="14.5" x14ac:dyDescent="0.35">
      <c r="A1941" s="681" t="s">
        <v>4491</v>
      </c>
      <c r="B1941" s="682" t="s">
        <v>4743</v>
      </c>
      <c r="C1941" s="419"/>
      <c r="D1941" s="419"/>
      <c r="E1941" s="419"/>
      <c r="F1941" s="419"/>
      <c r="G1941" s="419"/>
      <c r="H1941" s="419"/>
      <c r="I1941" s="419"/>
      <c r="J1941" s="419"/>
      <c r="K1941" s="419"/>
      <c r="L1941" s="419"/>
      <c r="M1941" t="s">
        <v>14405</v>
      </c>
      <c r="N1941">
        <v>1</v>
      </c>
      <c r="O1941">
        <v>0</v>
      </c>
      <c r="P1941">
        <v>1</v>
      </c>
      <c r="Q1941">
        <v>1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 s="419">
        <f t="shared" si="186"/>
        <v>1</v>
      </c>
      <c r="AD1941" s="419">
        <f t="shared" si="187"/>
        <v>0</v>
      </c>
      <c r="AE1941" s="419">
        <f t="shared" si="188"/>
        <v>0</v>
      </c>
      <c r="AF1941" s="419">
        <f t="shared" si="189"/>
        <v>0</v>
      </c>
      <c r="AG1941" s="419">
        <f t="shared" si="190"/>
        <v>0</v>
      </c>
      <c r="AH1941" s="419">
        <f t="shared" si="191"/>
        <v>0</v>
      </c>
    </row>
    <row r="1942" spans="1:34" ht="14.5" x14ac:dyDescent="0.35">
      <c r="A1942" s="681" t="s">
        <v>3546</v>
      </c>
      <c r="B1942" s="682" t="s">
        <v>4745</v>
      </c>
      <c r="C1942" s="419"/>
      <c r="D1942" s="419"/>
      <c r="E1942" s="419"/>
      <c r="F1942" s="419"/>
      <c r="G1942" s="419"/>
      <c r="H1942" s="419"/>
      <c r="I1942" s="419"/>
      <c r="J1942" s="419"/>
      <c r="K1942" s="419"/>
      <c r="L1942" s="419"/>
      <c r="M1942" t="s">
        <v>4746</v>
      </c>
      <c r="N1942">
        <v>1</v>
      </c>
      <c r="O1942">
        <v>1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1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1</v>
      </c>
      <c r="AC1942" s="419">
        <f t="shared" si="186"/>
        <v>0</v>
      </c>
      <c r="AD1942" s="419">
        <f t="shared" si="187"/>
        <v>0</v>
      </c>
      <c r="AE1942" s="419">
        <f t="shared" si="188"/>
        <v>0</v>
      </c>
      <c r="AF1942" s="419">
        <f t="shared" si="189"/>
        <v>0</v>
      </c>
      <c r="AG1942" s="419">
        <f t="shared" si="190"/>
        <v>0</v>
      </c>
      <c r="AH1942" s="419">
        <f t="shared" si="191"/>
        <v>0</v>
      </c>
    </row>
    <row r="1943" spans="1:34" ht="14.5" x14ac:dyDescent="0.35">
      <c r="A1943" s="681" t="s">
        <v>7726</v>
      </c>
      <c r="B1943" s="682" t="s">
        <v>4748</v>
      </c>
      <c r="C1943" s="419"/>
      <c r="D1943" s="419"/>
      <c r="E1943" s="419"/>
      <c r="F1943" s="419"/>
      <c r="G1943" s="419"/>
      <c r="H1943" s="419"/>
      <c r="I1943" s="419"/>
      <c r="J1943" s="419"/>
      <c r="K1943" s="419"/>
      <c r="L1943" s="419"/>
      <c r="M1943" t="s">
        <v>734</v>
      </c>
      <c r="N1943">
        <v>8</v>
      </c>
      <c r="O1943">
        <v>5</v>
      </c>
      <c r="P1943">
        <v>3</v>
      </c>
      <c r="Q1943">
        <v>2</v>
      </c>
      <c r="R1943">
        <v>1</v>
      </c>
      <c r="S1943">
        <v>0</v>
      </c>
      <c r="T1943">
        <v>3</v>
      </c>
      <c r="U1943">
        <v>2</v>
      </c>
      <c r="V1943">
        <v>0</v>
      </c>
      <c r="W1943">
        <v>1</v>
      </c>
      <c r="X1943">
        <v>1</v>
      </c>
      <c r="Y1943">
        <v>0</v>
      </c>
      <c r="Z1943">
        <v>2</v>
      </c>
      <c r="AA1943">
        <v>1</v>
      </c>
      <c r="AB1943">
        <v>0</v>
      </c>
      <c r="AC1943" s="419">
        <f t="shared" si="186"/>
        <v>1</v>
      </c>
      <c r="AD1943" s="419">
        <f t="shared" si="187"/>
        <v>0</v>
      </c>
      <c r="AE1943" s="419">
        <f t="shared" si="188"/>
        <v>0</v>
      </c>
      <c r="AF1943" s="419">
        <f t="shared" si="189"/>
        <v>1</v>
      </c>
      <c r="AG1943" s="419">
        <f t="shared" si="190"/>
        <v>1</v>
      </c>
      <c r="AH1943" s="419">
        <f t="shared" si="191"/>
        <v>0</v>
      </c>
    </row>
    <row r="1944" spans="1:34" ht="14.5" x14ac:dyDescent="0.35">
      <c r="A1944" s="681" t="s">
        <v>4391</v>
      </c>
      <c r="B1944" s="682" t="s">
        <v>7251</v>
      </c>
      <c r="C1944" s="419"/>
      <c r="D1944" s="419"/>
      <c r="E1944" s="419"/>
      <c r="F1944" s="419"/>
      <c r="G1944" s="419"/>
      <c r="H1944" s="419"/>
      <c r="I1944" s="419"/>
      <c r="J1944" s="419"/>
      <c r="K1944" s="419"/>
      <c r="L1944" s="419"/>
      <c r="M1944" t="s">
        <v>766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 s="419">
        <f t="shared" si="186"/>
        <v>0</v>
      </c>
      <c r="AD1944" s="419">
        <f t="shared" si="187"/>
        <v>0</v>
      </c>
      <c r="AE1944" s="419">
        <f t="shared" si="188"/>
        <v>0</v>
      </c>
      <c r="AF1944" s="419">
        <f t="shared" si="189"/>
        <v>0</v>
      </c>
      <c r="AG1944" s="419">
        <f t="shared" si="190"/>
        <v>0</v>
      </c>
      <c r="AH1944" s="419">
        <f t="shared" si="191"/>
        <v>0</v>
      </c>
    </row>
    <row r="1945" spans="1:34" ht="14.5" x14ac:dyDescent="0.35">
      <c r="A1945" s="681" t="s">
        <v>4356</v>
      </c>
      <c r="B1945" s="682" t="s">
        <v>4750</v>
      </c>
      <c r="C1945" s="419"/>
      <c r="D1945" s="419"/>
      <c r="E1945" s="419"/>
      <c r="F1945" s="419"/>
      <c r="G1945" s="419"/>
      <c r="H1945" s="419"/>
      <c r="I1945" s="419"/>
      <c r="J1945" s="419"/>
      <c r="K1945" s="419"/>
      <c r="L1945" s="419"/>
      <c r="M1945" t="s">
        <v>4751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 s="419">
        <f t="shared" si="186"/>
        <v>0</v>
      </c>
      <c r="AD1945" s="419">
        <f t="shared" si="187"/>
        <v>0</v>
      </c>
      <c r="AE1945" s="419">
        <f t="shared" si="188"/>
        <v>0</v>
      </c>
      <c r="AF1945" s="419">
        <f t="shared" si="189"/>
        <v>0</v>
      </c>
      <c r="AG1945" s="419">
        <f t="shared" si="190"/>
        <v>0</v>
      </c>
      <c r="AH1945" s="419">
        <f t="shared" si="191"/>
        <v>0</v>
      </c>
    </row>
    <row r="1946" spans="1:34" ht="14.5" x14ac:dyDescent="0.35">
      <c r="A1946" s="681" t="s">
        <v>4354</v>
      </c>
      <c r="B1946" s="682" t="s">
        <v>4752</v>
      </c>
      <c r="C1946" s="419"/>
      <c r="D1946" s="419"/>
      <c r="E1946" s="419"/>
      <c r="F1946" s="419"/>
      <c r="G1946" s="419"/>
      <c r="H1946" s="419"/>
      <c r="I1946" s="419"/>
      <c r="J1946" s="419"/>
      <c r="K1946" s="419"/>
      <c r="L1946" s="419"/>
      <c r="M1946" t="s">
        <v>179</v>
      </c>
      <c r="N1946">
        <v>3</v>
      </c>
      <c r="O1946">
        <v>1</v>
      </c>
      <c r="P1946">
        <v>2</v>
      </c>
      <c r="Q1946">
        <v>0</v>
      </c>
      <c r="R1946">
        <v>0</v>
      </c>
      <c r="S1946">
        <v>3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1</v>
      </c>
      <c r="Z1946">
        <v>0</v>
      </c>
      <c r="AA1946">
        <v>0</v>
      </c>
      <c r="AB1946">
        <v>0</v>
      </c>
      <c r="AC1946" s="419">
        <f t="shared" si="186"/>
        <v>0</v>
      </c>
      <c r="AD1946" s="419">
        <f t="shared" si="187"/>
        <v>0</v>
      </c>
      <c r="AE1946" s="419">
        <f t="shared" si="188"/>
        <v>2</v>
      </c>
      <c r="AF1946" s="419">
        <f t="shared" si="189"/>
        <v>0</v>
      </c>
      <c r="AG1946" s="419">
        <f t="shared" si="190"/>
        <v>0</v>
      </c>
      <c r="AH1946" s="419">
        <f t="shared" si="191"/>
        <v>0</v>
      </c>
    </row>
    <row r="1947" spans="1:34" ht="14.5" x14ac:dyDescent="0.35">
      <c r="A1947" s="681" t="s">
        <v>3277</v>
      </c>
      <c r="B1947" s="682" t="s">
        <v>4753</v>
      </c>
      <c r="C1947" s="419"/>
      <c r="D1947" s="419"/>
      <c r="E1947" s="419"/>
      <c r="F1947" s="419"/>
      <c r="G1947" s="419"/>
      <c r="H1947" s="419"/>
      <c r="I1947" s="419"/>
      <c r="J1947" s="419"/>
      <c r="K1947" s="419"/>
      <c r="L1947" s="419"/>
      <c r="M1947" t="s">
        <v>4754</v>
      </c>
      <c r="N1947">
        <v>1</v>
      </c>
      <c r="O1947">
        <v>1</v>
      </c>
      <c r="P1947">
        <v>0</v>
      </c>
      <c r="Q1947">
        <v>0</v>
      </c>
      <c r="R1947">
        <v>0</v>
      </c>
      <c r="S1947">
        <v>1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1</v>
      </c>
      <c r="Z1947">
        <v>0</v>
      </c>
      <c r="AA1947">
        <v>0</v>
      </c>
      <c r="AB1947">
        <v>0</v>
      </c>
      <c r="AC1947" s="419">
        <f t="shared" si="186"/>
        <v>0</v>
      </c>
      <c r="AD1947" s="419">
        <f t="shared" si="187"/>
        <v>0</v>
      </c>
      <c r="AE1947" s="419">
        <f t="shared" si="188"/>
        <v>0</v>
      </c>
      <c r="AF1947" s="419">
        <f t="shared" si="189"/>
        <v>0</v>
      </c>
      <c r="AG1947" s="419">
        <f t="shared" si="190"/>
        <v>0</v>
      </c>
      <c r="AH1947" s="419">
        <f t="shared" si="191"/>
        <v>0</v>
      </c>
    </row>
    <row r="1948" spans="1:34" ht="14.5" x14ac:dyDescent="0.35">
      <c r="A1948" s="681" t="s">
        <v>7542</v>
      </c>
      <c r="B1948" s="682" t="s">
        <v>4755</v>
      </c>
      <c r="C1948" s="419"/>
      <c r="D1948" s="419"/>
      <c r="E1948" s="419"/>
      <c r="F1948" s="419"/>
      <c r="G1948" s="419"/>
      <c r="H1948" s="419"/>
      <c r="I1948" s="419"/>
      <c r="J1948" s="419"/>
      <c r="K1948" s="419"/>
      <c r="L1948" s="419"/>
      <c r="M1948" t="s">
        <v>3594</v>
      </c>
      <c r="N1948">
        <v>12</v>
      </c>
      <c r="O1948">
        <v>5</v>
      </c>
      <c r="P1948">
        <v>7</v>
      </c>
      <c r="Q1948">
        <v>3</v>
      </c>
      <c r="R1948">
        <v>5</v>
      </c>
      <c r="S1948">
        <v>1</v>
      </c>
      <c r="T1948">
        <v>3</v>
      </c>
      <c r="U1948">
        <v>0</v>
      </c>
      <c r="V1948">
        <v>0</v>
      </c>
      <c r="W1948">
        <v>1</v>
      </c>
      <c r="X1948">
        <v>1</v>
      </c>
      <c r="Y1948">
        <v>0</v>
      </c>
      <c r="Z1948">
        <v>3</v>
      </c>
      <c r="AA1948">
        <v>0</v>
      </c>
      <c r="AB1948">
        <v>0</v>
      </c>
      <c r="AC1948" s="419">
        <f t="shared" si="186"/>
        <v>2</v>
      </c>
      <c r="AD1948" s="419">
        <f t="shared" si="187"/>
        <v>4</v>
      </c>
      <c r="AE1948" s="419">
        <f t="shared" si="188"/>
        <v>1</v>
      </c>
      <c r="AF1948" s="419">
        <f t="shared" si="189"/>
        <v>0</v>
      </c>
      <c r="AG1948" s="419">
        <f t="shared" si="190"/>
        <v>0</v>
      </c>
      <c r="AH1948" s="419">
        <f t="shared" si="191"/>
        <v>0</v>
      </c>
    </row>
    <row r="1949" spans="1:34" ht="14.5" x14ac:dyDescent="0.35">
      <c r="A1949" s="681" t="s">
        <v>7670</v>
      </c>
      <c r="B1949" s="682" t="s">
        <v>4757</v>
      </c>
      <c r="C1949" s="419"/>
      <c r="D1949" s="419"/>
      <c r="E1949" s="419"/>
      <c r="F1949" s="419"/>
      <c r="G1949" s="419"/>
      <c r="H1949" s="419"/>
      <c r="I1949" s="419"/>
      <c r="J1949" s="419"/>
      <c r="K1949" s="419"/>
      <c r="L1949" s="419"/>
      <c r="M1949" t="s">
        <v>13415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 s="419">
        <f t="shared" si="186"/>
        <v>0</v>
      </c>
      <c r="AD1949" s="419">
        <f t="shared" si="187"/>
        <v>0</v>
      </c>
      <c r="AE1949" s="419">
        <f t="shared" si="188"/>
        <v>0</v>
      </c>
      <c r="AF1949" s="419">
        <f t="shared" si="189"/>
        <v>0</v>
      </c>
      <c r="AG1949" s="419">
        <f t="shared" si="190"/>
        <v>0</v>
      </c>
      <c r="AH1949" s="419">
        <f t="shared" si="191"/>
        <v>0</v>
      </c>
    </row>
    <row r="1950" spans="1:34" ht="14.5" x14ac:dyDescent="0.35">
      <c r="A1950" s="681" t="s">
        <v>7172</v>
      </c>
      <c r="B1950" s="682" t="s">
        <v>4759</v>
      </c>
      <c r="C1950" s="419"/>
      <c r="D1950" s="419"/>
      <c r="E1950" s="419"/>
      <c r="F1950" s="419"/>
      <c r="G1950" s="419"/>
      <c r="H1950" s="419"/>
      <c r="I1950" s="419"/>
      <c r="J1950" s="419"/>
      <c r="K1950" s="419"/>
      <c r="L1950" s="419"/>
      <c r="M1950" t="s">
        <v>688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 s="419">
        <f t="shared" si="186"/>
        <v>0</v>
      </c>
      <c r="AD1950" s="419">
        <f t="shared" si="187"/>
        <v>0</v>
      </c>
      <c r="AE1950" s="419">
        <f t="shared" si="188"/>
        <v>0</v>
      </c>
      <c r="AF1950" s="419">
        <f t="shared" si="189"/>
        <v>0</v>
      </c>
      <c r="AG1950" s="419">
        <f t="shared" si="190"/>
        <v>0</v>
      </c>
      <c r="AH1950" s="419">
        <f t="shared" si="191"/>
        <v>0</v>
      </c>
    </row>
    <row r="1951" spans="1:34" ht="14.5" x14ac:dyDescent="0.35">
      <c r="A1951" s="681" t="s">
        <v>4761</v>
      </c>
      <c r="B1951" s="682" t="s">
        <v>4762</v>
      </c>
      <c r="C1951" s="419"/>
      <c r="D1951" s="419"/>
      <c r="E1951" s="419"/>
      <c r="F1951" s="419"/>
      <c r="G1951" s="419"/>
      <c r="H1951" s="419"/>
      <c r="I1951" s="419"/>
      <c r="J1951" s="419"/>
      <c r="K1951" s="419"/>
      <c r="L1951" s="419"/>
      <c r="M1951" t="s">
        <v>14406</v>
      </c>
      <c r="N1951">
        <v>2</v>
      </c>
      <c r="O1951">
        <v>1</v>
      </c>
      <c r="P1951">
        <v>1</v>
      </c>
      <c r="Q1951">
        <v>1</v>
      </c>
      <c r="R1951">
        <v>1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0</v>
      </c>
      <c r="AB1951">
        <v>0</v>
      </c>
      <c r="AC1951" s="419">
        <f t="shared" si="186"/>
        <v>1</v>
      </c>
      <c r="AD1951" s="419">
        <f t="shared" si="187"/>
        <v>0</v>
      </c>
      <c r="AE1951" s="419">
        <f t="shared" si="188"/>
        <v>0</v>
      </c>
      <c r="AF1951" s="419">
        <f t="shared" si="189"/>
        <v>0</v>
      </c>
      <c r="AG1951" s="419">
        <f t="shared" si="190"/>
        <v>0</v>
      </c>
      <c r="AH1951" s="419">
        <f t="shared" si="191"/>
        <v>0</v>
      </c>
    </row>
    <row r="1952" spans="1:34" ht="14.5" x14ac:dyDescent="0.35">
      <c r="A1952" s="681" t="s">
        <v>4766</v>
      </c>
      <c r="B1952" s="682" t="s">
        <v>10893</v>
      </c>
      <c r="C1952" s="419"/>
      <c r="D1952" s="419"/>
      <c r="E1952" s="419"/>
      <c r="F1952" s="419"/>
      <c r="G1952" s="419"/>
      <c r="H1952" s="419"/>
      <c r="I1952" s="419"/>
      <c r="J1952" s="419"/>
      <c r="K1952" s="419"/>
      <c r="L1952" s="419"/>
      <c r="M1952" t="s">
        <v>14407</v>
      </c>
      <c r="N1952">
        <v>9</v>
      </c>
      <c r="O1952">
        <v>5</v>
      </c>
      <c r="P1952">
        <v>4</v>
      </c>
      <c r="Q1952">
        <v>2</v>
      </c>
      <c r="R1952">
        <v>1</v>
      </c>
      <c r="S1952">
        <v>0</v>
      </c>
      <c r="T1952">
        <v>5</v>
      </c>
      <c r="U1952">
        <v>1</v>
      </c>
      <c r="V1952">
        <v>0</v>
      </c>
      <c r="W1952">
        <v>2</v>
      </c>
      <c r="X1952">
        <v>0</v>
      </c>
      <c r="Y1952">
        <v>0</v>
      </c>
      <c r="Z1952">
        <v>2</v>
      </c>
      <c r="AA1952">
        <v>1</v>
      </c>
      <c r="AB1952">
        <v>0</v>
      </c>
      <c r="AC1952" s="419">
        <f t="shared" si="186"/>
        <v>0</v>
      </c>
      <c r="AD1952" s="419">
        <f t="shared" si="187"/>
        <v>1</v>
      </c>
      <c r="AE1952" s="419">
        <f t="shared" si="188"/>
        <v>0</v>
      </c>
      <c r="AF1952" s="419">
        <f t="shared" si="189"/>
        <v>3</v>
      </c>
      <c r="AG1952" s="419">
        <f t="shared" si="190"/>
        <v>0</v>
      </c>
      <c r="AH1952" s="419">
        <f t="shared" si="191"/>
        <v>0</v>
      </c>
    </row>
    <row r="1953" spans="1:34" ht="14.5" x14ac:dyDescent="0.35">
      <c r="A1953" s="681" t="s">
        <v>4767</v>
      </c>
      <c r="B1953" s="682" t="s">
        <v>4768</v>
      </c>
      <c r="C1953" s="419"/>
      <c r="D1953" s="419"/>
      <c r="E1953" s="419"/>
      <c r="F1953" s="419"/>
      <c r="G1953" s="419"/>
      <c r="H1953" s="419"/>
      <c r="I1953" s="419"/>
      <c r="J1953" s="419"/>
      <c r="K1953" s="419"/>
      <c r="L1953" s="419"/>
      <c r="M1953" t="s">
        <v>4749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 s="419">
        <f t="shared" si="186"/>
        <v>0</v>
      </c>
      <c r="AD1953" s="419">
        <f t="shared" si="187"/>
        <v>0</v>
      </c>
      <c r="AE1953" s="419">
        <f t="shared" si="188"/>
        <v>0</v>
      </c>
      <c r="AF1953" s="419">
        <f t="shared" si="189"/>
        <v>0</v>
      </c>
      <c r="AG1953" s="419">
        <f t="shared" si="190"/>
        <v>0</v>
      </c>
      <c r="AH1953" s="419">
        <f t="shared" si="191"/>
        <v>0</v>
      </c>
    </row>
    <row r="1954" spans="1:34" ht="14.5" x14ac:dyDescent="0.35">
      <c r="A1954" s="681" t="s">
        <v>1205</v>
      </c>
      <c r="B1954" s="682" t="s">
        <v>4770</v>
      </c>
      <c r="C1954" s="419"/>
      <c r="D1954" s="419"/>
      <c r="E1954" s="419"/>
      <c r="F1954" s="419"/>
      <c r="G1954" s="419"/>
      <c r="H1954" s="419"/>
      <c r="I1954" s="419"/>
      <c r="J1954" s="419"/>
      <c r="K1954" s="419"/>
      <c r="L1954" s="419"/>
      <c r="M1954" t="s">
        <v>14408</v>
      </c>
      <c r="N1954">
        <v>17</v>
      </c>
      <c r="O1954">
        <v>10</v>
      </c>
      <c r="P1954">
        <v>7</v>
      </c>
      <c r="Q1954">
        <v>5</v>
      </c>
      <c r="R1954">
        <v>7</v>
      </c>
      <c r="S1954">
        <v>0</v>
      </c>
      <c r="T1954">
        <v>5</v>
      </c>
      <c r="U1954">
        <v>0</v>
      </c>
      <c r="V1954">
        <v>0</v>
      </c>
      <c r="W1954">
        <v>1</v>
      </c>
      <c r="X1954">
        <v>4</v>
      </c>
      <c r="Y1954">
        <v>0</v>
      </c>
      <c r="Z1954">
        <v>5</v>
      </c>
      <c r="AA1954">
        <v>0</v>
      </c>
      <c r="AB1954">
        <v>0</v>
      </c>
      <c r="AC1954" s="419">
        <f t="shared" si="186"/>
        <v>4</v>
      </c>
      <c r="AD1954" s="419">
        <f t="shared" si="187"/>
        <v>3</v>
      </c>
      <c r="AE1954" s="419">
        <f t="shared" si="188"/>
        <v>0</v>
      </c>
      <c r="AF1954" s="419">
        <f t="shared" si="189"/>
        <v>0</v>
      </c>
      <c r="AG1954" s="419">
        <f t="shared" si="190"/>
        <v>0</v>
      </c>
      <c r="AH1954" s="419">
        <f t="shared" si="191"/>
        <v>0</v>
      </c>
    </row>
    <row r="1955" spans="1:34" ht="14.5" x14ac:dyDescent="0.35">
      <c r="A1955" s="681" t="s">
        <v>4771</v>
      </c>
      <c r="B1955" s="682" t="s">
        <v>10954</v>
      </c>
      <c r="C1955" s="419"/>
      <c r="D1955" s="419"/>
      <c r="E1955" s="419"/>
      <c r="F1955" s="419"/>
      <c r="G1955" s="419"/>
      <c r="H1955" s="419"/>
      <c r="I1955" s="419"/>
      <c r="J1955" s="419"/>
      <c r="K1955" s="419"/>
      <c r="L1955" s="419"/>
      <c r="M1955" t="s">
        <v>14409</v>
      </c>
      <c r="N1955">
        <v>27</v>
      </c>
      <c r="O1955">
        <v>16</v>
      </c>
      <c r="P1955">
        <v>11</v>
      </c>
      <c r="Q1955">
        <v>8</v>
      </c>
      <c r="R1955">
        <v>5</v>
      </c>
      <c r="S1955">
        <v>5</v>
      </c>
      <c r="T1955">
        <v>7</v>
      </c>
      <c r="U1955">
        <v>2</v>
      </c>
      <c r="V1955">
        <v>0</v>
      </c>
      <c r="W1955">
        <v>3</v>
      </c>
      <c r="X1955">
        <v>3</v>
      </c>
      <c r="Y1955">
        <v>3</v>
      </c>
      <c r="Z1955">
        <v>5</v>
      </c>
      <c r="AA1955">
        <v>2</v>
      </c>
      <c r="AB1955">
        <v>0</v>
      </c>
      <c r="AC1955" s="419">
        <f t="shared" si="186"/>
        <v>5</v>
      </c>
      <c r="AD1955" s="419">
        <f t="shared" si="187"/>
        <v>2</v>
      </c>
      <c r="AE1955" s="419">
        <f t="shared" si="188"/>
        <v>2</v>
      </c>
      <c r="AF1955" s="419">
        <f t="shared" si="189"/>
        <v>2</v>
      </c>
      <c r="AG1955" s="419">
        <f t="shared" si="190"/>
        <v>0</v>
      </c>
      <c r="AH1955" s="419">
        <f t="shared" si="191"/>
        <v>0</v>
      </c>
    </row>
    <row r="1956" spans="1:34" ht="14.5" x14ac:dyDescent="0.35">
      <c r="A1956" s="681" t="s">
        <v>1537</v>
      </c>
      <c r="B1956" s="682" t="s">
        <v>10892</v>
      </c>
      <c r="C1956" s="419"/>
      <c r="D1956" s="419"/>
      <c r="E1956" s="419"/>
      <c r="F1956" s="419"/>
      <c r="G1956" s="419"/>
      <c r="H1956" s="419"/>
      <c r="I1956" s="419"/>
      <c r="J1956" s="419"/>
      <c r="K1956" s="419"/>
      <c r="L1956" s="419"/>
      <c r="M1956" t="s">
        <v>4772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 s="419">
        <f t="shared" si="186"/>
        <v>0</v>
      </c>
      <c r="AD1956" s="419">
        <f t="shared" si="187"/>
        <v>0</v>
      </c>
      <c r="AE1956" s="419">
        <f t="shared" si="188"/>
        <v>0</v>
      </c>
      <c r="AF1956" s="419">
        <f t="shared" si="189"/>
        <v>0</v>
      </c>
      <c r="AG1956" s="419">
        <f t="shared" si="190"/>
        <v>0</v>
      </c>
      <c r="AH1956" s="419">
        <f t="shared" si="191"/>
        <v>0</v>
      </c>
    </row>
    <row r="1957" spans="1:34" ht="14.5" x14ac:dyDescent="0.35">
      <c r="A1957" s="681" t="s">
        <v>1614</v>
      </c>
      <c r="B1957" s="682" t="s">
        <v>8400</v>
      </c>
      <c r="C1957" s="419"/>
      <c r="D1957" s="419"/>
      <c r="E1957" s="419"/>
      <c r="F1957" s="419"/>
      <c r="G1957" s="419"/>
      <c r="H1957" s="419"/>
      <c r="I1957" s="419"/>
      <c r="J1957" s="419"/>
      <c r="K1957" s="419"/>
      <c r="L1957" s="419"/>
      <c r="M1957" t="s">
        <v>4597</v>
      </c>
      <c r="N1957">
        <v>2</v>
      </c>
      <c r="O1957">
        <v>0</v>
      </c>
      <c r="P1957">
        <v>2</v>
      </c>
      <c r="Q1957">
        <v>2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 s="419">
        <f t="shared" si="186"/>
        <v>2</v>
      </c>
      <c r="AD1957" s="419">
        <f t="shared" si="187"/>
        <v>0</v>
      </c>
      <c r="AE1957" s="419">
        <f t="shared" si="188"/>
        <v>0</v>
      </c>
      <c r="AF1957" s="419">
        <f t="shared" si="189"/>
        <v>0</v>
      </c>
      <c r="AG1957" s="419">
        <f t="shared" si="190"/>
        <v>0</v>
      </c>
      <c r="AH1957" s="419">
        <f t="shared" si="191"/>
        <v>0</v>
      </c>
    </row>
    <row r="1958" spans="1:34" ht="14.5" x14ac:dyDescent="0.35">
      <c r="A1958" s="681" t="s">
        <v>1668</v>
      </c>
      <c r="B1958" s="682" t="s">
        <v>4773</v>
      </c>
      <c r="C1958" s="419"/>
      <c r="D1958" s="419"/>
      <c r="E1958" s="419"/>
      <c r="F1958" s="419"/>
      <c r="G1958" s="419"/>
      <c r="H1958" s="419"/>
      <c r="I1958" s="419"/>
      <c r="J1958" s="419"/>
      <c r="K1958" s="419"/>
      <c r="L1958" s="419"/>
      <c r="M1958" t="s">
        <v>3187</v>
      </c>
      <c r="N1958">
        <v>15</v>
      </c>
      <c r="O1958">
        <v>8</v>
      </c>
      <c r="P1958">
        <v>7</v>
      </c>
      <c r="Q1958">
        <v>0</v>
      </c>
      <c r="R1958">
        <v>3</v>
      </c>
      <c r="S1958">
        <v>1</v>
      </c>
      <c r="T1958">
        <v>5</v>
      </c>
      <c r="U1958">
        <v>6</v>
      </c>
      <c r="V1958">
        <v>0</v>
      </c>
      <c r="W1958">
        <v>0</v>
      </c>
      <c r="X1958">
        <v>1</v>
      </c>
      <c r="Y1958">
        <v>1</v>
      </c>
      <c r="Z1958">
        <v>3</v>
      </c>
      <c r="AA1958">
        <v>3</v>
      </c>
      <c r="AB1958">
        <v>0</v>
      </c>
      <c r="AC1958" s="419">
        <f t="shared" si="186"/>
        <v>0</v>
      </c>
      <c r="AD1958" s="419">
        <f t="shared" si="187"/>
        <v>2</v>
      </c>
      <c r="AE1958" s="419">
        <f t="shared" si="188"/>
        <v>0</v>
      </c>
      <c r="AF1958" s="419">
        <f t="shared" si="189"/>
        <v>2</v>
      </c>
      <c r="AG1958" s="419">
        <f t="shared" si="190"/>
        <v>3</v>
      </c>
      <c r="AH1958" s="419">
        <f t="shared" si="191"/>
        <v>0</v>
      </c>
    </row>
    <row r="1959" spans="1:34" ht="14.5" x14ac:dyDescent="0.35">
      <c r="A1959" s="681" t="s">
        <v>4774</v>
      </c>
      <c r="B1959" s="682" t="s">
        <v>8404</v>
      </c>
      <c r="C1959" s="419"/>
      <c r="D1959" s="419"/>
      <c r="E1959" s="419"/>
      <c r="F1959" s="419"/>
      <c r="G1959" s="419"/>
      <c r="H1959" s="419"/>
      <c r="I1959" s="419"/>
      <c r="J1959" s="419"/>
      <c r="K1959" s="419"/>
      <c r="L1959" s="419"/>
      <c r="M1959" t="s">
        <v>10907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 s="419">
        <f t="shared" si="186"/>
        <v>0</v>
      </c>
      <c r="AD1959" s="419">
        <f t="shared" si="187"/>
        <v>0</v>
      </c>
      <c r="AE1959" s="419">
        <f t="shared" si="188"/>
        <v>0</v>
      </c>
      <c r="AF1959" s="419">
        <f t="shared" si="189"/>
        <v>0</v>
      </c>
      <c r="AG1959" s="419">
        <f t="shared" si="190"/>
        <v>0</v>
      </c>
      <c r="AH1959" s="419">
        <f t="shared" si="191"/>
        <v>0</v>
      </c>
    </row>
    <row r="1960" spans="1:34" ht="14.5" x14ac:dyDescent="0.35">
      <c r="A1960" s="681" t="s">
        <v>7174</v>
      </c>
      <c r="B1960" s="682" t="s">
        <v>10940</v>
      </c>
      <c r="C1960" s="419"/>
      <c r="D1960" s="419"/>
      <c r="E1960" s="419"/>
      <c r="F1960" s="419"/>
      <c r="G1960" s="419"/>
      <c r="H1960" s="419"/>
      <c r="I1960" s="419"/>
      <c r="J1960" s="419"/>
      <c r="K1960" s="419"/>
      <c r="L1960" s="419"/>
      <c r="M1960" t="s">
        <v>1161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 s="419">
        <f t="shared" si="186"/>
        <v>0</v>
      </c>
      <c r="AD1960" s="419">
        <f t="shared" si="187"/>
        <v>0</v>
      </c>
      <c r="AE1960" s="419">
        <f t="shared" si="188"/>
        <v>0</v>
      </c>
      <c r="AF1960" s="419">
        <f t="shared" si="189"/>
        <v>0</v>
      </c>
      <c r="AG1960" s="419">
        <f t="shared" si="190"/>
        <v>0</v>
      </c>
      <c r="AH1960" s="419">
        <f t="shared" si="191"/>
        <v>0</v>
      </c>
    </row>
    <row r="1961" spans="1:34" ht="14.5" x14ac:dyDescent="0.35">
      <c r="A1961" s="681" t="s">
        <v>4775</v>
      </c>
      <c r="B1961" s="682" t="s">
        <v>10950</v>
      </c>
      <c r="C1961" s="419"/>
      <c r="D1961" s="419"/>
      <c r="E1961" s="419"/>
      <c r="F1961" s="419"/>
      <c r="G1961" s="419"/>
      <c r="H1961" s="419"/>
      <c r="I1961" s="419"/>
      <c r="J1961" s="419"/>
      <c r="K1961" s="419"/>
      <c r="L1961" s="419"/>
      <c r="M1961" t="s">
        <v>6427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 s="419">
        <f t="shared" si="186"/>
        <v>0</v>
      </c>
      <c r="AD1961" s="419">
        <f t="shared" si="187"/>
        <v>0</v>
      </c>
      <c r="AE1961" s="419">
        <f t="shared" si="188"/>
        <v>0</v>
      </c>
      <c r="AF1961" s="419">
        <f t="shared" si="189"/>
        <v>0</v>
      </c>
      <c r="AG1961" s="419">
        <f t="shared" si="190"/>
        <v>0</v>
      </c>
      <c r="AH1961" s="419">
        <f t="shared" si="191"/>
        <v>0</v>
      </c>
    </row>
    <row r="1962" spans="1:34" ht="14.5" x14ac:dyDescent="0.35">
      <c r="A1962" s="681" t="s">
        <v>4776</v>
      </c>
      <c r="B1962" s="682" t="s">
        <v>4777</v>
      </c>
      <c r="C1962" s="419"/>
      <c r="D1962" s="419"/>
      <c r="E1962" s="419"/>
      <c r="F1962" s="419"/>
      <c r="G1962" s="419"/>
      <c r="H1962" s="419"/>
      <c r="I1962" s="419"/>
      <c r="J1962" s="419"/>
      <c r="K1962" s="419"/>
      <c r="L1962" s="419"/>
      <c r="M1962" t="s">
        <v>4778</v>
      </c>
      <c r="N1962">
        <v>2</v>
      </c>
      <c r="O1962">
        <v>0</v>
      </c>
      <c r="P1962">
        <v>2</v>
      </c>
      <c r="Q1962">
        <v>2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 s="419">
        <f t="shared" si="186"/>
        <v>2</v>
      </c>
      <c r="AD1962" s="419">
        <f t="shared" si="187"/>
        <v>0</v>
      </c>
      <c r="AE1962" s="419">
        <f t="shared" si="188"/>
        <v>0</v>
      </c>
      <c r="AF1962" s="419">
        <f t="shared" si="189"/>
        <v>0</v>
      </c>
      <c r="AG1962" s="419">
        <f t="shared" si="190"/>
        <v>0</v>
      </c>
      <c r="AH1962" s="419">
        <f t="shared" si="191"/>
        <v>0</v>
      </c>
    </row>
    <row r="1963" spans="1:34" ht="14.5" x14ac:dyDescent="0.35">
      <c r="A1963" s="681" t="s">
        <v>4779</v>
      </c>
      <c r="B1963" s="682" t="s">
        <v>4780</v>
      </c>
      <c r="C1963" s="419"/>
      <c r="D1963" s="419"/>
      <c r="E1963" s="419"/>
      <c r="F1963" s="419"/>
      <c r="G1963" s="419"/>
      <c r="H1963" s="419"/>
      <c r="I1963" s="419"/>
      <c r="J1963" s="419"/>
      <c r="K1963" s="419"/>
      <c r="L1963" s="419"/>
      <c r="M1963" t="s">
        <v>4781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 s="419">
        <f t="shared" si="186"/>
        <v>0</v>
      </c>
      <c r="AD1963" s="419">
        <f t="shared" si="187"/>
        <v>0</v>
      </c>
      <c r="AE1963" s="419">
        <f t="shared" si="188"/>
        <v>0</v>
      </c>
      <c r="AF1963" s="419">
        <f t="shared" si="189"/>
        <v>0</v>
      </c>
      <c r="AG1963" s="419">
        <f t="shared" si="190"/>
        <v>0</v>
      </c>
      <c r="AH1963" s="419">
        <f t="shared" si="191"/>
        <v>0</v>
      </c>
    </row>
    <row r="1964" spans="1:34" ht="14.5" x14ac:dyDescent="0.35">
      <c r="A1964" s="681" t="s">
        <v>4783</v>
      </c>
      <c r="B1964" s="682" t="s">
        <v>4784</v>
      </c>
      <c r="C1964" s="419"/>
      <c r="D1964" s="419"/>
      <c r="E1964" s="419"/>
      <c r="F1964" s="419"/>
      <c r="G1964" s="419"/>
      <c r="H1964" s="419"/>
      <c r="I1964" s="419"/>
      <c r="J1964" s="419"/>
      <c r="K1964" s="419"/>
      <c r="L1964" s="419"/>
      <c r="M1964" t="s">
        <v>8838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 s="419">
        <f t="shared" si="186"/>
        <v>0</v>
      </c>
      <c r="AD1964" s="419">
        <f t="shared" si="187"/>
        <v>0</v>
      </c>
      <c r="AE1964" s="419">
        <f t="shared" si="188"/>
        <v>0</v>
      </c>
      <c r="AF1964" s="419">
        <f t="shared" si="189"/>
        <v>0</v>
      </c>
      <c r="AG1964" s="419">
        <f t="shared" si="190"/>
        <v>0</v>
      </c>
      <c r="AH1964" s="419">
        <f t="shared" si="191"/>
        <v>0</v>
      </c>
    </row>
    <row r="1965" spans="1:34" ht="14.5" x14ac:dyDescent="0.35">
      <c r="A1965" s="681" t="s">
        <v>4785</v>
      </c>
      <c r="B1965" s="682" t="s">
        <v>4786</v>
      </c>
      <c r="C1965" s="419"/>
      <c r="D1965" s="419"/>
      <c r="E1965" s="419"/>
      <c r="F1965" s="419"/>
      <c r="G1965" s="419"/>
      <c r="H1965" s="419"/>
      <c r="I1965" s="419"/>
      <c r="J1965" s="419"/>
      <c r="K1965" s="419"/>
      <c r="L1965" s="419"/>
      <c r="M1965" t="s">
        <v>4787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 s="419">
        <f t="shared" si="186"/>
        <v>0</v>
      </c>
      <c r="AD1965" s="419">
        <f t="shared" si="187"/>
        <v>0</v>
      </c>
      <c r="AE1965" s="419">
        <f t="shared" si="188"/>
        <v>0</v>
      </c>
      <c r="AF1965" s="419">
        <f t="shared" si="189"/>
        <v>0</v>
      </c>
      <c r="AG1965" s="419">
        <f t="shared" si="190"/>
        <v>0</v>
      </c>
      <c r="AH1965" s="419">
        <f t="shared" si="191"/>
        <v>0</v>
      </c>
    </row>
    <row r="1966" spans="1:34" ht="14.5" x14ac:dyDescent="0.35">
      <c r="A1966" s="681" t="s">
        <v>8403</v>
      </c>
      <c r="B1966" s="682" t="s">
        <v>8402</v>
      </c>
      <c r="C1966" s="419"/>
      <c r="D1966" s="419"/>
      <c r="E1966" s="419"/>
      <c r="F1966" s="419"/>
      <c r="G1966" s="419"/>
      <c r="H1966" s="419"/>
      <c r="I1966" s="419"/>
      <c r="J1966" s="419"/>
      <c r="K1966" s="419"/>
      <c r="L1966" s="419"/>
      <c r="M1966" t="s">
        <v>11122</v>
      </c>
      <c r="N1966">
        <v>4</v>
      </c>
      <c r="O1966">
        <v>4</v>
      </c>
      <c r="P1966">
        <v>0</v>
      </c>
      <c r="Q1966">
        <v>0</v>
      </c>
      <c r="R1966">
        <v>3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3</v>
      </c>
      <c r="Y1966">
        <v>0</v>
      </c>
      <c r="Z1966">
        <v>0</v>
      </c>
      <c r="AA1966">
        <v>1</v>
      </c>
      <c r="AB1966">
        <v>0</v>
      </c>
      <c r="AC1966" s="419">
        <f t="shared" si="186"/>
        <v>0</v>
      </c>
      <c r="AD1966" s="419">
        <f t="shared" si="187"/>
        <v>0</v>
      </c>
      <c r="AE1966" s="419">
        <f t="shared" si="188"/>
        <v>0</v>
      </c>
      <c r="AF1966" s="419">
        <f t="shared" si="189"/>
        <v>0</v>
      </c>
      <c r="AG1966" s="419">
        <f t="shared" si="190"/>
        <v>0</v>
      </c>
      <c r="AH1966" s="419">
        <f t="shared" si="191"/>
        <v>0</v>
      </c>
    </row>
    <row r="1967" spans="1:34" ht="14.5" x14ac:dyDescent="0.35">
      <c r="A1967" s="681" t="s">
        <v>7576</v>
      </c>
      <c r="B1967" s="682" t="s">
        <v>4789</v>
      </c>
      <c r="C1967" s="419"/>
      <c r="D1967" s="419"/>
      <c r="E1967" s="419"/>
      <c r="F1967" s="419"/>
      <c r="G1967" s="419"/>
      <c r="H1967" s="419"/>
      <c r="I1967" s="419"/>
      <c r="J1967" s="419"/>
      <c r="K1967" s="419"/>
      <c r="L1967" s="419"/>
      <c r="M1967" t="s">
        <v>4790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 s="419">
        <f t="shared" si="186"/>
        <v>0</v>
      </c>
      <c r="AD1967" s="419">
        <f t="shared" si="187"/>
        <v>0</v>
      </c>
      <c r="AE1967" s="419">
        <f t="shared" si="188"/>
        <v>0</v>
      </c>
      <c r="AF1967" s="419">
        <f t="shared" si="189"/>
        <v>0</v>
      </c>
      <c r="AG1967" s="419">
        <f t="shared" si="190"/>
        <v>0</v>
      </c>
      <c r="AH1967" s="419">
        <f t="shared" si="191"/>
        <v>0</v>
      </c>
    </row>
    <row r="1968" spans="1:34" ht="14.5" x14ac:dyDescent="0.35">
      <c r="A1968" s="681" t="s">
        <v>7768</v>
      </c>
      <c r="B1968" s="682" t="s">
        <v>4791</v>
      </c>
      <c r="C1968" s="419"/>
      <c r="D1968" s="419"/>
      <c r="E1968" s="419"/>
      <c r="F1968" s="419"/>
      <c r="G1968" s="419"/>
      <c r="H1968" s="419"/>
      <c r="I1968" s="419"/>
      <c r="J1968" s="419"/>
      <c r="K1968" s="419"/>
      <c r="L1968" s="419"/>
      <c r="M1968" t="s">
        <v>550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 s="419">
        <f t="shared" si="186"/>
        <v>0</v>
      </c>
      <c r="AD1968" s="419">
        <f t="shared" si="187"/>
        <v>0</v>
      </c>
      <c r="AE1968" s="419">
        <f t="shared" si="188"/>
        <v>0</v>
      </c>
      <c r="AF1968" s="419">
        <f t="shared" si="189"/>
        <v>0</v>
      </c>
      <c r="AG1968" s="419">
        <f t="shared" si="190"/>
        <v>0</v>
      </c>
      <c r="AH1968" s="419">
        <f t="shared" si="191"/>
        <v>0</v>
      </c>
    </row>
    <row r="1969" spans="1:34" ht="14.5" x14ac:dyDescent="0.35">
      <c r="A1969" s="681" t="s">
        <v>8399</v>
      </c>
      <c r="B1969" s="682" t="s">
        <v>8398</v>
      </c>
      <c r="C1969" s="419"/>
      <c r="D1969" s="419"/>
      <c r="E1969" s="419"/>
      <c r="F1969" s="419"/>
      <c r="G1969" s="419"/>
      <c r="H1969" s="419"/>
      <c r="I1969" s="419"/>
      <c r="J1969" s="419"/>
      <c r="K1969" s="419"/>
      <c r="L1969" s="419"/>
      <c r="M1969" t="s">
        <v>10886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 s="419">
        <f t="shared" si="186"/>
        <v>0</v>
      </c>
      <c r="AD1969" s="419">
        <f t="shared" si="187"/>
        <v>0</v>
      </c>
      <c r="AE1969" s="419">
        <f t="shared" si="188"/>
        <v>0</v>
      </c>
      <c r="AF1969" s="419">
        <f t="shared" si="189"/>
        <v>0</v>
      </c>
      <c r="AG1969" s="419">
        <f t="shared" si="190"/>
        <v>0</v>
      </c>
      <c r="AH1969" s="419">
        <f t="shared" si="191"/>
        <v>0</v>
      </c>
    </row>
    <row r="1970" spans="1:34" ht="14.5" x14ac:dyDescent="0.35">
      <c r="A1970" s="681" t="s">
        <v>7176</v>
      </c>
      <c r="B1970" s="682" t="s">
        <v>4794</v>
      </c>
      <c r="C1970" s="419"/>
      <c r="D1970" s="419"/>
      <c r="E1970" s="419"/>
      <c r="F1970" s="419"/>
      <c r="G1970" s="419"/>
      <c r="H1970" s="419"/>
      <c r="I1970" s="419"/>
      <c r="J1970" s="419"/>
      <c r="K1970" s="419"/>
      <c r="L1970" s="419"/>
      <c r="M1970" t="s">
        <v>4795</v>
      </c>
      <c r="N1970">
        <v>15</v>
      </c>
      <c r="O1970">
        <v>5</v>
      </c>
      <c r="P1970">
        <v>10</v>
      </c>
      <c r="Q1970">
        <v>4</v>
      </c>
      <c r="R1970">
        <v>5</v>
      </c>
      <c r="S1970">
        <v>0</v>
      </c>
      <c r="T1970">
        <v>2</v>
      </c>
      <c r="U1970">
        <v>4</v>
      </c>
      <c r="V1970">
        <v>0</v>
      </c>
      <c r="W1970">
        <v>1</v>
      </c>
      <c r="X1970">
        <v>2</v>
      </c>
      <c r="Y1970">
        <v>0</v>
      </c>
      <c r="Z1970">
        <v>0</v>
      </c>
      <c r="AA1970">
        <v>2</v>
      </c>
      <c r="AB1970">
        <v>0</v>
      </c>
      <c r="AC1970" s="419">
        <f t="shared" si="186"/>
        <v>3</v>
      </c>
      <c r="AD1970" s="419">
        <f t="shared" si="187"/>
        <v>3</v>
      </c>
      <c r="AE1970" s="419">
        <f t="shared" si="188"/>
        <v>0</v>
      </c>
      <c r="AF1970" s="419">
        <f t="shared" si="189"/>
        <v>2</v>
      </c>
      <c r="AG1970" s="419">
        <f t="shared" si="190"/>
        <v>2</v>
      </c>
      <c r="AH1970" s="419">
        <f t="shared" si="191"/>
        <v>0</v>
      </c>
    </row>
    <row r="1971" spans="1:34" ht="14.5" x14ac:dyDescent="0.35">
      <c r="A1971" s="681" t="s">
        <v>1488</v>
      </c>
      <c r="B1971" s="682" t="s">
        <v>4797</v>
      </c>
      <c r="C1971" s="419"/>
      <c r="D1971" s="419"/>
      <c r="E1971" s="419"/>
      <c r="F1971" s="419"/>
      <c r="G1971" s="419"/>
      <c r="H1971" s="419"/>
      <c r="I1971" s="419"/>
      <c r="J1971" s="419"/>
      <c r="K1971" s="419"/>
      <c r="L1971" s="419"/>
      <c r="M1971" t="s">
        <v>4798</v>
      </c>
      <c r="N1971">
        <v>35</v>
      </c>
      <c r="O1971">
        <v>17</v>
      </c>
      <c r="P1971">
        <v>18</v>
      </c>
      <c r="Q1971">
        <v>4</v>
      </c>
      <c r="R1971">
        <v>13</v>
      </c>
      <c r="S1971">
        <v>13</v>
      </c>
      <c r="T1971">
        <v>2</v>
      </c>
      <c r="U1971">
        <v>3</v>
      </c>
      <c r="V1971">
        <v>0</v>
      </c>
      <c r="W1971">
        <v>2</v>
      </c>
      <c r="X1971">
        <v>7</v>
      </c>
      <c r="Y1971">
        <v>5</v>
      </c>
      <c r="Z1971">
        <v>1</v>
      </c>
      <c r="AA1971">
        <v>2</v>
      </c>
      <c r="AB1971">
        <v>0</v>
      </c>
      <c r="AC1971" s="419">
        <f t="shared" si="186"/>
        <v>2</v>
      </c>
      <c r="AD1971" s="419">
        <f t="shared" si="187"/>
        <v>6</v>
      </c>
      <c r="AE1971" s="419">
        <f t="shared" si="188"/>
        <v>8</v>
      </c>
      <c r="AF1971" s="419">
        <f t="shared" si="189"/>
        <v>1</v>
      </c>
      <c r="AG1971" s="419">
        <f t="shared" si="190"/>
        <v>1</v>
      </c>
      <c r="AH1971" s="419">
        <f t="shared" si="191"/>
        <v>0</v>
      </c>
    </row>
    <row r="1972" spans="1:34" ht="14.5" x14ac:dyDescent="0.35">
      <c r="A1972" s="681" t="s">
        <v>1353</v>
      </c>
      <c r="B1972" s="682" t="s">
        <v>4800</v>
      </c>
      <c r="C1972" s="419"/>
      <c r="D1972" s="419"/>
      <c r="E1972" s="419"/>
      <c r="F1972" s="419"/>
      <c r="G1972" s="419"/>
      <c r="H1972" s="419"/>
      <c r="I1972" s="419"/>
      <c r="J1972" s="419"/>
      <c r="K1972" s="419"/>
      <c r="L1972" s="419"/>
      <c r="M1972" t="s">
        <v>4617</v>
      </c>
      <c r="N1972">
        <v>7</v>
      </c>
      <c r="O1972">
        <v>2</v>
      </c>
      <c r="P1972">
        <v>5</v>
      </c>
      <c r="Q1972">
        <v>0</v>
      </c>
      <c r="R1972">
        <v>0</v>
      </c>
      <c r="S1972">
        <v>3</v>
      </c>
      <c r="T1972">
        <v>1</v>
      </c>
      <c r="U1972">
        <v>3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2</v>
      </c>
      <c r="AB1972">
        <v>0</v>
      </c>
      <c r="AC1972" s="419">
        <f t="shared" si="186"/>
        <v>0</v>
      </c>
      <c r="AD1972" s="419">
        <f t="shared" si="187"/>
        <v>0</v>
      </c>
      <c r="AE1972" s="419">
        <f t="shared" si="188"/>
        <v>3</v>
      </c>
      <c r="AF1972" s="419">
        <f t="shared" si="189"/>
        <v>1</v>
      </c>
      <c r="AG1972" s="419">
        <f t="shared" si="190"/>
        <v>1</v>
      </c>
      <c r="AH1972" s="419">
        <f t="shared" si="191"/>
        <v>0</v>
      </c>
    </row>
    <row r="1973" spans="1:34" ht="14.5" x14ac:dyDescent="0.35">
      <c r="A1973" s="681" t="s">
        <v>7565</v>
      </c>
      <c r="B1973" s="682" t="s">
        <v>4802</v>
      </c>
      <c r="C1973" s="419"/>
      <c r="D1973" s="419"/>
      <c r="E1973" s="419"/>
      <c r="F1973" s="419"/>
      <c r="G1973" s="419"/>
      <c r="H1973" s="419"/>
      <c r="I1973" s="419"/>
      <c r="J1973" s="419"/>
      <c r="K1973" s="419"/>
      <c r="L1973" s="419"/>
      <c r="M1973" t="s">
        <v>4803</v>
      </c>
      <c r="N1973">
        <v>2</v>
      </c>
      <c r="O1973">
        <v>1</v>
      </c>
      <c r="P1973">
        <v>1</v>
      </c>
      <c r="Q1973">
        <v>2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1</v>
      </c>
      <c r="X1973">
        <v>0</v>
      </c>
      <c r="Y1973">
        <v>0</v>
      </c>
      <c r="Z1973">
        <v>0</v>
      </c>
      <c r="AA1973">
        <v>0</v>
      </c>
      <c r="AB1973">
        <v>0</v>
      </c>
      <c r="AC1973" s="419">
        <f t="shared" si="186"/>
        <v>1</v>
      </c>
      <c r="AD1973" s="419">
        <f t="shared" si="187"/>
        <v>0</v>
      </c>
      <c r="AE1973" s="419">
        <f t="shared" si="188"/>
        <v>0</v>
      </c>
      <c r="AF1973" s="419">
        <f t="shared" si="189"/>
        <v>0</v>
      </c>
      <c r="AG1973" s="419">
        <f t="shared" si="190"/>
        <v>0</v>
      </c>
      <c r="AH1973" s="419">
        <f t="shared" si="191"/>
        <v>0</v>
      </c>
    </row>
    <row r="1974" spans="1:34" ht="14.5" x14ac:dyDescent="0.35">
      <c r="A1974" s="681" t="s">
        <v>1848</v>
      </c>
      <c r="B1974" s="682" t="s">
        <v>4804</v>
      </c>
      <c r="C1974" s="419"/>
      <c r="D1974" s="419"/>
      <c r="E1974" s="419"/>
      <c r="F1974" s="419"/>
      <c r="G1974" s="419"/>
      <c r="H1974" s="419"/>
      <c r="I1974" s="419"/>
      <c r="J1974" s="419"/>
      <c r="K1974" s="419"/>
      <c r="L1974" s="419"/>
      <c r="M1974" t="s">
        <v>1237</v>
      </c>
      <c r="N1974">
        <v>32</v>
      </c>
      <c r="O1974">
        <v>16</v>
      </c>
      <c r="P1974">
        <v>16</v>
      </c>
      <c r="Q1974">
        <v>13</v>
      </c>
      <c r="R1974">
        <v>11</v>
      </c>
      <c r="S1974">
        <v>3</v>
      </c>
      <c r="T1974">
        <v>0</v>
      </c>
      <c r="U1974">
        <v>5</v>
      </c>
      <c r="V1974">
        <v>0</v>
      </c>
      <c r="W1974">
        <v>4</v>
      </c>
      <c r="X1974">
        <v>7</v>
      </c>
      <c r="Y1974">
        <v>3</v>
      </c>
      <c r="Z1974">
        <v>0</v>
      </c>
      <c r="AA1974">
        <v>2</v>
      </c>
      <c r="AB1974">
        <v>0</v>
      </c>
      <c r="AC1974" s="419">
        <f t="shared" si="186"/>
        <v>9</v>
      </c>
      <c r="AD1974" s="419">
        <f t="shared" si="187"/>
        <v>4</v>
      </c>
      <c r="AE1974" s="419">
        <f t="shared" si="188"/>
        <v>0</v>
      </c>
      <c r="AF1974" s="419">
        <f t="shared" si="189"/>
        <v>0</v>
      </c>
      <c r="AG1974" s="419">
        <f t="shared" si="190"/>
        <v>3</v>
      </c>
      <c r="AH1974" s="419">
        <f t="shared" si="191"/>
        <v>0</v>
      </c>
    </row>
    <row r="1975" spans="1:34" ht="14.5" x14ac:dyDescent="0.35">
      <c r="A1975" s="681" t="s">
        <v>1843</v>
      </c>
      <c r="B1975" s="682" t="s">
        <v>8406</v>
      </c>
      <c r="C1975" s="419"/>
      <c r="D1975" s="419"/>
      <c r="E1975" s="419"/>
      <c r="F1975" s="419"/>
      <c r="G1975" s="419"/>
      <c r="H1975" s="419"/>
      <c r="I1975" s="419"/>
      <c r="J1975" s="419"/>
      <c r="K1975" s="419"/>
      <c r="L1975" s="419"/>
      <c r="M1975" t="s">
        <v>10912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 s="419">
        <f t="shared" si="186"/>
        <v>0</v>
      </c>
      <c r="AD1975" s="419">
        <f t="shared" si="187"/>
        <v>0</v>
      </c>
      <c r="AE1975" s="419">
        <f t="shared" si="188"/>
        <v>0</v>
      </c>
      <c r="AF1975" s="419">
        <f t="shared" si="189"/>
        <v>0</v>
      </c>
      <c r="AG1975" s="419">
        <f t="shared" si="190"/>
        <v>0</v>
      </c>
      <c r="AH1975" s="419">
        <f t="shared" si="191"/>
        <v>0</v>
      </c>
    </row>
    <row r="1976" spans="1:34" ht="14.5" x14ac:dyDescent="0.35">
      <c r="A1976" s="681" t="s">
        <v>1770</v>
      </c>
      <c r="B1976" s="682" t="s">
        <v>4805</v>
      </c>
      <c r="C1976" s="419"/>
      <c r="D1976" s="419"/>
      <c r="E1976" s="419"/>
      <c r="F1976" s="419"/>
      <c r="G1976" s="419"/>
      <c r="H1976" s="419"/>
      <c r="I1976" s="419"/>
      <c r="J1976" s="419"/>
      <c r="K1976" s="419"/>
      <c r="L1976" s="419"/>
      <c r="M1976" t="s">
        <v>4806</v>
      </c>
      <c r="N1976">
        <v>54</v>
      </c>
      <c r="O1976">
        <v>30</v>
      </c>
      <c r="P1976">
        <v>24</v>
      </c>
      <c r="Q1976">
        <v>10</v>
      </c>
      <c r="R1976">
        <v>5</v>
      </c>
      <c r="S1976">
        <v>5</v>
      </c>
      <c r="T1976">
        <v>19</v>
      </c>
      <c r="U1976">
        <v>12</v>
      </c>
      <c r="V1976">
        <v>3</v>
      </c>
      <c r="W1976">
        <v>5</v>
      </c>
      <c r="X1976">
        <v>2</v>
      </c>
      <c r="Y1976">
        <v>3</v>
      </c>
      <c r="Z1976">
        <v>10</v>
      </c>
      <c r="AA1976">
        <v>8</v>
      </c>
      <c r="AB1976">
        <v>2</v>
      </c>
      <c r="AC1976" s="419">
        <f t="shared" si="186"/>
        <v>5</v>
      </c>
      <c r="AD1976" s="419">
        <f t="shared" si="187"/>
        <v>3</v>
      </c>
      <c r="AE1976" s="419">
        <f t="shared" si="188"/>
        <v>2</v>
      </c>
      <c r="AF1976" s="419">
        <f t="shared" si="189"/>
        <v>9</v>
      </c>
      <c r="AG1976" s="419">
        <f t="shared" si="190"/>
        <v>4</v>
      </c>
      <c r="AH1976" s="419">
        <f t="shared" si="191"/>
        <v>1</v>
      </c>
    </row>
    <row r="1977" spans="1:34" ht="14.5" x14ac:dyDescent="0.35">
      <c r="A1977" s="681" t="s">
        <v>1780</v>
      </c>
      <c r="B1977" s="682" t="s">
        <v>4807</v>
      </c>
      <c r="C1977" s="419"/>
      <c r="D1977" s="419"/>
      <c r="E1977" s="419"/>
      <c r="F1977" s="419"/>
      <c r="G1977" s="419"/>
      <c r="H1977" s="419"/>
      <c r="I1977" s="419"/>
      <c r="J1977" s="419"/>
      <c r="K1977" s="419"/>
      <c r="L1977" s="419"/>
      <c r="M1977" t="s">
        <v>4808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 s="419">
        <f t="shared" si="186"/>
        <v>0</v>
      </c>
      <c r="AD1977" s="419">
        <f t="shared" si="187"/>
        <v>0</v>
      </c>
      <c r="AE1977" s="419">
        <f t="shared" si="188"/>
        <v>0</v>
      </c>
      <c r="AF1977" s="419">
        <f t="shared" si="189"/>
        <v>0</v>
      </c>
      <c r="AG1977" s="419">
        <f t="shared" si="190"/>
        <v>0</v>
      </c>
      <c r="AH1977" s="419">
        <f t="shared" si="191"/>
        <v>0</v>
      </c>
    </row>
    <row r="1978" spans="1:34" ht="14.5" x14ac:dyDescent="0.35">
      <c r="A1978" s="681" t="s">
        <v>1744</v>
      </c>
      <c r="B1978" s="682" t="s">
        <v>4810</v>
      </c>
      <c r="C1978" s="419"/>
      <c r="D1978" s="419"/>
      <c r="E1978" s="419"/>
      <c r="F1978" s="419"/>
      <c r="G1978" s="419"/>
      <c r="H1978" s="419"/>
      <c r="I1978" s="419"/>
      <c r="J1978" s="419"/>
      <c r="K1978" s="419"/>
      <c r="L1978" s="419"/>
      <c r="M1978" t="s">
        <v>4811</v>
      </c>
      <c r="N1978">
        <v>24</v>
      </c>
      <c r="O1978">
        <v>8</v>
      </c>
      <c r="P1978">
        <v>16</v>
      </c>
      <c r="Q1978">
        <v>6</v>
      </c>
      <c r="R1978">
        <v>5</v>
      </c>
      <c r="S1978">
        <v>4</v>
      </c>
      <c r="T1978">
        <v>3</v>
      </c>
      <c r="U1978">
        <v>6</v>
      </c>
      <c r="V1978">
        <v>0</v>
      </c>
      <c r="W1978">
        <v>4</v>
      </c>
      <c r="X1978">
        <v>0</v>
      </c>
      <c r="Y1978">
        <v>1</v>
      </c>
      <c r="Z1978">
        <v>1</v>
      </c>
      <c r="AA1978">
        <v>2</v>
      </c>
      <c r="AB1978">
        <v>0</v>
      </c>
      <c r="AC1978" s="419">
        <f t="shared" si="186"/>
        <v>2</v>
      </c>
      <c r="AD1978" s="419">
        <f t="shared" si="187"/>
        <v>5</v>
      </c>
      <c r="AE1978" s="419">
        <f t="shared" si="188"/>
        <v>3</v>
      </c>
      <c r="AF1978" s="419">
        <f t="shared" si="189"/>
        <v>2</v>
      </c>
      <c r="AG1978" s="419">
        <f t="shared" si="190"/>
        <v>4</v>
      </c>
      <c r="AH1978" s="419">
        <f t="shared" si="191"/>
        <v>0</v>
      </c>
    </row>
    <row r="1979" spans="1:34" ht="14.5" x14ac:dyDescent="0.35">
      <c r="A1979" s="681" t="s">
        <v>1587</v>
      </c>
      <c r="B1979" s="682" t="s">
        <v>8412</v>
      </c>
      <c r="C1979" s="419"/>
      <c r="D1979" s="419"/>
      <c r="E1979" s="419"/>
      <c r="F1979" s="419"/>
      <c r="G1979" s="419"/>
      <c r="H1979" s="419"/>
      <c r="I1979" s="419"/>
      <c r="J1979" s="419"/>
      <c r="K1979" s="419"/>
      <c r="L1979" s="419"/>
      <c r="M1979" t="s">
        <v>286</v>
      </c>
      <c r="N1979">
        <v>14</v>
      </c>
      <c r="O1979">
        <v>12</v>
      </c>
      <c r="P1979">
        <v>2</v>
      </c>
      <c r="Q1979">
        <v>0</v>
      </c>
      <c r="R1979">
        <v>3</v>
      </c>
      <c r="S1979">
        <v>2</v>
      </c>
      <c r="T1979">
        <v>2</v>
      </c>
      <c r="U1979">
        <v>7</v>
      </c>
      <c r="V1979">
        <v>0</v>
      </c>
      <c r="W1979">
        <v>0</v>
      </c>
      <c r="X1979">
        <v>2</v>
      </c>
      <c r="Y1979">
        <v>1</v>
      </c>
      <c r="Z1979">
        <v>2</v>
      </c>
      <c r="AA1979">
        <v>7</v>
      </c>
      <c r="AB1979">
        <v>0</v>
      </c>
      <c r="AC1979" s="419">
        <f t="shared" si="186"/>
        <v>0</v>
      </c>
      <c r="AD1979" s="419">
        <f t="shared" si="187"/>
        <v>1</v>
      </c>
      <c r="AE1979" s="419">
        <f t="shared" si="188"/>
        <v>1</v>
      </c>
      <c r="AF1979" s="419">
        <f t="shared" si="189"/>
        <v>0</v>
      </c>
      <c r="AG1979" s="419">
        <f t="shared" si="190"/>
        <v>0</v>
      </c>
      <c r="AH1979" s="419">
        <f t="shared" si="191"/>
        <v>0</v>
      </c>
    </row>
    <row r="1980" spans="1:34" ht="14.5" x14ac:dyDescent="0.35">
      <c r="A1980" s="681" t="s">
        <v>1531</v>
      </c>
      <c r="B1980" s="682" t="s">
        <v>4812</v>
      </c>
      <c r="C1980" s="419"/>
      <c r="D1980" s="419"/>
      <c r="E1980" s="419"/>
      <c r="F1980" s="419"/>
      <c r="G1980" s="419"/>
      <c r="H1980" s="419"/>
      <c r="I1980" s="419"/>
      <c r="J1980" s="419"/>
      <c r="K1980" s="419"/>
      <c r="L1980" s="419"/>
      <c r="M1980" t="s">
        <v>3252</v>
      </c>
      <c r="N1980">
        <v>5</v>
      </c>
      <c r="O1980">
        <v>1</v>
      </c>
      <c r="P1980">
        <v>4</v>
      </c>
      <c r="Q1980">
        <v>0</v>
      </c>
      <c r="R1980">
        <v>4</v>
      </c>
      <c r="S1980">
        <v>1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1</v>
      </c>
      <c r="Z1980">
        <v>0</v>
      </c>
      <c r="AA1980">
        <v>0</v>
      </c>
      <c r="AB1980">
        <v>0</v>
      </c>
      <c r="AC1980" s="419">
        <f t="shared" si="186"/>
        <v>0</v>
      </c>
      <c r="AD1980" s="419">
        <f t="shared" si="187"/>
        <v>4</v>
      </c>
      <c r="AE1980" s="419">
        <f t="shared" si="188"/>
        <v>0</v>
      </c>
      <c r="AF1980" s="419">
        <f t="shared" si="189"/>
        <v>0</v>
      </c>
      <c r="AG1980" s="419">
        <f t="shared" si="190"/>
        <v>0</v>
      </c>
      <c r="AH1980" s="419">
        <f t="shared" si="191"/>
        <v>0</v>
      </c>
    </row>
    <row r="1981" spans="1:34" ht="14.5" x14ac:dyDescent="0.35">
      <c r="A1981" s="681" t="s">
        <v>4814</v>
      </c>
      <c r="B1981" s="682" t="s">
        <v>4815</v>
      </c>
      <c r="C1981" s="419"/>
      <c r="D1981" s="419"/>
      <c r="E1981" s="419"/>
      <c r="F1981" s="419"/>
      <c r="G1981" s="419"/>
      <c r="H1981" s="419"/>
      <c r="I1981" s="419"/>
      <c r="J1981" s="419"/>
      <c r="K1981" s="419"/>
      <c r="L1981" s="419"/>
      <c r="M1981" t="s">
        <v>4816</v>
      </c>
      <c r="N1981">
        <v>18</v>
      </c>
      <c r="O1981">
        <v>11</v>
      </c>
      <c r="P1981">
        <v>7</v>
      </c>
      <c r="Q1981">
        <v>7</v>
      </c>
      <c r="R1981">
        <v>6</v>
      </c>
      <c r="S1981">
        <v>2</v>
      </c>
      <c r="T1981">
        <v>0</v>
      </c>
      <c r="U1981">
        <v>3</v>
      </c>
      <c r="V1981">
        <v>0</v>
      </c>
      <c r="W1981">
        <v>3</v>
      </c>
      <c r="X1981">
        <v>4</v>
      </c>
      <c r="Y1981">
        <v>2</v>
      </c>
      <c r="Z1981">
        <v>0</v>
      </c>
      <c r="AA1981">
        <v>2</v>
      </c>
      <c r="AB1981">
        <v>0</v>
      </c>
      <c r="AC1981" s="419">
        <f t="shared" si="186"/>
        <v>4</v>
      </c>
      <c r="AD1981" s="419">
        <f t="shared" si="187"/>
        <v>2</v>
      </c>
      <c r="AE1981" s="419">
        <f t="shared" si="188"/>
        <v>0</v>
      </c>
      <c r="AF1981" s="419">
        <f t="shared" si="189"/>
        <v>0</v>
      </c>
      <c r="AG1981" s="419">
        <f t="shared" si="190"/>
        <v>1</v>
      </c>
      <c r="AH1981" s="419">
        <f t="shared" si="191"/>
        <v>0</v>
      </c>
    </row>
    <row r="1982" spans="1:34" ht="14.5" x14ac:dyDescent="0.35">
      <c r="A1982" s="681" t="s">
        <v>1721</v>
      </c>
      <c r="B1982" s="682" t="s">
        <v>4817</v>
      </c>
      <c r="C1982" s="419"/>
      <c r="D1982" s="419"/>
      <c r="E1982" s="419"/>
      <c r="F1982" s="419"/>
      <c r="G1982" s="419"/>
      <c r="H1982" s="419"/>
      <c r="I1982" s="419"/>
      <c r="J1982" s="419"/>
      <c r="K1982" s="419"/>
      <c r="L1982" s="419"/>
      <c r="M1982" t="s">
        <v>4818</v>
      </c>
      <c r="N1982">
        <v>21</v>
      </c>
      <c r="O1982">
        <v>13</v>
      </c>
      <c r="P1982">
        <v>8</v>
      </c>
      <c r="Q1982">
        <v>7</v>
      </c>
      <c r="R1982">
        <v>11</v>
      </c>
      <c r="S1982">
        <v>3</v>
      </c>
      <c r="T1982">
        <v>0</v>
      </c>
      <c r="U1982">
        <v>0</v>
      </c>
      <c r="V1982">
        <v>0</v>
      </c>
      <c r="W1982">
        <v>6</v>
      </c>
      <c r="X1982">
        <v>5</v>
      </c>
      <c r="Y1982">
        <v>2</v>
      </c>
      <c r="Z1982">
        <v>0</v>
      </c>
      <c r="AA1982">
        <v>0</v>
      </c>
      <c r="AB1982">
        <v>0</v>
      </c>
      <c r="AC1982" s="419">
        <f t="shared" si="186"/>
        <v>1</v>
      </c>
      <c r="AD1982" s="419">
        <f t="shared" si="187"/>
        <v>6</v>
      </c>
      <c r="AE1982" s="419">
        <f t="shared" si="188"/>
        <v>1</v>
      </c>
      <c r="AF1982" s="419">
        <f t="shared" si="189"/>
        <v>0</v>
      </c>
      <c r="AG1982" s="419">
        <f t="shared" si="190"/>
        <v>0</v>
      </c>
      <c r="AH1982" s="419">
        <f t="shared" si="191"/>
        <v>0</v>
      </c>
    </row>
    <row r="1983" spans="1:34" ht="14.5" x14ac:dyDescent="0.35">
      <c r="A1983" s="681" t="s">
        <v>4819</v>
      </c>
      <c r="B1983" s="682" t="s">
        <v>4820</v>
      </c>
      <c r="C1983" s="419"/>
      <c r="D1983" s="419"/>
      <c r="E1983" s="419"/>
      <c r="F1983" s="419"/>
      <c r="G1983" s="419"/>
      <c r="H1983" s="419"/>
      <c r="I1983" s="419"/>
      <c r="J1983" s="419"/>
      <c r="K1983" s="419"/>
      <c r="L1983" s="419"/>
      <c r="M1983" t="s">
        <v>255</v>
      </c>
      <c r="N1983">
        <v>21</v>
      </c>
      <c r="O1983">
        <v>13</v>
      </c>
      <c r="P1983">
        <v>8</v>
      </c>
      <c r="Q1983">
        <v>5</v>
      </c>
      <c r="R1983">
        <v>9</v>
      </c>
      <c r="S1983">
        <v>2</v>
      </c>
      <c r="T1983">
        <v>4</v>
      </c>
      <c r="U1983">
        <v>1</v>
      </c>
      <c r="V1983">
        <v>0</v>
      </c>
      <c r="W1983">
        <v>3</v>
      </c>
      <c r="X1983">
        <v>5</v>
      </c>
      <c r="Y1983">
        <v>2</v>
      </c>
      <c r="Z1983">
        <v>2</v>
      </c>
      <c r="AA1983">
        <v>1</v>
      </c>
      <c r="AB1983">
        <v>0</v>
      </c>
      <c r="AC1983" s="419">
        <f t="shared" si="186"/>
        <v>2</v>
      </c>
      <c r="AD1983" s="419">
        <f t="shared" si="187"/>
        <v>4</v>
      </c>
      <c r="AE1983" s="419">
        <f t="shared" si="188"/>
        <v>0</v>
      </c>
      <c r="AF1983" s="419">
        <f t="shared" si="189"/>
        <v>2</v>
      </c>
      <c r="AG1983" s="419">
        <f t="shared" si="190"/>
        <v>0</v>
      </c>
      <c r="AH1983" s="419">
        <f t="shared" si="191"/>
        <v>0</v>
      </c>
    </row>
    <row r="1984" spans="1:34" ht="14.5" x14ac:dyDescent="0.35">
      <c r="A1984" s="681" t="s">
        <v>1761</v>
      </c>
      <c r="B1984" s="682" t="s">
        <v>4821</v>
      </c>
      <c r="C1984" s="419"/>
      <c r="D1984" s="419"/>
      <c r="E1984" s="419"/>
      <c r="F1984" s="419"/>
      <c r="G1984" s="419"/>
      <c r="H1984" s="419"/>
      <c r="I1984" s="419"/>
      <c r="J1984" s="419"/>
      <c r="K1984" s="419"/>
      <c r="L1984" s="419"/>
      <c r="M1984" t="s">
        <v>4822</v>
      </c>
      <c r="N1984">
        <v>24</v>
      </c>
      <c r="O1984">
        <v>15</v>
      </c>
      <c r="P1984">
        <v>9</v>
      </c>
      <c r="Q1984">
        <v>5</v>
      </c>
      <c r="R1984">
        <v>4</v>
      </c>
      <c r="S1984">
        <v>0</v>
      </c>
      <c r="T1984">
        <v>7</v>
      </c>
      <c r="U1984">
        <v>8</v>
      </c>
      <c r="V1984">
        <v>0</v>
      </c>
      <c r="W1984">
        <v>4</v>
      </c>
      <c r="X1984">
        <v>2</v>
      </c>
      <c r="Y1984">
        <v>0</v>
      </c>
      <c r="Z1984">
        <v>4</v>
      </c>
      <c r="AA1984">
        <v>5</v>
      </c>
      <c r="AB1984">
        <v>0</v>
      </c>
      <c r="AC1984" s="419">
        <f t="shared" si="186"/>
        <v>1</v>
      </c>
      <c r="AD1984" s="419">
        <f t="shared" si="187"/>
        <v>2</v>
      </c>
      <c r="AE1984" s="419">
        <f t="shared" si="188"/>
        <v>0</v>
      </c>
      <c r="AF1984" s="419">
        <f t="shared" si="189"/>
        <v>3</v>
      </c>
      <c r="AG1984" s="419">
        <f t="shared" si="190"/>
        <v>3</v>
      </c>
      <c r="AH1984" s="419">
        <f t="shared" si="191"/>
        <v>0</v>
      </c>
    </row>
    <row r="1985" spans="1:34" ht="14.5" x14ac:dyDescent="0.35">
      <c r="A1985" s="681" t="s">
        <v>1730</v>
      </c>
      <c r="B1985" s="682" t="s">
        <v>4824</v>
      </c>
      <c r="C1985" s="419"/>
      <c r="D1985" s="419"/>
      <c r="E1985" s="419"/>
      <c r="F1985" s="419"/>
      <c r="G1985" s="419"/>
      <c r="H1985" s="419"/>
      <c r="I1985" s="419"/>
      <c r="J1985" s="419"/>
      <c r="K1985" s="419"/>
      <c r="L1985" s="419"/>
      <c r="M1985" t="s">
        <v>14410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 s="419">
        <f t="shared" si="186"/>
        <v>0</v>
      </c>
      <c r="AD1985" s="419">
        <f t="shared" si="187"/>
        <v>0</v>
      </c>
      <c r="AE1985" s="419">
        <f t="shared" si="188"/>
        <v>0</v>
      </c>
      <c r="AF1985" s="419">
        <f t="shared" si="189"/>
        <v>0</v>
      </c>
      <c r="AG1985" s="419">
        <f t="shared" si="190"/>
        <v>0</v>
      </c>
      <c r="AH1985" s="419">
        <f t="shared" si="191"/>
        <v>0</v>
      </c>
    </row>
    <row r="1986" spans="1:34" ht="14.5" x14ac:dyDescent="0.35">
      <c r="A1986" s="681" t="s">
        <v>1734</v>
      </c>
      <c r="B1986" s="682" t="s">
        <v>4826</v>
      </c>
      <c r="C1986" s="419"/>
      <c r="D1986" s="419"/>
      <c r="E1986" s="419"/>
      <c r="F1986" s="419"/>
      <c r="G1986" s="419"/>
      <c r="H1986" s="419"/>
      <c r="I1986" s="419"/>
      <c r="J1986" s="419"/>
      <c r="K1986" s="419"/>
      <c r="L1986" s="419"/>
      <c r="M1986" t="s">
        <v>4827</v>
      </c>
      <c r="N1986">
        <v>8</v>
      </c>
      <c r="O1986">
        <v>7</v>
      </c>
      <c r="P1986">
        <v>1</v>
      </c>
      <c r="Q1986">
        <v>0</v>
      </c>
      <c r="R1986">
        <v>4</v>
      </c>
      <c r="S1986">
        <v>1</v>
      </c>
      <c r="T1986">
        <v>2</v>
      </c>
      <c r="U1986">
        <v>0</v>
      </c>
      <c r="V1986">
        <v>1</v>
      </c>
      <c r="W1986">
        <v>0</v>
      </c>
      <c r="X1986">
        <v>3</v>
      </c>
      <c r="Y1986">
        <v>1</v>
      </c>
      <c r="Z1986">
        <v>2</v>
      </c>
      <c r="AA1986">
        <v>0</v>
      </c>
      <c r="AB1986">
        <v>1</v>
      </c>
      <c r="AC1986" s="419">
        <f t="shared" si="186"/>
        <v>0</v>
      </c>
      <c r="AD1986" s="419">
        <f t="shared" si="187"/>
        <v>1</v>
      </c>
      <c r="AE1986" s="419">
        <f t="shared" si="188"/>
        <v>0</v>
      </c>
      <c r="AF1986" s="419">
        <f t="shared" si="189"/>
        <v>0</v>
      </c>
      <c r="AG1986" s="419">
        <f t="shared" si="190"/>
        <v>0</v>
      </c>
      <c r="AH1986" s="419">
        <f t="shared" si="191"/>
        <v>0</v>
      </c>
    </row>
    <row r="1987" spans="1:34" ht="14.5" x14ac:dyDescent="0.35">
      <c r="A1987" s="681" t="s">
        <v>7686</v>
      </c>
      <c r="B1987" s="682" t="s">
        <v>4829</v>
      </c>
      <c r="C1987" s="419"/>
      <c r="D1987" s="419"/>
      <c r="E1987" s="419"/>
      <c r="F1987" s="419"/>
      <c r="G1987" s="419"/>
      <c r="H1987" s="419"/>
      <c r="I1987" s="419"/>
      <c r="J1987" s="419"/>
      <c r="K1987" s="419"/>
      <c r="L1987" s="419"/>
      <c r="M1987" t="s">
        <v>4830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 s="419">
        <f t="shared" si="186"/>
        <v>0</v>
      </c>
      <c r="AD1987" s="419">
        <f t="shared" si="187"/>
        <v>0</v>
      </c>
      <c r="AE1987" s="419">
        <f t="shared" si="188"/>
        <v>0</v>
      </c>
      <c r="AF1987" s="419">
        <f t="shared" si="189"/>
        <v>0</v>
      </c>
      <c r="AG1987" s="419">
        <f t="shared" si="190"/>
        <v>0</v>
      </c>
      <c r="AH1987" s="419">
        <f t="shared" si="191"/>
        <v>0</v>
      </c>
    </row>
    <row r="1988" spans="1:34" ht="14.5" x14ac:dyDescent="0.35">
      <c r="A1988" s="681" t="s">
        <v>1777</v>
      </c>
      <c r="B1988" s="682" t="s">
        <v>4832</v>
      </c>
      <c r="C1988" s="419"/>
      <c r="D1988" s="419"/>
      <c r="E1988" s="419"/>
      <c r="F1988" s="419"/>
      <c r="G1988" s="419"/>
      <c r="H1988" s="419"/>
      <c r="I1988" s="419"/>
      <c r="J1988" s="419"/>
      <c r="K1988" s="419"/>
      <c r="L1988" s="419"/>
      <c r="M1988" t="s">
        <v>4833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 s="419">
        <f t="shared" ref="AC1988:AC2051" si="192">+Q1988-W1988</f>
        <v>0</v>
      </c>
      <c r="AD1988" s="419">
        <f t="shared" ref="AD1988:AD2051" si="193">+R1988-X1988</f>
        <v>0</v>
      </c>
      <c r="AE1988" s="419">
        <f t="shared" ref="AE1988:AE2051" si="194">+S1988-Y1988</f>
        <v>0</v>
      </c>
      <c r="AF1988" s="419">
        <f t="shared" ref="AF1988:AF2051" si="195">+T1988-Z1988</f>
        <v>0</v>
      </c>
      <c r="AG1988" s="419">
        <f t="shared" ref="AG1988:AG2051" si="196">+U1988-AA1988</f>
        <v>0</v>
      </c>
      <c r="AH1988" s="419">
        <f t="shared" ref="AH1988:AH2051" si="197">+V1988-AB1988</f>
        <v>0</v>
      </c>
    </row>
    <row r="1989" spans="1:34" ht="14.5" x14ac:dyDescent="0.35">
      <c r="A1989" s="681" t="s">
        <v>8723</v>
      </c>
      <c r="B1989" s="682" t="s">
        <v>10880</v>
      </c>
      <c r="C1989" s="419"/>
      <c r="D1989" s="419"/>
      <c r="E1989" s="419"/>
      <c r="F1989" s="419"/>
      <c r="G1989" s="419"/>
      <c r="H1989" s="419"/>
      <c r="I1989" s="419"/>
      <c r="J1989" s="419"/>
      <c r="K1989" s="419"/>
      <c r="L1989" s="419"/>
      <c r="M1989" t="s">
        <v>4834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 s="419">
        <f t="shared" si="192"/>
        <v>0</v>
      </c>
      <c r="AD1989" s="419">
        <f t="shared" si="193"/>
        <v>0</v>
      </c>
      <c r="AE1989" s="419">
        <f t="shared" si="194"/>
        <v>0</v>
      </c>
      <c r="AF1989" s="419">
        <f t="shared" si="195"/>
        <v>0</v>
      </c>
      <c r="AG1989" s="419">
        <f t="shared" si="196"/>
        <v>0</v>
      </c>
      <c r="AH1989" s="419">
        <f t="shared" si="197"/>
        <v>0</v>
      </c>
    </row>
    <row r="1990" spans="1:34" ht="14.5" x14ac:dyDescent="0.35">
      <c r="A1990" s="681" t="s">
        <v>4835</v>
      </c>
      <c r="B1990" s="682" t="s">
        <v>8407</v>
      </c>
      <c r="C1990" s="419"/>
      <c r="D1990" s="419"/>
      <c r="E1990" s="419"/>
      <c r="F1990" s="419"/>
      <c r="G1990" s="419"/>
      <c r="H1990" s="419"/>
      <c r="I1990" s="419"/>
      <c r="J1990" s="419"/>
      <c r="K1990" s="419"/>
      <c r="L1990" s="419"/>
      <c r="M1990" t="s">
        <v>1704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 s="419">
        <f t="shared" si="192"/>
        <v>0</v>
      </c>
      <c r="AD1990" s="419">
        <f t="shared" si="193"/>
        <v>0</v>
      </c>
      <c r="AE1990" s="419">
        <f t="shared" si="194"/>
        <v>0</v>
      </c>
      <c r="AF1990" s="419">
        <f t="shared" si="195"/>
        <v>0</v>
      </c>
      <c r="AG1990" s="419">
        <f t="shared" si="196"/>
        <v>0</v>
      </c>
      <c r="AH1990" s="419">
        <f t="shared" si="197"/>
        <v>0</v>
      </c>
    </row>
    <row r="1991" spans="1:34" ht="14.5" x14ac:dyDescent="0.35">
      <c r="A1991" s="681" t="s">
        <v>2365</v>
      </c>
      <c r="B1991" s="682" t="s">
        <v>10917</v>
      </c>
      <c r="C1991" s="419"/>
      <c r="D1991" s="419"/>
      <c r="E1991" s="419"/>
      <c r="F1991" s="419"/>
      <c r="G1991" s="419"/>
      <c r="H1991" s="419"/>
      <c r="I1991" s="419"/>
      <c r="J1991" s="419"/>
      <c r="K1991" s="419"/>
      <c r="L1991" s="419"/>
      <c r="M1991" t="s">
        <v>1879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 s="419">
        <f t="shared" si="192"/>
        <v>0</v>
      </c>
      <c r="AD1991" s="419">
        <f t="shared" si="193"/>
        <v>0</v>
      </c>
      <c r="AE1991" s="419">
        <f t="shared" si="194"/>
        <v>0</v>
      </c>
      <c r="AF1991" s="419">
        <f t="shared" si="195"/>
        <v>0</v>
      </c>
      <c r="AG1991" s="419">
        <f t="shared" si="196"/>
        <v>0</v>
      </c>
      <c r="AH1991" s="419">
        <f t="shared" si="197"/>
        <v>0</v>
      </c>
    </row>
    <row r="1992" spans="1:34" ht="14.5" x14ac:dyDescent="0.35">
      <c r="A1992" s="681" t="s">
        <v>1485</v>
      </c>
      <c r="B1992" s="682" t="s">
        <v>10920</v>
      </c>
      <c r="C1992" s="419"/>
      <c r="D1992" s="419"/>
      <c r="E1992" s="419"/>
      <c r="F1992" s="419"/>
      <c r="G1992" s="419"/>
      <c r="H1992" s="419"/>
      <c r="I1992" s="419"/>
      <c r="J1992" s="419"/>
      <c r="K1992" s="419"/>
      <c r="L1992" s="419"/>
      <c r="M1992" t="s">
        <v>1623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 s="419">
        <f t="shared" si="192"/>
        <v>0</v>
      </c>
      <c r="AD1992" s="419">
        <f t="shared" si="193"/>
        <v>0</v>
      </c>
      <c r="AE1992" s="419">
        <f t="shared" si="194"/>
        <v>0</v>
      </c>
      <c r="AF1992" s="419">
        <f t="shared" si="195"/>
        <v>0</v>
      </c>
      <c r="AG1992" s="419">
        <f t="shared" si="196"/>
        <v>0</v>
      </c>
      <c r="AH1992" s="419">
        <f t="shared" si="197"/>
        <v>0</v>
      </c>
    </row>
    <row r="1993" spans="1:34" ht="14.5" x14ac:dyDescent="0.35">
      <c r="A1993" s="681" t="s">
        <v>3017</v>
      </c>
      <c r="B1993" s="682" t="s">
        <v>10933</v>
      </c>
      <c r="C1993" s="419"/>
      <c r="D1993" s="419"/>
      <c r="E1993" s="419"/>
      <c r="F1993" s="419"/>
      <c r="G1993" s="419"/>
      <c r="H1993" s="419"/>
      <c r="I1993" s="419"/>
      <c r="J1993" s="419"/>
      <c r="K1993" s="419"/>
      <c r="L1993" s="419"/>
      <c r="M1993" t="s">
        <v>250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 s="419">
        <f t="shared" si="192"/>
        <v>0</v>
      </c>
      <c r="AD1993" s="419">
        <f t="shared" si="193"/>
        <v>0</v>
      </c>
      <c r="AE1993" s="419">
        <f t="shared" si="194"/>
        <v>0</v>
      </c>
      <c r="AF1993" s="419">
        <f t="shared" si="195"/>
        <v>0</v>
      </c>
      <c r="AG1993" s="419">
        <f t="shared" si="196"/>
        <v>0</v>
      </c>
      <c r="AH1993" s="419">
        <f t="shared" si="197"/>
        <v>0</v>
      </c>
    </row>
    <row r="1994" spans="1:34" ht="14.5" x14ac:dyDescent="0.35">
      <c r="A1994" s="681" t="s">
        <v>2975</v>
      </c>
      <c r="B1994" s="682" t="s">
        <v>8413</v>
      </c>
      <c r="C1994" s="419"/>
      <c r="D1994" s="419"/>
      <c r="E1994" s="419"/>
      <c r="F1994" s="419"/>
      <c r="G1994" s="419"/>
      <c r="H1994" s="419"/>
      <c r="I1994" s="419"/>
      <c r="J1994" s="419"/>
      <c r="K1994" s="419"/>
      <c r="L1994" s="419"/>
      <c r="M1994" t="s">
        <v>8414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 s="419">
        <f t="shared" si="192"/>
        <v>0</v>
      </c>
      <c r="AD1994" s="419">
        <f t="shared" si="193"/>
        <v>0</v>
      </c>
      <c r="AE1994" s="419">
        <f t="shared" si="194"/>
        <v>0</v>
      </c>
      <c r="AF1994" s="419">
        <f t="shared" si="195"/>
        <v>0</v>
      </c>
      <c r="AG1994" s="419">
        <f t="shared" si="196"/>
        <v>0</v>
      </c>
      <c r="AH1994" s="419">
        <f t="shared" si="197"/>
        <v>0</v>
      </c>
    </row>
    <row r="1995" spans="1:34" ht="14.5" x14ac:dyDescent="0.35">
      <c r="A1995" s="681" t="s">
        <v>3032</v>
      </c>
      <c r="B1995" s="682" t="s">
        <v>8410</v>
      </c>
      <c r="C1995" s="419"/>
      <c r="D1995" s="419"/>
      <c r="E1995" s="419"/>
      <c r="F1995" s="419"/>
      <c r="G1995" s="419"/>
      <c r="H1995" s="419"/>
      <c r="I1995" s="419"/>
      <c r="J1995" s="419"/>
      <c r="K1995" s="419"/>
      <c r="L1995" s="419"/>
      <c r="M1995" t="s">
        <v>8411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 s="419">
        <f t="shared" si="192"/>
        <v>0</v>
      </c>
      <c r="AD1995" s="419">
        <f t="shared" si="193"/>
        <v>0</v>
      </c>
      <c r="AE1995" s="419">
        <f t="shared" si="194"/>
        <v>0</v>
      </c>
      <c r="AF1995" s="419">
        <f t="shared" si="195"/>
        <v>0</v>
      </c>
      <c r="AG1995" s="419">
        <f t="shared" si="196"/>
        <v>0</v>
      </c>
      <c r="AH1995" s="419">
        <f t="shared" si="197"/>
        <v>0</v>
      </c>
    </row>
    <row r="1996" spans="1:34" ht="14.5" x14ac:dyDescent="0.35">
      <c r="A1996" s="681" t="s">
        <v>3073</v>
      </c>
      <c r="B1996" s="682" t="s">
        <v>10922</v>
      </c>
      <c r="C1996" s="419"/>
      <c r="D1996" s="419"/>
      <c r="E1996" s="419"/>
      <c r="F1996" s="419"/>
      <c r="G1996" s="419"/>
      <c r="H1996" s="419"/>
      <c r="I1996" s="419"/>
      <c r="J1996" s="419"/>
      <c r="K1996" s="419"/>
      <c r="L1996" s="419"/>
      <c r="M1996" t="s">
        <v>10923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 s="419">
        <f t="shared" si="192"/>
        <v>0</v>
      </c>
      <c r="AD1996" s="419">
        <f t="shared" si="193"/>
        <v>0</v>
      </c>
      <c r="AE1996" s="419">
        <f t="shared" si="194"/>
        <v>0</v>
      </c>
      <c r="AF1996" s="419">
        <f t="shared" si="195"/>
        <v>0</v>
      </c>
      <c r="AG1996" s="419">
        <f t="shared" si="196"/>
        <v>0</v>
      </c>
      <c r="AH1996" s="419">
        <f t="shared" si="197"/>
        <v>0</v>
      </c>
    </row>
    <row r="1997" spans="1:34" ht="14.5" x14ac:dyDescent="0.35">
      <c r="A1997" s="681" t="s">
        <v>3062</v>
      </c>
      <c r="B1997" s="682" t="s">
        <v>4839</v>
      </c>
      <c r="C1997" s="419"/>
      <c r="D1997" s="419"/>
      <c r="E1997" s="419"/>
      <c r="F1997" s="419"/>
      <c r="G1997" s="419"/>
      <c r="H1997" s="419"/>
      <c r="I1997" s="419"/>
      <c r="J1997" s="419"/>
      <c r="K1997" s="419"/>
      <c r="L1997" s="419"/>
      <c r="M1997" t="s">
        <v>2613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 s="419">
        <f t="shared" si="192"/>
        <v>0</v>
      </c>
      <c r="AD1997" s="419">
        <f t="shared" si="193"/>
        <v>0</v>
      </c>
      <c r="AE1997" s="419">
        <f t="shared" si="194"/>
        <v>0</v>
      </c>
      <c r="AF1997" s="419">
        <f t="shared" si="195"/>
        <v>0</v>
      </c>
      <c r="AG1997" s="419">
        <f t="shared" si="196"/>
        <v>0</v>
      </c>
      <c r="AH1997" s="419">
        <f t="shared" si="197"/>
        <v>0</v>
      </c>
    </row>
    <row r="1998" spans="1:34" ht="14.5" x14ac:dyDescent="0.35">
      <c r="A1998" s="681" t="s">
        <v>2855</v>
      </c>
      <c r="B1998" s="682" t="s">
        <v>4841</v>
      </c>
      <c r="C1998" s="419"/>
      <c r="D1998" s="419"/>
      <c r="E1998" s="419"/>
      <c r="F1998" s="419"/>
      <c r="G1998" s="419"/>
      <c r="H1998" s="419"/>
      <c r="I1998" s="419"/>
      <c r="J1998" s="419"/>
      <c r="K1998" s="419"/>
      <c r="L1998" s="419"/>
      <c r="M1998" t="s">
        <v>3371</v>
      </c>
      <c r="N1998">
        <v>8</v>
      </c>
      <c r="O1998">
        <v>4</v>
      </c>
      <c r="P1998">
        <v>4</v>
      </c>
      <c r="Q1998">
        <v>0</v>
      </c>
      <c r="R1998">
        <v>1</v>
      </c>
      <c r="S1998">
        <v>2</v>
      </c>
      <c r="T1998">
        <v>2</v>
      </c>
      <c r="U1998">
        <v>3</v>
      </c>
      <c r="V1998">
        <v>0</v>
      </c>
      <c r="W1998">
        <v>0</v>
      </c>
      <c r="X1998">
        <v>0</v>
      </c>
      <c r="Y1998">
        <v>2</v>
      </c>
      <c r="Z1998">
        <v>1</v>
      </c>
      <c r="AA1998">
        <v>1</v>
      </c>
      <c r="AB1998">
        <v>0</v>
      </c>
      <c r="AC1998" s="419">
        <f t="shared" si="192"/>
        <v>0</v>
      </c>
      <c r="AD1998" s="419">
        <f t="shared" si="193"/>
        <v>1</v>
      </c>
      <c r="AE1998" s="419">
        <f t="shared" si="194"/>
        <v>0</v>
      </c>
      <c r="AF1998" s="419">
        <f t="shared" si="195"/>
        <v>1</v>
      </c>
      <c r="AG1998" s="419">
        <f t="shared" si="196"/>
        <v>2</v>
      </c>
      <c r="AH1998" s="419">
        <f t="shared" si="197"/>
        <v>0</v>
      </c>
    </row>
    <row r="1999" spans="1:34" ht="14.5" x14ac:dyDescent="0.35">
      <c r="A1999" s="681" t="s">
        <v>3125</v>
      </c>
      <c r="B1999" s="682" t="s">
        <v>11160</v>
      </c>
      <c r="C1999" s="419"/>
      <c r="D1999" s="419"/>
      <c r="E1999" s="419"/>
      <c r="F1999" s="419"/>
      <c r="G1999" s="419"/>
      <c r="H1999" s="419"/>
      <c r="I1999" s="419"/>
      <c r="J1999" s="419"/>
      <c r="K1999" s="419"/>
      <c r="L1999" s="419"/>
      <c r="M1999" t="s">
        <v>766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 s="419">
        <f t="shared" si="192"/>
        <v>0</v>
      </c>
      <c r="AD1999" s="419">
        <f t="shared" si="193"/>
        <v>0</v>
      </c>
      <c r="AE1999" s="419">
        <f t="shared" si="194"/>
        <v>0</v>
      </c>
      <c r="AF1999" s="419">
        <f t="shared" si="195"/>
        <v>0</v>
      </c>
      <c r="AG1999" s="419">
        <f t="shared" si="196"/>
        <v>0</v>
      </c>
      <c r="AH1999" s="419">
        <f t="shared" si="197"/>
        <v>0</v>
      </c>
    </row>
    <row r="2000" spans="1:34" ht="14.5" x14ac:dyDescent="0.35">
      <c r="A2000" s="681" t="s">
        <v>3172</v>
      </c>
      <c r="B2000" s="682" t="s">
        <v>4844</v>
      </c>
      <c r="C2000" s="419"/>
      <c r="D2000" s="419"/>
      <c r="E2000" s="419"/>
      <c r="F2000" s="419"/>
      <c r="G2000" s="419"/>
      <c r="H2000" s="419"/>
      <c r="I2000" s="419"/>
      <c r="J2000" s="419"/>
      <c r="K2000" s="419"/>
      <c r="L2000" s="419"/>
      <c r="M2000" t="s">
        <v>4845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 s="419">
        <f t="shared" si="192"/>
        <v>0</v>
      </c>
      <c r="AD2000" s="419">
        <f t="shared" si="193"/>
        <v>0</v>
      </c>
      <c r="AE2000" s="419">
        <f t="shared" si="194"/>
        <v>0</v>
      </c>
      <c r="AF2000" s="419">
        <f t="shared" si="195"/>
        <v>0</v>
      </c>
      <c r="AG2000" s="419">
        <f t="shared" si="196"/>
        <v>0</v>
      </c>
      <c r="AH2000" s="419">
        <f t="shared" si="197"/>
        <v>0</v>
      </c>
    </row>
    <row r="2001" spans="1:34" ht="14.5" x14ac:dyDescent="0.35">
      <c r="A2001" s="681" t="s">
        <v>3283</v>
      </c>
      <c r="B2001" s="682" t="s">
        <v>4847</v>
      </c>
      <c r="C2001" s="419"/>
      <c r="D2001" s="419"/>
      <c r="E2001" s="419"/>
      <c r="F2001" s="419"/>
      <c r="G2001" s="419"/>
      <c r="H2001" s="419"/>
      <c r="I2001" s="419"/>
      <c r="J2001" s="419"/>
      <c r="K2001" s="419"/>
      <c r="L2001" s="419"/>
      <c r="M2001" t="s">
        <v>4848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 s="419">
        <f t="shared" si="192"/>
        <v>0</v>
      </c>
      <c r="AD2001" s="419">
        <f t="shared" si="193"/>
        <v>0</v>
      </c>
      <c r="AE2001" s="419">
        <f t="shared" si="194"/>
        <v>0</v>
      </c>
      <c r="AF2001" s="419">
        <f t="shared" si="195"/>
        <v>0</v>
      </c>
      <c r="AG2001" s="419">
        <f t="shared" si="196"/>
        <v>0</v>
      </c>
      <c r="AH2001" s="419">
        <f t="shared" si="197"/>
        <v>0</v>
      </c>
    </row>
    <row r="2002" spans="1:34" ht="14.5" x14ac:dyDescent="0.35">
      <c r="A2002" s="681" t="s">
        <v>3275</v>
      </c>
      <c r="B2002" s="682" t="s">
        <v>4849</v>
      </c>
      <c r="C2002" s="419"/>
      <c r="D2002" s="419"/>
      <c r="E2002" s="419"/>
      <c r="F2002" s="419"/>
      <c r="G2002" s="419"/>
      <c r="H2002" s="419"/>
      <c r="I2002" s="419"/>
      <c r="J2002" s="419"/>
      <c r="K2002" s="419"/>
      <c r="L2002" s="419"/>
      <c r="M2002" t="s">
        <v>4850</v>
      </c>
      <c r="N2002">
        <v>9</v>
      </c>
      <c r="O2002">
        <v>3</v>
      </c>
      <c r="P2002">
        <v>6</v>
      </c>
      <c r="Q2002">
        <v>0</v>
      </c>
      <c r="R2002">
        <v>6</v>
      </c>
      <c r="S2002">
        <v>0</v>
      </c>
      <c r="T2002">
        <v>1</v>
      </c>
      <c r="U2002">
        <v>1</v>
      </c>
      <c r="V2002">
        <v>1</v>
      </c>
      <c r="W2002">
        <v>0</v>
      </c>
      <c r="X2002">
        <v>1</v>
      </c>
      <c r="Y2002">
        <v>0</v>
      </c>
      <c r="Z2002">
        <v>1</v>
      </c>
      <c r="AA2002">
        <v>1</v>
      </c>
      <c r="AB2002">
        <v>0</v>
      </c>
      <c r="AC2002" s="419">
        <f t="shared" si="192"/>
        <v>0</v>
      </c>
      <c r="AD2002" s="419">
        <f t="shared" si="193"/>
        <v>5</v>
      </c>
      <c r="AE2002" s="419">
        <f t="shared" si="194"/>
        <v>0</v>
      </c>
      <c r="AF2002" s="419">
        <f t="shared" si="195"/>
        <v>0</v>
      </c>
      <c r="AG2002" s="419">
        <f t="shared" si="196"/>
        <v>0</v>
      </c>
      <c r="AH2002" s="419">
        <f t="shared" si="197"/>
        <v>1</v>
      </c>
    </row>
    <row r="2003" spans="1:34" ht="14.5" x14ac:dyDescent="0.35">
      <c r="A2003" s="681" t="s">
        <v>4851</v>
      </c>
      <c r="B2003" s="682" t="s">
        <v>4852</v>
      </c>
      <c r="C2003" s="419"/>
      <c r="D2003" s="419"/>
      <c r="E2003" s="419"/>
      <c r="F2003" s="419"/>
      <c r="G2003" s="419"/>
      <c r="H2003" s="419"/>
      <c r="I2003" s="419"/>
      <c r="J2003" s="419"/>
      <c r="K2003" s="419"/>
      <c r="L2003" s="419"/>
      <c r="M2003" t="s">
        <v>14411</v>
      </c>
      <c r="N2003">
        <v>8</v>
      </c>
      <c r="O2003">
        <v>7</v>
      </c>
      <c r="P2003">
        <v>1</v>
      </c>
      <c r="Q2003">
        <v>2</v>
      </c>
      <c r="R2003">
        <v>5</v>
      </c>
      <c r="S2003">
        <v>0</v>
      </c>
      <c r="T2003">
        <v>1</v>
      </c>
      <c r="U2003">
        <v>0</v>
      </c>
      <c r="V2003">
        <v>0</v>
      </c>
      <c r="W2003">
        <v>2</v>
      </c>
      <c r="X2003">
        <v>4</v>
      </c>
      <c r="Y2003">
        <v>0</v>
      </c>
      <c r="Z2003">
        <v>1</v>
      </c>
      <c r="AA2003">
        <v>0</v>
      </c>
      <c r="AB2003">
        <v>0</v>
      </c>
      <c r="AC2003" s="419">
        <f t="shared" si="192"/>
        <v>0</v>
      </c>
      <c r="AD2003" s="419">
        <f t="shared" si="193"/>
        <v>1</v>
      </c>
      <c r="AE2003" s="419">
        <f t="shared" si="194"/>
        <v>0</v>
      </c>
      <c r="AF2003" s="419">
        <f t="shared" si="195"/>
        <v>0</v>
      </c>
      <c r="AG2003" s="419">
        <f t="shared" si="196"/>
        <v>0</v>
      </c>
      <c r="AH2003" s="419">
        <f t="shared" si="197"/>
        <v>0</v>
      </c>
    </row>
    <row r="2004" spans="1:34" ht="14.5" x14ac:dyDescent="0.35">
      <c r="A2004" s="681" t="s">
        <v>3332</v>
      </c>
      <c r="B2004" s="682" t="s">
        <v>4853</v>
      </c>
      <c r="C2004" s="419"/>
      <c r="D2004" s="419"/>
      <c r="E2004" s="419"/>
      <c r="F2004" s="419"/>
      <c r="G2004" s="419"/>
      <c r="H2004" s="419"/>
      <c r="I2004" s="419"/>
      <c r="J2004" s="419"/>
      <c r="K2004" s="419"/>
      <c r="L2004" s="419"/>
      <c r="M2004" t="s">
        <v>1943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 s="419">
        <f t="shared" si="192"/>
        <v>0</v>
      </c>
      <c r="AD2004" s="419">
        <f t="shared" si="193"/>
        <v>0</v>
      </c>
      <c r="AE2004" s="419">
        <f t="shared" si="194"/>
        <v>0</v>
      </c>
      <c r="AF2004" s="419">
        <f t="shared" si="195"/>
        <v>0</v>
      </c>
      <c r="AG2004" s="419">
        <f t="shared" si="196"/>
        <v>0</v>
      </c>
      <c r="AH2004" s="419">
        <f t="shared" si="197"/>
        <v>0</v>
      </c>
    </row>
    <row r="2005" spans="1:34" ht="14.5" x14ac:dyDescent="0.35">
      <c r="A2005" s="681" t="s">
        <v>3327</v>
      </c>
      <c r="B2005" s="682" t="s">
        <v>4854</v>
      </c>
      <c r="C2005" s="419"/>
      <c r="D2005" s="419"/>
      <c r="E2005" s="419"/>
      <c r="F2005" s="419"/>
      <c r="G2005" s="419"/>
      <c r="H2005" s="419"/>
      <c r="I2005" s="419"/>
      <c r="J2005" s="419"/>
      <c r="K2005" s="419"/>
      <c r="L2005" s="419"/>
      <c r="M2005" t="s">
        <v>81</v>
      </c>
      <c r="N2005">
        <v>18</v>
      </c>
      <c r="O2005">
        <v>8</v>
      </c>
      <c r="P2005">
        <v>10</v>
      </c>
      <c r="Q2005">
        <v>4</v>
      </c>
      <c r="R2005">
        <v>6</v>
      </c>
      <c r="S2005">
        <v>7</v>
      </c>
      <c r="T2005">
        <v>1</v>
      </c>
      <c r="U2005">
        <v>0</v>
      </c>
      <c r="V2005">
        <v>0</v>
      </c>
      <c r="W2005">
        <v>2</v>
      </c>
      <c r="X2005">
        <v>4</v>
      </c>
      <c r="Y2005">
        <v>2</v>
      </c>
      <c r="Z2005">
        <v>0</v>
      </c>
      <c r="AA2005">
        <v>0</v>
      </c>
      <c r="AB2005">
        <v>0</v>
      </c>
      <c r="AC2005" s="419">
        <f t="shared" si="192"/>
        <v>2</v>
      </c>
      <c r="AD2005" s="419">
        <f t="shared" si="193"/>
        <v>2</v>
      </c>
      <c r="AE2005" s="419">
        <f t="shared" si="194"/>
        <v>5</v>
      </c>
      <c r="AF2005" s="419">
        <f t="shared" si="195"/>
        <v>1</v>
      </c>
      <c r="AG2005" s="419">
        <f t="shared" si="196"/>
        <v>0</v>
      </c>
      <c r="AH2005" s="419">
        <f t="shared" si="197"/>
        <v>0</v>
      </c>
    </row>
    <row r="2006" spans="1:34" ht="14.5" x14ac:dyDescent="0.35">
      <c r="A2006" s="681" t="s">
        <v>3383</v>
      </c>
      <c r="B2006" s="682" t="s">
        <v>4856</v>
      </c>
      <c r="C2006" s="419"/>
      <c r="D2006" s="419"/>
      <c r="E2006" s="419"/>
      <c r="F2006" s="419"/>
      <c r="G2006" s="419"/>
      <c r="H2006" s="419"/>
      <c r="I2006" s="419"/>
      <c r="J2006" s="419"/>
      <c r="K2006" s="419"/>
      <c r="L2006" s="419"/>
      <c r="M2006" t="s">
        <v>2341</v>
      </c>
      <c r="N2006">
        <v>6</v>
      </c>
      <c r="O2006">
        <v>3</v>
      </c>
      <c r="P2006">
        <v>3</v>
      </c>
      <c r="Q2006">
        <v>2</v>
      </c>
      <c r="R2006">
        <v>1</v>
      </c>
      <c r="S2006">
        <v>2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1</v>
      </c>
      <c r="Z2006">
        <v>0</v>
      </c>
      <c r="AA2006">
        <v>1</v>
      </c>
      <c r="AB2006">
        <v>0</v>
      </c>
      <c r="AC2006" s="419">
        <f t="shared" si="192"/>
        <v>2</v>
      </c>
      <c r="AD2006" s="419">
        <f t="shared" si="193"/>
        <v>0</v>
      </c>
      <c r="AE2006" s="419">
        <f t="shared" si="194"/>
        <v>1</v>
      </c>
      <c r="AF2006" s="419">
        <f t="shared" si="195"/>
        <v>0</v>
      </c>
      <c r="AG2006" s="419">
        <f t="shared" si="196"/>
        <v>0</v>
      </c>
      <c r="AH2006" s="419">
        <f t="shared" si="197"/>
        <v>0</v>
      </c>
    </row>
    <row r="2007" spans="1:34" ht="14.5" x14ac:dyDescent="0.35">
      <c r="A2007" s="681" t="s">
        <v>3389</v>
      </c>
      <c r="B2007" s="682" t="s">
        <v>4858</v>
      </c>
      <c r="C2007" s="419"/>
      <c r="D2007" s="419"/>
      <c r="E2007" s="419"/>
      <c r="F2007" s="419"/>
      <c r="G2007" s="419"/>
      <c r="H2007" s="419"/>
      <c r="I2007" s="419"/>
      <c r="J2007" s="419"/>
      <c r="K2007" s="419"/>
      <c r="L2007" s="419"/>
      <c r="M2007" t="s">
        <v>4859</v>
      </c>
      <c r="N2007">
        <v>1</v>
      </c>
      <c r="O2007">
        <v>0</v>
      </c>
      <c r="P2007">
        <v>1</v>
      </c>
      <c r="Q2007">
        <v>1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 s="419">
        <f t="shared" si="192"/>
        <v>1</v>
      </c>
      <c r="AD2007" s="419">
        <f t="shared" si="193"/>
        <v>0</v>
      </c>
      <c r="AE2007" s="419">
        <f t="shared" si="194"/>
        <v>0</v>
      </c>
      <c r="AF2007" s="419">
        <f t="shared" si="195"/>
        <v>0</v>
      </c>
      <c r="AG2007" s="419">
        <f t="shared" si="196"/>
        <v>0</v>
      </c>
      <c r="AH2007" s="419">
        <f t="shared" si="197"/>
        <v>0</v>
      </c>
    </row>
    <row r="2008" spans="1:34" ht="14.5" x14ac:dyDescent="0.35">
      <c r="A2008" s="681" t="s">
        <v>4327</v>
      </c>
      <c r="B2008" s="682" t="s">
        <v>4862</v>
      </c>
      <c r="C2008" s="419"/>
      <c r="D2008" s="419"/>
      <c r="E2008" s="419"/>
      <c r="F2008" s="419"/>
      <c r="G2008" s="419"/>
      <c r="H2008" s="419"/>
      <c r="I2008" s="419"/>
      <c r="J2008" s="419"/>
      <c r="K2008" s="419"/>
      <c r="L2008" s="419"/>
      <c r="M2008" t="s">
        <v>4863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 s="419">
        <f t="shared" si="192"/>
        <v>0</v>
      </c>
      <c r="AD2008" s="419">
        <f t="shared" si="193"/>
        <v>0</v>
      </c>
      <c r="AE2008" s="419">
        <f t="shared" si="194"/>
        <v>0</v>
      </c>
      <c r="AF2008" s="419">
        <f t="shared" si="195"/>
        <v>0</v>
      </c>
      <c r="AG2008" s="419">
        <f t="shared" si="196"/>
        <v>0</v>
      </c>
      <c r="AH2008" s="419">
        <f t="shared" si="197"/>
        <v>0</v>
      </c>
    </row>
    <row r="2009" spans="1:34" ht="14.5" x14ac:dyDescent="0.35">
      <c r="A2009" s="681" t="s">
        <v>2728</v>
      </c>
      <c r="B2009" s="682" t="s">
        <v>10931</v>
      </c>
      <c r="C2009" s="419"/>
      <c r="D2009" s="419"/>
      <c r="E2009" s="419"/>
      <c r="F2009" s="419"/>
      <c r="G2009" s="419"/>
      <c r="H2009" s="419"/>
      <c r="I2009" s="419"/>
      <c r="J2009" s="419"/>
      <c r="K2009" s="419"/>
      <c r="L2009" s="419"/>
      <c r="M2009" t="s">
        <v>10932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 s="419">
        <f t="shared" si="192"/>
        <v>0</v>
      </c>
      <c r="AD2009" s="419">
        <f t="shared" si="193"/>
        <v>0</v>
      </c>
      <c r="AE2009" s="419">
        <f t="shared" si="194"/>
        <v>0</v>
      </c>
      <c r="AF2009" s="419">
        <f t="shared" si="195"/>
        <v>0</v>
      </c>
      <c r="AG2009" s="419">
        <f t="shared" si="196"/>
        <v>0</v>
      </c>
      <c r="AH2009" s="419">
        <f t="shared" si="197"/>
        <v>0</v>
      </c>
    </row>
    <row r="2010" spans="1:34" ht="14.5" x14ac:dyDescent="0.35">
      <c r="A2010" s="681" t="s">
        <v>2986</v>
      </c>
      <c r="B2010" s="682" t="s">
        <v>4865</v>
      </c>
      <c r="C2010" s="419"/>
      <c r="D2010" s="419"/>
      <c r="E2010" s="419"/>
      <c r="F2010" s="419"/>
      <c r="G2010" s="419"/>
      <c r="H2010" s="419"/>
      <c r="I2010" s="419"/>
      <c r="J2010" s="419"/>
      <c r="K2010" s="419"/>
      <c r="L2010" s="419"/>
      <c r="M2010" t="s">
        <v>14412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 s="419">
        <f t="shared" si="192"/>
        <v>0</v>
      </c>
      <c r="AD2010" s="419">
        <f t="shared" si="193"/>
        <v>0</v>
      </c>
      <c r="AE2010" s="419">
        <f t="shared" si="194"/>
        <v>0</v>
      </c>
      <c r="AF2010" s="419">
        <f t="shared" si="195"/>
        <v>0</v>
      </c>
      <c r="AG2010" s="419">
        <f t="shared" si="196"/>
        <v>0</v>
      </c>
      <c r="AH2010" s="419">
        <f t="shared" si="197"/>
        <v>0</v>
      </c>
    </row>
    <row r="2011" spans="1:34" ht="14.5" x14ac:dyDescent="0.35">
      <c r="A2011" s="681" t="s">
        <v>2989</v>
      </c>
      <c r="B2011" s="682" t="s">
        <v>4866</v>
      </c>
      <c r="C2011" s="419"/>
      <c r="D2011" s="419"/>
      <c r="E2011" s="419"/>
      <c r="F2011" s="419"/>
      <c r="G2011" s="419"/>
      <c r="H2011" s="419"/>
      <c r="I2011" s="419"/>
      <c r="J2011" s="419"/>
      <c r="K2011" s="419"/>
      <c r="L2011" s="419"/>
      <c r="M2011" t="s">
        <v>2161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 s="419">
        <f t="shared" si="192"/>
        <v>0</v>
      </c>
      <c r="AD2011" s="419">
        <f t="shared" si="193"/>
        <v>0</v>
      </c>
      <c r="AE2011" s="419">
        <f t="shared" si="194"/>
        <v>0</v>
      </c>
      <c r="AF2011" s="419">
        <f t="shared" si="195"/>
        <v>0</v>
      </c>
      <c r="AG2011" s="419">
        <f t="shared" si="196"/>
        <v>0</v>
      </c>
      <c r="AH2011" s="419">
        <f t="shared" si="197"/>
        <v>0</v>
      </c>
    </row>
    <row r="2012" spans="1:34" ht="14.5" x14ac:dyDescent="0.35">
      <c r="A2012" s="681" t="s">
        <v>2773</v>
      </c>
      <c r="B2012" s="682" t="s">
        <v>4868</v>
      </c>
      <c r="C2012" s="419"/>
      <c r="D2012" s="419"/>
      <c r="E2012" s="419"/>
      <c r="F2012" s="419"/>
      <c r="G2012" s="419"/>
      <c r="H2012" s="419"/>
      <c r="I2012" s="419"/>
      <c r="J2012" s="419"/>
      <c r="K2012" s="419"/>
      <c r="L2012" s="419"/>
      <c r="M2012" t="s">
        <v>14413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 s="419">
        <f t="shared" si="192"/>
        <v>0</v>
      </c>
      <c r="AD2012" s="419">
        <f t="shared" si="193"/>
        <v>0</v>
      </c>
      <c r="AE2012" s="419">
        <f t="shared" si="194"/>
        <v>0</v>
      </c>
      <c r="AF2012" s="419">
        <f t="shared" si="195"/>
        <v>0</v>
      </c>
      <c r="AG2012" s="419">
        <f t="shared" si="196"/>
        <v>0</v>
      </c>
      <c r="AH2012" s="419">
        <f t="shared" si="197"/>
        <v>0</v>
      </c>
    </row>
    <row r="2013" spans="1:34" ht="14.5" x14ac:dyDescent="0.35">
      <c r="A2013" s="681" t="s">
        <v>4870</v>
      </c>
      <c r="B2013" s="682" t="s">
        <v>4871</v>
      </c>
      <c r="C2013" s="419"/>
      <c r="D2013" s="419"/>
      <c r="E2013" s="419"/>
      <c r="F2013" s="419"/>
      <c r="G2013" s="419"/>
      <c r="H2013" s="419"/>
      <c r="I2013" s="419"/>
      <c r="J2013" s="419"/>
      <c r="K2013" s="419"/>
      <c r="L2013" s="419"/>
      <c r="M2013" t="s">
        <v>4073</v>
      </c>
      <c r="N2013">
        <v>34</v>
      </c>
      <c r="O2013">
        <v>14</v>
      </c>
      <c r="P2013">
        <v>20</v>
      </c>
      <c r="Q2013">
        <v>9</v>
      </c>
      <c r="R2013">
        <v>16</v>
      </c>
      <c r="S2013">
        <v>5</v>
      </c>
      <c r="T2013">
        <v>2</v>
      </c>
      <c r="U2013">
        <v>2</v>
      </c>
      <c r="V2013">
        <v>0</v>
      </c>
      <c r="W2013">
        <v>5</v>
      </c>
      <c r="X2013">
        <v>6</v>
      </c>
      <c r="Y2013">
        <v>2</v>
      </c>
      <c r="Z2013">
        <v>0</v>
      </c>
      <c r="AA2013">
        <v>1</v>
      </c>
      <c r="AB2013">
        <v>0</v>
      </c>
      <c r="AC2013" s="419">
        <f t="shared" si="192"/>
        <v>4</v>
      </c>
      <c r="AD2013" s="419">
        <f t="shared" si="193"/>
        <v>10</v>
      </c>
      <c r="AE2013" s="419">
        <f t="shared" si="194"/>
        <v>3</v>
      </c>
      <c r="AF2013" s="419">
        <f t="shared" si="195"/>
        <v>2</v>
      </c>
      <c r="AG2013" s="419">
        <f t="shared" si="196"/>
        <v>1</v>
      </c>
      <c r="AH2013" s="419">
        <f t="shared" si="197"/>
        <v>0</v>
      </c>
    </row>
    <row r="2014" spans="1:34" ht="14.5" x14ac:dyDescent="0.35">
      <c r="A2014" s="681" t="s">
        <v>2808</v>
      </c>
      <c r="B2014" s="682" t="s">
        <v>4872</v>
      </c>
      <c r="C2014" s="419"/>
      <c r="D2014" s="419"/>
      <c r="E2014" s="419"/>
      <c r="F2014" s="419"/>
      <c r="G2014" s="419"/>
      <c r="H2014" s="419"/>
      <c r="I2014" s="419"/>
      <c r="J2014" s="419"/>
      <c r="K2014" s="419"/>
      <c r="L2014" s="419"/>
      <c r="M2014" t="s">
        <v>14414</v>
      </c>
      <c r="N2014">
        <v>14</v>
      </c>
      <c r="O2014">
        <v>6</v>
      </c>
      <c r="P2014">
        <v>8</v>
      </c>
      <c r="Q2014">
        <v>2</v>
      </c>
      <c r="R2014">
        <v>4</v>
      </c>
      <c r="S2014">
        <v>2</v>
      </c>
      <c r="T2014">
        <v>5</v>
      </c>
      <c r="U2014">
        <v>1</v>
      </c>
      <c r="V2014">
        <v>0</v>
      </c>
      <c r="W2014">
        <v>0</v>
      </c>
      <c r="X2014">
        <v>0</v>
      </c>
      <c r="Y2014">
        <v>1</v>
      </c>
      <c r="Z2014">
        <v>4</v>
      </c>
      <c r="AA2014">
        <v>1</v>
      </c>
      <c r="AB2014">
        <v>0</v>
      </c>
      <c r="AC2014" s="419">
        <f t="shared" si="192"/>
        <v>2</v>
      </c>
      <c r="AD2014" s="419">
        <f t="shared" si="193"/>
        <v>4</v>
      </c>
      <c r="AE2014" s="419">
        <f t="shared" si="194"/>
        <v>1</v>
      </c>
      <c r="AF2014" s="419">
        <f t="shared" si="195"/>
        <v>1</v>
      </c>
      <c r="AG2014" s="419">
        <f t="shared" si="196"/>
        <v>0</v>
      </c>
      <c r="AH2014" s="419">
        <f t="shared" si="197"/>
        <v>0</v>
      </c>
    </row>
    <row r="2015" spans="1:34" ht="14.5" x14ac:dyDescent="0.35">
      <c r="A2015" s="681" t="s">
        <v>7367</v>
      </c>
      <c r="B2015" s="682" t="s">
        <v>4875</v>
      </c>
      <c r="C2015" s="419"/>
      <c r="D2015" s="419"/>
      <c r="E2015" s="419"/>
      <c r="F2015" s="419"/>
      <c r="G2015" s="419"/>
      <c r="H2015" s="419"/>
      <c r="I2015" s="419"/>
      <c r="J2015" s="419"/>
      <c r="K2015" s="419"/>
      <c r="L2015" s="419"/>
      <c r="M2015" t="s">
        <v>2076</v>
      </c>
      <c r="N2015">
        <v>59</v>
      </c>
      <c r="O2015">
        <v>28</v>
      </c>
      <c r="P2015">
        <v>31</v>
      </c>
      <c r="Q2015">
        <v>17</v>
      </c>
      <c r="R2015">
        <v>18</v>
      </c>
      <c r="S2015">
        <v>11</v>
      </c>
      <c r="T2015">
        <v>2</v>
      </c>
      <c r="U2015">
        <v>11</v>
      </c>
      <c r="V2015">
        <v>0</v>
      </c>
      <c r="W2015">
        <v>9</v>
      </c>
      <c r="X2015">
        <v>7</v>
      </c>
      <c r="Y2015">
        <v>8</v>
      </c>
      <c r="Z2015">
        <v>0</v>
      </c>
      <c r="AA2015">
        <v>4</v>
      </c>
      <c r="AB2015">
        <v>0</v>
      </c>
      <c r="AC2015" s="419">
        <f t="shared" si="192"/>
        <v>8</v>
      </c>
      <c r="AD2015" s="419">
        <f t="shared" si="193"/>
        <v>11</v>
      </c>
      <c r="AE2015" s="419">
        <f t="shared" si="194"/>
        <v>3</v>
      </c>
      <c r="AF2015" s="419">
        <f t="shared" si="195"/>
        <v>2</v>
      </c>
      <c r="AG2015" s="419">
        <f t="shared" si="196"/>
        <v>7</v>
      </c>
      <c r="AH2015" s="419">
        <f t="shared" si="197"/>
        <v>0</v>
      </c>
    </row>
    <row r="2016" spans="1:34" ht="14.5" x14ac:dyDescent="0.35">
      <c r="A2016" s="681" t="s">
        <v>2911</v>
      </c>
      <c r="B2016" s="682" t="s">
        <v>4876</v>
      </c>
      <c r="C2016" s="419"/>
      <c r="D2016" s="419"/>
      <c r="E2016" s="419"/>
      <c r="F2016" s="419"/>
      <c r="G2016" s="419"/>
      <c r="H2016" s="419"/>
      <c r="I2016" s="419"/>
      <c r="J2016" s="419"/>
      <c r="K2016" s="419"/>
      <c r="L2016" s="419"/>
      <c r="M2016" t="s">
        <v>14415</v>
      </c>
      <c r="N2016">
        <v>42</v>
      </c>
      <c r="O2016">
        <v>34</v>
      </c>
      <c r="P2016">
        <v>8</v>
      </c>
      <c r="Q2016">
        <v>1</v>
      </c>
      <c r="R2016">
        <v>3</v>
      </c>
      <c r="S2016">
        <v>11</v>
      </c>
      <c r="T2016">
        <v>27</v>
      </c>
      <c r="U2016">
        <v>0</v>
      </c>
      <c r="V2016">
        <v>0</v>
      </c>
      <c r="W2016">
        <v>1</v>
      </c>
      <c r="X2016">
        <v>3</v>
      </c>
      <c r="Y2016">
        <v>8</v>
      </c>
      <c r="Z2016">
        <v>22</v>
      </c>
      <c r="AA2016">
        <v>0</v>
      </c>
      <c r="AB2016">
        <v>0</v>
      </c>
      <c r="AC2016" s="419">
        <f t="shared" si="192"/>
        <v>0</v>
      </c>
      <c r="AD2016" s="419">
        <f t="shared" si="193"/>
        <v>0</v>
      </c>
      <c r="AE2016" s="419">
        <f t="shared" si="194"/>
        <v>3</v>
      </c>
      <c r="AF2016" s="419">
        <f t="shared" si="195"/>
        <v>5</v>
      </c>
      <c r="AG2016" s="419">
        <f t="shared" si="196"/>
        <v>0</v>
      </c>
      <c r="AH2016" s="419">
        <f t="shared" si="197"/>
        <v>0</v>
      </c>
    </row>
    <row r="2017" spans="1:34" ht="14.5" x14ac:dyDescent="0.35">
      <c r="A2017" s="681" t="s">
        <v>2956</v>
      </c>
      <c r="B2017" s="682" t="s">
        <v>4878</v>
      </c>
      <c r="C2017" s="419"/>
      <c r="D2017" s="419"/>
      <c r="E2017" s="419"/>
      <c r="F2017" s="419"/>
      <c r="G2017" s="419"/>
      <c r="H2017" s="419"/>
      <c r="I2017" s="419"/>
      <c r="J2017" s="419"/>
      <c r="K2017" s="419"/>
      <c r="L2017" s="419"/>
      <c r="M2017" t="s">
        <v>1610</v>
      </c>
      <c r="N2017">
        <v>7</v>
      </c>
      <c r="O2017">
        <v>4</v>
      </c>
      <c r="P2017">
        <v>3</v>
      </c>
      <c r="Q2017">
        <v>3</v>
      </c>
      <c r="R2017">
        <v>1</v>
      </c>
      <c r="S2017">
        <v>0</v>
      </c>
      <c r="T2017">
        <v>3</v>
      </c>
      <c r="U2017">
        <v>0</v>
      </c>
      <c r="V2017">
        <v>0</v>
      </c>
      <c r="W2017">
        <v>2</v>
      </c>
      <c r="X2017">
        <v>0</v>
      </c>
      <c r="Y2017">
        <v>0</v>
      </c>
      <c r="Z2017">
        <v>2</v>
      </c>
      <c r="AA2017">
        <v>0</v>
      </c>
      <c r="AB2017">
        <v>0</v>
      </c>
      <c r="AC2017" s="419">
        <f t="shared" si="192"/>
        <v>1</v>
      </c>
      <c r="AD2017" s="419">
        <f t="shared" si="193"/>
        <v>1</v>
      </c>
      <c r="AE2017" s="419">
        <f t="shared" si="194"/>
        <v>0</v>
      </c>
      <c r="AF2017" s="419">
        <f t="shared" si="195"/>
        <v>1</v>
      </c>
      <c r="AG2017" s="419">
        <f t="shared" si="196"/>
        <v>0</v>
      </c>
      <c r="AH2017" s="419">
        <f t="shared" si="197"/>
        <v>0</v>
      </c>
    </row>
    <row r="2018" spans="1:34" ht="14.5" x14ac:dyDescent="0.35">
      <c r="A2018" s="681" t="s">
        <v>2904</v>
      </c>
      <c r="B2018" s="682" t="s">
        <v>10895</v>
      </c>
      <c r="C2018" s="419"/>
      <c r="D2018" s="419"/>
      <c r="E2018" s="419"/>
      <c r="F2018" s="419"/>
      <c r="G2018" s="419"/>
      <c r="H2018" s="419"/>
      <c r="I2018" s="419"/>
      <c r="J2018" s="419"/>
      <c r="K2018" s="419"/>
      <c r="L2018" s="419"/>
      <c r="M2018" t="s">
        <v>1976</v>
      </c>
      <c r="N2018">
        <v>24</v>
      </c>
      <c r="O2018">
        <v>16</v>
      </c>
      <c r="P2018">
        <v>8</v>
      </c>
      <c r="Q2018">
        <v>10</v>
      </c>
      <c r="R2018">
        <v>0</v>
      </c>
      <c r="S2018">
        <v>0</v>
      </c>
      <c r="T2018">
        <v>7</v>
      </c>
      <c r="U2018">
        <v>0</v>
      </c>
      <c r="V2018">
        <v>7</v>
      </c>
      <c r="W2018">
        <v>7</v>
      </c>
      <c r="X2018">
        <v>0</v>
      </c>
      <c r="Y2018">
        <v>0</v>
      </c>
      <c r="Z2018">
        <v>4</v>
      </c>
      <c r="AA2018">
        <v>0</v>
      </c>
      <c r="AB2018">
        <v>5</v>
      </c>
      <c r="AC2018" s="419">
        <f t="shared" si="192"/>
        <v>3</v>
      </c>
      <c r="AD2018" s="419">
        <f t="shared" si="193"/>
        <v>0</v>
      </c>
      <c r="AE2018" s="419">
        <f t="shared" si="194"/>
        <v>0</v>
      </c>
      <c r="AF2018" s="419">
        <f t="shared" si="195"/>
        <v>3</v>
      </c>
      <c r="AG2018" s="419">
        <f t="shared" si="196"/>
        <v>0</v>
      </c>
      <c r="AH2018" s="419">
        <f t="shared" si="197"/>
        <v>2</v>
      </c>
    </row>
    <row r="2019" spans="1:34" ht="14.5" x14ac:dyDescent="0.35">
      <c r="A2019" s="681" t="s">
        <v>3447</v>
      </c>
      <c r="B2019" s="682" t="s">
        <v>4880</v>
      </c>
      <c r="C2019" s="419"/>
      <c r="D2019" s="419"/>
      <c r="E2019" s="419"/>
      <c r="F2019" s="419"/>
      <c r="G2019" s="419"/>
      <c r="H2019" s="419"/>
      <c r="I2019" s="419"/>
      <c r="J2019" s="419"/>
      <c r="K2019" s="419"/>
      <c r="L2019" s="419"/>
      <c r="M2019" t="s">
        <v>4881</v>
      </c>
      <c r="N2019">
        <v>6</v>
      </c>
      <c r="O2019">
        <v>4</v>
      </c>
      <c r="P2019">
        <v>2</v>
      </c>
      <c r="Q2019">
        <v>1</v>
      </c>
      <c r="R2019">
        <v>2</v>
      </c>
      <c r="S2019">
        <v>0</v>
      </c>
      <c r="T2019">
        <v>2</v>
      </c>
      <c r="U2019">
        <v>1</v>
      </c>
      <c r="V2019">
        <v>0</v>
      </c>
      <c r="W2019">
        <v>1</v>
      </c>
      <c r="X2019">
        <v>0</v>
      </c>
      <c r="Y2019">
        <v>0</v>
      </c>
      <c r="Z2019">
        <v>2</v>
      </c>
      <c r="AA2019">
        <v>1</v>
      </c>
      <c r="AB2019">
        <v>0</v>
      </c>
      <c r="AC2019" s="419">
        <f t="shared" si="192"/>
        <v>0</v>
      </c>
      <c r="AD2019" s="419">
        <f t="shared" si="193"/>
        <v>2</v>
      </c>
      <c r="AE2019" s="419">
        <f t="shared" si="194"/>
        <v>0</v>
      </c>
      <c r="AF2019" s="419">
        <f t="shared" si="195"/>
        <v>0</v>
      </c>
      <c r="AG2019" s="419">
        <f t="shared" si="196"/>
        <v>0</v>
      </c>
      <c r="AH2019" s="419">
        <f t="shared" si="197"/>
        <v>0</v>
      </c>
    </row>
    <row r="2020" spans="1:34" ht="14.5" x14ac:dyDescent="0.35">
      <c r="A2020" s="681" t="s">
        <v>2326</v>
      </c>
      <c r="B2020" s="682" t="s">
        <v>4883</v>
      </c>
      <c r="C2020" s="419"/>
      <c r="D2020" s="419"/>
      <c r="E2020" s="419"/>
      <c r="F2020" s="419"/>
      <c r="G2020" s="419"/>
      <c r="H2020" s="419"/>
      <c r="I2020" s="419"/>
      <c r="J2020" s="419"/>
      <c r="K2020" s="419"/>
      <c r="L2020" s="419"/>
      <c r="M2020" t="s">
        <v>4884</v>
      </c>
      <c r="N2020">
        <v>1</v>
      </c>
      <c r="O2020">
        <v>0</v>
      </c>
      <c r="P2020">
        <v>1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1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 s="419">
        <f t="shared" si="192"/>
        <v>0</v>
      </c>
      <c r="AD2020" s="419">
        <f t="shared" si="193"/>
        <v>0</v>
      </c>
      <c r="AE2020" s="419">
        <f t="shared" si="194"/>
        <v>0</v>
      </c>
      <c r="AF2020" s="419">
        <f t="shared" si="195"/>
        <v>0</v>
      </c>
      <c r="AG2020" s="419">
        <f t="shared" si="196"/>
        <v>0</v>
      </c>
      <c r="AH2020" s="419">
        <f t="shared" si="197"/>
        <v>1</v>
      </c>
    </row>
    <row r="2021" spans="1:34" ht="14.5" x14ac:dyDescent="0.35">
      <c r="A2021" s="681" t="s">
        <v>8214</v>
      </c>
      <c r="B2021" s="682" t="s">
        <v>10942</v>
      </c>
      <c r="C2021" s="419"/>
      <c r="D2021" s="419"/>
      <c r="E2021" s="419"/>
      <c r="F2021" s="419"/>
      <c r="G2021" s="419"/>
      <c r="H2021" s="419"/>
      <c r="I2021" s="419"/>
      <c r="J2021" s="419"/>
      <c r="K2021" s="419"/>
      <c r="L2021" s="419"/>
      <c r="M2021" t="s">
        <v>14416</v>
      </c>
      <c r="N2021">
        <v>2</v>
      </c>
      <c r="O2021">
        <v>0</v>
      </c>
      <c r="P2021">
        <v>2</v>
      </c>
      <c r="Q2021">
        <v>0</v>
      </c>
      <c r="R2021">
        <v>0</v>
      </c>
      <c r="S2021">
        <v>0</v>
      </c>
      <c r="T2021">
        <v>1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 s="419">
        <f t="shared" si="192"/>
        <v>0</v>
      </c>
      <c r="AD2021" s="419">
        <f t="shared" si="193"/>
        <v>0</v>
      </c>
      <c r="AE2021" s="419">
        <f t="shared" si="194"/>
        <v>0</v>
      </c>
      <c r="AF2021" s="419">
        <f t="shared" si="195"/>
        <v>1</v>
      </c>
      <c r="AG2021" s="419">
        <f t="shared" si="196"/>
        <v>1</v>
      </c>
      <c r="AH2021" s="419">
        <f t="shared" si="197"/>
        <v>0</v>
      </c>
    </row>
    <row r="2022" spans="1:34" ht="14.5" x14ac:dyDescent="0.35">
      <c r="A2022" s="681" t="s">
        <v>7177</v>
      </c>
      <c r="B2022" s="682" t="s">
        <v>4886</v>
      </c>
      <c r="C2022" s="419"/>
      <c r="D2022" s="419"/>
      <c r="E2022" s="419"/>
      <c r="F2022" s="419"/>
      <c r="G2022" s="419"/>
      <c r="H2022" s="419"/>
      <c r="I2022" s="419"/>
      <c r="J2022" s="419"/>
      <c r="K2022" s="419"/>
      <c r="L2022" s="419"/>
      <c r="M2022" t="s">
        <v>4887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 s="419">
        <f t="shared" si="192"/>
        <v>0</v>
      </c>
      <c r="AD2022" s="419">
        <f t="shared" si="193"/>
        <v>0</v>
      </c>
      <c r="AE2022" s="419">
        <f t="shared" si="194"/>
        <v>0</v>
      </c>
      <c r="AF2022" s="419">
        <f t="shared" si="195"/>
        <v>0</v>
      </c>
      <c r="AG2022" s="419">
        <f t="shared" si="196"/>
        <v>0</v>
      </c>
      <c r="AH2022" s="419">
        <f t="shared" si="197"/>
        <v>0</v>
      </c>
    </row>
    <row r="2023" spans="1:34" ht="14.5" x14ac:dyDescent="0.35">
      <c r="A2023" s="681" t="s">
        <v>7890</v>
      </c>
      <c r="B2023" s="682" t="s">
        <v>4890</v>
      </c>
      <c r="C2023" s="419"/>
      <c r="D2023" s="419"/>
      <c r="E2023" s="419"/>
      <c r="F2023" s="419"/>
      <c r="G2023" s="419"/>
      <c r="H2023" s="419"/>
      <c r="I2023" s="419"/>
      <c r="J2023" s="419"/>
      <c r="K2023" s="419"/>
      <c r="L2023" s="419"/>
      <c r="M2023" t="s">
        <v>4891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 s="419">
        <f t="shared" si="192"/>
        <v>0</v>
      </c>
      <c r="AD2023" s="419">
        <f t="shared" si="193"/>
        <v>0</v>
      </c>
      <c r="AE2023" s="419">
        <f t="shared" si="194"/>
        <v>0</v>
      </c>
      <c r="AF2023" s="419">
        <f t="shared" si="195"/>
        <v>0</v>
      </c>
      <c r="AG2023" s="419">
        <f t="shared" si="196"/>
        <v>0</v>
      </c>
      <c r="AH2023" s="419">
        <f t="shared" si="197"/>
        <v>0</v>
      </c>
    </row>
    <row r="2024" spans="1:34" ht="14.5" x14ac:dyDescent="0.35">
      <c r="A2024" s="681" t="s">
        <v>2267</v>
      </c>
      <c r="B2024" s="682" t="s">
        <v>4893</v>
      </c>
      <c r="C2024" s="419"/>
      <c r="D2024" s="419"/>
      <c r="E2024" s="419"/>
      <c r="F2024" s="419"/>
      <c r="G2024" s="419"/>
      <c r="H2024" s="419"/>
      <c r="I2024" s="419"/>
      <c r="J2024" s="419"/>
      <c r="K2024" s="419"/>
      <c r="L2024" s="419"/>
      <c r="M2024" t="s">
        <v>312</v>
      </c>
      <c r="N2024">
        <v>3</v>
      </c>
      <c r="O2024">
        <v>3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2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2</v>
      </c>
      <c r="AB2024">
        <v>0</v>
      </c>
      <c r="AC2024" s="419">
        <f t="shared" si="192"/>
        <v>0</v>
      </c>
      <c r="AD2024" s="419">
        <f t="shared" si="193"/>
        <v>0</v>
      </c>
      <c r="AE2024" s="419">
        <f t="shared" si="194"/>
        <v>0</v>
      </c>
      <c r="AF2024" s="419">
        <f t="shared" si="195"/>
        <v>0</v>
      </c>
      <c r="AG2024" s="419">
        <f t="shared" si="196"/>
        <v>0</v>
      </c>
      <c r="AH2024" s="419">
        <f t="shared" si="197"/>
        <v>0</v>
      </c>
    </row>
    <row r="2025" spans="1:34" ht="14.5" x14ac:dyDescent="0.35">
      <c r="A2025" s="681" t="s">
        <v>7439</v>
      </c>
      <c r="B2025" s="682" t="s">
        <v>4895</v>
      </c>
      <c r="C2025" s="419"/>
      <c r="D2025" s="419"/>
      <c r="E2025" s="419"/>
      <c r="F2025" s="419"/>
      <c r="G2025" s="419"/>
      <c r="H2025" s="419"/>
      <c r="I2025" s="419"/>
      <c r="J2025" s="419"/>
      <c r="K2025" s="419"/>
      <c r="L2025" s="419"/>
      <c r="M2025" t="s">
        <v>3308</v>
      </c>
      <c r="N2025">
        <v>23</v>
      </c>
      <c r="O2025">
        <v>14</v>
      </c>
      <c r="P2025">
        <v>9</v>
      </c>
      <c r="Q2025">
        <v>8</v>
      </c>
      <c r="R2025">
        <v>3</v>
      </c>
      <c r="S2025">
        <v>2</v>
      </c>
      <c r="T2025">
        <v>8</v>
      </c>
      <c r="U2025">
        <v>2</v>
      </c>
      <c r="V2025">
        <v>0</v>
      </c>
      <c r="W2025">
        <v>6</v>
      </c>
      <c r="X2025">
        <v>1</v>
      </c>
      <c r="Y2025">
        <v>0</v>
      </c>
      <c r="Z2025">
        <v>5</v>
      </c>
      <c r="AA2025">
        <v>2</v>
      </c>
      <c r="AB2025">
        <v>0</v>
      </c>
      <c r="AC2025" s="419">
        <f t="shared" si="192"/>
        <v>2</v>
      </c>
      <c r="AD2025" s="419">
        <f t="shared" si="193"/>
        <v>2</v>
      </c>
      <c r="AE2025" s="419">
        <f t="shared" si="194"/>
        <v>2</v>
      </c>
      <c r="AF2025" s="419">
        <f t="shared" si="195"/>
        <v>3</v>
      </c>
      <c r="AG2025" s="419">
        <f t="shared" si="196"/>
        <v>0</v>
      </c>
      <c r="AH2025" s="419">
        <f t="shared" si="197"/>
        <v>0</v>
      </c>
    </row>
    <row r="2026" spans="1:34" ht="14.5" x14ac:dyDescent="0.35">
      <c r="A2026" s="681" t="s">
        <v>3863</v>
      </c>
      <c r="B2026" s="682" t="s">
        <v>4896</v>
      </c>
      <c r="C2026" s="419"/>
      <c r="D2026" s="419"/>
      <c r="E2026" s="419"/>
      <c r="F2026" s="419"/>
      <c r="G2026" s="419"/>
      <c r="H2026" s="419"/>
      <c r="I2026" s="419"/>
      <c r="J2026" s="419"/>
      <c r="K2026" s="419"/>
      <c r="L2026" s="419"/>
      <c r="M2026" t="s">
        <v>3492</v>
      </c>
      <c r="N2026">
        <v>6</v>
      </c>
      <c r="O2026">
        <v>6</v>
      </c>
      <c r="P2026">
        <v>0</v>
      </c>
      <c r="Q2026">
        <v>0</v>
      </c>
      <c r="R2026">
        <v>0</v>
      </c>
      <c r="S2026">
        <v>3</v>
      </c>
      <c r="T2026">
        <v>0</v>
      </c>
      <c r="U2026">
        <v>3</v>
      </c>
      <c r="V2026">
        <v>0</v>
      </c>
      <c r="W2026">
        <v>0</v>
      </c>
      <c r="X2026">
        <v>0</v>
      </c>
      <c r="Y2026">
        <v>3</v>
      </c>
      <c r="Z2026">
        <v>0</v>
      </c>
      <c r="AA2026">
        <v>3</v>
      </c>
      <c r="AB2026">
        <v>0</v>
      </c>
      <c r="AC2026" s="419">
        <f t="shared" si="192"/>
        <v>0</v>
      </c>
      <c r="AD2026" s="419">
        <f t="shared" si="193"/>
        <v>0</v>
      </c>
      <c r="AE2026" s="419">
        <f t="shared" si="194"/>
        <v>0</v>
      </c>
      <c r="AF2026" s="419">
        <f t="shared" si="195"/>
        <v>0</v>
      </c>
      <c r="AG2026" s="419">
        <f t="shared" si="196"/>
        <v>0</v>
      </c>
      <c r="AH2026" s="419">
        <f t="shared" si="197"/>
        <v>0</v>
      </c>
    </row>
    <row r="2027" spans="1:34" ht="14.5" x14ac:dyDescent="0.35">
      <c r="A2027" s="681" t="s">
        <v>3954</v>
      </c>
      <c r="B2027" s="682" t="s">
        <v>4897</v>
      </c>
      <c r="C2027" s="419"/>
      <c r="D2027" s="419"/>
      <c r="E2027" s="419"/>
      <c r="F2027" s="419"/>
      <c r="G2027" s="419"/>
      <c r="H2027" s="419"/>
      <c r="I2027" s="419"/>
      <c r="J2027" s="419"/>
      <c r="K2027" s="419"/>
      <c r="L2027" s="419"/>
      <c r="M2027" t="s">
        <v>4898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 s="419">
        <f t="shared" si="192"/>
        <v>0</v>
      </c>
      <c r="AD2027" s="419">
        <f t="shared" si="193"/>
        <v>0</v>
      </c>
      <c r="AE2027" s="419">
        <f t="shared" si="194"/>
        <v>0</v>
      </c>
      <c r="AF2027" s="419">
        <f t="shared" si="195"/>
        <v>0</v>
      </c>
      <c r="AG2027" s="419">
        <f t="shared" si="196"/>
        <v>0</v>
      </c>
      <c r="AH2027" s="419">
        <f t="shared" si="197"/>
        <v>0</v>
      </c>
    </row>
    <row r="2028" spans="1:34" ht="14.5" x14ac:dyDescent="0.35">
      <c r="A2028" s="681" t="s">
        <v>7585</v>
      </c>
      <c r="B2028" s="682" t="s">
        <v>4899</v>
      </c>
      <c r="C2028" s="419"/>
      <c r="D2028" s="419"/>
      <c r="E2028" s="419"/>
      <c r="F2028" s="419"/>
      <c r="G2028" s="419"/>
      <c r="H2028" s="419"/>
      <c r="I2028" s="419"/>
      <c r="J2028" s="419"/>
      <c r="K2028" s="419"/>
      <c r="L2028" s="419"/>
      <c r="M2028" t="s">
        <v>518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 s="419">
        <f t="shared" si="192"/>
        <v>0</v>
      </c>
      <c r="AD2028" s="419">
        <f t="shared" si="193"/>
        <v>0</v>
      </c>
      <c r="AE2028" s="419">
        <f t="shared" si="194"/>
        <v>0</v>
      </c>
      <c r="AF2028" s="419">
        <f t="shared" si="195"/>
        <v>0</v>
      </c>
      <c r="AG2028" s="419">
        <f t="shared" si="196"/>
        <v>0</v>
      </c>
      <c r="AH2028" s="419">
        <f t="shared" si="197"/>
        <v>0</v>
      </c>
    </row>
    <row r="2029" spans="1:34" ht="14.5" x14ac:dyDescent="0.35">
      <c r="A2029" s="681" t="s">
        <v>3970</v>
      </c>
      <c r="B2029" s="682" t="s">
        <v>4900</v>
      </c>
      <c r="C2029" s="419"/>
      <c r="D2029" s="419"/>
      <c r="E2029" s="419"/>
      <c r="F2029" s="419"/>
      <c r="G2029" s="419"/>
      <c r="H2029" s="419"/>
      <c r="I2029" s="419"/>
      <c r="J2029" s="419"/>
      <c r="K2029" s="419"/>
      <c r="L2029" s="419"/>
      <c r="M2029" t="s">
        <v>1501</v>
      </c>
      <c r="N2029">
        <v>16</v>
      </c>
      <c r="O2029">
        <v>10</v>
      </c>
      <c r="P2029">
        <v>6</v>
      </c>
      <c r="Q2029">
        <v>0</v>
      </c>
      <c r="R2029">
        <v>3</v>
      </c>
      <c r="S2029">
        <v>1</v>
      </c>
      <c r="T2029">
        <v>7</v>
      </c>
      <c r="U2029">
        <v>5</v>
      </c>
      <c r="V2029">
        <v>0</v>
      </c>
      <c r="W2029">
        <v>0</v>
      </c>
      <c r="X2029">
        <v>3</v>
      </c>
      <c r="Y2029">
        <v>0</v>
      </c>
      <c r="Z2029">
        <v>2</v>
      </c>
      <c r="AA2029">
        <v>5</v>
      </c>
      <c r="AB2029">
        <v>0</v>
      </c>
      <c r="AC2029" s="419">
        <f t="shared" si="192"/>
        <v>0</v>
      </c>
      <c r="AD2029" s="419">
        <f t="shared" si="193"/>
        <v>0</v>
      </c>
      <c r="AE2029" s="419">
        <f t="shared" si="194"/>
        <v>1</v>
      </c>
      <c r="AF2029" s="419">
        <f t="shared" si="195"/>
        <v>5</v>
      </c>
      <c r="AG2029" s="419">
        <f t="shared" si="196"/>
        <v>0</v>
      </c>
      <c r="AH2029" s="419">
        <f t="shared" si="197"/>
        <v>0</v>
      </c>
    </row>
    <row r="2030" spans="1:34" ht="14.5" x14ac:dyDescent="0.35">
      <c r="A2030" s="681" t="s">
        <v>2757</v>
      </c>
      <c r="B2030" s="682" t="s">
        <v>4901</v>
      </c>
      <c r="C2030" s="419"/>
      <c r="D2030" s="419"/>
      <c r="E2030" s="419"/>
      <c r="F2030" s="419"/>
      <c r="G2030" s="419"/>
      <c r="H2030" s="419"/>
      <c r="I2030" s="419"/>
      <c r="J2030" s="419"/>
      <c r="K2030" s="419"/>
      <c r="L2030" s="419"/>
      <c r="M2030" t="s">
        <v>4902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 s="419">
        <f t="shared" si="192"/>
        <v>0</v>
      </c>
      <c r="AD2030" s="419">
        <f t="shared" si="193"/>
        <v>0</v>
      </c>
      <c r="AE2030" s="419">
        <f t="shared" si="194"/>
        <v>0</v>
      </c>
      <c r="AF2030" s="419">
        <f t="shared" si="195"/>
        <v>0</v>
      </c>
      <c r="AG2030" s="419">
        <f t="shared" si="196"/>
        <v>0</v>
      </c>
      <c r="AH2030" s="419">
        <f t="shared" si="197"/>
        <v>0</v>
      </c>
    </row>
    <row r="2031" spans="1:34" ht="14.5" x14ac:dyDescent="0.35">
      <c r="A2031" s="681" t="s">
        <v>2744</v>
      </c>
      <c r="B2031" s="682" t="s">
        <v>4903</v>
      </c>
      <c r="C2031" s="419"/>
      <c r="D2031" s="419"/>
      <c r="E2031" s="419"/>
      <c r="F2031" s="419"/>
      <c r="G2031" s="419"/>
      <c r="H2031" s="419"/>
      <c r="I2031" s="419"/>
      <c r="J2031" s="419"/>
      <c r="K2031" s="419"/>
      <c r="L2031" s="419"/>
      <c r="M2031" t="s">
        <v>257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 s="419">
        <f t="shared" si="192"/>
        <v>0</v>
      </c>
      <c r="AD2031" s="419">
        <f t="shared" si="193"/>
        <v>0</v>
      </c>
      <c r="AE2031" s="419">
        <f t="shared" si="194"/>
        <v>0</v>
      </c>
      <c r="AF2031" s="419">
        <f t="shared" si="195"/>
        <v>0</v>
      </c>
      <c r="AG2031" s="419">
        <f t="shared" si="196"/>
        <v>0</v>
      </c>
      <c r="AH2031" s="419">
        <f t="shared" si="197"/>
        <v>0</v>
      </c>
    </row>
    <row r="2032" spans="1:34" ht="14.5" x14ac:dyDescent="0.35">
      <c r="A2032" s="681" t="s">
        <v>4905</v>
      </c>
      <c r="B2032" s="682" t="s">
        <v>4906</v>
      </c>
      <c r="C2032" s="419"/>
      <c r="D2032" s="419"/>
      <c r="E2032" s="419"/>
      <c r="F2032" s="419"/>
      <c r="G2032" s="419"/>
      <c r="H2032" s="419"/>
      <c r="I2032" s="419"/>
      <c r="J2032" s="419"/>
      <c r="K2032" s="419"/>
      <c r="L2032" s="419"/>
      <c r="M2032" t="s">
        <v>4907</v>
      </c>
      <c r="N2032">
        <v>8</v>
      </c>
      <c r="O2032">
        <v>2</v>
      </c>
      <c r="P2032">
        <v>6</v>
      </c>
      <c r="Q2032">
        <v>2</v>
      </c>
      <c r="R2032">
        <v>3</v>
      </c>
      <c r="S2032">
        <v>0</v>
      </c>
      <c r="T2032">
        <v>0</v>
      </c>
      <c r="U2032">
        <v>2</v>
      </c>
      <c r="V2032">
        <v>1</v>
      </c>
      <c r="W2032">
        <v>0</v>
      </c>
      <c r="X2032">
        <v>1</v>
      </c>
      <c r="Y2032">
        <v>0</v>
      </c>
      <c r="Z2032">
        <v>0</v>
      </c>
      <c r="AA2032">
        <v>0</v>
      </c>
      <c r="AB2032">
        <v>1</v>
      </c>
      <c r="AC2032" s="419">
        <f t="shared" si="192"/>
        <v>2</v>
      </c>
      <c r="AD2032" s="419">
        <f t="shared" si="193"/>
        <v>2</v>
      </c>
      <c r="AE2032" s="419">
        <f t="shared" si="194"/>
        <v>0</v>
      </c>
      <c r="AF2032" s="419">
        <f t="shared" si="195"/>
        <v>0</v>
      </c>
      <c r="AG2032" s="419">
        <f t="shared" si="196"/>
        <v>2</v>
      </c>
      <c r="AH2032" s="419">
        <f t="shared" si="197"/>
        <v>0</v>
      </c>
    </row>
    <row r="2033" spans="1:34" ht="14.5" x14ac:dyDescent="0.35">
      <c r="A2033" s="681" t="s">
        <v>4909</v>
      </c>
      <c r="B2033" s="682" t="s">
        <v>4910</v>
      </c>
      <c r="C2033" s="419"/>
      <c r="D2033" s="419"/>
      <c r="E2033" s="419"/>
      <c r="F2033" s="419"/>
      <c r="G2033" s="419"/>
      <c r="H2033" s="419"/>
      <c r="I2033" s="419"/>
      <c r="J2033" s="419"/>
      <c r="K2033" s="419"/>
      <c r="L2033" s="419"/>
      <c r="M2033" t="s">
        <v>4911</v>
      </c>
      <c r="N2033">
        <v>4</v>
      </c>
      <c r="O2033">
        <v>3</v>
      </c>
      <c r="P2033">
        <v>1</v>
      </c>
      <c r="Q2033">
        <v>1</v>
      </c>
      <c r="R2033">
        <v>1</v>
      </c>
      <c r="S2033">
        <v>0</v>
      </c>
      <c r="T2033">
        <v>0</v>
      </c>
      <c r="U2033">
        <v>2</v>
      </c>
      <c r="V2033">
        <v>0</v>
      </c>
      <c r="W2033">
        <v>1</v>
      </c>
      <c r="X2033">
        <v>1</v>
      </c>
      <c r="Y2033">
        <v>0</v>
      </c>
      <c r="Z2033">
        <v>0</v>
      </c>
      <c r="AA2033">
        <v>1</v>
      </c>
      <c r="AB2033">
        <v>0</v>
      </c>
      <c r="AC2033" s="419">
        <f t="shared" si="192"/>
        <v>0</v>
      </c>
      <c r="AD2033" s="419">
        <f t="shared" si="193"/>
        <v>0</v>
      </c>
      <c r="AE2033" s="419">
        <f t="shared" si="194"/>
        <v>0</v>
      </c>
      <c r="AF2033" s="419">
        <f t="shared" si="195"/>
        <v>0</v>
      </c>
      <c r="AG2033" s="419">
        <f t="shared" si="196"/>
        <v>1</v>
      </c>
      <c r="AH2033" s="419">
        <f t="shared" si="197"/>
        <v>0</v>
      </c>
    </row>
    <row r="2034" spans="1:34" ht="14.5" x14ac:dyDescent="0.35">
      <c r="A2034" s="681" t="s">
        <v>983</v>
      </c>
      <c r="B2034" s="682" t="s">
        <v>4913</v>
      </c>
      <c r="C2034" s="419"/>
      <c r="D2034" s="419"/>
      <c r="E2034" s="419"/>
      <c r="F2034" s="419"/>
      <c r="G2034" s="419"/>
      <c r="H2034" s="419"/>
      <c r="I2034" s="419"/>
      <c r="J2034" s="419"/>
      <c r="K2034" s="419"/>
      <c r="L2034" s="419"/>
      <c r="M2034" t="s">
        <v>4914</v>
      </c>
      <c r="N2034">
        <v>8</v>
      </c>
      <c r="O2034">
        <v>7</v>
      </c>
      <c r="P2034">
        <v>1</v>
      </c>
      <c r="Q2034">
        <v>4</v>
      </c>
      <c r="R2034">
        <v>2</v>
      </c>
      <c r="S2034">
        <v>2</v>
      </c>
      <c r="T2034">
        <v>0</v>
      </c>
      <c r="U2034">
        <v>0</v>
      </c>
      <c r="V2034">
        <v>0</v>
      </c>
      <c r="W2034">
        <v>4</v>
      </c>
      <c r="X2034">
        <v>2</v>
      </c>
      <c r="Y2034">
        <v>1</v>
      </c>
      <c r="Z2034">
        <v>0</v>
      </c>
      <c r="AA2034">
        <v>0</v>
      </c>
      <c r="AB2034">
        <v>0</v>
      </c>
      <c r="AC2034" s="419">
        <f t="shared" si="192"/>
        <v>0</v>
      </c>
      <c r="AD2034" s="419">
        <f t="shared" si="193"/>
        <v>0</v>
      </c>
      <c r="AE2034" s="419">
        <f t="shared" si="194"/>
        <v>1</v>
      </c>
      <c r="AF2034" s="419">
        <f t="shared" si="195"/>
        <v>0</v>
      </c>
      <c r="AG2034" s="419">
        <f t="shared" si="196"/>
        <v>0</v>
      </c>
      <c r="AH2034" s="419">
        <f t="shared" si="197"/>
        <v>0</v>
      </c>
    </row>
    <row r="2035" spans="1:34" ht="14.5" x14ac:dyDescent="0.35">
      <c r="A2035" s="681" t="s">
        <v>4915</v>
      </c>
      <c r="B2035" s="682" t="s">
        <v>4916</v>
      </c>
      <c r="C2035" s="419"/>
      <c r="D2035" s="419"/>
      <c r="E2035" s="419"/>
      <c r="F2035" s="419"/>
      <c r="G2035" s="419"/>
      <c r="H2035" s="419"/>
      <c r="I2035" s="419"/>
      <c r="J2035" s="419"/>
      <c r="K2035" s="419"/>
      <c r="L2035" s="419"/>
      <c r="M2035" t="s">
        <v>4917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 s="419">
        <f t="shared" si="192"/>
        <v>0</v>
      </c>
      <c r="AD2035" s="419">
        <f t="shared" si="193"/>
        <v>0</v>
      </c>
      <c r="AE2035" s="419">
        <f t="shared" si="194"/>
        <v>0</v>
      </c>
      <c r="AF2035" s="419">
        <f t="shared" si="195"/>
        <v>0</v>
      </c>
      <c r="AG2035" s="419">
        <f t="shared" si="196"/>
        <v>0</v>
      </c>
      <c r="AH2035" s="419">
        <f t="shared" si="197"/>
        <v>0</v>
      </c>
    </row>
    <row r="2036" spans="1:34" ht="14.5" x14ac:dyDescent="0.35">
      <c r="A2036" s="681" t="s">
        <v>4919</v>
      </c>
      <c r="B2036" s="682" t="s">
        <v>4920</v>
      </c>
      <c r="C2036" s="419"/>
      <c r="D2036" s="419"/>
      <c r="E2036" s="419"/>
      <c r="F2036" s="419"/>
      <c r="G2036" s="419"/>
      <c r="H2036" s="419"/>
      <c r="I2036" s="419"/>
      <c r="J2036" s="419"/>
      <c r="K2036" s="419"/>
      <c r="L2036" s="419"/>
      <c r="M2036" t="s">
        <v>17321</v>
      </c>
      <c r="N2036">
        <v>3</v>
      </c>
      <c r="O2036">
        <v>3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3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3</v>
      </c>
      <c r="AC2036" s="419">
        <f t="shared" si="192"/>
        <v>0</v>
      </c>
      <c r="AD2036" s="419">
        <f t="shared" si="193"/>
        <v>0</v>
      </c>
      <c r="AE2036" s="419">
        <f t="shared" si="194"/>
        <v>0</v>
      </c>
      <c r="AF2036" s="419">
        <f t="shared" si="195"/>
        <v>0</v>
      </c>
      <c r="AG2036" s="419">
        <f t="shared" si="196"/>
        <v>0</v>
      </c>
      <c r="AH2036" s="419">
        <f t="shared" si="197"/>
        <v>0</v>
      </c>
    </row>
    <row r="2037" spans="1:34" ht="14.5" x14ac:dyDescent="0.35">
      <c r="A2037" s="681" t="s">
        <v>3867</v>
      </c>
      <c r="B2037" s="682" t="s">
        <v>11928</v>
      </c>
      <c r="C2037" s="419"/>
      <c r="D2037" s="419"/>
      <c r="E2037" s="419"/>
      <c r="F2037" s="419"/>
      <c r="G2037" s="419"/>
      <c r="H2037" s="419"/>
      <c r="I2037" s="419"/>
      <c r="J2037" s="419"/>
      <c r="K2037" s="419"/>
      <c r="L2037" s="419"/>
      <c r="M2037" t="s">
        <v>766</v>
      </c>
      <c r="N2037">
        <v>1</v>
      </c>
      <c r="O2037">
        <v>0</v>
      </c>
      <c r="P2037">
        <v>1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1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 s="419">
        <f t="shared" si="192"/>
        <v>0</v>
      </c>
      <c r="AD2037" s="419">
        <f t="shared" si="193"/>
        <v>0</v>
      </c>
      <c r="AE2037" s="419">
        <f t="shared" si="194"/>
        <v>0</v>
      </c>
      <c r="AF2037" s="419">
        <f t="shared" si="195"/>
        <v>0</v>
      </c>
      <c r="AG2037" s="419">
        <f t="shared" si="196"/>
        <v>0</v>
      </c>
      <c r="AH2037" s="419">
        <f t="shared" si="197"/>
        <v>1</v>
      </c>
    </row>
    <row r="2038" spans="1:34" ht="14.5" x14ac:dyDescent="0.35">
      <c r="A2038" s="681" t="s">
        <v>8318</v>
      </c>
      <c r="B2038" s="682" t="s">
        <v>11938</v>
      </c>
      <c r="C2038" s="419"/>
      <c r="D2038" s="419"/>
      <c r="E2038" s="419"/>
      <c r="F2038" s="419"/>
      <c r="G2038" s="419"/>
      <c r="H2038" s="419"/>
      <c r="I2038" s="419"/>
      <c r="J2038" s="419"/>
      <c r="K2038" s="419"/>
      <c r="L2038" s="419"/>
      <c r="M2038" t="s">
        <v>4543</v>
      </c>
      <c r="N2038">
        <v>1</v>
      </c>
      <c r="O2038">
        <v>1</v>
      </c>
      <c r="P2038">
        <v>0</v>
      </c>
      <c r="Q2038">
        <v>0</v>
      </c>
      <c r="R2038">
        <v>0</v>
      </c>
      <c r="S2038">
        <v>1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1</v>
      </c>
      <c r="Z2038">
        <v>0</v>
      </c>
      <c r="AA2038">
        <v>0</v>
      </c>
      <c r="AB2038">
        <v>0</v>
      </c>
      <c r="AC2038" s="419">
        <f t="shared" si="192"/>
        <v>0</v>
      </c>
      <c r="AD2038" s="419">
        <f t="shared" si="193"/>
        <v>0</v>
      </c>
      <c r="AE2038" s="419">
        <f t="shared" si="194"/>
        <v>0</v>
      </c>
      <c r="AF2038" s="419">
        <f t="shared" si="195"/>
        <v>0</v>
      </c>
      <c r="AG2038" s="419">
        <f t="shared" si="196"/>
        <v>0</v>
      </c>
      <c r="AH2038" s="419">
        <f t="shared" si="197"/>
        <v>0</v>
      </c>
    </row>
    <row r="2039" spans="1:34" ht="14.5" x14ac:dyDescent="0.35">
      <c r="A2039" s="681" t="s">
        <v>2814</v>
      </c>
      <c r="B2039" s="682" t="s">
        <v>4921</v>
      </c>
      <c r="C2039" s="419"/>
      <c r="D2039" s="419"/>
      <c r="E2039" s="419"/>
      <c r="F2039" s="419"/>
      <c r="G2039" s="419"/>
      <c r="H2039" s="419"/>
      <c r="I2039" s="419"/>
      <c r="J2039" s="419"/>
      <c r="K2039" s="419"/>
      <c r="L2039" s="419"/>
      <c r="M2039" t="s">
        <v>21457</v>
      </c>
      <c r="N2039">
        <v>10</v>
      </c>
      <c r="O2039">
        <v>6</v>
      </c>
      <c r="P2039">
        <v>4</v>
      </c>
      <c r="Q2039">
        <v>1</v>
      </c>
      <c r="R2039">
        <v>0</v>
      </c>
      <c r="S2039">
        <v>2</v>
      </c>
      <c r="T2039">
        <v>3</v>
      </c>
      <c r="U2039">
        <v>4</v>
      </c>
      <c r="V2039">
        <v>0</v>
      </c>
      <c r="W2039">
        <v>0</v>
      </c>
      <c r="X2039">
        <v>0</v>
      </c>
      <c r="Y2039">
        <v>0</v>
      </c>
      <c r="Z2039">
        <v>2</v>
      </c>
      <c r="AA2039">
        <v>4</v>
      </c>
      <c r="AB2039">
        <v>0</v>
      </c>
      <c r="AC2039" s="419">
        <f t="shared" si="192"/>
        <v>1</v>
      </c>
      <c r="AD2039" s="419">
        <f t="shared" si="193"/>
        <v>0</v>
      </c>
      <c r="AE2039" s="419">
        <f t="shared" si="194"/>
        <v>2</v>
      </c>
      <c r="AF2039" s="419">
        <f t="shared" si="195"/>
        <v>1</v>
      </c>
      <c r="AG2039" s="419">
        <f t="shared" si="196"/>
        <v>0</v>
      </c>
      <c r="AH2039" s="419">
        <f t="shared" si="197"/>
        <v>0</v>
      </c>
    </row>
    <row r="2040" spans="1:34" ht="14.5" x14ac:dyDescent="0.35">
      <c r="A2040" s="681" t="s">
        <v>2800</v>
      </c>
      <c r="B2040" s="682" t="s">
        <v>4922</v>
      </c>
      <c r="C2040" s="419"/>
      <c r="D2040" s="419"/>
      <c r="E2040" s="419"/>
      <c r="F2040" s="419"/>
      <c r="G2040" s="419"/>
      <c r="H2040" s="419"/>
      <c r="I2040" s="419"/>
      <c r="J2040" s="419"/>
      <c r="K2040" s="419"/>
      <c r="L2040" s="419"/>
      <c r="M2040" t="s">
        <v>1879</v>
      </c>
      <c r="N2040">
        <v>17</v>
      </c>
      <c r="O2040">
        <v>12</v>
      </c>
      <c r="P2040">
        <v>5</v>
      </c>
      <c r="Q2040">
        <v>1</v>
      </c>
      <c r="R2040">
        <v>6</v>
      </c>
      <c r="S2040">
        <v>5</v>
      </c>
      <c r="T2040">
        <v>2</v>
      </c>
      <c r="U2040">
        <v>3</v>
      </c>
      <c r="V2040">
        <v>0</v>
      </c>
      <c r="W2040">
        <v>1</v>
      </c>
      <c r="X2040">
        <v>4</v>
      </c>
      <c r="Y2040">
        <v>3</v>
      </c>
      <c r="Z2040">
        <v>2</v>
      </c>
      <c r="AA2040">
        <v>2</v>
      </c>
      <c r="AB2040">
        <v>0</v>
      </c>
      <c r="AC2040" s="419">
        <f t="shared" si="192"/>
        <v>0</v>
      </c>
      <c r="AD2040" s="419">
        <f t="shared" si="193"/>
        <v>2</v>
      </c>
      <c r="AE2040" s="419">
        <f t="shared" si="194"/>
        <v>2</v>
      </c>
      <c r="AF2040" s="419">
        <f t="shared" si="195"/>
        <v>0</v>
      </c>
      <c r="AG2040" s="419">
        <f t="shared" si="196"/>
        <v>1</v>
      </c>
      <c r="AH2040" s="419">
        <f t="shared" si="197"/>
        <v>0</v>
      </c>
    </row>
    <row r="2041" spans="1:34" ht="14.5" x14ac:dyDescent="0.35">
      <c r="A2041" s="681" t="s">
        <v>1961</v>
      </c>
      <c r="B2041" s="682" t="s">
        <v>4924</v>
      </c>
      <c r="C2041" s="419"/>
      <c r="D2041" s="419"/>
      <c r="E2041" s="419"/>
      <c r="F2041" s="419"/>
      <c r="G2041" s="419"/>
      <c r="H2041" s="419"/>
      <c r="I2041" s="419"/>
      <c r="J2041" s="419"/>
      <c r="K2041" s="419"/>
      <c r="L2041" s="419"/>
      <c r="M2041" t="s">
        <v>4925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 s="419">
        <f t="shared" si="192"/>
        <v>0</v>
      </c>
      <c r="AD2041" s="419">
        <f t="shared" si="193"/>
        <v>0</v>
      </c>
      <c r="AE2041" s="419">
        <f t="shared" si="194"/>
        <v>0</v>
      </c>
      <c r="AF2041" s="419">
        <f t="shared" si="195"/>
        <v>0</v>
      </c>
      <c r="AG2041" s="419">
        <f t="shared" si="196"/>
        <v>0</v>
      </c>
      <c r="AH2041" s="419">
        <f t="shared" si="197"/>
        <v>0</v>
      </c>
    </row>
    <row r="2042" spans="1:34" ht="14.5" x14ac:dyDescent="0.35">
      <c r="A2042" s="681" t="s">
        <v>2548</v>
      </c>
      <c r="B2042" s="682" t="s">
        <v>11954</v>
      </c>
      <c r="C2042" s="419"/>
      <c r="D2042" s="419"/>
      <c r="E2042" s="419"/>
      <c r="F2042" s="419"/>
      <c r="G2042" s="419"/>
      <c r="H2042" s="419"/>
      <c r="I2042" s="419"/>
      <c r="J2042" s="419"/>
      <c r="K2042" s="419"/>
      <c r="L2042" s="419"/>
      <c r="M2042" t="s">
        <v>2995</v>
      </c>
      <c r="N2042">
        <v>1</v>
      </c>
      <c r="O2042">
        <v>1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0</v>
      </c>
      <c r="AB2042">
        <v>0</v>
      </c>
      <c r="AC2042" s="419">
        <f t="shared" si="192"/>
        <v>0</v>
      </c>
      <c r="AD2042" s="419">
        <f t="shared" si="193"/>
        <v>0</v>
      </c>
      <c r="AE2042" s="419">
        <f t="shared" si="194"/>
        <v>0</v>
      </c>
      <c r="AF2042" s="419">
        <f t="shared" si="195"/>
        <v>0</v>
      </c>
      <c r="AG2042" s="419">
        <f t="shared" si="196"/>
        <v>0</v>
      </c>
      <c r="AH2042" s="419">
        <f t="shared" si="197"/>
        <v>0</v>
      </c>
    </row>
    <row r="2043" spans="1:34" ht="14.5" x14ac:dyDescent="0.35">
      <c r="A2043" s="681" t="s">
        <v>7515</v>
      </c>
      <c r="B2043" s="682" t="s">
        <v>4927</v>
      </c>
      <c r="C2043" s="419"/>
      <c r="D2043" s="419"/>
      <c r="E2043" s="419"/>
      <c r="F2043" s="419"/>
      <c r="G2043" s="419"/>
      <c r="H2043" s="419"/>
      <c r="I2043" s="419"/>
      <c r="J2043" s="419"/>
      <c r="K2043" s="419"/>
      <c r="L2043" s="419"/>
      <c r="M2043" t="s">
        <v>3131</v>
      </c>
      <c r="N2043">
        <v>10</v>
      </c>
      <c r="O2043">
        <v>10</v>
      </c>
      <c r="P2043">
        <v>0</v>
      </c>
      <c r="Q2043">
        <v>0</v>
      </c>
      <c r="R2043">
        <v>0</v>
      </c>
      <c r="S2043">
        <v>0</v>
      </c>
      <c r="T2043">
        <v>5</v>
      </c>
      <c r="U2043">
        <v>5</v>
      </c>
      <c r="V2043">
        <v>0</v>
      </c>
      <c r="W2043">
        <v>0</v>
      </c>
      <c r="X2043">
        <v>0</v>
      </c>
      <c r="Y2043">
        <v>0</v>
      </c>
      <c r="Z2043">
        <v>5</v>
      </c>
      <c r="AA2043">
        <v>5</v>
      </c>
      <c r="AB2043">
        <v>0</v>
      </c>
      <c r="AC2043" s="419">
        <f t="shared" si="192"/>
        <v>0</v>
      </c>
      <c r="AD2043" s="419">
        <f t="shared" si="193"/>
        <v>0</v>
      </c>
      <c r="AE2043" s="419">
        <f t="shared" si="194"/>
        <v>0</v>
      </c>
      <c r="AF2043" s="419">
        <f t="shared" si="195"/>
        <v>0</v>
      </c>
      <c r="AG2043" s="419">
        <f t="shared" si="196"/>
        <v>0</v>
      </c>
      <c r="AH2043" s="419">
        <f t="shared" si="197"/>
        <v>0</v>
      </c>
    </row>
    <row r="2044" spans="1:34" ht="14.5" x14ac:dyDescent="0.35">
      <c r="A2044" s="681" t="s">
        <v>7182</v>
      </c>
      <c r="B2044" s="682" t="s">
        <v>4930</v>
      </c>
      <c r="C2044" s="419"/>
      <c r="D2044" s="419"/>
      <c r="E2044" s="419"/>
      <c r="F2044" s="419"/>
      <c r="G2044" s="419"/>
      <c r="H2044" s="419"/>
      <c r="I2044" s="419"/>
      <c r="J2044" s="419"/>
      <c r="K2044" s="419"/>
      <c r="L2044" s="419"/>
      <c r="M2044" t="s">
        <v>1597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 s="419">
        <f t="shared" si="192"/>
        <v>0</v>
      </c>
      <c r="AD2044" s="419">
        <f t="shared" si="193"/>
        <v>0</v>
      </c>
      <c r="AE2044" s="419">
        <f t="shared" si="194"/>
        <v>0</v>
      </c>
      <c r="AF2044" s="419">
        <f t="shared" si="195"/>
        <v>0</v>
      </c>
      <c r="AG2044" s="419">
        <f t="shared" si="196"/>
        <v>0</v>
      </c>
      <c r="AH2044" s="419">
        <f t="shared" si="197"/>
        <v>0</v>
      </c>
    </row>
    <row r="2045" spans="1:34" ht="14.5" x14ac:dyDescent="0.35">
      <c r="A2045" s="681" t="s">
        <v>7183</v>
      </c>
      <c r="B2045" s="682" t="s">
        <v>4931</v>
      </c>
      <c r="C2045" s="419"/>
      <c r="D2045" s="419"/>
      <c r="E2045" s="419"/>
      <c r="F2045" s="419"/>
      <c r="G2045" s="419"/>
      <c r="H2045" s="419"/>
      <c r="I2045" s="419"/>
      <c r="J2045" s="419"/>
      <c r="K2045" s="419"/>
      <c r="L2045" s="419"/>
      <c r="M2045" t="s">
        <v>4932</v>
      </c>
      <c r="N2045">
        <v>7</v>
      </c>
      <c r="O2045">
        <v>7</v>
      </c>
      <c r="P2045">
        <v>0</v>
      </c>
      <c r="Q2045">
        <v>1</v>
      </c>
      <c r="R2045">
        <v>1</v>
      </c>
      <c r="S2045">
        <v>0</v>
      </c>
      <c r="T2045">
        <v>0</v>
      </c>
      <c r="U2045">
        <v>5</v>
      </c>
      <c r="V2045">
        <v>0</v>
      </c>
      <c r="W2045">
        <v>1</v>
      </c>
      <c r="X2045">
        <v>1</v>
      </c>
      <c r="Y2045">
        <v>0</v>
      </c>
      <c r="Z2045">
        <v>0</v>
      </c>
      <c r="AA2045">
        <v>5</v>
      </c>
      <c r="AB2045">
        <v>0</v>
      </c>
      <c r="AC2045" s="419">
        <f t="shared" si="192"/>
        <v>0</v>
      </c>
      <c r="AD2045" s="419">
        <f t="shared" si="193"/>
        <v>0</v>
      </c>
      <c r="AE2045" s="419">
        <f t="shared" si="194"/>
        <v>0</v>
      </c>
      <c r="AF2045" s="419">
        <f t="shared" si="195"/>
        <v>0</v>
      </c>
      <c r="AG2045" s="419">
        <f t="shared" si="196"/>
        <v>0</v>
      </c>
      <c r="AH2045" s="419">
        <f t="shared" si="197"/>
        <v>0</v>
      </c>
    </row>
    <row r="2046" spans="1:34" ht="14.5" x14ac:dyDescent="0.35">
      <c r="A2046" s="681" t="s">
        <v>4586</v>
      </c>
      <c r="B2046" s="682" t="s">
        <v>11983</v>
      </c>
      <c r="C2046" s="419"/>
      <c r="D2046" s="419"/>
      <c r="E2046" s="419"/>
      <c r="F2046" s="419"/>
      <c r="G2046" s="419"/>
      <c r="H2046" s="419"/>
      <c r="I2046" s="419"/>
      <c r="J2046" s="419"/>
      <c r="K2046" s="419"/>
      <c r="L2046" s="419"/>
      <c r="M2046" t="s">
        <v>3295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 s="419">
        <f t="shared" si="192"/>
        <v>0</v>
      </c>
      <c r="AD2046" s="419">
        <f t="shared" si="193"/>
        <v>0</v>
      </c>
      <c r="AE2046" s="419">
        <f t="shared" si="194"/>
        <v>0</v>
      </c>
      <c r="AF2046" s="419">
        <f t="shared" si="195"/>
        <v>0</v>
      </c>
      <c r="AG2046" s="419">
        <f t="shared" si="196"/>
        <v>0</v>
      </c>
      <c r="AH2046" s="419">
        <f t="shared" si="197"/>
        <v>0</v>
      </c>
    </row>
    <row r="2047" spans="1:34" ht="14.5" x14ac:dyDescent="0.35">
      <c r="A2047" s="681" t="s">
        <v>891</v>
      </c>
      <c r="B2047" s="682" t="s">
        <v>4934</v>
      </c>
      <c r="C2047" s="419"/>
      <c r="D2047" s="419"/>
      <c r="E2047" s="419"/>
      <c r="F2047" s="419"/>
      <c r="G2047" s="419"/>
      <c r="H2047" s="419"/>
      <c r="I2047" s="419"/>
      <c r="J2047" s="419"/>
      <c r="K2047" s="419"/>
      <c r="L2047" s="419"/>
      <c r="M2047" t="s">
        <v>1703</v>
      </c>
      <c r="N2047">
        <v>17</v>
      </c>
      <c r="O2047">
        <v>14</v>
      </c>
      <c r="P2047">
        <v>3</v>
      </c>
      <c r="Q2047">
        <v>1</v>
      </c>
      <c r="R2047">
        <v>4</v>
      </c>
      <c r="S2047">
        <v>1</v>
      </c>
      <c r="T2047">
        <v>6</v>
      </c>
      <c r="U2047">
        <v>5</v>
      </c>
      <c r="V2047">
        <v>0</v>
      </c>
      <c r="W2047">
        <v>1</v>
      </c>
      <c r="X2047">
        <v>4</v>
      </c>
      <c r="Y2047">
        <v>1</v>
      </c>
      <c r="Z2047">
        <v>5</v>
      </c>
      <c r="AA2047">
        <v>3</v>
      </c>
      <c r="AB2047">
        <v>0</v>
      </c>
      <c r="AC2047" s="419">
        <f t="shared" si="192"/>
        <v>0</v>
      </c>
      <c r="AD2047" s="419">
        <f t="shared" si="193"/>
        <v>0</v>
      </c>
      <c r="AE2047" s="419">
        <f t="shared" si="194"/>
        <v>0</v>
      </c>
      <c r="AF2047" s="419">
        <f t="shared" si="195"/>
        <v>1</v>
      </c>
      <c r="AG2047" s="419">
        <f t="shared" si="196"/>
        <v>2</v>
      </c>
      <c r="AH2047" s="419">
        <f t="shared" si="197"/>
        <v>0</v>
      </c>
    </row>
    <row r="2048" spans="1:34" ht="14.5" x14ac:dyDescent="0.35">
      <c r="A2048" s="681" t="s">
        <v>7463</v>
      </c>
      <c r="B2048" s="682" t="s">
        <v>4935</v>
      </c>
      <c r="C2048" s="419"/>
      <c r="D2048" s="419"/>
      <c r="E2048" s="419"/>
      <c r="F2048" s="419"/>
      <c r="G2048" s="419"/>
      <c r="H2048" s="419"/>
      <c r="I2048" s="419"/>
      <c r="J2048" s="419"/>
      <c r="K2048" s="419"/>
      <c r="L2048" s="419"/>
      <c r="M2048" t="s">
        <v>4936</v>
      </c>
      <c r="N2048">
        <v>18</v>
      </c>
      <c r="O2048">
        <v>13</v>
      </c>
      <c r="P2048">
        <v>5</v>
      </c>
      <c r="Q2048">
        <v>1</v>
      </c>
      <c r="R2048">
        <v>5</v>
      </c>
      <c r="S2048">
        <v>4</v>
      </c>
      <c r="T2048">
        <v>7</v>
      </c>
      <c r="U2048">
        <v>0</v>
      </c>
      <c r="V2048">
        <v>1</v>
      </c>
      <c r="W2048">
        <v>1</v>
      </c>
      <c r="X2048">
        <v>2</v>
      </c>
      <c r="Y2048">
        <v>3</v>
      </c>
      <c r="Z2048">
        <v>6</v>
      </c>
      <c r="AA2048">
        <v>0</v>
      </c>
      <c r="AB2048">
        <v>1</v>
      </c>
      <c r="AC2048" s="419">
        <f t="shared" si="192"/>
        <v>0</v>
      </c>
      <c r="AD2048" s="419">
        <f t="shared" si="193"/>
        <v>3</v>
      </c>
      <c r="AE2048" s="419">
        <f t="shared" si="194"/>
        <v>1</v>
      </c>
      <c r="AF2048" s="419">
        <f t="shared" si="195"/>
        <v>1</v>
      </c>
      <c r="AG2048" s="419">
        <f t="shared" si="196"/>
        <v>0</v>
      </c>
      <c r="AH2048" s="419">
        <f t="shared" si="197"/>
        <v>0</v>
      </c>
    </row>
    <row r="2049" spans="1:34" ht="14.5" x14ac:dyDescent="0.35">
      <c r="A2049" s="681" t="s">
        <v>937</v>
      </c>
      <c r="B2049" s="682" t="s">
        <v>4938</v>
      </c>
      <c r="C2049" s="419"/>
      <c r="D2049" s="419"/>
      <c r="E2049" s="419"/>
      <c r="F2049" s="419"/>
      <c r="G2049" s="419"/>
      <c r="H2049" s="419"/>
      <c r="I2049" s="419"/>
      <c r="J2049" s="419"/>
      <c r="K2049" s="419"/>
      <c r="L2049" s="419"/>
      <c r="M2049" t="s">
        <v>1242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 s="419">
        <f t="shared" si="192"/>
        <v>0</v>
      </c>
      <c r="AD2049" s="419">
        <f t="shared" si="193"/>
        <v>0</v>
      </c>
      <c r="AE2049" s="419">
        <f t="shared" si="194"/>
        <v>0</v>
      </c>
      <c r="AF2049" s="419">
        <f t="shared" si="195"/>
        <v>0</v>
      </c>
      <c r="AG2049" s="419">
        <f t="shared" si="196"/>
        <v>0</v>
      </c>
      <c r="AH2049" s="419">
        <f t="shared" si="197"/>
        <v>0</v>
      </c>
    </row>
    <row r="2050" spans="1:34" ht="14.5" x14ac:dyDescent="0.35">
      <c r="A2050" s="681" t="s">
        <v>158</v>
      </c>
      <c r="B2050" s="682" t="s">
        <v>4939</v>
      </c>
      <c r="C2050" s="419"/>
      <c r="D2050" s="419"/>
      <c r="E2050" s="419"/>
      <c r="F2050" s="419"/>
      <c r="G2050" s="419"/>
      <c r="H2050" s="419"/>
      <c r="I2050" s="419"/>
      <c r="J2050" s="419"/>
      <c r="K2050" s="419"/>
      <c r="L2050" s="419"/>
      <c r="M2050" t="s">
        <v>1161</v>
      </c>
      <c r="N2050">
        <v>9</v>
      </c>
      <c r="O2050">
        <v>5</v>
      </c>
      <c r="P2050">
        <v>4</v>
      </c>
      <c r="Q2050">
        <v>0</v>
      </c>
      <c r="R2050">
        <v>0</v>
      </c>
      <c r="S2050">
        <v>0</v>
      </c>
      <c r="T2050">
        <v>8</v>
      </c>
      <c r="U2050">
        <v>0</v>
      </c>
      <c r="V2050">
        <v>1</v>
      </c>
      <c r="W2050">
        <v>0</v>
      </c>
      <c r="X2050">
        <v>0</v>
      </c>
      <c r="Y2050">
        <v>0</v>
      </c>
      <c r="Z2050">
        <v>4</v>
      </c>
      <c r="AA2050">
        <v>0</v>
      </c>
      <c r="AB2050">
        <v>1</v>
      </c>
      <c r="AC2050" s="419">
        <f t="shared" si="192"/>
        <v>0</v>
      </c>
      <c r="AD2050" s="419">
        <f t="shared" si="193"/>
        <v>0</v>
      </c>
      <c r="AE2050" s="419">
        <f t="shared" si="194"/>
        <v>0</v>
      </c>
      <c r="AF2050" s="419">
        <f t="shared" si="195"/>
        <v>4</v>
      </c>
      <c r="AG2050" s="419">
        <f t="shared" si="196"/>
        <v>0</v>
      </c>
      <c r="AH2050" s="419">
        <f t="shared" si="197"/>
        <v>0</v>
      </c>
    </row>
    <row r="2051" spans="1:34" ht="14.5" x14ac:dyDescent="0.35">
      <c r="A2051" s="681" t="s">
        <v>8286</v>
      </c>
      <c r="B2051" s="682" t="s">
        <v>8599</v>
      </c>
      <c r="C2051" s="419"/>
      <c r="D2051" s="419"/>
      <c r="E2051" s="419"/>
      <c r="F2051" s="419"/>
      <c r="G2051" s="419"/>
      <c r="H2051" s="419"/>
      <c r="I2051" s="419"/>
      <c r="J2051" s="419"/>
      <c r="K2051" s="419"/>
      <c r="L2051" s="419"/>
      <c r="M2051" t="s">
        <v>8600</v>
      </c>
      <c r="N2051">
        <v>1</v>
      </c>
      <c r="O2051">
        <v>1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1</v>
      </c>
      <c r="AB2051">
        <v>0</v>
      </c>
      <c r="AC2051" s="419">
        <f t="shared" si="192"/>
        <v>0</v>
      </c>
      <c r="AD2051" s="419">
        <f t="shared" si="193"/>
        <v>0</v>
      </c>
      <c r="AE2051" s="419">
        <f t="shared" si="194"/>
        <v>0</v>
      </c>
      <c r="AF2051" s="419">
        <f t="shared" si="195"/>
        <v>0</v>
      </c>
      <c r="AG2051" s="419">
        <f t="shared" si="196"/>
        <v>0</v>
      </c>
      <c r="AH2051" s="419">
        <f t="shared" si="197"/>
        <v>0</v>
      </c>
    </row>
    <row r="2052" spans="1:34" ht="14.5" x14ac:dyDescent="0.35">
      <c r="A2052" s="681" t="s">
        <v>961</v>
      </c>
      <c r="B2052" s="682" t="s">
        <v>4940</v>
      </c>
      <c r="C2052" s="419"/>
      <c r="D2052" s="419"/>
      <c r="E2052" s="419"/>
      <c r="F2052" s="419"/>
      <c r="G2052" s="419"/>
      <c r="H2052" s="419"/>
      <c r="I2052" s="419"/>
      <c r="J2052" s="419"/>
      <c r="K2052" s="419"/>
      <c r="L2052" s="419"/>
      <c r="M2052" t="s">
        <v>2660</v>
      </c>
      <c r="N2052">
        <v>10</v>
      </c>
      <c r="O2052">
        <v>7</v>
      </c>
      <c r="P2052">
        <v>3</v>
      </c>
      <c r="Q2052">
        <v>3</v>
      </c>
      <c r="R2052">
        <v>0</v>
      </c>
      <c r="S2052">
        <v>3</v>
      </c>
      <c r="T2052">
        <v>1</v>
      </c>
      <c r="U2052">
        <v>3</v>
      </c>
      <c r="V2052">
        <v>0</v>
      </c>
      <c r="W2052">
        <v>0</v>
      </c>
      <c r="X2052">
        <v>0</v>
      </c>
      <c r="Y2052">
        <v>3</v>
      </c>
      <c r="Z2052">
        <v>1</v>
      </c>
      <c r="AA2052">
        <v>3</v>
      </c>
      <c r="AB2052">
        <v>0</v>
      </c>
      <c r="AC2052" s="419">
        <f t="shared" ref="AC2052:AC2115" si="198">+Q2052-W2052</f>
        <v>3</v>
      </c>
      <c r="AD2052" s="419">
        <f t="shared" ref="AD2052:AD2115" si="199">+R2052-X2052</f>
        <v>0</v>
      </c>
      <c r="AE2052" s="419">
        <f t="shared" ref="AE2052:AE2115" si="200">+S2052-Y2052</f>
        <v>0</v>
      </c>
      <c r="AF2052" s="419">
        <f t="shared" ref="AF2052:AF2115" si="201">+T2052-Z2052</f>
        <v>0</v>
      </c>
      <c r="AG2052" s="419">
        <f t="shared" ref="AG2052:AG2115" si="202">+U2052-AA2052</f>
        <v>0</v>
      </c>
      <c r="AH2052" s="419">
        <f t="shared" ref="AH2052:AH2115" si="203">+V2052-AB2052</f>
        <v>0</v>
      </c>
    </row>
    <row r="2053" spans="1:34" ht="14.5" x14ac:dyDescent="0.35">
      <c r="A2053" s="681" t="s">
        <v>7544</v>
      </c>
      <c r="B2053" s="682" t="s">
        <v>4942</v>
      </c>
      <c r="C2053" s="419"/>
      <c r="D2053" s="419"/>
      <c r="E2053" s="419"/>
      <c r="F2053" s="419"/>
      <c r="G2053" s="419"/>
      <c r="H2053" s="419"/>
      <c r="I2053" s="419"/>
      <c r="J2053" s="419"/>
      <c r="K2053" s="419"/>
      <c r="L2053" s="419"/>
      <c r="M2053" t="s">
        <v>250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 s="419">
        <f t="shared" si="198"/>
        <v>0</v>
      </c>
      <c r="AD2053" s="419">
        <f t="shared" si="199"/>
        <v>0</v>
      </c>
      <c r="AE2053" s="419">
        <f t="shared" si="200"/>
        <v>0</v>
      </c>
      <c r="AF2053" s="419">
        <f t="shared" si="201"/>
        <v>0</v>
      </c>
      <c r="AG2053" s="419">
        <f t="shared" si="202"/>
        <v>0</v>
      </c>
      <c r="AH2053" s="419">
        <f t="shared" si="203"/>
        <v>0</v>
      </c>
    </row>
    <row r="2054" spans="1:34" ht="14.5" x14ac:dyDescent="0.35">
      <c r="A2054" s="681" t="s">
        <v>1122</v>
      </c>
      <c r="B2054" s="682" t="s">
        <v>4944</v>
      </c>
      <c r="C2054" s="419"/>
      <c r="D2054" s="419"/>
      <c r="E2054" s="419"/>
      <c r="F2054" s="419"/>
      <c r="G2054" s="419"/>
      <c r="H2054" s="419"/>
      <c r="I2054" s="419"/>
      <c r="J2054" s="419"/>
      <c r="K2054" s="419"/>
      <c r="L2054" s="419"/>
      <c r="M2054" t="s">
        <v>4945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 s="419">
        <f t="shared" si="198"/>
        <v>0</v>
      </c>
      <c r="AD2054" s="419">
        <f t="shared" si="199"/>
        <v>0</v>
      </c>
      <c r="AE2054" s="419">
        <f t="shared" si="200"/>
        <v>0</v>
      </c>
      <c r="AF2054" s="419">
        <f t="shared" si="201"/>
        <v>0</v>
      </c>
      <c r="AG2054" s="419">
        <f t="shared" si="202"/>
        <v>0</v>
      </c>
      <c r="AH2054" s="419">
        <f t="shared" si="203"/>
        <v>0</v>
      </c>
    </row>
    <row r="2055" spans="1:34" ht="14.5" x14ac:dyDescent="0.35">
      <c r="A2055" s="681" t="s">
        <v>1091</v>
      </c>
      <c r="B2055" s="682" t="s">
        <v>11897</v>
      </c>
      <c r="C2055" s="419"/>
      <c r="D2055" s="419"/>
      <c r="E2055" s="419"/>
      <c r="F2055" s="419"/>
      <c r="G2055" s="419"/>
      <c r="H2055" s="419"/>
      <c r="I2055" s="419"/>
      <c r="J2055" s="419"/>
      <c r="K2055" s="419"/>
      <c r="L2055" s="419"/>
      <c r="M2055" t="s">
        <v>11599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 s="419">
        <f t="shared" si="198"/>
        <v>0</v>
      </c>
      <c r="AD2055" s="419">
        <f t="shared" si="199"/>
        <v>0</v>
      </c>
      <c r="AE2055" s="419">
        <f t="shared" si="200"/>
        <v>0</v>
      </c>
      <c r="AF2055" s="419">
        <f t="shared" si="201"/>
        <v>0</v>
      </c>
      <c r="AG2055" s="419">
        <f t="shared" si="202"/>
        <v>0</v>
      </c>
      <c r="AH2055" s="419">
        <f t="shared" si="203"/>
        <v>0</v>
      </c>
    </row>
    <row r="2056" spans="1:34" ht="14.5" x14ac:dyDescent="0.35">
      <c r="A2056" s="681" t="s">
        <v>7559</v>
      </c>
      <c r="B2056" s="682" t="s">
        <v>4946</v>
      </c>
      <c r="C2056" s="419"/>
      <c r="D2056" s="419"/>
      <c r="E2056" s="419"/>
      <c r="F2056" s="419"/>
      <c r="G2056" s="419"/>
      <c r="H2056" s="419"/>
      <c r="I2056" s="419"/>
      <c r="J2056" s="419"/>
      <c r="K2056" s="419"/>
      <c r="L2056" s="419"/>
      <c r="M2056" t="s">
        <v>4947</v>
      </c>
      <c r="N2056">
        <v>2</v>
      </c>
      <c r="O2056">
        <v>2</v>
      </c>
      <c r="P2056">
        <v>0</v>
      </c>
      <c r="Q2056">
        <v>2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2</v>
      </c>
      <c r="X2056">
        <v>0</v>
      </c>
      <c r="Y2056">
        <v>0</v>
      </c>
      <c r="Z2056">
        <v>0</v>
      </c>
      <c r="AA2056">
        <v>0</v>
      </c>
      <c r="AB2056">
        <v>0</v>
      </c>
      <c r="AC2056" s="419">
        <f t="shared" si="198"/>
        <v>0</v>
      </c>
      <c r="AD2056" s="419">
        <f t="shared" si="199"/>
        <v>0</v>
      </c>
      <c r="AE2056" s="419">
        <f t="shared" si="200"/>
        <v>0</v>
      </c>
      <c r="AF2056" s="419">
        <f t="shared" si="201"/>
        <v>0</v>
      </c>
      <c r="AG2056" s="419">
        <f t="shared" si="202"/>
        <v>0</v>
      </c>
      <c r="AH2056" s="419">
        <f t="shared" si="203"/>
        <v>0</v>
      </c>
    </row>
    <row r="2057" spans="1:34" ht="14.5" x14ac:dyDescent="0.35">
      <c r="A2057" s="681" t="s">
        <v>8581</v>
      </c>
      <c r="B2057" s="682" t="s">
        <v>8580</v>
      </c>
      <c r="C2057" s="419"/>
      <c r="D2057" s="419"/>
      <c r="E2057" s="419"/>
      <c r="F2057" s="419"/>
      <c r="G2057" s="419"/>
      <c r="H2057" s="419"/>
      <c r="I2057" s="419"/>
      <c r="J2057" s="419"/>
      <c r="K2057" s="419"/>
      <c r="L2057" s="419"/>
      <c r="M2057" t="s">
        <v>798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 s="419">
        <f t="shared" si="198"/>
        <v>0</v>
      </c>
      <c r="AD2057" s="419">
        <f t="shared" si="199"/>
        <v>0</v>
      </c>
      <c r="AE2057" s="419">
        <f t="shared" si="200"/>
        <v>0</v>
      </c>
      <c r="AF2057" s="419">
        <f t="shared" si="201"/>
        <v>0</v>
      </c>
      <c r="AG2057" s="419">
        <f t="shared" si="202"/>
        <v>0</v>
      </c>
      <c r="AH2057" s="419">
        <f t="shared" si="203"/>
        <v>0</v>
      </c>
    </row>
    <row r="2058" spans="1:34" ht="14.5" x14ac:dyDescent="0.35">
      <c r="A2058" s="681" t="s">
        <v>7477</v>
      </c>
      <c r="B2058" s="682" t="s">
        <v>4949</v>
      </c>
      <c r="C2058" s="419"/>
      <c r="D2058" s="419"/>
      <c r="E2058" s="419"/>
      <c r="F2058" s="419"/>
      <c r="G2058" s="419"/>
      <c r="H2058" s="419"/>
      <c r="I2058" s="419"/>
      <c r="J2058" s="419"/>
      <c r="K2058" s="419"/>
      <c r="L2058" s="419"/>
      <c r="M2058" t="s">
        <v>2799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 s="419">
        <f t="shared" si="198"/>
        <v>0</v>
      </c>
      <c r="AD2058" s="419">
        <f t="shared" si="199"/>
        <v>0</v>
      </c>
      <c r="AE2058" s="419">
        <f t="shared" si="200"/>
        <v>0</v>
      </c>
      <c r="AF2058" s="419">
        <f t="shared" si="201"/>
        <v>0</v>
      </c>
      <c r="AG2058" s="419">
        <f t="shared" si="202"/>
        <v>0</v>
      </c>
      <c r="AH2058" s="419">
        <f t="shared" si="203"/>
        <v>0</v>
      </c>
    </row>
    <row r="2059" spans="1:34" ht="14.5" x14ac:dyDescent="0.35">
      <c r="A2059" s="681" t="s">
        <v>7674</v>
      </c>
      <c r="B2059" s="682" t="s">
        <v>4950</v>
      </c>
      <c r="C2059" s="419"/>
      <c r="D2059" s="419"/>
      <c r="E2059" s="419"/>
      <c r="F2059" s="419"/>
      <c r="G2059" s="419"/>
      <c r="H2059" s="419"/>
      <c r="I2059" s="419"/>
      <c r="J2059" s="419"/>
      <c r="K2059" s="419"/>
      <c r="L2059" s="419"/>
      <c r="M2059" t="s">
        <v>426</v>
      </c>
      <c r="N2059">
        <v>1</v>
      </c>
      <c r="O2059">
        <v>1</v>
      </c>
      <c r="P2059">
        <v>0</v>
      </c>
      <c r="Q2059">
        <v>0</v>
      </c>
      <c r="R2059">
        <v>0</v>
      </c>
      <c r="S2059">
        <v>1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1</v>
      </c>
      <c r="Z2059">
        <v>0</v>
      </c>
      <c r="AA2059">
        <v>0</v>
      </c>
      <c r="AB2059">
        <v>0</v>
      </c>
      <c r="AC2059" s="419">
        <f t="shared" si="198"/>
        <v>0</v>
      </c>
      <c r="AD2059" s="419">
        <f t="shared" si="199"/>
        <v>0</v>
      </c>
      <c r="AE2059" s="419">
        <f t="shared" si="200"/>
        <v>0</v>
      </c>
      <c r="AF2059" s="419">
        <f t="shared" si="201"/>
        <v>0</v>
      </c>
      <c r="AG2059" s="419">
        <f t="shared" si="202"/>
        <v>0</v>
      </c>
      <c r="AH2059" s="419">
        <f t="shared" si="203"/>
        <v>0</v>
      </c>
    </row>
    <row r="2060" spans="1:34" ht="14.5" x14ac:dyDescent="0.35">
      <c r="A2060" s="681" t="s">
        <v>8493</v>
      </c>
      <c r="B2060" s="682" t="s">
        <v>11963</v>
      </c>
      <c r="C2060" s="419"/>
      <c r="D2060" s="419"/>
      <c r="E2060" s="419"/>
      <c r="F2060" s="419"/>
      <c r="G2060" s="419"/>
      <c r="H2060" s="419"/>
      <c r="I2060" s="419"/>
      <c r="J2060" s="419"/>
      <c r="K2060" s="419"/>
      <c r="L2060" s="419"/>
      <c r="M2060" t="s">
        <v>11964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 s="419">
        <f t="shared" si="198"/>
        <v>0</v>
      </c>
      <c r="AD2060" s="419">
        <f t="shared" si="199"/>
        <v>0</v>
      </c>
      <c r="AE2060" s="419">
        <f t="shared" si="200"/>
        <v>0</v>
      </c>
      <c r="AF2060" s="419">
        <f t="shared" si="201"/>
        <v>0</v>
      </c>
      <c r="AG2060" s="419">
        <f t="shared" si="202"/>
        <v>0</v>
      </c>
      <c r="AH2060" s="419">
        <f t="shared" si="203"/>
        <v>0</v>
      </c>
    </row>
    <row r="2061" spans="1:34" ht="14.5" x14ac:dyDescent="0.35">
      <c r="A2061" s="681" t="s">
        <v>4951</v>
      </c>
      <c r="B2061" s="682" t="s">
        <v>4952</v>
      </c>
      <c r="C2061" s="419"/>
      <c r="D2061" s="419"/>
      <c r="E2061" s="419"/>
      <c r="F2061" s="419"/>
      <c r="G2061" s="419"/>
      <c r="H2061" s="419"/>
      <c r="I2061" s="419"/>
      <c r="J2061" s="419"/>
      <c r="K2061" s="419"/>
      <c r="L2061" s="419"/>
      <c r="M2061" t="s">
        <v>13428</v>
      </c>
      <c r="N2061">
        <v>13</v>
      </c>
      <c r="O2061">
        <v>7</v>
      </c>
      <c r="P2061">
        <v>6</v>
      </c>
      <c r="Q2061">
        <v>0</v>
      </c>
      <c r="R2061">
        <v>0</v>
      </c>
      <c r="S2061">
        <v>2</v>
      </c>
      <c r="T2061">
        <v>0</v>
      </c>
      <c r="U2061">
        <v>10</v>
      </c>
      <c r="V2061">
        <v>1</v>
      </c>
      <c r="W2061">
        <v>0</v>
      </c>
      <c r="X2061">
        <v>0</v>
      </c>
      <c r="Y2061">
        <v>1</v>
      </c>
      <c r="Z2061">
        <v>0</v>
      </c>
      <c r="AA2061">
        <v>5</v>
      </c>
      <c r="AB2061">
        <v>1</v>
      </c>
      <c r="AC2061" s="419">
        <f t="shared" si="198"/>
        <v>0</v>
      </c>
      <c r="AD2061" s="419">
        <f t="shared" si="199"/>
        <v>0</v>
      </c>
      <c r="AE2061" s="419">
        <f t="shared" si="200"/>
        <v>1</v>
      </c>
      <c r="AF2061" s="419">
        <f t="shared" si="201"/>
        <v>0</v>
      </c>
      <c r="AG2061" s="419">
        <f t="shared" si="202"/>
        <v>5</v>
      </c>
      <c r="AH2061" s="419">
        <f t="shared" si="203"/>
        <v>0</v>
      </c>
    </row>
    <row r="2062" spans="1:34" ht="14.5" x14ac:dyDescent="0.35">
      <c r="A2062" s="681" t="s">
        <v>7185</v>
      </c>
      <c r="B2062" s="682" t="s">
        <v>4955</v>
      </c>
      <c r="C2062" s="419"/>
      <c r="D2062" s="419"/>
      <c r="E2062" s="419"/>
      <c r="F2062" s="419"/>
      <c r="G2062" s="419"/>
      <c r="H2062" s="419"/>
      <c r="I2062" s="419"/>
      <c r="J2062" s="419"/>
      <c r="K2062" s="419"/>
      <c r="L2062" s="419"/>
      <c r="M2062" t="s">
        <v>42</v>
      </c>
      <c r="N2062">
        <v>8</v>
      </c>
      <c r="O2062">
        <v>5</v>
      </c>
      <c r="P2062">
        <v>3</v>
      </c>
      <c r="Q2062">
        <v>0</v>
      </c>
      <c r="R2062">
        <v>1</v>
      </c>
      <c r="S2062">
        <v>0</v>
      </c>
      <c r="T2062">
        <v>1</v>
      </c>
      <c r="U2062">
        <v>2</v>
      </c>
      <c r="V2062">
        <v>4</v>
      </c>
      <c r="W2062">
        <v>0</v>
      </c>
      <c r="X2062">
        <v>1</v>
      </c>
      <c r="Y2062">
        <v>0</v>
      </c>
      <c r="Z2062">
        <v>1</v>
      </c>
      <c r="AA2062">
        <v>1</v>
      </c>
      <c r="AB2062">
        <v>2</v>
      </c>
      <c r="AC2062" s="419">
        <f t="shared" si="198"/>
        <v>0</v>
      </c>
      <c r="AD2062" s="419">
        <f t="shared" si="199"/>
        <v>0</v>
      </c>
      <c r="AE2062" s="419">
        <f t="shared" si="200"/>
        <v>0</v>
      </c>
      <c r="AF2062" s="419">
        <f t="shared" si="201"/>
        <v>0</v>
      </c>
      <c r="AG2062" s="419">
        <f t="shared" si="202"/>
        <v>1</v>
      </c>
      <c r="AH2062" s="419">
        <f t="shared" si="203"/>
        <v>2</v>
      </c>
    </row>
    <row r="2063" spans="1:34" ht="14.5" x14ac:dyDescent="0.35">
      <c r="A2063" s="681" t="s">
        <v>3590</v>
      </c>
      <c r="B2063" s="682" t="s">
        <v>8597</v>
      </c>
      <c r="C2063" s="419"/>
      <c r="D2063" s="419"/>
      <c r="E2063" s="419"/>
      <c r="F2063" s="419"/>
      <c r="G2063" s="419"/>
      <c r="H2063" s="419"/>
      <c r="I2063" s="419"/>
      <c r="J2063" s="419"/>
      <c r="K2063" s="419"/>
      <c r="L2063" s="419"/>
      <c r="M2063" t="s">
        <v>11979</v>
      </c>
      <c r="N2063">
        <v>10</v>
      </c>
      <c r="O2063">
        <v>7</v>
      </c>
      <c r="P2063">
        <v>3</v>
      </c>
      <c r="Q2063">
        <v>0</v>
      </c>
      <c r="R2063">
        <v>3</v>
      </c>
      <c r="S2063">
        <v>1</v>
      </c>
      <c r="T2063">
        <v>2</v>
      </c>
      <c r="U2063">
        <v>4</v>
      </c>
      <c r="V2063">
        <v>0</v>
      </c>
      <c r="W2063">
        <v>0</v>
      </c>
      <c r="X2063">
        <v>1</v>
      </c>
      <c r="Y2063">
        <v>1</v>
      </c>
      <c r="Z2063">
        <v>2</v>
      </c>
      <c r="AA2063">
        <v>3</v>
      </c>
      <c r="AB2063">
        <v>0</v>
      </c>
      <c r="AC2063" s="419">
        <f t="shared" si="198"/>
        <v>0</v>
      </c>
      <c r="AD2063" s="419">
        <f t="shared" si="199"/>
        <v>2</v>
      </c>
      <c r="AE2063" s="419">
        <f t="shared" si="200"/>
        <v>0</v>
      </c>
      <c r="AF2063" s="419">
        <f t="shared" si="201"/>
        <v>0</v>
      </c>
      <c r="AG2063" s="419">
        <f t="shared" si="202"/>
        <v>1</v>
      </c>
      <c r="AH2063" s="419">
        <f t="shared" si="203"/>
        <v>0</v>
      </c>
    </row>
    <row r="2064" spans="1:34" ht="14.5" x14ac:dyDescent="0.35">
      <c r="A2064" s="681" t="s">
        <v>3605</v>
      </c>
      <c r="B2064" s="682" t="s">
        <v>4956</v>
      </c>
      <c r="C2064" s="419"/>
      <c r="D2064" s="419"/>
      <c r="E2064" s="419"/>
      <c r="F2064" s="419"/>
      <c r="G2064" s="419"/>
      <c r="H2064" s="419"/>
      <c r="I2064" s="419"/>
      <c r="J2064" s="419"/>
      <c r="K2064" s="419"/>
      <c r="L2064" s="419"/>
      <c r="M2064" t="s">
        <v>3840</v>
      </c>
      <c r="N2064">
        <v>16</v>
      </c>
      <c r="O2064">
        <v>7</v>
      </c>
      <c r="P2064">
        <v>9</v>
      </c>
      <c r="Q2064">
        <v>4</v>
      </c>
      <c r="R2064">
        <v>2</v>
      </c>
      <c r="S2064">
        <v>1</v>
      </c>
      <c r="T2064">
        <v>5</v>
      </c>
      <c r="U2064">
        <v>4</v>
      </c>
      <c r="V2064">
        <v>0</v>
      </c>
      <c r="W2064">
        <v>2</v>
      </c>
      <c r="X2064">
        <v>1</v>
      </c>
      <c r="Y2064">
        <v>1</v>
      </c>
      <c r="Z2064">
        <v>1</v>
      </c>
      <c r="AA2064">
        <v>2</v>
      </c>
      <c r="AB2064">
        <v>0</v>
      </c>
      <c r="AC2064" s="419">
        <f t="shared" si="198"/>
        <v>2</v>
      </c>
      <c r="AD2064" s="419">
        <f t="shared" si="199"/>
        <v>1</v>
      </c>
      <c r="AE2064" s="419">
        <f t="shared" si="200"/>
        <v>0</v>
      </c>
      <c r="AF2064" s="419">
        <f t="shared" si="201"/>
        <v>4</v>
      </c>
      <c r="AG2064" s="419">
        <f t="shared" si="202"/>
        <v>2</v>
      </c>
      <c r="AH2064" s="419">
        <f t="shared" si="203"/>
        <v>0</v>
      </c>
    </row>
    <row r="2065" spans="1:34" ht="14.5" x14ac:dyDescent="0.35">
      <c r="A2065" s="681" t="s">
        <v>3622</v>
      </c>
      <c r="B2065" s="682" t="s">
        <v>4957</v>
      </c>
      <c r="C2065" s="419"/>
      <c r="D2065" s="419"/>
      <c r="E2065" s="419"/>
      <c r="F2065" s="419"/>
      <c r="G2065" s="419"/>
      <c r="H2065" s="419"/>
      <c r="I2065" s="419"/>
      <c r="J2065" s="419"/>
      <c r="K2065" s="419"/>
      <c r="L2065" s="419"/>
      <c r="M2065" t="s">
        <v>3890</v>
      </c>
      <c r="N2065">
        <v>1</v>
      </c>
      <c r="O2065">
        <v>0</v>
      </c>
      <c r="P2065">
        <v>1</v>
      </c>
      <c r="Q2065">
        <v>1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 s="419">
        <f t="shared" si="198"/>
        <v>1</v>
      </c>
      <c r="AD2065" s="419">
        <f t="shared" si="199"/>
        <v>0</v>
      </c>
      <c r="AE2065" s="419">
        <f t="shared" si="200"/>
        <v>0</v>
      </c>
      <c r="AF2065" s="419">
        <f t="shared" si="201"/>
        <v>0</v>
      </c>
      <c r="AG2065" s="419">
        <f t="shared" si="202"/>
        <v>0</v>
      </c>
      <c r="AH2065" s="419">
        <f t="shared" si="203"/>
        <v>0</v>
      </c>
    </row>
    <row r="2066" spans="1:34" ht="14.5" x14ac:dyDescent="0.35">
      <c r="A2066" s="681" t="s">
        <v>7591</v>
      </c>
      <c r="B2066" s="682" t="s">
        <v>4958</v>
      </c>
      <c r="C2066" s="419"/>
      <c r="D2066" s="419"/>
      <c r="E2066" s="419"/>
      <c r="F2066" s="419"/>
      <c r="G2066" s="419"/>
      <c r="H2066" s="419"/>
      <c r="I2066" s="419"/>
      <c r="J2066" s="419"/>
      <c r="K2066" s="419"/>
      <c r="L2066" s="419"/>
      <c r="M2066" t="s">
        <v>92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 s="419">
        <f t="shared" si="198"/>
        <v>0</v>
      </c>
      <c r="AD2066" s="419">
        <f t="shared" si="199"/>
        <v>0</v>
      </c>
      <c r="AE2066" s="419">
        <f t="shared" si="200"/>
        <v>0</v>
      </c>
      <c r="AF2066" s="419">
        <f t="shared" si="201"/>
        <v>0</v>
      </c>
      <c r="AG2066" s="419">
        <f t="shared" si="202"/>
        <v>0</v>
      </c>
      <c r="AH2066" s="419">
        <f t="shared" si="203"/>
        <v>0</v>
      </c>
    </row>
    <row r="2067" spans="1:34" ht="14.5" x14ac:dyDescent="0.35">
      <c r="A2067" s="681" t="s">
        <v>8460</v>
      </c>
      <c r="B2067" s="682" t="s">
        <v>8606</v>
      </c>
      <c r="C2067" s="419"/>
      <c r="D2067" s="419"/>
      <c r="E2067" s="419"/>
      <c r="F2067" s="419"/>
      <c r="G2067" s="419"/>
      <c r="H2067" s="419"/>
      <c r="I2067" s="419"/>
      <c r="J2067" s="419"/>
      <c r="K2067" s="419"/>
      <c r="L2067" s="419"/>
      <c r="M2067" t="s">
        <v>1086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 s="419">
        <f t="shared" si="198"/>
        <v>0</v>
      </c>
      <c r="AD2067" s="419">
        <f t="shared" si="199"/>
        <v>0</v>
      </c>
      <c r="AE2067" s="419">
        <f t="shared" si="200"/>
        <v>0</v>
      </c>
      <c r="AF2067" s="419">
        <f t="shared" si="201"/>
        <v>0</v>
      </c>
      <c r="AG2067" s="419">
        <f t="shared" si="202"/>
        <v>0</v>
      </c>
      <c r="AH2067" s="419">
        <f t="shared" si="203"/>
        <v>0</v>
      </c>
    </row>
    <row r="2068" spans="1:34" ht="14.5" x14ac:dyDescent="0.35">
      <c r="A2068" s="681" t="s">
        <v>4012</v>
      </c>
      <c r="B2068" s="682" t="s">
        <v>4959</v>
      </c>
      <c r="C2068" s="419"/>
      <c r="D2068" s="419"/>
      <c r="E2068" s="419"/>
      <c r="F2068" s="419"/>
      <c r="G2068" s="419"/>
      <c r="H2068" s="419"/>
      <c r="I2068" s="419"/>
      <c r="J2068" s="419"/>
      <c r="K2068" s="419"/>
      <c r="L2068" s="419"/>
      <c r="M2068" t="s">
        <v>4960</v>
      </c>
      <c r="N2068">
        <v>13</v>
      </c>
      <c r="O2068">
        <v>7</v>
      </c>
      <c r="P2068">
        <v>6</v>
      </c>
      <c r="Q2068">
        <v>0</v>
      </c>
      <c r="R2068">
        <v>1</v>
      </c>
      <c r="S2068">
        <v>3</v>
      </c>
      <c r="T2068">
        <v>4</v>
      </c>
      <c r="U2068">
        <v>0</v>
      </c>
      <c r="V2068">
        <v>5</v>
      </c>
      <c r="W2068">
        <v>0</v>
      </c>
      <c r="X2068">
        <v>1</v>
      </c>
      <c r="Y2068">
        <v>2</v>
      </c>
      <c r="Z2068">
        <v>2</v>
      </c>
      <c r="AA2068">
        <v>0</v>
      </c>
      <c r="AB2068">
        <v>2</v>
      </c>
      <c r="AC2068" s="419">
        <f t="shared" si="198"/>
        <v>0</v>
      </c>
      <c r="AD2068" s="419">
        <f t="shared" si="199"/>
        <v>0</v>
      </c>
      <c r="AE2068" s="419">
        <f t="shared" si="200"/>
        <v>1</v>
      </c>
      <c r="AF2068" s="419">
        <f t="shared" si="201"/>
        <v>2</v>
      </c>
      <c r="AG2068" s="419">
        <f t="shared" si="202"/>
        <v>0</v>
      </c>
      <c r="AH2068" s="419">
        <f t="shared" si="203"/>
        <v>3</v>
      </c>
    </row>
    <row r="2069" spans="1:34" ht="14.5" x14ac:dyDescent="0.35">
      <c r="A2069" s="681" t="s">
        <v>7748</v>
      </c>
      <c r="B2069" s="682" t="s">
        <v>4961</v>
      </c>
      <c r="C2069" s="419"/>
      <c r="D2069" s="419"/>
      <c r="E2069" s="419"/>
      <c r="F2069" s="419"/>
      <c r="G2069" s="419"/>
      <c r="H2069" s="419"/>
      <c r="I2069" s="419"/>
      <c r="J2069" s="419"/>
      <c r="K2069" s="419"/>
      <c r="L2069" s="419"/>
      <c r="M2069" t="s">
        <v>4962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 s="419">
        <f t="shared" si="198"/>
        <v>0</v>
      </c>
      <c r="AD2069" s="419">
        <f t="shared" si="199"/>
        <v>0</v>
      </c>
      <c r="AE2069" s="419">
        <f t="shared" si="200"/>
        <v>0</v>
      </c>
      <c r="AF2069" s="419">
        <f t="shared" si="201"/>
        <v>0</v>
      </c>
      <c r="AG2069" s="419">
        <f t="shared" si="202"/>
        <v>0</v>
      </c>
      <c r="AH2069" s="419">
        <f t="shared" si="203"/>
        <v>0</v>
      </c>
    </row>
    <row r="2070" spans="1:34" ht="14.5" x14ac:dyDescent="0.35">
      <c r="A2070" s="681" t="s">
        <v>4964</v>
      </c>
      <c r="B2070" s="682" t="s">
        <v>4965</v>
      </c>
      <c r="C2070" s="419"/>
      <c r="D2070" s="419"/>
      <c r="E2070" s="419"/>
      <c r="F2070" s="419"/>
      <c r="G2070" s="419"/>
      <c r="H2070" s="419"/>
      <c r="I2070" s="419"/>
      <c r="J2070" s="419"/>
      <c r="K2070" s="419"/>
      <c r="L2070" s="419"/>
      <c r="M2070" t="s">
        <v>4966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 s="419">
        <f t="shared" si="198"/>
        <v>0</v>
      </c>
      <c r="AD2070" s="419">
        <f t="shared" si="199"/>
        <v>0</v>
      </c>
      <c r="AE2070" s="419">
        <f t="shared" si="200"/>
        <v>0</v>
      </c>
      <c r="AF2070" s="419">
        <f t="shared" si="201"/>
        <v>0</v>
      </c>
      <c r="AG2070" s="419">
        <f t="shared" si="202"/>
        <v>0</v>
      </c>
      <c r="AH2070" s="419">
        <f t="shared" si="203"/>
        <v>0</v>
      </c>
    </row>
    <row r="2071" spans="1:34" ht="14.5" x14ac:dyDescent="0.35">
      <c r="A2071" s="681" t="s">
        <v>8488</v>
      </c>
      <c r="B2071" s="682" t="s">
        <v>8589</v>
      </c>
      <c r="C2071" s="419"/>
      <c r="D2071" s="419"/>
      <c r="E2071" s="419"/>
      <c r="F2071" s="419"/>
      <c r="G2071" s="419"/>
      <c r="H2071" s="419"/>
      <c r="I2071" s="419"/>
      <c r="J2071" s="419"/>
      <c r="K2071" s="419"/>
      <c r="L2071" s="419"/>
      <c r="M2071" t="s">
        <v>8590</v>
      </c>
      <c r="N2071">
        <v>1</v>
      </c>
      <c r="O2071">
        <v>1</v>
      </c>
      <c r="P2071">
        <v>0</v>
      </c>
      <c r="Q2071">
        <v>1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1</v>
      </c>
      <c r="X2071">
        <v>0</v>
      </c>
      <c r="Y2071">
        <v>0</v>
      </c>
      <c r="Z2071">
        <v>0</v>
      </c>
      <c r="AA2071">
        <v>0</v>
      </c>
      <c r="AB2071">
        <v>0</v>
      </c>
      <c r="AC2071" s="419">
        <f t="shared" si="198"/>
        <v>0</v>
      </c>
      <c r="AD2071" s="419">
        <f t="shared" si="199"/>
        <v>0</v>
      </c>
      <c r="AE2071" s="419">
        <f t="shared" si="200"/>
        <v>0</v>
      </c>
      <c r="AF2071" s="419">
        <f t="shared" si="201"/>
        <v>0</v>
      </c>
      <c r="AG2071" s="419">
        <f t="shared" si="202"/>
        <v>0</v>
      </c>
      <c r="AH2071" s="419">
        <f t="shared" si="203"/>
        <v>0</v>
      </c>
    </row>
    <row r="2072" spans="1:34" ht="14.5" x14ac:dyDescent="0.35">
      <c r="A2072" s="681" t="s">
        <v>4758</v>
      </c>
      <c r="B2072" s="682" t="s">
        <v>4968</v>
      </c>
      <c r="C2072" s="419"/>
      <c r="D2072" s="419"/>
      <c r="E2072" s="419"/>
      <c r="F2072" s="419"/>
      <c r="G2072" s="419"/>
      <c r="H2072" s="419"/>
      <c r="I2072" s="419"/>
      <c r="J2072" s="419"/>
      <c r="K2072" s="419"/>
      <c r="L2072" s="419"/>
      <c r="M2072" t="s">
        <v>4969</v>
      </c>
      <c r="N2072">
        <v>1</v>
      </c>
      <c r="O2072">
        <v>0</v>
      </c>
      <c r="P2072">
        <v>1</v>
      </c>
      <c r="Q2072">
        <v>0</v>
      </c>
      <c r="R2072">
        <v>0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 s="419">
        <f t="shared" si="198"/>
        <v>0</v>
      </c>
      <c r="AD2072" s="419">
        <f t="shared" si="199"/>
        <v>0</v>
      </c>
      <c r="AE2072" s="419">
        <f t="shared" si="200"/>
        <v>0</v>
      </c>
      <c r="AF2072" s="419">
        <f t="shared" si="201"/>
        <v>0</v>
      </c>
      <c r="AG2072" s="419">
        <f t="shared" si="202"/>
        <v>1</v>
      </c>
      <c r="AH2072" s="419">
        <f t="shared" si="203"/>
        <v>0</v>
      </c>
    </row>
    <row r="2073" spans="1:34" ht="14.5" x14ac:dyDescent="0.35">
      <c r="A2073" s="681" t="s">
        <v>4205</v>
      </c>
      <c r="B2073" s="682" t="s">
        <v>4971</v>
      </c>
      <c r="C2073" s="419"/>
      <c r="D2073" s="419"/>
      <c r="E2073" s="419"/>
      <c r="F2073" s="419"/>
      <c r="G2073" s="419"/>
      <c r="H2073" s="419"/>
      <c r="I2073" s="419"/>
      <c r="J2073" s="419"/>
      <c r="K2073" s="419"/>
      <c r="L2073" s="419"/>
      <c r="M2073" t="s">
        <v>748</v>
      </c>
      <c r="N2073">
        <v>4</v>
      </c>
      <c r="O2073">
        <v>3</v>
      </c>
      <c r="P2073">
        <v>1</v>
      </c>
      <c r="Q2073">
        <v>0</v>
      </c>
      <c r="R2073">
        <v>0</v>
      </c>
      <c r="S2073">
        <v>0</v>
      </c>
      <c r="T2073">
        <v>2</v>
      </c>
      <c r="U2073">
        <v>2</v>
      </c>
      <c r="V2073">
        <v>0</v>
      </c>
      <c r="W2073">
        <v>0</v>
      </c>
      <c r="X2073">
        <v>0</v>
      </c>
      <c r="Y2073">
        <v>0</v>
      </c>
      <c r="Z2073">
        <v>1</v>
      </c>
      <c r="AA2073">
        <v>2</v>
      </c>
      <c r="AB2073">
        <v>0</v>
      </c>
      <c r="AC2073" s="419">
        <f t="shared" si="198"/>
        <v>0</v>
      </c>
      <c r="AD2073" s="419">
        <f t="shared" si="199"/>
        <v>0</v>
      </c>
      <c r="AE2073" s="419">
        <f t="shared" si="200"/>
        <v>0</v>
      </c>
      <c r="AF2073" s="419">
        <f t="shared" si="201"/>
        <v>1</v>
      </c>
      <c r="AG2073" s="419">
        <f t="shared" si="202"/>
        <v>0</v>
      </c>
      <c r="AH2073" s="419">
        <f t="shared" si="203"/>
        <v>0</v>
      </c>
    </row>
    <row r="2074" spans="1:34" ht="14.5" x14ac:dyDescent="0.35">
      <c r="A2074" s="681" t="s">
        <v>4218</v>
      </c>
      <c r="B2074" s="682" t="s">
        <v>4973</v>
      </c>
      <c r="C2074" s="419"/>
      <c r="D2074" s="419"/>
      <c r="E2074" s="419"/>
      <c r="F2074" s="419"/>
      <c r="G2074" s="419"/>
      <c r="H2074" s="419"/>
      <c r="I2074" s="419"/>
      <c r="J2074" s="419"/>
      <c r="K2074" s="419"/>
      <c r="L2074" s="419"/>
      <c r="M2074" t="s">
        <v>546</v>
      </c>
      <c r="N2074">
        <v>3</v>
      </c>
      <c r="O2074">
        <v>0</v>
      </c>
      <c r="P2074">
        <v>3</v>
      </c>
      <c r="Q2074">
        <v>0</v>
      </c>
      <c r="R2074">
        <v>0</v>
      </c>
      <c r="S2074">
        <v>3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 s="419">
        <f t="shared" si="198"/>
        <v>0</v>
      </c>
      <c r="AD2074" s="419">
        <f t="shared" si="199"/>
        <v>0</v>
      </c>
      <c r="AE2074" s="419">
        <f t="shared" si="200"/>
        <v>3</v>
      </c>
      <c r="AF2074" s="419">
        <f t="shared" si="201"/>
        <v>0</v>
      </c>
      <c r="AG2074" s="419">
        <f t="shared" si="202"/>
        <v>0</v>
      </c>
      <c r="AH2074" s="419">
        <f t="shared" si="203"/>
        <v>0</v>
      </c>
    </row>
    <row r="2075" spans="1:34" ht="14.5" x14ac:dyDescent="0.35">
      <c r="A2075" s="681" t="s">
        <v>4976</v>
      </c>
      <c r="B2075" s="682" t="s">
        <v>4977</v>
      </c>
      <c r="C2075" s="419"/>
      <c r="D2075" s="419"/>
      <c r="E2075" s="419"/>
      <c r="F2075" s="419"/>
      <c r="G2075" s="419"/>
      <c r="H2075" s="419"/>
      <c r="I2075" s="419"/>
      <c r="J2075" s="419"/>
      <c r="K2075" s="419"/>
      <c r="L2075" s="419"/>
      <c r="M2075" t="s">
        <v>1237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 s="419">
        <f t="shared" si="198"/>
        <v>0</v>
      </c>
      <c r="AD2075" s="419">
        <f t="shared" si="199"/>
        <v>0</v>
      </c>
      <c r="AE2075" s="419">
        <f t="shared" si="200"/>
        <v>0</v>
      </c>
      <c r="AF2075" s="419">
        <f t="shared" si="201"/>
        <v>0</v>
      </c>
      <c r="AG2075" s="419">
        <f t="shared" si="202"/>
        <v>0</v>
      </c>
      <c r="AH2075" s="419">
        <f t="shared" si="203"/>
        <v>0</v>
      </c>
    </row>
    <row r="2076" spans="1:34" ht="14.5" x14ac:dyDescent="0.35">
      <c r="A2076" s="681" t="s">
        <v>4978</v>
      </c>
      <c r="B2076" s="682" t="s">
        <v>4979</v>
      </c>
      <c r="C2076" s="419"/>
      <c r="D2076" s="419"/>
      <c r="E2076" s="419"/>
      <c r="F2076" s="419"/>
      <c r="G2076" s="419"/>
      <c r="H2076" s="419"/>
      <c r="I2076" s="419"/>
      <c r="J2076" s="419"/>
      <c r="K2076" s="419"/>
      <c r="L2076" s="419"/>
      <c r="M2076" t="s">
        <v>4411</v>
      </c>
      <c r="N2076">
        <v>4</v>
      </c>
      <c r="O2076">
        <v>2</v>
      </c>
      <c r="P2076">
        <v>2</v>
      </c>
      <c r="Q2076">
        <v>0</v>
      </c>
      <c r="R2076">
        <v>2</v>
      </c>
      <c r="S2076">
        <v>0</v>
      </c>
      <c r="T2076">
        <v>0</v>
      </c>
      <c r="U2076">
        <v>2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2</v>
      </c>
      <c r="AB2076">
        <v>0</v>
      </c>
      <c r="AC2076" s="419">
        <f t="shared" si="198"/>
        <v>0</v>
      </c>
      <c r="AD2076" s="419">
        <f t="shared" si="199"/>
        <v>2</v>
      </c>
      <c r="AE2076" s="419">
        <f t="shared" si="200"/>
        <v>0</v>
      </c>
      <c r="AF2076" s="419">
        <f t="shared" si="201"/>
        <v>0</v>
      </c>
      <c r="AG2076" s="419">
        <f t="shared" si="202"/>
        <v>0</v>
      </c>
      <c r="AH2076" s="419">
        <f t="shared" si="203"/>
        <v>0</v>
      </c>
    </row>
    <row r="2077" spans="1:34" ht="14.5" x14ac:dyDescent="0.35">
      <c r="A2077" s="681" t="s">
        <v>4926</v>
      </c>
      <c r="B2077" s="682" t="s">
        <v>8577</v>
      </c>
      <c r="C2077" s="419"/>
      <c r="D2077" s="419"/>
      <c r="E2077" s="419"/>
      <c r="F2077" s="419"/>
      <c r="G2077" s="419"/>
      <c r="H2077" s="419"/>
      <c r="I2077" s="419"/>
      <c r="J2077" s="419"/>
      <c r="K2077" s="419"/>
      <c r="L2077" s="419"/>
      <c r="M2077" t="s">
        <v>8578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 s="419">
        <f t="shared" si="198"/>
        <v>0</v>
      </c>
      <c r="AD2077" s="419">
        <f t="shared" si="199"/>
        <v>0</v>
      </c>
      <c r="AE2077" s="419">
        <f t="shared" si="200"/>
        <v>0</v>
      </c>
      <c r="AF2077" s="419">
        <f t="shared" si="201"/>
        <v>0</v>
      </c>
      <c r="AG2077" s="419">
        <f t="shared" si="202"/>
        <v>0</v>
      </c>
      <c r="AH2077" s="419">
        <f t="shared" si="203"/>
        <v>0</v>
      </c>
    </row>
    <row r="2078" spans="1:34" ht="14.5" x14ac:dyDescent="0.35">
      <c r="A2078" s="681" t="s">
        <v>4918</v>
      </c>
      <c r="B2078" s="682" t="s">
        <v>11006</v>
      </c>
      <c r="C2078" s="419"/>
      <c r="D2078" s="419"/>
      <c r="E2078" s="419"/>
      <c r="F2078" s="419"/>
      <c r="G2078" s="419"/>
      <c r="H2078" s="419"/>
      <c r="I2078" s="419"/>
      <c r="J2078" s="419"/>
      <c r="K2078" s="419"/>
      <c r="L2078" s="419"/>
      <c r="M2078" t="s">
        <v>11007</v>
      </c>
      <c r="N2078">
        <v>1</v>
      </c>
      <c r="O2078">
        <v>0</v>
      </c>
      <c r="P2078">
        <v>1</v>
      </c>
      <c r="Q2078">
        <v>1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 s="419">
        <f t="shared" si="198"/>
        <v>1</v>
      </c>
      <c r="AD2078" s="419">
        <f t="shared" si="199"/>
        <v>0</v>
      </c>
      <c r="AE2078" s="419">
        <f t="shared" si="200"/>
        <v>0</v>
      </c>
      <c r="AF2078" s="419">
        <f t="shared" si="201"/>
        <v>0</v>
      </c>
      <c r="AG2078" s="419">
        <f t="shared" si="202"/>
        <v>0</v>
      </c>
      <c r="AH2078" s="419">
        <f t="shared" si="203"/>
        <v>0</v>
      </c>
    </row>
    <row r="2079" spans="1:34" ht="14.5" x14ac:dyDescent="0.35">
      <c r="A2079" s="681" t="s">
        <v>4904</v>
      </c>
      <c r="B2079" s="682" t="s">
        <v>4980</v>
      </c>
      <c r="C2079" s="419"/>
      <c r="D2079" s="419"/>
      <c r="E2079" s="419"/>
      <c r="F2079" s="419"/>
      <c r="G2079" s="419"/>
      <c r="H2079" s="419"/>
      <c r="I2079" s="419"/>
      <c r="J2079" s="419"/>
      <c r="K2079" s="419"/>
      <c r="L2079" s="419"/>
      <c r="M2079" t="s">
        <v>4430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 s="419">
        <f t="shared" si="198"/>
        <v>0</v>
      </c>
      <c r="AD2079" s="419">
        <f t="shared" si="199"/>
        <v>0</v>
      </c>
      <c r="AE2079" s="419">
        <f t="shared" si="200"/>
        <v>0</v>
      </c>
      <c r="AF2079" s="419">
        <f t="shared" si="201"/>
        <v>0</v>
      </c>
      <c r="AG2079" s="419">
        <f t="shared" si="202"/>
        <v>0</v>
      </c>
      <c r="AH2079" s="419">
        <f t="shared" si="203"/>
        <v>0</v>
      </c>
    </row>
    <row r="2080" spans="1:34" ht="14.5" x14ac:dyDescent="0.35">
      <c r="A2080" s="681" t="s">
        <v>4305</v>
      </c>
      <c r="B2080" s="682" t="s">
        <v>11952</v>
      </c>
      <c r="C2080" s="419"/>
      <c r="D2080" s="419"/>
      <c r="E2080" s="419"/>
      <c r="F2080" s="419"/>
      <c r="G2080" s="419"/>
      <c r="H2080" s="419"/>
      <c r="I2080" s="419"/>
      <c r="J2080" s="419"/>
      <c r="K2080" s="419"/>
      <c r="L2080" s="419"/>
      <c r="M2080" t="s">
        <v>217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 s="419">
        <f t="shared" si="198"/>
        <v>0</v>
      </c>
      <c r="AD2080" s="419">
        <f t="shared" si="199"/>
        <v>0</v>
      </c>
      <c r="AE2080" s="419">
        <f t="shared" si="200"/>
        <v>0</v>
      </c>
      <c r="AF2080" s="419">
        <f t="shared" si="201"/>
        <v>0</v>
      </c>
      <c r="AG2080" s="419">
        <f t="shared" si="202"/>
        <v>0</v>
      </c>
      <c r="AH2080" s="419">
        <f t="shared" si="203"/>
        <v>0</v>
      </c>
    </row>
    <row r="2081" spans="1:34" ht="14.5" x14ac:dyDescent="0.35">
      <c r="A2081" s="681" t="s">
        <v>220</v>
      </c>
      <c r="B2081" s="682" t="s">
        <v>11905</v>
      </c>
      <c r="C2081" s="419"/>
      <c r="D2081" s="419"/>
      <c r="E2081" s="419"/>
      <c r="F2081" s="419"/>
      <c r="G2081" s="419"/>
      <c r="H2081" s="419"/>
      <c r="I2081" s="419"/>
      <c r="J2081" s="419"/>
      <c r="K2081" s="419"/>
      <c r="L2081" s="419"/>
      <c r="M2081" t="s">
        <v>11906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 s="419">
        <f t="shared" si="198"/>
        <v>0</v>
      </c>
      <c r="AD2081" s="419">
        <f t="shared" si="199"/>
        <v>0</v>
      </c>
      <c r="AE2081" s="419">
        <f t="shared" si="200"/>
        <v>0</v>
      </c>
      <c r="AF2081" s="419">
        <f t="shared" si="201"/>
        <v>0</v>
      </c>
      <c r="AG2081" s="419">
        <f t="shared" si="202"/>
        <v>0</v>
      </c>
      <c r="AH2081" s="419">
        <f t="shared" si="203"/>
        <v>0</v>
      </c>
    </row>
    <row r="2082" spans="1:34" ht="14.5" x14ac:dyDescent="0.35">
      <c r="A2082" s="681" t="s">
        <v>3328</v>
      </c>
      <c r="B2082" s="682" t="s">
        <v>11973</v>
      </c>
      <c r="C2082" s="419"/>
      <c r="D2082" s="419"/>
      <c r="E2082" s="419"/>
      <c r="F2082" s="419"/>
      <c r="G2082" s="419"/>
      <c r="H2082" s="419"/>
      <c r="I2082" s="419"/>
      <c r="J2082" s="419"/>
      <c r="K2082" s="419"/>
      <c r="L2082" s="419"/>
      <c r="M2082" t="s">
        <v>59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 s="419">
        <f t="shared" si="198"/>
        <v>0</v>
      </c>
      <c r="AD2082" s="419">
        <f t="shared" si="199"/>
        <v>0</v>
      </c>
      <c r="AE2082" s="419">
        <f t="shared" si="200"/>
        <v>0</v>
      </c>
      <c r="AF2082" s="419">
        <f t="shared" si="201"/>
        <v>0</v>
      </c>
      <c r="AG2082" s="419">
        <f t="shared" si="202"/>
        <v>0</v>
      </c>
      <c r="AH2082" s="419">
        <f t="shared" si="203"/>
        <v>0</v>
      </c>
    </row>
    <row r="2083" spans="1:34" ht="14.5" x14ac:dyDescent="0.35">
      <c r="A2083" s="681" t="s">
        <v>4323</v>
      </c>
      <c r="B2083" s="682" t="s">
        <v>11981</v>
      </c>
      <c r="C2083" s="419"/>
      <c r="D2083" s="419"/>
      <c r="E2083" s="419"/>
      <c r="F2083" s="419"/>
      <c r="G2083" s="419"/>
      <c r="H2083" s="419"/>
      <c r="I2083" s="419"/>
      <c r="J2083" s="419"/>
      <c r="K2083" s="419"/>
      <c r="L2083" s="419"/>
      <c r="M2083" t="s">
        <v>1610</v>
      </c>
      <c r="N2083">
        <v>1</v>
      </c>
      <c r="O2083">
        <v>1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1</v>
      </c>
      <c r="AB2083">
        <v>0</v>
      </c>
      <c r="AC2083" s="419">
        <f t="shared" si="198"/>
        <v>0</v>
      </c>
      <c r="AD2083" s="419">
        <f t="shared" si="199"/>
        <v>0</v>
      </c>
      <c r="AE2083" s="419">
        <f t="shared" si="200"/>
        <v>0</v>
      </c>
      <c r="AF2083" s="419">
        <f t="shared" si="201"/>
        <v>0</v>
      </c>
      <c r="AG2083" s="419">
        <f t="shared" si="202"/>
        <v>0</v>
      </c>
      <c r="AH2083" s="419">
        <f t="shared" si="203"/>
        <v>0</v>
      </c>
    </row>
    <row r="2084" spans="1:34" ht="14.5" x14ac:dyDescent="0.35">
      <c r="A2084" s="681" t="s">
        <v>4318</v>
      </c>
      <c r="B2084" s="682" t="s">
        <v>4982</v>
      </c>
      <c r="C2084" s="419"/>
      <c r="D2084" s="419"/>
      <c r="E2084" s="419"/>
      <c r="F2084" s="419"/>
      <c r="G2084" s="419"/>
      <c r="H2084" s="419"/>
      <c r="I2084" s="419"/>
      <c r="J2084" s="419"/>
      <c r="K2084" s="419"/>
      <c r="L2084" s="419"/>
      <c r="M2084" t="s">
        <v>94</v>
      </c>
      <c r="N2084">
        <v>9</v>
      </c>
      <c r="O2084">
        <v>4</v>
      </c>
      <c r="P2084">
        <v>5</v>
      </c>
      <c r="Q2084">
        <v>3</v>
      </c>
      <c r="R2084">
        <v>4</v>
      </c>
      <c r="S2084">
        <v>0</v>
      </c>
      <c r="T2084">
        <v>2</v>
      </c>
      <c r="U2084">
        <v>0</v>
      </c>
      <c r="V2084">
        <v>0</v>
      </c>
      <c r="W2084">
        <v>2</v>
      </c>
      <c r="X2084">
        <v>1</v>
      </c>
      <c r="Y2084">
        <v>0</v>
      </c>
      <c r="Z2084">
        <v>1</v>
      </c>
      <c r="AA2084">
        <v>0</v>
      </c>
      <c r="AB2084">
        <v>0</v>
      </c>
      <c r="AC2084" s="419">
        <f t="shared" si="198"/>
        <v>1</v>
      </c>
      <c r="AD2084" s="419">
        <f t="shared" si="199"/>
        <v>3</v>
      </c>
      <c r="AE2084" s="419">
        <f t="shared" si="200"/>
        <v>0</v>
      </c>
      <c r="AF2084" s="419">
        <f t="shared" si="201"/>
        <v>1</v>
      </c>
      <c r="AG2084" s="419">
        <f t="shared" si="202"/>
        <v>0</v>
      </c>
      <c r="AH2084" s="419">
        <f t="shared" si="203"/>
        <v>0</v>
      </c>
    </row>
    <row r="2085" spans="1:34" ht="14.5" x14ac:dyDescent="0.35">
      <c r="A2085" s="681" t="s">
        <v>4923</v>
      </c>
      <c r="B2085" s="682" t="s">
        <v>11987</v>
      </c>
      <c r="C2085" s="419"/>
      <c r="D2085" s="419"/>
      <c r="E2085" s="419"/>
      <c r="F2085" s="419"/>
      <c r="G2085" s="419"/>
      <c r="H2085" s="419"/>
      <c r="I2085" s="419"/>
      <c r="J2085" s="419"/>
      <c r="K2085" s="419"/>
      <c r="L2085" s="419"/>
      <c r="M2085" t="s">
        <v>103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 s="419">
        <f t="shared" si="198"/>
        <v>0</v>
      </c>
      <c r="AD2085" s="419">
        <f t="shared" si="199"/>
        <v>0</v>
      </c>
      <c r="AE2085" s="419">
        <f t="shared" si="200"/>
        <v>0</v>
      </c>
      <c r="AF2085" s="419">
        <f t="shared" si="201"/>
        <v>0</v>
      </c>
      <c r="AG2085" s="419">
        <f t="shared" si="202"/>
        <v>0</v>
      </c>
      <c r="AH2085" s="419">
        <f t="shared" si="203"/>
        <v>0</v>
      </c>
    </row>
    <row r="2086" spans="1:34" ht="14.5" x14ac:dyDescent="0.35">
      <c r="A2086" s="681" t="s">
        <v>11891</v>
      </c>
      <c r="B2086" s="682" t="s">
        <v>11890</v>
      </c>
      <c r="C2086" s="419"/>
      <c r="D2086" s="419"/>
      <c r="E2086" s="419"/>
      <c r="F2086" s="419"/>
      <c r="G2086" s="419"/>
      <c r="H2086" s="419"/>
      <c r="I2086" s="419"/>
      <c r="J2086" s="419"/>
      <c r="K2086" s="419"/>
      <c r="L2086" s="419"/>
      <c r="M2086" t="s">
        <v>18544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 s="419">
        <f t="shared" si="198"/>
        <v>0</v>
      </c>
      <c r="AD2086" s="419">
        <f t="shared" si="199"/>
        <v>0</v>
      </c>
      <c r="AE2086" s="419">
        <f t="shared" si="200"/>
        <v>0</v>
      </c>
      <c r="AF2086" s="419">
        <f t="shared" si="201"/>
        <v>0</v>
      </c>
      <c r="AG2086" s="419">
        <f t="shared" si="202"/>
        <v>0</v>
      </c>
      <c r="AH2086" s="419">
        <f t="shared" si="203"/>
        <v>0</v>
      </c>
    </row>
    <row r="2087" spans="1:34" ht="14.5" x14ac:dyDescent="0.35">
      <c r="A2087" s="681" t="s">
        <v>7520</v>
      </c>
      <c r="B2087" s="682" t="s">
        <v>4983</v>
      </c>
      <c r="C2087" s="419"/>
      <c r="D2087" s="419"/>
      <c r="E2087" s="419"/>
      <c r="F2087" s="419"/>
      <c r="G2087" s="419"/>
      <c r="H2087" s="419"/>
      <c r="I2087" s="419"/>
      <c r="J2087" s="419"/>
      <c r="K2087" s="419"/>
      <c r="L2087" s="419"/>
      <c r="M2087" t="s">
        <v>4347</v>
      </c>
      <c r="N2087">
        <v>1</v>
      </c>
      <c r="O2087">
        <v>1</v>
      </c>
      <c r="P2087">
        <v>0</v>
      </c>
      <c r="Q2087">
        <v>0</v>
      </c>
      <c r="R2087">
        <v>0</v>
      </c>
      <c r="S2087">
        <v>0</v>
      </c>
      <c r="T2087">
        <v>1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1</v>
      </c>
      <c r="AA2087">
        <v>0</v>
      </c>
      <c r="AB2087">
        <v>0</v>
      </c>
      <c r="AC2087" s="419">
        <f t="shared" si="198"/>
        <v>0</v>
      </c>
      <c r="AD2087" s="419">
        <f t="shared" si="199"/>
        <v>0</v>
      </c>
      <c r="AE2087" s="419">
        <f t="shared" si="200"/>
        <v>0</v>
      </c>
      <c r="AF2087" s="419">
        <f t="shared" si="201"/>
        <v>0</v>
      </c>
      <c r="AG2087" s="419">
        <f t="shared" si="202"/>
        <v>0</v>
      </c>
      <c r="AH2087" s="419">
        <f t="shared" si="203"/>
        <v>0</v>
      </c>
    </row>
    <row r="2088" spans="1:34" ht="14.5" x14ac:dyDescent="0.35">
      <c r="A2088" s="681" t="s">
        <v>7187</v>
      </c>
      <c r="B2088" s="682" t="s">
        <v>4985</v>
      </c>
      <c r="C2088" s="419"/>
      <c r="D2088" s="419"/>
      <c r="E2088" s="419"/>
      <c r="F2088" s="419"/>
      <c r="G2088" s="419"/>
      <c r="H2088" s="419"/>
      <c r="I2088" s="419"/>
      <c r="J2088" s="419"/>
      <c r="K2088" s="419"/>
      <c r="L2088" s="419"/>
      <c r="M2088" t="s">
        <v>257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 s="419">
        <f t="shared" si="198"/>
        <v>0</v>
      </c>
      <c r="AD2088" s="419">
        <f t="shared" si="199"/>
        <v>0</v>
      </c>
      <c r="AE2088" s="419">
        <f t="shared" si="200"/>
        <v>0</v>
      </c>
      <c r="AF2088" s="419">
        <f t="shared" si="201"/>
        <v>0</v>
      </c>
      <c r="AG2088" s="419">
        <f t="shared" si="202"/>
        <v>0</v>
      </c>
      <c r="AH2088" s="419">
        <f t="shared" si="203"/>
        <v>0</v>
      </c>
    </row>
    <row r="2089" spans="1:34" ht="14.5" x14ac:dyDescent="0.35">
      <c r="A2089" s="681" t="s">
        <v>3368</v>
      </c>
      <c r="B2089" s="682" t="s">
        <v>4988</v>
      </c>
      <c r="C2089" s="419"/>
      <c r="D2089" s="419"/>
      <c r="E2089" s="419"/>
      <c r="F2089" s="419"/>
      <c r="G2089" s="419"/>
      <c r="H2089" s="419"/>
      <c r="I2089" s="419"/>
      <c r="J2089" s="419"/>
      <c r="K2089" s="419"/>
      <c r="L2089" s="419"/>
      <c r="M2089" t="s">
        <v>4989</v>
      </c>
      <c r="N2089">
        <v>12</v>
      </c>
      <c r="O2089">
        <v>8</v>
      </c>
      <c r="P2089">
        <v>4</v>
      </c>
      <c r="Q2089">
        <v>2</v>
      </c>
      <c r="R2089">
        <v>4</v>
      </c>
      <c r="S2089">
        <v>4</v>
      </c>
      <c r="T2089">
        <v>1</v>
      </c>
      <c r="U2089">
        <v>1</v>
      </c>
      <c r="V2089">
        <v>0</v>
      </c>
      <c r="W2089">
        <v>1</v>
      </c>
      <c r="X2089">
        <v>4</v>
      </c>
      <c r="Y2089">
        <v>2</v>
      </c>
      <c r="Z2089">
        <v>0</v>
      </c>
      <c r="AA2089">
        <v>1</v>
      </c>
      <c r="AB2089">
        <v>0</v>
      </c>
      <c r="AC2089" s="419">
        <f t="shared" si="198"/>
        <v>1</v>
      </c>
      <c r="AD2089" s="419">
        <f t="shared" si="199"/>
        <v>0</v>
      </c>
      <c r="AE2089" s="419">
        <f t="shared" si="200"/>
        <v>2</v>
      </c>
      <c r="AF2089" s="419">
        <f t="shared" si="201"/>
        <v>1</v>
      </c>
      <c r="AG2089" s="419">
        <f t="shared" si="202"/>
        <v>0</v>
      </c>
      <c r="AH2089" s="419">
        <f t="shared" si="203"/>
        <v>0</v>
      </c>
    </row>
    <row r="2090" spans="1:34" ht="14.5" x14ac:dyDescent="0.35">
      <c r="A2090" s="681" t="s">
        <v>3340</v>
      </c>
      <c r="B2090" s="682" t="s">
        <v>4991</v>
      </c>
      <c r="C2090" s="419"/>
      <c r="D2090" s="419"/>
      <c r="E2090" s="419"/>
      <c r="F2090" s="419"/>
      <c r="G2090" s="419"/>
      <c r="H2090" s="419"/>
      <c r="I2090" s="419"/>
      <c r="J2090" s="419"/>
      <c r="K2090" s="419"/>
      <c r="L2090" s="419"/>
      <c r="M2090" t="s">
        <v>4992</v>
      </c>
      <c r="N2090">
        <v>2</v>
      </c>
      <c r="O2090">
        <v>1</v>
      </c>
      <c r="P2090">
        <v>1</v>
      </c>
      <c r="Q2090">
        <v>0</v>
      </c>
      <c r="R2090">
        <v>0</v>
      </c>
      <c r="S2090">
        <v>0</v>
      </c>
      <c r="T2090">
        <v>1</v>
      </c>
      <c r="U2090">
        <v>1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1</v>
      </c>
      <c r="AB2090">
        <v>0</v>
      </c>
      <c r="AC2090" s="419">
        <f t="shared" si="198"/>
        <v>0</v>
      </c>
      <c r="AD2090" s="419">
        <f t="shared" si="199"/>
        <v>0</v>
      </c>
      <c r="AE2090" s="419">
        <f t="shared" si="200"/>
        <v>0</v>
      </c>
      <c r="AF2090" s="419">
        <f t="shared" si="201"/>
        <v>1</v>
      </c>
      <c r="AG2090" s="419">
        <f t="shared" si="202"/>
        <v>0</v>
      </c>
      <c r="AH2090" s="419">
        <f t="shared" si="203"/>
        <v>0</v>
      </c>
    </row>
    <row r="2091" spans="1:34" ht="14.5" x14ac:dyDescent="0.35">
      <c r="A2091" s="681" t="s">
        <v>4994</v>
      </c>
      <c r="B2091" s="682" t="s">
        <v>4995</v>
      </c>
      <c r="C2091" s="419"/>
      <c r="D2091" s="419"/>
      <c r="E2091" s="419"/>
      <c r="F2091" s="419"/>
      <c r="G2091" s="419"/>
      <c r="H2091" s="419"/>
      <c r="I2091" s="419"/>
      <c r="J2091" s="419"/>
      <c r="K2091" s="419"/>
      <c r="L2091" s="419"/>
      <c r="M2091" t="s">
        <v>4996</v>
      </c>
      <c r="N2091">
        <v>7</v>
      </c>
      <c r="O2091">
        <v>5</v>
      </c>
      <c r="P2091">
        <v>2</v>
      </c>
      <c r="Q2091">
        <v>0</v>
      </c>
      <c r="R2091">
        <v>1</v>
      </c>
      <c r="S2091">
        <v>0</v>
      </c>
      <c r="T2091">
        <v>4</v>
      </c>
      <c r="U2091">
        <v>2</v>
      </c>
      <c r="V2091">
        <v>0</v>
      </c>
      <c r="W2091">
        <v>0</v>
      </c>
      <c r="X2091">
        <v>1</v>
      </c>
      <c r="Y2091">
        <v>0</v>
      </c>
      <c r="Z2091">
        <v>3</v>
      </c>
      <c r="AA2091">
        <v>1</v>
      </c>
      <c r="AB2091">
        <v>0</v>
      </c>
      <c r="AC2091" s="419">
        <f t="shared" si="198"/>
        <v>0</v>
      </c>
      <c r="AD2091" s="419">
        <f t="shared" si="199"/>
        <v>0</v>
      </c>
      <c r="AE2091" s="419">
        <f t="shared" si="200"/>
        <v>0</v>
      </c>
      <c r="AF2091" s="419">
        <f t="shared" si="201"/>
        <v>1</v>
      </c>
      <c r="AG2091" s="419">
        <f t="shared" si="202"/>
        <v>1</v>
      </c>
      <c r="AH2091" s="419">
        <f t="shared" si="203"/>
        <v>0</v>
      </c>
    </row>
    <row r="2092" spans="1:34" ht="14.5" x14ac:dyDescent="0.35">
      <c r="A2092" s="681" t="s">
        <v>4999</v>
      </c>
      <c r="B2092" s="682" t="s">
        <v>5000</v>
      </c>
      <c r="C2092" s="419"/>
      <c r="D2092" s="419"/>
      <c r="E2092" s="419"/>
      <c r="F2092" s="419"/>
      <c r="G2092" s="419"/>
      <c r="H2092" s="419"/>
      <c r="I2092" s="419"/>
      <c r="J2092" s="419"/>
      <c r="K2092" s="419"/>
      <c r="L2092" s="419"/>
      <c r="M2092" t="s">
        <v>748</v>
      </c>
      <c r="N2092">
        <v>15</v>
      </c>
      <c r="O2092">
        <v>8</v>
      </c>
      <c r="P2092">
        <v>7</v>
      </c>
      <c r="Q2092">
        <v>2</v>
      </c>
      <c r="R2092">
        <v>5</v>
      </c>
      <c r="S2092">
        <v>5</v>
      </c>
      <c r="T2092">
        <v>2</v>
      </c>
      <c r="U2092">
        <v>1</v>
      </c>
      <c r="V2092">
        <v>0</v>
      </c>
      <c r="W2092">
        <v>2</v>
      </c>
      <c r="X2092">
        <v>3</v>
      </c>
      <c r="Y2092">
        <v>2</v>
      </c>
      <c r="Z2092">
        <v>0</v>
      </c>
      <c r="AA2092">
        <v>1</v>
      </c>
      <c r="AB2092">
        <v>0</v>
      </c>
      <c r="AC2092" s="419">
        <f t="shared" si="198"/>
        <v>0</v>
      </c>
      <c r="AD2092" s="419">
        <f t="shared" si="199"/>
        <v>2</v>
      </c>
      <c r="AE2092" s="419">
        <f t="shared" si="200"/>
        <v>3</v>
      </c>
      <c r="AF2092" s="419">
        <f t="shared" si="201"/>
        <v>2</v>
      </c>
      <c r="AG2092" s="419">
        <f t="shared" si="202"/>
        <v>0</v>
      </c>
      <c r="AH2092" s="419">
        <f t="shared" si="203"/>
        <v>0</v>
      </c>
    </row>
    <row r="2093" spans="1:34" ht="14.5" x14ac:dyDescent="0.35">
      <c r="A2093" s="681" t="s">
        <v>5001</v>
      </c>
      <c r="B2093" s="682" t="s">
        <v>5002</v>
      </c>
      <c r="C2093" s="419"/>
      <c r="D2093" s="419"/>
      <c r="E2093" s="419"/>
      <c r="F2093" s="419"/>
      <c r="G2093" s="419"/>
      <c r="H2093" s="419"/>
      <c r="I2093" s="419"/>
      <c r="J2093" s="419"/>
      <c r="K2093" s="419"/>
      <c r="L2093" s="419"/>
      <c r="M2093" t="s">
        <v>4636</v>
      </c>
      <c r="N2093">
        <v>3</v>
      </c>
      <c r="O2093">
        <v>1</v>
      </c>
      <c r="P2093">
        <v>2</v>
      </c>
      <c r="Q2093">
        <v>0</v>
      </c>
      <c r="R2093">
        <v>2</v>
      </c>
      <c r="S2093">
        <v>0</v>
      </c>
      <c r="T2093">
        <v>1</v>
      </c>
      <c r="U2093">
        <v>0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0</v>
      </c>
      <c r="AB2093">
        <v>0</v>
      </c>
      <c r="AC2093" s="419">
        <f t="shared" si="198"/>
        <v>0</v>
      </c>
      <c r="AD2093" s="419">
        <f t="shared" si="199"/>
        <v>1</v>
      </c>
      <c r="AE2093" s="419">
        <f t="shared" si="200"/>
        <v>0</v>
      </c>
      <c r="AF2093" s="419">
        <f t="shared" si="201"/>
        <v>1</v>
      </c>
      <c r="AG2093" s="419">
        <f t="shared" si="202"/>
        <v>0</v>
      </c>
      <c r="AH2093" s="419">
        <f t="shared" si="203"/>
        <v>0</v>
      </c>
    </row>
    <row r="2094" spans="1:34" ht="14.5" x14ac:dyDescent="0.35">
      <c r="A2094" s="681" t="s">
        <v>1974</v>
      </c>
      <c r="B2094" s="682" t="s">
        <v>5004</v>
      </c>
      <c r="C2094" s="419"/>
      <c r="D2094" s="419"/>
      <c r="E2094" s="419"/>
      <c r="F2094" s="419"/>
      <c r="G2094" s="419"/>
      <c r="H2094" s="419"/>
      <c r="I2094" s="419"/>
      <c r="J2094" s="419"/>
      <c r="K2094" s="419"/>
      <c r="L2094" s="419"/>
      <c r="M2094" t="s">
        <v>59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 s="419">
        <f t="shared" si="198"/>
        <v>0</v>
      </c>
      <c r="AD2094" s="419">
        <f t="shared" si="199"/>
        <v>0</v>
      </c>
      <c r="AE2094" s="419">
        <f t="shared" si="200"/>
        <v>0</v>
      </c>
      <c r="AF2094" s="419">
        <f t="shared" si="201"/>
        <v>0</v>
      </c>
      <c r="AG2094" s="419">
        <f t="shared" si="202"/>
        <v>0</v>
      </c>
      <c r="AH2094" s="419">
        <f t="shared" si="203"/>
        <v>0</v>
      </c>
    </row>
    <row r="2095" spans="1:34" ht="14.5" x14ac:dyDescent="0.35">
      <c r="A2095" s="681" t="s">
        <v>1970</v>
      </c>
      <c r="B2095" s="682" t="s">
        <v>5005</v>
      </c>
      <c r="C2095" s="419"/>
      <c r="D2095" s="419"/>
      <c r="E2095" s="419"/>
      <c r="F2095" s="419"/>
      <c r="G2095" s="419"/>
      <c r="H2095" s="419"/>
      <c r="I2095" s="419"/>
      <c r="J2095" s="419"/>
      <c r="K2095" s="419"/>
      <c r="L2095" s="419"/>
      <c r="M2095" t="s">
        <v>5006</v>
      </c>
      <c r="N2095">
        <v>39</v>
      </c>
      <c r="O2095">
        <v>25</v>
      </c>
      <c r="P2095">
        <v>14</v>
      </c>
      <c r="Q2095">
        <v>23</v>
      </c>
      <c r="R2095">
        <v>3</v>
      </c>
      <c r="S2095">
        <v>1</v>
      </c>
      <c r="T2095">
        <v>6</v>
      </c>
      <c r="U2095">
        <v>6</v>
      </c>
      <c r="V2095">
        <v>0</v>
      </c>
      <c r="W2095">
        <v>15</v>
      </c>
      <c r="X2095">
        <v>2</v>
      </c>
      <c r="Y2095">
        <v>1</v>
      </c>
      <c r="Z2095">
        <v>2</v>
      </c>
      <c r="AA2095">
        <v>5</v>
      </c>
      <c r="AB2095">
        <v>0</v>
      </c>
      <c r="AC2095" s="419">
        <f t="shared" si="198"/>
        <v>8</v>
      </c>
      <c r="AD2095" s="419">
        <f t="shared" si="199"/>
        <v>1</v>
      </c>
      <c r="AE2095" s="419">
        <f t="shared" si="200"/>
        <v>0</v>
      </c>
      <c r="AF2095" s="419">
        <f t="shared" si="201"/>
        <v>4</v>
      </c>
      <c r="AG2095" s="419">
        <f t="shared" si="202"/>
        <v>1</v>
      </c>
      <c r="AH2095" s="419">
        <f t="shared" si="203"/>
        <v>0</v>
      </c>
    </row>
    <row r="2096" spans="1:34" ht="14.5" x14ac:dyDescent="0.35">
      <c r="A2096" s="681" t="s">
        <v>7189</v>
      </c>
      <c r="B2096" s="682" t="s">
        <v>5007</v>
      </c>
      <c r="C2096" s="419"/>
      <c r="D2096" s="419"/>
      <c r="E2096" s="419"/>
      <c r="F2096" s="419"/>
      <c r="G2096" s="419"/>
      <c r="H2096" s="419"/>
      <c r="I2096" s="419"/>
      <c r="J2096" s="419"/>
      <c r="K2096" s="419"/>
      <c r="L2096" s="419"/>
      <c r="M2096" t="s">
        <v>4997</v>
      </c>
      <c r="N2096">
        <v>26</v>
      </c>
      <c r="O2096">
        <v>16</v>
      </c>
      <c r="P2096">
        <v>10</v>
      </c>
      <c r="Q2096">
        <v>7</v>
      </c>
      <c r="R2096">
        <v>6</v>
      </c>
      <c r="S2096">
        <v>7</v>
      </c>
      <c r="T2096">
        <v>5</v>
      </c>
      <c r="U2096">
        <v>1</v>
      </c>
      <c r="V2096">
        <v>0</v>
      </c>
      <c r="W2096">
        <v>4</v>
      </c>
      <c r="X2096">
        <v>3</v>
      </c>
      <c r="Y2096">
        <v>6</v>
      </c>
      <c r="Z2096">
        <v>3</v>
      </c>
      <c r="AA2096">
        <v>0</v>
      </c>
      <c r="AB2096">
        <v>0</v>
      </c>
      <c r="AC2096" s="419">
        <f t="shared" si="198"/>
        <v>3</v>
      </c>
      <c r="AD2096" s="419">
        <f t="shared" si="199"/>
        <v>3</v>
      </c>
      <c r="AE2096" s="419">
        <f t="shared" si="200"/>
        <v>1</v>
      </c>
      <c r="AF2096" s="419">
        <f t="shared" si="201"/>
        <v>2</v>
      </c>
      <c r="AG2096" s="419">
        <f t="shared" si="202"/>
        <v>1</v>
      </c>
      <c r="AH2096" s="419">
        <f t="shared" si="203"/>
        <v>0</v>
      </c>
    </row>
    <row r="2097" spans="1:34" ht="14.5" x14ac:dyDescent="0.35">
      <c r="A2097" s="681" t="s">
        <v>8198</v>
      </c>
      <c r="B2097" s="682" t="s">
        <v>10977</v>
      </c>
      <c r="C2097" s="419"/>
      <c r="D2097" s="419"/>
      <c r="E2097" s="419"/>
      <c r="F2097" s="419"/>
      <c r="G2097" s="419"/>
      <c r="H2097" s="419"/>
      <c r="I2097" s="419"/>
      <c r="J2097" s="419"/>
      <c r="K2097" s="419"/>
      <c r="L2097" s="419"/>
      <c r="M2097" t="s">
        <v>10978</v>
      </c>
      <c r="N2097">
        <v>35</v>
      </c>
      <c r="O2097">
        <v>16</v>
      </c>
      <c r="P2097">
        <v>19</v>
      </c>
      <c r="Q2097">
        <v>11</v>
      </c>
      <c r="R2097">
        <v>11</v>
      </c>
      <c r="S2097">
        <v>6</v>
      </c>
      <c r="T2097">
        <v>6</v>
      </c>
      <c r="U2097">
        <v>1</v>
      </c>
      <c r="V2097">
        <v>0</v>
      </c>
      <c r="W2097">
        <v>6</v>
      </c>
      <c r="X2097">
        <v>7</v>
      </c>
      <c r="Y2097">
        <v>2</v>
      </c>
      <c r="Z2097">
        <v>0</v>
      </c>
      <c r="AA2097">
        <v>1</v>
      </c>
      <c r="AB2097">
        <v>0</v>
      </c>
      <c r="AC2097" s="419">
        <f t="shared" si="198"/>
        <v>5</v>
      </c>
      <c r="AD2097" s="419">
        <f t="shared" si="199"/>
        <v>4</v>
      </c>
      <c r="AE2097" s="419">
        <f t="shared" si="200"/>
        <v>4</v>
      </c>
      <c r="AF2097" s="419">
        <f t="shared" si="201"/>
        <v>6</v>
      </c>
      <c r="AG2097" s="419">
        <f t="shared" si="202"/>
        <v>0</v>
      </c>
      <c r="AH2097" s="419">
        <f t="shared" si="203"/>
        <v>0</v>
      </c>
    </row>
    <row r="2098" spans="1:34" ht="14.5" x14ac:dyDescent="0.35">
      <c r="A2098" s="681" t="s">
        <v>8164</v>
      </c>
      <c r="B2098" s="682" t="s">
        <v>8415</v>
      </c>
      <c r="C2098" s="419"/>
      <c r="D2098" s="419"/>
      <c r="E2098" s="419"/>
      <c r="F2098" s="419"/>
      <c r="G2098" s="419"/>
      <c r="H2098" s="419"/>
      <c r="I2098" s="419"/>
      <c r="J2098" s="419"/>
      <c r="K2098" s="419"/>
      <c r="L2098" s="419"/>
      <c r="M2098" t="s">
        <v>3554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 s="419">
        <f t="shared" si="198"/>
        <v>0</v>
      </c>
      <c r="AD2098" s="419">
        <f t="shared" si="199"/>
        <v>0</v>
      </c>
      <c r="AE2098" s="419">
        <f t="shared" si="200"/>
        <v>0</v>
      </c>
      <c r="AF2098" s="419">
        <f t="shared" si="201"/>
        <v>0</v>
      </c>
      <c r="AG2098" s="419">
        <f t="shared" si="202"/>
        <v>0</v>
      </c>
      <c r="AH2098" s="419">
        <f t="shared" si="203"/>
        <v>0</v>
      </c>
    </row>
    <row r="2099" spans="1:34" ht="14.5" x14ac:dyDescent="0.35">
      <c r="A2099" s="681" t="s">
        <v>5008</v>
      </c>
      <c r="B2099" s="682" t="s">
        <v>10984</v>
      </c>
      <c r="C2099" s="419"/>
      <c r="D2099" s="419"/>
      <c r="E2099" s="419"/>
      <c r="F2099" s="419"/>
      <c r="G2099" s="419"/>
      <c r="H2099" s="419"/>
      <c r="I2099" s="419"/>
      <c r="J2099" s="419"/>
      <c r="K2099" s="419"/>
      <c r="L2099" s="419"/>
      <c r="M2099" t="s">
        <v>10985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 s="419">
        <f t="shared" si="198"/>
        <v>0</v>
      </c>
      <c r="AD2099" s="419">
        <f t="shared" si="199"/>
        <v>0</v>
      </c>
      <c r="AE2099" s="419">
        <f t="shared" si="200"/>
        <v>0</v>
      </c>
      <c r="AF2099" s="419">
        <f t="shared" si="201"/>
        <v>0</v>
      </c>
      <c r="AG2099" s="419">
        <f t="shared" si="202"/>
        <v>0</v>
      </c>
      <c r="AH2099" s="419">
        <f t="shared" si="203"/>
        <v>0</v>
      </c>
    </row>
    <row r="2100" spans="1:34" ht="14.5" x14ac:dyDescent="0.35">
      <c r="A2100" s="681" t="s">
        <v>1881</v>
      </c>
      <c r="B2100" s="682" t="s">
        <v>5010</v>
      </c>
      <c r="C2100" s="419"/>
      <c r="D2100" s="419"/>
      <c r="E2100" s="419"/>
      <c r="F2100" s="419"/>
      <c r="G2100" s="419"/>
      <c r="H2100" s="419"/>
      <c r="I2100" s="419"/>
      <c r="J2100" s="419"/>
      <c r="K2100" s="419"/>
      <c r="L2100" s="419"/>
      <c r="M2100" t="s">
        <v>5009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 s="419">
        <f t="shared" si="198"/>
        <v>0</v>
      </c>
      <c r="AD2100" s="419">
        <f t="shared" si="199"/>
        <v>0</v>
      </c>
      <c r="AE2100" s="419">
        <f t="shared" si="200"/>
        <v>0</v>
      </c>
      <c r="AF2100" s="419">
        <f t="shared" si="201"/>
        <v>0</v>
      </c>
      <c r="AG2100" s="419">
        <f t="shared" si="202"/>
        <v>0</v>
      </c>
      <c r="AH2100" s="419">
        <f t="shared" si="203"/>
        <v>0</v>
      </c>
    </row>
    <row r="2101" spans="1:34" ht="14.5" x14ac:dyDescent="0.35">
      <c r="A2101" s="681" t="s">
        <v>5012</v>
      </c>
      <c r="B2101" s="682" t="s">
        <v>11023</v>
      </c>
      <c r="C2101" s="419"/>
      <c r="D2101" s="419"/>
      <c r="E2101" s="419"/>
      <c r="F2101" s="419"/>
      <c r="G2101" s="419"/>
      <c r="H2101" s="419"/>
      <c r="I2101" s="419"/>
      <c r="J2101" s="419"/>
      <c r="K2101" s="419"/>
      <c r="L2101" s="419"/>
      <c r="M2101" t="s">
        <v>1884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 s="419">
        <f t="shared" si="198"/>
        <v>0</v>
      </c>
      <c r="AD2101" s="419">
        <f t="shared" si="199"/>
        <v>0</v>
      </c>
      <c r="AE2101" s="419">
        <f t="shared" si="200"/>
        <v>0</v>
      </c>
      <c r="AF2101" s="419">
        <f t="shared" si="201"/>
        <v>0</v>
      </c>
      <c r="AG2101" s="419">
        <f t="shared" si="202"/>
        <v>0</v>
      </c>
      <c r="AH2101" s="419">
        <f t="shared" si="203"/>
        <v>0</v>
      </c>
    </row>
    <row r="2102" spans="1:34" ht="14.5" x14ac:dyDescent="0.35">
      <c r="A2102" s="681" t="s">
        <v>5013</v>
      </c>
      <c r="B2102" s="682" t="s">
        <v>11056</v>
      </c>
      <c r="C2102" s="419"/>
      <c r="D2102" s="419"/>
      <c r="E2102" s="419"/>
      <c r="F2102" s="419"/>
      <c r="G2102" s="419"/>
      <c r="H2102" s="419"/>
      <c r="I2102" s="419"/>
      <c r="J2102" s="419"/>
      <c r="K2102" s="419"/>
      <c r="L2102" s="419"/>
      <c r="M2102" t="s">
        <v>278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 s="419">
        <f t="shared" si="198"/>
        <v>0</v>
      </c>
      <c r="AD2102" s="419">
        <f t="shared" si="199"/>
        <v>0</v>
      </c>
      <c r="AE2102" s="419">
        <f t="shared" si="200"/>
        <v>0</v>
      </c>
      <c r="AF2102" s="419">
        <f t="shared" si="201"/>
        <v>0</v>
      </c>
      <c r="AG2102" s="419">
        <f t="shared" si="202"/>
        <v>0</v>
      </c>
      <c r="AH2102" s="419">
        <f t="shared" si="203"/>
        <v>0</v>
      </c>
    </row>
    <row r="2103" spans="1:34" ht="14.5" x14ac:dyDescent="0.35">
      <c r="A2103" s="681" t="s">
        <v>5014</v>
      </c>
      <c r="B2103" s="682" t="s">
        <v>5015</v>
      </c>
      <c r="C2103" s="419"/>
      <c r="D2103" s="419"/>
      <c r="E2103" s="419"/>
      <c r="F2103" s="419"/>
      <c r="G2103" s="419"/>
      <c r="H2103" s="419"/>
      <c r="I2103" s="419"/>
      <c r="J2103" s="419"/>
      <c r="K2103" s="419"/>
      <c r="L2103" s="419"/>
      <c r="M2103" t="s">
        <v>5016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 s="419">
        <f t="shared" si="198"/>
        <v>0</v>
      </c>
      <c r="AD2103" s="419">
        <f t="shared" si="199"/>
        <v>0</v>
      </c>
      <c r="AE2103" s="419">
        <f t="shared" si="200"/>
        <v>0</v>
      </c>
      <c r="AF2103" s="419">
        <f t="shared" si="201"/>
        <v>0</v>
      </c>
      <c r="AG2103" s="419">
        <f t="shared" si="202"/>
        <v>0</v>
      </c>
      <c r="AH2103" s="419">
        <f t="shared" si="203"/>
        <v>0</v>
      </c>
    </row>
    <row r="2104" spans="1:34" ht="14.5" x14ac:dyDescent="0.35">
      <c r="A2104" s="681" t="s">
        <v>4984</v>
      </c>
      <c r="B2104" s="682" t="s">
        <v>5021</v>
      </c>
      <c r="C2104" s="419"/>
      <c r="D2104" s="419"/>
      <c r="E2104" s="419"/>
      <c r="F2104" s="419"/>
      <c r="G2104" s="419"/>
      <c r="H2104" s="419"/>
      <c r="I2104" s="419"/>
      <c r="J2104" s="419"/>
      <c r="K2104" s="419"/>
      <c r="L2104" s="419"/>
      <c r="M2104" t="s">
        <v>5022</v>
      </c>
      <c r="N2104">
        <v>17</v>
      </c>
      <c r="O2104">
        <v>10</v>
      </c>
      <c r="P2104">
        <v>7</v>
      </c>
      <c r="Q2104">
        <v>3</v>
      </c>
      <c r="R2104">
        <v>7</v>
      </c>
      <c r="S2104">
        <v>3</v>
      </c>
      <c r="T2104">
        <v>2</v>
      </c>
      <c r="U2104">
        <v>2</v>
      </c>
      <c r="V2104">
        <v>0</v>
      </c>
      <c r="W2104">
        <v>1</v>
      </c>
      <c r="X2104">
        <v>5</v>
      </c>
      <c r="Y2104">
        <v>1</v>
      </c>
      <c r="Z2104">
        <v>1</v>
      </c>
      <c r="AA2104">
        <v>2</v>
      </c>
      <c r="AB2104">
        <v>0</v>
      </c>
      <c r="AC2104" s="419">
        <f t="shared" si="198"/>
        <v>2</v>
      </c>
      <c r="AD2104" s="419">
        <f t="shared" si="199"/>
        <v>2</v>
      </c>
      <c r="AE2104" s="419">
        <f t="shared" si="200"/>
        <v>2</v>
      </c>
      <c r="AF2104" s="419">
        <f t="shared" si="201"/>
        <v>1</v>
      </c>
      <c r="AG2104" s="419">
        <f t="shared" si="202"/>
        <v>0</v>
      </c>
      <c r="AH2104" s="419">
        <f t="shared" si="203"/>
        <v>0</v>
      </c>
    </row>
    <row r="2105" spans="1:34" ht="14.5" x14ac:dyDescent="0.35">
      <c r="A2105" s="681" t="s">
        <v>5024</v>
      </c>
      <c r="B2105" s="682" t="s">
        <v>5025</v>
      </c>
      <c r="C2105" s="419"/>
      <c r="D2105" s="419"/>
      <c r="E2105" s="419"/>
      <c r="F2105" s="419"/>
      <c r="G2105" s="419"/>
      <c r="H2105" s="419"/>
      <c r="I2105" s="419"/>
      <c r="J2105" s="419"/>
      <c r="K2105" s="419"/>
      <c r="L2105" s="419"/>
      <c r="M2105" t="s">
        <v>1597</v>
      </c>
      <c r="N2105">
        <v>44</v>
      </c>
      <c r="O2105">
        <v>25</v>
      </c>
      <c r="P2105">
        <v>19</v>
      </c>
      <c r="Q2105">
        <v>10</v>
      </c>
      <c r="R2105">
        <v>10</v>
      </c>
      <c r="S2105">
        <v>1</v>
      </c>
      <c r="T2105">
        <v>7</v>
      </c>
      <c r="U2105">
        <v>16</v>
      </c>
      <c r="V2105">
        <v>0</v>
      </c>
      <c r="W2105">
        <v>5</v>
      </c>
      <c r="X2105">
        <v>5</v>
      </c>
      <c r="Y2105">
        <v>0</v>
      </c>
      <c r="Z2105">
        <v>7</v>
      </c>
      <c r="AA2105">
        <v>8</v>
      </c>
      <c r="AB2105">
        <v>0</v>
      </c>
      <c r="AC2105" s="419">
        <f t="shared" si="198"/>
        <v>5</v>
      </c>
      <c r="AD2105" s="419">
        <f t="shared" si="199"/>
        <v>5</v>
      </c>
      <c r="AE2105" s="419">
        <f t="shared" si="200"/>
        <v>1</v>
      </c>
      <c r="AF2105" s="419">
        <f t="shared" si="201"/>
        <v>0</v>
      </c>
      <c r="AG2105" s="419">
        <f t="shared" si="202"/>
        <v>8</v>
      </c>
      <c r="AH2105" s="419">
        <f t="shared" si="203"/>
        <v>0</v>
      </c>
    </row>
    <row r="2106" spans="1:34" ht="14.5" x14ac:dyDescent="0.35">
      <c r="A2106" s="681" t="s">
        <v>7951</v>
      </c>
      <c r="B2106" s="682" t="s">
        <v>5026</v>
      </c>
      <c r="C2106" s="419"/>
      <c r="D2106" s="419"/>
      <c r="E2106" s="419"/>
      <c r="F2106" s="419"/>
      <c r="G2106" s="419"/>
      <c r="H2106" s="419"/>
      <c r="I2106" s="419"/>
      <c r="J2106" s="419"/>
      <c r="K2106" s="419"/>
      <c r="L2106" s="419"/>
      <c r="M2106" t="s">
        <v>5027</v>
      </c>
      <c r="N2106">
        <v>2</v>
      </c>
      <c r="O2106">
        <v>1</v>
      </c>
      <c r="P2106">
        <v>1</v>
      </c>
      <c r="Q2106">
        <v>1</v>
      </c>
      <c r="R2106">
        <v>1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0</v>
      </c>
      <c r="AB2106">
        <v>0</v>
      </c>
      <c r="AC2106" s="419">
        <f t="shared" si="198"/>
        <v>1</v>
      </c>
      <c r="AD2106" s="419">
        <f t="shared" si="199"/>
        <v>0</v>
      </c>
      <c r="AE2106" s="419">
        <f t="shared" si="200"/>
        <v>0</v>
      </c>
      <c r="AF2106" s="419">
        <f t="shared" si="201"/>
        <v>0</v>
      </c>
      <c r="AG2106" s="419">
        <f t="shared" si="202"/>
        <v>0</v>
      </c>
      <c r="AH2106" s="419">
        <f t="shared" si="203"/>
        <v>0</v>
      </c>
    </row>
    <row r="2107" spans="1:34" ht="14.5" x14ac:dyDescent="0.35">
      <c r="A2107" s="681" t="s">
        <v>2852</v>
      </c>
      <c r="B2107" s="682" t="s">
        <v>11058</v>
      </c>
      <c r="C2107" s="419"/>
      <c r="D2107" s="419"/>
      <c r="E2107" s="419"/>
      <c r="F2107" s="419"/>
      <c r="G2107" s="419"/>
      <c r="H2107" s="419"/>
      <c r="I2107" s="419"/>
      <c r="J2107" s="419"/>
      <c r="K2107" s="419"/>
      <c r="L2107" s="419"/>
      <c r="M2107" t="s">
        <v>179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 s="419">
        <f t="shared" si="198"/>
        <v>0</v>
      </c>
      <c r="AD2107" s="419">
        <f t="shared" si="199"/>
        <v>0</v>
      </c>
      <c r="AE2107" s="419">
        <f t="shared" si="200"/>
        <v>0</v>
      </c>
      <c r="AF2107" s="419">
        <f t="shared" si="201"/>
        <v>0</v>
      </c>
      <c r="AG2107" s="419">
        <f t="shared" si="202"/>
        <v>0</v>
      </c>
      <c r="AH2107" s="419">
        <f t="shared" si="203"/>
        <v>0</v>
      </c>
    </row>
    <row r="2108" spans="1:34" ht="14.5" x14ac:dyDescent="0.35">
      <c r="A2108" s="681" t="s">
        <v>623</v>
      </c>
      <c r="B2108" s="682" t="s">
        <v>11062</v>
      </c>
      <c r="C2108" s="419"/>
      <c r="D2108" s="419"/>
      <c r="E2108" s="419"/>
      <c r="F2108" s="419"/>
      <c r="G2108" s="419"/>
      <c r="H2108" s="419"/>
      <c r="I2108" s="419"/>
      <c r="J2108" s="419"/>
      <c r="K2108" s="419"/>
      <c r="L2108" s="419"/>
      <c r="M2108" t="s">
        <v>11063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 s="419">
        <f t="shared" si="198"/>
        <v>0</v>
      </c>
      <c r="AD2108" s="419">
        <f t="shared" si="199"/>
        <v>0</v>
      </c>
      <c r="AE2108" s="419">
        <f t="shared" si="200"/>
        <v>0</v>
      </c>
      <c r="AF2108" s="419">
        <f t="shared" si="201"/>
        <v>0</v>
      </c>
      <c r="AG2108" s="419">
        <f t="shared" si="202"/>
        <v>0</v>
      </c>
      <c r="AH2108" s="419">
        <f t="shared" si="203"/>
        <v>0</v>
      </c>
    </row>
    <row r="2109" spans="1:34" ht="14.5" x14ac:dyDescent="0.35">
      <c r="A2109" s="681" t="s">
        <v>2780</v>
      </c>
      <c r="B2109" s="682" t="s">
        <v>5029</v>
      </c>
      <c r="C2109" s="419"/>
      <c r="D2109" s="419"/>
      <c r="E2109" s="419"/>
      <c r="F2109" s="419"/>
      <c r="G2109" s="419"/>
      <c r="H2109" s="419"/>
      <c r="I2109" s="419"/>
      <c r="J2109" s="419"/>
      <c r="K2109" s="419"/>
      <c r="L2109" s="419"/>
      <c r="M2109" t="s">
        <v>3295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 s="419">
        <f t="shared" si="198"/>
        <v>0</v>
      </c>
      <c r="AD2109" s="419">
        <f t="shared" si="199"/>
        <v>0</v>
      </c>
      <c r="AE2109" s="419">
        <f t="shared" si="200"/>
        <v>0</v>
      </c>
      <c r="AF2109" s="419">
        <f t="shared" si="201"/>
        <v>0</v>
      </c>
      <c r="AG2109" s="419">
        <f t="shared" si="202"/>
        <v>0</v>
      </c>
      <c r="AH2109" s="419">
        <f t="shared" si="203"/>
        <v>0</v>
      </c>
    </row>
    <row r="2110" spans="1:34" ht="14.5" x14ac:dyDescent="0.35">
      <c r="A2110" s="681" t="s">
        <v>7836</v>
      </c>
      <c r="B2110" s="682" t="s">
        <v>5031</v>
      </c>
      <c r="C2110" s="419"/>
      <c r="D2110" s="419"/>
      <c r="E2110" s="419"/>
      <c r="F2110" s="419"/>
      <c r="G2110" s="419"/>
      <c r="H2110" s="419"/>
      <c r="I2110" s="419"/>
      <c r="J2110" s="419"/>
      <c r="K2110" s="419"/>
      <c r="L2110" s="419"/>
      <c r="M2110" t="s">
        <v>5032</v>
      </c>
      <c r="N2110">
        <v>1</v>
      </c>
      <c r="O2110">
        <v>0</v>
      </c>
      <c r="P2110">
        <v>1</v>
      </c>
      <c r="Q2110">
        <v>0</v>
      </c>
      <c r="R2110">
        <v>0</v>
      </c>
      <c r="S2110">
        <v>1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 s="419">
        <f t="shared" si="198"/>
        <v>0</v>
      </c>
      <c r="AD2110" s="419">
        <f t="shared" si="199"/>
        <v>0</v>
      </c>
      <c r="AE2110" s="419">
        <f t="shared" si="200"/>
        <v>1</v>
      </c>
      <c r="AF2110" s="419">
        <f t="shared" si="201"/>
        <v>0</v>
      </c>
      <c r="AG2110" s="419">
        <f t="shared" si="202"/>
        <v>0</v>
      </c>
      <c r="AH2110" s="419">
        <f t="shared" si="203"/>
        <v>0</v>
      </c>
    </row>
    <row r="2111" spans="1:34" ht="14.5" x14ac:dyDescent="0.35">
      <c r="A2111" s="681" t="s">
        <v>478</v>
      </c>
      <c r="B2111" s="682" t="s">
        <v>5035</v>
      </c>
      <c r="C2111" s="419"/>
      <c r="D2111" s="419"/>
      <c r="E2111" s="419"/>
      <c r="F2111" s="419"/>
      <c r="G2111" s="419"/>
      <c r="H2111" s="419"/>
      <c r="I2111" s="419"/>
      <c r="J2111" s="419"/>
      <c r="K2111" s="419"/>
      <c r="L2111" s="419"/>
      <c r="M2111" t="s">
        <v>1670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 s="419">
        <f t="shared" si="198"/>
        <v>0</v>
      </c>
      <c r="AD2111" s="419">
        <f t="shared" si="199"/>
        <v>0</v>
      </c>
      <c r="AE2111" s="419">
        <f t="shared" si="200"/>
        <v>0</v>
      </c>
      <c r="AF2111" s="419">
        <f t="shared" si="201"/>
        <v>0</v>
      </c>
      <c r="AG2111" s="419">
        <f t="shared" si="202"/>
        <v>0</v>
      </c>
      <c r="AH2111" s="419">
        <f t="shared" si="203"/>
        <v>0</v>
      </c>
    </row>
    <row r="2112" spans="1:34" ht="14.5" x14ac:dyDescent="0.35">
      <c r="A2112" s="681" t="s">
        <v>566</v>
      </c>
      <c r="B2112" s="682" t="s">
        <v>5038</v>
      </c>
      <c r="C2112" s="419"/>
      <c r="D2112" s="419"/>
      <c r="E2112" s="419"/>
      <c r="F2112" s="419"/>
      <c r="G2112" s="419"/>
      <c r="H2112" s="419"/>
      <c r="I2112" s="419"/>
      <c r="J2112" s="419"/>
      <c r="K2112" s="419"/>
      <c r="L2112" s="419"/>
      <c r="M2112" t="s">
        <v>4816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 s="419">
        <f t="shared" si="198"/>
        <v>0</v>
      </c>
      <c r="AD2112" s="419">
        <f t="shared" si="199"/>
        <v>0</v>
      </c>
      <c r="AE2112" s="419">
        <f t="shared" si="200"/>
        <v>0</v>
      </c>
      <c r="AF2112" s="419">
        <f t="shared" si="201"/>
        <v>0</v>
      </c>
      <c r="AG2112" s="419">
        <f t="shared" si="202"/>
        <v>0</v>
      </c>
      <c r="AH2112" s="419">
        <f t="shared" si="203"/>
        <v>0</v>
      </c>
    </row>
    <row r="2113" spans="1:34" ht="14.5" x14ac:dyDescent="0.35">
      <c r="A2113" s="681" t="s">
        <v>7727</v>
      </c>
      <c r="B2113" s="682" t="s">
        <v>5040</v>
      </c>
      <c r="C2113" s="419"/>
      <c r="D2113" s="419"/>
      <c r="E2113" s="419"/>
      <c r="F2113" s="419"/>
      <c r="G2113" s="419"/>
      <c r="H2113" s="419"/>
      <c r="I2113" s="419"/>
      <c r="J2113" s="419"/>
      <c r="K2113" s="419"/>
      <c r="L2113" s="419"/>
      <c r="M2113" t="s">
        <v>5041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 s="419">
        <f t="shared" si="198"/>
        <v>0</v>
      </c>
      <c r="AD2113" s="419">
        <f t="shared" si="199"/>
        <v>0</v>
      </c>
      <c r="AE2113" s="419">
        <f t="shared" si="200"/>
        <v>0</v>
      </c>
      <c r="AF2113" s="419">
        <f t="shared" si="201"/>
        <v>0</v>
      </c>
      <c r="AG2113" s="419">
        <f t="shared" si="202"/>
        <v>0</v>
      </c>
      <c r="AH2113" s="419">
        <f t="shared" si="203"/>
        <v>0</v>
      </c>
    </row>
    <row r="2114" spans="1:34" ht="14.5" x14ac:dyDescent="0.35">
      <c r="A2114" s="681" t="s">
        <v>7191</v>
      </c>
      <c r="B2114" s="682" t="s">
        <v>5042</v>
      </c>
      <c r="C2114" s="419"/>
      <c r="D2114" s="419"/>
      <c r="E2114" s="419"/>
      <c r="F2114" s="419"/>
      <c r="G2114" s="419"/>
      <c r="H2114" s="419"/>
      <c r="I2114" s="419"/>
      <c r="J2114" s="419"/>
      <c r="K2114" s="419"/>
      <c r="L2114" s="419"/>
      <c r="M2114" t="s">
        <v>217</v>
      </c>
      <c r="N2114">
        <v>13</v>
      </c>
      <c r="O2114">
        <v>7</v>
      </c>
      <c r="P2114">
        <v>6</v>
      </c>
      <c r="Q2114">
        <v>1</v>
      </c>
      <c r="R2114">
        <v>4</v>
      </c>
      <c r="S2114">
        <v>0</v>
      </c>
      <c r="T2114">
        <v>3</v>
      </c>
      <c r="U2114">
        <v>5</v>
      </c>
      <c r="V2114">
        <v>0</v>
      </c>
      <c r="W2114">
        <v>0</v>
      </c>
      <c r="X2114">
        <v>2</v>
      </c>
      <c r="Y2114">
        <v>0</v>
      </c>
      <c r="Z2114">
        <v>2</v>
      </c>
      <c r="AA2114">
        <v>3</v>
      </c>
      <c r="AB2114">
        <v>0</v>
      </c>
      <c r="AC2114" s="419">
        <f t="shared" si="198"/>
        <v>1</v>
      </c>
      <c r="AD2114" s="419">
        <f t="shared" si="199"/>
        <v>2</v>
      </c>
      <c r="AE2114" s="419">
        <f t="shared" si="200"/>
        <v>0</v>
      </c>
      <c r="AF2114" s="419">
        <f t="shared" si="201"/>
        <v>1</v>
      </c>
      <c r="AG2114" s="419">
        <f t="shared" si="202"/>
        <v>2</v>
      </c>
      <c r="AH2114" s="419">
        <f t="shared" si="203"/>
        <v>0</v>
      </c>
    </row>
    <row r="2115" spans="1:34" ht="14.5" x14ac:dyDescent="0.35">
      <c r="A2115" s="681" t="s">
        <v>695</v>
      </c>
      <c r="B2115" s="682" t="s">
        <v>5043</v>
      </c>
      <c r="C2115" s="419"/>
      <c r="D2115" s="419"/>
      <c r="E2115" s="419"/>
      <c r="F2115" s="419"/>
      <c r="G2115" s="419"/>
      <c r="H2115" s="419"/>
      <c r="I2115" s="419"/>
      <c r="J2115" s="419"/>
      <c r="K2115" s="419"/>
      <c r="L2115" s="419"/>
      <c r="M2115" t="s">
        <v>1475</v>
      </c>
      <c r="N2115">
        <v>2</v>
      </c>
      <c r="O2115">
        <v>2</v>
      </c>
      <c r="P2115">
        <v>0</v>
      </c>
      <c r="Q2115">
        <v>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2</v>
      </c>
      <c r="X2115">
        <v>0</v>
      </c>
      <c r="Y2115">
        <v>0</v>
      </c>
      <c r="Z2115">
        <v>0</v>
      </c>
      <c r="AA2115">
        <v>0</v>
      </c>
      <c r="AB2115">
        <v>0</v>
      </c>
      <c r="AC2115" s="419">
        <f t="shared" si="198"/>
        <v>0</v>
      </c>
      <c r="AD2115" s="419">
        <f t="shared" si="199"/>
        <v>0</v>
      </c>
      <c r="AE2115" s="419">
        <f t="shared" si="200"/>
        <v>0</v>
      </c>
      <c r="AF2115" s="419">
        <f t="shared" si="201"/>
        <v>0</v>
      </c>
      <c r="AG2115" s="419">
        <f t="shared" si="202"/>
        <v>0</v>
      </c>
      <c r="AH2115" s="419">
        <f t="shared" si="203"/>
        <v>0</v>
      </c>
    </row>
    <row r="2116" spans="1:34" ht="14.5" x14ac:dyDescent="0.35">
      <c r="A2116" s="681" t="s">
        <v>2223</v>
      </c>
      <c r="B2116" s="682" t="s">
        <v>5045</v>
      </c>
      <c r="C2116" s="419"/>
      <c r="D2116" s="419"/>
      <c r="E2116" s="419"/>
      <c r="F2116" s="419"/>
      <c r="G2116" s="419"/>
      <c r="H2116" s="419"/>
      <c r="I2116" s="419"/>
      <c r="J2116" s="419"/>
      <c r="K2116" s="419"/>
      <c r="L2116" s="419"/>
      <c r="M2116" t="s">
        <v>5046</v>
      </c>
      <c r="N2116">
        <v>23</v>
      </c>
      <c r="O2116">
        <v>12</v>
      </c>
      <c r="P2116">
        <v>11</v>
      </c>
      <c r="Q2116">
        <v>3</v>
      </c>
      <c r="R2116">
        <v>3</v>
      </c>
      <c r="S2116">
        <v>3</v>
      </c>
      <c r="T2116">
        <v>4</v>
      </c>
      <c r="U2116">
        <v>10</v>
      </c>
      <c r="V2116">
        <v>0</v>
      </c>
      <c r="W2116">
        <v>1</v>
      </c>
      <c r="X2116">
        <v>2</v>
      </c>
      <c r="Y2116">
        <v>3</v>
      </c>
      <c r="Z2116">
        <v>2</v>
      </c>
      <c r="AA2116">
        <v>4</v>
      </c>
      <c r="AB2116">
        <v>0</v>
      </c>
      <c r="AC2116" s="419">
        <f t="shared" ref="AC2116:AC2179" si="204">+Q2116-W2116</f>
        <v>2</v>
      </c>
      <c r="AD2116" s="419">
        <f t="shared" ref="AD2116:AD2179" si="205">+R2116-X2116</f>
        <v>1</v>
      </c>
      <c r="AE2116" s="419">
        <f t="shared" ref="AE2116:AE2179" si="206">+S2116-Y2116</f>
        <v>0</v>
      </c>
      <c r="AF2116" s="419">
        <f t="shared" ref="AF2116:AF2179" si="207">+T2116-Z2116</f>
        <v>2</v>
      </c>
      <c r="AG2116" s="419">
        <f t="shared" ref="AG2116:AG2179" si="208">+U2116-AA2116</f>
        <v>6</v>
      </c>
      <c r="AH2116" s="419">
        <f t="shared" ref="AH2116:AH2179" si="209">+V2116-AB2116</f>
        <v>0</v>
      </c>
    </row>
    <row r="2117" spans="1:34" ht="14.5" x14ac:dyDescent="0.35">
      <c r="A2117" s="681" t="s">
        <v>5047</v>
      </c>
      <c r="B2117" s="682" t="s">
        <v>5048</v>
      </c>
      <c r="C2117" s="419"/>
      <c r="D2117" s="419"/>
      <c r="E2117" s="419"/>
      <c r="F2117" s="419"/>
      <c r="G2117" s="419"/>
      <c r="H2117" s="419"/>
      <c r="I2117" s="419"/>
      <c r="J2117" s="419"/>
      <c r="K2117" s="419"/>
      <c r="L2117" s="419"/>
      <c r="M2117" t="s">
        <v>3098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 s="419">
        <f t="shared" si="204"/>
        <v>0</v>
      </c>
      <c r="AD2117" s="419">
        <f t="shared" si="205"/>
        <v>0</v>
      </c>
      <c r="AE2117" s="419">
        <f t="shared" si="206"/>
        <v>0</v>
      </c>
      <c r="AF2117" s="419">
        <f t="shared" si="207"/>
        <v>0</v>
      </c>
      <c r="AG2117" s="419">
        <f t="shared" si="208"/>
        <v>0</v>
      </c>
      <c r="AH2117" s="419">
        <f t="shared" si="209"/>
        <v>0</v>
      </c>
    </row>
    <row r="2118" spans="1:34" ht="14.5" x14ac:dyDescent="0.35">
      <c r="A2118" s="681" t="s">
        <v>7193</v>
      </c>
      <c r="B2118" s="682" t="s">
        <v>5050</v>
      </c>
      <c r="C2118" s="419"/>
      <c r="D2118" s="419"/>
      <c r="E2118" s="419"/>
      <c r="F2118" s="419"/>
      <c r="G2118" s="419"/>
      <c r="H2118" s="419"/>
      <c r="I2118" s="419"/>
      <c r="J2118" s="419"/>
      <c r="K2118" s="419"/>
      <c r="L2118" s="419"/>
      <c r="M2118" t="s">
        <v>562</v>
      </c>
      <c r="N2118">
        <v>4</v>
      </c>
      <c r="O2118">
        <v>1</v>
      </c>
      <c r="P2118">
        <v>3</v>
      </c>
      <c r="Q2118">
        <v>2</v>
      </c>
      <c r="R2118">
        <v>2</v>
      </c>
      <c r="S2118">
        <v>0</v>
      </c>
      <c r="T2118">
        <v>0</v>
      </c>
      <c r="U2118">
        <v>0</v>
      </c>
      <c r="V2118">
        <v>0</v>
      </c>
      <c r="W2118">
        <v>1</v>
      </c>
      <c r="X2118">
        <v>0</v>
      </c>
      <c r="Y2118">
        <v>0</v>
      </c>
      <c r="Z2118">
        <v>0</v>
      </c>
      <c r="AA2118">
        <v>0</v>
      </c>
      <c r="AB2118">
        <v>0</v>
      </c>
      <c r="AC2118" s="419">
        <f t="shared" si="204"/>
        <v>1</v>
      </c>
      <c r="AD2118" s="419">
        <f t="shared" si="205"/>
        <v>2</v>
      </c>
      <c r="AE2118" s="419">
        <f t="shared" si="206"/>
        <v>0</v>
      </c>
      <c r="AF2118" s="419">
        <f t="shared" si="207"/>
        <v>0</v>
      </c>
      <c r="AG2118" s="419">
        <f t="shared" si="208"/>
        <v>0</v>
      </c>
      <c r="AH2118" s="419">
        <f t="shared" si="209"/>
        <v>0</v>
      </c>
    </row>
    <row r="2119" spans="1:34" ht="14.5" x14ac:dyDescent="0.35">
      <c r="A2119" s="681" t="s">
        <v>8242</v>
      </c>
      <c r="B2119" s="682" t="s">
        <v>10963</v>
      </c>
      <c r="C2119" s="419"/>
      <c r="D2119" s="419"/>
      <c r="E2119" s="419"/>
      <c r="F2119" s="419"/>
      <c r="G2119" s="419"/>
      <c r="H2119" s="419"/>
      <c r="I2119" s="419"/>
      <c r="J2119" s="419"/>
      <c r="K2119" s="419"/>
      <c r="L2119" s="419"/>
      <c r="M2119" t="s">
        <v>1273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 s="419">
        <f t="shared" si="204"/>
        <v>0</v>
      </c>
      <c r="AD2119" s="419">
        <f t="shared" si="205"/>
        <v>0</v>
      </c>
      <c r="AE2119" s="419">
        <f t="shared" si="206"/>
        <v>0</v>
      </c>
      <c r="AF2119" s="419">
        <f t="shared" si="207"/>
        <v>0</v>
      </c>
      <c r="AG2119" s="419">
        <f t="shared" si="208"/>
        <v>0</v>
      </c>
      <c r="AH2119" s="419">
        <f t="shared" si="209"/>
        <v>0</v>
      </c>
    </row>
    <row r="2120" spans="1:34" ht="14.5" x14ac:dyDescent="0.35">
      <c r="A2120" s="681" t="s">
        <v>2419</v>
      </c>
      <c r="B2120" s="682" t="s">
        <v>5052</v>
      </c>
      <c r="C2120" s="419"/>
      <c r="D2120" s="419"/>
      <c r="E2120" s="419"/>
      <c r="F2120" s="419"/>
      <c r="G2120" s="419"/>
      <c r="H2120" s="419"/>
      <c r="I2120" s="419"/>
      <c r="J2120" s="419"/>
      <c r="K2120" s="419"/>
      <c r="L2120" s="419"/>
      <c r="M2120" t="s">
        <v>1898</v>
      </c>
      <c r="N2120">
        <v>20</v>
      </c>
      <c r="O2120">
        <v>10</v>
      </c>
      <c r="P2120">
        <v>10</v>
      </c>
      <c r="Q2120">
        <v>1</v>
      </c>
      <c r="R2120">
        <v>6</v>
      </c>
      <c r="S2120">
        <v>1</v>
      </c>
      <c r="T2120">
        <v>3</v>
      </c>
      <c r="U2120">
        <v>9</v>
      </c>
      <c r="V2120">
        <v>0</v>
      </c>
      <c r="W2120">
        <v>0</v>
      </c>
      <c r="X2120">
        <v>4</v>
      </c>
      <c r="Y2120">
        <v>0</v>
      </c>
      <c r="Z2120">
        <v>2</v>
      </c>
      <c r="AA2120">
        <v>4</v>
      </c>
      <c r="AB2120">
        <v>0</v>
      </c>
      <c r="AC2120" s="419">
        <f t="shared" si="204"/>
        <v>1</v>
      </c>
      <c r="AD2120" s="419">
        <f t="shared" si="205"/>
        <v>2</v>
      </c>
      <c r="AE2120" s="419">
        <f t="shared" si="206"/>
        <v>1</v>
      </c>
      <c r="AF2120" s="419">
        <f t="shared" si="207"/>
        <v>1</v>
      </c>
      <c r="AG2120" s="419">
        <f t="shared" si="208"/>
        <v>5</v>
      </c>
      <c r="AH2120" s="419">
        <f t="shared" si="209"/>
        <v>0</v>
      </c>
    </row>
    <row r="2121" spans="1:34" ht="14.5" x14ac:dyDescent="0.35">
      <c r="A2121" s="681" t="s">
        <v>1397</v>
      </c>
      <c r="B2121" s="682" t="s">
        <v>5053</v>
      </c>
      <c r="C2121" s="419"/>
      <c r="D2121" s="419"/>
      <c r="E2121" s="419"/>
      <c r="F2121" s="419"/>
      <c r="G2121" s="419"/>
      <c r="H2121" s="419"/>
      <c r="I2121" s="419"/>
      <c r="J2121" s="419"/>
      <c r="K2121" s="419"/>
      <c r="L2121" s="419"/>
      <c r="M2121" t="s">
        <v>5054</v>
      </c>
      <c r="N2121">
        <v>6</v>
      </c>
      <c r="O2121">
        <v>4</v>
      </c>
      <c r="P2121">
        <v>2</v>
      </c>
      <c r="Q2121">
        <v>1</v>
      </c>
      <c r="R2121">
        <v>4</v>
      </c>
      <c r="S2121">
        <v>1</v>
      </c>
      <c r="T2121">
        <v>0</v>
      </c>
      <c r="U2121">
        <v>0</v>
      </c>
      <c r="V2121">
        <v>0</v>
      </c>
      <c r="W2121">
        <v>0</v>
      </c>
      <c r="X2121">
        <v>3</v>
      </c>
      <c r="Y2121">
        <v>1</v>
      </c>
      <c r="Z2121">
        <v>0</v>
      </c>
      <c r="AA2121">
        <v>0</v>
      </c>
      <c r="AB2121">
        <v>0</v>
      </c>
      <c r="AC2121" s="419">
        <f t="shared" si="204"/>
        <v>1</v>
      </c>
      <c r="AD2121" s="419">
        <f t="shared" si="205"/>
        <v>1</v>
      </c>
      <c r="AE2121" s="419">
        <f t="shared" si="206"/>
        <v>0</v>
      </c>
      <c r="AF2121" s="419">
        <f t="shared" si="207"/>
        <v>0</v>
      </c>
      <c r="AG2121" s="419">
        <f t="shared" si="208"/>
        <v>0</v>
      </c>
      <c r="AH2121" s="419">
        <f t="shared" si="209"/>
        <v>0</v>
      </c>
    </row>
    <row r="2122" spans="1:34" ht="14.5" x14ac:dyDescent="0.35">
      <c r="A2122" s="681" t="s">
        <v>5055</v>
      </c>
      <c r="B2122" s="682" t="s">
        <v>5056</v>
      </c>
      <c r="C2122" s="419"/>
      <c r="D2122" s="419"/>
      <c r="E2122" s="419"/>
      <c r="F2122" s="419"/>
      <c r="G2122" s="419"/>
      <c r="H2122" s="419"/>
      <c r="I2122" s="419"/>
      <c r="J2122" s="419"/>
      <c r="K2122" s="419"/>
      <c r="L2122" s="419"/>
      <c r="M2122" t="s">
        <v>5018</v>
      </c>
      <c r="N2122">
        <v>3</v>
      </c>
      <c r="O2122">
        <v>2</v>
      </c>
      <c r="P2122">
        <v>1</v>
      </c>
      <c r="Q2122">
        <v>2</v>
      </c>
      <c r="R2122">
        <v>0</v>
      </c>
      <c r="S2122">
        <v>1</v>
      </c>
      <c r="T2122">
        <v>0</v>
      </c>
      <c r="U2122">
        <v>0</v>
      </c>
      <c r="V2122">
        <v>0</v>
      </c>
      <c r="W2122">
        <v>2</v>
      </c>
      <c r="X2122">
        <v>0</v>
      </c>
      <c r="Y2122">
        <v>0</v>
      </c>
      <c r="Z2122">
        <v>0</v>
      </c>
      <c r="AA2122">
        <v>0</v>
      </c>
      <c r="AB2122">
        <v>0</v>
      </c>
      <c r="AC2122" s="419">
        <f t="shared" si="204"/>
        <v>0</v>
      </c>
      <c r="AD2122" s="419">
        <f t="shared" si="205"/>
        <v>0</v>
      </c>
      <c r="AE2122" s="419">
        <f t="shared" si="206"/>
        <v>1</v>
      </c>
      <c r="AF2122" s="419">
        <f t="shared" si="207"/>
        <v>0</v>
      </c>
      <c r="AG2122" s="419">
        <f t="shared" si="208"/>
        <v>0</v>
      </c>
      <c r="AH2122" s="419">
        <f t="shared" si="209"/>
        <v>0</v>
      </c>
    </row>
    <row r="2123" spans="1:34" ht="14.5" x14ac:dyDescent="0.35">
      <c r="A2123" s="681" t="s">
        <v>2415</v>
      </c>
      <c r="B2123" s="682" t="s">
        <v>5058</v>
      </c>
      <c r="C2123" s="419"/>
      <c r="D2123" s="419"/>
      <c r="E2123" s="419"/>
      <c r="F2123" s="419"/>
      <c r="G2123" s="419"/>
      <c r="H2123" s="419"/>
      <c r="I2123" s="419"/>
      <c r="J2123" s="419"/>
      <c r="K2123" s="419"/>
      <c r="L2123" s="419"/>
      <c r="M2123" t="s">
        <v>165</v>
      </c>
      <c r="N2123">
        <v>4</v>
      </c>
      <c r="O2123">
        <v>1</v>
      </c>
      <c r="P2123">
        <v>3</v>
      </c>
      <c r="Q2123">
        <v>0</v>
      </c>
      <c r="R2123">
        <v>1</v>
      </c>
      <c r="S2123">
        <v>1</v>
      </c>
      <c r="T2123">
        <v>2</v>
      </c>
      <c r="U2123">
        <v>0</v>
      </c>
      <c r="V2123">
        <v>0</v>
      </c>
      <c r="W2123">
        <v>0</v>
      </c>
      <c r="X2123">
        <v>0</v>
      </c>
      <c r="Y2123">
        <v>1</v>
      </c>
      <c r="Z2123">
        <v>0</v>
      </c>
      <c r="AA2123">
        <v>0</v>
      </c>
      <c r="AB2123">
        <v>0</v>
      </c>
      <c r="AC2123" s="419">
        <f t="shared" si="204"/>
        <v>0</v>
      </c>
      <c r="AD2123" s="419">
        <f t="shared" si="205"/>
        <v>1</v>
      </c>
      <c r="AE2123" s="419">
        <f t="shared" si="206"/>
        <v>0</v>
      </c>
      <c r="AF2123" s="419">
        <f t="shared" si="207"/>
        <v>2</v>
      </c>
      <c r="AG2123" s="419">
        <f t="shared" si="208"/>
        <v>0</v>
      </c>
      <c r="AH2123" s="419">
        <f t="shared" si="209"/>
        <v>0</v>
      </c>
    </row>
    <row r="2124" spans="1:34" ht="14.5" x14ac:dyDescent="0.35">
      <c r="A2124" s="681" t="s">
        <v>4642</v>
      </c>
      <c r="B2124" s="682" t="s">
        <v>5059</v>
      </c>
      <c r="C2124" s="419"/>
      <c r="D2124" s="419"/>
      <c r="E2124" s="419"/>
      <c r="F2124" s="419"/>
      <c r="G2124" s="419"/>
      <c r="H2124" s="419"/>
      <c r="I2124" s="419"/>
      <c r="J2124" s="419"/>
      <c r="K2124" s="419"/>
      <c r="L2124" s="419"/>
      <c r="M2124" t="s">
        <v>5060</v>
      </c>
      <c r="N2124">
        <v>34</v>
      </c>
      <c r="O2124">
        <v>12</v>
      </c>
      <c r="P2124">
        <v>22</v>
      </c>
      <c r="Q2124">
        <v>5</v>
      </c>
      <c r="R2124">
        <v>13</v>
      </c>
      <c r="S2124">
        <v>0</v>
      </c>
      <c r="T2124">
        <v>5</v>
      </c>
      <c r="U2124">
        <v>10</v>
      </c>
      <c r="V2124">
        <v>1</v>
      </c>
      <c r="W2124">
        <v>2</v>
      </c>
      <c r="X2124">
        <v>6</v>
      </c>
      <c r="Y2124">
        <v>0</v>
      </c>
      <c r="Z2124">
        <v>1</v>
      </c>
      <c r="AA2124">
        <v>3</v>
      </c>
      <c r="AB2124">
        <v>0</v>
      </c>
      <c r="AC2124" s="419">
        <f t="shared" si="204"/>
        <v>3</v>
      </c>
      <c r="AD2124" s="419">
        <f t="shared" si="205"/>
        <v>7</v>
      </c>
      <c r="AE2124" s="419">
        <f t="shared" si="206"/>
        <v>0</v>
      </c>
      <c r="AF2124" s="419">
        <f t="shared" si="207"/>
        <v>4</v>
      </c>
      <c r="AG2124" s="419">
        <f t="shared" si="208"/>
        <v>7</v>
      </c>
      <c r="AH2124" s="419">
        <f t="shared" si="209"/>
        <v>1</v>
      </c>
    </row>
    <row r="2125" spans="1:34" ht="14.5" x14ac:dyDescent="0.35">
      <c r="A2125" s="681" t="s">
        <v>4567</v>
      </c>
      <c r="B2125" s="682" t="s">
        <v>10962</v>
      </c>
      <c r="C2125" s="419"/>
      <c r="D2125" s="419"/>
      <c r="E2125" s="419"/>
      <c r="F2125" s="419"/>
      <c r="G2125" s="419"/>
      <c r="H2125" s="419"/>
      <c r="I2125" s="419"/>
      <c r="J2125" s="419"/>
      <c r="K2125" s="419"/>
      <c r="L2125" s="419"/>
      <c r="M2125" t="s">
        <v>3295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 s="419">
        <f t="shared" si="204"/>
        <v>0</v>
      </c>
      <c r="AD2125" s="419">
        <f t="shared" si="205"/>
        <v>0</v>
      </c>
      <c r="AE2125" s="419">
        <f t="shared" si="206"/>
        <v>0</v>
      </c>
      <c r="AF2125" s="419">
        <f t="shared" si="207"/>
        <v>0</v>
      </c>
      <c r="AG2125" s="419">
        <f t="shared" si="208"/>
        <v>0</v>
      </c>
      <c r="AH2125" s="419">
        <f t="shared" si="209"/>
        <v>0</v>
      </c>
    </row>
    <row r="2126" spans="1:34" ht="14.5" x14ac:dyDescent="0.35">
      <c r="A2126" s="681" t="s">
        <v>4831</v>
      </c>
      <c r="B2126" s="682" t="s">
        <v>5062</v>
      </c>
      <c r="C2126" s="419"/>
      <c r="D2126" s="419"/>
      <c r="E2126" s="419"/>
      <c r="F2126" s="419"/>
      <c r="G2126" s="419"/>
      <c r="H2126" s="419"/>
      <c r="I2126" s="419"/>
      <c r="J2126" s="419"/>
      <c r="K2126" s="419"/>
      <c r="L2126" s="419"/>
      <c r="M2126" t="s">
        <v>5063</v>
      </c>
      <c r="N2126">
        <v>33</v>
      </c>
      <c r="O2126">
        <v>19</v>
      </c>
      <c r="P2126">
        <v>14</v>
      </c>
      <c r="Q2126">
        <v>3</v>
      </c>
      <c r="R2126">
        <v>12</v>
      </c>
      <c r="S2126">
        <v>0</v>
      </c>
      <c r="T2126">
        <v>8</v>
      </c>
      <c r="U2126">
        <v>9</v>
      </c>
      <c r="V2126">
        <v>1</v>
      </c>
      <c r="W2126">
        <v>2</v>
      </c>
      <c r="X2126">
        <v>8</v>
      </c>
      <c r="Y2126">
        <v>0</v>
      </c>
      <c r="Z2126">
        <v>5</v>
      </c>
      <c r="AA2126">
        <v>4</v>
      </c>
      <c r="AB2126">
        <v>0</v>
      </c>
      <c r="AC2126" s="419">
        <f t="shared" si="204"/>
        <v>1</v>
      </c>
      <c r="AD2126" s="419">
        <f t="shared" si="205"/>
        <v>4</v>
      </c>
      <c r="AE2126" s="419">
        <f t="shared" si="206"/>
        <v>0</v>
      </c>
      <c r="AF2126" s="419">
        <f t="shared" si="207"/>
        <v>3</v>
      </c>
      <c r="AG2126" s="419">
        <f t="shared" si="208"/>
        <v>5</v>
      </c>
      <c r="AH2126" s="419">
        <f t="shared" si="209"/>
        <v>1</v>
      </c>
    </row>
    <row r="2127" spans="1:34" ht="14.5" x14ac:dyDescent="0.35">
      <c r="A2127" s="681" t="s">
        <v>13435</v>
      </c>
      <c r="B2127" s="682" t="s">
        <v>14342</v>
      </c>
      <c r="C2127" s="419"/>
      <c r="D2127" s="419"/>
      <c r="E2127" s="419"/>
      <c r="F2127" s="419"/>
      <c r="G2127" s="419"/>
      <c r="H2127" s="419"/>
      <c r="I2127" s="419"/>
      <c r="J2127" s="419"/>
      <c r="K2127" s="419"/>
      <c r="L2127" s="419"/>
      <c r="M2127" t="s">
        <v>21012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 s="419">
        <f t="shared" si="204"/>
        <v>0</v>
      </c>
      <c r="AD2127" s="419">
        <f t="shared" si="205"/>
        <v>0</v>
      </c>
      <c r="AE2127" s="419">
        <f t="shared" si="206"/>
        <v>0</v>
      </c>
      <c r="AF2127" s="419">
        <f t="shared" si="207"/>
        <v>0</v>
      </c>
      <c r="AG2127" s="419">
        <f t="shared" si="208"/>
        <v>0</v>
      </c>
      <c r="AH2127" s="419">
        <f t="shared" si="209"/>
        <v>0</v>
      </c>
    </row>
    <row r="2128" spans="1:34" ht="14.5" x14ac:dyDescent="0.35">
      <c r="A2128" s="681" t="s">
        <v>5034</v>
      </c>
      <c r="B2128" s="682" t="s">
        <v>11064</v>
      </c>
      <c r="C2128" s="419"/>
      <c r="D2128" s="419"/>
      <c r="E2128" s="419"/>
      <c r="F2128" s="419"/>
      <c r="G2128" s="419"/>
      <c r="H2128" s="419"/>
      <c r="I2128" s="419"/>
      <c r="J2128" s="419"/>
      <c r="K2128" s="419"/>
      <c r="L2128" s="419"/>
      <c r="M2128" t="s">
        <v>11065</v>
      </c>
      <c r="N2128">
        <v>1</v>
      </c>
      <c r="O2128">
        <v>1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1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1</v>
      </c>
      <c r="AC2128" s="419">
        <f t="shared" si="204"/>
        <v>0</v>
      </c>
      <c r="AD2128" s="419">
        <f t="shared" si="205"/>
        <v>0</v>
      </c>
      <c r="AE2128" s="419">
        <f t="shared" si="206"/>
        <v>0</v>
      </c>
      <c r="AF2128" s="419">
        <f t="shared" si="207"/>
        <v>0</v>
      </c>
      <c r="AG2128" s="419">
        <f t="shared" si="208"/>
        <v>0</v>
      </c>
      <c r="AH2128" s="419">
        <f t="shared" si="209"/>
        <v>0</v>
      </c>
    </row>
    <row r="2129" spans="1:34" ht="14.5" x14ac:dyDescent="0.35">
      <c r="A2129" s="681" t="s">
        <v>8417</v>
      </c>
      <c r="B2129" s="682" t="s">
        <v>10992</v>
      </c>
      <c r="C2129" s="419"/>
      <c r="D2129" s="419"/>
      <c r="E2129" s="419"/>
      <c r="F2129" s="419"/>
      <c r="G2129" s="419"/>
      <c r="H2129" s="419"/>
      <c r="I2129" s="419"/>
      <c r="J2129" s="419"/>
      <c r="K2129" s="419"/>
      <c r="L2129" s="419"/>
      <c r="M2129" t="s">
        <v>251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 s="419">
        <f t="shared" si="204"/>
        <v>0</v>
      </c>
      <c r="AD2129" s="419">
        <f t="shared" si="205"/>
        <v>0</v>
      </c>
      <c r="AE2129" s="419">
        <f t="shared" si="206"/>
        <v>0</v>
      </c>
      <c r="AF2129" s="419">
        <f t="shared" si="207"/>
        <v>0</v>
      </c>
      <c r="AG2129" s="419">
        <f t="shared" si="208"/>
        <v>0</v>
      </c>
      <c r="AH2129" s="419">
        <f t="shared" si="209"/>
        <v>0</v>
      </c>
    </row>
    <row r="2130" spans="1:34" ht="14.5" x14ac:dyDescent="0.35">
      <c r="A2130" s="681" t="s">
        <v>7935</v>
      </c>
      <c r="B2130" s="682" t="s">
        <v>5066</v>
      </c>
      <c r="C2130" s="419"/>
      <c r="D2130" s="419"/>
      <c r="E2130" s="419"/>
      <c r="F2130" s="419"/>
      <c r="G2130" s="419"/>
      <c r="H2130" s="419"/>
      <c r="I2130" s="419"/>
      <c r="J2130" s="419"/>
      <c r="K2130" s="419"/>
      <c r="L2130" s="419"/>
      <c r="M2130" t="s">
        <v>5067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 s="419">
        <f t="shared" si="204"/>
        <v>0</v>
      </c>
      <c r="AD2130" s="419">
        <f t="shared" si="205"/>
        <v>0</v>
      </c>
      <c r="AE2130" s="419">
        <f t="shared" si="206"/>
        <v>0</v>
      </c>
      <c r="AF2130" s="419">
        <f t="shared" si="207"/>
        <v>0</v>
      </c>
      <c r="AG2130" s="419">
        <f t="shared" si="208"/>
        <v>0</v>
      </c>
      <c r="AH2130" s="419">
        <f t="shared" si="209"/>
        <v>0</v>
      </c>
    </row>
    <row r="2131" spans="1:34" ht="14.5" x14ac:dyDescent="0.35">
      <c r="A2131" s="681" t="s">
        <v>1513</v>
      </c>
      <c r="B2131" s="682" t="s">
        <v>11070</v>
      </c>
      <c r="C2131" s="419"/>
      <c r="D2131" s="419"/>
      <c r="E2131" s="419"/>
      <c r="F2131" s="419"/>
      <c r="G2131" s="419"/>
      <c r="H2131" s="419"/>
      <c r="I2131" s="419"/>
      <c r="J2131" s="419"/>
      <c r="K2131" s="419"/>
      <c r="L2131" s="419"/>
      <c r="M2131" t="s">
        <v>11071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 s="419">
        <f t="shared" si="204"/>
        <v>0</v>
      </c>
      <c r="AD2131" s="419">
        <f t="shared" si="205"/>
        <v>0</v>
      </c>
      <c r="AE2131" s="419">
        <f t="shared" si="206"/>
        <v>0</v>
      </c>
      <c r="AF2131" s="419">
        <f t="shared" si="207"/>
        <v>0</v>
      </c>
      <c r="AG2131" s="419">
        <f t="shared" si="208"/>
        <v>0</v>
      </c>
      <c r="AH2131" s="419">
        <f t="shared" si="209"/>
        <v>0</v>
      </c>
    </row>
    <row r="2132" spans="1:34" ht="14.5" x14ac:dyDescent="0.35">
      <c r="A2132" s="681" t="s">
        <v>8162</v>
      </c>
      <c r="B2132" s="682" t="s">
        <v>11029</v>
      </c>
      <c r="C2132" s="419"/>
      <c r="D2132" s="419"/>
      <c r="E2132" s="419"/>
      <c r="F2132" s="419"/>
      <c r="G2132" s="419"/>
      <c r="H2132" s="419"/>
      <c r="I2132" s="419"/>
      <c r="J2132" s="419"/>
      <c r="K2132" s="419"/>
      <c r="L2132" s="419"/>
      <c r="M2132" t="s">
        <v>5069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 s="419">
        <f t="shared" si="204"/>
        <v>0</v>
      </c>
      <c r="AD2132" s="419">
        <f t="shared" si="205"/>
        <v>0</v>
      </c>
      <c r="AE2132" s="419">
        <f t="shared" si="206"/>
        <v>0</v>
      </c>
      <c r="AF2132" s="419">
        <f t="shared" si="207"/>
        <v>0</v>
      </c>
      <c r="AG2132" s="419">
        <f t="shared" si="208"/>
        <v>0</v>
      </c>
      <c r="AH2132" s="419">
        <f t="shared" si="209"/>
        <v>0</v>
      </c>
    </row>
    <row r="2133" spans="1:34" ht="14.5" x14ac:dyDescent="0.35">
      <c r="A2133" s="681" t="s">
        <v>1370</v>
      </c>
      <c r="B2133" s="682" t="s">
        <v>5070</v>
      </c>
      <c r="C2133" s="419"/>
      <c r="D2133" s="419"/>
      <c r="E2133" s="419"/>
      <c r="F2133" s="419"/>
      <c r="G2133" s="419"/>
      <c r="H2133" s="419"/>
      <c r="I2133" s="419"/>
      <c r="J2133" s="419"/>
      <c r="K2133" s="419"/>
      <c r="L2133" s="419"/>
      <c r="M2133" t="s">
        <v>536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 s="419">
        <f t="shared" si="204"/>
        <v>0</v>
      </c>
      <c r="AD2133" s="419">
        <f t="shared" si="205"/>
        <v>0</v>
      </c>
      <c r="AE2133" s="419">
        <f t="shared" si="206"/>
        <v>0</v>
      </c>
      <c r="AF2133" s="419">
        <f t="shared" si="207"/>
        <v>0</v>
      </c>
      <c r="AG2133" s="419">
        <f t="shared" si="208"/>
        <v>0</v>
      </c>
      <c r="AH2133" s="419">
        <f t="shared" si="209"/>
        <v>0</v>
      </c>
    </row>
    <row r="2134" spans="1:34" ht="14.5" x14ac:dyDescent="0.35">
      <c r="A2134" s="681" t="s">
        <v>1661</v>
      </c>
      <c r="B2134" s="682" t="s">
        <v>11013</v>
      </c>
      <c r="C2134" s="419"/>
      <c r="D2134" s="419"/>
      <c r="E2134" s="419"/>
      <c r="F2134" s="419"/>
      <c r="G2134" s="419"/>
      <c r="H2134" s="419"/>
      <c r="I2134" s="419"/>
      <c r="J2134" s="419"/>
      <c r="K2134" s="419"/>
      <c r="L2134" s="419"/>
      <c r="M2134" t="s">
        <v>5072</v>
      </c>
      <c r="N2134">
        <v>1</v>
      </c>
      <c r="O2134">
        <v>0</v>
      </c>
      <c r="P2134">
        <v>1</v>
      </c>
      <c r="Q2134">
        <v>1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 s="419">
        <f t="shared" si="204"/>
        <v>1</v>
      </c>
      <c r="AD2134" s="419">
        <f t="shared" si="205"/>
        <v>0</v>
      </c>
      <c r="AE2134" s="419">
        <f t="shared" si="206"/>
        <v>0</v>
      </c>
      <c r="AF2134" s="419">
        <f t="shared" si="207"/>
        <v>0</v>
      </c>
      <c r="AG2134" s="419">
        <f t="shared" si="208"/>
        <v>0</v>
      </c>
      <c r="AH2134" s="419">
        <f t="shared" si="209"/>
        <v>0</v>
      </c>
    </row>
    <row r="2135" spans="1:34" ht="14.5" x14ac:dyDescent="0.35">
      <c r="A2135" s="681" t="s">
        <v>1925</v>
      </c>
      <c r="B2135" s="682" t="s">
        <v>11053</v>
      </c>
      <c r="C2135" s="419"/>
      <c r="D2135" s="419"/>
      <c r="E2135" s="419"/>
      <c r="F2135" s="419"/>
      <c r="G2135" s="419"/>
      <c r="H2135" s="419"/>
      <c r="I2135" s="419"/>
      <c r="J2135" s="419"/>
      <c r="K2135" s="419"/>
      <c r="L2135" s="419"/>
      <c r="M2135" t="s">
        <v>2599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 s="419">
        <f t="shared" si="204"/>
        <v>0</v>
      </c>
      <c r="AD2135" s="419">
        <f t="shared" si="205"/>
        <v>0</v>
      </c>
      <c r="AE2135" s="419">
        <f t="shared" si="206"/>
        <v>0</v>
      </c>
      <c r="AF2135" s="419">
        <f t="shared" si="207"/>
        <v>0</v>
      </c>
      <c r="AG2135" s="419">
        <f t="shared" si="208"/>
        <v>0</v>
      </c>
      <c r="AH2135" s="419">
        <f t="shared" si="209"/>
        <v>0</v>
      </c>
    </row>
    <row r="2136" spans="1:34" ht="14.5" x14ac:dyDescent="0.35">
      <c r="A2136" s="681" t="s">
        <v>8785</v>
      </c>
      <c r="B2136" s="682" t="s">
        <v>8863</v>
      </c>
      <c r="C2136" s="419"/>
      <c r="D2136" s="419"/>
      <c r="E2136" s="419"/>
      <c r="F2136" s="419"/>
      <c r="G2136" s="419"/>
      <c r="H2136" s="419"/>
      <c r="I2136" s="419"/>
      <c r="J2136" s="419"/>
      <c r="K2136" s="419"/>
      <c r="L2136" s="419"/>
      <c r="M2136" t="s">
        <v>8864</v>
      </c>
      <c r="N2136">
        <v>9</v>
      </c>
      <c r="O2136">
        <v>6</v>
      </c>
      <c r="P2136">
        <v>3</v>
      </c>
      <c r="Q2136">
        <v>1</v>
      </c>
      <c r="R2136">
        <v>3</v>
      </c>
      <c r="S2136">
        <v>1</v>
      </c>
      <c r="T2136">
        <v>4</v>
      </c>
      <c r="U2136">
        <v>0</v>
      </c>
      <c r="V2136">
        <v>0</v>
      </c>
      <c r="W2136">
        <v>1</v>
      </c>
      <c r="X2136">
        <v>3</v>
      </c>
      <c r="Y2136">
        <v>0</v>
      </c>
      <c r="Z2136">
        <v>2</v>
      </c>
      <c r="AA2136">
        <v>0</v>
      </c>
      <c r="AB2136">
        <v>0</v>
      </c>
      <c r="AC2136" s="419">
        <f t="shared" si="204"/>
        <v>0</v>
      </c>
      <c r="AD2136" s="419">
        <f t="shared" si="205"/>
        <v>0</v>
      </c>
      <c r="AE2136" s="419">
        <f t="shared" si="206"/>
        <v>1</v>
      </c>
      <c r="AF2136" s="419">
        <f t="shared" si="207"/>
        <v>2</v>
      </c>
      <c r="AG2136" s="419">
        <f t="shared" si="208"/>
        <v>0</v>
      </c>
      <c r="AH2136" s="419">
        <f t="shared" si="209"/>
        <v>0</v>
      </c>
    </row>
    <row r="2137" spans="1:34" ht="14.5" x14ac:dyDescent="0.35">
      <c r="A2137" s="681" t="s">
        <v>7793</v>
      </c>
      <c r="B2137" s="682" t="s">
        <v>7237</v>
      </c>
      <c r="C2137" s="419"/>
      <c r="D2137" s="419"/>
      <c r="E2137" s="419"/>
      <c r="F2137" s="419"/>
      <c r="G2137" s="419"/>
      <c r="H2137" s="419"/>
      <c r="I2137" s="419"/>
      <c r="J2137" s="419"/>
      <c r="K2137" s="419"/>
      <c r="L2137" s="419"/>
      <c r="M2137" t="s">
        <v>251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 s="419">
        <f t="shared" si="204"/>
        <v>0</v>
      </c>
      <c r="AD2137" s="419">
        <f t="shared" si="205"/>
        <v>0</v>
      </c>
      <c r="AE2137" s="419">
        <f t="shared" si="206"/>
        <v>0</v>
      </c>
      <c r="AF2137" s="419">
        <f t="shared" si="207"/>
        <v>0</v>
      </c>
      <c r="AG2137" s="419">
        <f t="shared" si="208"/>
        <v>0</v>
      </c>
      <c r="AH2137" s="419">
        <f t="shared" si="209"/>
        <v>0</v>
      </c>
    </row>
    <row r="2138" spans="1:34" ht="14.5" x14ac:dyDescent="0.35">
      <c r="A2138" s="681" t="s">
        <v>8285</v>
      </c>
      <c r="B2138" s="682" t="s">
        <v>10997</v>
      </c>
      <c r="C2138" s="419"/>
      <c r="D2138" s="419"/>
      <c r="E2138" s="419"/>
      <c r="F2138" s="419"/>
      <c r="G2138" s="419"/>
      <c r="H2138" s="419"/>
      <c r="I2138" s="419"/>
      <c r="J2138" s="419"/>
      <c r="K2138" s="419"/>
      <c r="L2138" s="419"/>
      <c r="M2138" t="s">
        <v>10998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 s="419">
        <f t="shared" si="204"/>
        <v>0</v>
      </c>
      <c r="AD2138" s="419">
        <f t="shared" si="205"/>
        <v>0</v>
      </c>
      <c r="AE2138" s="419">
        <f t="shared" si="206"/>
        <v>0</v>
      </c>
      <c r="AF2138" s="419">
        <f t="shared" si="207"/>
        <v>0</v>
      </c>
      <c r="AG2138" s="419">
        <f t="shared" si="208"/>
        <v>0</v>
      </c>
      <c r="AH2138" s="419">
        <f t="shared" si="209"/>
        <v>0</v>
      </c>
    </row>
    <row r="2139" spans="1:34" ht="14.5" x14ac:dyDescent="0.35">
      <c r="A2139" s="681" t="s">
        <v>3117</v>
      </c>
      <c r="B2139" s="682" t="s">
        <v>8416</v>
      </c>
      <c r="C2139" s="419"/>
      <c r="D2139" s="419"/>
      <c r="E2139" s="419"/>
      <c r="F2139" s="419"/>
      <c r="G2139" s="419"/>
      <c r="H2139" s="419"/>
      <c r="I2139" s="419"/>
      <c r="J2139" s="419"/>
      <c r="K2139" s="419"/>
      <c r="L2139" s="419"/>
      <c r="M2139" t="s">
        <v>11008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 s="419">
        <f t="shared" si="204"/>
        <v>0</v>
      </c>
      <c r="AD2139" s="419">
        <f t="shared" si="205"/>
        <v>0</v>
      </c>
      <c r="AE2139" s="419">
        <f t="shared" si="206"/>
        <v>0</v>
      </c>
      <c r="AF2139" s="419">
        <f t="shared" si="207"/>
        <v>0</v>
      </c>
      <c r="AG2139" s="419">
        <f t="shared" si="208"/>
        <v>0</v>
      </c>
      <c r="AH2139" s="419">
        <f t="shared" si="209"/>
        <v>0</v>
      </c>
    </row>
    <row r="2140" spans="1:34" ht="14.5" x14ac:dyDescent="0.35">
      <c r="A2140" s="681" t="s">
        <v>3123</v>
      </c>
      <c r="B2140" s="682" t="s">
        <v>5073</v>
      </c>
      <c r="C2140" s="419"/>
      <c r="D2140" s="419"/>
      <c r="E2140" s="419"/>
      <c r="F2140" s="419"/>
      <c r="G2140" s="419"/>
      <c r="H2140" s="419"/>
      <c r="I2140" s="419"/>
      <c r="J2140" s="419"/>
      <c r="K2140" s="419"/>
      <c r="L2140" s="419"/>
      <c r="M2140" t="s">
        <v>7480</v>
      </c>
      <c r="N2140">
        <v>15</v>
      </c>
      <c r="O2140">
        <v>12</v>
      </c>
      <c r="P2140">
        <v>3</v>
      </c>
      <c r="Q2140">
        <v>5</v>
      </c>
      <c r="R2140">
        <v>6</v>
      </c>
      <c r="S2140">
        <v>3</v>
      </c>
      <c r="T2140">
        <v>0</v>
      </c>
      <c r="U2140">
        <v>1</v>
      </c>
      <c r="V2140">
        <v>0</v>
      </c>
      <c r="W2140">
        <v>2</v>
      </c>
      <c r="X2140">
        <v>6</v>
      </c>
      <c r="Y2140">
        <v>3</v>
      </c>
      <c r="Z2140">
        <v>0</v>
      </c>
      <c r="AA2140">
        <v>1</v>
      </c>
      <c r="AB2140">
        <v>0</v>
      </c>
      <c r="AC2140" s="419">
        <f t="shared" si="204"/>
        <v>3</v>
      </c>
      <c r="AD2140" s="419">
        <f t="shared" si="205"/>
        <v>0</v>
      </c>
      <c r="AE2140" s="419">
        <f t="shared" si="206"/>
        <v>0</v>
      </c>
      <c r="AF2140" s="419">
        <f t="shared" si="207"/>
        <v>0</v>
      </c>
      <c r="AG2140" s="419">
        <f t="shared" si="208"/>
        <v>0</v>
      </c>
      <c r="AH2140" s="419">
        <f t="shared" si="209"/>
        <v>0</v>
      </c>
    </row>
    <row r="2141" spans="1:34" ht="14.5" x14ac:dyDescent="0.35">
      <c r="A2141" s="681" t="s">
        <v>7195</v>
      </c>
      <c r="B2141" s="682" t="s">
        <v>5074</v>
      </c>
      <c r="C2141" s="419"/>
      <c r="D2141" s="419"/>
      <c r="E2141" s="419"/>
      <c r="F2141" s="419"/>
      <c r="G2141" s="419"/>
      <c r="H2141" s="419"/>
      <c r="I2141" s="419"/>
      <c r="J2141" s="419"/>
      <c r="K2141" s="419"/>
      <c r="L2141" s="419"/>
      <c r="M2141" t="s">
        <v>5075</v>
      </c>
      <c r="N2141">
        <v>1</v>
      </c>
      <c r="O2141">
        <v>1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0</v>
      </c>
      <c r="AB2141">
        <v>0</v>
      </c>
      <c r="AC2141" s="419">
        <f t="shared" si="204"/>
        <v>0</v>
      </c>
      <c r="AD2141" s="419">
        <f t="shared" si="205"/>
        <v>0</v>
      </c>
      <c r="AE2141" s="419">
        <f t="shared" si="206"/>
        <v>0</v>
      </c>
      <c r="AF2141" s="419">
        <f t="shared" si="207"/>
        <v>0</v>
      </c>
      <c r="AG2141" s="419">
        <f t="shared" si="208"/>
        <v>0</v>
      </c>
      <c r="AH2141" s="419">
        <f t="shared" si="209"/>
        <v>0</v>
      </c>
    </row>
    <row r="2142" spans="1:34" ht="14.5" x14ac:dyDescent="0.35">
      <c r="A2142" s="681" t="s">
        <v>3109</v>
      </c>
      <c r="B2142" s="682" t="s">
        <v>5076</v>
      </c>
      <c r="C2142" s="419"/>
      <c r="D2142" s="419"/>
      <c r="E2142" s="419"/>
      <c r="F2142" s="419"/>
      <c r="G2142" s="419"/>
      <c r="H2142" s="419"/>
      <c r="I2142" s="419"/>
      <c r="J2142" s="419"/>
      <c r="K2142" s="419"/>
      <c r="L2142" s="419"/>
      <c r="M2142" t="s">
        <v>5077</v>
      </c>
      <c r="N2142">
        <v>1</v>
      </c>
      <c r="O2142">
        <v>1</v>
      </c>
      <c r="P2142">
        <v>0</v>
      </c>
      <c r="Q2142">
        <v>0</v>
      </c>
      <c r="R2142">
        <v>0</v>
      </c>
      <c r="S2142">
        <v>1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1</v>
      </c>
      <c r="Z2142">
        <v>0</v>
      </c>
      <c r="AA2142">
        <v>0</v>
      </c>
      <c r="AB2142">
        <v>0</v>
      </c>
      <c r="AC2142" s="419">
        <f t="shared" si="204"/>
        <v>0</v>
      </c>
      <c r="AD2142" s="419">
        <f t="shared" si="205"/>
        <v>0</v>
      </c>
      <c r="AE2142" s="419">
        <f t="shared" si="206"/>
        <v>0</v>
      </c>
      <c r="AF2142" s="419">
        <f t="shared" si="207"/>
        <v>0</v>
      </c>
      <c r="AG2142" s="419">
        <f t="shared" si="208"/>
        <v>0</v>
      </c>
      <c r="AH2142" s="419">
        <f t="shared" si="209"/>
        <v>0</v>
      </c>
    </row>
    <row r="2143" spans="1:34" ht="14.5" x14ac:dyDescent="0.35">
      <c r="A2143" s="681" t="s">
        <v>2507</v>
      </c>
      <c r="B2143" s="682" t="s">
        <v>5079</v>
      </c>
      <c r="C2143" s="419"/>
      <c r="D2143" s="419"/>
      <c r="E2143" s="419"/>
      <c r="F2143" s="419"/>
      <c r="G2143" s="419"/>
      <c r="H2143" s="419"/>
      <c r="I2143" s="419"/>
      <c r="J2143" s="419"/>
      <c r="K2143" s="419"/>
      <c r="L2143" s="419"/>
      <c r="M2143" t="s">
        <v>79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 s="419">
        <f t="shared" si="204"/>
        <v>0</v>
      </c>
      <c r="AD2143" s="419">
        <f t="shared" si="205"/>
        <v>0</v>
      </c>
      <c r="AE2143" s="419">
        <f t="shared" si="206"/>
        <v>0</v>
      </c>
      <c r="AF2143" s="419">
        <f t="shared" si="207"/>
        <v>0</v>
      </c>
      <c r="AG2143" s="419">
        <f t="shared" si="208"/>
        <v>0</v>
      </c>
      <c r="AH2143" s="419">
        <f t="shared" si="209"/>
        <v>0</v>
      </c>
    </row>
    <row r="2144" spans="1:34" ht="14.5" x14ac:dyDescent="0.35">
      <c r="A2144" s="681" t="s">
        <v>5080</v>
      </c>
      <c r="B2144" s="682" t="s">
        <v>5081</v>
      </c>
      <c r="C2144" s="419"/>
      <c r="D2144" s="419"/>
      <c r="E2144" s="419"/>
      <c r="F2144" s="419"/>
      <c r="G2144" s="419"/>
      <c r="H2144" s="419"/>
      <c r="I2144" s="419"/>
      <c r="J2144" s="419"/>
      <c r="K2144" s="419"/>
      <c r="L2144" s="419"/>
      <c r="M2144" t="s">
        <v>2995</v>
      </c>
      <c r="N2144">
        <v>6</v>
      </c>
      <c r="O2144">
        <v>6</v>
      </c>
      <c r="P2144">
        <v>0</v>
      </c>
      <c r="Q2144">
        <v>1</v>
      </c>
      <c r="R2144">
        <v>0</v>
      </c>
      <c r="S2144">
        <v>0</v>
      </c>
      <c r="T2144">
        <v>1</v>
      </c>
      <c r="U2144">
        <v>4</v>
      </c>
      <c r="V2144">
        <v>0</v>
      </c>
      <c r="W2144">
        <v>1</v>
      </c>
      <c r="X2144">
        <v>0</v>
      </c>
      <c r="Y2144">
        <v>0</v>
      </c>
      <c r="Z2144">
        <v>1</v>
      </c>
      <c r="AA2144">
        <v>4</v>
      </c>
      <c r="AB2144">
        <v>0</v>
      </c>
      <c r="AC2144" s="419">
        <f t="shared" si="204"/>
        <v>0</v>
      </c>
      <c r="AD2144" s="419">
        <f t="shared" si="205"/>
        <v>0</v>
      </c>
      <c r="AE2144" s="419">
        <f t="shared" si="206"/>
        <v>0</v>
      </c>
      <c r="AF2144" s="419">
        <f t="shared" si="207"/>
        <v>0</v>
      </c>
      <c r="AG2144" s="419">
        <f t="shared" si="208"/>
        <v>0</v>
      </c>
      <c r="AH2144" s="419">
        <f t="shared" si="209"/>
        <v>0</v>
      </c>
    </row>
    <row r="2145" spans="1:34" ht="14.5" x14ac:dyDescent="0.35">
      <c r="A2145" s="681" t="s">
        <v>1923</v>
      </c>
      <c r="B2145" s="682" t="s">
        <v>5082</v>
      </c>
      <c r="C2145" s="419"/>
      <c r="D2145" s="419"/>
      <c r="E2145" s="419"/>
      <c r="F2145" s="419"/>
      <c r="G2145" s="419"/>
      <c r="H2145" s="419"/>
      <c r="I2145" s="419"/>
      <c r="J2145" s="419"/>
      <c r="K2145" s="419"/>
      <c r="L2145" s="419"/>
      <c r="M2145" t="s">
        <v>748</v>
      </c>
      <c r="N2145">
        <v>4</v>
      </c>
      <c r="O2145">
        <v>2</v>
      </c>
      <c r="P2145">
        <v>2</v>
      </c>
      <c r="Q2145">
        <v>2</v>
      </c>
      <c r="R2145">
        <v>2</v>
      </c>
      <c r="S2145">
        <v>0</v>
      </c>
      <c r="T2145">
        <v>0</v>
      </c>
      <c r="U2145">
        <v>0</v>
      </c>
      <c r="V2145">
        <v>0</v>
      </c>
      <c r="W2145">
        <v>1</v>
      </c>
      <c r="X2145">
        <v>1</v>
      </c>
      <c r="Y2145">
        <v>0</v>
      </c>
      <c r="Z2145">
        <v>0</v>
      </c>
      <c r="AA2145">
        <v>0</v>
      </c>
      <c r="AB2145">
        <v>0</v>
      </c>
      <c r="AC2145" s="419">
        <f t="shared" si="204"/>
        <v>1</v>
      </c>
      <c r="AD2145" s="419">
        <f t="shared" si="205"/>
        <v>1</v>
      </c>
      <c r="AE2145" s="419">
        <f t="shared" si="206"/>
        <v>0</v>
      </c>
      <c r="AF2145" s="419">
        <f t="shared" si="207"/>
        <v>0</v>
      </c>
      <c r="AG2145" s="419">
        <f t="shared" si="208"/>
        <v>0</v>
      </c>
      <c r="AH2145" s="419">
        <f t="shared" si="209"/>
        <v>0</v>
      </c>
    </row>
    <row r="2146" spans="1:34" ht="14.5" x14ac:dyDescent="0.35">
      <c r="A2146" s="681" t="s">
        <v>7482</v>
      </c>
      <c r="B2146" s="682" t="s">
        <v>5085</v>
      </c>
      <c r="C2146" s="419"/>
      <c r="D2146" s="419"/>
      <c r="E2146" s="419"/>
      <c r="F2146" s="419"/>
      <c r="G2146" s="419"/>
      <c r="H2146" s="419"/>
      <c r="I2146" s="419"/>
      <c r="J2146" s="419"/>
      <c r="K2146" s="419"/>
      <c r="L2146" s="419"/>
      <c r="M2146" t="s">
        <v>798</v>
      </c>
      <c r="N2146">
        <v>5</v>
      </c>
      <c r="O2146">
        <v>3</v>
      </c>
      <c r="P2146">
        <v>2</v>
      </c>
      <c r="Q2146">
        <v>2</v>
      </c>
      <c r="R2146">
        <v>3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3</v>
      </c>
      <c r="Y2146">
        <v>0</v>
      </c>
      <c r="Z2146">
        <v>0</v>
      </c>
      <c r="AA2146">
        <v>0</v>
      </c>
      <c r="AB2146">
        <v>0</v>
      </c>
      <c r="AC2146" s="419">
        <f t="shared" si="204"/>
        <v>2</v>
      </c>
      <c r="AD2146" s="419">
        <f t="shared" si="205"/>
        <v>0</v>
      </c>
      <c r="AE2146" s="419">
        <f t="shared" si="206"/>
        <v>0</v>
      </c>
      <c r="AF2146" s="419">
        <f t="shared" si="207"/>
        <v>0</v>
      </c>
      <c r="AG2146" s="419">
        <f t="shared" si="208"/>
        <v>0</v>
      </c>
      <c r="AH2146" s="419">
        <f t="shared" si="209"/>
        <v>0</v>
      </c>
    </row>
    <row r="2147" spans="1:34" ht="14.5" x14ac:dyDescent="0.35">
      <c r="A2147" s="681" t="s">
        <v>3191</v>
      </c>
      <c r="B2147" s="682" t="s">
        <v>5086</v>
      </c>
      <c r="C2147" s="419"/>
      <c r="D2147" s="419"/>
      <c r="E2147" s="419"/>
      <c r="F2147" s="419"/>
      <c r="G2147" s="419"/>
      <c r="H2147" s="419"/>
      <c r="I2147" s="419"/>
      <c r="J2147" s="419"/>
      <c r="K2147" s="419"/>
      <c r="L2147" s="419"/>
      <c r="M2147" t="s">
        <v>59</v>
      </c>
      <c r="N2147">
        <v>1</v>
      </c>
      <c r="O2147">
        <v>1</v>
      </c>
      <c r="P2147">
        <v>0</v>
      </c>
      <c r="Q2147">
        <v>0</v>
      </c>
      <c r="R2147">
        <v>0</v>
      </c>
      <c r="S2147">
        <v>1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0</v>
      </c>
      <c r="AA2147">
        <v>0</v>
      </c>
      <c r="AB2147">
        <v>0</v>
      </c>
      <c r="AC2147" s="419">
        <f t="shared" si="204"/>
        <v>0</v>
      </c>
      <c r="AD2147" s="419">
        <f t="shared" si="205"/>
        <v>0</v>
      </c>
      <c r="AE2147" s="419">
        <f t="shared" si="206"/>
        <v>0</v>
      </c>
      <c r="AF2147" s="419">
        <f t="shared" si="207"/>
        <v>0</v>
      </c>
      <c r="AG2147" s="419">
        <f t="shared" si="208"/>
        <v>0</v>
      </c>
      <c r="AH2147" s="419">
        <f t="shared" si="209"/>
        <v>0</v>
      </c>
    </row>
    <row r="2148" spans="1:34" ht="14.5" x14ac:dyDescent="0.35">
      <c r="A2148" s="681" t="s">
        <v>7196</v>
      </c>
      <c r="B2148" s="682" t="s">
        <v>5088</v>
      </c>
      <c r="C2148" s="419"/>
      <c r="D2148" s="419"/>
      <c r="E2148" s="419"/>
      <c r="F2148" s="419"/>
      <c r="G2148" s="419"/>
      <c r="H2148" s="419"/>
      <c r="I2148" s="419"/>
      <c r="J2148" s="419"/>
      <c r="K2148" s="419"/>
      <c r="L2148" s="419"/>
      <c r="M2148" t="s">
        <v>5089</v>
      </c>
      <c r="N2148">
        <v>5</v>
      </c>
      <c r="O2148">
        <v>4</v>
      </c>
      <c r="P2148">
        <v>1</v>
      </c>
      <c r="Q2148">
        <v>0</v>
      </c>
      <c r="R2148">
        <v>2</v>
      </c>
      <c r="S2148">
        <v>2</v>
      </c>
      <c r="T2148">
        <v>1</v>
      </c>
      <c r="U2148">
        <v>0</v>
      </c>
      <c r="V2148">
        <v>0</v>
      </c>
      <c r="W2148">
        <v>0</v>
      </c>
      <c r="X2148">
        <v>2</v>
      </c>
      <c r="Y2148">
        <v>1</v>
      </c>
      <c r="Z2148">
        <v>1</v>
      </c>
      <c r="AA2148">
        <v>0</v>
      </c>
      <c r="AB2148">
        <v>0</v>
      </c>
      <c r="AC2148" s="419">
        <f t="shared" si="204"/>
        <v>0</v>
      </c>
      <c r="AD2148" s="419">
        <f t="shared" si="205"/>
        <v>0</v>
      </c>
      <c r="AE2148" s="419">
        <f t="shared" si="206"/>
        <v>1</v>
      </c>
      <c r="AF2148" s="419">
        <f t="shared" si="207"/>
        <v>0</v>
      </c>
      <c r="AG2148" s="419">
        <f t="shared" si="208"/>
        <v>0</v>
      </c>
      <c r="AH2148" s="419">
        <f t="shared" si="209"/>
        <v>0</v>
      </c>
    </row>
    <row r="2149" spans="1:34" ht="14.5" x14ac:dyDescent="0.35">
      <c r="A2149" s="681" t="s">
        <v>7455</v>
      </c>
      <c r="B2149" s="682" t="s">
        <v>5090</v>
      </c>
      <c r="C2149" s="419"/>
      <c r="D2149" s="419"/>
      <c r="E2149" s="419"/>
      <c r="F2149" s="419"/>
      <c r="G2149" s="419"/>
      <c r="H2149" s="419"/>
      <c r="I2149" s="419"/>
      <c r="J2149" s="419"/>
      <c r="K2149" s="419"/>
      <c r="L2149" s="419"/>
      <c r="M2149" t="s">
        <v>5091</v>
      </c>
      <c r="N2149">
        <v>5</v>
      </c>
      <c r="O2149">
        <v>1</v>
      </c>
      <c r="P2149">
        <v>4</v>
      </c>
      <c r="Q2149">
        <v>3</v>
      </c>
      <c r="R2149">
        <v>2</v>
      </c>
      <c r="S2149">
        <v>0</v>
      </c>
      <c r="T2149">
        <v>0</v>
      </c>
      <c r="U2149">
        <v>0</v>
      </c>
      <c r="V2149">
        <v>0</v>
      </c>
      <c r="W2149">
        <v>1</v>
      </c>
      <c r="X2149">
        <v>0</v>
      </c>
      <c r="Y2149">
        <v>0</v>
      </c>
      <c r="Z2149">
        <v>0</v>
      </c>
      <c r="AA2149">
        <v>0</v>
      </c>
      <c r="AB2149">
        <v>0</v>
      </c>
      <c r="AC2149" s="419">
        <f t="shared" si="204"/>
        <v>2</v>
      </c>
      <c r="AD2149" s="419">
        <f t="shared" si="205"/>
        <v>2</v>
      </c>
      <c r="AE2149" s="419">
        <f t="shared" si="206"/>
        <v>0</v>
      </c>
      <c r="AF2149" s="419">
        <f t="shared" si="207"/>
        <v>0</v>
      </c>
      <c r="AG2149" s="419">
        <f t="shared" si="208"/>
        <v>0</v>
      </c>
      <c r="AH2149" s="419">
        <f t="shared" si="209"/>
        <v>0</v>
      </c>
    </row>
    <row r="2150" spans="1:34" ht="14.5" x14ac:dyDescent="0.35">
      <c r="A2150" s="681" t="s">
        <v>7368</v>
      </c>
      <c r="B2150" s="682" t="s">
        <v>5092</v>
      </c>
      <c r="C2150" s="419"/>
      <c r="D2150" s="419"/>
      <c r="E2150" s="419"/>
      <c r="F2150" s="419"/>
      <c r="G2150" s="419"/>
      <c r="H2150" s="419"/>
      <c r="I2150" s="419"/>
      <c r="J2150" s="419"/>
      <c r="K2150" s="419"/>
      <c r="L2150" s="419"/>
      <c r="M2150" t="s">
        <v>977</v>
      </c>
      <c r="N2150">
        <v>4</v>
      </c>
      <c r="O2150">
        <v>3</v>
      </c>
      <c r="P2150">
        <v>1</v>
      </c>
      <c r="Q2150">
        <v>0</v>
      </c>
      <c r="R2150">
        <v>0</v>
      </c>
      <c r="S2150">
        <v>1</v>
      </c>
      <c r="T2150">
        <v>2</v>
      </c>
      <c r="U2150">
        <v>0</v>
      </c>
      <c r="V2150">
        <v>1</v>
      </c>
      <c r="W2150">
        <v>0</v>
      </c>
      <c r="X2150">
        <v>0</v>
      </c>
      <c r="Y2150">
        <v>0</v>
      </c>
      <c r="Z2150">
        <v>2</v>
      </c>
      <c r="AA2150">
        <v>0</v>
      </c>
      <c r="AB2150">
        <v>1</v>
      </c>
      <c r="AC2150" s="419">
        <f t="shared" si="204"/>
        <v>0</v>
      </c>
      <c r="AD2150" s="419">
        <f t="shared" si="205"/>
        <v>0</v>
      </c>
      <c r="AE2150" s="419">
        <f t="shared" si="206"/>
        <v>1</v>
      </c>
      <c r="AF2150" s="419">
        <f t="shared" si="207"/>
        <v>0</v>
      </c>
      <c r="AG2150" s="419">
        <f t="shared" si="208"/>
        <v>0</v>
      </c>
      <c r="AH2150" s="419">
        <f t="shared" si="209"/>
        <v>0</v>
      </c>
    </row>
    <row r="2151" spans="1:34" ht="14.5" x14ac:dyDescent="0.35">
      <c r="A2151" s="681" t="s">
        <v>7197</v>
      </c>
      <c r="B2151" s="682" t="s">
        <v>5093</v>
      </c>
      <c r="C2151" s="419"/>
      <c r="D2151" s="419"/>
      <c r="E2151" s="419"/>
      <c r="F2151" s="419"/>
      <c r="G2151" s="419"/>
      <c r="H2151" s="419"/>
      <c r="I2151" s="419"/>
      <c r="J2151" s="419"/>
      <c r="K2151" s="419"/>
      <c r="L2151" s="419"/>
      <c r="M2151" t="s">
        <v>371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 s="419">
        <f t="shared" si="204"/>
        <v>0</v>
      </c>
      <c r="AD2151" s="419">
        <f t="shared" si="205"/>
        <v>0</v>
      </c>
      <c r="AE2151" s="419">
        <f t="shared" si="206"/>
        <v>0</v>
      </c>
      <c r="AF2151" s="419">
        <f t="shared" si="207"/>
        <v>0</v>
      </c>
      <c r="AG2151" s="419">
        <f t="shared" si="208"/>
        <v>0</v>
      </c>
      <c r="AH2151" s="419">
        <f t="shared" si="209"/>
        <v>0</v>
      </c>
    </row>
    <row r="2152" spans="1:34" ht="14.5" x14ac:dyDescent="0.35">
      <c r="A2152" s="681" t="s">
        <v>3166</v>
      </c>
      <c r="B2152" s="682" t="s">
        <v>11039</v>
      </c>
      <c r="C2152" s="419"/>
      <c r="D2152" s="419"/>
      <c r="E2152" s="419"/>
      <c r="F2152" s="419"/>
      <c r="G2152" s="419"/>
      <c r="H2152" s="419"/>
      <c r="I2152" s="419"/>
      <c r="J2152" s="419"/>
      <c r="K2152" s="419"/>
      <c r="L2152" s="419"/>
      <c r="M2152" t="s">
        <v>11040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 s="419">
        <f t="shared" si="204"/>
        <v>0</v>
      </c>
      <c r="AD2152" s="419">
        <f t="shared" si="205"/>
        <v>0</v>
      </c>
      <c r="AE2152" s="419">
        <f t="shared" si="206"/>
        <v>0</v>
      </c>
      <c r="AF2152" s="419">
        <f t="shared" si="207"/>
        <v>0</v>
      </c>
      <c r="AG2152" s="419">
        <f t="shared" si="208"/>
        <v>0</v>
      </c>
      <c r="AH2152" s="419">
        <f t="shared" si="209"/>
        <v>0</v>
      </c>
    </row>
    <row r="2153" spans="1:34" ht="14.5" x14ac:dyDescent="0.35">
      <c r="A2153" s="681" t="s">
        <v>573</v>
      </c>
      <c r="B2153" s="682" t="s">
        <v>5094</v>
      </c>
      <c r="C2153" s="419"/>
      <c r="D2153" s="419"/>
      <c r="E2153" s="419"/>
      <c r="F2153" s="419"/>
      <c r="G2153" s="419"/>
      <c r="H2153" s="419"/>
      <c r="I2153" s="419"/>
      <c r="J2153" s="419"/>
      <c r="K2153" s="419"/>
      <c r="L2153" s="419"/>
      <c r="M2153" t="s">
        <v>5095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 s="419">
        <f t="shared" si="204"/>
        <v>0</v>
      </c>
      <c r="AD2153" s="419">
        <f t="shared" si="205"/>
        <v>0</v>
      </c>
      <c r="AE2153" s="419">
        <f t="shared" si="206"/>
        <v>0</v>
      </c>
      <c r="AF2153" s="419">
        <f t="shared" si="207"/>
        <v>0</v>
      </c>
      <c r="AG2153" s="419">
        <f t="shared" si="208"/>
        <v>0</v>
      </c>
      <c r="AH2153" s="419">
        <f t="shared" si="209"/>
        <v>0</v>
      </c>
    </row>
    <row r="2154" spans="1:34" ht="14.5" x14ac:dyDescent="0.35">
      <c r="A2154" s="681" t="s">
        <v>8066</v>
      </c>
      <c r="B2154" s="682" t="s">
        <v>10970</v>
      </c>
      <c r="C2154" s="419"/>
      <c r="D2154" s="419"/>
      <c r="E2154" s="419"/>
      <c r="F2154" s="419"/>
      <c r="G2154" s="419"/>
      <c r="H2154" s="419"/>
      <c r="I2154" s="419"/>
      <c r="J2154" s="419"/>
      <c r="K2154" s="419"/>
      <c r="L2154" s="419"/>
      <c r="M2154" t="s">
        <v>10971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 s="419">
        <f t="shared" si="204"/>
        <v>0</v>
      </c>
      <c r="AD2154" s="419">
        <f t="shared" si="205"/>
        <v>0</v>
      </c>
      <c r="AE2154" s="419">
        <f t="shared" si="206"/>
        <v>0</v>
      </c>
      <c r="AF2154" s="419">
        <f t="shared" si="207"/>
        <v>0</v>
      </c>
      <c r="AG2154" s="419">
        <f t="shared" si="208"/>
        <v>0</v>
      </c>
      <c r="AH2154" s="419">
        <f t="shared" si="209"/>
        <v>0</v>
      </c>
    </row>
    <row r="2155" spans="1:34" ht="14.5" x14ac:dyDescent="0.35">
      <c r="A2155" s="681" t="s">
        <v>11049</v>
      </c>
      <c r="B2155" s="682" t="s">
        <v>11048</v>
      </c>
      <c r="C2155" s="419"/>
      <c r="D2155" s="419"/>
      <c r="E2155" s="419"/>
      <c r="F2155" s="419"/>
      <c r="G2155" s="419"/>
      <c r="H2155" s="419"/>
      <c r="I2155" s="419"/>
      <c r="J2155" s="419"/>
      <c r="K2155" s="419"/>
      <c r="L2155" s="419"/>
      <c r="M2155" t="s">
        <v>11007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 s="419">
        <f t="shared" si="204"/>
        <v>0</v>
      </c>
      <c r="AD2155" s="419">
        <f t="shared" si="205"/>
        <v>0</v>
      </c>
      <c r="AE2155" s="419">
        <f t="shared" si="206"/>
        <v>0</v>
      </c>
      <c r="AF2155" s="419">
        <f t="shared" si="207"/>
        <v>0</v>
      </c>
      <c r="AG2155" s="419">
        <f t="shared" si="208"/>
        <v>0</v>
      </c>
      <c r="AH2155" s="419">
        <f t="shared" si="209"/>
        <v>0</v>
      </c>
    </row>
    <row r="2156" spans="1:34" ht="14.5" x14ac:dyDescent="0.35">
      <c r="A2156" s="681" t="s">
        <v>5097</v>
      </c>
      <c r="B2156" s="682" t="s">
        <v>5098</v>
      </c>
      <c r="C2156" s="419"/>
      <c r="D2156" s="419"/>
      <c r="E2156" s="419"/>
      <c r="F2156" s="419"/>
      <c r="G2156" s="419"/>
      <c r="H2156" s="419"/>
      <c r="I2156" s="419"/>
      <c r="J2156" s="419"/>
      <c r="K2156" s="419"/>
      <c r="L2156" s="419"/>
      <c r="M2156" t="s">
        <v>766</v>
      </c>
      <c r="N2156">
        <v>1</v>
      </c>
      <c r="O2156">
        <v>1</v>
      </c>
      <c r="P2156">
        <v>0</v>
      </c>
      <c r="Q2156">
        <v>1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1</v>
      </c>
      <c r="X2156">
        <v>0</v>
      </c>
      <c r="Y2156">
        <v>0</v>
      </c>
      <c r="Z2156">
        <v>0</v>
      </c>
      <c r="AA2156">
        <v>0</v>
      </c>
      <c r="AB2156">
        <v>0</v>
      </c>
      <c r="AC2156" s="419">
        <f t="shared" si="204"/>
        <v>0</v>
      </c>
      <c r="AD2156" s="419">
        <f t="shared" si="205"/>
        <v>0</v>
      </c>
      <c r="AE2156" s="419">
        <f t="shared" si="206"/>
        <v>0</v>
      </c>
      <c r="AF2156" s="419">
        <f t="shared" si="207"/>
        <v>0</v>
      </c>
      <c r="AG2156" s="419">
        <f t="shared" si="208"/>
        <v>0</v>
      </c>
      <c r="AH2156" s="419">
        <f t="shared" si="209"/>
        <v>0</v>
      </c>
    </row>
    <row r="2157" spans="1:34" ht="14.5" x14ac:dyDescent="0.35">
      <c r="A2157" s="681" t="s">
        <v>8525</v>
      </c>
      <c r="B2157" s="682" t="s">
        <v>11005</v>
      </c>
      <c r="C2157" s="419"/>
      <c r="D2157" s="419"/>
      <c r="E2157" s="419"/>
      <c r="F2157" s="419"/>
      <c r="G2157" s="419"/>
      <c r="H2157" s="419"/>
      <c r="I2157" s="419"/>
      <c r="J2157" s="419"/>
      <c r="K2157" s="419"/>
      <c r="L2157" s="419"/>
      <c r="M2157" t="s">
        <v>3187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 s="419">
        <f t="shared" si="204"/>
        <v>0</v>
      </c>
      <c r="AD2157" s="419">
        <f t="shared" si="205"/>
        <v>0</v>
      </c>
      <c r="AE2157" s="419">
        <f t="shared" si="206"/>
        <v>0</v>
      </c>
      <c r="AF2157" s="419">
        <f t="shared" si="207"/>
        <v>0</v>
      </c>
      <c r="AG2157" s="419">
        <f t="shared" si="208"/>
        <v>0</v>
      </c>
      <c r="AH2157" s="419">
        <f t="shared" si="209"/>
        <v>0</v>
      </c>
    </row>
    <row r="2158" spans="1:34" ht="14.5" x14ac:dyDescent="0.35">
      <c r="A2158" s="681" t="s">
        <v>1411</v>
      </c>
      <c r="B2158" s="682" t="s">
        <v>5100</v>
      </c>
      <c r="C2158" s="419"/>
      <c r="D2158" s="419"/>
      <c r="E2158" s="419"/>
      <c r="F2158" s="419"/>
      <c r="G2158" s="419"/>
      <c r="H2158" s="419"/>
      <c r="I2158" s="419"/>
      <c r="J2158" s="419"/>
      <c r="K2158" s="419"/>
      <c r="L2158" s="419"/>
      <c r="M2158" t="s">
        <v>3390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 s="419">
        <f t="shared" si="204"/>
        <v>0</v>
      </c>
      <c r="AD2158" s="419">
        <f t="shared" si="205"/>
        <v>0</v>
      </c>
      <c r="AE2158" s="419">
        <f t="shared" si="206"/>
        <v>0</v>
      </c>
      <c r="AF2158" s="419">
        <f t="shared" si="207"/>
        <v>0</v>
      </c>
      <c r="AG2158" s="419">
        <f t="shared" si="208"/>
        <v>0</v>
      </c>
      <c r="AH2158" s="419">
        <f t="shared" si="209"/>
        <v>0</v>
      </c>
    </row>
    <row r="2159" spans="1:34" ht="14.5" x14ac:dyDescent="0.35">
      <c r="A2159" s="681" t="s">
        <v>3439</v>
      </c>
      <c r="B2159" s="682" t="s">
        <v>11010</v>
      </c>
      <c r="C2159" s="419"/>
      <c r="D2159" s="419"/>
      <c r="E2159" s="419"/>
      <c r="F2159" s="419"/>
      <c r="G2159" s="419"/>
      <c r="H2159" s="419"/>
      <c r="I2159" s="419"/>
      <c r="J2159" s="419"/>
      <c r="K2159" s="419"/>
      <c r="L2159" s="419"/>
      <c r="M2159" t="s">
        <v>11011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 s="419">
        <f t="shared" si="204"/>
        <v>0</v>
      </c>
      <c r="AD2159" s="419">
        <f t="shared" si="205"/>
        <v>0</v>
      </c>
      <c r="AE2159" s="419">
        <f t="shared" si="206"/>
        <v>0</v>
      </c>
      <c r="AF2159" s="419">
        <f t="shared" si="207"/>
        <v>0</v>
      </c>
      <c r="AG2159" s="419">
        <f t="shared" si="208"/>
        <v>0</v>
      </c>
      <c r="AH2159" s="419">
        <f t="shared" si="209"/>
        <v>0</v>
      </c>
    </row>
    <row r="2160" spans="1:34" ht="14.5" x14ac:dyDescent="0.35">
      <c r="A2160" s="681" t="s">
        <v>5103</v>
      </c>
      <c r="B2160" s="682" t="s">
        <v>8865</v>
      </c>
      <c r="C2160" s="419"/>
      <c r="D2160" s="419"/>
      <c r="E2160" s="419"/>
      <c r="F2160" s="419"/>
      <c r="G2160" s="419"/>
      <c r="H2160" s="419"/>
      <c r="I2160" s="419"/>
      <c r="J2160" s="419"/>
      <c r="K2160" s="419"/>
      <c r="L2160" s="419"/>
      <c r="M2160" t="s">
        <v>2943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 s="419">
        <f t="shared" si="204"/>
        <v>0</v>
      </c>
      <c r="AD2160" s="419">
        <f t="shared" si="205"/>
        <v>0</v>
      </c>
      <c r="AE2160" s="419">
        <f t="shared" si="206"/>
        <v>0</v>
      </c>
      <c r="AF2160" s="419">
        <f t="shared" si="207"/>
        <v>0</v>
      </c>
      <c r="AG2160" s="419">
        <f t="shared" si="208"/>
        <v>0</v>
      </c>
      <c r="AH2160" s="419">
        <f t="shared" si="209"/>
        <v>0</v>
      </c>
    </row>
    <row r="2161" spans="1:34" ht="14.5" x14ac:dyDescent="0.35">
      <c r="A2161" s="681" t="s">
        <v>4838</v>
      </c>
      <c r="B2161" s="682" t="s">
        <v>5104</v>
      </c>
      <c r="C2161" s="419"/>
      <c r="D2161" s="419"/>
      <c r="E2161" s="419"/>
      <c r="F2161" s="419"/>
      <c r="G2161" s="419"/>
      <c r="H2161" s="419"/>
      <c r="I2161" s="419"/>
      <c r="J2161" s="419"/>
      <c r="K2161" s="419"/>
      <c r="L2161" s="419"/>
      <c r="M2161" t="s">
        <v>3331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 s="419">
        <f t="shared" si="204"/>
        <v>0</v>
      </c>
      <c r="AD2161" s="419">
        <f t="shared" si="205"/>
        <v>0</v>
      </c>
      <c r="AE2161" s="419">
        <f t="shared" si="206"/>
        <v>0</v>
      </c>
      <c r="AF2161" s="419">
        <f t="shared" si="207"/>
        <v>0</v>
      </c>
      <c r="AG2161" s="419">
        <f t="shared" si="208"/>
        <v>0</v>
      </c>
      <c r="AH2161" s="419">
        <f t="shared" si="209"/>
        <v>0</v>
      </c>
    </row>
    <row r="2162" spans="1:34" ht="14.5" x14ac:dyDescent="0.35">
      <c r="A2162" s="681" t="s">
        <v>8332</v>
      </c>
      <c r="B2162" s="682" t="s">
        <v>11031</v>
      </c>
      <c r="C2162" s="419"/>
      <c r="D2162" s="419"/>
      <c r="E2162" s="419"/>
      <c r="F2162" s="419"/>
      <c r="G2162" s="419"/>
      <c r="H2162" s="419"/>
      <c r="I2162" s="419"/>
      <c r="J2162" s="419"/>
      <c r="K2162" s="419"/>
      <c r="L2162" s="419"/>
      <c r="M2162" t="s">
        <v>250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 s="419">
        <f t="shared" si="204"/>
        <v>0</v>
      </c>
      <c r="AD2162" s="419">
        <f t="shared" si="205"/>
        <v>0</v>
      </c>
      <c r="AE2162" s="419">
        <f t="shared" si="206"/>
        <v>0</v>
      </c>
      <c r="AF2162" s="419">
        <f t="shared" si="207"/>
        <v>0</v>
      </c>
      <c r="AG2162" s="419">
        <f t="shared" si="208"/>
        <v>0</v>
      </c>
      <c r="AH2162" s="419">
        <f t="shared" si="209"/>
        <v>0</v>
      </c>
    </row>
    <row r="2163" spans="1:34" ht="14.5" x14ac:dyDescent="0.35">
      <c r="A2163" s="681" t="s">
        <v>8420</v>
      </c>
      <c r="B2163" s="682" t="s">
        <v>8418</v>
      </c>
      <c r="C2163" s="419"/>
      <c r="D2163" s="419"/>
      <c r="E2163" s="419"/>
      <c r="F2163" s="419"/>
      <c r="G2163" s="419"/>
      <c r="H2163" s="419"/>
      <c r="I2163" s="419"/>
      <c r="J2163" s="419"/>
      <c r="K2163" s="419"/>
      <c r="L2163" s="419"/>
      <c r="M2163" t="s">
        <v>8419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 s="419">
        <f t="shared" si="204"/>
        <v>0</v>
      </c>
      <c r="AD2163" s="419">
        <f t="shared" si="205"/>
        <v>0</v>
      </c>
      <c r="AE2163" s="419">
        <f t="shared" si="206"/>
        <v>0</v>
      </c>
      <c r="AF2163" s="419">
        <f t="shared" si="207"/>
        <v>0</v>
      </c>
      <c r="AG2163" s="419">
        <f t="shared" si="208"/>
        <v>0</v>
      </c>
      <c r="AH2163" s="419">
        <f t="shared" si="209"/>
        <v>0</v>
      </c>
    </row>
    <row r="2164" spans="1:34" ht="14.5" x14ac:dyDescent="0.35">
      <c r="A2164" s="681" t="s">
        <v>7198</v>
      </c>
      <c r="B2164" s="682" t="s">
        <v>5105</v>
      </c>
      <c r="C2164" s="419"/>
      <c r="D2164" s="419"/>
      <c r="E2164" s="419"/>
      <c r="F2164" s="419"/>
      <c r="G2164" s="419"/>
      <c r="H2164" s="419"/>
      <c r="I2164" s="419"/>
      <c r="J2164" s="419"/>
      <c r="K2164" s="419"/>
      <c r="L2164" s="419"/>
      <c r="M2164" t="s">
        <v>7369</v>
      </c>
      <c r="N2164">
        <v>16</v>
      </c>
      <c r="O2164">
        <v>8</v>
      </c>
      <c r="P2164">
        <v>8</v>
      </c>
      <c r="Q2164">
        <v>3</v>
      </c>
      <c r="R2164">
        <v>13</v>
      </c>
      <c r="S2164">
        <v>0</v>
      </c>
      <c r="T2164">
        <v>0</v>
      </c>
      <c r="U2164">
        <v>0</v>
      </c>
      <c r="V2164">
        <v>0</v>
      </c>
      <c r="W2164">
        <v>1</v>
      </c>
      <c r="X2164">
        <v>7</v>
      </c>
      <c r="Y2164">
        <v>0</v>
      </c>
      <c r="Z2164">
        <v>0</v>
      </c>
      <c r="AA2164">
        <v>0</v>
      </c>
      <c r="AB2164">
        <v>0</v>
      </c>
      <c r="AC2164" s="419">
        <f t="shared" si="204"/>
        <v>2</v>
      </c>
      <c r="AD2164" s="419">
        <f t="shared" si="205"/>
        <v>6</v>
      </c>
      <c r="AE2164" s="419">
        <f t="shared" si="206"/>
        <v>0</v>
      </c>
      <c r="AF2164" s="419">
        <f t="shared" si="207"/>
        <v>0</v>
      </c>
      <c r="AG2164" s="419">
        <f t="shared" si="208"/>
        <v>0</v>
      </c>
      <c r="AH2164" s="419">
        <f t="shared" si="209"/>
        <v>0</v>
      </c>
    </row>
    <row r="2165" spans="1:34" ht="14.5" x14ac:dyDescent="0.35">
      <c r="A2165" s="681" t="s">
        <v>8340</v>
      </c>
      <c r="B2165" s="682" t="s">
        <v>11068</v>
      </c>
      <c r="C2165" s="419"/>
      <c r="D2165" s="419"/>
      <c r="E2165" s="419"/>
      <c r="F2165" s="419"/>
      <c r="G2165" s="419"/>
      <c r="H2165" s="419"/>
      <c r="I2165" s="419"/>
      <c r="J2165" s="419"/>
      <c r="K2165" s="419"/>
      <c r="L2165" s="419"/>
      <c r="M2165" t="s">
        <v>11069</v>
      </c>
      <c r="N2165">
        <v>1</v>
      </c>
      <c r="O2165">
        <v>0</v>
      </c>
      <c r="P2165">
        <v>1</v>
      </c>
      <c r="Q2165">
        <v>0</v>
      </c>
      <c r="R2165">
        <v>0</v>
      </c>
      <c r="S2165">
        <v>1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 s="419">
        <f t="shared" si="204"/>
        <v>0</v>
      </c>
      <c r="AD2165" s="419">
        <f t="shared" si="205"/>
        <v>0</v>
      </c>
      <c r="AE2165" s="419">
        <f t="shared" si="206"/>
        <v>1</v>
      </c>
      <c r="AF2165" s="419">
        <f t="shared" si="207"/>
        <v>0</v>
      </c>
      <c r="AG2165" s="419">
        <f t="shared" si="208"/>
        <v>0</v>
      </c>
      <c r="AH2165" s="419">
        <f t="shared" si="209"/>
        <v>0</v>
      </c>
    </row>
    <row r="2166" spans="1:34" ht="14.5" x14ac:dyDescent="0.35">
      <c r="A2166" s="681" t="s">
        <v>8342</v>
      </c>
      <c r="B2166" s="682" t="s">
        <v>11000</v>
      </c>
      <c r="C2166" s="419"/>
      <c r="D2166" s="419"/>
      <c r="E2166" s="419"/>
      <c r="F2166" s="419"/>
      <c r="G2166" s="419"/>
      <c r="H2166" s="419"/>
      <c r="I2166" s="419"/>
      <c r="J2166" s="419"/>
      <c r="K2166" s="419"/>
      <c r="L2166" s="419"/>
      <c r="M2166" t="s">
        <v>819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 s="419">
        <f t="shared" si="204"/>
        <v>0</v>
      </c>
      <c r="AD2166" s="419">
        <f t="shared" si="205"/>
        <v>0</v>
      </c>
      <c r="AE2166" s="419">
        <f t="shared" si="206"/>
        <v>0</v>
      </c>
      <c r="AF2166" s="419">
        <f t="shared" si="207"/>
        <v>0</v>
      </c>
      <c r="AG2166" s="419">
        <f t="shared" si="208"/>
        <v>0</v>
      </c>
      <c r="AH2166" s="419">
        <f t="shared" si="209"/>
        <v>0</v>
      </c>
    </row>
    <row r="2167" spans="1:34" ht="14.5" x14ac:dyDescent="0.35">
      <c r="A2167" s="681" t="s">
        <v>4226</v>
      </c>
      <c r="B2167" s="682" t="s">
        <v>11072</v>
      </c>
      <c r="C2167" s="419"/>
      <c r="D2167" s="419"/>
      <c r="E2167" s="419"/>
      <c r="F2167" s="419"/>
      <c r="G2167" s="419"/>
      <c r="H2167" s="419"/>
      <c r="I2167" s="419"/>
      <c r="J2167" s="419"/>
      <c r="K2167" s="419"/>
      <c r="L2167" s="419"/>
      <c r="M2167" t="s">
        <v>4637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 s="419">
        <f t="shared" si="204"/>
        <v>0</v>
      </c>
      <c r="AD2167" s="419">
        <f t="shared" si="205"/>
        <v>0</v>
      </c>
      <c r="AE2167" s="419">
        <f t="shared" si="206"/>
        <v>0</v>
      </c>
      <c r="AF2167" s="419">
        <f t="shared" si="207"/>
        <v>0</v>
      </c>
      <c r="AG2167" s="419">
        <f t="shared" si="208"/>
        <v>0</v>
      </c>
      <c r="AH2167" s="419">
        <f t="shared" si="209"/>
        <v>0</v>
      </c>
    </row>
    <row r="2168" spans="1:34" ht="14.5" x14ac:dyDescent="0.35">
      <c r="A2168" s="681" t="s">
        <v>7481</v>
      </c>
      <c r="B2168" s="682" t="s">
        <v>5107</v>
      </c>
      <c r="C2168" s="419"/>
      <c r="D2168" s="419"/>
      <c r="E2168" s="419"/>
      <c r="F2168" s="419"/>
      <c r="G2168" s="419"/>
      <c r="H2168" s="419"/>
      <c r="I2168" s="419"/>
      <c r="J2168" s="419"/>
      <c r="K2168" s="419"/>
      <c r="L2168" s="419"/>
      <c r="M2168" t="s">
        <v>5072</v>
      </c>
      <c r="N2168">
        <v>3</v>
      </c>
      <c r="O2168">
        <v>2</v>
      </c>
      <c r="P2168">
        <v>1</v>
      </c>
      <c r="Q2168">
        <v>0</v>
      </c>
      <c r="R2168">
        <v>0</v>
      </c>
      <c r="S2168">
        <v>0</v>
      </c>
      <c r="T2168">
        <v>1</v>
      </c>
      <c r="U2168">
        <v>2</v>
      </c>
      <c r="V2168">
        <v>0</v>
      </c>
      <c r="W2168">
        <v>0</v>
      </c>
      <c r="X2168">
        <v>0</v>
      </c>
      <c r="Y2168">
        <v>0</v>
      </c>
      <c r="Z2168">
        <v>1</v>
      </c>
      <c r="AA2168">
        <v>1</v>
      </c>
      <c r="AB2168">
        <v>0</v>
      </c>
      <c r="AC2168" s="419">
        <f t="shared" si="204"/>
        <v>0</v>
      </c>
      <c r="AD2168" s="419">
        <f t="shared" si="205"/>
        <v>0</v>
      </c>
      <c r="AE2168" s="419">
        <f t="shared" si="206"/>
        <v>0</v>
      </c>
      <c r="AF2168" s="419">
        <f t="shared" si="207"/>
        <v>0</v>
      </c>
      <c r="AG2168" s="419">
        <f t="shared" si="208"/>
        <v>1</v>
      </c>
      <c r="AH2168" s="419">
        <f t="shared" si="209"/>
        <v>0</v>
      </c>
    </row>
    <row r="2169" spans="1:34" ht="14.5" x14ac:dyDescent="0.35">
      <c r="A2169" s="681" t="s">
        <v>5108</v>
      </c>
      <c r="B2169" s="682" t="s">
        <v>11033</v>
      </c>
      <c r="C2169" s="419"/>
      <c r="D2169" s="419"/>
      <c r="E2169" s="419"/>
      <c r="F2169" s="419"/>
      <c r="G2169" s="419"/>
      <c r="H2169" s="419"/>
      <c r="I2169" s="419"/>
      <c r="J2169" s="419"/>
      <c r="K2169" s="419"/>
      <c r="L2169" s="419"/>
      <c r="M2169" t="s">
        <v>230</v>
      </c>
      <c r="N2169">
        <v>4</v>
      </c>
      <c r="O2169">
        <v>3</v>
      </c>
      <c r="P2169">
        <v>1</v>
      </c>
      <c r="Q2169">
        <v>1</v>
      </c>
      <c r="R2169">
        <v>1</v>
      </c>
      <c r="S2169">
        <v>1</v>
      </c>
      <c r="T2169">
        <v>0</v>
      </c>
      <c r="U2169">
        <v>1</v>
      </c>
      <c r="V2169">
        <v>0</v>
      </c>
      <c r="W2169">
        <v>1</v>
      </c>
      <c r="X2169">
        <v>1</v>
      </c>
      <c r="Y2169">
        <v>0</v>
      </c>
      <c r="Z2169">
        <v>0</v>
      </c>
      <c r="AA2169">
        <v>1</v>
      </c>
      <c r="AB2169">
        <v>0</v>
      </c>
      <c r="AC2169" s="419">
        <f t="shared" si="204"/>
        <v>0</v>
      </c>
      <c r="AD2169" s="419">
        <f t="shared" si="205"/>
        <v>0</v>
      </c>
      <c r="AE2169" s="419">
        <f t="shared" si="206"/>
        <v>1</v>
      </c>
      <c r="AF2169" s="419">
        <f t="shared" si="207"/>
        <v>0</v>
      </c>
      <c r="AG2169" s="419">
        <f t="shared" si="208"/>
        <v>0</v>
      </c>
      <c r="AH2169" s="419">
        <f t="shared" si="209"/>
        <v>0</v>
      </c>
    </row>
    <row r="2170" spans="1:34" ht="14.5" x14ac:dyDescent="0.35">
      <c r="A2170" s="681" t="s">
        <v>5109</v>
      </c>
      <c r="B2170" s="682" t="s">
        <v>5110</v>
      </c>
      <c r="C2170" s="419"/>
      <c r="D2170" s="419"/>
      <c r="E2170" s="419"/>
      <c r="F2170" s="419"/>
      <c r="G2170" s="419"/>
      <c r="H2170" s="419"/>
      <c r="I2170" s="419"/>
      <c r="J2170" s="419"/>
      <c r="K2170" s="419"/>
      <c r="L2170" s="419"/>
      <c r="M2170" t="s">
        <v>5111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 s="419">
        <f t="shared" si="204"/>
        <v>0</v>
      </c>
      <c r="AD2170" s="419">
        <f t="shared" si="205"/>
        <v>0</v>
      </c>
      <c r="AE2170" s="419">
        <f t="shared" si="206"/>
        <v>0</v>
      </c>
      <c r="AF2170" s="419">
        <f t="shared" si="207"/>
        <v>0</v>
      </c>
      <c r="AG2170" s="419">
        <f t="shared" si="208"/>
        <v>0</v>
      </c>
      <c r="AH2170" s="419">
        <f t="shared" si="209"/>
        <v>0</v>
      </c>
    </row>
    <row r="2171" spans="1:34" ht="14.5" x14ac:dyDescent="0.35">
      <c r="A2171" s="681" t="s">
        <v>261</v>
      </c>
      <c r="B2171" s="682" t="s">
        <v>11009</v>
      </c>
      <c r="C2171" s="419"/>
      <c r="D2171" s="419"/>
      <c r="E2171" s="419"/>
      <c r="F2171" s="419"/>
      <c r="G2171" s="419"/>
      <c r="H2171" s="419"/>
      <c r="I2171" s="419"/>
      <c r="J2171" s="419"/>
      <c r="K2171" s="419"/>
      <c r="L2171" s="419"/>
      <c r="M2171" t="s">
        <v>5112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 s="419">
        <f t="shared" si="204"/>
        <v>0</v>
      </c>
      <c r="AD2171" s="419">
        <f t="shared" si="205"/>
        <v>0</v>
      </c>
      <c r="AE2171" s="419">
        <f t="shared" si="206"/>
        <v>0</v>
      </c>
      <c r="AF2171" s="419">
        <f t="shared" si="207"/>
        <v>0</v>
      </c>
      <c r="AG2171" s="419">
        <f t="shared" si="208"/>
        <v>0</v>
      </c>
      <c r="AH2171" s="419">
        <f t="shared" si="209"/>
        <v>0</v>
      </c>
    </row>
    <row r="2172" spans="1:34" ht="14.5" x14ac:dyDescent="0.35">
      <c r="A2172" s="681" t="s">
        <v>5113</v>
      </c>
      <c r="B2172" s="682" t="s">
        <v>11026</v>
      </c>
      <c r="C2172" s="419"/>
      <c r="D2172" s="419"/>
      <c r="E2172" s="419"/>
      <c r="F2172" s="419"/>
      <c r="G2172" s="419"/>
      <c r="H2172" s="419"/>
      <c r="I2172" s="419"/>
      <c r="J2172" s="419"/>
      <c r="K2172" s="419"/>
      <c r="L2172" s="419"/>
      <c r="M2172" t="s">
        <v>770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 s="419">
        <f t="shared" si="204"/>
        <v>0</v>
      </c>
      <c r="AD2172" s="419">
        <f t="shared" si="205"/>
        <v>0</v>
      </c>
      <c r="AE2172" s="419">
        <f t="shared" si="206"/>
        <v>0</v>
      </c>
      <c r="AF2172" s="419">
        <f t="shared" si="207"/>
        <v>0</v>
      </c>
      <c r="AG2172" s="419">
        <f t="shared" si="208"/>
        <v>0</v>
      </c>
      <c r="AH2172" s="419">
        <f t="shared" si="209"/>
        <v>0</v>
      </c>
    </row>
    <row r="2173" spans="1:34" ht="14.5" x14ac:dyDescent="0.35">
      <c r="A2173" s="681" t="s">
        <v>5114</v>
      </c>
      <c r="B2173" s="682" t="s">
        <v>5115</v>
      </c>
      <c r="C2173" s="419"/>
      <c r="D2173" s="419"/>
      <c r="E2173" s="419"/>
      <c r="F2173" s="419"/>
      <c r="G2173" s="419"/>
      <c r="H2173" s="419"/>
      <c r="I2173" s="419"/>
      <c r="J2173" s="419"/>
      <c r="K2173" s="419"/>
      <c r="L2173" s="419"/>
      <c r="M2173" t="s">
        <v>1407</v>
      </c>
      <c r="N2173">
        <v>12</v>
      </c>
      <c r="O2173">
        <v>8</v>
      </c>
      <c r="P2173">
        <v>4</v>
      </c>
      <c r="Q2173">
        <v>5</v>
      </c>
      <c r="R2173">
        <v>6</v>
      </c>
      <c r="S2173">
        <v>1</v>
      </c>
      <c r="T2173">
        <v>0</v>
      </c>
      <c r="U2173">
        <v>0</v>
      </c>
      <c r="V2173">
        <v>0</v>
      </c>
      <c r="W2173">
        <v>4</v>
      </c>
      <c r="X2173">
        <v>3</v>
      </c>
      <c r="Y2173">
        <v>1</v>
      </c>
      <c r="Z2173">
        <v>0</v>
      </c>
      <c r="AA2173">
        <v>0</v>
      </c>
      <c r="AB2173">
        <v>0</v>
      </c>
      <c r="AC2173" s="419">
        <f t="shared" si="204"/>
        <v>1</v>
      </c>
      <c r="AD2173" s="419">
        <f t="shared" si="205"/>
        <v>3</v>
      </c>
      <c r="AE2173" s="419">
        <f t="shared" si="206"/>
        <v>0</v>
      </c>
      <c r="AF2173" s="419">
        <f t="shared" si="207"/>
        <v>0</v>
      </c>
      <c r="AG2173" s="419">
        <f t="shared" si="208"/>
        <v>0</v>
      </c>
      <c r="AH2173" s="419">
        <f t="shared" si="209"/>
        <v>0</v>
      </c>
    </row>
    <row r="2174" spans="1:34" ht="14.5" x14ac:dyDescent="0.35">
      <c r="A2174" s="681" t="s">
        <v>2392</v>
      </c>
      <c r="B2174" s="682" t="s">
        <v>5116</v>
      </c>
      <c r="C2174" s="419"/>
      <c r="D2174" s="419"/>
      <c r="E2174" s="419"/>
      <c r="F2174" s="419"/>
      <c r="G2174" s="419"/>
      <c r="H2174" s="419"/>
      <c r="I2174" s="419"/>
      <c r="J2174" s="419"/>
      <c r="K2174" s="419"/>
      <c r="L2174" s="419"/>
      <c r="M2174" t="s">
        <v>5117</v>
      </c>
      <c r="N2174">
        <v>1</v>
      </c>
      <c r="O2174">
        <v>1</v>
      </c>
      <c r="P2174">
        <v>0</v>
      </c>
      <c r="Q2174">
        <v>0</v>
      </c>
      <c r="R2174">
        <v>0</v>
      </c>
      <c r="S2174">
        <v>0</v>
      </c>
      <c r="T2174">
        <v>1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1</v>
      </c>
      <c r="AA2174">
        <v>0</v>
      </c>
      <c r="AB2174">
        <v>0</v>
      </c>
      <c r="AC2174" s="419">
        <f t="shared" si="204"/>
        <v>0</v>
      </c>
      <c r="AD2174" s="419">
        <f t="shared" si="205"/>
        <v>0</v>
      </c>
      <c r="AE2174" s="419">
        <f t="shared" si="206"/>
        <v>0</v>
      </c>
      <c r="AF2174" s="419">
        <f t="shared" si="207"/>
        <v>0</v>
      </c>
      <c r="AG2174" s="419">
        <f t="shared" si="208"/>
        <v>0</v>
      </c>
      <c r="AH2174" s="419">
        <f t="shared" si="209"/>
        <v>0</v>
      </c>
    </row>
    <row r="2175" spans="1:34" ht="14.5" x14ac:dyDescent="0.35">
      <c r="A2175" s="681" t="s">
        <v>921</v>
      </c>
      <c r="B2175" s="682" t="s">
        <v>5118</v>
      </c>
      <c r="C2175" s="419"/>
      <c r="D2175" s="419"/>
      <c r="E2175" s="419"/>
      <c r="F2175" s="419"/>
      <c r="G2175" s="419"/>
      <c r="H2175" s="419"/>
      <c r="I2175" s="419"/>
      <c r="J2175" s="419"/>
      <c r="K2175" s="419"/>
      <c r="L2175" s="419"/>
      <c r="M2175" t="s">
        <v>5119</v>
      </c>
      <c r="N2175">
        <v>26</v>
      </c>
      <c r="O2175">
        <v>14</v>
      </c>
      <c r="P2175">
        <v>12</v>
      </c>
      <c r="Q2175">
        <v>6</v>
      </c>
      <c r="R2175">
        <v>6</v>
      </c>
      <c r="S2175">
        <v>3</v>
      </c>
      <c r="T2175">
        <v>0</v>
      </c>
      <c r="U2175">
        <v>1</v>
      </c>
      <c r="V2175">
        <v>10</v>
      </c>
      <c r="W2175">
        <v>4</v>
      </c>
      <c r="X2175">
        <v>4</v>
      </c>
      <c r="Y2175">
        <v>1</v>
      </c>
      <c r="Z2175">
        <v>0</v>
      </c>
      <c r="AA2175">
        <v>1</v>
      </c>
      <c r="AB2175">
        <v>4</v>
      </c>
      <c r="AC2175" s="419">
        <f t="shared" si="204"/>
        <v>2</v>
      </c>
      <c r="AD2175" s="419">
        <f t="shared" si="205"/>
        <v>2</v>
      </c>
      <c r="AE2175" s="419">
        <f t="shared" si="206"/>
        <v>2</v>
      </c>
      <c r="AF2175" s="419">
        <f t="shared" si="207"/>
        <v>0</v>
      </c>
      <c r="AG2175" s="419">
        <f t="shared" si="208"/>
        <v>0</v>
      </c>
      <c r="AH2175" s="419">
        <f t="shared" si="209"/>
        <v>6</v>
      </c>
    </row>
    <row r="2176" spans="1:34" ht="14.5" x14ac:dyDescent="0.35">
      <c r="A2176" s="681" t="s">
        <v>7370</v>
      </c>
      <c r="B2176" s="682" t="s">
        <v>5121</v>
      </c>
      <c r="C2176" s="419"/>
      <c r="D2176" s="419"/>
      <c r="E2176" s="419"/>
      <c r="F2176" s="419"/>
      <c r="G2176" s="419"/>
      <c r="H2176" s="419"/>
      <c r="I2176" s="419"/>
      <c r="J2176" s="419"/>
      <c r="K2176" s="419"/>
      <c r="L2176" s="419"/>
      <c r="M2176" t="s">
        <v>5122</v>
      </c>
      <c r="N2176">
        <v>8</v>
      </c>
      <c r="O2176">
        <v>5</v>
      </c>
      <c r="P2176">
        <v>3</v>
      </c>
      <c r="Q2176">
        <v>4</v>
      </c>
      <c r="R2176">
        <v>1</v>
      </c>
      <c r="S2176">
        <v>1</v>
      </c>
      <c r="T2176">
        <v>2</v>
      </c>
      <c r="U2176">
        <v>0</v>
      </c>
      <c r="V2176">
        <v>0</v>
      </c>
      <c r="W2176">
        <v>1</v>
      </c>
      <c r="X2176">
        <v>1</v>
      </c>
      <c r="Y2176">
        <v>1</v>
      </c>
      <c r="Z2176">
        <v>2</v>
      </c>
      <c r="AA2176">
        <v>0</v>
      </c>
      <c r="AB2176">
        <v>0</v>
      </c>
      <c r="AC2176" s="419">
        <f t="shared" si="204"/>
        <v>3</v>
      </c>
      <c r="AD2176" s="419">
        <f t="shared" si="205"/>
        <v>0</v>
      </c>
      <c r="AE2176" s="419">
        <f t="shared" si="206"/>
        <v>0</v>
      </c>
      <c r="AF2176" s="419">
        <f t="shared" si="207"/>
        <v>0</v>
      </c>
      <c r="AG2176" s="419">
        <f t="shared" si="208"/>
        <v>0</v>
      </c>
      <c r="AH2176" s="419">
        <f t="shared" si="209"/>
        <v>0</v>
      </c>
    </row>
    <row r="2177" spans="1:34" ht="14.5" x14ac:dyDescent="0.35">
      <c r="A2177" s="681" t="s">
        <v>5124</v>
      </c>
      <c r="B2177" s="682" t="s">
        <v>5125</v>
      </c>
      <c r="C2177" s="419"/>
      <c r="D2177" s="419"/>
      <c r="E2177" s="419"/>
      <c r="F2177" s="419"/>
      <c r="G2177" s="419"/>
      <c r="H2177" s="419"/>
      <c r="I2177" s="419"/>
      <c r="J2177" s="419"/>
      <c r="K2177" s="419"/>
      <c r="L2177" s="419"/>
      <c r="M2177" t="s">
        <v>5126</v>
      </c>
      <c r="N2177">
        <v>28</v>
      </c>
      <c r="O2177">
        <v>14</v>
      </c>
      <c r="P2177">
        <v>14</v>
      </c>
      <c r="Q2177">
        <v>10</v>
      </c>
      <c r="R2177">
        <v>3</v>
      </c>
      <c r="S2177">
        <v>2</v>
      </c>
      <c r="T2177">
        <v>5</v>
      </c>
      <c r="U2177">
        <v>8</v>
      </c>
      <c r="V2177">
        <v>0</v>
      </c>
      <c r="W2177">
        <v>5</v>
      </c>
      <c r="X2177">
        <v>1</v>
      </c>
      <c r="Y2177">
        <v>1</v>
      </c>
      <c r="Z2177">
        <v>1</v>
      </c>
      <c r="AA2177">
        <v>6</v>
      </c>
      <c r="AB2177">
        <v>0</v>
      </c>
      <c r="AC2177" s="419">
        <f t="shared" si="204"/>
        <v>5</v>
      </c>
      <c r="AD2177" s="419">
        <f t="shared" si="205"/>
        <v>2</v>
      </c>
      <c r="AE2177" s="419">
        <f t="shared" si="206"/>
        <v>1</v>
      </c>
      <c r="AF2177" s="419">
        <f t="shared" si="207"/>
        <v>4</v>
      </c>
      <c r="AG2177" s="419">
        <f t="shared" si="208"/>
        <v>2</v>
      </c>
      <c r="AH2177" s="419">
        <f t="shared" si="209"/>
        <v>0</v>
      </c>
    </row>
    <row r="2178" spans="1:34" ht="14.5" x14ac:dyDescent="0.35">
      <c r="A2178" s="681" t="s">
        <v>4488</v>
      </c>
      <c r="B2178" s="682" t="s">
        <v>11152</v>
      </c>
      <c r="C2178" s="419"/>
      <c r="D2178" s="419"/>
      <c r="E2178" s="419"/>
      <c r="F2178" s="419"/>
      <c r="G2178" s="419"/>
      <c r="H2178" s="419"/>
      <c r="I2178" s="419"/>
      <c r="J2178" s="419"/>
      <c r="K2178" s="419"/>
      <c r="L2178" s="419"/>
      <c r="M2178" t="s">
        <v>11153</v>
      </c>
      <c r="N2178">
        <v>4</v>
      </c>
      <c r="O2178">
        <v>2</v>
      </c>
      <c r="P2178">
        <v>2</v>
      </c>
      <c r="Q2178">
        <v>4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2</v>
      </c>
      <c r="X2178">
        <v>0</v>
      </c>
      <c r="Y2178">
        <v>0</v>
      </c>
      <c r="Z2178">
        <v>0</v>
      </c>
      <c r="AA2178">
        <v>0</v>
      </c>
      <c r="AB2178">
        <v>0</v>
      </c>
      <c r="AC2178" s="419">
        <f t="shared" si="204"/>
        <v>2</v>
      </c>
      <c r="AD2178" s="419">
        <f t="shared" si="205"/>
        <v>0</v>
      </c>
      <c r="AE2178" s="419">
        <f t="shared" si="206"/>
        <v>0</v>
      </c>
      <c r="AF2178" s="419">
        <f t="shared" si="207"/>
        <v>0</v>
      </c>
      <c r="AG2178" s="419">
        <f t="shared" si="208"/>
        <v>0</v>
      </c>
      <c r="AH2178" s="419">
        <f t="shared" si="209"/>
        <v>0</v>
      </c>
    </row>
    <row r="2179" spans="1:34" ht="14.5" x14ac:dyDescent="0.35">
      <c r="A2179" s="681" t="s">
        <v>8710</v>
      </c>
      <c r="B2179" s="682" t="s">
        <v>12074</v>
      </c>
      <c r="C2179" s="419"/>
      <c r="D2179" s="419"/>
      <c r="E2179" s="419"/>
      <c r="F2179" s="419"/>
      <c r="G2179" s="419"/>
      <c r="H2179" s="419"/>
      <c r="I2179" s="419"/>
      <c r="J2179" s="419"/>
      <c r="K2179" s="419"/>
      <c r="L2179" s="419"/>
      <c r="M2179" t="s">
        <v>1410</v>
      </c>
      <c r="N2179">
        <v>37</v>
      </c>
      <c r="O2179">
        <v>28</v>
      </c>
      <c r="P2179">
        <v>9</v>
      </c>
      <c r="Q2179">
        <v>9</v>
      </c>
      <c r="R2179">
        <v>17</v>
      </c>
      <c r="S2179">
        <v>3</v>
      </c>
      <c r="T2179">
        <v>5</v>
      </c>
      <c r="U2179">
        <v>3</v>
      </c>
      <c r="V2179">
        <v>0</v>
      </c>
      <c r="W2179">
        <v>4</v>
      </c>
      <c r="X2179">
        <v>16</v>
      </c>
      <c r="Y2179">
        <v>3</v>
      </c>
      <c r="Z2179">
        <v>2</v>
      </c>
      <c r="AA2179">
        <v>3</v>
      </c>
      <c r="AB2179">
        <v>0</v>
      </c>
      <c r="AC2179" s="419">
        <f t="shared" si="204"/>
        <v>5</v>
      </c>
      <c r="AD2179" s="419">
        <f t="shared" si="205"/>
        <v>1</v>
      </c>
      <c r="AE2179" s="419">
        <f t="shared" si="206"/>
        <v>0</v>
      </c>
      <c r="AF2179" s="419">
        <f t="shared" si="207"/>
        <v>3</v>
      </c>
      <c r="AG2179" s="419">
        <f t="shared" si="208"/>
        <v>0</v>
      </c>
      <c r="AH2179" s="419">
        <f t="shared" si="209"/>
        <v>0</v>
      </c>
    </row>
    <row r="2180" spans="1:34" ht="14.5" x14ac:dyDescent="0.35">
      <c r="A2180" s="681" t="s">
        <v>7371</v>
      </c>
      <c r="B2180" s="682" t="s">
        <v>5127</v>
      </c>
      <c r="C2180" s="419"/>
      <c r="D2180" s="419"/>
      <c r="E2180" s="419"/>
      <c r="F2180" s="419"/>
      <c r="G2180" s="419"/>
      <c r="H2180" s="419"/>
      <c r="I2180" s="419"/>
      <c r="J2180" s="419"/>
      <c r="K2180" s="419"/>
      <c r="L2180" s="419"/>
      <c r="M2180" t="s">
        <v>371</v>
      </c>
      <c r="N2180">
        <v>7</v>
      </c>
      <c r="O2180">
        <v>4</v>
      </c>
      <c r="P2180">
        <v>3</v>
      </c>
      <c r="Q2180">
        <v>3</v>
      </c>
      <c r="R2180">
        <v>0</v>
      </c>
      <c r="S2180">
        <v>1</v>
      </c>
      <c r="T2180">
        <v>3</v>
      </c>
      <c r="U2180">
        <v>0</v>
      </c>
      <c r="V2180">
        <v>0</v>
      </c>
      <c r="W2180">
        <v>2</v>
      </c>
      <c r="X2180">
        <v>0</v>
      </c>
      <c r="Y2180">
        <v>1</v>
      </c>
      <c r="Z2180">
        <v>1</v>
      </c>
      <c r="AA2180">
        <v>0</v>
      </c>
      <c r="AB2180">
        <v>0</v>
      </c>
      <c r="AC2180" s="419">
        <f t="shared" ref="AC2180:AC2243" si="210">+Q2180-W2180</f>
        <v>1</v>
      </c>
      <c r="AD2180" s="419">
        <f t="shared" ref="AD2180:AD2243" si="211">+R2180-X2180</f>
        <v>0</v>
      </c>
      <c r="AE2180" s="419">
        <f t="shared" ref="AE2180:AE2243" si="212">+S2180-Y2180</f>
        <v>0</v>
      </c>
      <c r="AF2180" s="419">
        <f t="shared" ref="AF2180:AF2243" si="213">+T2180-Z2180</f>
        <v>2</v>
      </c>
      <c r="AG2180" s="419">
        <f t="shared" ref="AG2180:AG2243" si="214">+U2180-AA2180</f>
        <v>0</v>
      </c>
      <c r="AH2180" s="419">
        <f t="shared" ref="AH2180:AH2243" si="215">+V2180-AB2180</f>
        <v>0</v>
      </c>
    </row>
    <row r="2181" spans="1:34" ht="14.5" x14ac:dyDescent="0.35">
      <c r="A2181" s="681" t="s">
        <v>4581</v>
      </c>
      <c r="B2181" s="682" t="s">
        <v>5128</v>
      </c>
      <c r="C2181" s="419"/>
      <c r="D2181" s="419"/>
      <c r="E2181" s="419"/>
      <c r="F2181" s="419"/>
      <c r="G2181" s="419"/>
      <c r="H2181" s="419"/>
      <c r="I2181" s="419"/>
      <c r="J2181" s="419"/>
      <c r="K2181" s="419"/>
      <c r="L2181" s="419"/>
      <c r="M2181" t="s">
        <v>5129</v>
      </c>
      <c r="N2181">
        <v>94</v>
      </c>
      <c r="O2181">
        <v>55</v>
      </c>
      <c r="P2181">
        <v>39</v>
      </c>
      <c r="Q2181">
        <v>22</v>
      </c>
      <c r="R2181">
        <v>25</v>
      </c>
      <c r="S2181">
        <v>12</v>
      </c>
      <c r="T2181">
        <v>15</v>
      </c>
      <c r="U2181">
        <v>20</v>
      </c>
      <c r="V2181">
        <v>0</v>
      </c>
      <c r="W2181">
        <v>8</v>
      </c>
      <c r="X2181">
        <v>16</v>
      </c>
      <c r="Y2181">
        <v>8</v>
      </c>
      <c r="Z2181">
        <v>10</v>
      </c>
      <c r="AA2181">
        <v>13</v>
      </c>
      <c r="AB2181">
        <v>0</v>
      </c>
      <c r="AC2181" s="419">
        <f t="shared" si="210"/>
        <v>14</v>
      </c>
      <c r="AD2181" s="419">
        <f t="shared" si="211"/>
        <v>9</v>
      </c>
      <c r="AE2181" s="419">
        <f t="shared" si="212"/>
        <v>4</v>
      </c>
      <c r="AF2181" s="419">
        <f t="shared" si="213"/>
        <v>5</v>
      </c>
      <c r="AG2181" s="419">
        <f t="shared" si="214"/>
        <v>7</v>
      </c>
      <c r="AH2181" s="419">
        <f t="shared" si="215"/>
        <v>0</v>
      </c>
    </row>
    <row r="2182" spans="1:34" ht="14.5" x14ac:dyDescent="0.35">
      <c r="A2182" s="681" t="s">
        <v>4561</v>
      </c>
      <c r="B2182" s="682" t="s">
        <v>5130</v>
      </c>
      <c r="C2182" s="419"/>
      <c r="D2182" s="419"/>
      <c r="E2182" s="419"/>
      <c r="F2182" s="419"/>
      <c r="G2182" s="419"/>
      <c r="H2182" s="419"/>
      <c r="I2182" s="419"/>
      <c r="J2182" s="419"/>
      <c r="K2182" s="419"/>
      <c r="L2182" s="419"/>
      <c r="M2182" t="s">
        <v>5131</v>
      </c>
      <c r="N2182">
        <v>26</v>
      </c>
      <c r="O2182">
        <v>18</v>
      </c>
      <c r="P2182">
        <v>8</v>
      </c>
      <c r="Q2182">
        <v>6</v>
      </c>
      <c r="R2182">
        <v>7</v>
      </c>
      <c r="S2182">
        <v>8</v>
      </c>
      <c r="T2182">
        <v>4</v>
      </c>
      <c r="U2182">
        <v>1</v>
      </c>
      <c r="V2182">
        <v>0</v>
      </c>
      <c r="W2182">
        <v>6</v>
      </c>
      <c r="X2182">
        <v>5</v>
      </c>
      <c r="Y2182">
        <v>4</v>
      </c>
      <c r="Z2182">
        <v>2</v>
      </c>
      <c r="AA2182">
        <v>1</v>
      </c>
      <c r="AB2182">
        <v>0</v>
      </c>
      <c r="AC2182" s="419">
        <f t="shared" si="210"/>
        <v>0</v>
      </c>
      <c r="AD2182" s="419">
        <f t="shared" si="211"/>
        <v>2</v>
      </c>
      <c r="AE2182" s="419">
        <f t="shared" si="212"/>
        <v>4</v>
      </c>
      <c r="AF2182" s="419">
        <f t="shared" si="213"/>
        <v>2</v>
      </c>
      <c r="AG2182" s="419">
        <f t="shared" si="214"/>
        <v>0</v>
      </c>
      <c r="AH2182" s="419">
        <f t="shared" si="215"/>
        <v>0</v>
      </c>
    </row>
    <row r="2183" spans="1:34" ht="14.5" x14ac:dyDescent="0.35">
      <c r="A2183" s="681" t="s">
        <v>4576</v>
      </c>
      <c r="B2183" s="682" t="s">
        <v>5132</v>
      </c>
      <c r="C2183" s="419"/>
      <c r="D2183" s="419"/>
      <c r="E2183" s="419"/>
      <c r="F2183" s="419"/>
      <c r="G2183" s="419"/>
      <c r="H2183" s="419"/>
      <c r="I2183" s="419"/>
      <c r="J2183" s="419"/>
      <c r="K2183" s="419"/>
      <c r="L2183" s="419"/>
      <c r="M2183" t="s">
        <v>3871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 s="419">
        <f t="shared" si="210"/>
        <v>0</v>
      </c>
      <c r="AD2183" s="419">
        <f t="shared" si="211"/>
        <v>0</v>
      </c>
      <c r="AE2183" s="419">
        <f t="shared" si="212"/>
        <v>0</v>
      </c>
      <c r="AF2183" s="419">
        <f t="shared" si="213"/>
        <v>0</v>
      </c>
      <c r="AG2183" s="419">
        <f t="shared" si="214"/>
        <v>0</v>
      </c>
      <c r="AH2183" s="419">
        <f t="shared" si="215"/>
        <v>0</v>
      </c>
    </row>
    <row r="2184" spans="1:34" ht="14.5" x14ac:dyDescent="0.35">
      <c r="A2184" s="681" t="s">
        <v>8467</v>
      </c>
      <c r="B2184" s="682" t="s">
        <v>11073</v>
      </c>
      <c r="C2184" s="419"/>
      <c r="D2184" s="419"/>
      <c r="E2184" s="419"/>
      <c r="F2184" s="419"/>
      <c r="G2184" s="419"/>
      <c r="H2184" s="419"/>
      <c r="I2184" s="419"/>
      <c r="J2184" s="419"/>
      <c r="K2184" s="419"/>
      <c r="L2184" s="419"/>
      <c r="M2184" t="s">
        <v>8709</v>
      </c>
      <c r="N2184">
        <v>54</v>
      </c>
      <c r="O2184">
        <v>24</v>
      </c>
      <c r="P2184">
        <v>30</v>
      </c>
      <c r="Q2184">
        <v>20</v>
      </c>
      <c r="R2184">
        <v>25</v>
      </c>
      <c r="S2184">
        <v>7</v>
      </c>
      <c r="T2184">
        <v>2</v>
      </c>
      <c r="U2184">
        <v>0</v>
      </c>
      <c r="V2184">
        <v>0</v>
      </c>
      <c r="W2184">
        <v>5</v>
      </c>
      <c r="X2184">
        <v>11</v>
      </c>
      <c r="Y2184">
        <v>6</v>
      </c>
      <c r="Z2184">
        <v>2</v>
      </c>
      <c r="AA2184">
        <v>0</v>
      </c>
      <c r="AB2184">
        <v>0</v>
      </c>
      <c r="AC2184" s="419">
        <f t="shared" si="210"/>
        <v>15</v>
      </c>
      <c r="AD2184" s="419">
        <f t="shared" si="211"/>
        <v>14</v>
      </c>
      <c r="AE2184" s="419">
        <f t="shared" si="212"/>
        <v>1</v>
      </c>
      <c r="AF2184" s="419">
        <f t="shared" si="213"/>
        <v>0</v>
      </c>
      <c r="AG2184" s="419">
        <f t="shared" si="214"/>
        <v>0</v>
      </c>
      <c r="AH2184" s="419">
        <f t="shared" si="215"/>
        <v>0</v>
      </c>
    </row>
    <row r="2185" spans="1:34" ht="14.5" x14ac:dyDescent="0.35">
      <c r="A2185" s="681" t="s">
        <v>5135</v>
      </c>
      <c r="B2185" s="682" t="s">
        <v>5136</v>
      </c>
      <c r="C2185" s="419"/>
      <c r="D2185" s="419"/>
      <c r="E2185" s="419"/>
      <c r="F2185" s="419"/>
      <c r="G2185" s="419"/>
      <c r="H2185" s="419"/>
      <c r="I2185" s="419"/>
      <c r="J2185" s="419"/>
      <c r="K2185" s="419"/>
      <c r="L2185" s="419"/>
      <c r="M2185" t="s">
        <v>5137</v>
      </c>
      <c r="N2185">
        <v>3</v>
      </c>
      <c r="O2185">
        <v>1</v>
      </c>
      <c r="P2185">
        <v>2</v>
      </c>
      <c r="Q2185">
        <v>0</v>
      </c>
      <c r="R2185">
        <v>2</v>
      </c>
      <c r="S2185">
        <v>0</v>
      </c>
      <c r="T2185">
        <v>1</v>
      </c>
      <c r="U2185">
        <v>0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0</v>
      </c>
      <c r="AB2185">
        <v>0</v>
      </c>
      <c r="AC2185" s="419">
        <f t="shared" si="210"/>
        <v>0</v>
      </c>
      <c r="AD2185" s="419">
        <f t="shared" si="211"/>
        <v>1</v>
      </c>
      <c r="AE2185" s="419">
        <f t="shared" si="212"/>
        <v>0</v>
      </c>
      <c r="AF2185" s="419">
        <f t="shared" si="213"/>
        <v>1</v>
      </c>
      <c r="AG2185" s="419">
        <f t="shared" si="214"/>
        <v>0</v>
      </c>
      <c r="AH2185" s="419">
        <f t="shared" si="215"/>
        <v>0</v>
      </c>
    </row>
    <row r="2186" spans="1:34" ht="14.5" x14ac:dyDescent="0.35">
      <c r="A2186" s="681" t="s">
        <v>4626</v>
      </c>
      <c r="B2186" s="682" t="s">
        <v>5138</v>
      </c>
      <c r="C2186" s="419"/>
      <c r="D2186" s="419"/>
      <c r="E2186" s="419"/>
      <c r="F2186" s="419"/>
      <c r="G2186" s="419"/>
      <c r="H2186" s="419"/>
      <c r="I2186" s="419"/>
      <c r="J2186" s="419"/>
      <c r="K2186" s="419"/>
      <c r="L2186" s="419"/>
      <c r="M2186" t="s">
        <v>13437</v>
      </c>
      <c r="N2186">
        <v>14</v>
      </c>
      <c r="O2186">
        <v>7</v>
      </c>
      <c r="P2186">
        <v>7</v>
      </c>
      <c r="Q2186">
        <v>0</v>
      </c>
      <c r="R2186">
        <v>6</v>
      </c>
      <c r="S2186">
        <v>6</v>
      </c>
      <c r="T2186">
        <v>0</v>
      </c>
      <c r="U2186">
        <v>2</v>
      </c>
      <c r="V2186">
        <v>0</v>
      </c>
      <c r="W2186">
        <v>0</v>
      </c>
      <c r="X2186">
        <v>3</v>
      </c>
      <c r="Y2186">
        <v>3</v>
      </c>
      <c r="Z2186">
        <v>0</v>
      </c>
      <c r="AA2186">
        <v>1</v>
      </c>
      <c r="AB2186">
        <v>0</v>
      </c>
      <c r="AC2186" s="419">
        <f t="shared" si="210"/>
        <v>0</v>
      </c>
      <c r="AD2186" s="419">
        <f t="shared" si="211"/>
        <v>3</v>
      </c>
      <c r="AE2186" s="419">
        <f t="shared" si="212"/>
        <v>3</v>
      </c>
      <c r="AF2186" s="419">
        <f t="shared" si="213"/>
        <v>0</v>
      </c>
      <c r="AG2186" s="419">
        <f t="shared" si="214"/>
        <v>1</v>
      </c>
      <c r="AH2186" s="419">
        <f t="shared" si="215"/>
        <v>0</v>
      </c>
    </row>
    <row r="2187" spans="1:34" ht="14.5" x14ac:dyDescent="0.35">
      <c r="A2187" s="681" t="s">
        <v>8480</v>
      </c>
      <c r="B2187" s="682" t="s">
        <v>11254</v>
      </c>
      <c r="C2187" s="419"/>
      <c r="D2187" s="419"/>
      <c r="E2187" s="419"/>
      <c r="F2187" s="419"/>
      <c r="G2187" s="419"/>
      <c r="H2187" s="419"/>
      <c r="I2187" s="419"/>
      <c r="J2187" s="419"/>
      <c r="K2187" s="419"/>
      <c r="L2187" s="419"/>
      <c r="M2187" t="s">
        <v>11255</v>
      </c>
      <c r="N2187">
        <v>15</v>
      </c>
      <c r="O2187">
        <v>13</v>
      </c>
      <c r="P2187">
        <v>2</v>
      </c>
      <c r="Q2187">
        <v>2</v>
      </c>
      <c r="R2187">
        <v>3</v>
      </c>
      <c r="S2187">
        <v>1</v>
      </c>
      <c r="T2187">
        <v>5</v>
      </c>
      <c r="U2187">
        <v>1</v>
      </c>
      <c r="V2187">
        <v>3</v>
      </c>
      <c r="W2187">
        <v>2</v>
      </c>
      <c r="X2187">
        <v>3</v>
      </c>
      <c r="Y2187">
        <v>1</v>
      </c>
      <c r="Z2187">
        <v>4</v>
      </c>
      <c r="AA2187">
        <v>0</v>
      </c>
      <c r="AB2187">
        <v>3</v>
      </c>
      <c r="AC2187" s="419">
        <f t="shared" si="210"/>
        <v>0</v>
      </c>
      <c r="AD2187" s="419">
        <f t="shared" si="211"/>
        <v>0</v>
      </c>
      <c r="AE2187" s="419">
        <f t="shared" si="212"/>
        <v>0</v>
      </c>
      <c r="AF2187" s="419">
        <f t="shared" si="213"/>
        <v>1</v>
      </c>
      <c r="AG2187" s="419">
        <f t="shared" si="214"/>
        <v>1</v>
      </c>
      <c r="AH2187" s="419">
        <f t="shared" si="215"/>
        <v>0</v>
      </c>
    </row>
    <row r="2188" spans="1:34" ht="14.5" x14ac:dyDescent="0.35">
      <c r="A2188" s="681" t="s">
        <v>4655</v>
      </c>
      <c r="B2188" s="682" t="s">
        <v>11211</v>
      </c>
      <c r="C2188" s="419"/>
      <c r="D2188" s="419"/>
      <c r="E2188" s="419"/>
      <c r="F2188" s="419"/>
      <c r="G2188" s="419"/>
      <c r="H2188" s="419"/>
      <c r="I2188" s="419"/>
      <c r="J2188" s="419"/>
      <c r="K2188" s="419"/>
      <c r="L2188" s="419"/>
      <c r="M2188" t="s">
        <v>11212</v>
      </c>
      <c r="N2188">
        <v>1</v>
      </c>
      <c r="O2188">
        <v>0</v>
      </c>
      <c r="P2188">
        <v>1</v>
      </c>
      <c r="Q2188">
        <v>1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 s="419">
        <f t="shared" si="210"/>
        <v>1</v>
      </c>
      <c r="AD2188" s="419">
        <f t="shared" si="211"/>
        <v>0</v>
      </c>
      <c r="AE2188" s="419">
        <f t="shared" si="212"/>
        <v>0</v>
      </c>
      <c r="AF2188" s="419">
        <f t="shared" si="213"/>
        <v>0</v>
      </c>
      <c r="AG2188" s="419">
        <f t="shared" si="214"/>
        <v>0</v>
      </c>
      <c r="AH2188" s="419">
        <f t="shared" si="215"/>
        <v>0</v>
      </c>
    </row>
    <row r="2189" spans="1:34" ht="14.5" x14ac:dyDescent="0.35">
      <c r="A2189" s="681" t="s">
        <v>4711</v>
      </c>
      <c r="B2189" s="682" t="s">
        <v>5139</v>
      </c>
      <c r="C2189" s="419"/>
      <c r="D2189" s="419"/>
      <c r="E2189" s="419"/>
      <c r="F2189" s="419"/>
      <c r="G2189" s="419"/>
      <c r="H2189" s="419"/>
      <c r="I2189" s="419"/>
      <c r="J2189" s="419"/>
      <c r="K2189" s="419"/>
      <c r="L2189" s="419"/>
      <c r="M2189" t="s">
        <v>59</v>
      </c>
      <c r="N2189">
        <v>4</v>
      </c>
      <c r="O2189">
        <v>2</v>
      </c>
      <c r="P2189">
        <v>2</v>
      </c>
      <c r="Q2189">
        <v>2</v>
      </c>
      <c r="R2189">
        <v>0</v>
      </c>
      <c r="S2189">
        <v>0</v>
      </c>
      <c r="T2189">
        <v>1</v>
      </c>
      <c r="U2189">
        <v>1</v>
      </c>
      <c r="V2189">
        <v>0</v>
      </c>
      <c r="W2189">
        <v>1</v>
      </c>
      <c r="X2189">
        <v>0</v>
      </c>
      <c r="Y2189">
        <v>0</v>
      </c>
      <c r="Z2189">
        <v>0</v>
      </c>
      <c r="AA2189">
        <v>1</v>
      </c>
      <c r="AB2189">
        <v>0</v>
      </c>
      <c r="AC2189" s="419">
        <f t="shared" si="210"/>
        <v>1</v>
      </c>
      <c r="AD2189" s="419">
        <f t="shared" si="211"/>
        <v>0</v>
      </c>
      <c r="AE2189" s="419">
        <f t="shared" si="212"/>
        <v>0</v>
      </c>
      <c r="AF2189" s="419">
        <f t="shared" si="213"/>
        <v>1</v>
      </c>
      <c r="AG2189" s="419">
        <f t="shared" si="214"/>
        <v>0</v>
      </c>
      <c r="AH2189" s="419">
        <f t="shared" si="215"/>
        <v>0</v>
      </c>
    </row>
    <row r="2190" spans="1:34" ht="14.5" x14ac:dyDescent="0.35">
      <c r="A2190" s="681" t="s">
        <v>4709</v>
      </c>
      <c r="B2190" s="682" t="s">
        <v>11249</v>
      </c>
      <c r="C2190" s="419"/>
      <c r="D2190" s="419"/>
      <c r="E2190" s="419"/>
      <c r="F2190" s="419"/>
      <c r="G2190" s="419"/>
      <c r="H2190" s="419"/>
      <c r="I2190" s="419"/>
      <c r="J2190" s="419"/>
      <c r="K2190" s="419"/>
      <c r="L2190" s="419"/>
      <c r="M2190" t="s">
        <v>11177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 s="419">
        <f t="shared" si="210"/>
        <v>0</v>
      </c>
      <c r="AD2190" s="419">
        <f t="shared" si="211"/>
        <v>0</v>
      </c>
      <c r="AE2190" s="419">
        <f t="shared" si="212"/>
        <v>0</v>
      </c>
      <c r="AF2190" s="419">
        <f t="shared" si="213"/>
        <v>0</v>
      </c>
      <c r="AG2190" s="419">
        <f t="shared" si="214"/>
        <v>0</v>
      </c>
      <c r="AH2190" s="419">
        <f t="shared" si="215"/>
        <v>0</v>
      </c>
    </row>
    <row r="2191" spans="1:34" ht="14.5" x14ac:dyDescent="0.35">
      <c r="A2191" s="681" t="s">
        <v>5140</v>
      </c>
      <c r="B2191" s="682" t="s">
        <v>5141</v>
      </c>
      <c r="C2191" s="419"/>
      <c r="D2191" s="419"/>
      <c r="E2191" s="419"/>
      <c r="F2191" s="419"/>
      <c r="G2191" s="419"/>
      <c r="H2191" s="419"/>
      <c r="I2191" s="419"/>
      <c r="J2191" s="419"/>
      <c r="K2191" s="419"/>
      <c r="L2191" s="419"/>
      <c r="M2191" t="s">
        <v>50</v>
      </c>
      <c r="N2191">
        <v>23</v>
      </c>
      <c r="O2191">
        <v>15</v>
      </c>
      <c r="P2191">
        <v>8</v>
      </c>
      <c r="Q2191">
        <v>7</v>
      </c>
      <c r="R2191">
        <v>6</v>
      </c>
      <c r="S2191">
        <v>1</v>
      </c>
      <c r="T2191">
        <v>2</v>
      </c>
      <c r="U2191">
        <v>7</v>
      </c>
      <c r="V2191">
        <v>0</v>
      </c>
      <c r="W2191">
        <v>3</v>
      </c>
      <c r="X2191">
        <v>4</v>
      </c>
      <c r="Y2191">
        <v>1</v>
      </c>
      <c r="Z2191">
        <v>2</v>
      </c>
      <c r="AA2191">
        <v>5</v>
      </c>
      <c r="AB2191">
        <v>0</v>
      </c>
      <c r="AC2191" s="419">
        <f t="shared" si="210"/>
        <v>4</v>
      </c>
      <c r="AD2191" s="419">
        <f t="shared" si="211"/>
        <v>2</v>
      </c>
      <c r="AE2191" s="419">
        <f t="shared" si="212"/>
        <v>0</v>
      </c>
      <c r="AF2191" s="419">
        <f t="shared" si="213"/>
        <v>0</v>
      </c>
      <c r="AG2191" s="419">
        <f t="shared" si="214"/>
        <v>2</v>
      </c>
      <c r="AH2191" s="419">
        <f t="shared" si="215"/>
        <v>0</v>
      </c>
    </row>
    <row r="2192" spans="1:34" ht="14.5" x14ac:dyDescent="0.35">
      <c r="A2192" s="681" t="s">
        <v>5144</v>
      </c>
      <c r="B2192" s="682" t="s">
        <v>5145</v>
      </c>
      <c r="C2192" s="419"/>
      <c r="D2192" s="419"/>
      <c r="E2192" s="419"/>
      <c r="F2192" s="419"/>
      <c r="G2192" s="419"/>
      <c r="H2192" s="419"/>
      <c r="I2192" s="419"/>
      <c r="J2192" s="419"/>
      <c r="K2192" s="419"/>
      <c r="L2192" s="419"/>
      <c r="M2192" t="s">
        <v>5146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 s="419">
        <f t="shared" si="210"/>
        <v>0</v>
      </c>
      <c r="AD2192" s="419">
        <f t="shared" si="211"/>
        <v>0</v>
      </c>
      <c r="AE2192" s="419">
        <f t="shared" si="212"/>
        <v>0</v>
      </c>
      <c r="AF2192" s="419">
        <f t="shared" si="213"/>
        <v>0</v>
      </c>
      <c r="AG2192" s="419">
        <f t="shared" si="214"/>
        <v>0</v>
      </c>
      <c r="AH2192" s="419">
        <f t="shared" si="215"/>
        <v>0</v>
      </c>
    </row>
    <row r="2193" spans="1:34" ht="14.5" x14ac:dyDescent="0.35">
      <c r="A2193" s="681" t="s">
        <v>5148</v>
      </c>
      <c r="B2193" s="682" t="s">
        <v>11083</v>
      </c>
      <c r="C2193" s="419"/>
      <c r="D2193" s="419"/>
      <c r="E2193" s="419"/>
      <c r="F2193" s="419"/>
      <c r="G2193" s="419"/>
      <c r="H2193" s="419"/>
      <c r="I2193" s="419"/>
      <c r="J2193" s="419"/>
      <c r="K2193" s="419"/>
      <c r="L2193" s="419"/>
      <c r="M2193" t="s">
        <v>11084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 s="419">
        <f t="shared" si="210"/>
        <v>0</v>
      </c>
      <c r="AD2193" s="419">
        <f t="shared" si="211"/>
        <v>0</v>
      </c>
      <c r="AE2193" s="419">
        <f t="shared" si="212"/>
        <v>0</v>
      </c>
      <c r="AF2193" s="419">
        <f t="shared" si="213"/>
        <v>0</v>
      </c>
      <c r="AG2193" s="419">
        <f t="shared" si="214"/>
        <v>0</v>
      </c>
      <c r="AH2193" s="419">
        <f t="shared" si="215"/>
        <v>0</v>
      </c>
    </row>
    <row r="2194" spans="1:34" ht="14.5" x14ac:dyDescent="0.35">
      <c r="A2194" s="681" t="s">
        <v>5149</v>
      </c>
      <c r="B2194" s="682" t="s">
        <v>5150</v>
      </c>
      <c r="C2194" s="419"/>
      <c r="D2194" s="419"/>
      <c r="E2194" s="419"/>
      <c r="F2194" s="419"/>
      <c r="G2194" s="419"/>
      <c r="H2194" s="419"/>
      <c r="I2194" s="419"/>
      <c r="J2194" s="419"/>
      <c r="K2194" s="419"/>
      <c r="L2194" s="419"/>
      <c r="M2194" t="s">
        <v>1352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 s="419">
        <f t="shared" si="210"/>
        <v>0</v>
      </c>
      <c r="AD2194" s="419">
        <f t="shared" si="211"/>
        <v>0</v>
      </c>
      <c r="AE2194" s="419">
        <f t="shared" si="212"/>
        <v>0</v>
      </c>
      <c r="AF2194" s="419">
        <f t="shared" si="213"/>
        <v>0</v>
      </c>
      <c r="AG2194" s="419">
        <f t="shared" si="214"/>
        <v>0</v>
      </c>
      <c r="AH2194" s="419">
        <f t="shared" si="215"/>
        <v>0</v>
      </c>
    </row>
    <row r="2195" spans="1:34" ht="14.5" x14ac:dyDescent="0.35">
      <c r="A2195" s="681" t="s">
        <v>5152</v>
      </c>
      <c r="B2195" s="682" t="s">
        <v>5153</v>
      </c>
      <c r="C2195" s="419"/>
      <c r="D2195" s="419"/>
      <c r="E2195" s="419"/>
      <c r="F2195" s="419"/>
      <c r="G2195" s="419"/>
      <c r="H2195" s="419"/>
      <c r="I2195" s="419"/>
      <c r="J2195" s="419"/>
      <c r="K2195" s="419"/>
      <c r="L2195" s="419"/>
      <c r="M2195" t="s">
        <v>5154</v>
      </c>
      <c r="N2195">
        <v>2</v>
      </c>
      <c r="O2195">
        <v>0</v>
      </c>
      <c r="P2195">
        <v>2</v>
      </c>
      <c r="Q2195">
        <v>2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 s="419">
        <f t="shared" si="210"/>
        <v>2</v>
      </c>
      <c r="AD2195" s="419">
        <f t="shared" si="211"/>
        <v>0</v>
      </c>
      <c r="AE2195" s="419">
        <f t="shared" si="212"/>
        <v>0</v>
      </c>
      <c r="AF2195" s="419">
        <f t="shared" si="213"/>
        <v>0</v>
      </c>
      <c r="AG2195" s="419">
        <f t="shared" si="214"/>
        <v>0</v>
      </c>
      <c r="AH2195" s="419">
        <f t="shared" si="215"/>
        <v>0</v>
      </c>
    </row>
    <row r="2196" spans="1:34" ht="14.5" x14ac:dyDescent="0.35">
      <c r="A2196" s="681" t="s">
        <v>5157</v>
      </c>
      <c r="B2196" s="682" t="s">
        <v>8435</v>
      </c>
      <c r="C2196" s="419"/>
      <c r="D2196" s="419"/>
      <c r="E2196" s="419"/>
      <c r="F2196" s="419"/>
      <c r="G2196" s="419"/>
      <c r="H2196" s="419"/>
      <c r="I2196" s="419"/>
      <c r="J2196" s="419"/>
      <c r="K2196" s="419"/>
      <c r="L2196" s="419"/>
      <c r="M2196" t="s">
        <v>11154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 s="419">
        <f t="shared" si="210"/>
        <v>0</v>
      </c>
      <c r="AD2196" s="419">
        <f t="shared" si="211"/>
        <v>0</v>
      </c>
      <c r="AE2196" s="419">
        <f t="shared" si="212"/>
        <v>0</v>
      </c>
      <c r="AF2196" s="419">
        <f t="shared" si="213"/>
        <v>0</v>
      </c>
      <c r="AG2196" s="419">
        <f t="shared" si="214"/>
        <v>0</v>
      </c>
      <c r="AH2196" s="419">
        <f t="shared" si="215"/>
        <v>0</v>
      </c>
    </row>
    <row r="2197" spans="1:34" ht="14.5" x14ac:dyDescent="0.35">
      <c r="A2197" s="681" t="s">
        <v>7629</v>
      </c>
      <c r="B2197" s="682" t="s">
        <v>5158</v>
      </c>
      <c r="C2197" s="419"/>
      <c r="D2197" s="419"/>
      <c r="E2197" s="419"/>
      <c r="F2197" s="419"/>
      <c r="G2197" s="419"/>
      <c r="H2197" s="419"/>
      <c r="I2197" s="419"/>
      <c r="J2197" s="419"/>
      <c r="K2197" s="419"/>
      <c r="L2197" s="419"/>
      <c r="M2197" t="s">
        <v>3005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 s="419">
        <f t="shared" si="210"/>
        <v>0</v>
      </c>
      <c r="AD2197" s="419">
        <f t="shared" si="211"/>
        <v>0</v>
      </c>
      <c r="AE2197" s="419">
        <f t="shared" si="212"/>
        <v>0</v>
      </c>
      <c r="AF2197" s="419">
        <f t="shared" si="213"/>
        <v>0</v>
      </c>
      <c r="AG2197" s="419">
        <f t="shared" si="214"/>
        <v>0</v>
      </c>
      <c r="AH2197" s="419">
        <f t="shared" si="215"/>
        <v>0</v>
      </c>
    </row>
    <row r="2198" spans="1:34" ht="14.5" x14ac:dyDescent="0.35">
      <c r="A2198" s="681" t="s">
        <v>5159</v>
      </c>
      <c r="B2198" s="682" t="s">
        <v>12072</v>
      </c>
      <c r="C2198" s="419"/>
      <c r="D2198" s="419"/>
      <c r="E2198" s="419"/>
      <c r="F2198" s="419"/>
      <c r="G2198" s="419"/>
      <c r="H2198" s="419"/>
      <c r="I2198" s="419"/>
      <c r="J2198" s="419"/>
      <c r="K2198" s="419"/>
      <c r="L2198" s="419"/>
      <c r="M2198" t="s">
        <v>4837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 s="419">
        <f t="shared" si="210"/>
        <v>0</v>
      </c>
      <c r="AD2198" s="419">
        <f t="shared" si="211"/>
        <v>0</v>
      </c>
      <c r="AE2198" s="419">
        <f t="shared" si="212"/>
        <v>0</v>
      </c>
      <c r="AF2198" s="419">
        <f t="shared" si="213"/>
        <v>0</v>
      </c>
      <c r="AG2198" s="419">
        <f t="shared" si="214"/>
        <v>0</v>
      </c>
      <c r="AH2198" s="419">
        <f t="shared" si="215"/>
        <v>0</v>
      </c>
    </row>
    <row r="2199" spans="1:34" ht="14.5" x14ac:dyDescent="0.35">
      <c r="A2199" s="681" t="s">
        <v>5160</v>
      </c>
      <c r="B2199" s="682" t="s">
        <v>7202</v>
      </c>
      <c r="C2199" s="419"/>
      <c r="D2199" s="419"/>
      <c r="E2199" s="419"/>
      <c r="F2199" s="419"/>
      <c r="G2199" s="419"/>
      <c r="H2199" s="419"/>
      <c r="I2199" s="419"/>
      <c r="J2199" s="419"/>
      <c r="K2199" s="419"/>
      <c r="L2199" s="419"/>
      <c r="M2199" t="s">
        <v>150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 s="419">
        <f t="shared" si="210"/>
        <v>0</v>
      </c>
      <c r="AD2199" s="419">
        <f t="shared" si="211"/>
        <v>0</v>
      </c>
      <c r="AE2199" s="419">
        <f t="shared" si="212"/>
        <v>0</v>
      </c>
      <c r="AF2199" s="419">
        <f t="shared" si="213"/>
        <v>0</v>
      </c>
      <c r="AG2199" s="419">
        <f t="shared" si="214"/>
        <v>0</v>
      </c>
      <c r="AH2199" s="419">
        <f t="shared" si="215"/>
        <v>0</v>
      </c>
    </row>
    <row r="2200" spans="1:34" ht="14.5" x14ac:dyDescent="0.35">
      <c r="A2200" s="681" t="s">
        <v>5161</v>
      </c>
      <c r="B2200" s="682" t="s">
        <v>5162</v>
      </c>
      <c r="C2200" s="419"/>
      <c r="D2200" s="419"/>
      <c r="E2200" s="419"/>
      <c r="F2200" s="419"/>
      <c r="G2200" s="419"/>
      <c r="H2200" s="419"/>
      <c r="I2200" s="419"/>
      <c r="J2200" s="419"/>
      <c r="K2200" s="419"/>
      <c r="L2200" s="419"/>
      <c r="M2200" t="s">
        <v>5163</v>
      </c>
      <c r="N2200">
        <v>13</v>
      </c>
      <c r="O2200">
        <v>5</v>
      </c>
      <c r="P2200">
        <v>8</v>
      </c>
      <c r="Q2200">
        <v>1</v>
      </c>
      <c r="R2200">
        <v>8</v>
      </c>
      <c r="S2200">
        <v>2</v>
      </c>
      <c r="T2200">
        <v>1</v>
      </c>
      <c r="U2200">
        <v>1</v>
      </c>
      <c r="V2200">
        <v>0</v>
      </c>
      <c r="W2200">
        <v>0</v>
      </c>
      <c r="X2200">
        <v>3</v>
      </c>
      <c r="Y2200">
        <v>1</v>
      </c>
      <c r="Z2200">
        <v>1</v>
      </c>
      <c r="AA2200">
        <v>0</v>
      </c>
      <c r="AB2200">
        <v>0</v>
      </c>
      <c r="AC2200" s="419">
        <f t="shared" si="210"/>
        <v>1</v>
      </c>
      <c r="AD2200" s="419">
        <f t="shared" si="211"/>
        <v>5</v>
      </c>
      <c r="AE2200" s="419">
        <f t="shared" si="212"/>
        <v>1</v>
      </c>
      <c r="AF2200" s="419">
        <f t="shared" si="213"/>
        <v>0</v>
      </c>
      <c r="AG2200" s="419">
        <f t="shared" si="214"/>
        <v>1</v>
      </c>
      <c r="AH2200" s="419">
        <f t="shared" si="215"/>
        <v>0</v>
      </c>
    </row>
    <row r="2201" spans="1:34" ht="14.5" x14ac:dyDescent="0.35">
      <c r="A2201" s="681" t="s">
        <v>5164</v>
      </c>
      <c r="B2201" s="682" t="s">
        <v>5165</v>
      </c>
      <c r="C2201" s="419"/>
      <c r="D2201" s="419"/>
      <c r="E2201" s="419"/>
      <c r="F2201" s="419"/>
      <c r="G2201" s="419"/>
      <c r="H2201" s="419"/>
      <c r="I2201" s="419"/>
      <c r="J2201" s="419"/>
      <c r="K2201" s="419"/>
      <c r="L2201" s="419"/>
      <c r="M2201" t="s">
        <v>5142</v>
      </c>
      <c r="N2201">
        <v>20</v>
      </c>
      <c r="O2201">
        <v>11</v>
      </c>
      <c r="P2201">
        <v>9</v>
      </c>
      <c r="Q2201">
        <v>0</v>
      </c>
      <c r="R2201">
        <v>5</v>
      </c>
      <c r="S2201">
        <v>6</v>
      </c>
      <c r="T2201">
        <v>5</v>
      </c>
      <c r="U2201">
        <v>4</v>
      </c>
      <c r="V2201">
        <v>0</v>
      </c>
      <c r="W2201">
        <v>0</v>
      </c>
      <c r="X2201">
        <v>4</v>
      </c>
      <c r="Y2201">
        <v>3</v>
      </c>
      <c r="Z2201">
        <v>2</v>
      </c>
      <c r="AA2201">
        <v>2</v>
      </c>
      <c r="AB2201">
        <v>0</v>
      </c>
      <c r="AC2201" s="419">
        <f t="shared" si="210"/>
        <v>0</v>
      </c>
      <c r="AD2201" s="419">
        <f t="shared" si="211"/>
        <v>1</v>
      </c>
      <c r="AE2201" s="419">
        <f t="shared" si="212"/>
        <v>3</v>
      </c>
      <c r="AF2201" s="419">
        <f t="shared" si="213"/>
        <v>3</v>
      </c>
      <c r="AG2201" s="419">
        <f t="shared" si="214"/>
        <v>2</v>
      </c>
      <c r="AH2201" s="419">
        <f t="shared" si="215"/>
        <v>0</v>
      </c>
    </row>
    <row r="2202" spans="1:34" ht="14.5" x14ac:dyDescent="0.35">
      <c r="A2202" s="681" t="s">
        <v>8377</v>
      </c>
      <c r="B2202" s="682" t="s">
        <v>11230</v>
      </c>
      <c r="C2202" s="419"/>
      <c r="D2202" s="419"/>
      <c r="E2202" s="419"/>
      <c r="F2202" s="419"/>
      <c r="G2202" s="419"/>
      <c r="H2202" s="419"/>
      <c r="I2202" s="419"/>
      <c r="J2202" s="419"/>
      <c r="K2202" s="419"/>
      <c r="L2202" s="419"/>
      <c r="M2202" t="s">
        <v>11231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 s="419">
        <f t="shared" si="210"/>
        <v>0</v>
      </c>
      <c r="AD2202" s="419">
        <f t="shared" si="211"/>
        <v>0</v>
      </c>
      <c r="AE2202" s="419">
        <f t="shared" si="212"/>
        <v>0</v>
      </c>
      <c r="AF2202" s="419">
        <f t="shared" si="213"/>
        <v>0</v>
      </c>
      <c r="AG2202" s="419">
        <f t="shared" si="214"/>
        <v>0</v>
      </c>
      <c r="AH2202" s="419">
        <f t="shared" si="215"/>
        <v>0</v>
      </c>
    </row>
    <row r="2203" spans="1:34" ht="14.5" x14ac:dyDescent="0.35">
      <c r="A2203" s="681" t="s">
        <v>4718</v>
      </c>
      <c r="B2203" s="682" t="s">
        <v>11232</v>
      </c>
      <c r="C2203" s="419"/>
      <c r="D2203" s="419"/>
      <c r="E2203" s="419"/>
      <c r="F2203" s="419"/>
      <c r="G2203" s="419"/>
      <c r="H2203" s="419"/>
      <c r="I2203" s="419"/>
      <c r="J2203" s="419"/>
      <c r="K2203" s="419"/>
      <c r="L2203" s="419"/>
      <c r="M2203" t="s">
        <v>165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 s="419">
        <f t="shared" si="210"/>
        <v>0</v>
      </c>
      <c r="AD2203" s="419">
        <f t="shared" si="211"/>
        <v>0</v>
      </c>
      <c r="AE2203" s="419">
        <f t="shared" si="212"/>
        <v>0</v>
      </c>
      <c r="AF2203" s="419">
        <f t="shared" si="213"/>
        <v>0</v>
      </c>
      <c r="AG2203" s="419">
        <f t="shared" si="214"/>
        <v>0</v>
      </c>
      <c r="AH2203" s="419">
        <f t="shared" si="215"/>
        <v>0</v>
      </c>
    </row>
    <row r="2204" spans="1:34" ht="14.5" x14ac:dyDescent="0.35">
      <c r="A2204" s="681" t="s">
        <v>7767</v>
      </c>
      <c r="B2204" s="682" t="s">
        <v>5168</v>
      </c>
      <c r="C2204" s="419"/>
      <c r="D2204" s="419"/>
      <c r="E2204" s="419"/>
      <c r="F2204" s="419"/>
      <c r="G2204" s="419"/>
      <c r="H2204" s="419"/>
      <c r="I2204" s="419"/>
      <c r="J2204" s="419"/>
      <c r="K2204" s="419"/>
      <c r="L2204" s="419"/>
      <c r="M2204" t="s">
        <v>5169</v>
      </c>
      <c r="N2204">
        <v>4</v>
      </c>
      <c r="O2204">
        <v>2</v>
      </c>
      <c r="P2204">
        <v>2</v>
      </c>
      <c r="Q2204">
        <v>0</v>
      </c>
      <c r="R2204">
        <v>3</v>
      </c>
      <c r="S2204">
        <v>0</v>
      </c>
      <c r="T2204">
        <v>1</v>
      </c>
      <c r="U2204">
        <v>0</v>
      </c>
      <c r="V2204">
        <v>0</v>
      </c>
      <c r="W2204">
        <v>0</v>
      </c>
      <c r="X2204">
        <v>2</v>
      </c>
      <c r="Y2204">
        <v>0</v>
      </c>
      <c r="Z2204">
        <v>0</v>
      </c>
      <c r="AA2204">
        <v>0</v>
      </c>
      <c r="AB2204">
        <v>0</v>
      </c>
      <c r="AC2204" s="419">
        <f t="shared" si="210"/>
        <v>0</v>
      </c>
      <c r="AD2204" s="419">
        <f t="shared" si="211"/>
        <v>1</v>
      </c>
      <c r="AE2204" s="419">
        <f t="shared" si="212"/>
        <v>0</v>
      </c>
      <c r="AF2204" s="419">
        <f t="shared" si="213"/>
        <v>1</v>
      </c>
      <c r="AG2204" s="419">
        <f t="shared" si="214"/>
        <v>0</v>
      </c>
      <c r="AH2204" s="419">
        <f t="shared" si="215"/>
        <v>0</v>
      </c>
    </row>
    <row r="2205" spans="1:34" ht="14.5" x14ac:dyDescent="0.35">
      <c r="A2205" s="681" t="s">
        <v>1235</v>
      </c>
      <c r="B2205" s="682" t="s">
        <v>5172</v>
      </c>
      <c r="C2205" s="419"/>
      <c r="D2205" s="419"/>
      <c r="E2205" s="419"/>
      <c r="F2205" s="419"/>
      <c r="G2205" s="419"/>
      <c r="H2205" s="419"/>
      <c r="I2205" s="419"/>
      <c r="J2205" s="419"/>
      <c r="K2205" s="419"/>
      <c r="L2205" s="419"/>
      <c r="M2205" t="s">
        <v>929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 s="419">
        <f t="shared" si="210"/>
        <v>0</v>
      </c>
      <c r="AD2205" s="419">
        <f t="shared" si="211"/>
        <v>0</v>
      </c>
      <c r="AE2205" s="419">
        <f t="shared" si="212"/>
        <v>0</v>
      </c>
      <c r="AF2205" s="419">
        <f t="shared" si="213"/>
        <v>0</v>
      </c>
      <c r="AG2205" s="419">
        <f t="shared" si="214"/>
        <v>0</v>
      </c>
      <c r="AH2205" s="419">
        <f t="shared" si="215"/>
        <v>0</v>
      </c>
    </row>
    <row r="2206" spans="1:34" ht="14.5" x14ac:dyDescent="0.35">
      <c r="A2206" s="681" t="s">
        <v>1371</v>
      </c>
      <c r="B2206" s="682" t="s">
        <v>11238</v>
      </c>
      <c r="C2206" s="419"/>
      <c r="D2206" s="419"/>
      <c r="E2206" s="419"/>
      <c r="F2206" s="419"/>
      <c r="G2206" s="419"/>
      <c r="H2206" s="419"/>
      <c r="I2206" s="419"/>
      <c r="J2206" s="419"/>
      <c r="K2206" s="419"/>
      <c r="L2206" s="419"/>
      <c r="M2206" t="s">
        <v>13164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 s="419">
        <f t="shared" si="210"/>
        <v>0</v>
      </c>
      <c r="AD2206" s="419">
        <f t="shared" si="211"/>
        <v>0</v>
      </c>
      <c r="AE2206" s="419">
        <f t="shared" si="212"/>
        <v>0</v>
      </c>
      <c r="AF2206" s="419">
        <f t="shared" si="213"/>
        <v>0</v>
      </c>
      <c r="AG2206" s="419">
        <f t="shared" si="214"/>
        <v>0</v>
      </c>
      <c r="AH2206" s="419">
        <f t="shared" si="215"/>
        <v>0</v>
      </c>
    </row>
    <row r="2207" spans="1:34" ht="14.5" x14ac:dyDescent="0.35">
      <c r="A2207" s="681" t="s">
        <v>7794</v>
      </c>
      <c r="B2207" s="682" t="s">
        <v>5175</v>
      </c>
      <c r="C2207" s="419"/>
      <c r="D2207" s="419"/>
      <c r="E2207" s="419"/>
      <c r="F2207" s="419"/>
      <c r="G2207" s="419"/>
      <c r="H2207" s="419"/>
      <c r="I2207" s="419"/>
      <c r="J2207" s="419"/>
      <c r="K2207" s="419"/>
      <c r="L2207" s="419"/>
      <c r="M2207" t="s">
        <v>5176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 s="419">
        <f t="shared" si="210"/>
        <v>0</v>
      </c>
      <c r="AD2207" s="419">
        <f t="shared" si="211"/>
        <v>0</v>
      </c>
      <c r="AE2207" s="419">
        <f t="shared" si="212"/>
        <v>0</v>
      </c>
      <c r="AF2207" s="419">
        <f t="shared" si="213"/>
        <v>0</v>
      </c>
      <c r="AG2207" s="419">
        <f t="shared" si="214"/>
        <v>0</v>
      </c>
      <c r="AH2207" s="419">
        <f t="shared" si="215"/>
        <v>0</v>
      </c>
    </row>
    <row r="2208" spans="1:34" ht="14.5" x14ac:dyDescent="0.35">
      <c r="A2208" s="681" t="s">
        <v>5178</v>
      </c>
      <c r="B2208" s="682" t="s">
        <v>5179</v>
      </c>
      <c r="C2208" s="419"/>
      <c r="D2208" s="419"/>
      <c r="E2208" s="419"/>
      <c r="F2208" s="419"/>
      <c r="G2208" s="419"/>
      <c r="H2208" s="419"/>
      <c r="I2208" s="419"/>
      <c r="J2208" s="419"/>
      <c r="K2208" s="419"/>
      <c r="L2208" s="419"/>
      <c r="M2208" t="s">
        <v>5180</v>
      </c>
      <c r="N2208">
        <v>58</v>
      </c>
      <c r="O2208">
        <v>32</v>
      </c>
      <c r="P2208">
        <v>26</v>
      </c>
      <c r="Q2208">
        <v>6</v>
      </c>
      <c r="R2208">
        <v>15</v>
      </c>
      <c r="S2208">
        <v>9</v>
      </c>
      <c r="T2208">
        <v>0</v>
      </c>
      <c r="U2208">
        <v>28</v>
      </c>
      <c r="V2208">
        <v>0</v>
      </c>
      <c r="W2208">
        <v>3</v>
      </c>
      <c r="X2208">
        <v>11</v>
      </c>
      <c r="Y2208">
        <v>5</v>
      </c>
      <c r="Z2208">
        <v>0</v>
      </c>
      <c r="AA2208">
        <v>13</v>
      </c>
      <c r="AB2208">
        <v>0</v>
      </c>
      <c r="AC2208" s="419">
        <f t="shared" si="210"/>
        <v>3</v>
      </c>
      <c r="AD2208" s="419">
        <f t="shared" si="211"/>
        <v>4</v>
      </c>
      <c r="AE2208" s="419">
        <f t="shared" si="212"/>
        <v>4</v>
      </c>
      <c r="AF2208" s="419">
        <f t="shared" si="213"/>
        <v>0</v>
      </c>
      <c r="AG2208" s="419">
        <f t="shared" si="214"/>
        <v>15</v>
      </c>
      <c r="AH2208" s="419">
        <f t="shared" si="215"/>
        <v>0</v>
      </c>
    </row>
    <row r="2209" spans="1:34" ht="14.5" x14ac:dyDescent="0.35">
      <c r="A2209" s="681" t="s">
        <v>1509</v>
      </c>
      <c r="B2209" s="682" t="s">
        <v>5182</v>
      </c>
      <c r="C2209" s="419"/>
      <c r="D2209" s="419"/>
      <c r="E2209" s="419"/>
      <c r="F2209" s="419"/>
      <c r="G2209" s="419"/>
      <c r="H2209" s="419"/>
      <c r="I2209" s="419"/>
      <c r="J2209" s="419"/>
      <c r="K2209" s="419"/>
      <c r="L2209" s="419"/>
      <c r="M2209" t="s">
        <v>5183</v>
      </c>
      <c r="N2209">
        <v>8</v>
      </c>
      <c r="O2209">
        <v>5</v>
      </c>
      <c r="P2209">
        <v>3</v>
      </c>
      <c r="Q2209">
        <v>2</v>
      </c>
      <c r="R2209">
        <v>3</v>
      </c>
      <c r="S2209">
        <v>0</v>
      </c>
      <c r="T2209">
        <v>1</v>
      </c>
      <c r="U2209">
        <v>2</v>
      </c>
      <c r="V2209">
        <v>0</v>
      </c>
      <c r="W2209">
        <v>1</v>
      </c>
      <c r="X2209">
        <v>1</v>
      </c>
      <c r="Y2209">
        <v>0</v>
      </c>
      <c r="Z2209">
        <v>1</v>
      </c>
      <c r="AA2209">
        <v>2</v>
      </c>
      <c r="AB2209">
        <v>0</v>
      </c>
      <c r="AC2209" s="419">
        <f t="shared" si="210"/>
        <v>1</v>
      </c>
      <c r="AD2209" s="419">
        <f t="shared" si="211"/>
        <v>2</v>
      </c>
      <c r="AE2209" s="419">
        <f t="shared" si="212"/>
        <v>0</v>
      </c>
      <c r="AF2209" s="419">
        <f t="shared" si="213"/>
        <v>0</v>
      </c>
      <c r="AG2209" s="419">
        <f t="shared" si="214"/>
        <v>0</v>
      </c>
      <c r="AH2209" s="419">
        <f t="shared" si="215"/>
        <v>0</v>
      </c>
    </row>
    <row r="2210" spans="1:34" ht="14.5" x14ac:dyDescent="0.35">
      <c r="A2210" s="681" t="s">
        <v>1598</v>
      </c>
      <c r="B2210" s="682" t="s">
        <v>5184</v>
      </c>
      <c r="C2210" s="419"/>
      <c r="D2210" s="419"/>
      <c r="E2210" s="419"/>
      <c r="F2210" s="419"/>
      <c r="G2210" s="419"/>
      <c r="H2210" s="419"/>
      <c r="I2210" s="419"/>
      <c r="J2210" s="419"/>
      <c r="K2210" s="419"/>
      <c r="L2210" s="419"/>
      <c r="M2210" t="s">
        <v>5170</v>
      </c>
      <c r="N2210">
        <v>8</v>
      </c>
      <c r="O2210">
        <v>6</v>
      </c>
      <c r="P2210">
        <v>2</v>
      </c>
      <c r="Q2210">
        <v>0</v>
      </c>
      <c r="R2210">
        <v>6</v>
      </c>
      <c r="S2210">
        <v>2</v>
      </c>
      <c r="T2210">
        <v>0</v>
      </c>
      <c r="U2210">
        <v>0</v>
      </c>
      <c r="V2210">
        <v>0</v>
      </c>
      <c r="W2210">
        <v>0</v>
      </c>
      <c r="X2210">
        <v>4</v>
      </c>
      <c r="Y2210">
        <v>2</v>
      </c>
      <c r="Z2210">
        <v>0</v>
      </c>
      <c r="AA2210">
        <v>0</v>
      </c>
      <c r="AB2210">
        <v>0</v>
      </c>
      <c r="AC2210" s="419">
        <f t="shared" si="210"/>
        <v>0</v>
      </c>
      <c r="AD2210" s="419">
        <f t="shared" si="211"/>
        <v>2</v>
      </c>
      <c r="AE2210" s="419">
        <f t="shared" si="212"/>
        <v>0</v>
      </c>
      <c r="AF2210" s="419">
        <f t="shared" si="213"/>
        <v>0</v>
      </c>
      <c r="AG2210" s="419">
        <f t="shared" si="214"/>
        <v>0</v>
      </c>
      <c r="AH2210" s="419">
        <f t="shared" si="215"/>
        <v>0</v>
      </c>
    </row>
    <row r="2211" spans="1:34" ht="14.5" x14ac:dyDescent="0.35">
      <c r="A2211" s="681" t="s">
        <v>1596</v>
      </c>
      <c r="B2211" s="682" t="s">
        <v>5185</v>
      </c>
      <c r="C2211" s="419"/>
      <c r="D2211" s="419"/>
      <c r="E2211" s="419"/>
      <c r="F2211" s="419"/>
      <c r="G2211" s="419"/>
      <c r="H2211" s="419"/>
      <c r="I2211" s="419"/>
      <c r="J2211" s="419"/>
      <c r="K2211" s="419"/>
      <c r="L2211" s="419"/>
      <c r="M2211" t="s">
        <v>5186</v>
      </c>
      <c r="N2211">
        <v>9</v>
      </c>
      <c r="O2211">
        <v>7</v>
      </c>
      <c r="P2211">
        <v>2</v>
      </c>
      <c r="Q2211">
        <v>0</v>
      </c>
      <c r="R2211">
        <v>4</v>
      </c>
      <c r="S2211">
        <v>2</v>
      </c>
      <c r="T2211">
        <v>1</v>
      </c>
      <c r="U2211">
        <v>2</v>
      </c>
      <c r="V2211">
        <v>0</v>
      </c>
      <c r="W2211">
        <v>0</v>
      </c>
      <c r="X2211">
        <v>3</v>
      </c>
      <c r="Y2211">
        <v>2</v>
      </c>
      <c r="Z2211">
        <v>1</v>
      </c>
      <c r="AA2211">
        <v>1</v>
      </c>
      <c r="AB2211">
        <v>0</v>
      </c>
      <c r="AC2211" s="419">
        <f t="shared" si="210"/>
        <v>0</v>
      </c>
      <c r="AD2211" s="419">
        <f t="shared" si="211"/>
        <v>1</v>
      </c>
      <c r="AE2211" s="419">
        <f t="shared" si="212"/>
        <v>0</v>
      </c>
      <c r="AF2211" s="419">
        <f t="shared" si="213"/>
        <v>0</v>
      </c>
      <c r="AG2211" s="419">
        <f t="shared" si="214"/>
        <v>1</v>
      </c>
      <c r="AH2211" s="419">
        <f t="shared" si="215"/>
        <v>0</v>
      </c>
    </row>
    <row r="2212" spans="1:34" ht="14.5" x14ac:dyDescent="0.35">
      <c r="A2212" s="681" t="s">
        <v>7200</v>
      </c>
      <c r="B2212" s="682" t="s">
        <v>5189</v>
      </c>
      <c r="C2212" s="419"/>
      <c r="D2212" s="419"/>
      <c r="E2212" s="419"/>
      <c r="F2212" s="419"/>
      <c r="G2212" s="419"/>
      <c r="H2212" s="419"/>
      <c r="I2212" s="419"/>
      <c r="J2212" s="419"/>
      <c r="K2212" s="419"/>
      <c r="L2212" s="419"/>
      <c r="M2212" t="s">
        <v>14418</v>
      </c>
      <c r="N2212">
        <v>16</v>
      </c>
      <c r="O2212">
        <v>6</v>
      </c>
      <c r="P2212">
        <v>10</v>
      </c>
      <c r="Q2212">
        <v>3</v>
      </c>
      <c r="R2212">
        <v>4</v>
      </c>
      <c r="S2212">
        <v>2</v>
      </c>
      <c r="T2212">
        <v>7</v>
      </c>
      <c r="U2212">
        <v>0</v>
      </c>
      <c r="V2212">
        <v>0</v>
      </c>
      <c r="W2212">
        <v>0</v>
      </c>
      <c r="X2212">
        <v>2</v>
      </c>
      <c r="Y2212">
        <v>1</v>
      </c>
      <c r="Z2212">
        <v>3</v>
      </c>
      <c r="AA2212">
        <v>0</v>
      </c>
      <c r="AB2212">
        <v>0</v>
      </c>
      <c r="AC2212" s="419">
        <f t="shared" si="210"/>
        <v>3</v>
      </c>
      <c r="AD2212" s="419">
        <f t="shared" si="211"/>
        <v>2</v>
      </c>
      <c r="AE2212" s="419">
        <f t="shared" si="212"/>
        <v>1</v>
      </c>
      <c r="AF2212" s="419">
        <f t="shared" si="213"/>
        <v>4</v>
      </c>
      <c r="AG2212" s="419">
        <f t="shared" si="214"/>
        <v>0</v>
      </c>
      <c r="AH2212" s="419">
        <f t="shared" si="215"/>
        <v>0</v>
      </c>
    </row>
    <row r="2213" spans="1:34" ht="14.5" x14ac:dyDescent="0.35">
      <c r="A2213" s="681" t="s">
        <v>1129</v>
      </c>
      <c r="B2213" s="682" t="s">
        <v>5190</v>
      </c>
      <c r="C2213" s="419"/>
      <c r="D2213" s="419"/>
      <c r="E2213" s="419"/>
      <c r="F2213" s="419"/>
      <c r="G2213" s="419"/>
      <c r="H2213" s="419"/>
      <c r="I2213" s="419"/>
      <c r="J2213" s="419"/>
      <c r="K2213" s="419"/>
      <c r="L2213" s="419"/>
      <c r="M2213" t="s">
        <v>5191</v>
      </c>
      <c r="N2213">
        <v>25</v>
      </c>
      <c r="O2213">
        <v>13</v>
      </c>
      <c r="P2213">
        <v>12</v>
      </c>
      <c r="Q2213">
        <v>2</v>
      </c>
      <c r="R2213">
        <v>8</v>
      </c>
      <c r="S2213">
        <v>3</v>
      </c>
      <c r="T2213">
        <v>8</v>
      </c>
      <c r="U2213">
        <v>3</v>
      </c>
      <c r="V2213">
        <v>1</v>
      </c>
      <c r="W2213">
        <v>1</v>
      </c>
      <c r="X2213">
        <v>5</v>
      </c>
      <c r="Y2213">
        <v>2</v>
      </c>
      <c r="Z2213">
        <v>3</v>
      </c>
      <c r="AA2213">
        <v>2</v>
      </c>
      <c r="AB2213">
        <v>0</v>
      </c>
      <c r="AC2213" s="419">
        <f t="shared" si="210"/>
        <v>1</v>
      </c>
      <c r="AD2213" s="419">
        <f t="shared" si="211"/>
        <v>3</v>
      </c>
      <c r="AE2213" s="419">
        <f t="shared" si="212"/>
        <v>1</v>
      </c>
      <c r="AF2213" s="419">
        <f t="shared" si="213"/>
        <v>5</v>
      </c>
      <c r="AG2213" s="419">
        <f t="shared" si="214"/>
        <v>1</v>
      </c>
      <c r="AH2213" s="419">
        <f t="shared" si="215"/>
        <v>1</v>
      </c>
    </row>
    <row r="2214" spans="1:34" ht="14.5" x14ac:dyDescent="0.35">
      <c r="A2214" s="681" t="s">
        <v>1065</v>
      </c>
      <c r="B2214" s="682" t="s">
        <v>5193</v>
      </c>
      <c r="C2214" s="419"/>
      <c r="D2214" s="419"/>
      <c r="E2214" s="419"/>
      <c r="F2214" s="419"/>
      <c r="G2214" s="419"/>
      <c r="H2214" s="419"/>
      <c r="I2214" s="419"/>
      <c r="J2214" s="419"/>
      <c r="K2214" s="419"/>
      <c r="L2214" s="419"/>
      <c r="M2214" t="s">
        <v>5194</v>
      </c>
      <c r="N2214">
        <v>5</v>
      </c>
      <c r="O2214">
        <v>4</v>
      </c>
      <c r="P2214">
        <v>1</v>
      </c>
      <c r="Q2214">
        <v>1</v>
      </c>
      <c r="R2214">
        <v>1</v>
      </c>
      <c r="S2214">
        <v>2</v>
      </c>
      <c r="T2214">
        <v>1</v>
      </c>
      <c r="U2214">
        <v>0</v>
      </c>
      <c r="V2214">
        <v>0</v>
      </c>
      <c r="W2214">
        <v>1</v>
      </c>
      <c r="X2214">
        <v>1</v>
      </c>
      <c r="Y2214">
        <v>1</v>
      </c>
      <c r="Z2214">
        <v>1</v>
      </c>
      <c r="AA2214">
        <v>0</v>
      </c>
      <c r="AB2214">
        <v>0</v>
      </c>
      <c r="AC2214" s="419">
        <f t="shared" si="210"/>
        <v>0</v>
      </c>
      <c r="AD2214" s="419">
        <f t="shared" si="211"/>
        <v>0</v>
      </c>
      <c r="AE2214" s="419">
        <f t="shared" si="212"/>
        <v>1</v>
      </c>
      <c r="AF2214" s="419">
        <f t="shared" si="213"/>
        <v>0</v>
      </c>
      <c r="AG2214" s="419">
        <f t="shared" si="214"/>
        <v>0</v>
      </c>
      <c r="AH2214" s="419">
        <f t="shared" si="215"/>
        <v>0</v>
      </c>
    </row>
    <row r="2215" spans="1:34" ht="14.5" x14ac:dyDescent="0.35">
      <c r="A2215" s="681" t="s">
        <v>7676</v>
      </c>
      <c r="B2215" s="682" t="s">
        <v>5197</v>
      </c>
      <c r="C2215" s="419"/>
      <c r="D2215" s="419"/>
      <c r="E2215" s="419"/>
      <c r="F2215" s="419"/>
      <c r="G2215" s="419"/>
      <c r="H2215" s="419"/>
      <c r="I2215" s="419"/>
      <c r="J2215" s="419"/>
      <c r="K2215" s="419"/>
      <c r="L2215" s="419"/>
      <c r="M2215" t="s">
        <v>4808</v>
      </c>
      <c r="N2215">
        <v>5</v>
      </c>
      <c r="O2215">
        <v>3</v>
      </c>
      <c r="P2215">
        <v>2</v>
      </c>
      <c r="Q2215">
        <v>1</v>
      </c>
      <c r="R2215">
        <v>0</v>
      </c>
      <c r="S2215">
        <v>2</v>
      </c>
      <c r="T2215">
        <v>2</v>
      </c>
      <c r="U2215">
        <v>0</v>
      </c>
      <c r="V2215">
        <v>0</v>
      </c>
      <c r="W2215">
        <v>1</v>
      </c>
      <c r="X2215">
        <v>0</v>
      </c>
      <c r="Y2215">
        <v>1</v>
      </c>
      <c r="Z2215">
        <v>1</v>
      </c>
      <c r="AA2215">
        <v>0</v>
      </c>
      <c r="AB2215">
        <v>0</v>
      </c>
      <c r="AC2215" s="419">
        <f t="shared" si="210"/>
        <v>0</v>
      </c>
      <c r="AD2215" s="419">
        <f t="shared" si="211"/>
        <v>0</v>
      </c>
      <c r="AE2215" s="419">
        <f t="shared" si="212"/>
        <v>1</v>
      </c>
      <c r="AF2215" s="419">
        <f t="shared" si="213"/>
        <v>1</v>
      </c>
      <c r="AG2215" s="419">
        <f t="shared" si="214"/>
        <v>0</v>
      </c>
      <c r="AH2215" s="419">
        <f t="shared" si="215"/>
        <v>0</v>
      </c>
    </row>
    <row r="2216" spans="1:34" ht="14.5" x14ac:dyDescent="0.35">
      <c r="A2216" s="681" t="s">
        <v>1163</v>
      </c>
      <c r="B2216" s="682" t="s">
        <v>5198</v>
      </c>
      <c r="C2216" s="419"/>
      <c r="D2216" s="419"/>
      <c r="E2216" s="419"/>
      <c r="F2216" s="419"/>
      <c r="G2216" s="419"/>
      <c r="H2216" s="419"/>
      <c r="I2216" s="419"/>
      <c r="J2216" s="419"/>
      <c r="K2216" s="419"/>
      <c r="L2216" s="419"/>
      <c r="M2216" t="s">
        <v>5199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 s="419">
        <f t="shared" si="210"/>
        <v>0</v>
      </c>
      <c r="AD2216" s="419">
        <f t="shared" si="211"/>
        <v>0</v>
      </c>
      <c r="AE2216" s="419">
        <f t="shared" si="212"/>
        <v>0</v>
      </c>
      <c r="AF2216" s="419">
        <f t="shared" si="213"/>
        <v>0</v>
      </c>
      <c r="AG2216" s="419">
        <f t="shared" si="214"/>
        <v>0</v>
      </c>
      <c r="AH2216" s="419">
        <f t="shared" si="215"/>
        <v>0</v>
      </c>
    </row>
    <row r="2217" spans="1:34" ht="14.5" x14ac:dyDescent="0.35">
      <c r="A2217" s="681" t="s">
        <v>1150</v>
      </c>
      <c r="B2217" s="682" t="s">
        <v>11138</v>
      </c>
      <c r="C2217" s="419"/>
      <c r="D2217" s="419"/>
      <c r="E2217" s="419"/>
      <c r="F2217" s="419"/>
      <c r="G2217" s="419"/>
      <c r="H2217" s="419"/>
      <c r="I2217" s="419"/>
      <c r="J2217" s="419"/>
      <c r="K2217" s="419"/>
      <c r="L2217" s="419"/>
      <c r="M2217" t="s">
        <v>9209</v>
      </c>
      <c r="N2217">
        <v>4</v>
      </c>
      <c r="O2217">
        <v>3</v>
      </c>
      <c r="P2217">
        <v>1</v>
      </c>
      <c r="Q2217">
        <v>1</v>
      </c>
      <c r="R2217">
        <v>3</v>
      </c>
      <c r="S2217">
        <v>0</v>
      </c>
      <c r="T2217">
        <v>0</v>
      </c>
      <c r="U2217">
        <v>0</v>
      </c>
      <c r="V2217">
        <v>0</v>
      </c>
      <c r="W2217">
        <v>1</v>
      </c>
      <c r="X2217">
        <v>2</v>
      </c>
      <c r="Y2217">
        <v>0</v>
      </c>
      <c r="Z2217">
        <v>0</v>
      </c>
      <c r="AA2217">
        <v>0</v>
      </c>
      <c r="AB2217">
        <v>0</v>
      </c>
      <c r="AC2217" s="419">
        <f t="shared" si="210"/>
        <v>0</v>
      </c>
      <c r="AD2217" s="419">
        <f t="shared" si="211"/>
        <v>1</v>
      </c>
      <c r="AE2217" s="419">
        <f t="shared" si="212"/>
        <v>0</v>
      </c>
      <c r="AF2217" s="419">
        <f t="shared" si="213"/>
        <v>0</v>
      </c>
      <c r="AG2217" s="419">
        <f t="shared" si="214"/>
        <v>0</v>
      </c>
      <c r="AH2217" s="419">
        <f t="shared" si="215"/>
        <v>0</v>
      </c>
    </row>
    <row r="2218" spans="1:34" ht="14.5" x14ac:dyDescent="0.35">
      <c r="A2218" s="681" t="s">
        <v>112</v>
      </c>
      <c r="B2218" s="682" t="s">
        <v>5201</v>
      </c>
      <c r="C2218" s="419"/>
      <c r="D2218" s="419"/>
      <c r="E2218" s="419"/>
      <c r="F2218" s="419"/>
      <c r="G2218" s="419"/>
      <c r="H2218" s="419"/>
      <c r="I2218" s="419"/>
      <c r="J2218" s="419"/>
      <c r="K2218" s="419"/>
      <c r="L2218" s="419"/>
      <c r="M2218" t="s">
        <v>5202</v>
      </c>
      <c r="N2218">
        <v>2</v>
      </c>
      <c r="O2218">
        <v>1</v>
      </c>
      <c r="P2218">
        <v>1</v>
      </c>
      <c r="Q2218">
        <v>0</v>
      </c>
      <c r="R2218">
        <v>0</v>
      </c>
      <c r="S2218">
        <v>0</v>
      </c>
      <c r="T2218">
        <v>2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1</v>
      </c>
      <c r="AA2218">
        <v>0</v>
      </c>
      <c r="AB2218">
        <v>0</v>
      </c>
      <c r="AC2218" s="419">
        <f t="shared" si="210"/>
        <v>0</v>
      </c>
      <c r="AD2218" s="419">
        <f t="shared" si="211"/>
        <v>0</v>
      </c>
      <c r="AE2218" s="419">
        <f t="shared" si="212"/>
        <v>0</v>
      </c>
      <c r="AF2218" s="419">
        <f t="shared" si="213"/>
        <v>1</v>
      </c>
      <c r="AG2218" s="419">
        <f t="shared" si="214"/>
        <v>0</v>
      </c>
      <c r="AH2218" s="419">
        <f t="shared" si="215"/>
        <v>0</v>
      </c>
    </row>
    <row r="2219" spans="1:34" ht="14.5" x14ac:dyDescent="0.35">
      <c r="A2219" s="681" t="s">
        <v>5204</v>
      </c>
      <c r="B2219" s="682" t="s">
        <v>5205</v>
      </c>
      <c r="C2219" s="419"/>
      <c r="D2219" s="419"/>
      <c r="E2219" s="419"/>
      <c r="F2219" s="419"/>
      <c r="G2219" s="419"/>
      <c r="H2219" s="419"/>
      <c r="I2219" s="419"/>
      <c r="J2219" s="419"/>
      <c r="K2219" s="419"/>
      <c r="L2219" s="419"/>
      <c r="M2219" t="s">
        <v>5206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 s="419">
        <f t="shared" si="210"/>
        <v>0</v>
      </c>
      <c r="AD2219" s="419">
        <f t="shared" si="211"/>
        <v>0</v>
      </c>
      <c r="AE2219" s="419">
        <f t="shared" si="212"/>
        <v>0</v>
      </c>
      <c r="AF2219" s="419">
        <f t="shared" si="213"/>
        <v>0</v>
      </c>
      <c r="AG2219" s="419">
        <f t="shared" si="214"/>
        <v>0</v>
      </c>
      <c r="AH2219" s="419">
        <f t="shared" si="215"/>
        <v>0</v>
      </c>
    </row>
    <row r="2220" spans="1:34" ht="14.5" x14ac:dyDescent="0.35">
      <c r="A2220" s="681" t="s">
        <v>3480</v>
      </c>
      <c r="B2220" s="682" t="s">
        <v>5207</v>
      </c>
      <c r="C2220" s="419"/>
      <c r="D2220" s="419"/>
      <c r="E2220" s="419"/>
      <c r="F2220" s="419"/>
      <c r="G2220" s="419"/>
      <c r="H2220" s="419"/>
      <c r="I2220" s="419"/>
      <c r="J2220" s="419"/>
      <c r="K2220" s="419"/>
      <c r="L2220" s="419"/>
      <c r="M2220" t="s">
        <v>5208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 s="419">
        <f t="shared" si="210"/>
        <v>0</v>
      </c>
      <c r="AD2220" s="419">
        <f t="shared" si="211"/>
        <v>0</v>
      </c>
      <c r="AE2220" s="419">
        <f t="shared" si="212"/>
        <v>0</v>
      </c>
      <c r="AF2220" s="419">
        <f t="shared" si="213"/>
        <v>0</v>
      </c>
      <c r="AG2220" s="419">
        <f t="shared" si="214"/>
        <v>0</v>
      </c>
      <c r="AH2220" s="419">
        <f t="shared" si="215"/>
        <v>0</v>
      </c>
    </row>
    <row r="2221" spans="1:34" ht="14.5" x14ac:dyDescent="0.35">
      <c r="A2221" s="681" t="s">
        <v>4332</v>
      </c>
      <c r="B2221" s="682" t="s">
        <v>11174</v>
      </c>
      <c r="C2221" s="419"/>
      <c r="D2221" s="419"/>
      <c r="E2221" s="419"/>
      <c r="F2221" s="419"/>
      <c r="G2221" s="419"/>
      <c r="H2221" s="419"/>
      <c r="I2221" s="419"/>
      <c r="J2221" s="419"/>
      <c r="K2221" s="419"/>
      <c r="L2221" s="419"/>
      <c r="M2221" t="s">
        <v>11175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 s="419">
        <f t="shared" si="210"/>
        <v>0</v>
      </c>
      <c r="AD2221" s="419">
        <f t="shared" si="211"/>
        <v>0</v>
      </c>
      <c r="AE2221" s="419">
        <f t="shared" si="212"/>
        <v>0</v>
      </c>
      <c r="AF2221" s="419">
        <f t="shared" si="213"/>
        <v>0</v>
      </c>
      <c r="AG2221" s="419">
        <f t="shared" si="214"/>
        <v>0</v>
      </c>
      <c r="AH2221" s="419">
        <f t="shared" si="215"/>
        <v>0</v>
      </c>
    </row>
    <row r="2222" spans="1:34" ht="14.5" x14ac:dyDescent="0.35">
      <c r="A2222" s="681" t="s">
        <v>7677</v>
      </c>
      <c r="B2222" s="682" t="s">
        <v>5209</v>
      </c>
      <c r="C2222" s="419"/>
      <c r="D2222" s="419"/>
      <c r="E2222" s="419"/>
      <c r="F2222" s="419"/>
      <c r="G2222" s="419"/>
      <c r="H2222" s="419"/>
      <c r="I2222" s="419"/>
      <c r="J2222" s="419"/>
      <c r="K2222" s="419"/>
      <c r="L2222" s="419"/>
      <c r="M2222" t="s">
        <v>17322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 s="419">
        <f t="shared" si="210"/>
        <v>0</v>
      </c>
      <c r="AD2222" s="419">
        <f t="shared" si="211"/>
        <v>0</v>
      </c>
      <c r="AE2222" s="419">
        <f t="shared" si="212"/>
        <v>0</v>
      </c>
      <c r="AF2222" s="419">
        <f t="shared" si="213"/>
        <v>0</v>
      </c>
      <c r="AG2222" s="419">
        <f t="shared" si="214"/>
        <v>0</v>
      </c>
      <c r="AH2222" s="419">
        <f t="shared" si="215"/>
        <v>0</v>
      </c>
    </row>
    <row r="2223" spans="1:34" ht="14.5" x14ac:dyDescent="0.35">
      <c r="A2223" s="681" t="s">
        <v>2513</v>
      </c>
      <c r="B2223" s="682" t="s">
        <v>5211</v>
      </c>
      <c r="C2223" s="419"/>
      <c r="D2223" s="419"/>
      <c r="E2223" s="419"/>
      <c r="F2223" s="419"/>
      <c r="G2223" s="419"/>
      <c r="H2223" s="419"/>
      <c r="I2223" s="419"/>
      <c r="J2223" s="419"/>
      <c r="K2223" s="419"/>
      <c r="L2223" s="419"/>
      <c r="M2223" t="s">
        <v>5212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 s="419">
        <f t="shared" si="210"/>
        <v>0</v>
      </c>
      <c r="AD2223" s="419">
        <f t="shared" si="211"/>
        <v>0</v>
      </c>
      <c r="AE2223" s="419">
        <f t="shared" si="212"/>
        <v>0</v>
      </c>
      <c r="AF2223" s="419">
        <f t="shared" si="213"/>
        <v>0</v>
      </c>
      <c r="AG2223" s="419">
        <f t="shared" si="214"/>
        <v>0</v>
      </c>
      <c r="AH2223" s="419">
        <f t="shared" si="215"/>
        <v>0</v>
      </c>
    </row>
    <row r="2224" spans="1:34" ht="14.5" x14ac:dyDescent="0.35">
      <c r="A2224" s="681" t="s">
        <v>2531</v>
      </c>
      <c r="B2224" s="682" t="s">
        <v>5213</v>
      </c>
      <c r="C2224" s="419"/>
      <c r="D2224" s="419"/>
      <c r="E2224" s="419"/>
      <c r="F2224" s="419"/>
      <c r="G2224" s="419"/>
      <c r="H2224" s="419"/>
      <c r="I2224" s="419"/>
      <c r="J2224" s="419"/>
      <c r="K2224" s="419"/>
      <c r="L2224" s="419"/>
      <c r="M2224" t="s">
        <v>707</v>
      </c>
      <c r="N2224">
        <v>1</v>
      </c>
      <c r="O2224">
        <v>1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1</v>
      </c>
      <c r="AB2224">
        <v>0</v>
      </c>
      <c r="AC2224" s="419">
        <f t="shared" si="210"/>
        <v>0</v>
      </c>
      <c r="AD2224" s="419">
        <f t="shared" si="211"/>
        <v>0</v>
      </c>
      <c r="AE2224" s="419">
        <f t="shared" si="212"/>
        <v>0</v>
      </c>
      <c r="AF2224" s="419">
        <f t="shared" si="213"/>
        <v>0</v>
      </c>
      <c r="AG2224" s="419">
        <f t="shared" si="214"/>
        <v>0</v>
      </c>
      <c r="AH2224" s="419">
        <f t="shared" si="215"/>
        <v>0</v>
      </c>
    </row>
    <row r="2225" spans="1:34" ht="14.5" x14ac:dyDescent="0.35">
      <c r="A2225" s="681" t="s">
        <v>1875</v>
      </c>
      <c r="B2225" s="682" t="s">
        <v>5214</v>
      </c>
      <c r="C2225" s="419"/>
      <c r="D2225" s="419"/>
      <c r="E2225" s="419"/>
      <c r="F2225" s="419"/>
      <c r="G2225" s="419"/>
      <c r="H2225" s="419"/>
      <c r="I2225" s="419"/>
      <c r="J2225" s="419"/>
      <c r="K2225" s="419"/>
      <c r="L2225" s="419"/>
      <c r="M2225" t="s">
        <v>5215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 s="419">
        <f t="shared" si="210"/>
        <v>0</v>
      </c>
      <c r="AD2225" s="419">
        <f t="shared" si="211"/>
        <v>0</v>
      </c>
      <c r="AE2225" s="419">
        <f t="shared" si="212"/>
        <v>0</v>
      </c>
      <c r="AF2225" s="419">
        <f t="shared" si="213"/>
        <v>0</v>
      </c>
      <c r="AG2225" s="419">
        <f t="shared" si="214"/>
        <v>0</v>
      </c>
      <c r="AH2225" s="419">
        <f t="shared" si="215"/>
        <v>0</v>
      </c>
    </row>
    <row r="2226" spans="1:34" ht="14.5" x14ac:dyDescent="0.35">
      <c r="A2226" s="681" t="s">
        <v>1861</v>
      </c>
      <c r="B2226" s="682" t="s">
        <v>5216</v>
      </c>
      <c r="C2226" s="419"/>
      <c r="D2226" s="419"/>
      <c r="E2226" s="419"/>
      <c r="F2226" s="419"/>
      <c r="G2226" s="419"/>
      <c r="H2226" s="419"/>
      <c r="I2226" s="419"/>
      <c r="J2226" s="419"/>
      <c r="K2226" s="419"/>
      <c r="L2226" s="419"/>
      <c r="M2226" t="s">
        <v>4731</v>
      </c>
      <c r="N2226">
        <v>4</v>
      </c>
      <c r="O2226">
        <v>1</v>
      </c>
      <c r="P2226">
        <v>3</v>
      </c>
      <c r="Q2226">
        <v>1</v>
      </c>
      <c r="R2226">
        <v>3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0</v>
      </c>
      <c r="AB2226">
        <v>0</v>
      </c>
      <c r="AC2226" s="419">
        <f t="shared" si="210"/>
        <v>1</v>
      </c>
      <c r="AD2226" s="419">
        <f t="shared" si="211"/>
        <v>2</v>
      </c>
      <c r="AE2226" s="419">
        <f t="shared" si="212"/>
        <v>0</v>
      </c>
      <c r="AF2226" s="419">
        <f t="shared" si="213"/>
        <v>0</v>
      </c>
      <c r="AG2226" s="419">
        <f t="shared" si="214"/>
        <v>0</v>
      </c>
      <c r="AH2226" s="419">
        <f t="shared" si="215"/>
        <v>0</v>
      </c>
    </row>
    <row r="2227" spans="1:34" ht="14.5" x14ac:dyDescent="0.35">
      <c r="A2227" s="681" t="s">
        <v>826</v>
      </c>
      <c r="B2227" s="682" t="s">
        <v>5217</v>
      </c>
      <c r="C2227" s="419"/>
      <c r="D2227" s="419"/>
      <c r="E2227" s="419"/>
      <c r="F2227" s="419"/>
      <c r="G2227" s="419"/>
      <c r="H2227" s="419"/>
      <c r="I2227" s="419"/>
      <c r="J2227" s="419"/>
      <c r="K2227" s="419"/>
      <c r="L2227" s="419"/>
      <c r="M2227" t="s">
        <v>688</v>
      </c>
      <c r="N2227">
        <v>6</v>
      </c>
      <c r="O2227">
        <v>3</v>
      </c>
      <c r="P2227">
        <v>3</v>
      </c>
      <c r="Q2227">
        <v>1</v>
      </c>
      <c r="R2227">
        <v>3</v>
      </c>
      <c r="S2227">
        <v>0</v>
      </c>
      <c r="T2227">
        <v>1</v>
      </c>
      <c r="U2227">
        <v>1</v>
      </c>
      <c r="V2227">
        <v>0</v>
      </c>
      <c r="W2227">
        <v>1</v>
      </c>
      <c r="X2227">
        <v>2</v>
      </c>
      <c r="Y2227">
        <v>0</v>
      </c>
      <c r="Z2227">
        <v>0</v>
      </c>
      <c r="AA2227">
        <v>0</v>
      </c>
      <c r="AB2227">
        <v>0</v>
      </c>
      <c r="AC2227" s="419">
        <f t="shared" si="210"/>
        <v>0</v>
      </c>
      <c r="AD2227" s="419">
        <f t="shared" si="211"/>
        <v>1</v>
      </c>
      <c r="AE2227" s="419">
        <f t="shared" si="212"/>
        <v>0</v>
      </c>
      <c r="AF2227" s="419">
        <f t="shared" si="213"/>
        <v>1</v>
      </c>
      <c r="AG2227" s="419">
        <f t="shared" si="214"/>
        <v>1</v>
      </c>
      <c r="AH2227" s="419">
        <f t="shared" si="215"/>
        <v>0</v>
      </c>
    </row>
    <row r="2228" spans="1:34" ht="14.5" x14ac:dyDescent="0.35">
      <c r="A2228" s="681" t="s">
        <v>7679</v>
      </c>
      <c r="B2228" s="682" t="s">
        <v>5219</v>
      </c>
      <c r="C2228" s="419"/>
      <c r="D2228" s="419"/>
      <c r="E2228" s="419"/>
      <c r="F2228" s="419"/>
      <c r="G2228" s="419"/>
      <c r="H2228" s="419"/>
      <c r="I2228" s="419"/>
      <c r="J2228" s="419"/>
      <c r="K2228" s="419"/>
      <c r="L2228" s="419"/>
      <c r="M2228" t="s">
        <v>5220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 s="419">
        <f t="shared" si="210"/>
        <v>0</v>
      </c>
      <c r="AD2228" s="419">
        <f t="shared" si="211"/>
        <v>0</v>
      </c>
      <c r="AE2228" s="419">
        <f t="shared" si="212"/>
        <v>0</v>
      </c>
      <c r="AF2228" s="419">
        <f t="shared" si="213"/>
        <v>0</v>
      </c>
      <c r="AG2228" s="419">
        <f t="shared" si="214"/>
        <v>0</v>
      </c>
      <c r="AH2228" s="419">
        <f t="shared" si="215"/>
        <v>0</v>
      </c>
    </row>
    <row r="2229" spans="1:34" ht="14.5" x14ac:dyDescent="0.35">
      <c r="A2229" s="681" t="s">
        <v>1731</v>
      </c>
      <c r="B2229" s="682" t="s">
        <v>5222</v>
      </c>
      <c r="C2229" s="419"/>
      <c r="D2229" s="419"/>
      <c r="E2229" s="419"/>
      <c r="F2229" s="419"/>
      <c r="G2229" s="419"/>
      <c r="H2229" s="419"/>
      <c r="I2229" s="419"/>
      <c r="J2229" s="419"/>
      <c r="K2229" s="419"/>
      <c r="L2229" s="419"/>
      <c r="M2229" t="s">
        <v>2660</v>
      </c>
      <c r="N2229">
        <v>11</v>
      </c>
      <c r="O2229">
        <v>5</v>
      </c>
      <c r="P2229">
        <v>6</v>
      </c>
      <c r="Q2229">
        <v>0</v>
      </c>
      <c r="R2229">
        <v>0</v>
      </c>
      <c r="S2229">
        <v>11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5</v>
      </c>
      <c r="Z2229">
        <v>0</v>
      </c>
      <c r="AA2229">
        <v>0</v>
      </c>
      <c r="AB2229">
        <v>0</v>
      </c>
      <c r="AC2229" s="419">
        <f t="shared" si="210"/>
        <v>0</v>
      </c>
      <c r="AD2229" s="419">
        <f t="shared" si="211"/>
        <v>0</v>
      </c>
      <c r="AE2229" s="419">
        <f t="shared" si="212"/>
        <v>6</v>
      </c>
      <c r="AF2229" s="419">
        <f t="shared" si="213"/>
        <v>0</v>
      </c>
      <c r="AG2229" s="419">
        <f t="shared" si="214"/>
        <v>0</v>
      </c>
      <c r="AH2229" s="419">
        <f t="shared" si="215"/>
        <v>0</v>
      </c>
    </row>
    <row r="2230" spans="1:34" ht="14.5" x14ac:dyDescent="0.35">
      <c r="A2230" s="681" t="s">
        <v>7848</v>
      </c>
      <c r="B2230" s="682" t="s">
        <v>5224</v>
      </c>
      <c r="C2230" s="419"/>
      <c r="D2230" s="419"/>
      <c r="E2230" s="419"/>
      <c r="F2230" s="419"/>
      <c r="G2230" s="419"/>
      <c r="H2230" s="419"/>
      <c r="I2230" s="419"/>
      <c r="J2230" s="419"/>
      <c r="K2230" s="419"/>
      <c r="L2230" s="419"/>
      <c r="M2230" t="s">
        <v>194</v>
      </c>
      <c r="N2230">
        <v>2</v>
      </c>
      <c r="O2230">
        <v>1</v>
      </c>
      <c r="P2230">
        <v>1</v>
      </c>
      <c r="Q2230">
        <v>0</v>
      </c>
      <c r="R2230">
        <v>0</v>
      </c>
      <c r="S2230">
        <v>0</v>
      </c>
      <c r="T2230">
        <v>2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1</v>
      </c>
      <c r="AA2230">
        <v>0</v>
      </c>
      <c r="AB2230">
        <v>0</v>
      </c>
      <c r="AC2230" s="419">
        <f t="shared" si="210"/>
        <v>0</v>
      </c>
      <c r="AD2230" s="419">
        <f t="shared" si="211"/>
        <v>0</v>
      </c>
      <c r="AE2230" s="419">
        <f t="shared" si="212"/>
        <v>0</v>
      </c>
      <c r="AF2230" s="419">
        <f t="shared" si="213"/>
        <v>1</v>
      </c>
      <c r="AG2230" s="419">
        <f t="shared" si="214"/>
        <v>0</v>
      </c>
      <c r="AH2230" s="419">
        <f t="shared" si="215"/>
        <v>0</v>
      </c>
    </row>
    <row r="2231" spans="1:34" ht="14.5" x14ac:dyDescent="0.35">
      <c r="A2231" s="681" t="s">
        <v>4035</v>
      </c>
      <c r="B2231" s="682" t="s">
        <v>11123</v>
      </c>
      <c r="C2231" s="419"/>
      <c r="D2231" s="419"/>
      <c r="E2231" s="419"/>
      <c r="F2231" s="419"/>
      <c r="G2231" s="419"/>
      <c r="H2231" s="419"/>
      <c r="I2231" s="419"/>
      <c r="J2231" s="419"/>
      <c r="K2231" s="419"/>
      <c r="L2231" s="419"/>
      <c r="M2231" t="s">
        <v>217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 s="419">
        <f t="shared" si="210"/>
        <v>0</v>
      </c>
      <c r="AD2231" s="419">
        <f t="shared" si="211"/>
        <v>0</v>
      </c>
      <c r="AE2231" s="419">
        <f t="shared" si="212"/>
        <v>0</v>
      </c>
      <c r="AF2231" s="419">
        <f t="shared" si="213"/>
        <v>0</v>
      </c>
      <c r="AG2231" s="419">
        <f t="shared" si="214"/>
        <v>0</v>
      </c>
      <c r="AH2231" s="419">
        <f t="shared" si="215"/>
        <v>0</v>
      </c>
    </row>
    <row r="2232" spans="1:34" ht="14.5" x14ac:dyDescent="0.35">
      <c r="A2232" s="681" t="s">
        <v>7962</v>
      </c>
      <c r="B2232" s="682" t="s">
        <v>7328</v>
      </c>
      <c r="C2232" s="419"/>
      <c r="D2232" s="419"/>
      <c r="E2232" s="419"/>
      <c r="F2232" s="419"/>
      <c r="G2232" s="419"/>
      <c r="H2232" s="419"/>
      <c r="I2232" s="419"/>
      <c r="J2232" s="419"/>
      <c r="K2232" s="419"/>
      <c r="L2232" s="419"/>
      <c r="M2232" t="s">
        <v>59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 s="419">
        <f t="shared" si="210"/>
        <v>0</v>
      </c>
      <c r="AD2232" s="419">
        <f t="shared" si="211"/>
        <v>0</v>
      </c>
      <c r="AE2232" s="419">
        <f t="shared" si="212"/>
        <v>0</v>
      </c>
      <c r="AF2232" s="419">
        <f t="shared" si="213"/>
        <v>0</v>
      </c>
      <c r="AG2232" s="419">
        <f t="shared" si="214"/>
        <v>0</v>
      </c>
      <c r="AH2232" s="419">
        <f t="shared" si="215"/>
        <v>0</v>
      </c>
    </row>
    <row r="2233" spans="1:34" ht="14.5" x14ac:dyDescent="0.35">
      <c r="A2233" s="681" t="s">
        <v>3034</v>
      </c>
      <c r="B2233" s="682" t="s">
        <v>11127</v>
      </c>
      <c r="C2233" s="419"/>
      <c r="D2233" s="419"/>
      <c r="E2233" s="419"/>
      <c r="F2233" s="419"/>
      <c r="G2233" s="419"/>
      <c r="H2233" s="419"/>
      <c r="I2233" s="419"/>
      <c r="J2233" s="419"/>
      <c r="K2233" s="419"/>
      <c r="L2233" s="419"/>
      <c r="M2233" t="s">
        <v>17323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 s="419">
        <f t="shared" si="210"/>
        <v>0</v>
      </c>
      <c r="AD2233" s="419">
        <f t="shared" si="211"/>
        <v>0</v>
      </c>
      <c r="AE2233" s="419">
        <f t="shared" si="212"/>
        <v>0</v>
      </c>
      <c r="AF2233" s="419">
        <f t="shared" si="213"/>
        <v>0</v>
      </c>
      <c r="AG2233" s="419">
        <f t="shared" si="214"/>
        <v>0</v>
      </c>
      <c r="AH2233" s="419">
        <f t="shared" si="215"/>
        <v>0</v>
      </c>
    </row>
    <row r="2234" spans="1:34" ht="14.5" x14ac:dyDescent="0.35">
      <c r="A2234" s="681" t="s">
        <v>4445</v>
      </c>
      <c r="B2234" s="682" t="s">
        <v>11234</v>
      </c>
      <c r="C2234" s="419"/>
      <c r="D2234" s="419"/>
      <c r="E2234" s="419"/>
      <c r="F2234" s="419"/>
      <c r="G2234" s="419"/>
      <c r="H2234" s="419"/>
      <c r="I2234" s="419"/>
      <c r="J2234" s="419"/>
      <c r="K2234" s="419"/>
      <c r="L2234" s="419"/>
      <c r="M2234" t="s">
        <v>92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 s="419">
        <f t="shared" si="210"/>
        <v>0</v>
      </c>
      <c r="AD2234" s="419">
        <f t="shared" si="211"/>
        <v>0</v>
      </c>
      <c r="AE2234" s="419">
        <f t="shared" si="212"/>
        <v>0</v>
      </c>
      <c r="AF2234" s="419">
        <f t="shared" si="213"/>
        <v>0</v>
      </c>
      <c r="AG2234" s="419">
        <f t="shared" si="214"/>
        <v>0</v>
      </c>
      <c r="AH2234" s="419">
        <f t="shared" si="215"/>
        <v>0</v>
      </c>
    </row>
    <row r="2235" spans="1:34" ht="14.5" x14ac:dyDescent="0.35">
      <c r="A2235" s="681" t="s">
        <v>7678</v>
      </c>
      <c r="B2235" s="682" t="s">
        <v>5225</v>
      </c>
      <c r="C2235" s="419"/>
      <c r="D2235" s="419"/>
      <c r="E2235" s="419"/>
      <c r="F2235" s="419"/>
      <c r="G2235" s="419"/>
      <c r="H2235" s="419"/>
      <c r="I2235" s="419"/>
      <c r="J2235" s="419"/>
      <c r="K2235" s="419"/>
      <c r="L2235" s="419"/>
      <c r="M2235" t="s">
        <v>3854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 s="419">
        <f t="shared" si="210"/>
        <v>0</v>
      </c>
      <c r="AD2235" s="419">
        <f t="shared" si="211"/>
        <v>0</v>
      </c>
      <c r="AE2235" s="419">
        <f t="shared" si="212"/>
        <v>0</v>
      </c>
      <c r="AF2235" s="419">
        <f t="shared" si="213"/>
        <v>0</v>
      </c>
      <c r="AG2235" s="419">
        <f t="shared" si="214"/>
        <v>0</v>
      </c>
      <c r="AH2235" s="419">
        <f t="shared" si="215"/>
        <v>0</v>
      </c>
    </row>
    <row r="2236" spans="1:34" ht="14.5" x14ac:dyDescent="0.35">
      <c r="A2236" s="681" t="s">
        <v>4166</v>
      </c>
      <c r="B2236" s="682" t="s">
        <v>11241</v>
      </c>
      <c r="C2236" s="419"/>
      <c r="D2236" s="419"/>
      <c r="E2236" s="419"/>
      <c r="F2236" s="419"/>
      <c r="G2236" s="419"/>
      <c r="H2236" s="419"/>
      <c r="I2236" s="419"/>
      <c r="J2236" s="419"/>
      <c r="K2236" s="419"/>
      <c r="L2236" s="419"/>
      <c r="M2236" t="s">
        <v>165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 s="419">
        <f t="shared" si="210"/>
        <v>0</v>
      </c>
      <c r="AD2236" s="419">
        <f t="shared" si="211"/>
        <v>0</v>
      </c>
      <c r="AE2236" s="419">
        <f t="shared" si="212"/>
        <v>0</v>
      </c>
      <c r="AF2236" s="419">
        <f t="shared" si="213"/>
        <v>0</v>
      </c>
      <c r="AG2236" s="419">
        <f t="shared" si="214"/>
        <v>0</v>
      </c>
      <c r="AH2236" s="419">
        <f t="shared" si="215"/>
        <v>0</v>
      </c>
    </row>
    <row r="2237" spans="1:34" ht="14.5" x14ac:dyDescent="0.35">
      <c r="A2237" s="681" t="s">
        <v>5227</v>
      </c>
      <c r="B2237" s="682" t="s">
        <v>11156</v>
      </c>
      <c r="C2237" s="419"/>
      <c r="D2237" s="419"/>
      <c r="E2237" s="419"/>
      <c r="F2237" s="419"/>
      <c r="G2237" s="419"/>
      <c r="H2237" s="419"/>
      <c r="I2237" s="419"/>
      <c r="J2237" s="419"/>
      <c r="K2237" s="419"/>
      <c r="L2237" s="419"/>
      <c r="M2237" t="s">
        <v>11157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 s="419">
        <f t="shared" si="210"/>
        <v>0</v>
      </c>
      <c r="AD2237" s="419">
        <f t="shared" si="211"/>
        <v>0</v>
      </c>
      <c r="AE2237" s="419">
        <f t="shared" si="212"/>
        <v>0</v>
      </c>
      <c r="AF2237" s="419">
        <f t="shared" si="213"/>
        <v>0</v>
      </c>
      <c r="AG2237" s="419">
        <f t="shared" si="214"/>
        <v>0</v>
      </c>
      <c r="AH2237" s="419">
        <f t="shared" si="215"/>
        <v>0</v>
      </c>
    </row>
    <row r="2238" spans="1:34" ht="14.5" x14ac:dyDescent="0.35">
      <c r="A2238" s="681" t="s">
        <v>2630</v>
      </c>
      <c r="B2238" s="682" t="s">
        <v>5228</v>
      </c>
      <c r="C2238" s="419"/>
      <c r="D2238" s="419"/>
      <c r="E2238" s="419"/>
      <c r="F2238" s="419"/>
      <c r="G2238" s="419"/>
      <c r="H2238" s="419"/>
      <c r="I2238" s="419"/>
      <c r="J2238" s="419"/>
      <c r="K2238" s="419"/>
      <c r="L2238" s="419"/>
      <c r="M2238" t="s">
        <v>5229</v>
      </c>
      <c r="N2238">
        <v>3</v>
      </c>
      <c r="O2238">
        <v>3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2</v>
      </c>
      <c r="V2238">
        <v>1</v>
      </c>
      <c r="W2238">
        <v>0</v>
      </c>
      <c r="X2238">
        <v>0</v>
      </c>
      <c r="Y2238">
        <v>0</v>
      </c>
      <c r="Z2238">
        <v>0</v>
      </c>
      <c r="AA2238">
        <v>2</v>
      </c>
      <c r="AB2238">
        <v>1</v>
      </c>
      <c r="AC2238" s="419">
        <f t="shared" si="210"/>
        <v>0</v>
      </c>
      <c r="AD2238" s="419">
        <f t="shared" si="211"/>
        <v>0</v>
      </c>
      <c r="AE2238" s="419">
        <f t="shared" si="212"/>
        <v>0</v>
      </c>
      <c r="AF2238" s="419">
        <f t="shared" si="213"/>
        <v>0</v>
      </c>
      <c r="AG2238" s="419">
        <f t="shared" si="214"/>
        <v>0</v>
      </c>
      <c r="AH2238" s="419">
        <f t="shared" si="215"/>
        <v>0</v>
      </c>
    </row>
    <row r="2239" spans="1:34" ht="14.5" x14ac:dyDescent="0.35">
      <c r="A2239" s="681" t="s">
        <v>13383</v>
      </c>
      <c r="B2239" s="682" t="s">
        <v>14342</v>
      </c>
      <c r="C2239" s="419"/>
      <c r="D2239" s="419"/>
      <c r="E2239" s="419"/>
      <c r="F2239" s="419"/>
      <c r="G2239" s="419"/>
      <c r="H2239" s="419"/>
      <c r="I2239" s="419"/>
      <c r="J2239" s="419"/>
      <c r="K2239" s="419"/>
      <c r="L2239" s="419"/>
      <c r="M2239" t="s">
        <v>13442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 s="419">
        <f t="shared" si="210"/>
        <v>0</v>
      </c>
      <c r="AD2239" s="419">
        <f t="shared" si="211"/>
        <v>0</v>
      </c>
      <c r="AE2239" s="419">
        <f t="shared" si="212"/>
        <v>0</v>
      </c>
      <c r="AF2239" s="419">
        <f t="shared" si="213"/>
        <v>0</v>
      </c>
      <c r="AG2239" s="419">
        <f t="shared" si="214"/>
        <v>0</v>
      </c>
      <c r="AH2239" s="419">
        <f t="shared" si="215"/>
        <v>0</v>
      </c>
    </row>
    <row r="2240" spans="1:34" ht="14.5" x14ac:dyDescent="0.35">
      <c r="A2240" s="681" t="s">
        <v>8251</v>
      </c>
      <c r="B2240" s="682" t="s">
        <v>11180</v>
      </c>
      <c r="C2240" s="419"/>
      <c r="D2240" s="419"/>
      <c r="E2240" s="419"/>
      <c r="F2240" s="419"/>
      <c r="G2240" s="419"/>
      <c r="H2240" s="419"/>
      <c r="I2240" s="419"/>
      <c r="J2240" s="419"/>
      <c r="K2240" s="419"/>
      <c r="L2240" s="419"/>
      <c r="M2240" t="s">
        <v>11181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 s="419">
        <f t="shared" si="210"/>
        <v>0</v>
      </c>
      <c r="AD2240" s="419">
        <f t="shared" si="211"/>
        <v>0</v>
      </c>
      <c r="AE2240" s="419">
        <f t="shared" si="212"/>
        <v>0</v>
      </c>
      <c r="AF2240" s="419">
        <f t="shared" si="213"/>
        <v>0</v>
      </c>
      <c r="AG2240" s="419">
        <f t="shared" si="214"/>
        <v>0</v>
      </c>
      <c r="AH2240" s="419">
        <f t="shared" si="215"/>
        <v>0</v>
      </c>
    </row>
    <row r="2241" spans="1:34" ht="14.5" x14ac:dyDescent="0.35">
      <c r="A2241" s="681" t="s">
        <v>3094</v>
      </c>
      <c r="B2241" s="682" t="s">
        <v>11186</v>
      </c>
      <c r="C2241" s="419"/>
      <c r="D2241" s="419"/>
      <c r="E2241" s="419"/>
      <c r="F2241" s="419"/>
      <c r="G2241" s="419"/>
      <c r="H2241" s="419"/>
      <c r="I2241" s="419"/>
      <c r="J2241" s="419"/>
      <c r="K2241" s="419"/>
      <c r="L2241" s="419"/>
      <c r="M2241" t="s">
        <v>2802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 s="419">
        <f t="shared" si="210"/>
        <v>0</v>
      </c>
      <c r="AD2241" s="419">
        <f t="shared" si="211"/>
        <v>0</v>
      </c>
      <c r="AE2241" s="419">
        <f t="shared" si="212"/>
        <v>0</v>
      </c>
      <c r="AF2241" s="419">
        <f t="shared" si="213"/>
        <v>0</v>
      </c>
      <c r="AG2241" s="419">
        <f t="shared" si="214"/>
        <v>0</v>
      </c>
      <c r="AH2241" s="419">
        <f t="shared" si="215"/>
        <v>0</v>
      </c>
    </row>
    <row r="2242" spans="1:34" ht="14.5" x14ac:dyDescent="0.35">
      <c r="A2242" s="681" t="s">
        <v>11189</v>
      </c>
      <c r="B2242" s="682" t="s">
        <v>11188</v>
      </c>
      <c r="C2242" s="419"/>
      <c r="D2242" s="419"/>
      <c r="E2242" s="419"/>
      <c r="F2242" s="419"/>
      <c r="G2242" s="419"/>
      <c r="H2242" s="419"/>
      <c r="I2242" s="419"/>
      <c r="J2242" s="419"/>
      <c r="K2242" s="419"/>
      <c r="L2242" s="419"/>
      <c r="M2242" t="s">
        <v>11190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 s="419">
        <f t="shared" si="210"/>
        <v>0</v>
      </c>
      <c r="AD2242" s="419">
        <f t="shared" si="211"/>
        <v>0</v>
      </c>
      <c r="AE2242" s="419">
        <f t="shared" si="212"/>
        <v>0</v>
      </c>
      <c r="AF2242" s="419">
        <f t="shared" si="213"/>
        <v>0</v>
      </c>
      <c r="AG2242" s="419">
        <f t="shared" si="214"/>
        <v>0</v>
      </c>
      <c r="AH2242" s="419">
        <f t="shared" si="215"/>
        <v>0</v>
      </c>
    </row>
    <row r="2243" spans="1:34" ht="14.5" x14ac:dyDescent="0.35">
      <c r="A2243" s="681" t="s">
        <v>3612</v>
      </c>
      <c r="B2243" s="682" t="s">
        <v>11192</v>
      </c>
      <c r="C2243" s="419"/>
      <c r="D2243" s="419"/>
      <c r="E2243" s="419"/>
      <c r="F2243" s="419"/>
      <c r="G2243" s="419"/>
      <c r="H2243" s="419"/>
      <c r="I2243" s="419"/>
      <c r="J2243" s="419"/>
      <c r="K2243" s="419"/>
      <c r="L2243" s="419"/>
      <c r="M2243" t="s">
        <v>4911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 s="419">
        <f t="shared" si="210"/>
        <v>0</v>
      </c>
      <c r="AD2243" s="419">
        <f t="shared" si="211"/>
        <v>0</v>
      </c>
      <c r="AE2243" s="419">
        <f t="shared" si="212"/>
        <v>0</v>
      </c>
      <c r="AF2243" s="419">
        <f t="shared" si="213"/>
        <v>0</v>
      </c>
      <c r="AG2243" s="419">
        <f t="shared" si="214"/>
        <v>0</v>
      </c>
      <c r="AH2243" s="419">
        <f t="shared" si="215"/>
        <v>0</v>
      </c>
    </row>
    <row r="2244" spans="1:34" ht="14.5" x14ac:dyDescent="0.35">
      <c r="A2244" s="681" t="s">
        <v>3782</v>
      </c>
      <c r="B2244" s="682" t="s">
        <v>11132</v>
      </c>
      <c r="C2244" s="419"/>
      <c r="D2244" s="419"/>
      <c r="E2244" s="419"/>
      <c r="F2244" s="419"/>
      <c r="G2244" s="419"/>
      <c r="H2244" s="419"/>
      <c r="I2244" s="419"/>
      <c r="J2244" s="419"/>
      <c r="K2244" s="419"/>
      <c r="L2244" s="419"/>
      <c r="M2244" t="s">
        <v>4385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 s="419">
        <f t="shared" ref="AC2244:AC2307" si="216">+Q2244-W2244</f>
        <v>0</v>
      </c>
      <c r="AD2244" s="419">
        <f t="shared" ref="AD2244:AD2307" si="217">+R2244-X2244</f>
        <v>0</v>
      </c>
      <c r="AE2244" s="419">
        <f t="shared" ref="AE2244:AE2307" si="218">+S2244-Y2244</f>
        <v>0</v>
      </c>
      <c r="AF2244" s="419">
        <f t="shared" ref="AF2244:AF2307" si="219">+T2244-Z2244</f>
        <v>0</v>
      </c>
      <c r="AG2244" s="419">
        <f t="shared" ref="AG2244:AG2307" si="220">+U2244-AA2244</f>
        <v>0</v>
      </c>
      <c r="AH2244" s="419">
        <f t="shared" ref="AH2244:AH2307" si="221">+V2244-AB2244</f>
        <v>0</v>
      </c>
    </row>
    <row r="2245" spans="1:34" ht="14.5" x14ac:dyDescent="0.35">
      <c r="A2245" s="681" t="s">
        <v>1555</v>
      </c>
      <c r="B2245" s="682" t="s">
        <v>8356</v>
      </c>
      <c r="C2245" s="419"/>
      <c r="D2245" s="419"/>
      <c r="E2245" s="419"/>
      <c r="F2245" s="419"/>
      <c r="G2245" s="419"/>
      <c r="H2245" s="419"/>
      <c r="I2245" s="419"/>
      <c r="J2245" s="419"/>
      <c r="K2245" s="419"/>
      <c r="L2245" s="419"/>
      <c r="M2245" t="s">
        <v>8357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 s="419">
        <f t="shared" si="216"/>
        <v>0</v>
      </c>
      <c r="AD2245" s="419">
        <f t="shared" si="217"/>
        <v>0</v>
      </c>
      <c r="AE2245" s="419">
        <f t="shared" si="218"/>
        <v>0</v>
      </c>
      <c r="AF2245" s="419">
        <f t="shared" si="219"/>
        <v>0</v>
      </c>
      <c r="AG2245" s="419">
        <f t="shared" si="220"/>
        <v>0</v>
      </c>
      <c r="AH2245" s="419">
        <f t="shared" si="221"/>
        <v>0</v>
      </c>
    </row>
    <row r="2246" spans="1:34" ht="14.5" x14ac:dyDescent="0.35">
      <c r="A2246" s="681" t="s">
        <v>8774</v>
      </c>
      <c r="B2246" s="682" t="s">
        <v>11159</v>
      </c>
      <c r="C2246" s="419"/>
      <c r="D2246" s="419"/>
      <c r="E2246" s="419"/>
      <c r="F2246" s="419"/>
      <c r="G2246" s="419"/>
      <c r="H2246" s="419"/>
      <c r="I2246" s="419"/>
      <c r="J2246" s="419"/>
      <c r="K2246" s="419"/>
      <c r="L2246" s="419"/>
      <c r="M2246" t="s">
        <v>10985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 s="419">
        <f t="shared" si="216"/>
        <v>0</v>
      </c>
      <c r="AD2246" s="419">
        <f t="shared" si="217"/>
        <v>0</v>
      </c>
      <c r="AE2246" s="419">
        <f t="shared" si="218"/>
        <v>0</v>
      </c>
      <c r="AF2246" s="419">
        <f t="shared" si="219"/>
        <v>0</v>
      </c>
      <c r="AG2246" s="419">
        <f t="shared" si="220"/>
        <v>0</v>
      </c>
      <c r="AH2246" s="419">
        <f t="shared" si="221"/>
        <v>0</v>
      </c>
    </row>
    <row r="2247" spans="1:34" ht="14.5" x14ac:dyDescent="0.35">
      <c r="A2247" s="681" t="s">
        <v>7756</v>
      </c>
      <c r="B2247" s="682" t="s">
        <v>5230</v>
      </c>
      <c r="C2247" s="419"/>
      <c r="D2247" s="419"/>
      <c r="E2247" s="419"/>
      <c r="F2247" s="419"/>
      <c r="G2247" s="419"/>
      <c r="H2247" s="419"/>
      <c r="I2247" s="419"/>
      <c r="J2247" s="419"/>
      <c r="K2247" s="419"/>
      <c r="L2247" s="419"/>
      <c r="M2247" t="s">
        <v>4504</v>
      </c>
      <c r="N2247">
        <v>4</v>
      </c>
      <c r="O2247">
        <v>4</v>
      </c>
      <c r="P2247">
        <v>0</v>
      </c>
      <c r="Q2247">
        <v>0</v>
      </c>
      <c r="R2247">
        <v>2</v>
      </c>
      <c r="S2247">
        <v>0</v>
      </c>
      <c r="T2247">
        <v>2</v>
      </c>
      <c r="U2247">
        <v>0</v>
      </c>
      <c r="V2247">
        <v>0</v>
      </c>
      <c r="W2247">
        <v>0</v>
      </c>
      <c r="X2247">
        <v>2</v>
      </c>
      <c r="Y2247">
        <v>0</v>
      </c>
      <c r="Z2247">
        <v>2</v>
      </c>
      <c r="AA2247">
        <v>0</v>
      </c>
      <c r="AB2247">
        <v>0</v>
      </c>
      <c r="AC2247" s="419">
        <f t="shared" si="216"/>
        <v>0</v>
      </c>
      <c r="AD2247" s="419">
        <f t="shared" si="217"/>
        <v>0</v>
      </c>
      <c r="AE2247" s="419">
        <f t="shared" si="218"/>
        <v>0</v>
      </c>
      <c r="AF2247" s="419">
        <f t="shared" si="219"/>
        <v>0</v>
      </c>
      <c r="AG2247" s="419">
        <f t="shared" si="220"/>
        <v>0</v>
      </c>
      <c r="AH2247" s="419">
        <f t="shared" si="221"/>
        <v>0</v>
      </c>
    </row>
    <row r="2248" spans="1:34" ht="14.5" x14ac:dyDescent="0.35">
      <c r="A2248" s="681" t="s">
        <v>5233</v>
      </c>
      <c r="B2248" s="682" t="s">
        <v>5234</v>
      </c>
      <c r="C2248" s="419"/>
      <c r="D2248" s="419"/>
      <c r="E2248" s="419"/>
      <c r="F2248" s="419"/>
      <c r="G2248" s="419"/>
      <c r="H2248" s="419"/>
      <c r="I2248" s="419"/>
      <c r="J2248" s="419"/>
      <c r="K2248" s="419"/>
      <c r="L2248" s="419"/>
      <c r="M2248" t="s">
        <v>17324</v>
      </c>
      <c r="N2248">
        <v>18</v>
      </c>
      <c r="O2248">
        <v>9</v>
      </c>
      <c r="P2248">
        <v>9</v>
      </c>
      <c r="Q2248">
        <v>7</v>
      </c>
      <c r="R2248">
        <v>0</v>
      </c>
      <c r="S2248">
        <v>2</v>
      </c>
      <c r="T2248">
        <v>2</v>
      </c>
      <c r="U2248">
        <v>7</v>
      </c>
      <c r="V2248">
        <v>0</v>
      </c>
      <c r="W2248">
        <v>1</v>
      </c>
      <c r="X2248">
        <v>0</v>
      </c>
      <c r="Y2248">
        <v>2</v>
      </c>
      <c r="Z2248">
        <v>1</v>
      </c>
      <c r="AA2248">
        <v>5</v>
      </c>
      <c r="AB2248">
        <v>0</v>
      </c>
      <c r="AC2248" s="419">
        <f t="shared" si="216"/>
        <v>6</v>
      </c>
      <c r="AD2248" s="419">
        <f t="shared" si="217"/>
        <v>0</v>
      </c>
      <c r="AE2248" s="419">
        <f t="shared" si="218"/>
        <v>0</v>
      </c>
      <c r="AF2248" s="419">
        <f t="shared" si="219"/>
        <v>1</v>
      </c>
      <c r="AG2248" s="419">
        <f t="shared" si="220"/>
        <v>2</v>
      </c>
      <c r="AH2248" s="419">
        <f t="shared" si="221"/>
        <v>0</v>
      </c>
    </row>
    <row r="2249" spans="1:34" ht="14.5" x14ac:dyDescent="0.35">
      <c r="A2249" s="681" t="s">
        <v>2967</v>
      </c>
      <c r="B2249" s="682" t="s">
        <v>5235</v>
      </c>
      <c r="C2249" s="419"/>
      <c r="D2249" s="419"/>
      <c r="E2249" s="419"/>
      <c r="F2249" s="419"/>
      <c r="G2249" s="419"/>
      <c r="H2249" s="419"/>
      <c r="I2249" s="419"/>
      <c r="J2249" s="419"/>
      <c r="K2249" s="419"/>
      <c r="L2249" s="419"/>
      <c r="M2249" t="s">
        <v>5236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 s="419">
        <f t="shared" si="216"/>
        <v>0</v>
      </c>
      <c r="AD2249" s="419">
        <f t="shared" si="217"/>
        <v>0</v>
      </c>
      <c r="AE2249" s="419">
        <f t="shared" si="218"/>
        <v>0</v>
      </c>
      <c r="AF2249" s="419">
        <f t="shared" si="219"/>
        <v>0</v>
      </c>
      <c r="AG2249" s="419">
        <f t="shared" si="220"/>
        <v>0</v>
      </c>
      <c r="AH2249" s="419">
        <f t="shared" si="221"/>
        <v>0</v>
      </c>
    </row>
    <row r="2250" spans="1:34" ht="14.5" x14ac:dyDescent="0.35">
      <c r="A2250" s="681" t="s">
        <v>4461</v>
      </c>
      <c r="B2250" s="682" t="s">
        <v>5238</v>
      </c>
      <c r="C2250" s="419"/>
      <c r="D2250" s="419"/>
      <c r="E2250" s="419"/>
      <c r="F2250" s="419"/>
      <c r="G2250" s="419"/>
      <c r="H2250" s="419"/>
      <c r="I2250" s="419"/>
      <c r="J2250" s="419"/>
      <c r="K2250" s="419"/>
      <c r="L2250" s="419"/>
      <c r="M2250" t="s">
        <v>5239</v>
      </c>
      <c r="N2250">
        <v>3</v>
      </c>
      <c r="O2250">
        <v>1</v>
      </c>
      <c r="P2250">
        <v>2</v>
      </c>
      <c r="Q2250">
        <v>0</v>
      </c>
      <c r="R2250">
        <v>1</v>
      </c>
      <c r="S2250">
        <v>0</v>
      </c>
      <c r="T2250">
        <v>2</v>
      </c>
      <c r="U2250">
        <v>0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0</v>
      </c>
      <c r="AB2250">
        <v>0</v>
      </c>
      <c r="AC2250" s="419">
        <f t="shared" si="216"/>
        <v>0</v>
      </c>
      <c r="AD2250" s="419">
        <f t="shared" si="217"/>
        <v>0</v>
      </c>
      <c r="AE2250" s="419">
        <f t="shared" si="218"/>
        <v>0</v>
      </c>
      <c r="AF2250" s="419">
        <f t="shared" si="219"/>
        <v>2</v>
      </c>
      <c r="AG2250" s="419">
        <f t="shared" si="220"/>
        <v>0</v>
      </c>
      <c r="AH2250" s="419">
        <f t="shared" si="221"/>
        <v>0</v>
      </c>
    </row>
    <row r="2251" spans="1:34" ht="14.5" x14ac:dyDescent="0.35">
      <c r="A2251" s="681" t="s">
        <v>8319</v>
      </c>
      <c r="B2251" s="682" t="s">
        <v>11094</v>
      </c>
      <c r="C2251" s="419"/>
      <c r="D2251" s="419"/>
      <c r="E2251" s="419"/>
      <c r="F2251" s="419"/>
      <c r="G2251" s="419"/>
      <c r="H2251" s="419"/>
      <c r="I2251" s="419"/>
      <c r="J2251" s="419"/>
      <c r="K2251" s="419"/>
      <c r="L2251" s="419"/>
      <c r="M2251" t="s">
        <v>11095</v>
      </c>
      <c r="N2251">
        <v>2</v>
      </c>
      <c r="O2251">
        <v>2</v>
      </c>
      <c r="P2251">
        <v>0</v>
      </c>
      <c r="Q2251">
        <v>0</v>
      </c>
      <c r="R2251">
        <v>0</v>
      </c>
      <c r="S2251">
        <v>1</v>
      </c>
      <c r="T2251">
        <v>0</v>
      </c>
      <c r="U2251">
        <v>1</v>
      </c>
      <c r="V2251">
        <v>0</v>
      </c>
      <c r="W2251">
        <v>0</v>
      </c>
      <c r="X2251">
        <v>0</v>
      </c>
      <c r="Y2251">
        <v>1</v>
      </c>
      <c r="Z2251">
        <v>0</v>
      </c>
      <c r="AA2251">
        <v>1</v>
      </c>
      <c r="AB2251">
        <v>0</v>
      </c>
      <c r="AC2251" s="419">
        <f t="shared" si="216"/>
        <v>0</v>
      </c>
      <c r="AD2251" s="419">
        <f t="shared" si="217"/>
        <v>0</v>
      </c>
      <c r="AE2251" s="419">
        <f t="shared" si="218"/>
        <v>0</v>
      </c>
      <c r="AF2251" s="419">
        <f t="shared" si="219"/>
        <v>0</v>
      </c>
      <c r="AG2251" s="419">
        <f t="shared" si="220"/>
        <v>0</v>
      </c>
      <c r="AH2251" s="419">
        <f t="shared" si="221"/>
        <v>0</v>
      </c>
    </row>
    <row r="2252" spans="1:34" ht="14.5" x14ac:dyDescent="0.35">
      <c r="A2252" s="681" t="s">
        <v>7450</v>
      </c>
      <c r="B2252" s="682" t="s">
        <v>5241</v>
      </c>
      <c r="C2252" s="419"/>
      <c r="D2252" s="419"/>
      <c r="E2252" s="419"/>
      <c r="F2252" s="419"/>
      <c r="G2252" s="419"/>
      <c r="H2252" s="419"/>
      <c r="I2252" s="419"/>
      <c r="J2252" s="419"/>
      <c r="K2252" s="419"/>
      <c r="L2252" s="419"/>
      <c r="M2252" t="s">
        <v>5242</v>
      </c>
      <c r="N2252">
        <v>75</v>
      </c>
      <c r="O2252">
        <v>37</v>
      </c>
      <c r="P2252">
        <v>38</v>
      </c>
      <c r="Q2252">
        <v>6</v>
      </c>
      <c r="R2252">
        <v>14</v>
      </c>
      <c r="S2252">
        <v>16</v>
      </c>
      <c r="T2252">
        <v>28</v>
      </c>
      <c r="U2252">
        <v>11</v>
      </c>
      <c r="V2252">
        <v>0</v>
      </c>
      <c r="W2252">
        <v>3</v>
      </c>
      <c r="X2252">
        <v>8</v>
      </c>
      <c r="Y2252">
        <v>11</v>
      </c>
      <c r="Z2252">
        <v>11</v>
      </c>
      <c r="AA2252">
        <v>4</v>
      </c>
      <c r="AB2252">
        <v>0</v>
      </c>
      <c r="AC2252" s="419">
        <f t="shared" si="216"/>
        <v>3</v>
      </c>
      <c r="AD2252" s="419">
        <f t="shared" si="217"/>
        <v>6</v>
      </c>
      <c r="AE2252" s="419">
        <f t="shared" si="218"/>
        <v>5</v>
      </c>
      <c r="AF2252" s="419">
        <f t="shared" si="219"/>
        <v>17</v>
      </c>
      <c r="AG2252" s="419">
        <f t="shared" si="220"/>
        <v>7</v>
      </c>
      <c r="AH2252" s="419">
        <f t="shared" si="221"/>
        <v>0</v>
      </c>
    </row>
    <row r="2253" spans="1:34" ht="14.5" x14ac:dyDescent="0.35">
      <c r="A2253" s="681" t="s">
        <v>3058</v>
      </c>
      <c r="B2253" s="682" t="s">
        <v>5243</v>
      </c>
      <c r="C2253" s="419"/>
      <c r="D2253" s="419"/>
      <c r="E2253" s="419"/>
      <c r="F2253" s="419"/>
      <c r="G2253" s="419"/>
      <c r="H2253" s="419"/>
      <c r="I2253" s="419"/>
      <c r="J2253" s="419"/>
      <c r="K2253" s="419"/>
      <c r="L2253" s="419"/>
      <c r="M2253" t="s">
        <v>17325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 s="419">
        <f t="shared" si="216"/>
        <v>0</v>
      </c>
      <c r="AD2253" s="419">
        <f t="shared" si="217"/>
        <v>0</v>
      </c>
      <c r="AE2253" s="419">
        <f t="shared" si="218"/>
        <v>0</v>
      </c>
      <c r="AF2253" s="419">
        <f t="shared" si="219"/>
        <v>0</v>
      </c>
      <c r="AG2253" s="419">
        <f t="shared" si="220"/>
        <v>0</v>
      </c>
      <c r="AH2253" s="419">
        <f t="shared" si="221"/>
        <v>0</v>
      </c>
    </row>
    <row r="2254" spans="1:34" ht="14.5" x14ac:dyDescent="0.35">
      <c r="A2254" s="681" t="s">
        <v>5245</v>
      </c>
      <c r="B2254" s="682" t="s">
        <v>11125</v>
      </c>
      <c r="C2254" s="419"/>
      <c r="D2254" s="419"/>
      <c r="E2254" s="419"/>
      <c r="F2254" s="419"/>
      <c r="G2254" s="419"/>
      <c r="H2254" s="419"/>
      <c r="I2254" s="419"/>
      <c r="J2254" s="419"/>
      <c r="K2254" s="419"/>
      <c r="L2254" s="419"/>
      <c r="M2254" t="s">
        <v>11126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 s="419">
        <f t="shared" si="216"/>
        <v>0</v>
      </c>
      <c r="AD2254" s="419">
        <f t="shared" si="217"/>
        <v>0</v>
      </c>
      <c r="AE2254" s="419">
        <f t="shared" si="218"/>
        <v>0</v>
      </c>
      <c r="AF2254" s="419">
        <f t="shared" si="219"/>
        <v>0</v>
      </c>
      <c r="AG2254" s="419">
        <f t="shared" si="220"/>
        <v>0</v>
      </c>
      <c r="AH2254" s="419">
        <f t="shared" si="221"/>
        <v>0</v>
      </c>
    </row>
    <row r="2255" spans="1:34" ht="14.5" x14ac:dyDescent="0.35">
      <c r="A2255" s="681" t="s">
        <v>3060</v>
      </c>
      <c r="B2255" s="682" t="s">
        <v>5246</v>
      </c>
      <c r="C2255" s="419"/>
      <c r="D2255" s="419"/>
      <c r="E2255" s="419"/>
      <c r="F2255" s="419"/>
      <c r="G2255" s="419"/>
      <c r="H2255" s="419"/>
      <c r="I2255" s="419"/>
      <c r="J2255" s="419"/>
      <c r="K2255" s="419"/>
      <c r="L2255" s="419"/>
      <c r="M2255" t="s">
        <v>1597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 s="419">
        <f t="shared" si="216"/>
        <v>0</v>
      </c>
      <c r="AD2255" s="419">
        <f t="shared" si="217"/>
        <v>0</v>
      </c>
      <c r="AE2255" s="419">
        <f t="shared" si="218"/>
        <v>0</v>
      </c>
      <c r="AF2255" s="419">
        <f t="shared" si="219"/>
        <v>0</v>
      </c>
      <c r="AG2255" s="419">
        <f t="shared" si="220"/>
        <v>0</v>
      </c>
      <c r="AH2255" s="419">
        <f t="shared" si="221"/>
        <v>0</v>
      </c>
    </row>
    <row r="2256" spans="1:34" ht="14.5" x14ac:dyDescent="0.35">
      <c r="A2256" s="681" t="s">
        <v>3093</v>
      </c>
      <c r="B2256" s="682" t="s">
        <v>11163</v>
      </c>
      <c r="C2256" s="419"/>
      <c r="D2256" s="419"/>
      <c r="E2256" s="419"/>
      <c r="F2256" s="419"/>
      <c r="G2256" s="419"/>
      <c r="H2256" s="419"/>
      <c r="I2256" s="419"/>
      <c r="J2256" s="419"/>
      <c r="K2256" s="419"/>
      <c r="L2256" s="419"/>
      <c r="M2256" t="s">
        <v>11164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 s="419">
        <f t="shared" si="216"/>
        <v>0</v>
      </c>
      <c r="AD2256" s="419">
        <f t="shared" si="217"/>
        <v>0</v>
      </c>
      <c r="AE2256" s="419">
        <f t="shared" si="218"/>
        <v>0</v>
      </c>
      <c r="AF2256" s="419">
        <f t="shared" si="219"/>
        <v>0</v>
      </c>
      <c r="AG2256" s="419">
        <f t="shared" si="220"/>
        <v>0</v>
      </c>
      <c r="AH2256" s="419">
        <f t="shared" si="221"/>
        <v>0</v>
      </c>
    </row>
    <row r="2257" spans="1:34" ht="14.5" x14ac:dyDescent="0.35">
      <c r="A2257" s="681" t="s">
        <v>13449</v>
      </c>
      <c r="B2257" s="682" t="s">
        <v>14342</v>
      </c>
      <c r="C2257" s="419"/>
      <c r="D2257" s="419"/>
      <c r="E2257" s="419"/>
      <c r="F2257" s="419"/>
      <c r="G2257" s="419"/>
      <c r="H2257" s="419"/>
      <c r="I2257" s="419"/>
      <c r="J2257" s="419"/>
      <c r="K2257" s="419"/>
      <c r="L2257" s="419"/>
      <c r="M2257" t="s">
        <v>515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 s="419">
        <f t="shared" si="216"/>
        <v>0</v>
      </c>
      <c r="AD2257" s="419">
        <f t="shared" si="217"/>
        <v>0</v>
      </c>
      <c r="AE2257" s="419">
        <f t="shared" si="218"/>
        <v>0</v>
      </c>
      <c r="AF2257" s="419">
        <f t="shared" si="219"/>
        <v>0</v>
      </c>
      <c r="AG2257" s="419">
        <f t="shared" si="220"/>
        <v>0</v>
      </c>
      <c r="AH2257" s="419">
        <f t="shared" si="221"/>
        <v>0</v>
      </c>
    </row>
    <row r="2258" spans="1:34" ht="14.5" x14ac:dyDescent="0.35">
      <c r="A2258" s="681" t="s">
        <v>3154</v>
      </c>
      <c r="B2258" s="682" t="s">
        <v>11209</v>
      </c>
      <c r="C2258" s="419"/>
      <c r="D2258" s="419"/>
      <c r="E2258" s="419"/>
      <c r="F2258" s="419"/>
      <c r="G2258" s="419"/>
      <c r="H2258" s="419"/>
      <c r="I2258" s="419"/>
      <c r="J2258" s="419"/>
      <c r="K2258" s="419"/>
      <c r="L2258" s="419"/>
      <c r="M2258" t="s">
        <v>17326</v>
      </c>
      <c r="N2258">
        <v>2</v>
      </c>
      <c r="O2258">
        <v>2</v>
      </c>
      <c r="P2258">
        <v>0</v>
      </c>
      <c r="Q2258">
        <v>2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2</v>
      </c>
      <c r="X2258">
        <v>0</v>
      </c>
      <c r="Y2258">
        <v>0</v>
      </c>
      <c r="Z2258">
        <v>0</v>
      </c>
      <c r="AA2258">
        <v>0</v>
      </c>
      <c r="AB2258">
        <v>0</v>
      </c>
      <c r="AC2258" s="419">
        <f t="shared" si="216"/>
        <v>0</v>
      </c>
      <c r="AD2258" s="419">
        <f t="shared" si="217"/>
        <v>0</v>
      </c>
      <c r="AE2258" s="419">
        <f t="shared" si="218"/>
        <v>0</v>
      </c>
      <c r="AF2258" s="419">
        <f t="shared" si="219"/>
        <v>0</v>
      </c>
      <c r="AG2258" s="419">
        <f t="shared" si="220"/>
        <v>0</v>
      </c>
      <c r="AH2258" s="419">
        <f t="shared" si="221"/>
        <v>0</v>
      </c>
    </row>
    <row r="2259" spans="1:34" ht="14.5" x14ac:dyDescent="0.35">
      <c r="A2259" s="681" t="s">
        <v>7738</v>
      </c>
      <c r="B2259" s="682" t="s">
        <v>5247</v>
      </c>
      <c r="C2259" s="419"/>
      <c r="D2259" s="419"/>
      <c r="E2259" s="419"/>
      <c r="F2259" s="419"/>
      <c r="G2259" s="419"/>
      <c r="H2259" s="419"/>
      <c r="I2259" s="419"/>
      <c r="J2259" s="419"/>
      <c r="K2259" s="419"/>
      <c r="L2259" s="419"/>
      <c r="M2259" t="s">
        <v>4558</v>
      </c>
      <c r="N2259">
        <v>3</v>
      </c>
      <c r="O2259">
        <v>2</v>
      </c>
      <c r="P2259">
        <v>1</v>
      </c>
      <c r="Q2259">
        <v>0</v>
      </c>
      <c r="R2259">
        <v>1</v>
      </c>
      <c r="S2259">
        <v>0</v>
      </c>
      <c r="T2259">
        <v>2</v>
      </c>
      <c r="U2259">
        <v>0</v>
      </c>
      <c r="V2259">
        <v>0</v>
      </c>
      <c r="W2259">
        <v>0</v>
      </c>
      <c r="X2259">
        <v>1</v>
      </c>
      <c r="Y2259">
        <v>0</v>
      </c>
      <c r="Z2259">
        <v>1</v>
      </c>
      <c r="AA2259">
        <v>0</v>
      </c>
      <c r="AB2259">
        <v>0</v>
      </c>
      <c r="AC2259" s="419">
        <f t="shared" si="216"/>
        <v>0</v>
      </c>
      <c r="AD2259" s="419">
        <f t="shared" si="217"/>
        <v>0</v>
      </c>
      <c r="AE2259" s="419">
        <f t="shared" si="218"/>
        <v>0</v>
      </c>
      <c r="AF2259" s="419">
        <f t="shared" si="219"/>
        <v>1</v>
      </c>
      <c r="AG2259" s="419">
        <f t="shared" si="220"/>
        <v>0</v>
      </c>
      <c r="AH2259" s="419">
        <f t="shared" si="221"/>
        <v>0</v>
      </c>
    </row>
    <row r="2260" spans="1:34" ht="14.5" x14ac:dyDescent="0.35">
      <c r="A2260" s="681" t="s">
        <v>8478</v>
      </c>
      <c r="B2260" s="682" t="s">
        <v>11227</v>
      </c>
      <c r="C2260" s="419"/>
      <c r="D2260" s="419"/>
      <c r="E2260" s="419"/>
      <c r="F2260" s="419"/>
      <c r="G2260" s="419"/>
      <c r="H2260" s="419"/>
      <c r="I2260" s="419"/>
      <c r="J2260" s="419"/>
      <c r="K2260" s="419"/>
      <c r="L2260" s="419"/>
      <c r="M2260" t="s">
        <v>3131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 s="419">
        <f t="shared" si="216"/>
        <v>0</v>
      </c>
      <c r="AD2260" s="419">
        <f t="shared" si="217"/>
        <v>0</v>
      </c>
      <c r="AE2260" s="419">
        <f t="shared" si="218"/>
        <v>0</v>
      </c>
      <c r="AF2260" s="419">
        <f t="shared" si="219"/>
        <v>0</v>
      </c>
      <c r="AG2260" s="419">
        <f t="shared" si="220"/>
        <v>0</v>
      </c>
      <c r="AH2260" s="419">
        <f t="shared" si="221"/>
        <v>0</v>
      </c>
    </row>
    <row r="2261" spans="1:34" ht="14.5" x14ac:dyDescent="0.35">
      <c r="A2261" s="681" t="s">
        <v>7796</v>
      </c>
      <c r="B2261" s="682" t="s">
        <v>5248</v>
      </c>
      <c r="C2261" s="419"/>
      <c r="D2261" s="419"/>
      <c r="E2261" s="419"/>
      <c r="F2261" s="419"/>
      <c r="G2261" s="419"/>
      <c r="H2261" s="419"/>
      <c r="I2261" s="419"/>
      <c r="J2261" s="419"/>
      <c r="K2261" s="419"/>
      <c r="L2261" s="419"/>
      <c r="M2261" t="s">
        <v>165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 s="419">
        <f t="shared" si="216"/>
        <v>0</v>
      </c>
      <c r="AD2261" s="419">
        <f t="shared" si="217"/>
        <v>0</v>
      </c>
      <c r="AE2261" s="419">
        <f t="shared" si="218"/>
        <v>0</v>
      </c>
      <c r="AF2261" s="419">
        <f t="shared" si="219"/>
        <v>0</v>
      </c>
      <c r="AG2261" s="419">
        <f t="shared" si="220"/>
        <v>0</v>
      </c>
      <c r="AH2261" s="419">
        <f t="shared" si="221"/>
        <v>0</v>
      </c>
    </row>
    <row r="2262" spans="1:34" ht="14.5" x14ac:dyDescent="0.35">
      <c r="A2262" s="681" t="s">
        <v>5143</v>
      </c>
      <c r="B2262" s="682" t="s">
        <v>5250</v>
      </c>
      <c r="C2262" s="419"/>
      <c r="D2262" s="419"/>
      <c r="E2262" s="419"/>
      <c r="F2262" s="419"/>
      <c r="G2262" s="419"/>
      <c r="H2262" s="419"/>
      <c r="I2262" s="419"/>
      <c r="J2262" s="419"/>
      <c r="K2262" s="419"/>
      <c r="L2262" s="419"/>
      <c r="M2262" t="s">
        <v>5251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 s="419">
        <f t="shared" si="216"/>
        <v>0</v>
      </c>
      <c r="AD2262" s="419">
        <f t="shared" si="217"/>
        <v>0</v>
      </c>
      <c r="AE2262" s="419">
        <f t="shared" si="218"/>
        <v>0</v>
      </c>
      <c r="AF2262" s="419">
        <f t="shared" si="219"/>
        <v>0</v>
      </c>
      <c r="AG2262" s="419">
        <f t="shared" si="220"/>
        <v>0</v>
      </c>
      <c r="AH2262" s="419">
        <f t="shared" si="221"/>
        <v>0</v>
      </c>
    </row>
    <row r="2263" spans="1:34" ht="14.5" x14ac:dyDescent="0.35">
      <c r="A2263" s="681" t="s">
        <v>7720</v>
      </c>
      <c r="B2263" s="682" t="s">
        <v>5254</v>
      </c>
      <c r="C2263" s="419"/>
      <c r="D2263" s="419"/>
      <c r="E2263" s="419"/>
      <c r="F2263" s="419"/>
      <c r="G2263" s="419"/>
      <c r="H2263" s="419"/>
      <c r="I2263" s="419"/>
      <c r="J2263" s="419"/>
      <c r="K2263" s="419"/>
      <c r="L2263" s="419"/>
      <c r="M2263" t="s">
        <v>7721</v>
      </c>
      <c r="N2263">
        <v>2</v>
      </c>
      <c r="O2263">
        <v>2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2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2</v>
      </c>
      <c r="AB2263">
        <v>0</v>
      </c>
      <c r="AC2263" s="419">
        <f t="shared" si="216"/>
        <v>0</v>
      </c>
      <c r="AD2263" s="419">
        <f t="shared" si="217"/>
        <v>0</v>
      </c>
      <c r="AE2263" s="419">
        <f t="shared" si="218"/>
        <v>0</v>
      </c>
      <c r="AF2263" s="419">
        <f t="shared" si="219"/>
        <v>0</v>
      </c>
      <c r="AG2263" s="419">
        <f t="shared" si="220"/>
        <v>0</v>
      </c>
      <c r="AH2263" s="419">
        <f t="shared" si="221"/>
        <v>0</v>
      </c>
    </row>
    <row r="2264" spans="1:34" ht="14.5" x14ac:dyDescent="0.35">
      <c r="A2264" s="681" t="s">
        <v>7203</v>
      </c>
      <c r="B2264" s="682" t="s">
        <v>5258</v>
      </c>
      <c r="C2264" s="419"/>
      <c r="D2264" s="419"/>
      <c r="E2264" s="419"/>
      <c r="F2264" s="419"/>
      <c r="G2264" s="419"/>
      <c r="H2264" s="419"/>
      <c r="I2264" s="419"/>
      <c r="J2264" s="419"/>
      <c r="K2264" s="419"/>
      <c r="L2264" s="419"/>
      <c r="M2264" t="s">
        <v>507</v>
      </c>
      <c r="N2264">
        <v>10</v>
      </c>
      <c r="O2264">
        <v>6</v>
      </c>
      <c r="P2264">
        <v>4</v>
      </c>
      <c r="Q2264">
        <v>3</v>
      </c>
      <c r="R2264">
        <v>4</v>
      </c>
      <c r="S2264">
        <v>1</v>
      </c>
      <c r="T2264">
        <v>2</v>
      </c>
      <c r="U2264">
        <v>0</v>
      </c>
      <c r="V2264">
        <v>0</v>
      </c>
      <c r="W2264">
        <v>2</v>
      </c>
      <c r="X2264">
        <v>3</v>
      </c>
      <c r="Y2264">
        <v>1</v>
      </c>
      <c r="Z2264">
        <v>0</v>
      </c>
      <c r="AA2264">
        <v>0</v>
      </c>
      <c r="AB2264">
        <v>0</v>
      </c>
      <c r="AC2264" s="419">
        <f t="shared" si="216"/>
        <v>1</v>
      </c>
      <c r="AD2264" s="419">
        <f t="shared" si="217"/>
        <v>1</v>
      </c>
      <c r="AE2264" s="419">
        <f t="shared" si="218"/>
        <v>0</v>
      </c>
      <c r="AF2264" s="419">
        <f t="shared" si="219"/>
        <v>2</v>
      </c>
      <c r="AG2264" s="419">
        <f t="shared" si="220"/>
        <v>0</v>
      </c>
      <c r="AH2264" s="419">
        <f t="shared" si="221"/>
        <v>0</v>
      </c>
    </row>
    <row r="2265" spans="1:34" ht="14.5" x14ac:dyDescent="0.35">
      <c r="A2265" s="681" t="s">
        <v>5167</v>
      </c>
      <c r="B2265" s="682" t="s">
        <v>11133</v>
      </c>
      <c r="C2265" s="419"/>
      <c r="D2265" s="419"/>
      <c r="E2265" s="419"/>
      <c r="F2265" s="419"/>
      <c r="G2265" s="419"/>
      <c r="H2265" s="419"/>
      <c r="I2265" s="419"/>
      <c r="J2265" s="419"/>
      <c r="K2265" s="419"/>
      <c r="L2265" s="419"/>
      <c r="M2265" t="s">
        <v>11134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 s="419">
        <f t="shared" si="216"/>
        <v>0</v>
      </c>
      <c r="AD2265" s="419">
        <f t="shared" si="217"/>
        <v>0</v>
      </c>
      <c r="AE2265" s="419">
        <f t="shared" si="218"/>
        <v>0</v>
      </c>
      <c r="AF2265" s="419">
        <f t="shared" si="219"/>
        <v>0</v>
      </c>
      <c r="AG2265" s="419">
        <f t="shared" si="220"/>
        <v>0</v>
      </c>
      <c r="AH2265" s="419">
        <f t="shared" si="221"/>
        <v>0</v>
      </c>
    </row>
    <row r="2266" spans="1:34" ht="14.5" x14ac:dyDescent="0.35">
      <c r="A2266" s="681" t="s">
        <v>5260</v>
      </c>
      <c r="B2266" s="682" t="s">
        <v>5261</v>
      </c>
      <c r="C2266" s="419"/>
      <c r="D2266" s="419"/>
      <c r="E2266" s="419"/>
      <c r="F2266" s="419"/>
      <c r="G2266" s="419"/>
      <c r="H2266" s="419"/>
      <c r="I2266" s="419"/>
      <c r="J2266" s="419"/>
      <c r="K2266" s="419"/>
      <c r="L2266" s="419"/>
      <c r="M2266" t="s">
        <v>5262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 s="419">
        <f t="shared" si="216"/>
        <v>0</v>
      </c>
      <c r="AD2266" s="419">
        <f t="shared" si="217"/>
        <v>0</v>
      </c>
      <c r="AE2266" s="419">
        <f t="shared" si="218"/>
        <v>0</v>
      </c>
      <c r="AF2266" s="419">
        <f t="shared" si="219"/>
        <v>0</v>
      </c>
      <c r="AG2266" s="419">
        <f t="shared" si="220"/>
        <v>0</v>
      </c>
      <c r="AH2266" s="419">
        <f t="shared" si="221"/>
        <v>0</v>
      </c>
    </row>
    <row r="2267" spans="1:34" ht="14.5" x14ac:dyDescent="0.35">
      <c r="A2267" s="681" t="s">
        <v>5257</v>
      </c>
      <c r="B2267" s="682" t="s">
        <v>11176</v>
      </c>
      <c r="C2267" s="419"/>
      <c r="D2267" s="419"/>
      <c r="E2267" s="419"/>
      <c r="F2267" s="419"/>
      <c r="G2267" s="419"/>
      <c r="H2267" s="419"/>
      <c r="I2267" s="419"/>
      <c r="J2267" s="419"/>
      <c r="K2267" s="419"/>
      <c r="L2267" s="419"/>
      <c r="M2267" t="s">
        <v>1407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 s="419">
        <f t="shared" si="216"/>
        <v>0</v>
      </c>
      <c r="AD2267" s="419">
        <f t="shared" si="217"/>
        <v>0</v>
      </c>
      <c r="AE2267" s="419">
        <f t="shared" si="218"/>
        <v>0</v>
      </c>
      <c r="AF2267" s="419">
        <f t="shared" si="219"/>
        <v>0</v>
      </c>
      <c r="AG2267" s="419">
        <f t="shared" si="220"/>
        <v>0</v>
      </c>
      <c r="AH2267" s="419">
        <f t="shared" si="221"/>
        <v>0</v>
      </c>
    </row>
    <row r="2268" spans="1:34" ht="14.5" x14ac:dyDescent="0.35">
      <c r="A2268" s="681" t="s">
        <v>7856</v>
      </c>
      <c r="B2268" s="682" t="s">
        <v>5263</v>
      </c>
      <c r="C2268" s="419"/>
      <c r="D2268" s="419"/>
      <c r="E2268" s="419"/>
      <c r="F2268" s="419"/>
      <c r="G2268" s="419"/>
      <c r="H2268" s="419"/>
      <c r="I2268" s="419"/>
      <c r="J2268" s="419"/>
      <c r="K2268" s="419"/>
      <c r="L2268" s="419"/>
      <c r="M2268" t="s">
        <v>5264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 s="419">
        <f t="shared" si="216"/>
        <v>0</v>
      </c>
      <c r="AD2268" s="419">
        <f t="shared" si="217"/>
        <v>0</v>
      </c>
      <c r="AE2268" s="419">
        <f t="shared" si="218"/>
        <v>0</v>
      </c>
      <c r="AF2268" s="419">
        <f t="shared" si="219"/>
        <v>0</v>
      </c>
      <c r="AG2268" s="419">
        <f t="shared" si="220"/>
        <v>0</v>
      </c>
      <c r="AH2268" s="419">
        <f t="shared" si="221"/>
        <v>0</v>
      </c>
    </row>
    <row r="2269" spans="1:34" ht="14.5" x14ac:dyDescent="0.35">
      <c r="A2269" s="681" t="s">
        <v>8453</v>
      </c>
      <c r="B2269" s="682" t="s">
        <v>11198</v>
      </c>
      <c r="C2269" s="419"/>
      <c r="D2269" s="419"/>
      <c r="E2269" s="419"/>
      <c r="F2269" s="419"/>
      <c r="G2269" s="419"/>
      <c r="H2269" s="419"/>
      <c r="I2269" s="419"/>
      <c r="J2269" s="419"/>
      <c r="K2269" s="419"/>
      <c r="L2269" s="419"/>
      <c r="M2269" t="s">
        <v>79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 s="419">
        <f t="shared" si="216"/>
        <v>0</v>
      </c>
      <c r="AD2269" s="419">
        <f t="shared" si="217"/>
        <v>0</v>
      </c>
      <c r="AE2269" s="419">
        <f t="shared" si="218"/>
        <v>0</v>
      </c>
      <c r="AF2269" s="419">
        <f t="shared" si="219"/>
        <v>0</v>
      </c>
      <c r="AG2269" s="419">
        <f t="shared" si="220"/>
        <v>0</v>
      </c>
      <c r="AH2269" s="419">
        <f t="shared" si="221"/>
        <v>0</v>
      </c>
    </row>
    <row r="2270" spans="1:34" ht="14.5" x14ac:dyDescent="0.35">
      <c r="A2270" s="681" t="s">
        <v>7402</v>
      </c>
      <c r="B2270" s="682" t="s">
        <v>5266</v>
      </c>
      <c r="C2270" s="419"/>
      <c r="D2270" s="419"/>
      <c r="E2270" s="419"/>
      <c r="F2270" s="419"/>
      <c r="G2270" s="419"/>
      <c r="H2270" s="419"/>
      <c r="I2270" s="419"/>
      <c r="J2270" s="419"/>
      <c r="K2270" s="419"/>
      <c r="L2270" s="419"/>
      <c r="M2270" t="s">
        <v>13451</v>
      </c>
      <c r="N2270">
        <v>1</v>
      </c>
      <c r="O2270">
        <v>1</v>
      </c>
      <c r="P2270">
        <v>0</v>
      </c>
      <c r="Q2270">
        <v>1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>
        <v>0</v>
      </c>
      <c r="AA2270">
        <v>0</v>
      </c>
      <c r="AB2270">
        <v>0</v>
      </c>
      <c r="AC2270" s="419">
        <f t="shared" si="216"/>
        <v>0</v>
      </c>
      <c r="AD2270" s="419">
        <f t="shared" si="217"/>
        <v>0</v>
      </c>
      <c r="AE2270" s="419">
        <f t="shared" si="218"/>
        <v>0</v>
      </c>
      <c r="AF2270" s="419">
        <f t="shared" si="219"/>
        <v>0</v>
      </c>
      <c r="AG2270" s="419">
        <f t="shared" si="220"/>
        <v>0</v>
      </c>
      <c r="AH2270" s="419">
        <f t="shared" si="221"/>
        <v>0</v>
      </c>
    </row>
    <row r="2271" spans="1:34" ht="14.5" x14ac:dyDescent="0.35">
      <c r="A2271" s="681" t="s">
        <v>8783</v>
      </c>
      <c r="B2271" s="682" t="s">
        <v>11228</v>
      </c>
      <c r="C2271" s="419"/>
      <c r="D2271" s="419"/>
      <c r="E2271" s="419"/>
      <c r="F2271" s="419"/>
      <c r="G2271" s="419"/>
      <c r="H2271" s="419"/>
      <c r="I2271" s="419"/>
      <c r="J2271" s="419"/>
      <c r="K2271" s="419"/>
      <c r="L2271" s="419"/>
      <c r="M2271" t="s">
        <v>748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 s="419">
        <f t="shared" si="216"/>
        <v>0</v>
      </c>
      <c r="AD2271" s="419">
        <f t="shared" si="217"/>
        <v>0</v>
      </c>
      <c r="AE2271" s="419">
        <f t="shared" si="218"/>
        <v>0</v>
      </c>
      <c r="AF2271" s="419">
        <f t="shared" si="219"/>
        <v>0</v>
      </c>
      <c r="AG2271" s="419">
        <f t="shared" si="220"/>
        <v>0</v>
      </c>
      <c r="AH2271" s="419">
        <f t="shared" si="221"/>
        <v>0</v>
      </c>
    </row>
    <row r="2272" spans="1:34" ht="14.5" x14ac:dyDescent="0.35">
      <c r="A2272" s="681" t="s">
        <v>787</v>
      </c>
      <c r="B2272" s="682" t="s">
        <v>8441</v>
      </c>
      <c r="C2272" s="419"/>
      <c r="D2272" s="419"/>
      <c r="E2272" s="419"/>
      <c r="F2272" s="419"/>
      <c r="G2272" s="419"/>
      <c r="H2272" s="419"/>
      <c r="I2272" s="419"/>
      <c r="J2272" s="419"/>
      <c r="K2272" s="419"/>
      <c r="L2272" s="419"/>
      <c r="M2272" t="s">
        <v>1237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 s="419">
        <f t="shared" si="216"/>
        <v>0</v>
      </c>
      <c r="AD2272" s="419">
        <f t="shared" si="217"/>
        <v>0</v>
      </c>
      <c r="AE2272" s="419">
        <f t="shared" si="218"/>
        <v>0</v>
      </c>
      <c r="AF2272" s="419">
        <f t="shared" si="219"/>
        <v>0</v>
      </c>
      <c r="AG2272" s="419">
        <f t="shared" si="220"/>
        <v>0</v>
      </c>
      <c r="AH2272" s="419">
        <f t="shared" si="221"/>
        <v>0</v>
      </c>
    </row>
    <row r="2273" spans="1:34" ht="14.5" x14ac:dyDescent="0.35">
      <c r="A2273" s="681" t="s">
        <v>5268</v>
      </c>
      <c r="B2273" s="682" t="s">
        <v>5269</v>
      </c>
      <c r="C2273" s="419"/>
      <c r="D2273" s="419"/>
      <c r="E2273" s="419"/>
      <c r="F2273" s="419"/>
      <c r="G2273" s="419"/>
      <c r="H2273" s="419"/>
      <c r="I2273" s="419"/>
      <c r="J2273" s="419"/>
      <c r="K2273" s="419"/>
      <c r="L2273" s="419"/>
      <c r="M2273" t="s">
        <v>280</v>
      </c>
      <c r="N2273">
        <v>1</v>
      </c>
      <c r="O2273">
        <v>1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1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1</v>
      </c>
      <c r="AC2273" s="419">
        <f t="shared" si="216"/>
        <v>0</v>
      </c>
      <c r="AD2273" s="419">
        <f t="shared" si="217"/>
        <v>0</v>
      </c>
      <c r="AE2273" s="419">
        <f t="shared" si="218"/>
        <v>0</v>
      </c>
      <c r="AF2273" s="419">
        <f t="shared" si="219"/>
        <v>0</v>
      </c>
      <c r="AG2273" s="419">
        <f t="shared" si="220"/>
        <v>0</v>
      </c>
      <c r="AH2273" s="419">
        <f t="shared" si="221"/>
        <v>0</v>
      </c>
    </row>
    <row r="2274" spans="1:34" ht="14.5" x14ac:dyDescent="0.35">
      <c r="A2274" s="681" t="s">
        <v>1819</v>
      </c>
      <c r="B2274" s="682" t="s">
        <v>5270</v>
      </c>
      <c r="C2274" s="419"/>
      <c r="D2274" s="419"/>
      <c r="E2274" s="419"/>
      <c r="F2274" s="419"/>
      <c r="G2274" s="419"/>
      <c r="H2274" s="419"/>
      <c r="I2274" s="419"/>
      <c r="J2274" s="419"/>
      <c r="K2274" s="419"/>
      <c r="L2274" s="419"/>
      <c r="M2274" t="s">
        <v>5271</v>
      </c>
      <c r="N2274">
        <v>15</v>
      </c>
      <c r="O2274">
        <v>9</v>
      </c>
      <c r="P2274">
        <v>6</v>
      </c>
      <c r="Q2274">
        <v>2</v>
      </c>
      <c r="R2274">
        <v>5</v>
      </c>
      <c r="S2274">
        <v>8</v>
      </c>
      <c r="T2274">
        <v>0</v>
      </c>
      <c r="U2274">
        <v>0</v>
      </c>
      <c r="V2274">
        <v>0</v>
      </c>
      <c r="W2274">
        <v>1</v>
      </c>
      <c r="X2274">
        <v>3</v>
      </c>
      <c r="Y2274">
        <v>5</v>
      </c>
      <c r="Z2274">
        <v>0</v>
      </c>
      <c r="AA2274">
        <v>0</v>
      </c>
      <c r="AB2274">
        <v>0</v>
      </c>
      <c r="AC2274" s="419">
        <f t="shared" si="216"/>
        <v>1</v>
      </c>
      <c r="AD2274" s="419">
        <f t="shared" si="217"/>
        <v>2</v>
      </c>
      <c r="AE2274" s="419">
        <f t="shared" si="218"/>
        <v>3</v>
      </c>
      <c r="AF2274" s="419">
        <f t="shared" si="219"/>
        <v>0</v>
      </c>
      <c r="AG2274" s="419">
        <f t="shared" si="220"/>
        <v>0</v>
      </c>
      <c r="AH2274" s="419">
        <f t="shared" si="221"/>
        <v>0</v>
      </c>
    </row>
    <row r="2275" spans="1:34" ht="14.5" x14ac:dyDescent="0.35">
      <c r="A2275" s="681" t="s">
        <v>1900</v>
      </c>
      <c r="B2275" s="682" t="s">
        <v>11074</v>
      </c>
      <c r="C2275" s="419"/>
      <c r="D2275" s="419"/>
      <c r="E2275" s="419"/>
      <c r="F2275" s="419"/>
      <c r="G2275" s="419"/>
      <c r="H2275" s="419"/>
      <c r="I2275" s="419"/>
      <c r="J2275" s="419"/>
      <c r="K2275" s="419"/>
      <c r="L2275" s="419"/>
      <c r="M2275" t="s">
        <v>11075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 s="419">
        <f t="shared" si="216"/>
        <v>0</v>
      </c>
      <c r="AD2275" s="419">
        <f t="shared" si="217"/>
        <v>0</v>
      </c>
      <c r="AE2275" s="419">
        <f t="shared" si="218"/>
        <v>0</v>
      </c>
      <c r="AF2275" s="419">
        <f t="shared" si="219"/>
        <v>0</v>
      </c>
      <c r="AG2275" s="419">
        <f t="shared" si="220"/>
        <v>0</v>
      </c>
      <c r="AH2275" s="419">
        <f t="shared" si="221"/>
        <v>0</v>
      </c>
    </row>
    <row r="2276" spans="1:34" ht="14.5" x14ac:dyDescent="0.35">
      <c r="A2276" s="681" t="s">
        <v>4134</v>
      </c>
      <c r="B2276" s="682" t="s">
        <v>5272</v>
      </c>
      <c r="C2276" s="419"/>
      <c r="D2276" s="419"/>
      <c r="E2276" s="419"/>
      <c r="F2276" s="419"/>
      <c r="G2276" s="419"/>
      <c r="H2276" s="419"/>
      <c r="I2276" s="419"/>
      <c r="J2276" s="419"/>
      <c r="K2276" s="419"/>
      <c r="L2276" s="419"/>
      <c r="M2276" t="s">
        <v>384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 s="419">
        <f t="shared" si="216"/>
        <v>0</v>
      </c>
      <c r="AD2276" s="419">
        <f t="shared" si="217"/>
        <v>0</v>
      </c>
      <c r="AE2276" s="419">
        <f t="shared" si="218"/>
        <v>0</v>
      </c>
      <c r="AF2276" s="419">
        <f t="shared" si="219"/>
        <v>0</v>
      </c>
      <c r="AG2276" s="419">
        <f t="shared" si="220"/>
        <v>0</v>
      </c>
      <c r="AH2276" s="419">
        <f t="shared" si="221"/>
        <v>0</v>
      </c>
    </row>
    <row r="2277" spans="1:34" ht="14.5" x14ac:dyDescent="0.35">
      <c r="A2277" s="681" t="s">
        <v>5188</v>
      </c>
      <c r="B2277" s="682" t="s">
        <v>5273</v>
      </c>
      <c r="C2277" s="419"/>
      <c r="D2277" s="419"/>
      <c r="E2277" s="419"/>
      <c r="F2277" s="419"/>
      <c r="G2277" s="419"/>
      <c r="H2277" s="419"/>
      <c r="I2277" s="419"/>
      <c r="J2277" s="419"/>
      <c r="K2277" s="419"/>
      <c r="L2277" s="419"/>
      <c r="M2277" t="s">
        <v>1534</v>
      </c>
      <c r="N2277">
        <v>35</v>
      </c>
      <c r="O2277">
        <v>22</v>
      </c>
      <c r="P2277">
        <v>13</v>
      </c>
      <c r="Q2277">
        <v>7</v>
      </c>
      <c r="R2277">
        <v>11</v>
      </c>
      <c r="S2277">
        <v>3</v>
      </c>
      <c r="T2277">
        <v>8</v>
      </c>
      <c r="U2277">
        <v>6</v>
      </c>
      <c r="V2277">
        <v>0</v>
      </c>
      <c r="W2277">
        <v>4</v>
      </c>
      <c r="X2277">
        <v>7</v>
      </c>
      <c r="Y2277">
        <v>2</v>
      </c>
      <c r="Z2277">
        <v>5</v>
      </c>
      <c r="AA2277">
        <v>4</v>
      </c>
      <c r="AB2277">
        <v>0</v>
      </c>
      <c r="AC2277" s="419">
        <f t="shared" si="216"/>
        <v>3</v>
      </c>
      <c r="AD2277" s="419">
        <f t="shared" si="217"/>
        <v>4</v>
      </c>
      <c r="AE2277" s="419">
        <f t="shared" si="218"/>
        <v>1</v>
      </c>
      <c r="AF2277" s="419">
        <f t="shared" si="219"/>
        <v>3</v>
      </c>
      <c r="AG2277" s="419">
        <f t="shared" si="220"/>
        <v>2</v>
      </c>
      <c r="AH2277" s="419">
        <f t="shared" si="221"/>
        <v>0</v>
      </c>
    </row>
    <row r="2278" spans="1:34" ht="14.5" x14ac:dyDescent="0.35">
      <c r="A2278" s="681" t="s">
        <v>1811</v>
      </c>
      <c r="B2278" s="682" t="s">
        <v>11092</v>
      </c>
      <c r="C2278" s="419"/>
      <c r="D2278" s="419"/>
      <c r="E2278" s="419"/>
      <c r="F2278" s="419"/>
      <c r="G2278" s="419"/>
      <c r="H2278" s="419"/>
      <c r="I2278" s="419"/>
      <c r="J2278" s="419"/>
      <c r="K2278" s="419"/>
      <c r="L2278" s="419"/>
      <c r="M2278" t="s">
        <v>11093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 s="419">
        <f t="shared" si="216"/>
        <v>0</v>
      </c>
      <c r="AD2278" s="419">
        <f t="shared" si="217"/>
        <v>0</v>
      </c>
      <c r="AE2278" s="419">
        <f t="shared" si="218"/>
        <v>0</v>
      </c>
      <c r="AF2278" s="419">
        <f t="shared" si="219"/>
        <v>0</v>
      </c>
      <c r="AG2278" s="419">
        <f t="shared" si="220"/>
        <v>0</v>
      </c>
      <c r="AH2278" s="419">
        <f t="shared" si="221"/>
        <v>0</v>
      </c>
    </row>
    <row r="2279" spans="1:34" ht="14.5" x14ac:dyDescent="0.35">
      <c r="A2279" s="681" t="s">
        <v>7630</v>
      </c>
      <c r="B2279" s="682" t="s">
        <v>5274</v>
      </c>
      <c r="C2279" s="419"/>
      <c r="D2279" s="419"/>
      <c r="E2279" s="419"/>
      <c r="F2279" s="419"/>
      <c r="G2279" s="419"/>
      <c r="H2279" s="419"/>
      <c r="I2279" s="419"/>
      <c r="J2279" s="419"/>
      <c r="K2279" s="419"/>
      <c r="L2279" s="419"/>
      <c r="M2279" t="s">
        <v>5275</v>
      </c>
      <c r="N2279">
        <v>13</v>
      </c>
      <c r="O2279">
        <v>9</v>
      </c>
      <c r="P2279">
        <v>4</v>
      </c>
      <c r="Q2279">
        <v>1</v>
      </c>
      <c r="R2279">
        <v>1</v>
      </c>
      <c r="S2279">
        <v>1</v>
      </c>
      <c r="T2279">
        <v>2</v>
      </c>
      <c r="U2279">
        <v>4</v>
      </c>
      <c r="V2279">
        <v>4</v>
      </c>
      <c r="W2279">
        <v>1</v>
      </c>
      <c r="X2279">
        <v>1</v>
      </c>
      <c r="Y2279">
        <v>1</v>
      </c>
      <c r="Z2279">
        <v>2</v>
      </c>
      <c r="AA2279">
        <v>2</v>
      </c>
      <c r="AB2279">
        <v>2</v>
      </c>
      <c r="AC2279" s="419">
        <f t="shared" si="216"/>
        <v>0</v>
      </c>
      <c r="AD2279" s="419">
        <f t="shared" si="217"/>
        <v>0</v>
      </c>
      <c r="AE2279" s="419">
        <f t="shared" si="218"/>
        <v>0</v>
      </c>
      <c r="AF2279" s="419">
        <f t="shared" si="219"/>
        <v>0</v>
      </c>
      <c r="AG2279" s="419">
        <f t="shared" si="220"/>
        <v>2</v>
      </c>
      <c r="AH2279" s="419">
        <f t="shared" si="221"/>
        <v>2</v>
      </c>
    </row>
    <row r="2280" spans="1:34" ht="14.5" x14ac:dyDescent="0.35">
      <c r="A2280" s="681" t="s">
        <v>5276</v>
      </c>
      <c r="B2280" s="682" t="s">
        <v>11139</v>
      </c>
      <c r="C2280" s="419"/>
      <c r="D2280" s="419"/>
      <c r="E2280" s="419"/>
      <c r="F2280" s="419"/>
      <c r="G2280" s="419"/>
      <c r="H2280" s="419"/>
      <c r="I2280" s="419"/>
      <c r="J2280" s="419"/>
      <c r="K2280" s="419"/>
      <c r="L2280" s="419"/>
      <c r="M2280" t="s">
        <v>17328</v>
      </c>
      <c r="N2280">
        <v>3</v>
      </c>
      <c r="O2280">
        <v>2</v>
      </c>
      <c r="P2280">
        <v>1</v>
      </c>
      <c r="Q2280">
        <v>1</v>
      </c>
      <c r="R2280">
        <v>1</v>
      </c>
      <c r="S2280">
        <v>1</v>
      </c>
      <c r="T2280">
        <v>0</v>
      </c>
      <c r="U2280">
        <v>0</v>
      </c>
      <c r="V2280">
        <v>0</v>
      </c>
      <c r="W2280">
        <v>1</v>
      </c>
      <c r="X2280">
        <v>1</v>
      </c>
      <c r="Y2280">
        <v>0</v>
      </c>
      <c r="Z2280">
        <v>0</v>
      </c>
      <c r="AA2280">
        <v>0</v>
      </c>
      <c r="AB2280">
        <v>0</v>
      </c>
      <c r="AC2280" s="419">
        <f t="shared" si="216"/>
        <v>0</v>
      </c>
      <c r="AD2280" s="419">
        <f t="shared" si="217"/>
        <v>0</v>
      </c>
      <c r="AE2280" s="419">
        <f t="shared" si="218"/>
        <v>1</v>
      </c>
      <c r="AF2280" s="419">
        <f t="shared" si="219"/>
        <v>0</v>
      </c>
      <c r="AG2280" s="419">
        <f t="shared" si="220"/>
        <v>0</v>
      </c>
      <c r="AH2280" s="419">
        <f t="shared" si="221"/>
        <v>0</v>
      </c>
    </row>
    <row r="2281" spans="1:34" ht="14.5" x14ac:dyDescent="0.35">
      <c r="A2281" s="681" t="s">
        <v>4828</v>
      </c>
      <c r="B2281" s="682" t="s">
        <v>5277</v>
      </c>
      <c r="C2281" s="419"/>
      <c r="D2281" s="419"/>
      <c r="E2281" s="419"/>
      <c r="F2281" s="419"/>
      <c r="G2281" s="419"/>
      <c r="H2281" s="419"/>
      <c r="I2281" s="419"/>
      <c r="J2281" s="419"/>
      <c r="K2281" s="419"/>
      <c r="L2281" s="419"/>
      <c r="M2281" t="s">
        <v>1707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 s="419">
        <f t="shared" si="216"/>
        <v>0</v>
      </c>
      <c r="AD2281" s="419">
        <f t="shared" si="217"/>
        <v>0</v>
      </c>
      <c r="AE2281" s="419">
        <f t="shared" si="218"/>
        <v>0</v>
      </c>
      <c r="AF2281" s="419">
        <f t="shared" si="219"/>
        <v>0</v>
      </c>
      <c r="AG2281" s="419">
        <f t="shared" si="220"/>
        <v>0</v>
      </c>
      <c r="AH2281" s="419">
        <f t="shared" si="221"/>
        <v>0</v>
      </c>
    </row>
    <row r="2282" spans="1:34" ht="14.5" x14ac:dyDescent="0.35">
      <c r="A2282" s="681" t="s">
        <v>1946</v>
      </c>
      <c r="B2282" s="682" t="s">
        <v>9452</v>
      </c>
      <c r="C2282" s="419"/>
      <c r="D2282" s="419"/>
      <c r="E2282" s="419"/>
      <c r="F2282" s="419"/>
      <c r="G2282" s="419"/>
      <c r="H2282" s="419"/>
      <c r="I2282" s="419"/>
      <c r="J2282" s="419"/>
      <c r="K2282" s="419"/>
      <c r="L2282" s="419"/>
      <c r="M2282" t="s">
        <v>9453</v>
      </c>
      <c r="N2282">
        <v>1</v>
      </c>
      <c r="O2282">
        <v>1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1</v>
      </c>
      <c r="AC2282" s="419">
        <f t="shared" si="216"/>
        <v>0</v>
      </c>
      <c r="AD2282" s="419">
        <f t="shared" si="217"/>
        <v>0</v>
      </c>
      <c r="AE2282" s="419">
        <f t="shared" si="218"/>
        <v>0</v>
      </c>
      <c r="AF2282" s="419">
        <f t="shared" si="219"/>
        <v>0</v>
      </c>
      <c r="AG2282" s="419">
        <f t="shared" si="220"/>
        <v>0</v>
      </c>
      <c r="AH2282" s="419">
        <f t="shared" si="221"/>
        <v>0</v>
      </c>
    </row>
    <row r="2283" spans="1:34" ht="14.5" x14ac:dyDescent="0.35">
      <c r="A2283" s="681" t="s">
        <v>1518</v>
      </c>
      <c r="B2283" s="682" t="s">
        <v>11218</v>
      </c>
      <c r="C2283" s="419"/>
      <c r="D2283" s="419"/>
      <c r="E2283" s="419"/>
      <c r="F2283" s="419"/>
      <c r="G2283" s="419"/>
      <c r="H2283" s="419"/>
      <c r="I2283" s="419"/>
      <c r="J2283" s="419"/>
      <c r="K2283" s="419"/>
      <c r="L2283" s="419"/>
      <c r="M2283" t="s">
        <v>17329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 s="419">
        <f t="shared" si="216"/>
        <v>0</v>
      </c>
      <c r="AD2283" s="419">
        <f t="shared" si="217"/>
        <v>0</v>
      </c>
      <c r="AE2283" s="419">
        <f t="shared" si="218"/>
        <v>0</v>
      </c>
      <c r="AF2283" s="419">
        <f t="shared" si="219"/>
        <v>0</v>
      </c>
      <c r="AG2283" s="419">
        <f t="shared" si="220"/>
        <v>0</v>
      </c>
      <c r="AH2283" s="419">
        <f t="shared" si="221"/>
        <v>0</v>
      </c>
    </row>
    <row r="2284" spans="1:34" ht="14.5" x14ac:dyDescent="0.35">
      <c r="A2284" s="681" t="s">
        <v>5280</v>
      </c>
      <c r="B2284" s="682" t="s">
        <v>11149</v>
      </c>
      <c r="C2284" s="419"/>
      <c r="D2284" s="419"/>
      <c r="E2284" s="419"/>
      <c r="F2284" s="419"/>
      <c r="G2284" s="419"/>
      <c r="H2284" s="419"/>
      <c r="I2284" s="419"/>
      <c r="J2284" s="419"/>
      <c r="K2284" s="419"/>
      <c r="L2284" s="419"/>
      <c r="M2284" t="s">
        <v>278</v>
      </c>
      <c r="N2284">
        <v>18</v>
      </c>
      <c r="O2284">
        <v>9</v>
      </c>
      <c r="P2284">
        <v>9</v>
      </c>
      <c r="Q2284">
        <v>3</v>
      </c>
      <c r="R2284">
        <v>4</v>
      </c>
      <c r="S2284">
        <v>2</v>
      </c>
      <c r="T2284">
        <v>4</v>
      </c>
      <c r="U2284">
        <v>5</v>
      </c>
      <c r="V2284">
        <v>0</v>
      </c>
      <c r="W2284">
        <v>1</v>
      </c>
      <c r="X2284">
        <v>2</v>
      </c>
      <c r="Y2284">
        <v>1</v>
      </c>
      <c r="Z2284">
        <v>2</v>
      </c>
      <c r="AA2284">
        <v>3</v>
      </c>
      <c r="AB2284">
        <v>0</v>
      </c>
      <c r="AC2284" s="419">
        <f t="shared" si="216"/>
        <v>2</v>
      </c>
      <c r="AD2284" s="419">
        <f t="shared" si="217"/>
        <v>2</v>
      </c>
      <c r="AE2284" s="419">
        <f t="shared" si="218"/>
        <v>1</v>
      </c>
      <c r="AF2284" s="419">
        <f t="shared" si="219"/>
        <v>2</v>
      </c>
      <c r="AG2284" s="419">
        <f t="shared" si="220"/>
        <v>2</v>
      </c>
      <c r="AH2284" s="419">
        <f t="shared" si="221"/>
        <v>0</v>
      </c>
    </row>
    <row r="2285" spans="1:34" ht="14.5" x14ac:dyDescent="0.35">
      <c r="A2285" s="681" t="s">
        <v>4769</v>
      </c>
      <c r="B2285" s="682" t="s">
        <v>5281</v>
      </c>
      <c r="C2285" s="419"/>
      <c r="D2285" s="419"/>
      <c r="E2285" s="419"/>
      <c r="F2285" s="419"/>
      <c r="G2285" s="419"/>
      <c r="H2285" s="419"/>
      <c r="I2285" s="419"/>
      <c r="J2285" s="419"/>
      <c r="K2285" s="419"/>
      <c r="L2285" s="419"/>
      <c r="M2285" t="s">
        <v>4325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 s="419">
        <f t="shared" si="216"/>
        <v>0</v>
      </c>
      <c r="AD2285" s="419">
        <f t="shared" si="217"/>
        <v>0</v>
      </c>
      <c r="AE2285" s="419">
        <f t="shared" si="218"/>
        <v>0</v>
      </c>
      <c r="AF2285" s="419">
        <f t="shared" si="219"/>
        <v>0</v>
      </c>
      <c r="AG2285" s="419">
        <f t="shared" si="220"/>
        <v>0</v>
      </c>
      <c r="AH2285" s="419">
        <f t="shared" si="221"/>
        <v>0</v>
      </c>
    </row>
    <row r="2286" spans="1:34" ht="14.5" x14ac:dyDescent="0.35">
      <c r="A2286" s="681" t="s">
        <v>3379</v>
      </c>
      <c r="B2286" s="682" t="s">
        <v>5282</v>
      </c>
      <c r="C2286" s="419"/>
      <c r="D2286" s="419"/>
      <c r="E2286" s="419"/>
      <c r="F2286" s="419"/>
      <c r="G2286" s="419"/>
      <c r="H2286" s="419"/>
      <c r="I2286" s="419"/>
      <c r="J2286" s="419"/>
      <c r="K2286" s="419"/>
      <c r="L2286" s="419"/>
      <c r="M2286" t="s">
        <v>1161</v>
      </c>
      <c r="N2286">
        <v>3</v>
      </c>
      <c r="O2286">
        <v>1</v>
      </c>
      <c r="P2286">
        <v>2</v>
      </c>
      <c r="Q2286">
        <v>1</v>
      </c>
      <c r="R2286">
        <v>1</v>
      </c>
      <c r="S2286">
        <v>1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</v>
      </c>
      <c r="Z2286">
        <v>0</v>
      </c>
      <c r="AA2286">
        <v>0</v>
      </c>
      <c r="AB2286">
        <v>0</v>
      </c>
      <c r="AC2286" s="419">
        <f t="shared" si="216"/>
        <v>1</v>
      </c>
      <c r="AD2286" s="419">
        <f t="shared" si="217"/>
        <v>1</v>
      </c>
      <c r="AE2286" s="419">
        <f t="shared" si="218"/>
        <v>0</v>
      </c>
      <c r="AF2286" s="419">
        <f t="shared" si="219"/>
        <v>0</v>
      </c>
      <c r="AG2286" s="419">
        <f t="shared" si="220"/>
        <v>0</v>
      </c>
      <c r="AH2286" s="419">
        <f t="shared" si="221"/>
        <v>0</v>
      </c>
    </row>
    <row r="2287" spans="1:34" ht="14.5" x14ac:dyDescent="0.35">
      <c r="A2287" s="681" t="s">
        <v>5057</v>
      </c>
      <c r="B2287" s="682" t="s">
        <v>11215</v>
      </c>
      <c r="C2287" s="419"/>
      <c r="D2287" s="419"/>
      <c r="E2287" s="419"/>
      <c r="F2287" s="419"/>
      <c r="G2287" s="419"/>
      <c r="H2287" s="419"/>
      <c r="I2287" s="419"/>
      <c r="J2287" s="419"/>
      <c r="K2287" s="419"/>
      <c r="L2287" s="419"/>
      <c r="M2287" t="s">
        <v>1933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 s="419">
        <f t="shared" si="216"/>
        <v>0</v>
      </c>
      <c r="AD2287" s="419">
        <f t="shared" si="217"/>
        <v>0</v>
      </c>
      <c r="AE2287" s="419">
        <f t="shared" si="218"/>
        <v>0</v>
      </c>
      <c r="AF2287" s="419">
        <f t="shared" si="219"/>
        <v>0</v>
      </c>
      <c r="AG2287" s="419">
        <f t="shared" si="220"/>
        <v>0</v>
      </c>
      <c r="AH2287" s="419">
        <f t="shared" si="221"/>
        <v>0</v>
      </c>
    </row>
    <row r="2288" spans="1:34" ht="14.5" x14ac:dyDescent="0.35">
      <c r="A2288" s="681" t="s">
        <v>4412</v>
      </c>
      <c r="B2288" s="682" t="s">
        <v>5284</v>
      </c>
      <c r="C2288" s="419"/>
      <c r="D2288" s="419"/>
      <c r="E2288" s="419"/>
      <c r="F2288" s="419"/>
      <c r="G2288" s="419"/>
      <c r="H2288" s="419"/>
      <c r="I2288" s="419"/>
      <c r="J2288" s="419"/>
      <c r="K2288" s="419"/>
      <c r="L2288" s="419"/>
      <c r="M2288" t="s">
        <v>7618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 s="419">
        <f t="shared" si="216"/>
        <v>0</v>
      </c>
      <c r="AD2288" s="419">
        <f t="shared" si="217"/>
        <v>0</v>
      </c>
      <c r="AE2288" s="419">
        <f t="shared" si="218"/>
        <v>0</v>
      </c>
      <c r="AF2288" s="419">
        <f t="shared" si="219"/>
        <v>0</v>
      </c>
      <c r="AG2288" s="419">
        <f t="shared" si="220"/>
        <v>0</v>
      </c>
      <c r="AH2288" s="419">
        <f t="shared" si="221"/>
        <v>0</v>
      </c>
    </row>
    <row r="2289" spans="1:34" ht="14.5" x14ac:dyDescent="0.35">
      <c r="A2289" s="681" t="s">
        <v>5071</v>
      </c>
      <c r="B2289" s="682" t="s">
        <v>11173</v>
      </c>
      <c r="C2289" s="419"/>
      <c r="D2289" s="419"/>
      <c r="E2289" s="419"/>
      <c r="F2289" s="419"/>
      <c r="G2289" s="419"/>
      <c r="H2289" s="419"/>
      <c r="I2289" s="419"/>
      <c r="J2289" s="419"/>
      <c r="K2289" s="419"/>
      <c r="L2289" s="419"/>
      <c r="M2289" t="s">
        <v>766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 s="419">
        <f t="shared" si="216"/>
        <v>0</v>
      </c>
      <c r="AD2289" s="419">
        <f t="shared" si="217"/>
        <v>0</v>
      </c>
      <c r="AE2289" s="419">
        <f t="shared" si="218"/>
        <v>0</v>
      </c>
      <c r="AF2289" s="419">
        <f t="shared" si="219"/>
        <v>0</v>
      </c>
      <c r="AG2289" s="419">
        <f t="shared" si="220"/>
        <v>0</v>
      </c>
      <c r="AH2289" s="419">
        <f t="shared" si="221"/>
        <v>0</v>
      </c>
    </row>
    <row r="2290" spans="1:34" ht="14.5" x14ac:dyDescent="0.35">
      <c r="A2290" s="681" t="s">
        <v>1425</v>
      </c>
      <c r="B2290" s="682" t="s">
        <v>5286</v>
      </c>
      <c r="C2290" s="419"/>
      <c r="D2290" s="419"/>
      <c r="E2290" s="419"/>
      <c r="F2290" s="419"/>
      <c r="G2290" s="419"/>
      <c r="H2290" s="419"/>
      <c r="I2290" s="419"/>
      <c r="J2290" s="419"/>
      <c r="K2290" s="419"/>
      <c r="L2290" s="419"/>
      <c r="M2290" t="s">
        <v>5287</v>
      </c>
      <c r="N2290">
        <v>3</v>
      </c>
      <c r="O2290">
        <v>2</v>
      </c>
      <c r="P2290">
        <v>1</v>
      </c>
      <c r="Q2290">
        <v>0</v>
      </c>
      <c r="R2290">
        <v>1</v>
      </c>
      <c r="S2290">
        <v>0</v>
      </c>
      <c r="T2290">
        <v>0</v>
      </c>
      <c r="U2290">
        <v>0</v>
      </c>
      <c r="V2290">
        <v>2</v>
      </c>
      <c r="W2290">
        <v>0</v>
      </c>
      <c r="X2290">
        <v>1</v>
      </c>
      <c r="Y2290">
        <v>0</v>
      </c>
      <c r="Z2290">
        <v>0</v>
      </c>
      <c r="AA2290">
        <v>0</v>
      </c>
      <c r="AB2290">
        <v>1</v>
      </c>
      <c r="AC2290" s="419">
        <f t="shared" si="216"/>
        <v>0</v>
      </c>
      <c r="AD2290" s="419">
        <f t="shared" si="217"/>
        <v>0</v>
      </c>
      <c r="AE2290" s="419">
        <f t="shared" si="218"/>
        <v>0</v>
      </c>
      <c r="AF2290" s="419">
        <f t="shared" si="219"/>
        <v>0</v>
      </c>
      <c r="AG2290" s="419">
        <f t="shared" si="220"/>
        <v>0</v>
      </c>
      <c r="AH2290" s="419">
        <f t="shared" si="221"/>
        <v>1</v>
      </c>
    </row>
    <row r="2291" spans="1:34" ht="14.5" x14ac:dyDescent="0.35">
      <c r="A2291" s="681" t="s">
        <v>8422</v>
      </c>
      <c r="B2291" s="682" t="s">
        <v>8421</v>
      </c>
      <c r="C2291" s="419"/>
      <c r="D2291" s="419"/>
      <c r="E2291" s="419"/>
      <c r="F2291" s="419"/>
      <c r="G2291" s="419"/>
      <c r="H2291" s="419"/>
      <c r="I2291" s="419"/>
      <c r="J2291" s="419"/>
      <c r="K2291" s="419"/>
      <c r="L2291" s="419"/>
      <c r="M2291" t="s">
        <v>11101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 s="419">
        <f t="shared" si="216"/>
        <v>0</v>
      </c>
      <c r="AD2291" s="419">
        <f t="shared" si="217"/>
        <v>0</v>
      </c>
      <c r="AE2291" s="419">
        <f t="shared" si="218"/>
        <v>0</v>
      </c>
      <c r="AF2291" s="419">
        <f t="shared" si="219"/>
        <v>0</v>
      </c>
      <c r="AG2291" s="419">
        <f t="shared" si="220"/>
        <v>0</v>
      </c>
      <c r="AH2291" s="419">
        <f t="shared" si="221"/>
        <v>0</v>
      </c>
    </row>
    <row r="2292" spans="1:34" ht="14.5" x14ac:dyDescent="0.35">
      <c r="A2292" s="681" t="s">
        <v>8425</v>
      </c>
      <c r="B2292" s="682" t="s">
        <v>8423</v>
      </c>
      <c r="C2292" s="419"/>
      <c r="D2292" s="419"/>
      <c r="E2292" s="419"/>
      <c r="F2292" s="419"/>
      <c r="G2292" s="419"/>
      <c r="H2292" s="419"/>
      <c r="I2292" s="419"/>
      <c r="J2292" s="419"/>
      <c r="K2292" s="419"/>
      <c r="L2292" s="419"/>
      <c r="M2292" t="s">
        <v>8424</v>
      </c>
      <c r="N2292">
        <v>2</v>
      </c>
      <c r="O2292">
        <v>1</v>
      </c>
      <c r="P2292">
        <v>1</v>
      </c>
      <c r="Q2292">
        <v>1</v>
      </c>
      <c r="R2292">
        <v>1</v>
      </c>
      <c r="S2292">
        <v>0</v>
      </c>
      <c r="T2292">
        <v>0</v>
      </c>
      <c r="U2292">
        <v>0</v>
      </c>
      <c r="V2292">
        <v>0</v>
      </c>
      <c r="W2292">
        <v>1</v>
      </c>
      <c r="X2292">
        <v>0</v>
      </c>
      <c r="Y2292">
        <v>0</v>
      </c>
      <c r="Z2292">
        <v>0</v>
      </c>
      <c r="AA2292">
        <v>0</v>
      </c>
      <c r="AB2292">
        <v>0</v>
      </c>
      <c r="AC2292" s="419">
        <f t="shared" si="216"/>
        <v>0</v>
      </c>
      <c r="AD2292" s="419">
        <f t="shared" si="217"/>
        <v>1</v>
      </c>
      <c r="AE2292" s="419">
        <f t="shared" si="218"/>
        <v>0</v>
      </c>
      <c r="AF2292" s="419">
        <f t="shared" si="219"/>
        <v>0</v>
      </c>
      <c r="AG2292" s="419">
        <f t="shared" si="220"/>
        <v>0</v>
      </c>
      <c r="AH2292" s="419">
        <f t="shared" si="221"/>
        <v>0</v>
      </c>
    </row>
    <row r="2293" spans="1:34" ht="14.5" x14ac:dyDescent="0.35">
      <c r="A2293" s="681" t="s">
        <v>1401</v>
      </c>
      <c r="B2293" s="682" t="s">
        <v>5289</v>
      </c>
      <c r="C2293" s="419"/>
      <c r="D2293" s="419"/>
      <c r="E2293" s="419"/>
      <c r="F2293" s="419"/>
      <c r="G2293" s="419"/>
      <c r="H2293" s="419"/>
      <c r="I2293" s="419"/>
      <c r="J2293" s="419"/>
      <c r="K2293" s="419"/>
      <c r="L2293" s="419"/>
      <c r="M2293" t="s">
        <v>5290</v>
      </c>
      <c r="N2293">
        <v>12</v>
      </c>
      <c r="O2293">
        <v>5</v>
      </c>
      <c r="P2293">
        <v>7</v>
      </c>
      <c r="Q2293">
        <v>0</v>
      </c>
      <c r="R2293">
        <v>4</v>
      </c>
      <c r="S2293">
        <v>2</v>
      </c>
      <c r="T2293">
        <v>1</v>
      </c>
      <c r="U2293">
        <v>1</v>
      </c>
      <c r="V2293">
        <v>4</v>
      </c>
      <c r="W2293">
        <v>0</v>
      </c>
      <c r="X2293">
        <v>1</v>
      </c>
      <c r="Y2293">
        <v>1</v>
      </c>
      <c r="Z2293">
        <v>1</v>
      </c>
      <c r="AA2293">
        <v>0</v>
      </c>
      <c r="AB2293">
        <v>2</v>
      </c>
      <c r="AC2293" s="419">
        <f t="shared" si="216"/>
        <v>0</v>
      </c>
      <c r="AD2293" s="419">
        <f t="shared" si="217"/>
        <v>3</v>
      </c>
      <c r="AE2293" s="419">
        <f t="shared" si="218"/>
        <v>1</v>
      </c>
      <c r="AF2293" s="419">
        <f t="shared" si="219"/>
        <v>0</v>
      </c>
      <c r="AG2293" s="419">
        <f t="shared" si="220"/>
        <v>1</v>
      </c>
      <c r="AH2293" s="419">
        <f t="shared" si="221"/>
        <v>2</v>
      </c>
    </row>
    <row r="2294" spans="1:34" ht="14.5" x14ac:dyDescent="0.35">
      <c r="A2294" s="681" t="s">
        <v>4138</v>
      </c>
      <c r="B2294" s="682" t="s">
        <v>5292</v>
      </c>
      <c r="C2294" s="419"/>
      <c r="D2294" s="419"/>
      <c r="E2294" s="419"/>
      <c r="F2294" s="419"/>
      <c r="G2294" s="419"/>
      <c r="H2294" s="419"/>
      <c r="I2294" s="419"/>
      <c r="J2294" s="419"/>
      <c r="K2294" s="419"/>
      <c r="L2294" s="419"/>
      <c r="M2294" t="s">
        <v>5293</v>
      </c>
      <c r="N2294">
        <v>40</v>
      </c>
      <c r="O2294">
        <v>25</v>
      </c>
      <c r="P2294">
        <v>15</v>
      </c>
      <c r="Q2294">
        <v>11</v>
      </c>
      <c r="R2294">
        <v>4</v>
      </c>
      <c r="S2294">
        <v>18</v>
      </c>
      <c r="T2294">
        <v>3</v>
      </c>
      <c r="U2294">
        <v>4</v>
      </c>
      <c r="V2294">
        <v>0</v>
      </c>
      <c r="W2294">
        <v>8</v>
      </c>
      <c r="X2294">
        <v>3</v>
      </c>
      <c r="Y2294">
        <v>12</v>
      </c>
      <c r="Z2294">
        <v>2</v>
      </c>
      <c r="AA2294">
        <v>0</v>
      </c>
      <c r="AB2294">
        <v>0</v>
      </c>
      <c r="AC2294" s="419">
        <f t="shared" si="216"/>
        <v>3</v>
      </c>
      <c r="AD2294" s="419">
        <f t="shared" si="217"/>
        <v>1</v>
      </c>
      <c r="AE2294" s="419">
        <f t="shared" si="218"/>
        <v>6</v>
      </c>
      <c r="AF2294" s="419">
        <f t="shared" si="219"/>
        <v>1</v>
      </c>
      <c r="AG2294" s="419">
        <f t="shared" si="220"/>
        <v>4</v>
      </c>
      <c r="AH2294" s="419">
        <f t="shared" si="221"/>
        <v>0</v>
      </c>
    </row>
    <row r="2295" spans="1:34" ht="14.5" x14ac:dyDescent="0.35">
      <c r="A2295" s="681" t="s">
        <v>5294</v>
      </c>
      <c r="B2295" s="682" t="s">
        <v>11103</v>
      </c>
      <c r="C2295" s="419"/>
      <c r="D2295" s="419"/>
      <c r="E2295" s="419"/>
      <c r="F2295" s="419"/>
      <c r="G2295" s="419"/>
      <c r="H2295" s="419"/>
      <c r="I2295" s="419"/>
      <c r="J2295" s="419"/>
      <c r="K2295" s="419"/>
      <c r="L2295" s="419"/>
      <c r="M2295" t="s">
        <v>11104</v>
      </c>
      <c r="N2295">
        <v>11</v>
      </c>
      <c r="O2295">
        <v>6</v>
      </c>
      <c r="P2295">
        <v>5</v>
      </c>
      <c r="Q2295">
        <v>3</v>
      </c>
      <c r="R2295">
        <v>2</v>
      </c>
      <c r="S2295">
        <v>4</v>
      </c>
      <c r="T2295">
        <v>2</v>
      </c>
      <c r="U2295">
        <v>0</v>
      </c>
      <c r="V2295">
        <v>0</v>
      </c>
      <c r="W2295">
        <v>1</v>
      </c>
      <c r="X2295">
        <v>1</v>
      </c>
      <c r="Y2295">
        <v>2</v>
      </c>
      <c r="Z2295">
        <v>2</v>
      </c>
      <c r="AA2295">
        <v>0</v>
      </c>
      <c r="AB2295">
        <v>0</v>
      </c>
      <c r="AC2295" s="419">
        <f t="shared" si="216"/>
        <v>2</v>
      </c>
      <c r="AD2295" s="419">
        <f t="shared" si="217"/>
        <v>1</v>
      </c>
      <c r="AE2295" s="419">
        <f t="shared" si="218"/>
        <v>2</v>
      </c>
      <c r="AF2295" s="419">
        <f t="shared" si="219"/>
        <v>0</v>
      </c>
      <c r="AG2295" s="419">
        <f t="shared" si="220"/>
        <v>0</v>
      </c>
      <c r="AH2295" s="419">
        <f t="shared" si="221"/>
        <v>0</v>
      </c>
    </row>
    <row r="2296" spans="1:34" ht="14.5" x14ac:dyDescent="0.35">
      <c r="A2296" s="681" t="s">
        <v>1751</v>
      </c>
      <c r="B2296" s="682" t="s">
        <v>5295</v>
      </c>
      <c r="C2296" s="419"/>
      <c r="D2296" s="419"/>
      <c r="E2296" s="419"/>
      <c r="F2296" s="419"/>
      <c r="G2296" s="419"/>
      <c r="H2296" s="419"/>
      <c r="I2296" s="419"/>
      <c r="J2296" s="419"/>
      <c r="K2296" s="419"/>
      <c r="L2296" s="419"/>
      <c r="M2296" t="s">
        <v>5296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 s="419">
        <f t="shared" si="216"/>
        <v>0</v>
      </c>
      <c r="AD2296" s="419">
        <f t="shared" si="217"/>
        <v>0</v>
      </c>
      <c r="AE2296" s="419">
        <f t="shared" si="218"/>
        <v>0</v>
      </c>
      <c r="AF2296" s="419">
        <f t="shared" si="219"/>
        <v>0</v>
      </c>
      <c r="AG2296" s="419">
        <f t="shared" si="220"/>
        <v>0</v>
      </c>
      <c r="AH2296" s="419">
        <f t="shared" si="221"/>
        <v>0</v>
      </c>
    </row>
    <row r="2297" spans="1:34" ht="14.5" x14ac:dyDescent="0.35">
      <c r="A2297" s="681" t="s">
        <v>8427</v>
      </c>
      <c r="B2297" s="682" t="s">
        <v>8426</v>
      </c>
      <c r="C2297" s="419"/>
      <c r="D2297" s="419"/>
      <c r="E2297" s="419"/>
      <c r="F2297" s="419"/>
      <c r="G2297" s="419"/>
      <c r="H2297" s="419"/>
      <c r="I2297" s="419"/>
      <c r="J2297" s="419"/>
      <c r="K2297" s="419"/>
      <c r="L2297" s="419"/>
      <c r="M2297" t="s">
        <v>4613</v>
      </c>
      <c r="N2297">
        <v>1</v>
      </c>
      <c r="O2297">
        <v>0</v>
      </c>
      <c r="P2297">
        <v>1</v>
      </c>
      <c r="Q2297">
        <v>0</v>
      </c>
      <c r="R2297">
        <v>0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 s="419">
        <f t="shared" si="216"/>
        <v>0</v>
      </c>
      <c r="AD2297" s="419">
        <f t="shared" si="217"/>
        <v>0</v>
      </c>
      <c r="AE2297" s="419">
        <f t="shared" si="218"/>
        <v>0</v>
      </c>
      <c r="AF2297" s="419">
        <f t="shared" si="219"/>
        <v>0</v>
      </c>
      <c r="AG2297" s="419">
        <f t="shared" si="220"/>
        <v>1</v>
      </c>
      <c r="AH2297" s="419">
        <f t="shared" si="221"/>
        <v>0</v>
      </c>
    </row>
    <row r="2298" spans="1:34" ht="14.5" x14ac:dyDescent="0.35">
      <c r="A2298" s="681" t="s">
        <v>7695</v>
      </c>
      <c r="B2298" s="682" t="s">
        <v>5297</v>
      </c>
      <c r="C2298" s="419"/>
      <c r="D2298" s="419"/>
      <c r="E2298" s="419"/>
      <c r="F2298" s="419"/>
      <c r="G2298" s="419"/>
      <c r="H2298" s="419"/>
      <c r="I2298" s="419"/>
      <c r="J2298" s="419"/>
      <c r="K2298" s="419"/>
      <c r="L2298" s="419"/>
      <c r="M2298" t="s">
        <v>4564</v>
      </c>
      <c r="N2298">
        <v>1</v>
      </c>
      <c r="O2298">
        <v>1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0</v>
      </c>
      <c r="AB2298">
        <v>0</v>
      </c>
      <c r="AC2298" s="419">
        <f t="shared" si="216"/>
        <v>0</v>
      </c>
      <c r="AD2298" s="419">
        <f t="shared" si="217"/>
        <v>0</v>
      </c>
      <c r="AE2298" s="419">
        <f t="shared" si="218"/>
        <v>0</v>
      </c>
      <c r="AF2298" s="419">
        <f t="shared" si="219"/>
        <v>0</v>
      </c>
      <c r="AG2298" s="419">
        <f t="shared" si="220"/>
        <v>0</v>
      </c>
      <c r="AH2298" s="419">
        <f t="shared" si="221"/>
        <v>0</v>
      </c>
    </row>
    <row r="2299" spans="1:34" ht="14.5" x14ac:dyDescent="0.35">
      <c r="A2299" s="681" t="s">
        <v>7206</v>
      </c>
      <c r="B2299" s="682" t="s">
        <v>5298</v>
      </c>
      <c r="C2299" s="419"/>
      <c r="D2299" s="419"/>
      <c r="E2299" s="419"/>
      <c r="F2299" s="419"/>
      <c r="G2299" s="419"/>
      <c r="H2299" s="419"/>
      <c r="I2299" s="419"/>
      <c r="J2299" s="419"/>
      <c r="K2299" s="419"/>
      <c r="L2299" s="419"/>
      <c r="M2299" t="s">
        <v>13455</v>
      </c>
      <c r="N2299">
        <v>34</v>
      </c>
      <c r="O2299">
        <v>19</v>
      </c>
      <c r="P2299">
        <v>15</v>
      </c>
      <c r="Q2299">
        <v>13</v>
      </c>
      <c r="R2299">
        <v>6</v>
      </c>
      <c r="S2299">
        <v>6</v>
      </c>
      <c r="T2299">
        <v>8</v>
      </c>
      <c r="U2299">
        <v>1</v>
      </c>
      <c r="V2299">
        <v>0</v>
      </c>
      <c r="W2299">
        <v>7</v>
      </c>
      <c r="X2299">
        <v>1</v>
      </c>
      <c r="Y2299">
        <v>5</v>
      </c>
      <c r="Z2299">
        <v>5</v>
      </c>
      <c r="AA2299">
        <v>1</v>
      </c>
      <c r="AB2299">
        <v>0</v>
      </c>
      <c r="AC2299" s="419">
        <f t="shared" si="216"/>
        <v>6</v>
      </c>
      <c r="AD2299" s="419">
        <f t="shared" si="217"/>
        <v>5</v>
      </c>
      <c r="AE2299" s="419">
        <f t="shared" si="218"/>
        <v>1</v>
      </c>
      <c r="AF2299" s="419">
        <f t="shared" si="219"/>
        <v>3</v>
      </c>
      <c r="AG2299" s="419">
        <f t="shared" si="220"/>
        <v>0</v>
      </c>
      <c r="AH2299" s="419">
        <f t="shared" si="221"/>
        <v>0</v>
      </c>
    </row>
    <row r="2300" spans="1:34" ht="14.5" x14ac:dyDescent="0.35">
      <c r="A2300" s="681" t="s">
        <v>559</v>
      </c>
      <c r="B2300" s="682" t="s">
        <v>5300</v>
      </c>
      <c r="C2300" s="419"/>
      <c r="D2300" s="419"/>
      <c r="E2300" s="419"/>
      <c r="F2300" s="419"/>
      <c r="G2300" s="419"/>
      <c r="H2300" s="419"/>
      <c r="I2300" s="419"/>
      <c r="J2300" s="419"/>
      <c r="K2300" s="419"/>
      <c r="L2300" s="419"/>
      <c r="M2300" t="s">
        <v>5301</v>
      </c>
      <c r="N2300">
        <v>8</v>
      </c>
      <c r="O2300">
        <v>2</v>
      </c>
      <c r="P2300">
        <v>6</v>
      </c>
      <c r="Q2300">
        <v>0</v>
      </c>
      <c r="R2300">
        <v>0</v>
      </c>
      <c r="S2300">
        <v>5</v>
      </c>
      <c r="T2300">
        <v>3</v>
      </c>
      <c r="U2300">
        <v>0</v>
      </c>
      <c r="V2300">
        <v>0</v>
      </c>
      <c r="W2300">
        <v>0</v>
      </c>
      <c r="X2300">
        <v>0</v>
      </c>
      <c r="Y2300">
        <v>2</v>
      </c>
      <c r="Z2300">
        <v>0</v>
      </c>
      <c r="AA2300">
        <v>0</v>
      </c>
      <c r="AB2300">
        <v>0</v>
      </c>
      <c r="AC2300" s="419">
        <f t="shared" si="216"/>
        <v>0</v>
      </c>
      <c r="AD2300" s="419">
        <f t="shared" si="217"/>
        <v>0</v>
      </c>
      <c r="AE2300" s="419">
        <f t="shared" si="218"/>
        <v>3</v>
      </c>
      <c r="AF2300" s="419">
        <f t="shared" si="219"/>
        <v>3</v>
      </c>
      <c r="AG2300" s="419">
        <f t="shared" si="220"/>
        <v>0</v>
      </c>
      <c r="AH2300" s="419">
        <f t="shared" si="221"/>
        <v>0</v>
      </c>
    </row>
    <row r="2301" spans="1:34" ht="14.5" x14ac:dyDescent="0.35">
      <c r="A2301" s="681" t="s">
        <v>547</v>
      </c>
      <c r="B2301" s="682" t="s">
        <v>5304</v>
      </c>
      <c r="C2301" s="419"/>
      <c r="D2301" s="419"/>
      <c r="E2301" s="419"/>
      <c r="F2301" s="419"/>
      <c r="G2301" s="419"/>
      <c r="H2301" s="419"/>
      <c r="I2301" s="419"/>
      <c r="J2301" s="419"/>
      <c r="K2301" s="419"/>
      <c r="L2301" s="419"/>
      <c r="M2301" t="s">
        <v>5305</v>
      </c>
      <c r="N2301">
        <v>6</v>
      </c>
      <c r="O2301">
        <v>5</v>
      </c>
      <c r="P2301">
        <v>1</v>
      </c>
      <c r="Q2301">
        <v>3</v>
      </c>
      <c r="R2301">
        <v>1</v>
      </c>
      <c r="S2301">
        <v>2</v>
      </c>
      <c r="T2301">
        <v>0</v>
      </c>
      <c r="U2301">
        <v>0</v>
      </c>
      <c r="V2301">
        <v>0</v>
      </c>
      <c r="W2301">
        <v>2</v>
      </c>
      <c r="X2301">
        <v>1</v>
      </c>
      <c r="Y2301">
        <v>2</v>
      </c>
      <c r="Z2301">
        <v>0</v>
      </c>
      <c r="AA2301">
        <v>0</v>
      </c>
      <c r="AB2301">
        <v>0</v>
      </c>
      <c r="AC2301" s="419">
        <f t="shared" si="216"/>
        <v>1</v>
      </c>
      <c r="AD2301" s="419">
        <f t="shared" si="217"/>
        <v>0</v>
      </c>
      <c r="AE2301" s="419">
        <f t="shared" si="218"/>
        <v>0</v>
      </c>
      <c r="AF2301" s="419">
        <f t="shared" si="219"/>
        <v>0</v>
      </c>
      <c r="AG2301" s="419">
        <f t="shared" si="220"/>
        <v>0</v>
      </c>
      <c r="AH2301" s="419">
        <f t="shared" si="221"/>
        <v>0</v>
      </c>
    </row>
    <row r="2302" spans="1:34" ht="14.5" x14ac:dyDescent="0.35">
      <c r="A2302" s="681" t="s">
        <v>7725</v>
      </c>
      <c r="B2302" s="682" t="s">
        <v>5307</v>
      </c>
      <c r="C2302" s="419"/>
      <c r="D2302" s="419"/>
      <c r="E2302" s="419"/>
      <c r="F2302" s="419"/>
      <c r="G2302" s="419"/>
      <c r="H2302" s="419"/>
      <c r="I2302" s="419"/>
      <c r="J2302" s="419"/>
      <c r="K2302" s="419"/>
      <c r="L2302" s="419"/>
      <c r="M2302" t="s">
        <v>5308</v>
      </c>
      <c r="N2302">
        <v>2</v>
      </c>
      <c r="O2302">
        <v>2</v>
      </c>
      <c r="P2302">
        <v>0</v>
      </c>
      <c r="Q2302">
        <v>0</v>
      </c>
      <c r="R2302">
        <v>2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2</v>
      </c>
      <c r="Y2302">
        <v>0</v>
      </c>
      <c r="Z2302">
        <v>0</v>
      </c>
      <c r="AA2302">
        <v>0</v>
      </c>
      <c r="AB2302">
        <v>0</v>
      </c>
      <c r="AC2302" s="419">
        <f t="shared" si="216"/>
        <v>0</v>
      </c>
      <c r="AD2302" s="419">
        <f t="shared" si="217"/>
        <v>0</v>
      </c>
      <c r="AE2302" s="419">
        <f t="shared" si="218"/>
        <v>0</v>
      </c>
      <c r="AF2302" s="419">
        <f t="shared" si="219"/>
        <v>0</v>
      </c>
      <c r="AG2302" s="419">
        <f t="shared" si="220"/>
        <v>0</v>
      </c>
      <c r="AH2302" s="419">
        <f t="shared" si="221"/>
        <v>0</v>
      </c>
    </row>
    <row r="2303" spans="1:34" ht="14.5" x14ac:dyDescent="0.35">
      <c r="A2303" s="681" t="s">
        <v>8430</v>
      </c>
      <c r="B2303" s="682" t="s">
        <v>8428</v>
      </c>
      <c r="C2303" s="419"/>
      <c r="D2303" s="419"/>
      <c r="E2303" s="419"/>
      <c r="F2303" s="419"/>
      <c r="G2303" s="419"/>
      <c r="H2303" s="419"/>
      <c r="I2303" s="419"/>
      <c r="J2303" s="419"/>
      <c r="K2303" s="419"/>
      <c r="L2303" s="419"/>
      <c r="M2303" t="s">
        <v>8429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 s="419">
        <f t="shared" si="216"/>
        <v>0</v>
      </c>
      <c r="AD2303" s="419">
        <f t="shared" si="217"/>
        <v>0</v>
      </c>
      <c r="AE2303" s="419">
        <f t="shared" si="218"/>
        <v>0</v>
      </c>
      <c r="AF2303" s="419">
        <f t="shared" si="219"/>
        <v>0</v>
      </c>
      <c r="AG2303" s="419">
        <f t="shared" si="220"/>
        <v>0</v>
      </c>
      <c r="AH2303" s="419">
        <f t="shared" si="221"/>
        <v>0</v>
      </c>
    </row>
    <row r="2304" spans="1:34" ht="14.5" x14ac:dyDescent="0.35">
      <c r="A2304" s="681" t="s">
        <v>7208</v>
      </c>
      <c r="B2304" s="682" t="s">
        <v>5310</v>
      </c>
      <c r="C2304" s="419"/>
      <c r="D2304" s="419"/>
      <c r="E2304" s="419"/>
      <c r="F2304" s="419"/>
      <c r="G2304" s="419"/>
      <c r="H2304" s="419"/>
      <c r="I2304" s="419"/>
      <c r="J2304" s="419"/>
      <c r="K2304" s="419"/>
      <c r="L2304" s="419"/>
      <c r="M2304" t="s">
        <v>5311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 s="419">
        <f t="shared" si="216"/>
        <v>0</v>
      </c>
      <c r="AD2304" s="419">
        <f t="shared" si="217"/>
        <v>0</v>
      </c>
      <c r="AE2304" s="419">
        <f t="shared" si="218"/>
        <v>0</v>
      </c>
      <c r="AF2304" s="419">
        <f t="shared" si="219"/>
        <v>0</v>
      </c>
      <c r="AG2304" s="419">
        <f t="shared" si="220"/>
        <v>0</v>
      </c>
      <c r="AH2304" s="419">
        <f t="shared" si="221"/>
        <v>0</v>
      </c>
    </row>
    <row r="2305" spans="1:34" ht="14.5" x14ac:dyDescent="0.35">
      <c r="A2305" s="681" t="s">
        <v>8297</v>
      </c>
      <c r="B2305" s="682" t="s">
        <v>8432</v>
      </c>
      <c r="C2305" s="419"/>
      <c r="D2305" s="419"/>
      <c r="E2305" s="419"/>
      <c r="F2305" s="419"/>
      <c r="G2305" s="419"/>
      <c r="H2305" s="419"/>
      <c r="I2305" s="419"/>
      <c r="J2305" s="419"/>
      <c r="K2305" s="419"/>
      <c r="L2305" s="419"/>
      <c r="M2305" t="s">
        <v>11131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 s="419">
        <f t="shared" si="216"/>
        <v>0</v>
      </c>
      <c r="AD2305" s="419">
        <f t="shared" si="217"/>
        <v>0</v>
      </c>
      <c r="AE2305" s="419">
        <f t="shared" si="218"/>
        <v>0</v>
      </c>
      <c r="AF2305" s="419">
        <f t="shared" si="219"/>
        <v>0</v>
      </c>
      <c r="AG2305" s="419">
        <f t="shared" si="220"/>
        <v>0</v>
      </c>
      <c r="AH2305" s="419">
        <f t="shared" si="221"/>
        <v>0</v>
      </c>
    </row>
    <row r="2306" spans="1:34" ht="14.5" x14ac:dyDescent="0.35">
      <c r="A2306" s="681" t="s">
        <v>5314</v>
      </c>
      <c r="B2306" s="682" t="s">
        <v>11140</v>
      </c>
      <c r="C2306" s="419"/>
      <c r="D2306" s="419"/>
      <c r="E2306" s="419"/>
      <c r="F2306" s="419"/>
      <c r="G2306" s="419"/>
      <c r="H2306" s="419"/>
      <c r="I2306" s="419"/>
      <c r="J2306" s="419"/>
      <c r="K2306" s="419"/>
      <c r="L2306" s="419"/>
      <c r="M2306" t="s">
        <v>11141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 s="419">
        <f t="shared" si="216"/>
        <v>0</v>
      </c>
      <c r="AD2306" s="419">
        <f t="shared" si="217"/>
        <v>0</v>
      </c>
      <c r="AE2306" s="419">
        <f t="shared" si="218"/>
        <v>0</v>
      </c>
      <c r="AF2306" s="419">
        <f t="shared" si="219"/>
        <v>0</v>
      </c>
      <c r="AG2306" s="419">
        <f t="shared" si="220"/>
        <v>0</v>
      </c>
      <c r="AH2306" s="419">
        <f t="shared" si="221"/>
        <v>0</v>
      </c>
    </row>
    <row r="2307" spans="1:34" ht="14.5" x14ac:dyDescent="0.35">
      <c r="A2307" s="681" t="s">
        <v>8434</v>
      </c>
      <c r="B2307" s="682" t="s">
        <v>8433</v>
      </c>
      <c r="C2307" s="419"/>
      <c r="D2307" s="419"/>
      <c r="E2307" s="419"/>
      <c r="F2307" s="419"/>
      <c r="G2307" s="419"/>
      <c r="H2307" s="419"/>
      <c r="I2307" s="419"/>
      <c r="J2307" s="419"/>
      <c r="K2307" s="419"/>
      <c r="L2307" s="419"/>
      <c r="M2307" t="s">
        <v>1475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 s="419">
        <f t="shared" si="216"/>
        <v>0</v>
      </c>
      <c r="AD2307" s="419">
        <f t="shared" si="217"/>
        <v>0</v>
      </c>
      <c r="AE2307" s="419">
        <f t="shared" si="218"/>
        <v>0</v>
      </c>
      <c r="AF2307" s="419">
        <f t="shared" si="219"/>
        <v>0</v>
      </c>
      <c r="AG2307" s="419">
        <f t="shared" si="220"/>
        <v>0</v>
      </c>
      <c r="AH2307" s="419">
        <f t="shared" si="221"/>
        <v>0</v>
      </c>
    </row>
    <row r="2308" spans="1:34" ht="14.5" x14ac:dyDescent="0.35">
      <c r="A2308" s="681" t="s">
        <v>8292</v>
      </c>
      <c r="B2308" s="682" t="s">
        <v>11161</v>
      </c>
      <c r="C2308" s="419"/>
      <c r="D2308" s="419"/>
      <c r="E2308" s="419"/>
      <c r="F2308" s="419"/>
      <c r="G2308" s="419"/>
      <c r="H2308" s="419"/>
      <c r="I2308" s="419"/>
      <c r="J2308" s="419"/>
      <c r="K2308" s="419"/>
      <c r="L2308" s="419"/>
      <c r="M2308" t="s">
        <v>21485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 s="419">
        <f t="shared" ref="AC2308:AC2371" si="222">+Q2308-W2308</f>
        <v>0</v>
      </c>
      <c r="AD2308" s="419">
        <f t="shared" ref="AD2308:AD2371" si="223">+R2308-X2308</f>
        <v>0</v>
      </c>
      <c r="AE2308" s="419">
        <f t="shared" ref="AE2308:AE2371" si="224">+S2308-Y2308</f>
        <v>0</v>
      </c>
      <c r="AF2308" s="419">
        <f t="shared" ref="AF2308:AF2371" si="225">+T2308-Z2308</f>
        <v>0</v>
      </c>
      <c r="AG2308" s="419">
        <f t="shared" ref="AG2308:AG2371" si="226">+U2308-AA2308</f>
        <v>0</v>
      </c>
      <c r="AH2308" s="419">
        <f t="shared" ref="AH2308:AH2371" si="227">+V2308-AB2308</f>
        <v>0</v>
      </c>
    </row>
    <row r="2309" spans="1:34" ht="14.5" x14ac:dyDescent="0.35">
      <c r="A2309" s="681" t="s">
        <v>84</v>
      </c>
      <c r="B2309" s="682" t="s">
        <v>11171</v>
      </c>
      <c r="C2309" s="419"/>
      <c r="D2309" s="419"/>
      <c r="E2309" s="419"/>
      <c r="F2309" s="419"/>
      <c r="G2309" s="419"/>
      <c r="H2309" s="419"/>
      <c r="I2309" s="419"/>
      <c r="J2309" s="419"/>
      <c r="K2309" s="419"/>
      <c r="L2309" s="419"/>
      <c r="M2309" t="s">
        <v>14192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 s="419">
        <f t="shared" si="222"/>
        <v>0</v>
      </c>
      <c r="AD2309" s="419">
        <f t="shared" si="223"/>
        <v>0</v>
      </c>
      <c r="AE2309" s="419">
        <f t="shared" si="224"/>
        <v>0</v>
      </c>
      <c r="AF2309" s="419">
        <f t="shared" si="225"/>
        <v>0</v>
      </c>
      <c r="AG2309" s="419">
        <f t="shared" si="226"/>
        <v>0</v>
      </c>
      <c r="AH2309" s="419">
        <f t="shared" si="227"/>
        <v>0</v>
      </c>
    </row>
    <row r="2310" spans="1:34" ht="14.5" x14ac:dyDescent="0.35">
      <c r="A2310" s="681" t="s">
        <v>1895</v>
      </c>
      <c r="B2310" s="682" t="s">
        <v>11202</v>
      </c>
      <c r="C2310" s="419"/>
      <c r="D2310" s="419"/>
      <c r="E2310" s="419"/>
      <c r="F2310" s="419"/>
      <c r="G2310" s="419"/>
      <c r="H2310" s="419"/>
      <c r="I2310" s="419"/>
      <c r="J2310" s="419"/>
      <c r="K2310" s="419"/>
      <c r="L2310" s="419"/>
      <c r="M2310" t="s">
        <v>11203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 s="419">
        <f t="shared" si="222"/>
        <v>0</v>
      </c>
      <c r="AD2310" s="419">
        <f t="shared" si="223"/>
        <v>0</v>
      </c>
      <c r="AE2310" s="419">
        <f t="shared" si="224"/>
        <v>0</v>
      </c>
      <c r="AF2310" s="419">
        <f t="shared" si="225"/>
        <v>0</v>
      </c>
      <c r="AG2310" s="419">
        <f t="shared" si="226"/>
        <v>0</v>
      </c>
      <c r="AH2310" s="419">
        <f t="shared" si="227"/>
        <v>0</v>
      </c>
    </row>
    <row r="2311" spans="1:34" ht="14.5" x14ac:dyDescent="0.35">
      <c r="A2311" s="681" t="s">
        <v>1982</v>
      </c>
      <c r="B2311" s="682" t="s">
        <v>8436</v>
      </c>
      <c r="C2311" s="419"/>
      <c r="D2311" s="419"/>
      <c r="E2311" s="419"/>
      <c r="F2311" s="419"/>
      <c r="G2311" s="419"/>
      <c r="H2311" s="419"/>
      <c r="I2311" s="419"/>
      <c r="J2311" s="419"/>
      <c r="K2311" s="419"/>
      <c r="L2311" s="419"/>
      <c r="M2311" t="s">
        <v>5316</v>
      </c>
      <c r="N2311">
        <v>1</v>
      </c>
      <c r="O2311">
        <v>1</v>
      </c>
      <c r="P2311">
        <v>0</v>
      </c>
      <c r="Q2311">
        <v>1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1</v>
      </c>
      <c r="X2311">
        <v>0</v>
      </c>
      <c r="Y2311">
        <v>0</v>
      </c>
      <c r="Z2311">
        <v>0</v>
      </c>
      <c r="AA2311">
        <v>0</v>
      </c>
      <c r="AB2311">
        <v>0</v>
      </c>
      <c r="AC2311" s="419">
        <f t="shared" si="222"/>
        <v>0</v>
      </c>
      <c r="AD2311" s="419">
        <f t="shared" si="223"/>
        <v>0</v>
      </c>
      <c r="AE2311" s="419">
        <f t="shared" si="224"/>
        <v>0</v>
      </c>
      <c r="AF2311" s="419">
        <f t="shared" si="225"/>
        <v>0</v>
      </c>
      <c r="AG2311" s="419">
        <f t="shared" si="226"/>
        <v>0</v>
      </c>
      <c r="AH2311" s="419">
        <f t="shared" si="227"/>
        <v>0</v>
      </c>
    </row>
    <row r="2312" spans="1:34" ht="14.5" x14ac:dyDescent="0.35">
      <c r="A2312" s="681" t="s">
        <v>5203</v>
      </c>
      <c r="B2312" s="682" t="s">
        <v>5318</v>
      </c>
      <c r="C2312" s="419"/>
      <c r="D2312" s="419"/>
      <c r="E2312" s="419"/>
      <c r="F2312" s="419"/>
      <c r="G2312" s="419"/>
      <c r="H2312" s="419"/>
      <c r="I2312" s="419"/>
      <c r="J2312" s="419"/>
      <c r="K2312" s="419"/>
      <c r="L2312" s="419"/>
      <c r="M2312" t="s">
        <v>5319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 s="419">
        <f t="shared" si="222"/>
        <v>0</v>
      </c>
      <c r="AD2312" s="419">
        <f t="shared" si="223"/>
        <v>0</v>
      </c>
      <c r="AE2312" s="419">
        <f t="shared" si="224"/>
        <v>0</v>
      </c>
      <c r="AF2312" s="419">
        <f t="shared" si="225"/>
        <v>0</v>
      </c>
      <c r="AG2312" s="419">
        <f t="shared" si="226"/>
        <v>0</v>
      </c>
      <c r="AH2312" s="419">
        <f t="shared" si="227"/>
        <v>0</v>
      </c>
    </row>
    <row r="2313" spans="1:34" ht="14.5" x14ac:dyDescent="0.35">
      <c r="A2313" s="681" t="s">
        <v>5240</v>
      </c>
      <c r="B2313" s="682" t="s">
        <v>11115</v>
      </c>
      <c r="C2313" s="419"/>
      <c r="D2313" s="419"/>
      <c r="E2313" s="419"/>
      <c r="F2313" s="419"/>
      <c r="G2313" s="419"/>
      <c r="H2313" s="419"/>
      <c r="I2313" s="419"/>
      <c r="J2313" s="419"/>
      <c r="K2313" s="419"/>
      <c r="L2313" s="419"/>
      <c r="M2313" t="s">
        <v>2088</v>
      </c>
      <c r="N2313">
        <v>3</v>
      </c>
      <c r="O2313">
        <v>3</v>
      </c>
      <c r="P2313">
        <v>0</v>
      </c>
      <c r="Q2313">
        <v>2</v>
      </c>
      <c r="R2313">
        <v>1</v>
      </c>
      <c r="S2313">
        <v>0</v>
      </c>
      <c r="T2313">
        <v>0</v>
      </c>
      <c r="U2313">
        <v>0</v>
      </c>
      <c r="V2313">
        <v>0</v>
      </c>
      <c r="W2313">
        <v>2</v>
      </c>
      <c r="X2313">
        <v>1</v>
      </c>
      <c r="Y2313">
        <v>0</v>
      </c>
      <c r="Z2313">
        <v>0</v>
      </c>
      <c r="AA2313">
        <v>0</v>
      </c>
      <c r="AB2313">
        <v>0</v>
      </c>
      <c r="AC2313" s="419">
        <f t="shared" si="222"/>
        <v>0</v>
      </c>
      <c r="AD2313" s="419">
        <f t="shared" si="223"/>
        <v>0</v>
      </c>
      <c r="AE2313" s="419">
        <f t="shared" si="224"/>
        <v>0</v>
      </c>
      <c r="AF2313" s="419">
        <f t="shared" si="225"/>
        <v>0</v>
      </c>
      <c r="AG2313" s="419">
        <f t="shared" si="226"/>
        <v>0</v>
      </c>
      <c r="AH2313" s="419">
        <f t="shared" si="227"/>
        <v>0</v>
      </c>
    </row>
    <row r="2314" spans="1:34" ht="14.5" x14ac:dyDescent="0.35">
      <c r="A2314" s="681" t="s">
        <v>7688</v>
      </c>
      <c r="B2314" s="682" t="s">
        <v>5321</v>
      </c>
      <c r="C2314" s="419"/>
      <c r="D2314" s="419"/>
      <c r="E2314" s="419"/>
      <c r="F2314" s="419"/>
      <c r="G2314" s="419"/>
      <c r="H2314" s="419"/>
      <c r="I2314" s="419"/>
      <c r="J2314" s="419"/>
      <c r="K2314" s="419"/>
      <c r="L2314" s="419"/>
      <c r="M2314" t="s">
        <v>1960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 s="419">
        <f t="shared" si="222"/>
        <v>0</v>
      </c>
      <c r="AD2314" s="419">
        <f t="shared" si="223"/>
        <v>0</v>
      </c>
      <c r="AE2314" s="419">
        <f t="shared" si="224"/>
        <v>0</v>
      </c>
      <c r="AF2314" s="419">
        <f t="shared" si="225"/>
        <v>0</v>
      </c>
      <c r="AG2314" s="419">
        <f t="shared" si="226"/>
        <v>0</v>
      </c>
      <c r="AH2314" s="419">
        <f t="shared" si="227"/>
        <v>0</v>
      </c>
    </row>
    <row r="2315" spans="1:34" ht="14.5" x14ac:dyDescent="0.35">
      <c r="A2315" s="681" t="s">
        <v>1118</v>
      </c>
      <c r="B2315" s="682" t="s">
        <v>5323</v>
      </c>
      <c r="C2315" s="419"/>
      <c r="D2315" s="419"/>
      <c r="E2315" s="419"/>
      <c r="F2315" s="419"/>
      <c r="G2315" s="419"/>
      <c r="H2315" s="419"/>
      <c r="I2315" s="419"/>
      <c r="J2315" s="419"/>
      <c r="K2315" s="419"/>
      <c r="L2315" s="419"/>
      <c r="M2315" t="s">
        <v>278</v>
      </c>
      <c r="N2315">
        <v>4</v>
      </c>
      <c r="O2315">
        <v>2</v>
      </c>
      <c r="P2315">
        <v>2</v>
      </c>
      <c r="Q2315">
        <v>3</v>
      </c>
      <c r="R2315">
        <v>1</v>
      </c>
      <c r="S2315">
        <v>0</v>
      </c>
      <c r="T2315">
        <v>0</v>
      </c>
      <c r="U2315">
        <v>0</v>
      </c>
      <c r="V2315">
        <v>0</v>
      </c>
      <c r="W2315">
        <v>1</v>
      </c>
      <c r="X2315">
        <v>1</v>
      </c>
      <c r="Y2315">
        <v>0</v>
      </c>
      <c r="Z2315">
        <v>0</v>
      </c>
      <c r="AA2315">
        <v>0</v>
      </c>
      <c r="AB2315">
        <v>0</v>
      </c>
      <c r="AC2315" s="419">
        <f t="shared" si="222"/>
        <v>2</v>
      </c>
      <c r="AD2315" s="419">
        <f t="shared" si="223"/>
        <v>0</v>
      </c>
      <c r="AE2315" s="419">
        <f t="shared" si="224"/>
        <v>0</v>
      </c>
      <c r="AF2315" s="419">
        <f t="shared" si="225"/>
        <v>0</v>
      </c>
      <c r="AG2315" s="419">
        <f t="shared" si="226"/>
        <v>0</v>
      </c>
      <c r="AH2315" s="419">
        <f t="shared" si="227"/>
        <v>0</v>
      </c>
    </row>
    <row r="2316" spans="1:34" ht="14.5" x14ac:dyDescent="0.35">
      <c r="A2316" s="681" t="s">
        <v>5324</v>
      </c>
      <c r="B2316" s="682" t="s">
        <v>5325</v>
      </c>
      <c r="C2316" s="419"/>
      <c r="D2316" s="419"/>
      <c r="E2316" s="419"/>
      <c r="F2316" s="419"/>
      <c r="G2316" s="419"/>
      <c r="H2316" s="419"/>
      <c r="I2316" s="419"/>
      <c r="J2316" s="419"/>
      <c r="K2316" s="419"/>
      <c r="L2316" s="419"/>
      <c r="M2316" t="s">
        <v>1237</v>
      </c>
      <c r="N2316">
        <v>5</v>
      </c>
      <c r="O2316">
        <v>2</v>
      </c>
      <c r="P2316">
        <v>3</v>
      </c>
      <c r="Q2316">
        <v>5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2</v>
      </c>
      <c r="X2316">
        <v>0</v>
      </c>
      <c r="Y2316">
        <v>0</v>
      </c>
      <c r="Z2316">
        <v>0</v>
      </c>
      <c r="AA2316">
        <v>0</v>
      </c>
      <c r="AB2316">
        <v>0</v>
      </c>
      <c r="AC2316" s="419">
        <f t="shared" si="222"/>
        <v>3</v>
      </c>
      <c r="AD2316" s="419">
        <f t="shared" si="223"/>
        <v>0</v>
      </c>
      <c r="AE2316" s="419">
        <f t="shared" si="224"/>
        <v>0</v>
      </c>
      <c r="AF2316" s="419">
        <f t="shared" si="225"/>
        <v>0</v>
      </c>
      <c r="AG2316" s="419">
        <f t="shared" si="226"/>
        <v>0</v>
      </c>
      <c r="AH2316" s="419">
        <f t="shared" si="227"/>
        <v>0</v>
      </c>
    </row>
    <row r="2317" spans="1:34" ht="14.5" x14ac:dyDescent="0.35">
      <c r="A2317" s="681" t="s">
        <v>5326</v>
      </c>
      <c r="B2317" s="682" t="s">
        <v>5327</v>
      </c>
      <c r="C2317" s="419"/>
      <c r="D2317" s="419"/>
      <c r="E2317" s="419"/>
      <c r="F2317" s="419"/>
      <c r="G2317" s="419"/>
      <c r="H2317" s="419"/>
      <c r="I2317" s="419"/>
      <c r="J2317" s="419"/>
      <c r="K2317" s="419"/>
      <c r="L2317" s="419"/>
      <c r="M2317" t="s">
        <v>316</v>
      </c>
      <c r="N2317">
        <v>8</v>
      </c>
      <c r="O2317">
        <v>3</v>
      </c>
      <c r="P2317">
        <v>5</v>
      </c>
      <c r="Q2317">
        <v>3</v>
      </c>
      <c r="R2317">
        <v>4</v>
      </c>
      <c r="S2317">
        <v>0</v>
      </c>
      <c r="T2317">
        <v>1</v>
      </c>
      <c r="U2317">
        <v>0</v>
      </c>
      <c r="V2317">
        <v>0</v>
      </c>
      <c r="W2317">
        <v>2</v>
      </c>
      <c r="X2317">
        <v>0</v>
      </c>
      <c r="Y2317">
        <v>0</v>
      </c>
      <c r="Z2317">
        <v>1</v>
      </c>
      <c r="AA2317">
        <v>0</v>
      </c>
      <c r="AB2317">
        <v>0</v>
      </c>
      <c r="AC2317" s="419">
        <f t="shared" si="222"/>
        <v>1</v>
      </c>
      <c r="AD2317" s="419">
        <f t="shared" si="223"/>
        <v>4</v>
      </c>
      <c r="AE2317" s="419">
        <f t="shared" si="224"/>
        <v>0</v>
      </c>
      <c r="AF2317" s="419">
        <f t="shared" si="225"/>
        <v>0</v>
      </c>
      <c r="AG2317" s="419">
        <f t="shared" si="226"/>
        <v>0</v>
      </c>
      <c r="AH2317" s="419">
        <f t="shared" si="227"/>
        <v>0</v>
      </c>
    </row>
    <row r="2318" spans="1:34" ht="14.5" x14ac:dyDescent="0.35">
      <c r="A2318" s="681" t="s">
        <v>4760</v>
      </c>
      <c r="B2318" s="682" t="s">
        <v>11150</v>
      </c>
      <c r="C2318" s="419"/>
      <c r="D2318" s="419"/>
      <c r="E2318" s="419"/>
      <c r="F2318" s="419"/>
      <c r="G2318" s="419"/>
      <c r="H2318" s="419"/>
      <c r="I2318" s="419"/>
      <c r="J2318" s="419"/>
      <c r="K2318" s="419"/>
      <c r="L2318" s="419"/>
      <c r="M2318" t="s">
        <v>1605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 s="419">
        <f t="shared" si="222"/>
        <v>0</v>
      </c>
      <c r="AD2318" s="419">
        <f t="shared" si="223"/>
        <v>0</v>
      </c>
      <c r="AE2318" s="419">
        <f t="shared" si="224"/>
        <v>0</v>
      </c>
      <c r="AF2318" s="419">
        <f t="shared" si="225"/>
        <v>0</v>
      </c>
      <c r="AG2318" s="419">
        <f t="shared" si="226"/>
        <v>0</v>
      </c>
      <c r="AH2318" s="419">
        <f t="shared" si="227"/>
        <v>0</v>
      </c>
    </row>
    <row r="2319" spans="1:34" ht="14.5" x14ac:dyDescent="0.35">
      <c r="A2319" s="681" t="s">
        <v>3847</v>
      </c>
      <c r="B2319" s="682" t="s">
        <v>11165</v>
      </c>
      <c r="C2319" s="419"/>
      <c r="D2319" s="419"/>
      <c r="E2319" s="419"/>
      <c r="F2319" s="419"/>
      <c r="G2319" s="419"/>
      <c r="H2319" s="419"/>
      <c r="I2319" s="419"/>
      <c r="J2319" s="419"/>
      <c r="K2319" s="419"/>
      <c r="L2319" s="419"/>
      <c r="M2319" t="s">
        <v>11166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 s="419">
        <f t="shared" si="222"/>
        <v>0</v>
      </c>
      <c r="AD2319" s="419">
        <f t="shared" si="223"/>
        <v>0</v>
      </c>
      <c r="AE2319" s="419">
        <f t="shared" si="224"/>
        <v>0</v>
      </c>
      <c r="AF2319" s="419">
        <f t="shared" si="225"/>
        <v>0</v>
      </c>
      <c r="AG2319" s="419">
        <f t="shared" si="226"/>
        <v>0</v>
      </c>
      <c r="AH2319" s="419">
        <f t="shared" si="227"/>
        <v>0</v>
      </c>
    </row>
    <row r="2320" spans="1:34" ht="14.5" x14ac:dyDescent="0.35">
      <c r="A2320" s="681" t="s">
        <v>5328</v>
      </c>
      <c r="B2320" s="682" t="s">
        <v>11182</v>
      </c>
      <c r="C2320" s="419"/>
      <c r="D2320" s="419"/>
      <c r="E2320" s="419"/>
      <c r="F2320" s="419"/>
      <c r="G2320" s="419"/>
      <c r="H2320" s="419"/>
      <c r="I2320" s="419"/>
      <c r="J2320" s="419"/>
      <c r="K2320" s="419"/>
      <c r="L2320" s="419"/>
      <c r="M2320" t="s">
        <v>698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 s="419">
        <f t="shared" si="222"/>
        <v>0</v>
      </c>
      <c r="AD2320" s="419">
        <f t="shared" si="223"/>
        <v>0</v>
      </c>
      <c r="AE2320" s="419">
        <f t="shared" si="224"/>
        <v>0</v>
      </c>
      <c r="AF2320" s="419">
        <f t="shared" si="225"/>
        <v>0</v>
      </c>
      <c r="AG2320" s="419">
        <f t="shared" si="226"/>
        <v>0</v>
      </c>
      <c r="AH2320" s="419">
        <f t="shared" si="227"/>
        <v>0</v>
      </c>
    </row>
    <row r="2321" spans="1:34" ht="14.5" x14ac:dyDescent="0.35">
      <c r="A2321" s="681" t="s">
        <v>8290</v>
      </c>
      <c r="B2321" s="682" t="s">
        <v>11185</v>
      </c>
      <c r="C2321" s="419"/>
      <c r="D2321" s="419"/>
      <c r="E2321" s="419"/>
      <c r="F2321" s="419"/>
      <c r="G2321" s="419"/>
      <c r="H2321" s="419"/>
      <c r="I2321" s="419"/>
      <c r="J2321" s="419"/>
      <c r="K2321" s="419"/>
      <c r="L2321" s="419"/>
      <c r="M2321" t="s">
        <v>1552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 s="419">
        <f t="shared" si="222"/>
        <v>0</v>
      </c>
      <c r="AD2321" s="419">
        <f t="shared" si="223"/>
        <v>0</v>
      </c>
      <c r="AE2321" s="419">
        <f t="shared" si="224"/>
        <v>0</v>
      </c>
      <c r="AF2321" s="419">
        <f t="shared" si="225"/>
        <v>0</v>
      </c>
      <c r="AG2321" s="419">
        <f t="shared" si="226"/>
        <v>0</v>
      </c>
      <c r="AH2321" s="419">
        <f t="shared" si="227"/>
        <v>0</v>
      </c>
    </row>
    <row r="2322" spans="1:34" ht="14.5" x14ac:dyDescent="0.35">
      <c r="A2322" s="681" t="s">
        <v>5329</v>
      </c>
      <c r="B2322" s="682" t="s">
        <v>9430</v>
      </c>
      <c r="C2322" s="419"/>
      <c r="D2322" s="419"/>
      <c r="E2322" s="419"/>
      <c r="F2322" s="419"/>
      <c r="G2322" s="419"/>
      <c r="H2322" s="419"/>
      <c r="I2322" s="419"/>
      <c r="J2322" s="419"/>
      <c r="K2322" s="419"/>
      <c r="L2322" s="419"/>
      <c r="M2322" t="s">
        <v>9431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 s="419">
        <f t="shared" si="222"/>
        <v>0</v>
      </c>
      <c r="AD2322" s="419">
        <f t="shared" si="223"/>
        <v>0</v>
      </c>
      <c r="AE2322" s="419">
        <f t="shared" si="224"/>
        <v>0</v>
      </c>
      <c r="AF2322" s="419">
        <f t="shared" si="225"/>
        <v>0</v>
      </c>
      <c r="AG2322" s="419">
        <f t="shared" si="226"/>
        <v>0</v>
      </c>
      <c r="AH2322" s="419">
        <f t="shared" si="227"/>
        <v>0</v>
      </c>
    </row>
    <row r="2323" spans="1:34" ht="14.5" x14ac:dyDescent="0.35">
      <c r="A2323" s="681" t="s">
        <v>8431</v>
      </c>
      <c r="B2323" s="682" t="s">
        <v>11194</v>
      </c>
      <c r="C2323" s="419"/>
      <c r="D2323" s="419"/>
      <c r="E2323" s="419"/>
      <c r="F2323" s="419"/>
      <c r="G2323" s="419"/>
      <c r="H2323" s="419"/>
      <c r="I2323" s="419"/>
      <c r="J2323" s="419"/>
      <c r="K2323" s="419"/>
      <c r="L2323" s="419"/>
      <c r="M2323" t="s">
        <v>11195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 s="419">
        <f t="shared" si="222"/>
        <v>0</v>
      </c>
      <c r="AD2323" s="419">
        <f t="shared" si="223"/>
        <v>0</v>
      </c>
      <c r="AE2323" s="419">
        <f t="shared" si="224"/>
        <v>0</v>
      </c>
      <c r="AF2323" s="419">
        <f t="shared" si="225"/>
        <v>0</v>
      </c>
      <c r="AG2323" s="419">
        <f t="shared" si="226"/>
        <v>0</v>
      </c>
      <c r="AH2323" s="419">
        <f t="shared" si="227"/>
        <v>0</v>
      </c>
    </row>
    <row r="2324" spans="1:34" ht="14.5" x14ac:dyDescent="0.35">
      <c r="A2324" s="681" t="s">
        <v>5226</v>
      </c>
      <c r="B2324" s="682" t="s">
        <v>11219</v>
      </c>
      <c r="C2324" s="419"/>
      <c r="D2324" s="419"/>
      <c r="E2324" s="419"/>
      <c r="F2324" s="419"/>
      <c r="G2324" s="419"/>
      <c r="H2324" s="419"/>
      <c r="I2324" s="419"/>
      <c r="J2324" s="419"/>
      <c r="K2324" s="419"/>
      <c r="L2324" s="419"/>
      <c r="M2324" t="s">
        <v>550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 s="419">
        <f t="shared" si="222"/>
        <v>0</v>
      </c>
      <c r="AD2324" s="419">
        <f t="shared" si="223"/>
        <v>0</v>
      </c>
      <c r="AE2324" s="419">
        <f t="shared" si="224"/>
        <v>0</v>
      </c>
      <c r="AF2324" s="419">
        <f t="shared" si="225"/>
        <v>0</v>
      </c>
      <c r="AG2324" s="419">
        <f t="shared" si="226"/>
        <v>0</v>
      </c>
      <c r="AH2324" s="419">
        <f t="shared" si="227"/>
        <v>0</v>
      </c>
    </row>
    <row r="2325" spans="1:34" ht="14.5" x14ac:dyDescent="0.35">
      <c r="A2325" s="681" t="s">
        <v>1543</v>
      </c>
      <c r="B2325" s="682" t="s">
        <v>11222</v>
      </c>
      <c r="C2325" s="419"/>
      <c r="D2325" s="419"/>
      <c r="E2325" s="419"/>
      <c r="F2325" s="419"/>
      <c r="G2325" s="419"/>
      <c r="H2325" s="419"/>
      <c r="I2325" s="419"/>
      <c r="J2325" s="419"/>
      <c r="K2325" s="419"/>
      <c r="L2325" s="419"/>
      <c r="M2325" t="s">
        <v>5046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 s="419">
        <f t="shared" si="222"/>
        <v>0</v>
      </c>
      <c r="AD2325" s="419">
        <f t="shared" si="223"/>
        <v>0</v>
      </c>
      <c r="AE2325" s="419">
        <f t="shared" si="224"/>
        <v>0</v>
      </c>
      <c r="AF2325" s="419">
        <f t="shared" si="225"/>
        <v>0</v>
      </c>
      <c r="AG2325" s="419">
        <f t="shared" si="226"/>
        <v>0</v>
      </c>
      <c r="AH2325" s="419">
        <f t="shared" si="227"/>
        <v>0</v>
      </c>
    </row>
    <row r="2326" spans="1:34" ht="14.5" x14ac:dyDescent="0.35">
      <c r="A2326" s="681" t="s">
        <v>1645</v>
      </c>
      <c r="B2326" s="682" t="s">
        <v>11243</v>
      </c>
      <c r="C2326" s="419"/>
      <c r="D2326" s="419"/>
      <c r="E2326" s="419"/>
      <c r="F2326" s="419"/>
      <c r="G2326" s="419"/>
      <c r="H2326" s="419"/>
      <c r="I2326" s="419"/>
      <c r="J2326" s="419"/>
      <c r="K2326" s="419"/>
      <c r="L2326" s="419"/>
      <c r="M2326" t="s">
        <v>11244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 s="419">
        <f t="shared" si="222"/>
        <v>0</v>
      </c>
      <c r="AD2326" s="419">
        <f t="shared" si="223"/>
        <v>0</v>
      </c>
      <c r="AE2326" s="419">
        <f t="shared" si="224"/>
        <v>0</v>
      </c>
      <c r="AF2326" s="419">
        <f t="shared" si="225"/>
        <v>0</v>
      </c>
      <c r="AG2326" s="419">
        <f t="shared" si="226"/>
        <v>0</v>
      </c>
      <c r="AH2326" s="419">
        <f t="shared" si="227"/>
        <v>0</v>
      </c>
    </row>
    <row r="2327" spans="1:34" ht="14.5" x14ac:dyDescent="0.35">
      <c r="A2327" s="681" t="s">
        <v>8309</v>
      </c>
      <c r="B2327" s="682" t="s">
        <v>11246</v>
      </c>
      <c r="C2327" s="419"/>
      <c r="D2327" s="419"/>
      <c r="E2327" s="419"/>
      <c r="F2327" s="419"/>
      <c r="G2327" s="419"/>
      <c r="H2327" s="419"/>
      <c r="I2327" s="419"/>
      <c r="J2327" s="419"/>
      <c r="K2327" s="419"/>
      <c r="L2327" s="419"/>
      <c r="M2327" t="s">
        <v>11247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 s="419">
        <f t="shared" si="222"/>
        <v>0</v>
      </c>
      <c r="AD2327" s="419">
        <f t="shared" si="223"/>
        <v>0</v>
      </c>
      <c r="AE2327" s="419">
        <f t="shared" si="224"/>
        <v>0</v>
      </c>
      <c r="AF2327" s="419">
        <f t="shared" si="225"/>
        <v>0</v>
      </c>
      <c r="AG2327" s="419">
        <f t="shared" si="226"/>
        <v>0</v>
      </c>
      <c r="AH2327" s="419">
        <f t="shared" si="227"/>
        <v>0</v>
      </c>
    </row>
    <row r="2328" spans="1:34" ht="14.5" x14ac:dyDescent="0.35">
      <c r="A2328" s="681" t="s">
        <v>8194</v>
      </c>
      <c r="B2328" s="682" t="s">
        <v>11213</v>
      </c>
      <c r="C2328" s="419"/>
      <c r="D2328" s="419"/>
      <c r="E2328" s="419"/>
      <c r="F2328" s="419"/>
      <c r="G2328" s="419"/>
      <c r="H2328" s="419"/>
      <c r="I2328" s="419"/>
      <c r="J2328" s="419"/>
      <c r="K2328" s="419"/>
      <c r="L2328" s="419"/>
      <c r="M2328" t="s">
        <v>1508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 s="419">
        <f t="shared" si="222"/>
        <v>0</v>
      </c>
      <c r="AD2328" s="419">
        <f t="shared" si="223"/>
        <v>0</v>
      </c>
      <c r="AE2328" s="419">
        <f t="shared" si="224"/>
        <v>0</v>
      </c>
      <c r="AF2328" s="419">
        <f t="shared" si="225"/>
        <v>0</v>
      </c>
      <c r="AG2328" s="419">
        <f t="shared" si="226"/>
        <v>0</v>
      </c>
      <c r="AH2328" s="419">
        <f t="shared" si="227"/>
        <v>0</v>
      </c>
    </row>
    <row r="2329" spans="1:34" ht="14.5" x14ac:dyDescent="0.35">
      <c r="A2329" s="681" t="s">
        <v>4335</v>
      </c>
      <c r="B2329" s="682" t="s">
        <v>5330</v>
      </c>
      <c r="C2329" s="419"/>
      <c r="D2329" s="419"/>
      <c r="E2329" s="419"/>
      <c r="F2329" s="419"/>
      <c r="G2329" s="419"/>
      <c r="H2329" s="419"/>
      <c r="I2329" s="419"/>
      <c r="J2329" s="419"/>
      <c r="K2329" s="419"/>
      <c r="L2329" s="419"/>
      <c r="M2329" t="s">
        <v>5331</v>
      </c>
      <c r="N2329">
        <v>24</v>
      </c>
      <c r="O2329">
        <v>13</v>
      </c>
      <c r="P2329">
        <v>11</v>
      </c>
      <c r="Q2329">
        <v>5</v>
      </c>
      <c r="R2329">
        <v>5</v>
      </c>
      <c r="S2329">
        <v>3</v>
      </c>
      <c r="T2329">
        <v>3</v>
      </c>
      <c r="U2329">
        <v>1</v>
      </c>
      <c r="V2329">
        <v>7</v>
      </c>
      <c r="W2329">
        <v>1</v>
      </c>
      <c r="X2329">
        <v>3</v>
      </c>
      <c r="Y2329">
        <v>2</v>
      </c>
      <c r="Z2329">
        <v>3</v>
      </c>
      <c r="AA2329">
        <v>1</v>
      </c>
      <c r="AB2329">
        <v>3</v>
      </c>
      <c r="AC2329" s="419">
        <f t="shared" si="222"/>
        <v>4</v>
      </c>
      <c r="AD2329" s="419">
        <f t="shared" si="223"/>
        <v>2</v>
      </c>
      <c r="AE2329" s="419">
        <f t="shared" si="224"/>
        <v>1</v>
      </c>
      <c r="AF2329" s="419">
        <f t="shared" si="225"/>
        <v>0</v>
      </c>
      <c r="AG2329" s="419">
        <f t="shared" si="226"/>
        <v>0</v>
      </c>
      <c r="AH2329" s="419">
        <f t="shared" si="227"/>
        <v>4</v>
      </c>
    </row>
    <row r="2330" spans="1:34" ht="14.5" x14ac:dyDescent="0.35">
      <c r="A2330" s="681" t="s">
        <v>1611</v>
      </c>
      <c r="B2330" s="682" t="s">
        <v>5332</v>
      </c>
      <c r="C2330" s="419"/>
      <c r="D2330" s="419"/>
      <c r="E2330" s="419"/>
      <c r="F2330" s="419"/>
      <c r="G2330" s="419"/>
      <c r="H2330" s="419"/>
      <c r="I2330" s="419"/>
      <c r="J2330" s="419"/>
      <c r="K2330" s="419"/>
      <c r="L2330" s="419"/>
      <c r="M2330" t="s">
        <v>5333</v>
      </c>
      <c r="N2330">
        <v>2</v>
      </c>
      <c r="O2330">
        <v>1</v>
      </c>
      <c r="P2330">
        <v>1</v>
      </c>
      <c r="Q2330">
        <v>2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1</v>
      </c>
      <c r="X2330">
        <v>0</v>
      </c>
      <c r="Y2330">
        <v>0</v>
      </c>
      <c r="Z2330">
        <v>0</v>
      </c>
      <c r="AA2330">
        <v>0</v>
      </c>
      <c r="AB2330">
        <v>0</v>
      </c>
      <c r="AC2330" s="419">
        <f t="shared" si="222"/>
        <v>1</v>
      </c>
      <c r="AD2330" s="419">
        <f t="shared" si="223"/>
        <v>0</v>
      </c>
      <c r="AE2330" s="419">
        <f t="shared" si="224"/>
        <v>0</v>
      </c>
      <c r="AF2330" s="419">
        <f t="shared" si="225"/>
        <v>0</v>
      </c>
      <c r="AG2330" s="419">
        <f t="shared" si="226"/>
        <v>0</v>
      </c>
      <c r="AH2330" s="419">
        <f t="shared" si="227"/>
        <v>0</v>
      </c>
    </row>
    <row r="2331" spans="1:34" ht="14.5" x14ac:dyDescent="0.35">
      <c r="A2331" s="681" t="s">
        <v>1511</v>
      </c>
      <c r="B2331" s="682" t="s">
        <v>5334</v>
      </c>
      <c r="C2331" s="419"/>
      <c r="D2331" s="419"/>
      <c r="E2331" s="419"/>
      <c r="F2331" s="419"/>
      <c r="G2331" s="419"/>
      <c r="H2331" s="419"/>
      <c r="I2331" s="419"/>
      <c r="J2331" s="419"/>
      <c r="K2331" s="419"/>
      <c r="L2331" s="419"/>
      <c r="M2331" t="s">
        <v>7412</v>
      </c>
      <c r="N2331">
        <v>13</v>
      </c>
      <c r="O2331">
        <v>9</v>
      </c>
      <c r="P2331">
        <v>4</v>
      </c>
      <c r="Q2331">
        <v>3</v>
      </c>
      <c r="R2331">
        <v>3</v>
      </c>
      <c r="S2331">
        <v>2</v>
      </c>
      <c r="T2331">
        <v>4</v>
      </c>
      <c r="U2331">
        <v>1</v>
      </c>
      <c r="V2331">
        <v>0</v>
      </c>
      <c r="W2331">
        <v>2</v>
      </c>
      <c r="X2331">
        <v>2</v>
      </c>
      <c r="Y2331">
        <v>1</v>
      </c>
      <c r="Z2331">
        <v>4</v>
      </c>
      <c r="AA2331">
        <v>0</v>
      </c>
      <c r="AB2331">
        <v>0</v>
      </c>
      <c r="AC2331" s="419">
        <f t="shared" si="222"/>
        <v>1</v>
      </c>
      <c r="AD2331" s="419">
        <f t="shared" si="223"/>
        <v>1</v>
      </c>
      <c r="AE2331" s="419">
        <f t="shared" si="224"/>
        <v>1</v>
      </c>
      <c r="AF2331" s="419">
        <f t="shared" si="225"/>
        <v>0</v>
      </c>
      <c r="AG2331" s="419">
        <f t="shared" si="226"/>
        <v>1</v>
      </c>
      <c r="AH2331" s="419">
        <f t="shared" si="227"/>
        <v>0</v>
      </c>
    </row>
    <row r="2332" spans="1:34" ht="14.5" x14ac:dyDescent="0.35">
      <c r="A2332" s="681" t="s">
        <v>7487</v>
      </c>
      <c r="B2332" s="682" t="s">
        <v>5335</v>
      </c>
      <c r="C2332" s="419"/>
      <c r="D2332" s="419"/>
      <c r="E2332" s="419"/>
      <c r="F2332" s="419"/>
      <c r="G2332" s="419"/>
      <c r="H2332" s="419"/>
      <c r="I2332" s="419"/>
      <c r="J2332" s="419"/>
      <c r="K2332" s="419"/>
      <c r="L2332" s="419"/>
      <c r="M2332" t="s">
        <v>5336</v>
      </c>
      <c r="N2332">
        <v>3</v>
      </c>
      <c r="O2332">
        <v>2</v>
      </c>
      <c r="P2332">
        <v>1</v>
      </c>
      <c r="Q2332">
        <v>3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2</v>
      </c>
      <c r="X2332">
        <v>0</v>
      </c>
      <c r="Y2332">
        <v>0</v>
      </c>
      <c r="Z2332">
        <v>0</v>
      </c>
      <c r="AA2332">
        <v>0</v>
      </c>
      <c r="AB2332">
        <v>0</v>
      </c>
      <c r="AC2332" s="419">
        <f t="shared" si="222"/>
        <v>1</v>
      </c>
      <c r="AD2332" s="419">
        <f t="shared" si="223"/>
        <v>0</v>
      </c>
      <c r="AE2332" s="419">
        <f t="shared" si="224"/>
        <v>0</v>
      </c>
      <c r="AF2332" s="419">
        <f t="shared" si="225"/>
        <v>0</v>
      </c>
      <c r="AG2332" s="419">
        <f t="shared" si="226"/>
        <v>0</v>
      </c>
      <c r="AH2332" s="419">
        <f t="shared" si="227"/>
        <v>0</v>
      </c>
    </row>
    <row r="2333" spans="1:34" ht="14.5" x14ac:dyDescent="0.35">
      <c r="A2333" s="681" t="s">
        <v>4481</v>
      </c>
      <c r="B2333" s="682" t="s">
        <v>5337</v>
      </c>
      <c r="C2333" s="419"/>
      <c r="D2333" s="419"/>
      <c r="E2333" s="419"/>
      <c r="F2333" s="419"/>
      <c r="G2333" s="419"/>
      <c r="H2333" s="419"/>
      <c r="I2333" s="419"/>
      <c r="J2333" s="419"/>
      <c r="K2333" s="419"/>
      <c r="L2333" s="419"/>
      <c r="M2333" t="s">
        <v>425</v>
      </c>
      <c r="N2333">
        <v>27</v>
      </c>
      <c r="O2333">
        <v>13</v>
      </c>
      <c r="P2333">
        <v>14</v>
      </c>
      <c r="Q2333">
        <v>10</v>
      </c>
      <c r="R2333">
        <v>4</v>
      </c>
      <c r="S2333">
        <v>4</v>
      </c>
      <c r="T2333">
        <v>6</v>
      </c>
      <c r="U2333">
        <v>3</v>
      </c>
      <c r="V2333">
        <v>0</v>
      </c>
      <c r="W2333">
        <v>7</v>
      </c>
      <c r="X2333">
        <v>2</v>
      </c>
      <c r="Y2333">
        <v>2</v>
      </c>
      <c r="Z2333">
        <v>2</v>
      </c>
      <c r="AA2333">
        <v>0</v>
      </c>
      <c r="AB2333">
        <v>0</v>
      </c>
      <c r="AC2333" s="419">
        <f t="shared" si="222"/>
        <v>3</v>
      </c>
      <c r="AD2333" s="419">
        <f t="shared" si="223"/>
        <v>2</v>
      </c>
      <c r="AE2333" s="419">
        <f t="shared" si="224"/>
        <v>2</v>
      </c>
      <c r="AF2333" s="419">
        <f t="shared" si="225"/>
        <v>4</v>
      </c>
      <c r="AG2333" s="419">
        <f t="shared" si="226"/>
        <v>3</v>
      </c>
      <c r="AH2333" s="419">
        <f t="shared" si="227"/>
        <v>0</v>
      </c>
    </row>
    <row r="2334" spans="1:34" ht="14.5" x14ac:dyDescent="0.35">
      <c r="A2334" s="681" t="s">
        <v>7212</v>
      </c>
      <c r="B2334" s="682" t="s">
        <v>5338</v>
      </c>
      <c r="C2334" s="419"/>
      <c r="D2334" s="419"/>
      <c r="E2334" s="419"/>
      <c r="F2334" s="419"/>
      <c r="G2334" s="419"/>
      <c r="H2334" s="419"/>
      <c r="I2334" s="419"/>
      <c r="J2334" s="419"/>
      <c r="K2334" s="419"/>
      <c r="L2334" s="419"/>
      <c r="M2334" t="s">
        <v>5339</v>
      </c>
      <c r="N2334">
        <v>7</v>
      </c>
      <c r="O2334">
        <v>3</v>
      </c>
      <c r="P2334">
        <v>4</v>
      </c>
      <c r="Q2334">
        <v>2</v>
      </c>
      <c r="R2334">
        <v>0</v>
      </c>
      <c r="S2334">
        <v>1</v>
      </c>
      <c r="T2334">
        <v>4</v>
      </c>
      <c r="U2334">
        <v>0</v>
      </c>
      <c r="V2334">
        <v>0</v>
      </c>
      <c r="W2334">
        <v>2</v>
      </c>
      <c r="X2334">
        <v>0</v>
      </c>
      <c r="Y2334">
        <v>0</v>
      </c>
      <c r="Z2334">
        <v>1</v>
      </c>
      <c r="AA2334">
        <v>0</v>
      </c>
      <c r="AB2334">
        <v>0</v>
      </c>
      <c r="AC2334" s="419">
        <f t="shared" si="222"/>
        <v>0</v>
      </c>
      <c r="AD2334" s="419">
        <f t="shared" si="223"/>
        <v>0</v>
      </c>
      <c r="AE2334" s="419">
        <f t="shared" si="224"/>
        <v>1</v>
      </c>
      <c r="AF2334" s="419">
        <f t="shared" si="225"/>
        <v>3</v>
      </c>
      <c r="AG2334" s="419">
        <f t="shared" si="226"/>
        <v>0</v>
      </c>
      <c r="AH2334" s="419">
        <f t="shared" si="227"/>
        <v>0</v>
      </c>
    </row>
    <row r="2335" spans="1:34" ht="14.5" x14ac:dyDescent="0.35">
      <c r="A2335" s="681" t="s">
        <v>5340</v>
      </c>
      <c r="B2335" s="682" t="s">
        <v>5341</v>
      </c>
      <c r="C2335" s="419"/>
      <c r="D2335" s="419"/>
      <c r="E2335" s="419"/>
      <c r="F2335" s="419"/>
      <c r="G2335" s="419"/>
      <c r="H2335" s="419"/>
      <c r="I2335" s="419"/>
      <c r="J2335" s="419"/>
      <c r="K2335" s="419"/>
      <c r="L2335" s="419"/>
      <c r="M2335" t="s">
        <v>5342</v>
      </c>
      <c r="N2335">
        <v>18</v>
      </c>
      <c r="O2335">
        <v>11</v>
      </c>
      <c r="P2335">
        <v>7</v>
      </c>
      <c r="Q2335">
        <v>1</v>
      </c>
      <c r="R2335">
        <v>4</v>
      </c>
      <c r="S2335">
        <v>4</v>
      </c>
      <c r="T2335">
        <v>2</v>
      </c>
      <c r="U2335">
        <v>7</v>
      </c>
      <c r="V2335">
        <v>0</v>
      </c>
      <c r="W2335">
        <v>1</v>
      </c>
      <c r="X2335">
        <v>3</v>
      </c>
      <c r="Y2335">
        <v>3</v>
      </c>
      <c r="Z2335">
        <v>1</v>
      </c>
      <c r="AA2335">
        <v>3</v>
      </c>
      <c r="AB2335">
        <v>0</v>
      </c>
      <c r="AC2335" s="419">
        <f t="shared" si="222"/>
        <v>0</v>
      </c>
      <c r="AD2335" s="419">
        <f t="shared" si="223"/>
        <v>1</v>
      </c>
      <c r="AE2335" s="419">
        <f t="shared" si="224"/>
        <v>1</v>
      </c>
      <c r="AF2335" s="419">
        <f t="shared" si="225"/>
        <v>1</v>
      </c>
      <c r="AG2335" s="419">
        <f t="shared" si="226"/>
        <v>4</v>
      </c>
      <c r="AH2335" s="419">
        <f t="shared" si="227"/>
        <v>0</v>
      </c>
    </row>
    <row r="2336" spans="1:34" ht="14.5" x14ac:dyDescent="0.35">
      <c r="A2336" s="681" t="s">
        <v>2539</v>
      </c>
      <c r="B2336" s="682" t="s">
        <v>5343</v>
      </c>
      <c r="C2336" s="419"/>
      <c r="D2336" s="419"/>
      <c r="E2336" s="419"/>
      <c r="F2336" s="419"/>
      <c r="G2336" s="419"/>
      <c r="H2336" s="419"/>
      <c r="I2336" s="419"/>
      <c r="J2336" s="419"/>
      <c r="K2336" s="419"/>
      <c r="L2336" s="419"/>
      <c r="M2336" t="s">
        <v>5344</v>
      </c>
      <c r="N2336">
        <v>3</v>
      </c>
      <c r="O2336">
        <v>1</v>
      </c>
      <c r="P2336">
        <v>2</v>
      </c>
      <c r="Q2336">
        <v>2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1</v>
      </c>
      <c r="X2336">
        <v>0</v>
      </c>
      <c r="Y2336">
        <v>0</v>
      </c>
      <c r="Z2336">
        <v>0</v>
      </c>
      <c r="AA2336">
        <v>0</v>
      </c>
      <c r="AB2336">
        <v>0</v>
      </c>
      <c r="AC2336" s="419">
        <f t="shared" si="222"/>
        <v>1</v>
      </c>
      <c r="AD2336" s="419">
        <f t="shared" si="223"/>
        <v>1</v>
      </c>
      <c r="AE2336" s="419">
        <f t="shared" si="224"/>
        <v>0</v>
      </c>
      <c r="AF2336" s="419">
        <f t="shared" si="225"/>
        <v>0</v>
      </c>
      <c r="AG2336" s="419">
        <f t="shared" si="226"/>
        <v>0</v>
      </c>
      <c r="AH2336" s="419">
        <f t="shared" si="227"/>
        <v>0</v>
      </c>
    </row>
    <row r="2337" spans="1:34" ht="14.5" x14ac:dyDescent="0.35">
      <c r="A2337" s="681" t="s">
        <v>7214</v>
      </c>
      <c r="B2337" s="682" t="s">
        <v>11818</v>
      </c>
      <c r="C2337" s="419"/>
      <c r="D2337" s="419"/>
      <c r="E2337" s="419"/>
      <c r="F2337" s="419"/>
      <c r="G2337" s="419"/>
      <c r="H2337" s="419"/>
      <c r="I2337" s="419"/>
      <c r="J2337" s="419"/>
      <c r="K2337" s="419"/>
      <c r="L2337" s="419"/>
      <c r="M2337" t="s">
        <v>11819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 s="419">
        <f t="shared" si="222"/>
        <v>0</v>
      </c>
      <c r="AD2337" s="419">
        <f t="shared" si="223"/>
        <v>0</v>
      </c>
      <c r="AE2337" s="419">
        <f t="shared" si="224"/>
        <v>0</v>
      </c>
      <c r="AF2337" s="419">
        <f t="shared" si="225"/>
        <v>0</v>
      </c>
      <c r="AG2337" s="419">
        <f t="shared" si="226"/>
        <v>0</v>
      </c>
      <c r="AH2337" s="419">
        <f t="shared" si="227"/>
        <v>0</v>
      </c>
    </row>
    <row r="2338" spans="1:34" ht="14.5" x14ac:dyDescent="0.35">
      <c r="A2338" s="681" t="s">
        <v>5347</v>
      </c>
      <c r="B2338" s="682" t="s">
        <v>5348</v>
      </c>
      <c r="C2338" s="419"/>
      <c r="D2338" s="419"/>
      <c r="E2338" s="419"/>
      <c r="F2338" s="419"/>
      <c r="G2338" s="419"/>
      <c r="H2338" s="419"/>
      <c r="I2338" s="419"/>
      <c r="J2338" s="419"/>
      <c r="K2338" s="419"/>
      <c r="L2338" s="419"/>
      <c r="M2338" t="s">
        <v>5349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 s="419">
        <f t="shared" si="222"/>
        <v>0</v>
      </c>
      <c r="AD2338" s="419">
        <f t="shared" si="223"/>
        <v>0</v>
      </c>
      <c r="AE2338" s="419">
        <f t="shared" si="224"/>
        <v>0</v>
      </c>
      <c r="AF2338" s="419">
        <f t="shared" si="225"/>
        <v>0</v>
      </c>
      <c r="AG2338" s="419">
        <f t="shared" si="226"/>
        <v>0</v>
      </c>
      <c r="AH2338" s="419">
        <f t="shared" si="227"/>
        <v>0</v>
      </c>
    </row>
    <row r="2339" spans="1:34" ht="14.5" x14ac:dyDescent="0.35">
      <c r="A2339" s="681" t="s">
        <v>8379</v>
      </c>
      <c r="B2339" s="682" t="s">
        <v>11778</v>
      </c>
      <c r="C2339" s="419"/>
      <c r="D2339" s="419"/>
      <c r="E2339" s="419"/>
      <c r="F2339" s="419"/>
      <c r="G2339" s="419"/>
      <c r="H2339" s="419"/>
      <c r="I2339" s="419"/>
      <c r="J2339" s="419"/>
      <c r="K2339" s="419"/>
      <c r="L2339" s="419"/>
      <c r="M2339" t="s">
        <v>11779</v>
      </c>
      <c r="N2339">
        <v>2</v>
      </c>
      <c r="O2339">
        <v>0</v>
      </c>
      <c r="P2339">
        <v>2</v>
      </c>
      <c r="Q2339">
        <v>1</v>
      </c>
      <c r="R2339">
        <v>0</v>
      </c>
      <c r="S2339">
        <v>0</v>
      </c>
      <c r="T2339">
        <v>1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 s="419">
        <f t="shared" si="222"/>
        <v>1</v>
      </c>
      <c r="AD2339" s="419">
        <f t="shared" si="223"/>
        <v>0</v>
      </c>
      <c r="AE2339" s="419">
        <f t="shared" si="224"/>
        <v>0</v>
      </c>
      <c r="AF2339" s="419">
        <f t="shared" si="225"/>
        <v>1</v>
      </c>
      <c r="AG2339" s="419">
        <f t="shared" si="226"/>
        <v>0</v>
      </c>
      <c r="AH2339" s="419">
        <f t="shared" si="227"/>
        <v>0</v>
      </c>
    </row>
    <row r="2340" spans="1:34" ht="14.5" x14ac:dyDescent="0.35">
      <c r="A2340" s="681" t="s">
        <v>4732</v>
      </c>
      <c r="B2340" s="682" t="s">
        <v>5351</v>
      </c>
      <c r="C2340" s="419"/>
      <c r="D2340" s="419"/>
      <c r="E2340" s="419"/>
      <c r="F2340" s="419"/>
      <c r="G2340" s="419"/>
      <c r="H2340" s="419"/>
      <c r="I2340" s="419"/>
      <c r="J2340" s="419"/>
      <c r="K2340" s="419"/>
      <c r="L2340" s="419"/>
      <c r="M2340" t="s">
        <v>5352</v>
      </c>
      <c r="N2340">
        <v>15</v>
      </c>
      <c r="O2340">
        <v>7</v>
      </c>
      <c r="P2340">
        <v>8</v>
      </c>
      <c r="Q2340">
        <v>4</v>
      </c>
      <c r="R2340">
        <v>1</v>
      </c>
      <c r="S2340">
        <v>7</v>
      </c>
      <c r="T2340">
        <v>1</v>
      </c>
      <c r="U2340">
        <v>2</v>
      </c>
      <c r="V2340">
        <v>0</v>
      </c>
      <c r="W2340">
        <v>1</v>
      </c>
      <c r="X2340">
        <v>1</v>
      </c>
      <c r="Y2340">
        <v>3</v>
      </c>
      <c r="Z2340">
        <v>1</v>
      </c>
      <c r="AA2340">
        <v>1</v>
      </c>
      <c r="AB2340">
        <v>0</v>
      </c>
      <c r="AC2340" s="419">
        <f t="shared" si="222"/>
        <v>3</v>
      </c>
      <c r="AD2340" s="419">
        <f t="shared" si="223"/>
        <v>0</v>
      </c>
      <c r="AE2340" s="419">
        <f t="shared" si="224"/>
        <v>4</v>
      </c>
      <c r="AF2340" s="419">
        <f t="shared" si="225"/>
        <v>0</v>
      </c>
      <c r="AG2340" s="419">
        <f t="shared" si="226"/>
        <v>1</v>
      </c>
      <c r="AH2340" s="419">
        <f t="shared" si="227"/>
        <v>0</v>
      </c>
    </row>
    <row r="2341" spans="1:34" ht="14.5" x14ac:dyDescent="0.35">
      <c r="A2341" s="681" t="s">
        <v>4712</v>
      </c>
      <c r="B2341" s="682" t="s">
        <v>9399</v>
      </c>
      <c r="C2341" s="419"/>
      <c r="D2341" s="419"/>
      <c r="E2341" s="419"/>
      <c r="F2341" s="419"/>
      <c r="G2341" s="419"/>
      <c r="H2341" s="419"/>
      <c r="I2341" s="419"/>
      <c r="J2341" s="419"/>
      <c r="K2341" s="419"/>
      <c r="L2341" s="419"/>
      <c r="M2341" t="s">
        <v>9400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 s="419">
        <f t="shared" si="222"/>
        <v>0</v>
      </c>
      <c r="AD2341" s="419">
        <f t="shared" si="223"/>
        <v>0</v>
      </c>
      <c r="AE2341" s="419">
        <f t="shared" si="224"/>
        <v>0</v>
      </c>
      <c r="AF2341" s="419">
        <f t="shared" si="225"/>
        <v>0</v>
      </c>
      <c r="AG2341" s="419">
        <f t="shared" si="226"/>
        <v>0</v>
      </c>
      <c r="AH2341" s="419">
        <f t="shared" si="227"/>
        <v>0</v>
      </c>
    </row>
    <row r="2342" spans="1:34" ht="14.5" x14ac:dyDescent="0.35">
      <c r="A2342" s="681" t="s">
        <v>1359</v>
      </c>
      <c r="B2342" s="682" t="s">
        <v>11825</v>
      </c>
      <c r="C2342" s="419"/>
      <c r="D2342" s="419"/>
      <c r="E2342" s="419"/>
      <c r="F2342" s="419"/>
      <c r="G2342" s="419"/>
      <c r="H2342" s="419"/>
      <c r="I2342" s="419"/>
      <c r="J2342" s="419"/>
      <c r="K2342" s="419"/>
      <c r="L2342" s="419"/>
      <c r="M2342" t="s">
        <v>21493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 s="419">
        <f t="shared" si="222"/>
        <v>0</v>
      </c>
      <c r="AD2342" s="419">
        <f t="shared" si="223"/>
        <v>0</v>
      </c>
      <c r="AE2342" s="419">
        <f t="shared" si="224"/>
        <v>0</v>
      </c>
      <c r="AF2342" s="419">
        <f t="shared" si="225"/>
        <v>0</v>
      </c>
      <c r="AG2342" s="419">
        <f t="shared" si="226"/>
        <v>0</v>
      </c>
      <c r="AH2342" s="419">
        <f t="shared" si="227"/>
        <v>0</v>
      </c>
    </row>
    <row r="2343" spans="1:34" ht="14.5" x14ac:dyDescent="0.35">
      <c r="A2343" s="681" t="s">
        <v>7798</v>
      </c>
      <c r="B2343" s="682" t="s">
        <v>5354</v>
      </c>
      <c r="C2343" s="419"/>
      <c r="D2343" s="419"/>
      <c r="E2343" s="419"/>
      <c r="F2343" s="419"/>
      <c r="G2343" s="419"/>
      <c r="H2343" s="419"/>
      <c r="I2343" s="419"/>
      <c r="J2343" s="419"/>
      <c r="K2343" s="419"/>
      <c r="L2343" s="419"/>
      <c r="M2343" t="s">
        <v>5355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 s="419">
        <f t="shared" si="222"/>
        <v>0</v>
      </c>
      <c r="AD2343" s="419">
        <f t="shared" si="223"/>
        <v>0</v>
      </c>
      <c r="AE2343" s="419">
        <f t="shared" si="224"/>
        <v>0</v>
      </c>
      <c r="AF2343" s="419">
        <f t="shared" si="225"/>
        <v>0</v>
      </c>
      <c r="AG2343" s="419">
        <f t="shared" si="226"/>
        <v>0</v>
      </c>
      <c r="AH2343" s="419">
        <f t="shared" si="227"/>
        <v>0</v>
      </c>
    </row>
    <row r="2344" spans="1:34" ht="14.5" x14ac:dyDescent="0.35">
      <c r="A2344" s="681" t="s">
        <v>1493</v>
      </c>
      <c r="B2344" s="682" t="s">
        <v>11861</v>
      </c>
      <c r="C2344" s="419"/>
      <c r="D2344" s="419"/>
      <c r="E2344" s="419"/>
      <c r="F2344" s="419"/>
      <c r="G2344" s="419"/>
      <c r="H2344" s="419"/>
      <c r="I2344" s="419"/>
      <c r="J2344" s="419"/>
      <c r="K2344" s="419"/>
      <c r="L2344" s="419"/>
      <c r="M2344" t="s">
        <v>11862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 s="419">
        <f t="shared" si="222"/>
        <v>0</v>
      </c>
      <c r="AD2344" s="419">
        <f t="shared" si="223"/>
        <v>0</v>
      </c>
      <c r="AE2344" s="419">
        <f t="shared" si="224"/>
        <v>0</v>
      </c>
      <c r="AF2344" s="419">
        <f t="shared" si="225"/>
        <v>0</v>
      </c>
      <c r="AG2344" s="419">
        <f t="shared" si="226"/>
        <v>0</v>
      </c>
      <c r="AH2344" s="419">
        <f t="shared" si="227"/>
        <v>0</v>
      </c>
    </row>
    <row r="2345" spans="1:34" ht="14.5" x14ac:dyDescent="0.35">
      <c r="A2345" s="681" t="s">
        <v>1502</v>
      </c>
      <c r="B2345" s="682" t="s">
        <v>11867</v>
      </c>
      <c r="C2345" s="419"/>
      <c r="D2345" s="419"/>
      <c r="E2345" s="419"/>
      <c r="F2345" s="419"/>
      <c r="G2345" s="419"/>
      <c r="H2345" s="419"/>
      <c r="I2345" s="419"/>
      <c r="J2345" s="419"/>
      <c r="K2345" s="419"/>
      <c r="L2345" s="419"/>
      <c r="M2345" t="s">
        <v>11868</v>
      </c>
      <c r="N2345">
        <v>2</v>
      </c>
      <c r="O2345">
        <v>2</v>
      </c>
      <c r="P2345">
        <v>0</v>
      </c>
      <c r="Q2345">
        <v>0</v>
      </c>
      <c r="R2345">
        <v>1</v>
      </c>
      <c r="S2345">
        <v>0</v>
      </c>
      <c r="T2345">
        <v>1</v>
      </c>
      <c r="U2345">
        <v>0</v>
      </c>
      <c r="V2345">
        <v>0</v>
      </c>
      <c r="W2345">
        <v>0</v>
      </c>
      <c r="X2345">
        <v>1</v>
      </c>
      <c r="Y2345">
        <v>0</v>
      </c>
      <c r="Z2345">
        <v>1</v>
      </c>
      <c r="AA2345">
        <v>0</v>
      </c>
      <c r="AB2345">
        <v>0</v>
      </c>
      <c r="AC2345" s="419">
        <f t="shared" si="222"/>
        <v>0</v>
      </c>
      <c r="AD2345" s="419">
        <f t="shared" si="223"/>
        <v>0</v>
      </c>
      <c r="AE2345" s="419">
        <f t="shared" si="224"/>
        <v>0</v>
      </c>
      <c r="AF2345" s="419">
        <f t="shared" si="225"/>
        <v>0</v>
      </c>
      <c r="AG2345" s="419">
        <f t="shared" si="226"/>
        <v>0</v>
      </c>
      <c r="AH2345" s="419">
        <f t="shared" si="227"/>
        <v>0</v>
      </c>
    </row>
    <row r="2346" spans="1:34" ht="14.5" x14ac:dyDescent="0.35">
      <c r="A2346" s="681" t="s">
        <v>1454</v>
      </c>
      <c r="B2346" s="682" t="s">
        <v>5357</v>
      </c>
      <c r="C2346" s="419"/>
      <c r="D2346" s="419"/>
      <c r="E2346" s="419"/>
      <c r="F2346" s="419"/>
      <c r="G2346" s="419"/>
      <c r="H2346" s="419"/>
      <c r="I2346" s="419"/>
      <c r="J2346" s="419"/>
      <c r="K2346" s="419"/>
      <c r="L2346" s="419"/>
      <c r="M2346" t="s">
        <v>5358</v>
      </c>
      <c r="N2346">
        <v>21</v>
      </c>
      <c r="O2346">
        <v>11</v>
      </c>
      <c r="P2346">
        <v>10</v>
      </c>
      <c r="Q2346">
        <v>3</v>
      </c>
      <c r="R2346">
        <v>4</v>
      </c>
      <c r="S2346">
        <v>2</v>
      </c>
      <c r="T2346">
        <v>3</v>
      </c>
      <c r="U2346">
        <v>9</v>
      </c>
      <c r="V2346">
        <v>0</v>
      </c>
      <c r="W2346">
        <v>2</v>
      </c>
      <c r="X2346">
        <v>2</v>
      </c>
      <c r="Y2346">
        <v>2</v>
      </c>
      <c r="Z2346">
        <v>2</v>
      </c>
      <c r="AA2346">
        <v>3</v>
      </c>
      <c r="AB2346">
        <v>0</v>
      </c>
      <c r="AC2346" s="419">
        <f t="shared" si="222"/>
        <v>1</v>
      </c>
      <c r="AD2346" s="419">
        <f t="shared" si="223"/>
        <v>2</v>
      </c>
      <c r="AE2346" s="419">
        <f t="shared" si="224"/>
        <v>0</v>
      </c>
      <c r="AF2346" s="419">
        <f t="shared" si="225"/>
        <v>1</v>
      </c>
      <c r="AG2346" s="419">
        <f t="shared" si="226"/>
        <v>6</v>
      </c>
      <c r="AH2346" s="419">
        <f t="shared" si="227"/>
        <v>0</v>
      </c>
    </row>
    <row r="2347" spans="1:34" ht="14.5" x14ac:dyDescent="0.35">
      <c r="A2347" s="681" t="s">
        <v>1484</v>
      </c>
      <c r="B2347" s="682" t="s">
        <v>5360</v>
      </c>
      <c r="C2347" s="419"/>
      <c r="D2347" s="419"/>
      <c r="E2347" s="419"/>
      <c r="F2347" s="419"/>
      <c r="G2347" s="419"/>
      <c r="H2347" s="419"/>
      <c r="I2347" s="419"/>
      <c r="J2347" s="419"/>
      <c r="K2347" s="419"/>
      <c r="L2347" s="419"/>
      <c r="M2347" t="s">
        <v>5361</v>
      </c>
      <c r="N2347">
        <v>3</v>
      </c>
      <c r="O2347">
        <v>1</v>
      </c>
      <c r="P2347">
        <v>2</v>
      </c>
      <c r="Q2347">
        <v>0</v>
      </c>
      <c r="R2347">
        <v>3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0</v>
      </c>
      <c r="AB2347">
        <v>0</v>
      </c>
      <c r="AC2347" s="419">
        <f t="shared" si="222"/>
        <v>0</v>
      </c>
      <c r="AD2347" s="419">
        <f t="shared" si="223"/>
        <v>2</v>
      </c>
      <c r="AE2347" s="419">
        <f t="shared" si="224"/>
        <v>0</v>
      </c>
      <c r="AF2347" s="419">
        <f t="shared" si="225"/>
        <v>0</v>
      </c>
      <c r="AG2347" s="419">
        <f t="shared" si="226"/>
        <v>0</v>
      </c>
      <c r="AH2347" s="419">
        <f t="shared" si="227"/>
        <v>0</v>
      </c>
    </row>
    <row r="2348" spans="1:34" ht="14.5" x14ac:dyDescent="0.35">
      <c r="A2348" s="681" t="s">
        <v>4836</v>
      </c>
      <c r="B2348" s="682" t="s">
        <v>11788</v>
      </c>
      <c r="C2348" s="419"/>
      <c r="D2348" s="419"/>
      <c r="E2348" s="419"/>
      <c r="F2348" s="419"/>
      <c r="G2348" s="419"/>
      <c r="H2348" s="419"/>
      <c r="I2348" s="419"/>
      <c r="J2348" s="419"/>
      <c r="K2348" s="419"/>
      <c r="L2348" s="419"/>
      <c r="M2348" t="s">
        <v>11789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 s="419">
        <f t="shared" si="222"/>
        <v>0</v>
      </c>
      <c r="AD2348" s="419">
        <f t="shared" si="223"/>
        <v>0</v>
      </c>
      <c r="AE2348" s="419">
        <f t="shared" si="224"/>
        <v>0</v>
      </c>
      <c r="AF2348" s="419">
        <f t="shared" si="225"/>
        <v>0</v>
      </c>
      <c r="AG2348" s="419">
        <f t="shared" si="226"/>
        <v>0</v>
      </c>
      <c r="AH2348" s="419">
        <f t="shared" si="227"/>
        <v>0</v>
      </c>
    </row>
    <row r="2349" spans="1:34" ht="14.5" x14ac:dyDescent="0.35">
      <c r="A2349" s="681" t="s">
        <v>1559</v>
      </c>
      <c r="B2349" s="682" t="s">
        <v>5362</v>
      </c>
      <c r="C2349" s="419"/>
      <c r="D2349" s="419"/>
      <c r="E2349" s="419"/>
      <c r="F2349" s="419"/>
      <c r="G2349" s="419"/>
      <c r="H2349" s="419"/>
      <c r="I2349" s="419"/>
      <c r="J2349" s="419"/>
      <c r="K2349" s="419"/>
      <c r="L2349" s="419"/>
      <c r="M2349" t="s">
        <v>129</v>
      </c>
      <c r="N2349">
        <v>6</v>
      </c>
      <c r="O2349">
        <v>4</v>
      </c>
      <c r="P2349">
        <v>2</v>
      </c>
      <c r="Q2349">
        <v>0</v>
      </c>
      <c r="R2349">
        <v>5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4</v>
      </c>
      <c r="Y2349">
        <v>0</v>
      </c>
      <c r="Z2349">
        <v>0</v>
      </c>
      <c r="AA2349">
        <v>0</v>
      </c>
      <c r="AB2349">
        <v>0</v>
      </c>
      <c r="AC2349" s="419">
        <f t="shared" si="222"/>
        <v>0</v>
      </c>
      <c r="AD2349" s="419">
        <f t="shared" si="223"/>
        <v>1</v>
      </c>
      <c r="AE2349" s="419">
        <f t="shared" si="224"/>
        <v>0</v>
      </c>
      <c r="AF2349" s="419">
        <f t="shared" si="225"/>
        <v>0</v>
      </c>
      <c r="AG2349" s="419">
        <f t="shared" si="226"/>
        <v>1</v>
      </c>
      <c r="AH2349" s="419">
        <f t="shared" si="227"/>
        <v>0</v>
      </c>
    </row>
    <row r="2350" spans="1:34" ht="14.5" x14ac:dyDescent="0.35">
      <c r="A2350" s="681" t="s">
        <v>7574</v>
      </c>
      <c r="B2350" s="682" t="s">
        <v>5363</v>
      </c>
      <c r="C2350" s="419"/>
      <c r="D2350" s="419"/>
      <c r="E2350" s="419"/>
      <c r="F2350" s="419"/>
      <c r="G2350" s="419"/>
      <c r="H2350" s="419"/>
      <c r="I2350" s="419"/>
      <c r="J2350" s="419"/>
      <c r="K2350" s="419"/>
      <c r="L2350" s="419"/>
      <c r="M2350" t="s">
        <v>3830</v>
      </c>
      <c r="N2350">
        <v>19</v>
      </c>
      <c r="O2350">
        <v>13</v>
      </c>
      <c r="P2350">
        <v>6</v>
      </c>
      <c r="Q2350">
        <v>0</v>
      </c>
      <c r="R2350">
        <v>5</v>
      </c>
      <c r="S2350">
        <v>3</v>
      </c>
      <c r="T2350">
        <v>5</v>
      </c>
      <c r="U2350">
        <v>6</v>
      </c>
      <c r="V2350">
        <v>0</v>
      </c>
      <c r="W2350">
        <v>0</v>
      </c>
      <c r="X2350">
        <v>4</v>
      </c>
      <c r="Y2350">
        <v>2</v>
      </c>
      <c r="Z2350">
        <v>4</v>
      </c>
      <c r="AA2350">
        <v>3</v>
      </c>
      <c r="AB2350">
        <v>0</v>
      </c>
      <c r="AC2350" s="419">
        <f t="shared" si="222"/>
        <v>0</v>
      </c>
      <c r="AD2350" s="419">
        <f t="shared" si="223"/>
        <v>1</v>
      </c>
      <c r="AE2350" s="419">
        <f t="shared" si="224"/>
        <v>1</v>
      </c>
      <c r="AF2350" s="419">
        <f t="shared" si="225"/>
        <v>1</v>
      </c>
      <c r="AG2350" s="419">
        <f t="shared" si="226"/>
        <v>3</v>
      </c>
      <c r="AH2350" s="419">
        <f t="shared" si="227"/>
        <v>0</v>
      </c>
    </row>
    <row r="2351" spans="1:34" ht="14.5" x14ac:dyDescent="0.35">
      <c r="A2351" s="681" t="s">
        <v>11795</v>
      </c>
      <c r="B2351" s="682" t="s">
        <v>11794</v>
      </c>
      <c r="C2351" s="419"/>
      <c r="D2351" s="419"/>
      <c r="E2351" s="419"/>
      <c r="F2351" s="419"/>
      <c r="G2351" s="419"/>
      <c r="H2351" s="419"/>
      <c r="I2351" s="419"/>
      <c r="J2351" s="419"/>
      <c r="K2351" s="419"/>
      <c r="L2351" s="419"/>
      <c r="M2351" t="s">
        <v>11796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 s="419">
        <f t="shared" si="222"/>
        <v>0</v>
      </c>
      <c r="AD2351" s="419">
        <f t="shared" si="223"/>
        <v>0</v>
      </c>
      <c r="AE2351" s="419">
        <f t="shared" si="224"/>
        <v>0</v>
      </c>
      <c r="AF2351" s="419">
        <f t="shared" si="225"/>
        <v>0</v>
      </c>
      <c r="AG2351" s="419">
        <f t="shared" si="226"/>
        <v>0</v>
      </c>
      <c r="AH2351" s="419">
        <f t="shared" si="227"/>
        <v>0</v>
      </c>
    </row>
    <row r="2352" spans="1:34" ht="14.5" x14ac:dyDescent="0.35">
      <c r="A2352" s="681" t="s">
        <v>8775</v>
      </c>
      <c r="B2352" s="682" t="s">
        <v>11857</v>
      </c>
      <c r="C2352" s="419"/>
      <c r="D2352" s="419"/>
      <c r="E2352" s="419"/>
      <c r="F2352" s="419"/>
      <c r="G2352" s="419"/>
      <c r="H2352" s="419"/>
      <c r="I2352" s="419"/>
      <c r="J2352" s="419"/>
      <c r="K2352" s="419"/>
      <c r="L2352" s="419"/>
      <c r="M2352" t="s">
        <v>11858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 s="419">
        <f t="shared" si="222"/>
        <v>0</v>
      </c>
      <c r="AD2352" s="419">
        <f t="shared" si="223"/>
        <v>0</v>
      </c>
      <c r="AE2352" s="419">
        <f t="shared" si="224"/>
        <v>0</v>
      </c>
      <c r="AF2352" s="419">
        <f t="shared" si="225"/>
        <v>0</v>
      </c>
      <c r="AG2352" s="419">
        <f t="shared" si="226"/>
        <v>0</v>
      </c>
      <c r="AH2352" s="419">
        <f t="shared" si="227"/>
        <v>0</v>
      </c>
    </row>
    <row r="2353" spans="1:34" ht="14.5" x14ac:dyDescent="0.35">
      <c r="A2353" s="681" t="s">
        <v>3213</v>
      </c>
      <c r="B2353" s="682" t="s">
        <v>5364</v>
      </c>
      <c r="C2353" s="419"/>
      <c r="D2353" s="419"/>
      <c r="E2353" s="419"/>
      <c r="F2353" s="419"/>
      <c r="G2353" s="419"/>
      <c r="H2353" s="419"/>
      <c r="I2353" s="419"/>
      <c r="J2353" s="419"/>
      <c r="K2353" s="419"/>
      <c r="L2353" s="419"/>
      <c r="M2353" t="s">
        <v>3331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 s="419">
        <f t="shared" si="222"/>
        <v>0</v>
      </c>
      <c r="AD2353" s="419">
        <f t="shared" si="223"/>
        <v>0</v>
      </c>
      <c r="AE2353" s="419">
        <f t="shared" si="224"/>
        <v>0</v>
      </c>
      <c r="AF2353" s="419">
        <f t="shared" si="225"/>
        <v>0</v>
      </c>
      <c r="AG2353" s="419">
        <f t="shared" si="226"/>
        <v>0</v>
      </c>
      <c r="AH2353" s="419">
        <f t="shared" si="227"/>
        <v>0</v>
      </c>
    </row>
    <row r="2354" spans="1:34" ht="14.5" x14ac:dyDescent="0.35">
      <c r="A2354" s="681" t="s">
        <v>1802</v>
      </c>
      <c r="B2354" s="682" t="s">
        <v>5366</v>
      </c>
      <c r="C2354" s="419"/>
      <c r="D2354" s="419"/>
      <c r="E2354" s="419"/>
      <c r="F2354" s="419"/>
      <c r="G2354" s="419"/>
      <c r="H2354" s="419"/>
      <c r="I2354" s="419"/>
      <c r="J2354" s="419"/>
      <c r="K2354" s="419"/>
      <c r="L2354" s="419"/>
      <c r="M2354" t="s">
        <v>5367</v>
      </c>
      <c r="N2354">
        <v>8</v>
      </c>
      <c r="O2354">
        <v>5</v>
      </c>
      <c r="P2354">
        <v>3</v>
      </c>
      <c r="Q2354">
        <v>0</v>
      </c>
      <c r="R2354">
        <v>2</v>
      </c>
      <c r="S2354">
        <v>0</v>
      </c>
      <c r="T2354">
        <v>3</v>
      </c>
      <c r="U2354">
        <v>3</v>
      </c>
      <c r="V2354">
        <v>0</v>
      </c>
      <c r="W2354">
        <v>0</v>
      </c>
      <c r="X2354">
        <v>1</v>
      </c>
      <c r="Y2354">
        <v>0</v>
      </c>
      <c r="Z2354">
        <v>1</v>
      </c>
      <c r="AA2354">
        <v>3</v>
      </c>
      <c r="AB2354">
        <v>0</v>
      </c>
      <c r="AC2354" s="419">
        <f t="shared" si="222"/>
        <v>0</v>
      </c>
      <c r="AD2354" s="419">
        <f t="shared" si="223"/>
        <v>1</v>
      </c>
      <c r="AE2354" s="419">
        <f t="shared" si="224"/>
        <v>0</v>
      </c>
      <c r="AF2354" s="419">
        <f t="shared" si="225"/>
        <v>2</v>
      </c>
      <c r="AG2354" s="419">
        <f t="shared" si="226"/>
        <v>0</v>
      </c>
      <c r="AH2354" s="419">
        <f t="shared" si="227"/>
        <v>0</v>
      </c>
    </row>
    <row r="2355" spans="1:34" ht="14.5" x14ac:dyDescent="0.35">
      <c r="A2355" s="681" t="s">
        <v>8288</v>
      </c>
      <c r="B2355" s="682" t="s">
        <v>11769</v>
      </c>
      <c r="C2355" s="419"/>
      <c r="D2355" s="419"/>
      <c r="E2355" s="419"/>
      <c r="F2355" s="419"/>
      <c r="G2355" s="419"/>
      <c r="H2355" s="419"/>
      <c r="I2355" s="419"/>
      <c r="J2355" s="419"/>
      <c r="K2355" s="419"/>
      <c r="L2355" s="419"/>
      <c r="M2355" t="s">
        <v>1610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 s="419">
        <f t="shared" si="222"/>
        <v>0</v>
      </c>
      <c r="AD2355" s="419">
        <f t="shared" si="223"/>
        <v>0</v>
      </c>
      <c r="AE2355" s="419">
        <f t="shared" si="224"/>
        <v>0</v>
      </c>
      <c r="AF2355" s="419">
        <f t="shared" si="225"/>
        <v>0</v>
      </c>
      <c r="AG2355" s="419">
        <f t="shared" si="226"/>
        <v>0</v>
      </c>
      <c r="AH2355" s="419">
        <f t="shared" si="227"/>
        <v>0</v>
      </c>
    </row>
    <row r="2356" spans="1:34" ht="14.5" x14ac:dyDescent="0.35">
      <c r="A2356" s="681" t="s">
        <v>5369</v>
      </c>
      <c r="B2356" s="682" t="s">
        <v>11801</v>
      </c>
      <c r="C2356" s="419"/>
      <c r="D2356" s="419"/>
      <c r="E2356" s="419"/>
      <c r="F2356" s="419"/>
      <c r="G2356" s="419"/>
      <c r="H2356" s="419"/>
      <c r="I2356" s="419"/>
      <c r="J2356" s="419"/>
      <c r="K2356" s="419"/>
      <c r="L2356" s="419"/>
      <c r="M2356" t="s">
        <v>11802</v>
      </c>
      <c r="N2356">
        <v>1</v>
      </c>
      <c r="O2356">
        <v>1</v>
      </c>
      <c r="P2356">
        <v>0</v>
      </c>
      <c r="Q2356">
        <v>0</v>
      </c>
      <c r="R2356">
        <v>0</v>
      </c>
      <c r="S2356">
        <v>1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1</v>
      </c>
      <c r="Z2356">
        <v>0</v>
      </c>
      <c r="AA2356">
        <v>0</v>
      </c>
      <c r="AB2356">
        <v>0</v>
      </c>
      <c r="AC2356" s="419">
        <f t="shared" si="222"/>
        <v>0</v>
      </c>
      <c r="AD2356" s="419">
        <f t="shared" si="223"/>
        <v>0</v>
      </c>
      <c r="AE2356" s="419">
        <f t="shared" si="224"/>
        <v>0</v>
      </c>
      <c r="AF2356" s="419">
        <f t="shared" si="225"/>
        <v>0</v>
      </c>
      <c r="AG2356" s="419">
        <f t="shared" si="226"/>
        <v>0</v>
      </c>
      <c r="AH2356" s="419">
        <f t="shared" si="227"/>
        <v>0</v>
      </c>
    </row>
    <row r="2357" spans="1:34" ht="14.5" x14ac:dyDescent="0.35">
      <c r="A2357" s="681" t="s">
        <v>3484</v>
      </c>
      <c r="B2357" s="682" t="s">
        <v>5370</v>
      </c>
      <c r="C2357" s="419"/>
      <c r="D2357" s="419"/>
      <c r="E2357" s="419"/>
      <c r="F2357" s="419"/>
      <c r="G2357" s="419"/>
      <c r="H2357" s="419"/>
      <c r="I2357" s="419"/>
      <c r="J2357" s="419"/>
      <c r="K2357" s="419"/>
      <c r="L2357" s="419"/>
      <c r="M2357" t="s">
        <v>17331</v>
      </c>
      <c r="N2357">
        <v>4</v>
      </c>
      <c r="O2357">
        <v>4</v>
      </c>
      <c r="P2357">
        <v>0</v>
      </c>
      <c r="Q2357">
        <v>1</v>
      </c>
      <c r="R2357">
        <v>0</v>
      </c>
      <c r="S2357">
        <v>0</v>
      </c>
      <c r="T2357">
        <v>0</v>
      </c>
      <c r="U2357">
        <v>3</v>
      </c>
      <c r="V2357">
        <v>0</v>
      </c>
      <c r="W2357">
        <v>1</v>
      </c>
      <c r="X2357">
        <v>0</v>
      </c>
      <c r="Y2357">
        <v>0</v>
      </c>
      <c r="Z2357">
        <v>0</v>
      </c>
      <c r="AA2357">
        <v>3</v>
      </c>
      <c r="AB2357">
        <v>0</v>
      </c>
      <c r="AC2357" s="419">
        <f t="shared" si="222"/>
        <v>0</v>
      </c>
      <c r="AD2357" s="419">
        <f t="shared" si="223"/>
        <v>0</v>
      </c>
      <c r="AE2357" s="419">
        <f t="shared" si="224"/>
        <v>0</v>
      </c>
      <c r="AF2357" s="419">
        <f t="shared" si="225"/>
        <v>0</v>
      </c>
      <c r="AG2357" s="419">
        <f t="shared" si="226"/>
        <v>0</v>
      </c>
      <c r="AH2357" s="419">
        <f t="shared" si="227"/>
        <v>0</v>
      </c>
    </row>
    <row r="2358" spans="1:34" ht="14.5" x14ac:dyDescent="0.35">
      <c r="A2358" s="681" t="s">
        <v>5099</v>
      </c>
      <c r="B2358" s="682" t="s">
        <v>11842</v>
      </c>
      <c r="C2358" s="419"/>
      <c r="D2358" s="419"/>
      <c r="E2358" s="419"/>
      <c r="F2358" s="419"/>
      <c r="G2358" s="419"/>
      <c r="H2358" s="419"/>
      <c r="I2358" s="419"/>
      <c r="J2358" s="419"/>
      <c r="K2358" s="419"/>
      <c r="L2358" s="419"/>
      <c r="M2358" t="s">
        <v>8522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 s="419">
        <f t="shared" si="222"/>
        <v>0</v>
      </c>
      <c r="AD2358" s="419">
        <f t="shared" si="223"/>
        <v>0</v>
      </c>
      <c r="AE2358" s="419">
        <f t="shared" si="224"/>
        <v>0</v>
      </c>
      <c r="AF2358" s="419">
        <f t="shared" si="225"/>
        <v>0</v>
      </c>
      <c r="AG2358" s="419">
        <f t="shared" si="226"/>
        <v>0</v>
      </c>
      <c r="AH2358" s="419">
        <f t="shared" si="227"/>
        <v>0</v>
      </c>
    </row>
    <row r="2359" spans="1:34" ht="14.5" x14ac:dyDescent="0.35">
      <c r="A2359" s="681" t="s">
        <v>3990</v>
      </c>
      <c r="B2359" s="682" t="s">
        <v>5371</v>
      </c>
      <c r="C2359" s="419"/>
      <c r="D2359" s="419"/>
      <c r="E2359" s="419"/>
      <c r="F2359" s="419"/>
      <c r="G2359" s="419"/>
      <c r="H2359" s="419"/>
      <c r="I2359" s="419"/>
      <c r="J2359" s="419"/>
      <c r="K2359" s="419"/>
      <c r="L2359" s="419"/>
      <c r="M2359" t="s">
        <v>1242</v>
      </c>
      <c r="N2359">
        <v>2</v>
      </c>
      <c r="O2359">
        <v>1</v>
      </c>
      <c r="P2359">
        <v>1</v>
      </c>
      <c r="Q2359">
        <v>0</v>
      </c>
      <c r="R2359">
        <v>0</v>
      </c>
      <c r="S2359">
        <v>2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1</v>
      </c>
      <c r="Z2359">
        <v>0</v>
      </c>
      <c r="AA2359">
        <v>0</v>
      </c>
      <c r="AB2359">
        <v>0</v>
      </c>
      <c r="AC2359" s="419">
        <f t="shared" si="222"/>
        <v>0</v>
      </c>
      <c r="AD2359" s="419">
        <f t="shared" si="223"/>
        <v>0</v>
      </c>
      <c r="AE2359" s="419">
        <f t="shared" si="224"/>
        <v>1</v>
      </c>
      <c r="AF2359" s="419">
        <f t="shared" si="225"/>
        <v>0</v>
      </c>
      <c r="AG2359" s="419">
        <f t="shared" si="226"/>
        <v>0</v>
      </c>
      <c r="AH2359" s="419">
        <f t="shared" si="227"/>
        <v>0</v>
      </c>
    </row>
    <row r="2360" spans="1:34" ht="14.5" x14ac:dyDescent="0.35">
      <c r="A2360" s="681" t="s">
        <v>5372</v>
      </c>
      <c r="B2360" s="682" t="s">
        <v>11864</v>
      </c>
      <c r="C2360" s="419"/>
      <c r="D2360" s="419"/>
      <c r="E2360" s="419"/>
      <c r="F2360" s="419"/>
      <c r="G2360" s="419"/>
      <c r="H2360" s="419"/>
      <c r="I2360" s="419"/>
      <c r="J2360" s="419"/>
      <c r="K2360" s="419"/>
      <c r="L2360" s="419"/>
      <c r="M2360" t="s">
        <v>453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 s="419">
        <f t="shared" si="222"/>
        <v>0</v>
      </c>
      <c r="AD2360" s="419">
        <f t="shared" si="223"/>
        <v>0</v>
      </c>
      <c r="AE2360" s="419">
        <f t="shared" si="224"/>
        <v>0</v>
      </c>
      <c r="AF2360" s="419">
        <f t="shared" si="225"/>
        <v>0</v>
      </c>
      <c r="AG2360" s="419">
        <f t="shared" si="226"/>
        <v>0</v>
      </c>
      <c r="AH2360" s="419">
        <f t="shared" si="227"/>
        <v>0</v>
      </c>
    </row>
    <row r="2361" spans="1:34" ht="14.5" x14ac:dyDescent="0.35">
      <c r="A2361" s="681" t="s">
        <v>11866</v>
      </c>
      <c r="B2361" s="682" t="s">
        <v>11865</v>
      </c>
      <c r="C2361" s="419"/>
      <c r="D2361" s="419"/>
      <c r="E2361" s="419"/>
      <c r="F2361" s="419"/>
      <c r="G2361" s="419"/>
      <c r="H2361" s="419"/>
      <c r="I2361" s="419"/>
      <c r="J2361" s="419"/>
      <c r="K2361" s="419"/>
      <c r="L2361" s="419"/>
      <c r="M2361" t="s">
        <v>3115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 s="419">
        <f t="shared" si="222"/>
        <v>0</v>
      </c>
      <c r="AD2361" s="419">
        <f t="shared" si="223"/>
        <v>0</v>
      </c>
      <c r="AE2361" s="419">
        <f t="shared" si="224"/>
        <v>0</v>
      </c>
      <c r="AF2361" s="419">
        <f t="shared" si="225"/>
        <v>0</v>
      </c>
      <c r="AG2361" s="419">
        <f t="shared" si="226"/>
        <v>0</v>
      </c>
      <c r="AH2361" s="419">
        <f t="shared" si="227"/>
        <v>0</v>
      </c>
    </row>
    <row r="2362" spans="1:34" ht="14.5" x14ac:dyDescent="0.35">
      <c r="A2362" s="681" t="s">
        <v>4912</v>
      </c>
      <c r="B2362" s="682" t="s">
        <v>5373</v>
      </c>
      <c r="C2362" s="419"/>
      <c r="D2362" s="419"/>
      <c r="E2362" s="419"/>
      <c r="F2362" s="419"/>
      <c r="G2362" s="419"/>
      <c r="H2362" s="419"/>
      <c r="I2362" s="419"/>
      <c r="J2362" s="419"/>
      <c r="K2362" s="419"/>
      <c r="L2362" s="419"/>
      <c r="M2362" t="s">
        <v>470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 s="419">
        <f t="shared" si="222"/>
        <v>0</v>
      </c>
      <c r="AD2362" s="419">
        <f t="shared" si="223"/>
        <v>0</v>
      </c>
      <c r="AE2362" s="419">
        <f t="shared" si="224"/>
        <v>0</v>
      </c>
      <c r="AF2362" s="419">
        <f t="shared" si="225"/>
        <v>0</v>
      </c>
      <c r="AG2362" s="419">
        <f t="shared" si="226"/>
        <v>0</v>
      </c>
      <c r="AH2362" s="419">
        <f t="shared" si="227"/>
        <v>0</v>
      </c>
    </row>
    <row r="2363" spans="1:34" ht="14.5" x14ac:dyDescent="0.35">
      <c r="A2363" s="681" t="s">
        <v>207</v>
      </c>
      <c r="B2363" s="682" t="s">
        <v>5375</v>
      </c>
      <c r="C2363" s="419"/>
      <c r="D2363" s="419"/>
      <c r="E2363" s="419"/>
      <c r="F2363" s="419"/>
      <c r="G2363" s="419"/>
      <c r="H2363" s="419"/>
      <c r="I2363" s="419"/>
      <c r="J2363" s="419"/>
      <c r="K2363" s="419"/>
      <c r="L2363" s="419"/>
      <c r="M2363" t="s">
        <v>371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 s="419">
        <f t="shared" si="222"/>
        <v>0</v>
      </c>
      <c r="AD2363" s="419">
        <f t="shared" si="223"/>
        <v>0</v>
      </c>
      <c r="AE2363" s="419">
        <f t="shared" si="224"/>
        <v>0</v>
      </c>
      <c r="AF2363" s="419">
        <f t="shared" si="225"/>
        <v>0</v>
      </c>
      <c r="AG2363" s="419">
        <f t="shared" si="226"/>
        <v>0</v>
      </c>
      <c r="AH2363" s="419">
        <f t="shared" si="227"/>
        <v>0</v>
      </c>
    </row>
    <row r="2364" spans="1:34" ht="14.5" x14ac:dyDescent="0.35">
      <c r="A2364" s="681" t="s">
        <v>4963</v>
      </c>
      <c r="B2364" s="682" t="s">
        <v>8568</v>
      </c>
      <c r="C2364" s="419"/>
      <c r="D2364" s="419"/>
      <c r="E2364" s="419"/>
      <c r="F2364" s="419"/>
      <c r="G2364" s="419"/>
      <c r="H2364" s="419"/>
      <c r="I2364" s="419"/>
      <c r="J2364" s="419"/>
      <c r="K2364" s="419"/>
      <c r="L2364" s="419"/>
      <c r="M2364" t="s">
        <v>1906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 s="419">
        <f t="shared" si="222"/>
        <v>0</v>
      </c>
      <c r="AD2364" s="419">
        <f t="shared" si="223"/>
        <v>0</v>
      </c>
      <c r="AE2364" s="419">
        <f t="shared" si="224"/>
        <v>0</v>
      </c>
      <c r="AF2364" s="419">
        <f t="shared" si="225"/>
        <v>0</v>
      </c>
      <c r="AG2364" s="419">
        <f t="shared" si="226"/>
        <v>0</v>
      </c>
      <c r="AH2364" s="419">
        <f t="shared" si="227"/>
        <v>0</v>
      </c>
    </row>
    <row r="2365" spans="1:34" ht="14.5" x14ac:dyDescent="0.35">
      <c r="A2365" s="681" t="s">
        <v>5378</v>
      </c>
      <c r="B2365" s="682" t="s">
        <v>5379</v>
      </c>
      <c r="C2365" s="419"/>
      <c r="D2365" s="419"/>
      <c r="E2365" s="419"/>
      <c r="F2365" s="419"/>
      <c r="G2365" s="419"/>
      <c r="H2365" s="419"/>
      <c r="I2365" s="419"/>
      <c r="J2365" s="419"/>
      <c r="K2365" s="419"/>
      <c r="L2365" s="419"/>
      <c r="M2365" t="s">
        <v>5380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 s="419">
        <f t="shared" si="222"/>
        <v>0</v>
      </c>
      <c r="AD2365" s="419">
        <f t="shared" si="223"/>
        <v>0</v>
      </c>
      <c r="AE2365" s="419">
        <f t="shared" si="224"/>
        <v>0</v>
      </c>
      <c r="AF2365" s="419">
        <f t="shared" si="225"/>
        <v>0</v>
      </c>
      <c r="AG2365" s="419">
        <f t="shared" si="226"/>
        <v>0</v>
      </c>
      <c r="AH2365" s="419">
        <f t="shared" si="227"/>
        <v>0</v>
      </c>
    </row>
    <row r="2366" spans="1:34" ht="14.5" x14ac:dyDescent="0.35">
      <c r="A2366" s="681" t="s">
        <v>7216</v>
      </c>
      <c r="B2366" s="682" t="s">
        <v>5384</v>
      </c>
      <c r="C2366" s="419"/>
      <c r="D2366" s="419"/>
      <c r="E2366" s="419"/>
      <c r="F2366" s="419"/>
      <c r="G2366" s="419"/>
      <c r="H2366" s="419"/>
      <c r="I2366" s="419"/>
      <c r="J2366" s="419"/>
      <c r="K2366" s="419"/>
      <c r="L2366" s="419"/>
      <c r="M2366" t="s">
        <v>1214</v>
      </c>
      <c r="N2366">
        <v>21</v>
      </c>
      <c r="O2366">
        <v>14</v>
      </c>
      <c r="P2366">
        <v>7</v>
      </c>
      <c r="Q2366">
        <v>8</v>
      </c>
      <c r="R2366">
        <v>5</v>
      </c>
      <c r="S2366">
        <v>1</v>
      </c>
      <c r="T2366">
        <v>2</v>
      </c>
      <c r="U2366">
        <v>5</v>
      </c>
      <c r="V2366">
        <v>0</v>
      </c>
      <c r="W2366">
        <v>4</v>
      </c>
      <c r="X2366">
        <v>5</v>
      </c>
      <c r="Y2366">
        <v>0</v>
      </c>
      <c r="Z2366">
        <v>1</v>
      </c>
      <c r="AA2366">
        <v>4</v>
      </c>
      <c r="AB2366">
        <v>0</v>
      </c>
      <c r="AC2366" s="419">
        <f t="shared" si="222"/>
        <v>4</v>
      </c>
      <c r="AD2366" s="419">
        <f t="shared" si="223"/>
        <v>0</v>
      </c>
      <c r="AE2366" s="419">
        <f t="shared" si="224"/>
        <v>1</v>
      </c>
      <c r="AF2366" s="419">
        <f t="shared" si="225"/>
        <v>1</v>
      </c>
      <c r="AG2366" s="419">
        <f t="shared" si="226"/>
        <v>1</v>
      </c>
      <c r="AH2366" s="419">
        <f t="shared" si="227"/>
        <v>0</v>
      </c>
    </row>
    <row r="2367" spans="1:34" ht="14.5" x14ac:dyDescent="0.35">
      <c r="A2367" s="681" t="s">
        <v>4361</v>
      </c>
      <c r="B2367" s="682" t="s">
        <v>5386</v>
      </c>
      <c r="C2367" s="419"/>
      <c r="D2367" s="419"/>
      <c r="E2367" s="419"/>
      <c r="F2367" s="419"/>
      <c r="G2367" s="419"/>
      <c r="H2367" s="419"/>
      <c r="I2367" s="419"/>
      <c r="J2367" s="419"/>
      <c r="K2367" s="419"/>
      <c r="L2367" s="419"/>
      <c r="M2367" t="s">
        <v>582</v>
      </c>
      <c r="N2367">
        <v>15</v>
      </c>
      <c r="O2367">
        <v>7</v>
      </c>
      <c r="P2367">
        <v>8</v>
      </c>
      <c r="Q2367">
        <v>7</v>
      </c>
      <c r="R2367">
        <v>5</v>
      </c>
      <c r="S2367">
        <v>2</v>
      </c>
      <c r="T2367">
        <v>1</v>
      </c>
      <c r="U2367">
        <v>0</v>
      </c>
      <c r="V2367">
        <v>0</v>
      </c>
      <c r="W2367">
        <v>3</v>
      </c>
      <c r="X2367">
        <v>2</v>
      </c>
      <c r="Y2367">
        <v>1</v>
      </c>
      <c r="Z2367">
        <v>1</v>
      </c>
      <c r="AA2367">
        <v>0</v>
      </c>
      <c r="AB2367">
        <v>0</v>
      </c>
      <c r="AC2367" s="419">
        <f t="shared" si="222"/>
        <v>4</v>
      </c>
      <c r="AD2367" s="419">
        <f t="shared" si="223"/>
        <v>3</v>
      </c>
      <c r="AE2367" s="419">
        <f t="shared" si="224"/>
        <v>1</v>
      </c>
      <c r="AF2367" s="419">
        <f t="shared" si="225"/>
        <v>0</v>
      </c>
      <c r="AG2367" s="419">
        <f t="shared" si="226"/>
        <v>0</v>
      </c>
      <c r="AH2367" s="419">
        <f t="shared" si="227"/>
        <v>0</v>
      </c>
    </row>
    <row r="2368" spans="1:34" ht="14.5" x14ac:dyDescent="0.35">
      <c r="A2368" s="681" t="s">
        <v>4413</v>
      </c>
      <c r="B2368" s="682" t="s">
        <v>11772</v>
      </c>
      <c r="C2368" s="419"/>
      <c r="D2368" s="419"/>
      <c r="E2368" s="419"/>
      <c r="F2368" s="419"/>
      <c r="G2368" s="419"/>
      <c r="H2368" s="419"/>
      <c r="I2368" s="419"/>
      <c r="J2368" s="419"/>
      <c r="K2368" s="419"/>
      <c r="L2368" s="419"/>
      <c r="M2368" t="s">
        <v>19250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 s="419">
        <f t="shared" si="222"/>
        <v>0</v>
      </c>
      <c r="AD2368" s="419">
        <f t="shared" si="223"/>
        <v>0</v>
      </c>
      <c r="AE2368" s="419">
        <f t="shared" si="224"/>
        <v>0</v>
      </c>
      <c r="AF2368" s="419">
        <f t="shared" si="225"/>
        <v>0</v>
      </c>
      <c r="AG2368" s="419">
        <f t="shared" si="226"/>
        <v>0</v>
      </c>
      <c r="AH2368" s="419">
        <f t="shared" si="227"/>
        <v>0</v>
      </c>
    </row>
    <row r="2369" spans="1:34" ht="14.5" x14ac:dyDescent="0.35">
      <c r="A2369" s="681" t="s">
        <v>7714</v>
      </c>
      <c r="B2369" s="682" t="s">
        <v>5388</v>
      </c>
      <c r="C2369" s="419"/>
      <c r="D2369" s="419"/>
      <c r="E2369" s="419"/>
      <c r="F2369" s="419"/>
      <c r="G2369" s="419"/>
      <c r="H2369" s="419"/>
      <c r="I2369" s="419"/>
      <c r="J2369" s="419"/>
      <c r="K2369" s="419"/>
      <c r="L2369" s="419"/>
      <c r="M2369" t="s">
        <v>5389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 s="419">
        <f t="shared" si="222"/>
        <v>0</v>
      </c>
      <c r="AD2369" s="419">
        <f t="shared" si="223"/>
        <v>0</v>
      </c>
      <c r="AE2369" s="419">
        <f t="shared" si="224"/>
        <v>0</v>
      </c>
      <c r="AF2369" s="419">
        <f t="shared" si="225"/>
        <v>0</v>
      </c>
      <c r="AG2369" s="419">
        <f t="shared" si="226"/>
        <v>0</v>
      </c>
      <c r="AH2369" s="419">
        <f t="shared" si="227"/>
        <v>0</v>
      </c>
    </row>
    <row r="2370" spans="1:34" ht="14.5" x14ac:dyDescent="0.35">
      <c r="A2370" s="681" t="s">
        <v>3357</v>
      </c>
      <c r="B2370" s="682" t="s">
        <v>5390</v>
      </c>
      <c r="C2370" s="419"/>
      <c r="D2370" s="419"/>
      <c r="E2370" s="419"/>
      <c r="F2370" s="419"/>
      <c r="G2370" s="419"/>
      <c r="H2370" s="419"/>
      <c r="I2370" s="419"/>
      <c r="J2370" s="419"/>
      <c r="K2370" s="419"/>
      <c r="L2370" s="419"/>
      <c r="M2370" t="s">
        <v>179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 s="419">
        <f t="shared" si="222"/>
        <v>0</v>
      </c>
      <c r="AD2370" s="419">
        <f t="shared" si="223"/>
        <v>0</v>
      </c>
      <c r="AE2370" s="419">
        <f t="shared" si="224"/>
        <v>0</v>
      </c>
      <c r="AF2370" s="419">
        <f t="shared" si="225"/>
        <v>0</v>
      </c>
      <c r="AG2370" s="419">
        <f t="shared" si="226"/>
        <v>0</v>
      </c>
      <c r="AH2370" s="419">
        <f t="shared" si="227"/>
        <v>0</v>
      </c>
    </row>
    <row r="2371" spans="1:34" ht="14.5" x14ac:dyDescent="0.35">
      <c r="A2371" s="681" t="s">
        <v>5391</v>
      </c>
      <c r="B2371" s="682" t="s">
        <v>11847</v>
      </c>
      <c r="C2371" s="419"/>
      <c r="D2371" s="419"/>
      <c r="E2371" s="419"/>
      <c r="F2371" s="419"/>
      <c r="G2371" s="419"/>
      <c r="H2371" s="419"/>
      <c r="I2371" s="419"/>
      <c r="J2371" s="419"/>
      <c r="K2371" s="419"/>
      <c r="L2371" s="419"/>
      <c r="M2371" t="s">
        <v>4846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 s="419">
        <f t="shared" si="222"/>
        <v>0</v>
      </c>
      <c r="AD2371" s="419">
        <f t="shared" si="223"/>
        <v>0</v>
      </c>
      <c r="AE2371" s="419">
        <f t="shared" si="224"/>
        <v>0</v>
      </c>
      <c r="AF2371" s="419">
        <f t="shared" si="225"/>
        <v>0</v>
      </c>
      <c r="AG2371" s="419">
        <f t="shared" si="226"/>
        <v>0</v>
      </c>
      <c r="AH2371" s="419">
        <f t="shared" si="227"/>
        <v>0</v>
      </c>
    </row>
    <row r="2372" spans="1:34" ht="14.5" x14ac:dyDescent="0.35">
      <c r="A2372" s="681" t="s">
        <v>8328</v>
      </c>
      <c r="B2372" s="682" t="s">
        <v>11791</v>
      </c>
      <c r="C2372" s="419"/>
      <c r="D2372" s="419"/>
      <c r="E2372" s="419"/>
      <c r="F2372" s="419"/>
      <c r="G2372" s="419"/>
      <c r="H2372" s="419"/>
      <c r="I2372" s="419"/>
      <c r="J2372" s="419"/>
      <c r="K2372" s="419"/>
      <c r="L2372" s="419"/>
      <c r="M2372" t="s">
        <v>5392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 s="419">
        <f t="shared" ref="AC2372:AC2435" si="228">+Q2372-W2372</f>
        <v>0</v>
      </c>
      <c r="AD2372" s="419">
        <f t="shared" ref="AD2372:AD2435" si="229">+R2372-X2372</f>
        <v>0</v>
      </c>
      <c r="AE2372" s="419">
        <f t="shared" ref="AE2372:AE2435" si="230">+S2372-Y2372</f>
        <v>0</v>
      </c>
      <c r="AF2372" s="419">
        <f t="shared" ref="AF2372:AF2435" si="231">+T2372-Z2372</f>
        <v>0</v>
      </c>
      <c r="AG2372" s="419">
        <f t="shared" ref="AG2372:AG2435" si="232">+U2372-AA2372</f>
        <v>0</v>
      </c>
      <c r="AH2372" s="419">
        <f t="shared" ref="AH2372:AH2435" si="233">+V2372-AB2372</f>
        <v>0</v>
      </c>
    </row>
    <row r="2373" spans="1:34" ht="14.5" x14ac:dyDescent="0.35">
      <c r="A2373" s="681" t="s">
        <v>8329</v>
      </c>
      <c r="B2373" s="682" t="s">
        <v>11850</v>
      </c>
      <c r="C2373" s="419"/>
      <c r="D2373" s="419"/>
      <c r="E2373" s="419"/>
      <c r="F2373" s="419"/>
      <c r="G2373" s="419"/>
      <c r="H2373" s="419"/>
      <c r="I2373" s="419"/>
      <c r="J2373" s="419"/>
      <c r="K2373" s="419"/>
      <c r="L2373" s="419"/>
      <c r="M2373" t="s">
        <v>11851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 s="419">
        <f t="shared" si="228"/>
        <v>0</v>
      </c>
      <c r="AD2373" s="419">
        <f t="shared" si="229"/>
        <v>0</v>
      </c>
      <c r="AE2373" s="419">
        <f t="shared" si="230"/>
        <v>0</v>
      </c>
      <c r="AF2373" s="419">
        <f t="shared" si="231"/>
        <v>0</v>
      </c>
      <c r="AG2373" s="419">
        <f t="shared" si="232"/>
        <v>0</v>
      </c>
      <c r="AH2373" s="419">
        <f t="shared" si="233"/>
        <v>0</v>
      </c>
    </row>
    <row r="2374" spans="1:34" ht="14.5" x14ac:dyDescent="0.35">
      <c r="A2374" s="681" t="s">
        <v>8771</v>
      </c>
      <c r="B2374" s="682" t="s">
        <v>11812</v>
      </c>
      <c r="C2374" s="419"/>
      <c r="D2374" s="419"/>
      <c r="E2374" s="419"/>
      <c r="F2374" s="419"/>
      <c r="G2374" s="419"/>
      <c r="H2374" s="419"/>
      <c r="I2374" s="419"/>
      <c r="J2374" s="419"/>
      <c r="K2374" s="419"/>
      <c r="L2374" s="419"/>
      <c r="M2374" t="s">
        <v>11813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 s="419">
        <f t="shared" si="228"/>
        <v>0</v>
      </c>
      <c r="AD2374" s="419">
        <f t="shared" si="229"/>
        <v>0</v>
      </c>
      <c r="AE2374" s="419">
        <f t="shared" si="230"/>
        <v>0</v>
      </c>
      <c r="AF2374" s="419">
        <f t="shared" si="231"/>
        <v>0</v>
      </c>
      <c r="AG2374" s="419">
        <f t="shared" si="232"/>
        <v>0</v>
      </c>
      <c r="AH2374" s="419">
        <f t="shared" si="233"/>
        <v>0</v>
      </c>
    </row>
    <row r="2375" spans="1:34" ht="14.5" x14ac:dyDescent="0.35">
      <c r="A2375" s="681" t="s">
        <v>2847</v>
      </c>
      <c r="B2375" s="682" t="s">
        <v>11843</v>
      </c>
      <c r="C2375" s="419"/>
      <c r="D2375" s="419"/>
      <c r="E2375" s="419"/>
      <c r="F2375" s="419"/>
      <c r="G2375" s="419"/>
      <c r="H2375" s="419"/>
      <c r="I2375" s="419"/>
      <c r="J2375" s="419"/>
      <c r="K2375" s="419"/>
      <c r="L2375" s="419"/>
      <c r="M2375" t="s">
        <v>257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 s="419">
        <f t="shared" si="228"/>
        <v>0</v>
      </c>
      <c r="AD2375" s="419">
        <f t="shared" si="229"/>
        <v>0</v>
      </c>
      <c r="AE2375" s="419">
        <f t="shared" si="230"/>
        <v>0</v>
      </c>
      <c r="AF2375" s="419">
        <f t="shared" si="231"/>
        <v>0</v>
      </c>
      <c r="AG2375" s="419">
        <f t="shared" si="232"/>
        <v>0</v>
      </c>
      <c r="AH2375" s="419">
        <f t="shared" si="233"/>
        <v>0</v>
      </c>
    </row>
    <row r="2376" spans="1:34" ht="14.5" x14ac:dyDescent="0.35">
      <c r="A2376" s="681" t="s">
        <v>1762</v>
      </c>
      <c r="B2376" s="682" t="s">
        <v>11775</v>
      </c>
      <c r="C2376" s="419"/>
      <c r="D2376" s="419"/>
      <c r="E2376" s="419"/>
      <c r="F2376" s="419"/>
      <c r="G2376" s="419"/>
      <c r="H2376" s="419"/>
      <c r="I2376" s="419"/>
      <c r="J2376" s="419"/>
      <c r="K2376" s="419"/>
      <c r="L2376" s="419"/>
      <c r="M2376" t="s">
        <v>5393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 s="419">
        <f t="shared" si="228"/>
        <v>0</v>
      </c>
      <c r="AD2376" s="419">
        <f t="shared" si="229"/>
        <v>0</v>
      </c>
      <c r="AE2376" s="419">
        <f t="shared" si="230"/>
        <v>0</v>
      </c>
      <c r="AF2376" s="419">
        <f t="shared" si="231"/>
        <v>0</v>
      </c>
      <c r="AG2376" s="419">
        <f t="shared" si="232"/>
        <v>0</v>
      </c>
      <c r="AH2376" s="419">
        <f t="shared" si="233"/>
        <v>0</v>
      </c>
    </row>
    <row r="2377" spans="1:34" ht="14.5" x14ac:dyDescent="0.35">
      <c r="A2377" s="681" t="s">
        <v>3006</v>
      </c>
      <c r="B2377" s="682" t="s">
        <v>11808</v>
      </c>
      <c r="C2377" s="419"/>
      <c r="D2377" s="419"/>
      <c r="E2377" s="419"/>
      <c r="F2377" s="419"/>
      <c r="G2377" s="419"/>
      <c r="H2377" s="419"/>
      <c r="I2377" s="419"/>
      <c r="J2377" s="419"/>
      <c r="K2377" s="419"/>
      <c r="L2377" s="419"/>
      <c r="M2377" t="s">
        <v>11809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 s="419">
        <f t="shared" si="228"/>
        <v>0</v>
      </c>
      <c r="AD2377" s="419">
        <f t="shared" si="229"/>
        <v>0</v>
      </c>
      <c r="AE2377" s="419">
        <f t="shared" si="230"/>
        <v>0</v>
      </c>
      <c r="AF2377" s="419">
        <f t="shared" si="231"/>
        <v>0</v>
      </c>
      <c r="AG2377" s="419">
        <f t="shared" si="232"/>
        <v>0</v>
      </c>
      <c r="AH2377" s="419">
        <f t="shared" si="233"/>
        <v>0</v>
      </c>
    </row>
    <row r="2378" spans="1:34" ht="14.5" x14ac:dyDescent="0.35">
      <c r="A2378" s="681" t="s">
        <v>3232</v>
      </c>
      <c r="B2378" s="682" t="s">
        <v>5394</v>
      </c>
      <c r="C2378" s="419"/>
      <c r="D2378" s="419"/>
      <c r="E2378" s="419"/>
      <c r="F2378" s="419"/>
      <c r="G2378" s="419"/>
      <c r="H2378" s="419"/>
      <c r="I2378" s="419"/>
      <c r="J2378" s="419"/>
      <c r="K2378" s="419"/>
      <c r="L2378" s="419"/>
      <c r="M2378" t="s">
        <v>5395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 s="419">
        <f t="shared" si="228"/>
        <v>0</v>
      </c>
      <c r="AD2378" s="419">
        <f t="shared" si="229"/>
        <v>0</v>
      </c>
      <c r="AE2378" s="419">
        <f t="shared" si="230"/>
        <v>0</v>
      </c>
      <c r="AF2378" s="419">
        <f t="shared" si="231"/>
        <v>0</v>
      </c>
      <c r="AG2378" s="419">
        <f t="shared" si="232"/>
        <v>0</v>
      </c>
      <c r="AH2378" s="419">
        <f t="shared" si="233"/>
        <v>0</v>
      </c>
    </row>
    <row r="2379" spans="1:34" ht="14.5" x14ac:dyDescent="0.35">
      <c r="A2379" s="681" t="s">
        <v>1964</v>
      </c>
      <c r="B2379" s="682" t="s">
        <v>11728</v>
      </c>
      <c r="C2379" s="419"/>
      <c r="D2379" s="419"/>
      <c r="E2379" s="419"/>
      <c r="F2379" s="419"/>
      <c r="G2379" s="419"/>
      <c r="H2379" s="419"/>
      <c r="I2379" s="419"/>
      <c r="J2379" s="419"/>
      <c r="K2379" s="419"/>
      <c r="L2379" s="419"/>
      <c r="M2379" t="s">
        <v>2459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 s="419">
        <f t="shared" si="228"/>
        <v>0</v>
      </c>
      <c r="AD2379" s="419">
        <f t="shared" si="229"/>
        <v>0</v>
      </c>
      <c r="AE2379" s="419">
        <f t="shared" si="230"/>
        <v>0</v>
      </c>
      <c r="AF2379" s="419">
        <f t="shared" si="231"/>
        <v>0</v>
      </c>
      <c r="AG2379" s="419">
        <f t="shared" si="232"/>
        <v>0</v>
      </c>
      <c r="AH2379" s="419">
        <f t="shared" si="233"/>
        <v>0</v>
      </c>
    </row>
    <row r="2380" spans="1:34" ht="14.5" x14ac:dyDescent="0.35">
      <c r="A2380" s="681" t="s">
        <v>1972</v>
      </c>
      <c r="B2380" s="682" t="s">
        <v>5398</v>
      </c>
      <c r="C2380" s="419"/>
      <c r="D2380" s="419"/>
      <c r="E2380" s="419"/>
      <c r="F2380" s="419"/>
      <c r="G2380" s="419"/>
      <c r="H2380" s="419"/>
      <c r="I2380" s="419"/>
      <c r="J2380" s="419"/>
      <c r="K2380" s="419"/>
      <c r="L2380" s="419"/>
      <c r="M2380" t="s">
        <v>548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 s="419">
        <f t="shared" si="228"/>
        <v>0</v>
      </c>
      <c r="AD2380" s="419">
        <f t="shared" si="229"/>
        <v>0</v>
      </c>
      <c r="AE2380" s="419">
        <f t="shared" si="230"/>
        <v>0</v>
      </c>
      <c r="AF2380" s="419">
        <f t="shared" si="231"/>
        <v>0</v>
      </c>
      <c r="AG2380" s="419">
        <f t="shared" si="232"/>
        <v>0</v>
      </c>
      <c r="AH2380" s="419">
        <f t="shared" si="233"/>
        <v>0</v>
      </c>
    </row>
    <row r="2381" spans="1:34" ht="14.5" x14ac:dyDescent="0.35">
      <c r="A2381" s="681" t="s">
        <v>5397</v>
      </c>
      <c r="B2381" s="682" t="s">
        <v>5400</v>
      </c>
      <c r="C2381" s="419"/>
      <c r="D2381" s="419"/>
      <c r="E2381" s="419"/>
      <c r="F2381" s="419"/>
      <c r="G2381" s="419"/>
      <c r="H2381" s="419"/>
      <c r="I2381" s="419"/>
      <c r="J2381" s="419"/>
      <c r="K2381" s="419"/>
      <c r="L2381" s="419"/>
      <c r="M2381" t="s">
        <v>5401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 s="419">
        <f t="shared" si="228"/>
        <v>0</v>
      </c>
      <c r="AD2381" s="419">
        <f t="shared" si="229"/>
        <v>0</v>
      </c>
      <c r="AE2381" s="419">
        <f t="shared" si="230"/>
        <v>0</v>
      </c>
      <c r="AF2381" s="419">
        <f t="shared" si="231"/>
        <v>0</v>
      </c>
      <c r="AG2381" s="419">
        <f t="shared" si="232"/>
        <v>0</v>
      </c>
      <c r="AH2381" s="419">
        <f t="shared" si="233"/>
        <v>0</v>
      </c>
    </row>
    <row r="2382" spans="1:34" ht="14.5" x14ac:dyDescent="0.35">
      <c r="A2382" s="681" t="s">
        <v>5385</v>
      </c>
      <c r="B2382" s="682" t="s">
        <v>5404</v>
      </c>
      <c r="C2382" s="419"/>
      <c r="D2382" s="419"/>
      <c r="E2382" s="419"/>
      <c r="F2382" s="419"/>
      <c r="G2382" s="419"/>
      <c r="H2382" s="419"/>
      <c r="I2382" s="419"/>
      <c r="J2382" s="419"/>
      <c r="K2382" s="419"/>
      <c r="L2382" s="419"/>
      <c r="M2382" t="s">
        <v>79</v>
      </c>
      <c r="N2382">
        <v>14</v>
      </c>
      <c r="O2382">
        <v>9</v>
      </c>
      <c r="P2382">
        <v>5</v>
      </c>
      <c r="Q2382">
        <v>2</v>
      </c>
      <c r="R2382">
        <v>2</v>
      </c>
      <c r="S2382">
        <v>3</v>
      </c>
      <c r="T2382">
        <v>0</v>
      </c>
      <c r="U2382">
        <v>7</v>
      </c>
      <c r="V2382">
        <v>0</v>
      </c>
      <c r="W2382">
        <v>1</v>
      </c>
      <c r="X2382">
        <v>1</v>
      </c>
      <c r="Y2382">
        <v>2</v>
      </c>
      <c r="Z2382">
        <v>0</v>
      </c>
      <c r="AA2382">
        <v>5</v>
      </c>
      <c r="AB2382">
        <v>0</v>
      </c>
      <c r="AC2382" s="419">
        <f t="shared" si="228"/>
        <v>1</v>
      </c>
      <c r="AD2382" s="419">
        <f t="shared" si="229"/>
        <v>1</v>
      </c>
      <c r="AE2382" s="419">
        <f t="shared" si="230"/>
        <v>1</v>
      </c>
      <c r="AF2382" s="419">
        <f t="shared" si="231"/>
        <v>0</v>
      </c>
      <c r="AG2382" s="419">
        <f t="shared" si="232"/>
        <v>2</v>
      </c>
      <c r="AH2382" s="419">
        <f t="shared" si="233"/>
        <v>0</v>
      </c>
    </row>
    <row r="2383" spans="1:34" ht="14.5" x14ac:dyDescent="0.35">
      <c r="A2383" s="681" t="s">
        <v>5405</v>
      </c>
      <c r="B2383" s="682" t="s">
        <v>5406</v>
      </c>
      <c r="C2383" s="419"/>
      <c r="D2383" s="419"/>
      <c r="E2383" s="419"/>
      <c r="F2383" s="419"/>
      <c r="G2383" s="419"/>
      <c r="H2383" s="419"/>
      <c r="I2383" s="419"/>
      <c r="J2383" s="419"/>
      <c r="K2383" s="419"/>
      <c r="L2383" s="419"/>
      <c r="M2383" t="s">
        <v>5407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 s="419">
        <f t="shared" si="228"/>
        <v>0</v>
      </c>
      <c r="AD2383" s="419">
        <f t="shared" si="229"/>
        <v>0</v>
      </c>
      <c r="AE2383" s="419">
        <f t="shared" si="230"/>
        <v>0</v>
      </c>
      <c r="AF2383" s="419">
        <f t="shared" si="231"/>
        <v>0</v>
      </c>
      <c r="AG2383" s="419">
        <f t="shared" si="232"/>
        <v>0</v>
      </c>
      <c r="AH2383" s="419">
        <f t="shared" si="233"/>
        <v>0</v>
      </c>
    </row>
    <row r="2384" spans="1:34" ht="14.5" x14ac:dyDescent="0.35">
      <c r="A2384" s="681" t="s">
        <v>7219</v>
      </c>
      <c r="B2384" s="682" t="s">
        <v>5408</v>
      </c>
      <c r="C2384" s="419"/>
      <c r="D2384" s="419"/>
      <c r="E2384" s="419"/>
      <c r="F2384" s="419"/>
      <c r="G2384" s="419"/>
      <c r="H2384" s="419"/>
      <c r="I2384" s="419"/>
      <c r="J2384" s="419"/>
      <c r="K2384" s="419"/>
      <c r="L2384" s="419"/>
      <c r="M2384" t="s">
        <v>7956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 s="419">
        <f t="shared" si="228"/>
        <v>0</v>
      </c>
      <c r="AD2384" s="419">
        <f t="shared" si="229"/>
        <v>0</v>
      </c>
      <c r="AE2384" s="419">
        <f t="shared" si="230"/>
        <v>0</v>
      </c>
      <c r="AF2384" s="419">
        <f t="shared" si="231"/>
        <v>0</v>
      </c>
      <c r="AG2384" s="419">
        <f t="shared" si="232"/>
        <v>0</v>
      </c>
      <c r="AH2384" s="419">
        <f t="shared" si="233"/>
        <v>0</v>
      </c>
    </row>
    <row r="2385" spans="1:34" ht="14.5" x14ac:dyDescent="0.35">
      <c r="A2385" s="681" t="s">
        <v>8219</v>
      </c>
      <c r="B2385" s="682" t="s">
        <v>8569</v>
      </c>
      <c r="C2385" s="419"/>
      <c r="D2385" s="419"/>
      <c r="E2385" s="419"/>
      <c r="F2385" s="419"/>
      <c r="G2385" s="419"/>
      <c r="H2385" s="419"/>
      <c r="I2385" s="419"/>
      <c r="J2385" s="419"/>
      <c r="K2385" s="419"/>
      <c r="L2385" s="419"/>
      <c r="M2385" t="s">
        <v>959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 s="419">
        <f t="shared" si="228"/>
        <v>0</v>
      </c>
      <c r="AD2385" s="419">
        <f t="shared" si="229"/>
        <v>0</v>
      </c>
      <c r="AE2385" s="419">
        <f t="shared" si="230"/>
        <v>0</v>
      </c>
      <c r="AF2385" s="419">
        <f t="shared" si="231"/>
        <v>0</v>
      </c>
      <c r="AG2385" s="419">
        <f t="shared" si="232"/>
        <v>0</v>
      </c>
      <c r="AH2385" s="419">
        <f t="shared" si="233"/>
        <v>0</v>
      </c>
    </row>
    <row r="2386" spans="1:34" ht="14.5" x14ac:dyDescent="0.35">
      <c r="A2386" s="681" t="s">
        <v>2330</v>
      </c>
      <c r="B2386" s="682" t="s">
        <v>11782</v>
      </c>
      <c r="C2386" s="419"/>
      <c r="D2386" s="419"/>
      <c r="E2386" s="419"/>
      <c r="F2386" s="419"/>
      <c r="G2386" s="419"/>
      <c r="H2386" s="419"/>
      <c r="I2386" s="419"/>
      <c r="J2386" s="419"/>
      <c r="K2386" s="419"/>
      <c r="L2386" s="419"/>
      <c r="M2386" t="s">
        <v>949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 s="419">
        <f t="shared" si="228"/>
        <v>0</v>
      </c>
      <c r="AD2386" s="419">
        <f t="shared" si="229"/>
        <v>0</v>
      </c>
      <c r="AE2386" s="419">
        <f t="shared" si="230"/>
        <v>0</v>
      </c>
      <c r="AF2386" s="419">
        <f t="shared" si="231"/>
        <v>0</v>
      </c>
      <c r="AG2386" s="419">
        <f t="shared" si="232"/>
        <v>0</v>
      </c>
      <c r="AH2386" s="419">
        <f t="shared" si="233"/>
        <v>0</v>
      </c>
    </row>
    <row r="2387" spans="1:34" ht="14.5" x14ac:dyDescent="0.35">
      <c r="A2387" s="681" t="s">
        <v>4259</v>
      </c>
      <c r="B2387" s="682" t="s">
        <v>11832</v>
      </c>
      <c r="C2387" s="419"/>
      <c r="D2387" s="419"/>
      <c r="E2387" s="419"/>
      <c r="F2387" s="419"/>
      <c r="G2387" s="419"/>
      <c r="H2387" s="419"/>
      <c r="I2387" s="419"/>
      <c r="J2387" s="419"/>
      <c r="K2387" s="419"/>
      <c r="L2387" s="419"/>
      <c r="M2387" t="s">
        <v>11833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 s="419">
        <f t="shared" si="228"/>
        <v>0</v>
      </c>
      <c r="AD2387" s="419">
        <f t="shared" si="229"/>
        <v>0</v>
      </c>
      <c r="AE2387" s="419">
        <f t="shared" si="230"/>
        <v>0</v>
      </c>
      <c r="AF2387" s="419">
        <f t="shared" si="231"/>
        <v>0</v>
      </c>
      <c r="AG2387" s="419">
        <f t="shared" si="232"/>
        <v>0</v>
      </c>
      <c r="AH2387" s="419">
        <f t="shared" si="233"/>
        <v>0</v>
      </c>
    </row>
    <row r="2388" spans="1:34" ht="14.5" x14ac:dyDescent="0.35">
      <c r="A2388" s="681" t="s">
        <v>7751</v>
      </c>
      <c r="B2388" s="682" t="s">
        <v>5411</v>
      </c>
      <c r="C2388" s="419"/>
      <c r="D2388" s="419"/>
      <c r="E2388" s="419"/>
      <c r="F2388" s="419"/>
      <c r="G2388" s="419"/>
      <c r="H2388" s="419"/>
      <c r="I2388" s="419"/>
      <c r="J2388" s="419"/>
      <c r="K2388" s="419"/>
      <c r="L2388" s="419"/>
      <c r="M2388" t="s">
        <v>5412</v>
      </c>
      <c r="N2388">
        <v>2</v>
      </c>
      <c r="O2388">
        <v>2</v>
      </c>
      <c r="P2388">
        <v>0</v>
      </c>
      <c r="Q2388">
        <v>0</v>
      </c>
      <c r="R2388">
        <v>1</v>
      </c>
      <c r="S2388">
        <v>0</v>
      </c>
      <c r="T2388">
        <v>1</v>
      </c>
      <c r="U2388">
        <v>0</v>
      </c>
      <c r="V2388">
        <v>0</v>
      </c>
      <c r="W2388">
        <v>0</v>
      </c>
      <c r="X2388">
        <v>1</v>
      </c>
      <c r="Y2388">
        <v>0</v>
      </c>
      <c r="Z2388">
        <v>1</v>
      </c>
      <c r="AA2388">
        <v>0</v>
      </c>
      <c r="AB2388">
        <v>0</v>
      </c>
      <c r="AC2388" s="419">
        <f t="shared" si="228"/>
        <v>0</v>
      </c>
      <c r="AD2388" s="419">
        <f t="shared" si="229"/>
        <v>0</v>
      </c>
      <c r="AE2388" s="419">
        <f t="shared" si="230"/>
        <v>0</v>
      </c>
      <c r="AF2388" s="419">
        <f t="shared" si="231"/>
        <v>0</v>
      </c>
      <c r="AG2388" s="419">
        <f t="shared" si="232"/>
        <v>0</v>
      </c>
      <c r="AH2388" s="419">
        <f t="shared" si="233"/>
        <v>0</v>
      </c>
    </row>
    <row r="2389" spans="1:34" ht="14.5" x14ac:dyDescent="0.35">
      <c r="A2389" s="681" t="s">
        <v>2442</v>
      </c>
      <c r="B2389" s="682" t="s">
        <v>11804</v>
      </c>
      <c r="C2389" s="419"/>
      <c r="D2389" s="419"/>
      <c r="E2389" s="419"/>
      <c r="F2389" s="419"/>
      <c r="G2389" s="419"/>
      <c r="H2389" s="419"/>
      <c r="I2389" s="419"/>
      <c r="J2389" s="419"/>
      <c r="K2389" s="419"/>
      <c r="L2389" s="419"/>
      <c r="M2389" t="s">
        <v>11805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 s="419">
        <f t="shared" si="228"/>
        <v>0</v>
      </c>
      <c r="AD2389" s="419">
        <f t="shared" si="229"/>
        <v>0</v>
      </c>
      <c r="AE2389" s="419">
        <f t="shared" si="230"/>
        <v>0</v>
      </c>
      <c r="AF2389" s="419">
        <f t="shared" si="231"/>
        <v>0</v>
      </c>
      <c r="AG2389" s="419">
        <f t="shared" si="232"/>
        <v>0</v>
      </c>
      <c r="AH2389" s="419">
        <f t="shared" si="233"/>
        <v>0</v>
      </c>
    </row>
    <row r="2390" spans="1:34" ht="14.5" x14ac:dyDescent="0.35">
      <c r="A2390" s="681" t="s">
        <v>2505</v>
      </c>
      <c r="B2390" s="682" t="s">
        <v>8566</v>
      </c>
      <c r="C2390" s="419"/>
      <c r="D2390" s="419"/>
      <c r="E2390" s="419"/>
      <c r="F2390" s="419"/>
      <c r="G2390" s="419"/>
      <c r="H2390" s="419"/>
      <c r="I2390" s="419"/>
      <c r="J2390" s="419"/>
      <c r="K2390" s="419"/>
      <c r="L2390" s="419"/>
      <c r="M2390" t="s">
        <v>8567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 s="419">
        <f t="shared" si="228"/>
        <v>0</v>
      </c>
      <c r="AD2390" s="419">
        <f t="shared" si="229"/>
        <v>0</v>
      </c>
      <c r="AE2390" s="419">
        <f t="shared" si="230"/>
        <v>0</v>
      </c>
      <c r="AF2390" s="419">
        <f t="shared" si="231"/>
        <v>0</v>
      </c>
      <c r="AG2390" s="419">
        <f t="shared" si="232"/>
        <v>0</v>
      </c>
      <c r="AH2390" s="419">
        <f t="shared" si="233"/>
        <v>0</v>
      </c>
    </row>
    <row r="2391" spans="1:34" ht="14.5" x14ac:dyDescent="0.35">
      <c r="A2391" s="681" t="s">
        <v>8241</v>
      </c>
      <c r="B2391" s="682" t="s">
        <v>11823</v>
      </c>
      <c r="C2391" s="419"/>
      <c r="D2391" s="419"/>
      <c r="E2391" s="419"/>
      <c r="F2391" s="419"/>
      <c r="G2391" s="419"/>
      <c r="H2391" s="419"/>
      <c r="I2391" s="419"/>
      <c r="J2391" s="419"/>
      <c r="K2391" s="419"/>
      <c r="L2391" s="419"/>
      <c r="M2391" t="s">
        <v>1686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 s="419">
        <f t="shared" si="228"/>
        <v>0</v>
      </c>
      <c r="AD2391" s="419">
        <f t="shared" si="229"/>
        <v>0</v>
      </c>
      <c r="AE2391" s="419">
        <f t="shared" si="230"/>
        <v>0</v>
      </c>
      <c r="AF2391" s="419">
        <f t="shared" si="231"/>
        <v>0</v>
      </c>
      <c r="AG2391" s="419">
        <f t="shared" si="232"/>
        <v>0</v>
      </c>
      <c r="AH2391" s="419">
        <f t="shared" si="233"/>
        <v>0</v>
      </c>
    </row>
    <row r="2392" spans="1:34" ht="14.5" x14ac:dyDescent="0.35">
      <c r="A2392" s="681" t="s">
        <v>8391</v>
      </c>
      <c r="B2392" s="682" t="s">
        <v>11798</v>
      </c>
      <c r="C2392" s="419"/>
      <c r="D2392" s="419"/>
      <c r="E2392" s="419"/>
      <c r="F2392" s="419"/>
      <c r="G2392" s="419"/>
      <c r="H2392" s="419"/>
      <c r="I2392" s="419"/>
      <c r="J2392" s="419"/>
      <c r="K2392" s="419"/>
      <c r="L2392" s="419"/>
      <c r="M2392" t="s">
        <v>3625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 s="419">
        <f t="shared" si="228"/>
        <v>0</v>
      </c>
      <c r="AD2392" s="419">
        <f t="shared" si="229"/>
        <v>0</v>
      </c>
      <c r="AE2392" s="419">
        <f t="shared" si="230"/>
        <v>0</v>
      </c>
      <c r="AF2392" s="419">
        <f t="shared" si="231"/>
        <v>0</v>
      </c>
      <c r="AG2392" s="419">
        <f t="shared" si="232"/>
        <v>0</v>
      </c>
      <c r="AH2392" s="419">
        <f t="shared" si="233"/>
        <v>0</v>
      </c>
    </row>
    <row r="2393" spans="1:34" ht="14.5" x14ac:dyDescent="0.35">
      <c r="A2393" s="681" t="s">
        <v>5414</v>
      </c>
      <c r="B2393" s="682" t="s">
        <v>11816</v>
      </c>
      <c r="C2393" s="419"/>
      <c r="D2393" s="419"/>
      <c r="E2393" s="419"/>
      <c r="F2393" s="419"/>
      <c r="G2393" s="419"/>
      <c r="H2393" s="419"/>
      <c r="I2393" s="419"/>
      <c r="J2393" s="419"/>
      <c r="K2393" s="419"/>
      <c r="L2393" s="419"/>
      <c r="M2393" t="s">
        <v>11817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 s="419">
        <f t="shared" si="228"/>
        <v>0</v>
      </c>
      <c r="AD2393" s="419">
        <f t="shared" si="229"/>
        <v>0</v>
      </c>
      <c r="AE2393" s="419">
        <f t="shared" si="230"/>
        <v>0</v>
      </c>
      <c r="AF2393" s="419">
        <f t="shared" si="231"/>
        <v>0</v>
      </c>
      <c r="AG2393" s="419">
        <f t="shared" si="232"/>
        <v>0</v>
      </c>
      <c r="AH2393" s="419">
        <f t="shared" si="233"/>
        <v>0</v>
      </c>
    </row>
    <row r="2394" spans="1:34" ht="14.5" x14ac:dyDescent="0.35">
      <c r="A2394" s="681" t="s">
        <v>3455</v>
      </c>
      <c r="B2394" s="682" t="s">
        <v>5415</v>
      </c>
      <c r="C2394" s="419"/>
      <c r="D2394" s="419"/>
      <c r="E2394" s="419"/>
      <c r="F2394" s="419"/>
      <c r="G2394" s="419"/>
      <c r="H2394" s="419"/>
      <c r="I2394" s="419"/>
      <c r="J2394" s="419"/>
      <c r="K2394" s="419"/>
      <c r="L2394" s="419"/>
      <c r="M2394" t="s">
        <v>5416</v>
      </c>
      <c r="N2394">
        <v>4</v>
      </c>
      <c r="O2394">
        <v>2</v>
      </c>
      <c r="P2394">
        <v>2</v>
      </c>
      <c r="Q2394">
        <v>0</v>
      </c>
      <c r="R2394">
        <v>0</v>
      </c>
      <c r="S2394">
        <v>0</v>
      </c>
      <c r="T2394">
        <v>3</v>
      </c>
      <c r="U2394">
        <v>1</v>
      </c>
      <c r="V2394">
        <v>0</v>
      </c>
      <c r="W2394">
        <v>0</v>
      </c>
      <c r="X2394">
        <v>0</v>
      </c>
      <c r="Y2394">
        <v>0</v>
      </c>
      <c r="Z2394">
        <v>1</v>
      </c>
      <c r="AA2394">
        <v>1</v>
      </c>
      <c r="AB2394">
        <v>0</v>
      </c>
      <c r="AC2394" s="419">
        <f t="shared" si="228"/>
        <v>0</v>
      </c>
      <c r="AD2394" s="419">
        <f t="shared" si="229"/>
        <v>0</v>
      </c>
      <c r="AE2394" s="419">
        <f t="shared" si="230"/>
        <v>0</v>
      </c>
      <c r="AF2394" s="419">
        <f t="shared" si="231"/>
        <v>2</v>
      </c>
      <c r="AG2394" s="419">
        <f t="shared" si="232"/>
        <v>0</v>
      </c>
      <c r="AH2394" s="419">
        <f t="shared" si="233"/>
        <v>0</v>
      </c>
    </row>
    <row r="2395" spans="1:34" ht="14.5" x14ac:dyDescent="0.35">
      <c r="A2395" s="681" t="s">
        <v>3463</v>
      </c>
      <c r="B2395" s="682" t="s">
        <v>12119</v>
      </c>
      <c r="C2395" s="419"/>
      <c r="D2395" s="419"/>
      <c r="E2395" s="419"/>
      <c r="F2395" s="419"/>
      <c r="G2395" s="419"/>
      <c r="H2395" s="419"/>
      <c r="I2395" s="419"/>
      <c r="J2395" s="419"/>
      <c r="K2395" s="419"/>
      <c r="L2395" s="419"/>
      <c r="M2395" t="s">
        <v>1491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 s="419">
        <f t="shared" si="228"/>
        <v>0</v>
      </c>
      <c r="AD2395" s="419">
        <f t="shared" si="229"/>
        <v>0</v>
      </c>
      <c r="AE2395" s="419">
        <f t="shared" si="230"/>
        <v>0</v>
      </c>
      <c r="AF2395" s="419">
        <f t="shared" si="231"/>
        <v>0</v>
      </c>
      <c r="AG2395" s="419">
        <f t="shared" si="232"/>
        <v>0</v>
      </c>
      <c r="AH2395" s="419">
        <f t="shared" si="233"/>
        <v>0</v>
      </c>
    </row>
    <row r="2396" spans="1:34" ht="14.5" x14ac:dyDescent="0.35">
      <c r="A2396" s="681" t="s">
        <v>3459</v>
      </c>
      <c r="B2396" s="682" t="s">
        <v>8918</v>
      </c>
      <c r="C2396" s="419"/>
      <c r="D2396" s="419"/>
      <c r="E2396" s="419"/>
      <c r="F2396" s="419"/>
      <c r="G2396" s="419"/>
      <c r="H2396" s="419"/>
      <c r="I2396" s="419"/>
      <c r="J2396" s="419"/>
      <c r="K2396" s="419"/>
      <c r="L2396" s="419"/>
      <c r="M2396" t="s">
        <v>8919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 s="419">
        <f t="shared" si="228"/>
        <v>0</v>
      </c>
      <c r="AD2396" s="419">
        <f t="shared" si="229"/>
        <v>0</v>
      </c>
      <c r="AE2396" s="419">
        <f t="shared" si="230"/>
        <v>0</v>
      </c>
      <c r="AF2396" s="419">
        <f t="shared" si="231"/>
        <v>0</v>
      </c>
      <c r="AG2396" s="419">
        <f t="shared" si="232"/>
        <v>0</v>
      </c>
      <c r="AH2396" s="419">
        <f t="shared" si="233"/>
        <v>0</v>
      </c>
    </row>
    <row r="2397" spans="1:34" ht="14.5" x14ac:dyDescent="0.35">
      <c r="A2397" s="681" t="s">
        <v>5419</v>
      </c>
      <c r="B2397" s="682" t="s">
        <v>5420</v>
      </c>
      <c r="C2397" s="419"/>
      <c r="D2397" s="419"/>
      <c r="E2397" s="419"/>
      <c r="F2397" s="419"/>
      <c r="G2397" s="419"/>
      <c r="H2397" s="419"/>
      <c r="I2397" s="419"/>
      <c r="J2397" s="419"/>
      <c r="K2397" s="419"/>
      <c r="L2397" s="419"/>
      <c r="M2397" t="s">
        <v>5287</v>
      </c>
      <c r="N2397">
        <v>10</v>
      </c>
      <c r="O2397">
        <v>6</v>
      </c>
      <c r="P2397">
        <v>4</v>
      </c>
      <c r="Q2397">
        <v>1</v>
      </c>
      <c r="R2397">
        <v>7</v>
      </c>
      <c r="S2397">
        <v>0</v>
      </c>
      <c r="T2397">
        <v>0</v>
      </c>
      <c r="U2397">
        <v>2</v>
      </c>
      <c r="V2397">
        <v>0</v>
      </c>
      <c r="W2397">
        <v>1</v>
      </c>
      <c r="X2397">
        <v>4</v>
      </c>
      <c r="Y2397">
        <v>0</v>
      </c>
      <c r="Z2397">
        <v>0</v>
      </c>
      <c r="AA2397">
        <v>1</v>
      </c>
      <c r="AB2397">
        <v>0</v>
      </c>
      <c r="AC2397" s="419">
        <f t="shared" si="228"/>
        <v>0</v>
      </c>
      <c r="AD2397" s="419">
        <f t="shared" si="229"/>
        <v>3</v>
      </c>
      <c r="AE2397" s="419">
        <f t="shared" si="230"/>
        <v>0</v>
      </c>
      <c r="AF2397" s="419">
        <f t="shared" si="231"/>
        <v>0</v>
      </c>
      <c r="AG2397" s="419">
        <f t="shared" si="232"/>
        <v>1</v>
      </c>
      <c r="AH2397" s="419">
        <f t="shared" si="233"/>
        <v>0</v>
      </c>
    </row>
    <row r="2398" spans="1:34" ht="14.5" x14ac:dyDescent="0.35">
      <c r="A2398" s="681" t="s">
        <v>8484</v>
      </c>
      <c r="B2398" s="682" t="s">
        <v>8564</v>
      </c>
      <c r="C2398" s="419"/>
      <c r="D2398" s="419"/>
      <c r="E2398" s="419"/>
      <c r="F2398" s="419"/>
      <c r="G2398" s="419"/>
      <c r="H2398" s="419"/>
      <c r="I2398" s="419"/>
      <c r="J2398" s="419"/>
      <c r="K2398" s="419"/>
      <c r="L2398" s="419"/>
      <c r="M2398" t="s">
        <v>8565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 s="419">
        <f t="shared" si="228"/>
        <v>0</v>
      </c>
      <c r="AD2398" s="419">
        <f t="shared" si="229"/>
        <v>0</v>
      </c>
      <c r="AE2398" s="419">
        <f t="shared" si="230"/>
        <v>0</v>
      </c>
      <c r="AF2398" s="419">
        <f t="shared" si="231"/>
        <v>0</v>
      </c>
      <c r="AG2398" s="419">
        <f t="shared" si="232"/>
        <v>0</v>
      </c>
      <c r="AH2398" s="419">
        <f t="shared" si="233"/>
        <v>0</v>
      </c>
    </row>
    <row r="2399" spans="1:34" ht="14.5" x14ac:dyDescent="0.35">
      <c r="A2399" s="681" t="s">
        <v>5421</v>
      </c>
      <c r="B2399" s="682" t="s">
        <v>5422</v>
      </c>
      <c r="C2399" s="419"/>
      <c r="D2399" s="419"/>
      <c r="E2399" s="419"/>
      <c r="F2399" s="419"/>
      <c r="G2399" s="419"/>
      <c r="H2399" s="419"/>
      <c r="I2399" s="419"/>
      <c r="J2399" s="419"/>
      <c r="K2399" s="419"/>
      <c r="L2399" s="419"/>
      <c r="M2399" t="s">
        <v>1352</v>
      </c>
      <c r="N2399">
        <v>5</v>
      </c>
      <c r="O2399">
        <v>2</v>
      </c>
      <c r="P2399">
        <v>3</v>
      </c>
      <c r="Q2399">
        <v>5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2</v>
      </c>
      <c r="X2399">
        <v>0</v>
      </c>
      <c r="Y2399">
        <v>0</v>
      </c>
      <c r="Z2399">
        <v>0</v>
      </c>
      <c r="AA2399">
        <v>0</v>
      </c>
      <c r="AB2399">
        <v>0</v>
      </c>
      <c r="AC2399" s="419">
        <f t="shared" si="228"/>
        <v>3</v>
      </c>
      <c r="AD2399" s="419">
        <f t="shared" si="229"/>
        <v>0</v>
      </c>
      <c r="AE2399" s="419">
        <f t="shared" si="230"/>
        <v>0</v>
      </c>
      <c r="AF2399" s="419">
        <f t="shared" si="231"/>
        <v>0</v>
      </c>
      <c r="AG2399" s="419">
        <f t="shared" si="232"/>
        <v>0</v>
      </c>
      <c r="AH2399" s="419">
        <f t="shared" si="233"/>
        <v>0</v>
      </c>
    </row>
    <row r="2400" spans="1:34" ht="14.5" x14ac:dyDescent="0.35">
      <c r="A2400" s="681" t="s">
        <v>5423</v>
      </c>
      <c r="B2400" s="682" t="s">
        <v>5424</v>
      </c>
      <c r="C2400" s="419"/>
      <c r="D2400" s="419"/>
      <c r="E2400" s="419"/>
      <c r="F2400" s="419"/>
      <c r="G2400" s="419"/>
      <c r="H2400" s="419"/>
      <c r="I2400" s="419"/>
      <c r="J2400" s="419"/>
      <c r="K2400" s="419"/>
      <c r="L2400" s="419"/>
      <c r="M2400" t="s">
        <v>5425</v>
      </c>
      <c r="N2400">
        <v>4</v>
      </c>
      <c r="O2400">
        <v>2</v>
      </c>
      <c r="P2400">
        <v>2</v>
      </c>
      <c r="Q2400">
        <v>0</v>
      </c>
      <c r="R2400">
        <v>1</v>
      </c>
      <c r="S2400">
        <v>0</v>
      </c>
      <c r="T2400">
        <v>0</v>
      </c>
      <c r="U2400">
        <v>3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 s="419">
        <f t="shared" si="228"/>
        <v>0</v>
      </c>
      <c r="AD2400" s="419">
        <f t="shared" si="229"/>
        <v>0</v>
      </c>
      <c r="AE2400" s="419">
        <f t="shared" si="230"/>
        <v>0</v>
      </c>
      <c r="AF2400" s="419">
        <f t="shared" si="231"/>
        <v>0</v>
      </c>
      <c r="AG2400" s="419">
        <f t="shared" si="232"/>
        <v>2</v>
      </c>
      <c r="AH2400" s="419">
        <f t="shared" si="233"/>
        <v>0</v>
      </c>
    </row>
    <row r="2401" spans="1:34" ht="14.5" x14ac:dyDescent="0.35">
      <c r="A2401" s="681" t="s">
        <v>8486</v>
      </c>
      <c r="B2401" s="682" t="s">
        <v>8485</v>
      </c>
      <c r="C2401" s="419"/>
      <c r="D2401" s="419"/>
      <c r="E2401" s="419"/>
      <c r="F2401" s="419"/>
      <c r="G2401" s="419"/>
      <c r="H2401" s="419"/>
      <c r="I2401" s="419"/>
      <c r="J2401" s="419"/>
      <c r="K2401" s="419"/>
      <c r="L2401" s="419"/>
      <c r="M2401" t="s">
        <v>21508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 s="419">
        <f t="shared" si="228"/>
        <v>0</v>
      </c>
      <c r="AD2401" s="419">
        <f t="shared" si="229"/>
        <v>0</v>
      </c>
      <c r="AE2401" s="419">
        <f t="shared" si="230"/>
        <v>0</v>
      </c>
      <c r="AF2401" s="419">
        <f t="shared" si="231"/>
        <v>0</v>
      </c>
      <c r="AG2401" s="419">
        <f t="shared" si="232"/>
        <v>0</v>
      </c>
      <c r="AH2401" s="419">
        <f t="shared" si="233"/>
        <v>0</v>
      </c>
    </row>
    <row r="2402" spans="1:34" ht="14.5" x14ac:dyDescent="0.35">
      <c r="A2402" s="681" t="s">
        <v>3576</v>
      </c>
      <c r="B2402" s="682" t="s">
        <v>5426</v>
      </c>
      <c r="C2402" s="419"/>
      <c r="D2402" s="419"/>
      <c r="E2402" s="419"/>
      <c r="F2402" s="419"/>
      <c r="G2402" s="419"/>
      <c r="H2402" s="419"/>
      <c r="I2402" s="419"/>
      <c r="J2402" s="419"/>
      <c r="K2402" s="419"/>
      <c r="L2402" s="419"/>
      <c r="M2402" t="s">
        <v>5427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 s="419">
        <f t="shared" si="228"/>
        <v>0</v>
      </c>
      <c r="AD2402" s="419">
        <f t="shared" si="229"/>
        <v>0</v>
      </c>
      <c r="AE2402" s="419">
        <f t="shared" si="230"/>
        <v>0</v>
      </c>
      <c r="AF2402" s="419">
        <f t="shared" si="231"/>
        <v>0</v>
      </c>
      <c r="AG2402" s="419">
        <f t="shared" si="232"/>
        <v>0</v>
      </c>
      <c r="AH2402" s="419">
        <f t="shared" si="233"/>
        <v>0</v>
      </c>
    </row>
    <row r="2403" spans="1:34" ht="14.5" x14ac:dyDescent="0.35">
      <c r="A2403" s="681" t="s">
        <v>1602</v>
      </c>
      <c r="B2403" s="682" t="s">
        <v>11289</v>
      </c>
      <c r="C2403" s="419"/>
      <c r="D2403" s="419"/>
      <c r="E2403" s="419"/>
      <c r="F2403" s="419"/>
      <c r="G2403" s="419"/>
      <c r="H2403" s="419"/>
      <c r="I2403" s="419"/>
      <c r="J2403" s="419"/>
      <c r="K2403" s="419"/>
      <c r="L2403" s="419"/>
      <c r="M2403" t="s">
        <v>11290</v>
      </c>
      <c r="N2403">
        <v>1</v>
      </c>
      <c r="O2403">
        <v>1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0</v>
      </c>
      <c r="AB2403">
        <v>0</v>
      </c>
      <c r="AC2403" s="419">
        <f t="shared" si="228"/>
        <v>0</v>
      </c>
      <c r="AD2403" s="419">
        <f t="shared" si="229"/>
        <v>0</v>
      </c>
      <c r="AE2403" s="419">
        <f t="shared" si="230"/>
        <v>0</v>
      </c>
      <c r="AF2403" s="419">
        <f t="shared" si="231"/>
        <v>0</v>
      </c>
      <c r="AG2403" s="419">
        <f t="shared" si="232"/>
        <v>0</v>
      </c>
      <c r="AH2403" s="419">
        <f t="shared" si="233"/>
        <v>0</v>
      </c>
    </row>
    <row r="2404" spans="1:34" ht="14.5" x14ac:dyDescent="0.35">
      <c r="A2404" s="681" t="s">
        <v>5232</v>
      </c>
      <c r="B2404" s="682" t="s">
        <v>8728</v>
      </c>
      <c r="C2404" s="419"/>
      <c r="D2404" s="419"/>
      <c r="E2404" s="419"/>
      <c r="F2404" s="419"/>
      <c r="G2404" s="419"/>
      <c r="H2404" s="419"/>
      <c r="I2404" s="419"/>
      <c r="J2404" s="419"/>
      <c r="K2404" s="419"/>
      <c r="L2404" s="419"/>
      <c r="M2404" t="s">
        <v>8729</v>
      </c>
      <c r="N2404">
        <v>18</v>
      </c>
      <c r="O2404">
        <v>12</v>
      </c>
      <c r="P2404">
        <v>6</v>
      </c>
      <c r="Q2404">
        <v>7</v>
      </c>
      <c r="R2404">
        <v>3</v>
      </c>
      <c r="S2404">
        <v>6</v>
      </c>
      <c r="T2404">
        <v>1</v>
      </c>
      <c r="U2404">
        <v>1</v>
      </c>
      <c r="V2404">
        <v>0</v>
      </c>
      <c r="W2404">
        <v>5</v>
      </c>
      <c r="X2404">
        <v>3</v>
      </c>
      <c r="Y2404">
        <v>3</v>
      </c>
      <c r="Z2404">
        <v>0</v>
      </c>
      <c r="AA2404">
        <v>1</v>
      </c>
      <c r="AB2404">
        <v>0</v>
      </c>
      <c r="AC2404" s="419">
        <f t="shared" si="228"/>
        <v>2</v>
      </c>
      <c r="AD2404" s="419">
        <f t="shared" si="229"/>
        <v>0</v>
      </c>
      <c r="AE2404" s="419">
        <f t="shared" si="230"/>
        <v>3</v>
      </c>
      <c r="AF2404" s="419">
        <f t="shared" si="231"/>
        <v>1</v>
      </c>
      <c r="AG2404" s="419">
        <f t="shared" si="232"/>
        <v>0</v>
      </c>
      <c r="AH2404" s="419">
        <f t="shared" si="233"/>
        <v>0</v>
      </c>
    </row>
    <row r="2405" spans="1:34" ht="14.5" x14ac:dyDescent="0.35">
      <c r="A2405" s="681" t="s">
        <v>7372</v>
      </c>
      <c r="B2405" s="682" t="s">
        <v>5428</v>
      </c>
      <c r="C2405" s="419"/>
      <c r="D2405" s="419"/>
      <c r="E2405" s="419"/>
      <c r="F2405" s="419"/>
      <c r="G2405" s="419"/>
      <c r="H2405" s="419"/>
      <c r="I2405" s="419"/>
      <c r="J2405" s="419"/>
      <c r="K2405" s="419"/>
      <c r="L2405" s="419"/>
      <c r="M2405" t="s">
        <v>5429</v>
      </c>
      <c r="N2405">
        <v>36</v>
      </c>
      <c r="O2405">
        <v>19</v>
      </c>
      <c r="P2405">
        <v>17</v>
      </c>
      <c r="Q2405">
        <v>4</v>
      </c>
      <c r="R2405">
        <v>14</v>
      </c>
      <c r="S2405">
        <v>0</v>
      </c>
      <c r="T2405">
        <v>0</v>
      </c>
      <c r="U2405">
        <v>18</v>
      </c>
      <c r="V2405">
        <v>0</v>
      </c>
      <c r="W2405">
        <v>1</v>
      </c>
      <c r="X2405">
        <v>10</v>
      </c>
      <c r="Y2405">
        <v>0</v>
      </c>
      <c r="Z2405">
        <v>0</v>
      </c>
      <c r="AA2405">
        <v>8</v>
      </c>
      <c r="AB2405">
        <v>0</v>
      </c>
      <c r="AC2405" s="419">
        <f t="shared" si="228"/>
        <v>3</v>
      </c>
      <c r="AD2405" s="419">
        <f t="shared" si="229"/>
        <v>4</v>
      </c>
      <c r="AE2405" s="419">
        <f t="shared" si="230"/>
        <v>0</v>
      </c>
      <c r="AF2405" s="419">
        <f t="shared" si="231"/>
        <v>0</v>
      </c>
      <c r="AG2405" s="419">
        <f t="shared" si="232"/>
        <v>10</v>
      </c>
      <c r="AH2405" s="419">
        <f t="shared" si="233"/>
        <v>0</v>
      </c>
    </row>
    <row r="2406" spans="1:34" ht="14.5" x14ac:dyDescent="0.35">
      <c r="A2406" s="681" t="s">
        <v>1748</v>
      </c>
      <c r="B2406" s="682" t="s">
        <v>8519</v>
      </c>
      <c r="C2406" s="419"/>
      <c r="D2406" s="419"/>
      <c r="E2406" s="419"/>
      <c r="F2406" s="419"/>
      <c r="G2406" s="419"/>
      <c r="H2406" s="419"/>
      <c r="I2406" s="419"/>
      <c r="J2406" s="419"/>
      <c r="K2406" s="419"/>
      <c r="L2406" s="419"/>
      <c r="M2406" t="s">
        <v>8881</v>
      </c>
      <c r="N2406">
        <v>17</v>
      </c>
      <c r="O2406">
        <v>9</v>
      </c>
      <c r="P2406">
        <v>8</v>
      </c>
      <c r="Q2406">
        <v>2</v>
      </c>
      <c r="R2406">
        <v>1</v>
      </c>
      <c r="S2406">
        <v>3</v>
      </c>
      <c r="T2406">
        <v>4</v>
      </c>
      <c r="U2406">
        <v>3</v>
      </c>
      <c r="V2406">
        <v>4</v>
      </c>
      <c r="W2406">
        <v>1</v>
      </c>
      <c r="X2406">
        <v>0</v>
      </c>
      <c r="Y2406">
        <v>1</v>
      </c>
      <c r="Z2406">
        <v>2</v>
      </c>
      <c r="AA2406">
        <v>2</v>
      </c>
      <c r="AB2406">
        <v>3</v>
      </c>
      <c r="AC2406" s="419">
        <f t="shared" si="228"/>
        <v>1</v>
      </c>
      <c r="AD2406" s="419">
        <f t="shared" si="229"/>
        <v>1</v>
      </c>
      <c r="AE2406" s="419">
        <f t="shared" si="230"/>
        <v>2</v>
      </c>
      <c r="AF2406" s="419">
        <f t="shared" si="231"/>
        <v>2</v>
      </c>
      <c r="AG2406" s="419">
        <f t="shared" si="232"/>
        <v>1</v>
      </c>
      <c r="AH2406" s="419">
        <f t="shared" si="233"/>
        <v>1</v>
      </c>
    </row>
    <row r="2407" spans="1:34" ht="14.5" x14ac:dyDescent="0.35">
      <c r="A2407" s="681" t="s">
        <v>2299</v>
      </c>
      <c r="B2407" s="682" t="s">
        <v>5430</v>
      </c>
      <c r="C2407" s="419"/>
      <c r="D2407" s="419"/>
      <c r="E2407" s="419"/>
      <c r="F2407" s="419"/>
      <c r="G2407" s="419"/>
      <c r="H2407" s="419"/>
      <c r="I2407" s="419"/>
      <c r="J2407" s="419"/>
      <c r="K2407" s="419"/>
      <c r="L2407" s="419"/>
      <c r="M2407" t="s">
        <v>5046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 s="419">
        <f t="shared" si="228"/>
        <v>0</v>
      </c>
      <c r="AD2407" s="419">
        <f t="shared" si="229"/>
        <v>0</v>
      </c>
      <c r="AE2407" s="419">
        <f t="shared" si="230"/>
        <v>0</v>
      </c>
      <c r="AF2407" s="419">
        <f t="shared" si="231"/>
        <v>0</v>
      </c>
      <c r="AG2407" s="419">
        <f t="shared" si="232"/>
        <v>0</v>
      </c>
      <c r="AH2407" s="419">
        <f t="shared" si="233"/>
        <v>0</v>
      </c>
    </row>
    <row r="2408" spans="1:34" ht="14.5" x14ac:dyDescent="0.35">
      <c r="A2408" s="681" t="s">
        <v>4135</v>
      </c>
      <c r="B2408" s="682" t="s">
        <v>11423</v>
      </c>
      <c r="C2408" s="419"/>
      <c r="D2408" s="419"/>
      <c r="E2408" s="419"/>
      <c r="F2408" s="419"/>
      <c r="G2408" s="419"/>
      <c r="H2408" s="419"/>
      <c r="I2408" s="419"/>
      <c r="J2408" s="419"/>
      <c r="K2408" s="419"/>
      <c r="L2408" s="419"/>
      <c r="M2408" t="s">
        <v>231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 s="419">
        <f t="shared" si="228"/>
        <v>0</v>
      </c>
      <c r="AD2408" s="419">
        <f t="shared" si="229"/>
        <v>0</v>
      </c>
      <c r="AE2408" s="419">
        <f t="shared" si="230"/>
        <v>0</v>
      </c>
      <c r="AF2408" s="419">
        <f t="shared" si="231"/>
        <v>0</v>
      </c>
      <c r="AG2408" s="419">
        <f t="shared" si="232"/>
        <v>0</v>
      </c>
      <c r="AH2408" s="419">
        <f t="shared" si="233"/>
        <v>0</v>
      </c>
    </row>
    <row r="2409" spans="1:34" ht="14.5" x14ac:dyDescent="0.35">
      <c r="A2409" s="681" t="s">
        <v>3831</v>
      </c>
      <c r="B2409" s="682" t="s">
        <v>5431</v>
      </c>
      <c r="C2409" s="419"/>
      <c r="D2409" s="419"/>
      <c r="E2409" s="419"/>
      <c r="F2409" s="419"/>
      <c r="G2409" s="419"/>
      <c r="H2409" s="419"/>
      <c r="I2409" s="419"/>
      <c r="J2409" s="419"/>
      <c r="K2409" s="419"/>
      <c r="L2409" s="419"/>
      <c r="M2409" t="s">
        <v>1266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 s="419">
        <f t="shared" si="228"/>
        <v>0</v>
      </c>
      <c r="AD2409" s="419">
        <f t="shared" si="229"/>
        <v>0</v>
      </c>
      <c r="AE2409" s="419">
        <f t="shared" si="230"/>
        <v>0</v>
      </c>
      <c r="AF2409" s="419">
        <f t="shared" si="231"/>
        <v>0</v>
      </c>
      <c r="AG2409" s="419">
        <f t="shared" si="232"/>
        <v>0</v>
      </c>
      <c r="AH2409" s="419">
        <f t="shared" si="233"/>
        <v>0</v>
      </c>
    </row>
    <row r="2410" spans="1:34" ht="14.5" x14ac:dyDescent="0.35">
      <c r="A2410" s="681" t="s">
        <v>5433</v>
      </c>
      <c r="B2410" s="682" t="s">
        <v>5434</v>
      </c>
      <c r="C2410" s="419"/>
      <c r="D2410" s="419"/>
      <c r="E2410" s="419"/>
      <c r="F2410" s="419"/>
      <c r="G2410" s="419"/>
      <c r="H2410" s="419"/>
      <c r="I2410" s="419"/>
      <c r="J2410" s="419"/>
      <c r="K2410" s="419"/>
      <c r="L2410" s="419"/>
      <c r="M2410" t="s">
        <v>3818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 s="419">
        <f t="shared" si="228"/>
        <v>0</v>
      </c>
      <c r="AD2410" s="419">
        <f t="shared" si="229"/>
        <v>0</v>
      </c>
      <c r="AE2410" s="419">
        <f t="shared" si="230"/>
        <v>0</v>
      </c>
      <c r="AF2410" s="419">
        <f t="shared" si="231"/>
        <v>0</v>
      </c>
      <c r="AG2410" s="419">
        <f t="shared" si="232"/>
        <v>0</v>
      </c>
      <c r="AH2410" s="419">
        <f t="shared" si="233"/>
        <v>0</v>
      </c>
    </row>
    <row r="2411" spans="1:34" ht="14.5" x14ac:dyDescent="0.35">
      <c r="A2411" s="681" t="s">
        <v>5003</v>
      </c>
      <c r="B2411" s="682" t="s">
        <v>5437</v>
      </c>
      <c r="C2411" s="419"/>
      <c r="D2411" s="419"/>
      <c r="E2411" s="419"/>
      <c r="F2411" s="419"/>
      <c r="G2411" s="419"/>
      <c r="H2411" s="419"/>
      <c r="I2411" s="419"/>
      <c r="J2411" s="419"/>
      <c r="K2411" s="419"/>
      <c r="L2411" s="419"/>
      <c r="M2411" t="s">
        <v>5438</v>
      </c>
      <c r="N2411">
        <v>2</v>
      </c>
      <c r="O2411">
        <v>2</v>
      </c>
      <c r="P2411">
        <v>0</v>
      </c>
      <c r="Q2411">
        <v>1</v>
      </c>
      <c r="R2411">
        <v>0</v>
      </c>
      <c r="S2411">
        <v>0</v>
      </c>
      <c r="T2411">
        <v>0</v>
      </c>
      <c r="U2411">
        <v>1</v>
      </c>
      <c r="V2411">
        <v>0</v>
      </c>
      <c r="W2411">
        <v>1</v>
      </c>
      <c r="X2411">
        <v>0</v>
      </c>
      <c r="Y2411">
        <v>0</v>
      </c>
      <c r="Z2411">
        <v>0</v>
      </c>
      <c r="AA2411">
        <v>1</v>
      </c>
      <c r="AB2411">
        <v>0</v>
      </c>
      <c r="AC2411" s="419">
        <f t="shared" si="228"/>
        <v>0</v>
      </c>
      <c r="AD2411" s="419">
        <f t="shared" si="229"/>
        <v>0</v>
      </c>
      <c r="AE2411" s="419">
        <f t="shared" si="230"/>
        <v>0</v>
      </c>
      <c r="AF2411" s="419">
        <f t="shared" si="231"/>
        <v>0</v>
      </c>
      <c r="AG2411" s="419">
        <f t="shared" si="232"/>
        <v>0</v>
      </c>
      <c r="AH2411" s="419">
        <f t="shared" si="233"/>
        <v>0</v>
      </c>
    </row>
    <row r="2412" spans="1:34" ht="14.5" x14ac:dyDescent="0.35">
      <c r="A2412" s="681" t="s">
        <v>5440</v>
      </c>
      <c r="B2412" s="682" t="s">
        <v>5441</v>
      </c>
      <c r="C2412" s="419"/>
      <c r="D2412" s="419"/>
      <c r="E2412" s="419"/>
      <c r="F2412" s="419"/>
      <c r="G2412" s="419"/>
      <c r="H2412" s="419"/>
      <c r="I2412" s="419"/>
      <c r="J2412" s="419"/>
      <c r="K2412" s="419"/>
      <c r="L2412" s="419"/>
      <c r="M2412" t="s">
        <v>371</v>
      </c>
      <c r="N2412">
        <v>16</v>
      </c>
      <c r="O2412">
        <v>9</v>
      </c>
      <c r="P2412">
        <v>7</v>
      </c>
      <c r="Q2412">
        <v>5</v>
      </c>
      <c r="R2412">
        <v>6</v>
      </c>
      <c r="S2412">
        <v>4</v>
      </c>
      <c r="T2412">
        <v>1</v>
      </c>
      <c r="U2412">
        <v>0</v>
      </c>
      <c r="V2412">
        <v>0</v>
      </c>
      <c r="W2412">
        <v>3</v>
      </c>
      <c r="X2412">
        <v>2</v>
      </c>
      <c r="Y2412">
        <v>3</v>
      </c>
      <c r="Z2412">
        <v>1</v>
      </c>
      <c r="AA2412">
        <v>0</v>
      </c>
      <c r="AB2412">
        <v>0</v>
      </c>
      <c r="AC2412" s="419">
        <f t="shared" si="228"/>
        <v>2</v>
      </c>
      <c r="AD2412" s="419">
        <f t="shared" si="229"/>
        <v>4</v>
      </c>
      <c r="AE2412" s="419">
        <f t="shared" si="230"/>
        <v>1</v>
      </c>
      <c r="AF2412" s="419">
        <f t="shared" si="231"/>
        <v>0</v>
      </c>
      <c r="AG2412" s="419">
        <f t="shared" si="232"/>
        <v>0</v>
      </c>
      <c r="AH2412" s="419">
        <f t="shared" si="233"/>
        <v>0</v>
      </c>
    </row>
    <row r="2413" spans="1:34" ht="14.5" x14ac:dyDescent="0.35">
      <c r="A2413" s="681" t="s">
        <v>2905</v>
      </c>
      <c r="B2413" s="682" t="s">
        <v>5443</v>
      </c>
      <c r="C2413" s="419"/>
      <c r="D2413" s="419"/>
      <c r="E2413" s="419"/>
      <c r="F2413" s="419"/>
      <c r="G2413" s="419"/>
      <c r="H2413" s="419"/>
      <c r="I2413" s="419"/>
      <c r="J2413" s="419"/>
      <c r="K2413" s="419"/>
      <c r="L2413" s="419"/>
      <c r="M2413" t="s">
        <v>17332</v>
      </c>
      <c r="N2413">
        <v>16</v>
      </c>
      <c r="O2413">
        <v>11</v>
      </c>
      <c r="P2413">
        <v>5</v>
      </c>
      <c r="Q2413">
        <v>2</v>
      </c>
      <c r="R2413">
        <v>2</v>
      </c>
      <c r="S2413">
        <v>1</v>
      </c>
      <c r="T2413">
        <v>5</v>
      </c>
      <c r="U2413">
        <v>0</v>
      </c>
      <c r="V2413">
        <v>6</v>
      </c>
      <c r="W2413">
        <v>0</v>
      </c>
      <c r="X2413">
        <v>2</v>
      </c>
      <c r="Y2413">
        <v>1</v>
      </c>
      <c r="Z2413">
        <v>5</v>
      </c>
      <c r="AA2413">
        <v>0</v>
      </c>
      <c r="AB2413">
        <v>3</v>
      </c>
      <c r="AC2413" s="419">
        <f t="shared" si="228"/>
        <v>2</v>
      </c>
      <c r="AD2413" s="419">
        <f t="shared" si="229"/>
        <v>0</v>
      </c>
      <c r="AE2413" s="419">
        <f t="shared" si="230"/>
        <v>0</v>
      </c>
      <c r="AF2413" s="419">
        <f t="shared" si="231"/>
        <v>0</v>
      </c>
      <c r="AG2413" s="419">
        <f t="shared" si="232"/>
        <v>0</v>
      </c>
      <c r="AH2413" s="419">
        <f t="shared" si="233"/>
        <v>3</v>
      </c>
    </row>
    <row r="2414" spans="1:34" ht="14.5" x14ac:dyDescent="0.35">
      <c r="A2414" s="681" t="s">
        <v>3174</v>
      </c>
      <c r="B2414" s="682" t="s">
        <v>5444</v>
      </c>
      <c r="C2414" s="419"/>
      <c r="D2414" s="419"/>
      <c r="E2414" s="419"/>
      <c r="F2414" s="419"/>
      <c r="G2414" s="419"/>
      <c r="H2414" s="419"/>
      <c r="I2414" s="419"/>
      <c r="J2414" s="419"/>
      <c r="K2414" s="419"/>
      <c r="L2414" s="419"/>
      <c r="M2414" t="s">
        <v>5445</v>
      </c>
      <c r="N2414">
        <v>3</v>
      </c>
      <c r="O2414">
        <v>2</v>
      </c>
      <c r="P2414">
        <v>1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3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2</v>
      </c>
      <c r="AC2414" s="419">
        <f t="shared" si="228"/>
        <v>0</v>
      </c>
      <c r="AD2414" s="419">
        <f t="shared" si="229"/>
        <v>0</v>
      </c>
      <c r="AE2414" s="419">
        <f t="shared" si="230"/>
        <v>0</v>
      </c>
      <c r="AF2414" s="419">
        <f t="shared" si="231"/>
        <v>0</v>
      </c>
      <c r="AG2414" s="419">
        <f t="shared" si="232"/>
        <v>0</v>
      </c>
      <c r="AH2414" s="419">
        <f t="shared" si="233"/>
        <v>1</v>
      </c>
    </row>
    <row r="2415" spans="1:34" ht="14.5" x14ac:dyDescent="0.35">
      <c r="A2415" s="681" t="s">
        <v>3176</v>
      </c>
      <c r="B2415" s="682" t="s">
        <v>5448</v>
      </c>
      <c r="C2415" s="419"/>
      <c r="D2415" s="419"/>
      <c r="E2415" s="419"/>
      <c r="F2415" s="419"/>
      <c r="G2415" s="419"/>
      <c r="H2415" s="419"/>
      <c r="I2415" s="419"/>
      <c r="J2415" s="419"/>
      <c r="K2415" s="419"/>
      <c r="L2415" s="419"/>
      <c r="M2415" t="s">
        <v>5449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 s="419">
        <f t="shared" si="228"/>
        <v>0</v>
      </c>
      <c r="AD2415" s="419">
        <f t="shared" si="229"/>
        <v>0</v>
      </c>
      <c r="AE2415" s="419">
        <f t="shared" si="230"/>
        <v>0</v>
      </c>
      <c r="AF2415" s="419">
        <f t="shared" si="231"/>
        <v>0</v>
      </c>
      <c r="AG2415" s="419">
        <f t="shared" si="232"/>
        <v>0</v>
      </c>
      <c r="AH2415" s="419">
        <f t="shared" si="233"/>
        <v>0</v>
      </c>
    </row>
    <row r="2416" spans="1:34" ht="14.5" x14ac:dyDescent="0.35">
      <c r="A2416" s="681" t="s">
        <v>3077</v>
      </c>
      <c r="B2416" s="682" t="s">
        <v>5451</v>
      </c>
      <c r="C2416" s="419"/>
      <c r="D2416" s="419"/>
      <c r="E2416" s="419"/>
      <c r="F2416" s="419"/>
      <c r="G2416" s="419"/>
      <c r="H2416" s="419"/>
      <c r="I2416" s="419"/>
      <c r="J2416" s="419"/>
      <c r="K2416" s="419"/>
      <c r="L2416" s="419"/>
      <c r="M2416" t="s">
        <v>21509</v>
      </c>
      <c r="N2416">
        <v>4</v>
      </c>
      <c r="O2416">
        <v>1</v>
      </c>
      <c r="P2416">
        <v>3</v>
      </c>
      <c r="Q2416">
        <v>0</v>
      </c>
      <c r="R2416">
        <v>2</v>
      </c>
      <c r="S2416">
        <v>1</v>
      </c>
      <c r="T2416">
        <v>1</v>
      </c>
      <c r="U2416">
        <v>0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0</v>
      </c>
      <c r="AB2416">
        <v>0</v>
      </c>
      <c r="AC2416" s="419">
        <f t="shared" si="228"/>
        <v>0</v>
      </c>
      <c r="AD2416" s="419">
        <f t="shared" si="229"/>
        <v>1</v>
      </c>
      <c r="AE2416" s="419">
        <f t="shared" si="230"/>
        <v>1</v>
      </c>
      <c r="AF2416" s="419">
        <f t="shared" si="231"/>
        <v>1</v>
      </c>
      <c r="AG2416" s="419">
        <f t="shared" si="232"/>
        <v>0</v>
      </c>
      <c r="AH2416" s="419">
        <f t="shared" si="233"/>
        <v>0</v>
      </c>
    </row>
    <row r="2417" spans="1:34" ht="14.5" x14ac:dyDescent="0.35">
      <c r="A2417" s="681" t="s">
        <v>5452</v>
      </c>
      <c r="B2417" s="682" t="s">
        <v>8520</v>
      </c>
      <c r="C2417" s="419"/>
      <c r="D2417" s="419"/>
      <c r="E2417" s="419"/>
      <c r="F2417" s="419"/>
      <c r="G2417" s="419"/>
      <c r="H2417" s="419"/>
      <c r="I2417" s="419"/>
      <c r="J2417" s="419"/>
      <c r="K2417" s="419"/>
      <c r="L2417" s="419"/>
      <c r="M2417" t="s">
        <v>11408</v>
      </c>
      <c r="N2417">
        <v>1</v>
      </c>
      <c r="O2417">
        <v>0</v>
      </c>
      <c r="P2417">
        <v>1</v>
      </c>
      <c r="Q2417">
        <v>1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 s="419">
        <f t="shared" si="228"/>
        <v>1</v>
      </c>
      <c r="AD2417" s="419">
        <f t="shared" si="229"/>
        <v>0</v>
      </c>
      <c r="AE2417" s="419">
        <f t="shared" si="230"/>
        <v>0</v>
      </c>
      <c r="AF2417" s="419">
        <f t="shared" si="231"/>
        <v>0</v>
      </c>
      <c r="AG2417" s="419">
        <f t="shared" si="232"/>
        <v>0</v>
      </c>
      <c r="AH2417" s="419">
        <f t="shared" si="233"/>
        <v>0</v>
      </c>
    </row>
    <row r="2418" spans="1:34" ht="14.5" x14ac:dyDescent="0.35">
      <c r="A2418" s="681" t="s">
        <v>5453</v>
      </c>
      <c r="B2418" s="682" t="s">
        <v>11445</v>
      </c>
      <c r="C2418" s="419"/>
      <c r="D2418" s="419"/>
      <c r="E2418" s="419"/>
      <c r="F2418" s="419"/>
      <c r="G2418" s="419"/>
      <c r="H2418" s="419"/>
      <c r="I2418" s="419"/>
      <c r="J2418" s="419"/>
      <c r="K2418" s="419"/>
      <c r="L2418" s="419"/>
      <c r="M2418" t="s">
        <v>9579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 s="419">
        <f t="shared" si="228"/>
        <v>0</v>
      </c>
      <c r="AD2418" s="419">
        <f t="shared" si="229"/>
        <v>0</v>
      </c>
      <c r="AE2418" s="419">
        <f t="shared" si="230"/>
        <v>0</v>
      </c>
      <c r="AF2418" s="419">
        <f t="shared" si="231"/>
        <v>0</v>
      </c>
      <c r="AG2418" s="419">
        <f t="shared" si="232"/>
        <v>0</v>
      </c>
      <c r="AH2418" s="419">
        <f t="shared" si="233"/>
        <v>0</v>
      </c>
    </row>
    <row r="2419" spans="1:34" ht="14.5" x14ac:dyDescent="0.35">
      <c r="A2419" s="681" t="s">
        <v>5454</v>
      </c>
      <c r="B2419" s="682" t="s">
        <v>8539</v>
      </c>
      <c r="C2419" s="419"/>
      <c r="D2419" s="419"/>
      <c r="E2419" s="419"/>
      <c r="F2419" s="419"/>
      <c r="G2419" s="419"/>
      <c r="H2419" s="419"/>
      <c r="I2419" s="419"/>
      <c r="J2419" s="419"/>
      <c r="K2419" s="419"/>
      <c r="L2419" s="419"/>
      <c r="M2419" t="s">
        <v>2724</v>
      </c>
      <c r="N2419">
        <v>4</v>
      </c>
      <c r="O2419">
        <v>3</v>
      </c>
      <c r="P2419">
        <v>1</v>
      </c>
      <c r="Q2419">
        <v>1</v>
      </c>
      <c r="R2419">
        <v>1</v>
      </c>
      <c r="S2419">
        <v>0</v>
      </c>
      <c r="T2419">
        <v>1</v>
      </c>
      <c r="U2419">
        <v>1</v>
      </c>
      <c r="V2419">
        <v>0</v>
      </c>
      <c r="W2419">
        <v>1</v>
      </c>
      <c r="X2419">
        <v>1</v>
      </c>
      <c r="Y2419">
        <v>0</v>
      </c>
      <c r="Z2419">
        <v>0</v>
      </c>
      <c r="AA2419">
        <v>1</v>
      </c>
      <c r="AB2419">
        <v>0</v>
      </c>
      <c r="AC2419" s="419">
        <f t="shared" si="228"/>
        <v>0</v>
      </c>
      <c r="AD2419" s="419">
        <f t="shared" si="229"/>
        <v>0</v>
      </c>
      <c r="AE2419" s="419">
        <f t="shared" si="230"/>
        <v>0</v>
      </c>
      <c r="AF2419" s="419">
        <f t="shared" si="231"/>
        <v>1</v>
      </c>
      <c r="AG2419" s="419">
        <f t="shared" si="232"/>
        <v>0</v>
      </c>
      <c r="AH2419" s="419">
        <f t="shared" si="233"/>
        <v>0</v>
      </c>
    </row>
    <row r="2420" spans="1:34" ht="14.5" x14ac:dyDescent="0.35">
      <c r="A2420" s="681" t="s">
        <v>5455</v>
      </c>
      <c r="B2420" s="682" t="s">
        <v>5456</v>
      </c>
      <c r="C2420" s="419"/>
      <c r="D2420" s="419"/>
      <c r="E2420" s="419"/>
      <c r="F2420" s="419"/>
      <c r="G2420" s="419"/>
      <c r="H2420" s="419"/>
      <c r="I2420" s="419"/>
      <c r="J2420" s="419"/>
      <c r="K2420" s="419"/>
      <c r="L2420" s="419"/>
      <c r="M2420" t="s">
        <v>21511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 s="419">
        <f t="shared" si="228"/>
        <v>0</v>
      </c>
      <c r="AD2420" s="419">
        <f t="shared" si="229"/>
        <v>0</v>
      </c>
      <c r="AE2420" s="419">
        <f t="shared" si="230"/>
        <v>0</v>
      </c>
      <c r="AF2420" s="419">
        <f t="shared" si="231"/>
        <v>0</v>
      </c>
      <c r="AG2420" s="419">
        <f t="shared" si="232"/>
        <v>0</v>
      </c>
      <c r="AH2420" s="419">
        <f t="shared" si="233"/>
        <v>0</v>
      </c>
    </row>
    <row r="2421" spans="1:34" ht="14.5" x14ac:dyDescent="0.35">
      <c r="A2421" s="681" t="s">
        <v>7221</v>
      </c>
      <c r="B2421" s="682" t="s">
        <v>11309</v>
      </c>
      <c r="C2421" s="419"/>
      <c r="D2421" s="419"/>
      <c r="E2421" s="419"/>
      <c r="F2421" s="419"/>
      <c r="G2421" s="419"/>
      <c r="H2421" s="419"/>
      <c r="I2421" s="419"/>
      <c r="J2421" s="419"/>
      <c r="K2421" s="419"/>
      <c r="L2421" s="419"/>
      <c r="M2421" t="s">
        <v>5458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 s="419">
        <f t="shared" si="228"/>
        <v>0</v>
      </c>
      <c r="AD2421" s="419">
        <f t="shared" si="229"/>
        <v>0</v>
      </c>
      <c r="AE2421" s="419">
        <f t="shared" si="230"/>
        <v>0</v>
      </c>
      <c r="AF2421" s="419">
        <f t="shared" si="231"/>
        <v>0</v>
      </c>
      <c r="AG2421" s="419">
        <f t="shared" si="232"/>
        <v>0</v>
      </c>
      <c r="AH2421" s="419">
        <f t="shared" si="233"/>
        <v>0</v>
      </c>
    </row>
    <row r="2422" spans="1:34" ht="14.5" x14ac:dyDescent="0.35">
      <c r="A2422" s="681" t="s">
        <v>5459</v>
      </c>
      <c r="B2422" s="682" t="s">
        <v>11256</v>
      </c>
      <c r="C2422" s="419"/>
      <c r="D2422" s="419"/>
      <c r="E2422" s="419"/>
      <c r="F2422" s="419"/>
      <c r="G2422" s="419"/>
      <c r="H2422" s="419"/>
      <c r="I2422" s="419"/>
      <c r="J2422" s="419"/>
      <c r="K2422" s="419"/>
      <c r="L2422" s="419"/>
      <c r="M2422" t="s">
        <v>1421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 s="419">
        <f t="shared" si="228"/>
        <v>0</v>
      </c>
      <c r="AD2422" s="419">
        <f t="shared" si="229"/>
        <v>0</v>
      </c>
      <c r="AE2422" s="419">
        <f t="shared" si="230"/>
        <v>0</v>
      </c>
      <c r="AF2422" s="419">
        <f t="shared" si="231"/>
        <v>0</v>
      </c>
      <c r="AG2422" s="419">
        <f t="shared" si="232"/>
        <v>0</v>
      </c>
      <c r="AH2422" s="419">
        <f t="shared" si="233"/>
        <v>0</v>
      </c>
    </row>
    <row r="2423" spans="1:34" ht="14.5" x14ac:dyDescent="0.35">
      <c r="A2423" s="681" t="s">
        <v>5460</v>
      </c>
      <c r="B2423" s="682" t="s">
        <v>11258</v>
      </c>
      <c r="C2423" s="419"/>
      <c r="D2423" s="419"/>
      <c r="E2423" s="419"/>
      <c r="F2423" s="419"/>
      <c r="G2423" s="419"/>
      <c r="H2423" s="419"/>
      <c r="I2423" s="419"/>
      <c r="J2423" s="419"/>
      <c r="K2423" s="419"/>
      <c r="L2423" s="419"/>
      <c r="M2423" t="s">
        <v>22258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 s="419">
        <f t="shared" si="228"/>
        <v>0</v>
      </c>
      <c r="AD2423" s="419">
        <f t="shared" si="229"/>
        <v>0</v>
      </c>
      <c r="AE2423" s="419">
        <f t="shared" si="230"/>
        <v>0</v>
      </c>
      <c r="AF2423" s="419">
        <f t="shared" si="231"/>
        <v>0</v>
      </c>
      <c r="AG2423" s="419">
        <f t="shared" si="232"/>
        <v>0</v>
      </c>
      <c r="AH2423" s="419">
        <f t="shared" si="233"/>
        <v>0</v>
      </c>
    </row>
    <row r="2424" spans="1:34" ht="14.5" x14ac:dyDescent="0.35">
      <c r="A2424" s="681" t="s">
        <v>5309</v>
      </c>
      <c r="B2424" s="682" t="s">
        <v>8515</v>
      </c>
      <c r="C2424" s="419"/>
      <c r="D2424" s="419"/>
      <c r="E2424" s="419"/>
      <c r="F2424" s="419"/>
      <c r="G2424" s="419"/>
      <c r="H2424" s="419"/>
      <c r="I2424" s="419"/>
      <c r="J2424" s="419"/>
      <c r="K2424" s="419"/>
      <c r="L2424" s="419"/>
      <c r="M2424" t="s">
        <v>8516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 s="419">
        <f t="shared" si="228"/>
        <v>0</v>
      </c>
      <c r="AD2424" s="419">
        <f t="shared" si="229"/>
        <v>0</v>
      </c>
      <c r="AE2424" s="419">
        <f t="shared" si="230"/>
        <v>0</v>
      </c>
      <c r="AF2424" s="419">
        <f t="shared" si="231"/>
        <v>0</v>
      </c>
      <c r="AG2424" s="419">
        <f t="shared" si="232"/>
        <v>0</v>
      </c>
      <c r="AH2424" s="419">
        <f t="shared" si="233"/>
        <v>0</v>
      </c>
    </row>
    <row r="2425" spans="1:34" ht="14.5" x14ac:dyDescent="0.35">
      <c r="A2425" s="681" t="s">
        <v>5317</v>
      </c>
      <c r="B2425" s="682" t="s">
        <v>11265</v>
      </c>
      <c r="C2425" s="419"/>
      <c r="D2425" s="419"/>
      <c r="E2425" s="419"/>
      <c r="F2425" s="419"/>
      <c r="G2425" s="419"/>
      <c r="H2425" s="419"/>
      <c r="I2425" s="419"/>
      <c r="J2425" s="419"/>
      <c r="K2425" s="419"/>
      <c r="L2425" s="419"/>
      <c r="M2425" t="s">
        <v>79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 s="419">
        <f t="shared" si="228"/>
        <v>0</v>
      </c>
      <c r="AD2425" s="419">
        <f t="shared" si="229"/>
        <v>0</v>
      </c>
      <c r="AE2425" s="419">
        <f t="shared" si="230"/>
        <v>0</v>
      </c>
      <c r="AF2425" s="419">
        <f t="shared" si="231"/>
        <v>0</v>
      </c>
      <c r="AG2425" s="419">
        <f t="shared" si="232"/>
        <v>0</v>
      </c>
      <c r="AH2425" s="419">
        <f t="shared" si="233"/>
        <v>0</v>
      </c>
    </row>
    <row r="2426" spans="1:34" ht="14.5" x14ac:dyDescent="0.35">
      <c r="A2426" s="681" t="s">
        <v>4618</v>
      </c>
      <c r="B2426" s="682" t="s">
        <v>5461</v>
      </c>
      <c r="C2426" s="419"/>
      <c r="D2426" s="419"/>
      <c r="E2426" s="419"/>
      <c r="F2426" s="419"/>
      <c r="G2426" s="419"/>
      <c r="H2426" s="419"/>
      <c r="I2426" s="419"/>
      <c r="J2426" s="419"/>
      <c r="K2426" s="419"/>
      <c r="L2426" s="419"/>
      <c r="M2426" t="s">
        <v>21512</v>
      </c>
      <c r="N2426">
        <v>1</v>
      </c>
      <c r="O2426">
        <v>1</v>
      </c>
      <c r="P2426">
        <v>0</v>
      </c>
      <c r="Q2426">
        <v>0</v>
      </c>
      <c r="R2426">
        <v>0</v>
      </c>
      <c r="S2426">
        <v>1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1</v>
      </c>
      <c r="Z2426">
        <v>0</v>
      </c>
      <c r="AA2426">
        <v>0</v>
      </c>
      <c r="AB2426">
        <v>0</v>
      </c>
      <c r="AC2426" s="419">
        <f t="shared" si="228"/>
        <v>0</v>
      </c>
      <c r="AD2426" s="419">
        <f t="shared" si="229"/>
        <v>0</v>
      </c>
      <c r="AE2426" s="419">
        <f t="shared" si="230"/>
        <v>0</v>
      </c>
      <c r="AF2426" s="419">
        <f t="shared" si="231"/>
        <v>0</v>
      </c>
      <c r="AG2426" s="419">
        <f t="shared" si="232"/>
        <v>0</v>
      </c>
      <c r="AH2426" s="419">
        <f t="shared" si="233"/>
        <v>0</v>
      </c>
    </row>
    <row r="2427" spans="1:34" ht="14.5" x14ac:dyDescent="0.35">
      <c r="A2427" s="681" t="s">
        <v>8387</v>
      </c>
      <c r="B2427" s="682" t="s">
        <v>8502</v>
      </c>
      <c r="C2427" s="419"/>
      <c r="D2427" s="419"/>
      <c r="E2427" s="419"/>
      <c r="F2427" s="419"/>
      <c r="G2427" s="419"/>
      <c r="H2427" s="419"/>
      <c r="I2427" s="419"/>
      <c r="J2427" s="419"/>
      <c r="K2427" s="419"/>
      <c r="L2427" s="419"/>
      <c r="M2427" t="s">
        <v>1407</v>
      </c>
      <c r="N2427">
        <v>7</v>
      </c>
      <c r="O2427">
        <v>7</v>
      </c>
      <c r="P2427">
        <v>0</v>
      </c>
      <c r="Q2427">
        <v>3</v>
      </c>
      <c r="R2427">
        <v>3</v>
      </c>
      <c r="S2427">
        <v>1</v>
      </c>
      <c r="T2427">
        <v>0</v>
      </c>
      <c r="U2427">
        <v>0</v>
      </c>
      <c r="V2427">
        <v>0</v>
      </c>
      <c r="W2427">
        <v>3</v>
      </c>
      <c r="X2427">
        <v>3</v>
      </c>
      <c r="Y2427">
        <v>1</v>
      </c>
      <c r="Z2427">
        <v>0</v>
      </c>
      <c r="AA2427">
        <v>0</v>
      </c>
      <c r="AB2427">
        <v>0</v>
      </c>
      <c r="AC2427" s="419">
        <f t="shared" si="228"/>
        <v>0</v>
      </c>
      <c r="AD2427" s="419">
        <f t="shared" si="229"/>
        <v>0</v>
      </c>
      <c r="AE2427" s="419">
        <f t="shared" si="230"/>
        <v>0</v>
      </c>
      <c r="AF2427" s="419">
        <f t="shared" si="231"/>
        <v>0</v>
      </c>
      <c r="AG2427" s="419">
        <f t="shared" si="232"/>
        <v>0</v>
      </c>
      <c r="AH2427" s="419">
        <f t="shared" si="233"/>
        <v>0</v>
      </c>
    </row>
    <row r="2428" spans="1:34" ht="14.5" x14ac:dyDescent="0.35">
      <c r="A2428" s="681" t="s">
        <v>8076</v>
      </c>
      <c r="B2428" s="682" t="s">
        <v>11321</v>
      </c>
      <c r="C2428" s="419"/>
      <c r="D2428" s="419"/>
      <c r="E2428" s="419"/>
      <c r="F2428" s="419"/>
      <c r="G2428" s="419"/>
      <c r="H2428" s="419"/>
      <c r="I2428" s="419"/>
      <c r="J2428" s="419"/>
      <c r="K2428" s="419"/>
      <c r="L2428" s="419"/>
      <c r="M2428" t="s">
        <v>4543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 s="419">
        <f t="shared" si="228"/>
        <v>0</v>
      </c>
      <c r="AD2428" s="419">
        <f t="shared" si="229"/>
        <v>0</v>
      </c>
      <c r="AE2428" s="419">
        <f t="shared" si="230"/>
        <v>0</v>
      </c>
      <c r="AF2428" s="419">
        <f t="shared" si="231"/>
        <v>0</v>
      </c>
      <c r="AG2428" s="419">
        <f t="shared" si="232"/>
        <v>0</v>
      </c>
      <c r="AH2428" s="419">
        <f t="shared" si="233"/>
        <v>0</v>
      </c>
    </row>
    <row r="2429" spans="1:34" ht="14.5" x14ac:dyDescent="0.35">
      <c r="A2429" s="681" t="s">
        <v>8550</v>
      </c>
      <c r="B2429" s="682" t="s">
        <v>11335</v>
      </c>
      <c r="C2429" s="419"/>
      <c r="D2429" s="419"/>
      <c r="E2429" s="419"/>
      <c r="F2429" s="419"/>
      <c r="G2429" s="419"/>
      <c r="H2429" s="419"/>
      <c r="I2429" s="419"/>
      <c r="J2429" s="419"/>
      <c r="K2429" s="419"/>
      <c r="L2429" s="419"/>
      <c r="M2429" t="s">
        <v>230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 s="419">
        <f t="shared" si="228"/>
        <v>0</v>
      </c>
      <c r="AD2429" s="419">
        <f t="shared" si="229"/>
        <v>0</v>
      </c>
      <c r="AE2429" s="419">
        <f t="shared" si="230"/>
        <v>0</v>
      </c>
      <c r="AF2429" s="419">
        <f t="shared" si="231"/>
        <v>0</v>
      </c>
      <c r="AG2429" s="419">
        <f t="shared" si="232"/>
        <v>0</v>
      </c>
      <c r="AH2429" s="419">
        <f t="shared" si="233"/>
        <v>0</v>
      </c>
    </row>
    <row r="2430" spans="1:34" ht="14.5" x14ac:dyDescent="0.35">
      <c r="A2430" s="681" t="s">
        <v>7222</v>
      </c>
      <c r="B2430" s="682" t="s">
        <v>5463</v>
      </c>
      <c r="C2430" s="419"/>
      <c r="D2430" s="419"/>
      <c r="E2430" s="419"/>
      <c r="F2430" s="419"/>
      <c r="G2430" s="419"/>
      <c r="H2430" s="419"/>
      <c r="I2430" s="419"/>
      <c r="J2430" s="419"/>
      <c r="K2430" s="419"/>
      <c r="L2430" s="419"/>
      <c r="M2430" t="s">
        <v>1237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 s="419">
        <f t="shared" si="228"/>
        <v>0</v>
      </c>
      <c r="AD2430" s="419">
        <f t="shared" si="229"/>
        <v>0</v>
      </c>
      <c r="AE2430" s="419">
        <f t="shared" si="230"/>
        <v>0</v>
      </c>
      <c r="AF2430" s="419">
        <f t="shared" si="231"/>
        <v>0</v>
      </c>
      <c r="AG2430" s="419">
        <f t="shared" si="232"/>
        <v>0</v>
      </c>
      <c r="AH2430" s="419">
        <f t="shared" si="233"/>
        <v>0</v>
      </c>
    </row>
    <row r="2431" spans="1:34" ht="14.5" x14ac:dyDescent="0.35">
      <c r="A2431" s="681" t="s">
        <v>5464</v>
      </c>
      <c r="B2431" s="682" t="s">
        <v>5465</v>
      </c>
      <c r="C2431" s="419"/>
      <c r="D2431" s="419"/>
      <c r="E2431" s="419"/>
      <c r="F2431" s="419"/>
      <c r="G2431" s="419"/>
      <c r="H2431" s="419"/>
      <c r="I2431" s="419"/>
      <c r="J2431" s="419"/>
      <c r="K2431" s="419"/>
      <c r="L2431" s="419"/>
      <c r="M2431" t="s">
        <v>5466</v>
      </c>
      <c r="N2431">
        <v>4</v>
      </c>
      <c r="O2431">
        <v>3</v>
      </c>
      <c r="P2431">
        <v>1</v>
      </c>
      <c r="Q2431">
        <v>3</v>
      </c>
      <c r="R2431">
        <v>0</v>
      </c>
      <c r="S2431">
        <v>0</v>
      </c>
      <c r="T2431">
        <v>0</v>
      </c>
      <c r="U2431">
        <v>1</v>
      </c>
      <c r="V2431">
        <v>0</v>
      </c>
      <c r="W2431">
        <v>2</v>
      </c>
      <c r="X2431">
        <v>0</v>
      </c>
      <c r="Y2431">
        <v>0</v>
      </c>
      <c r="Z2431">
        <v>0</v>
      </c>
      <c r="AA2431">
        <v>1</v>
      </c>
      <c r="AB2431">
        <v>0</v>
      </c>
      <c r="AC2431" s="419">
        <f t="shared" si="228"/>
        <v>1</v>
      </c>
      <c r="AD2431" s="419">
        <f t="shared" si="229"/>
        <v>0</v>
      </c>
      <c r="AE2431" s="419">
        <f t="shared" si="230"/>
        <v>0</v>
      </c>
      <c r="AF2431" s="419">
        <f t="shared" si="231"/>
        <v>0</v>
      </c>
      <c r="AG2431" s="419">
        <f t="shared" si="232"/>
        <v>0</v>
      </c>
      <c r="AH2431" s="419">
        <f t="shared" si="233"/>
        <v>0</v>
      </c>
    </row>
    <row r="2432" spans="1:34" ht="14.5" x14ac:dyDescent="0.35">
      <c r="A2432" s="681" t="s">
        <v>8513</v>
      </c>
      <c r="B2432" s="682" t="s">
        <v>11466</v>
      </c>
      <c r="C2432" s="419"/>
      <c r="D2432" s="419"/>
      <c r="E2432" s="419"/>
      <c r="F2432" s="419"/>
      <c r="G2432" s="419"/>
      <c r="H2432" s="419"/>
      <c r="I2432" s="419"/>
      <c r="J2432" s="419"/>
      <c r="K2432" s="419"/>
      <c r="L2432" s="419"/>
      <c r="M2432" t="s">
        <v>278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 s="419">
        <f t="shared" si="228"/>
        <v>0</v>
      </c>
      <c r="AD2432" s="419">
        <f t="shared" si="229"/>
        <v>0</v>
      </c>
      <c r="AE2432" s="419">
        <f t="shared" si="230"/>
        <v>0</v>
      </c>
      <c r="AF2432" s="419">
        <f t="shared" si="231"/>
        <v>0</v>
      </c>
      <c r="AG2432" s="419">
        <f t="shared" si="232"/>
        <v>0</v>
      </c>
      <c r="AH2432" s="419">
        <f t="shared" si="233"/>
        <v>0</v>
      </c>
    </row>
    <row r="2433" spans="1:34" ht="14.5" x14ac:dyDescent="0.35">
      <c r="A2433" s="681" t="s">
        <v>7835</v>
      </c>
      <c r="B2433" s="682" t="s">
        <v>5467</v>
      </c>
      <c r="C2433" s="419"/>
      <c r="D2433" s="419"/>
      <c r="E2433" s="419"/>
      <c r="F2433" s="419"/>
      <c r="G2433" s="419"/>
      <c r="H2433" s="419"/>
      <c r="I2433" s="419"/>
      <c r="J2433" s="419"/>
      <c r="K2433" s="419"/>
      <c r="L2433" s="419"/>
      <c r="M2433" t="s">
        <v>194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 s="419">
        <f t="shared" si="228"/>
        <v>0</v>
      </c>
      <c r="AD2433" s="419">
        <f t="shared" si="229"/>
        <v>0</v>
      </c>
      <c r="AE2433" s="419">
        <f t="shared" si="230"/>
        <v>0</v>
      </c>
      <c r="AF2433" s="419">
        <f t="shared" si="231"/>
        <v>0</v>
      </c>
      <c r="AG2433" s="419">
        <f t="shared" si="232"/>
        <v>0</v>
      </c>
      <c r="AH2433" s="419">
        <f t="shared" si="233"/>
        <v>0</v>
      </c>
    </row>
    <row r="2434" spans="1:34" ht="14.5" x14ac:dyDescent="0.35">
      <c r="A2434" s="681" t="s">
        <v>8477</v>
      </c>
      <c r="B2434" s="682" t="s">
        <v>12189</v>
      </c>
      <c r="C2434" s="419"/>
      <c r="D2434" s="419"/>
      <c r="E2434" s="419"/>
      <c r="F2434" s="419"/>
      <c r="G2434" s="419"/>
      <c r="H2434" s="419"/>
      <c r="I2434" s="419"/>
      <c r="J2434" s="419"/>
      <c r="K2434" s="419"/>
      <c r="L2434" s="419"/>
      <c r="M2434" t="s">
        <v>165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 s="419">
        <f t="shared" si="228"/>
        <v>0</v>
      </c>
      <c r="AD2434" s="419">
        <f t="shared" si="229"/>
        <v>0</v>
      </c>
      <c r="AE2434" s="419">
        <f t="shared" si="230"/>
        <v>0</v>
      </c>
      <c r="AF2434" s="419">
        <f t="shared" si="231"/>
        <v>0</v>
      </c>
      <c r="AG2434" s="419">
        <f t="shared" si="232"/>
        <v>0</v>
      </c>
      <c r="AH2434" s="419">
        <f t="shared" si="233"/>
        <v>0</v>
      </c>
    </row>
    <row r="2435" spans="1:34" ht="14.5" x14ac:dyDescent="0.35">
      <c r="A2435" s="681" t="s">
        <v>5470</v>
      </c>
      <c r="B2435" s="682" t="s">
        <v>5471</v>
      </c>
      <c r="C2435" s="419"/>
      <c r="D2435" s="419"/>
      <c r="E2435" s="419"/>
      <c r="F2435" s="419"/>
      <c r="G2435" s="419"/>
      <c r="H2435" s="419"/>
      <c r="I2435" s="419"/>
      <c r="J2435" s="419"/>
      <c r="K2435" s="419"/>
      <c r="L2435" s="419"/>
      <c r="M2435" t="s">
        <v>2081</v>
      </c>
      <c r="N2435">
        <v>8</v>
      </c>
      <c r="O2435">
        <v>4</v>
      </c>
      <c r="P2435">
        <v>4</v>
      </c>
      <c r="Q2435">
        <v>1</v>
      </c>
      <c r="R2435">
        <v>0</v>
      </c>
      <c r="S2435">
        <v>0</v>
      </c>
      <c r="T2435">
        <v>3</v>
      </c>
      <c r="U2435">
        <v>4</v>
      </c>
      <c r="V2435">
        <v>0</v>
      </c>
      <c r="W2435">
        <v>1</v>
      </c>
      <c r="X2435">
        <v>0</v>
      </c>
      <c r="Y2435">
        <v>0</v>
      </c>
      <c r="Z2435">
        <v>2</v>
      </c>
      <c r="AA2435">
        <v>1</v>
      </c>
      <c r="AB2435">
        <v>0</v>
      </c>
      <c r="AC2435" s="419">
        <f t="shared" si="228"/>
        <v>0</v>
      </c>
      <c r="AD2435" s="419">
        <f t="shared" si="229"/>
        <v>0</v>
      </c>
      <c r="AE2435" s="419">
        <f t="shared" si="230"/>
        <v>0</v>
      </c>
      <c r="AF2435" s="419">
        <f t="shared" si="231"/>
        <v>1</v>
      </c>
      <c r="AG2435" s="419">
        <f t="shared" si="232"/>
        <v>3</v>
      </c>
      <c r="AH2435" s="419">
        <f t="shared" si="233"/>
        <v>0</v>
      </c>
    </row>
    <row r="2436" spans="1:34" ht="14.5" x14ac:dyDescent="0.35">
      <c r="A2436" s="681" t="s">
        <v>4742</v>
      </c>
      <c r="B2436" s="682" t="s">
        <v>8527</v>
      </c>
      <c r="C2436" s="419"/>
      <c r="D2436" s="419"/>
      <c r="E2436" s="419"/>
      <c r="F2436" s="419"/>
      <c r="G2436" s="419"/>
      <c r="H2436" s="419"/>
      <c r="I2436" s="419"/>
      <c r="J2436" s="419"/>
      <c r="K2436" s="419"/>
      <c r="L2436" s="419"/>
      <c r="M2436" t="s">
        <v>8528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 s="419">
        <f t="shared" ref="AC2436:AC2499" si="234">+Q2436-W2436</f>
        <v>0</v>
      </c>
      <c r="AD2436" s="419">
        <f t="shared" ref="AD2436:AD2499" si="235">+R2436-X2436</f>
        <v>0</v>
      </c>
      <c r="AE2436" s="419">
        <f t="shared" ref="AE2436:AE2499" si="236">+S2436-Y2436</f>
        <v>0</v>
      </c>
      <c r="AF2436" s="419">
        <f t="shared" ref="AF2436:AF2499" si="237">+T2436-Z2436</f>
        <v>0</v>
      </c>
      <c r="AG2436" s="419">
        <f t="shared" ref="AG2436:AG2499" si="238">+U2436-AA2436</f>
        <v>0</v>
      </c>
      <c r="AH2436" s="419">
        <f t="shared" ref="AH2436:AH2499" si="239">+V2436-AB2436</f>
        <v>0</v>
      </c>
    </row>
    <row r="2437" spans="1:34" ht="14.5" x14ac:dyDescent="0.35">
      <c r="A2437" s="681" t="s">
        <v>4726</v>
      </c>
      <c r="B2437" s="682" t="s">
        <v>8529</v>
      </c>
      <c r="C2437" s="419"/>
      <c r="D2437" s="419"/>
      <c r="E2437" s="419"/>
      <c r="F2437" s="419"/>
      <c r="G2437" s="419"/>
      <c r="H2437" s="419"/>
      <c r="I2437" s="419"/>
      <c r="J2437" s="419"/>
      <c r="K2437" s="419"/>
      <c r="L2437" s="419"/>
      <c r="M2437" t="s">
        <v>4250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 s="419">
        <f t="shared" si="234"/>
        <v>0</v>
      </c>
      <c r="AD2437" s="419">
        <f t="shared" si="235"/>
        <v>0</v>
      </c>
      <c r="AE2437" s="419">
        <f t="shared" si="236"/>
        <v>0</v>
      </c>
      <c r="AF2437" s="419">
        <f t="shared" si="237"/>
        <v>0</v>
      </c>
      <c r="AG2437" s="419">
        <f t="shared" si="238"/>
        <v>0</v>
      </c>
      <c r="AH2437" s="419">
        <f t="shared" si="239"/>
        <v>0</v>
      </c>
    </row>
    <row r="2438" spans="1:34" ht="14.5" x14ac:dyDescent="0.35">
      <c r="A2438" s="681" t="s">
        <v>3347</v>
      </c>
      <c r="B2438" s="682" t="s">
        <v>8524</v>
      </c>
      <c r="C2438" s="419"/>
      <c r="D2438" s="419"/>
      <c r="E2438" s="419"/>
      <c r="F2438" s="419"/>
      <c r="G2438" s="419"/>
      <c r="H2438" s="419"/>
      <c r="I2438" s="419"/>
      <c r="J2438" s="419"/>
      <c r="K2438" s="419"/>
      <c r="L2438" s="419"/>
      <c r="M2438" t="s">
        <v>8526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 s="419">
        <f t="shared" si="234"/>
        <v>0</v>
      </c>
      <c r="AD2438" s="419">
        <f t="shared" si="235"/>
        <v>0</v>
      </c>
      <c r="AE2438" s="419">
        <f t="shared" si="236"/>
        <v>0</v>
      </c>
      <c r="AF2438" s="419">
        <f t="shared" si="237"/>
        <v>0</v>
      </c>
      <c r="AG2438" s="419">
        <f t="shared" si="238"/>
        <v>0</v>
      </c>
      <c r="AH2438" s="419">
        <f t="shared" si="239"/>
        <v>0</v>
      </c>
    </row>
    <row r="2439" spans="1:34" ht="14.5" x14ac:dyDescent="0.35">
      <c r="A2439" s="681" t="s">
        <v>4861</v>
      </c>
      <c r="B2439" s="682" t="s">
        <v>5473</v>
      </c>
      <c r="C2439" s="419"/>
      <c r="D2439" s="419"/>
      <c r="E2439" s="419"/>
      <c r="F2439" s="419"/>
      <c r="G2439" s="419"/>
      <c r="H2439" s="419"/>
      <c r="I2439" s="419"/>
      <c r="J2439" s="419"/>
      <c r="K2439" s="419"/>
      <c r="L2439" s="419"/>
      <c r="M2439" t="s">
        <v>5474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 s="419">
        <f t="shared" si="234"/>
        <v>0</v>
      </c>
      <c r="AD2439" s="419">
        <f t="shared" si="235"/>
        <v>0</v>
      </c>
      <c r="AE2439" s="419">
        <f t="shared" si="236"/>
        <v>0</v>
      </c>
      <c r="AF2439" s="419">
        <f t="shared" si="237"/>
        <v>0</v>
      </c>
      <c r="AG2439" s="419">
        <f t="shared" si="238"/>
        <v>0</v>
      </c>
      <c r="AH2439" s="419">
        <f t="shared" si="239"/>
        <v>0</v>
      </c>
    </row>
    <row r="2440" spans="1:34" ht="14.5" x14ac:dyDescent="0.35">
      <c r="A2440" s="681" t="s">
        <v>4879</v>
      </c>
      <c r="B2440" s="682" t="s">
        <v>5475</v>
      </c>
      <c r="C2440" s="419"/>
      <c r="D2440" s="419"/>
      <c r="E2440" s="419"/>
      <c r="F2440" s="419"/>
      <c r="G2440" s="419"/>
      <c r="H2440" s="419"/>
      <c r="I2440" s="419"/>
      <c r="J2440" s="419"/>
      <c r="K2440" s="419"/>
      <c r="L2440" s="419"/>
      <c r="M2440" t="s">
        <v>5476</v>
      </c>
      <c r="N2440">
        <v>2</v>
      </c>
      <c r="O2440">
        <v>2</v>
      </c>
      <c r="P2440">
        <v>0</v>
      </c>
      <c r="Q2440">
        <v>0</v>
      </c>
      <c r="R2440">
        <v>1</v>
      </c>
      <c r="S2440">
        <v>0</v>
      </c>
      <c r="T2440">
        <v>1</v>
      </c>
      <c r="U2440">
        <v>0</v>
      </c>
      <c r="V2440">
        <v>0</v>
      </c>
      <c r="W2440">
        <v>0</v>
      </c>
      <c r="X2440">
        <v>1</v>
      </c>
      <c r="Y2440">
        <v>0</v>
      </c>
      <c r="Z2440">
        <v>1</v>
      </c>
      <c r="AA2440">
        <v>0</v>
      </c>
      <c r="AB2440">
        <v>0</v>
      </c>
      <c r="AC2440" s="419">
        <f t="shared" si="234"/>
        <v>0</v>
      </c>
      <c r="AD2440" s="419">
        <f t="shared" si="235"/>
        <v>0</v>
      </c>
      <c r="AE2440" s="419">
        <f t="shared" si="236"/>
        <v>0</v>
      </c>
      <c r="AF2440" s="419">
        <f t="shared" si="237"/>
        <v>0</v>
      </c>
      <c r="AG2440" s="419">
        <f t="shared" si="238"/>
        <v>0</v>
      </c>
      <c r="AH2440" s="419">
        <f t="shared" si="239"/>
        <v>0</v>
      </c>
    </row>
    <row r="2441" spans="1:34" ht="14.5" x14ac:dyDescent="0.35">
      <c r="A2441" s="681" t="s">
        <v>2881</v>
      </c>
      <c r="B2441" s="682" t="s">
        <v>11470</v>
      </c>
      <c r="C2441" s="419"/>
      <c r="D2441" s="419"/>
      <c r="E2441" s="419"/>
      <c r="F2441" s="419"/>
      <c r="G2441" s="419"/>
      <c r="H2441" s="419"/>
      <c r="I2441" s="419"/>
      <c r="J2441" s="419"/>
      <c r="K2441" s="419"/>
      <c r="L2441" s="419"/>
      <c r="M2441" t="s">
        <v>819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 s="419">
        <f t="shared" si="234"/>
        <v>0</v>
      </c>
      <c r="AD2441" s="419">
        <f t="shared" si="235"/>
        <v>0</v>
      </c>
      <c r="AE2441" s="419">
        <f t="shared" si="236"/>
        <v>0</v>
      </c>
      <c r="AF2441" s="419">
        <f t="shared" si="237"/>
        <v>0</v>
      </c>
      <c r="AG2441" s="419">
        <f t="shared" si="238"/>
        <v>0</v>
      </c>
      <c r="AH2441" s="419">
        <f t="shared" si="239"/>
        <v>0</v>
      </c>
    </row>
    <row r="2442" spans="1:34" ht="14.5" x14ac:dyDescent="0.35">
      <c r="A2442" s="681" t="s">
        <v>5171</v>
      </c>
      <c r="B2442" s="682" t="s">
        <v>5477</v>
      </c>
      <c r="C2442" s="419"/>
      <c r="D2442" s="419"/>
      <c r="E2442" s="419"/>
      <c r="F2442" s="419"/>
      <c r="G2442" s="419"/>
      <c r="H2442" s="419"/>
      <c r="I2442" s="419"/>
      <c r="J2442" s="419"/>
      <c r="K2442" s="419"/>
      <c r="L2442" s="419"/>
      <c r="M2442" t="s">
        <v>5478</v>
      </c>
      <c r="N2442">
        <v>15</v>
      </c>
      <c r="O2442">
        <v>9</v>
      </c>
      <c r="P2442">
        <v>6</v>
      </c>
      <c r="Q2442">
        <v>1</v>
      </c>
      <c r="R2442">
        <v>3</v>
      </c>
      <c r="S2442">
        <v>5</v>
      </c>
      <c r="T2442">
        <v>1</v>
      </c>
      <c r="U2442">
        <v>0</v>
      </c>
      <c r="V2442">
        <v>5</v>
      </c>
      <c r="W2442">
        <v>0</v>
      </c>
      <c r="X2442">
        <v>1</v>
      </c>
      <c r="Y2442">
        <v>3</v>
      </c>
      <c r="Z2442">
        <v>1</v>
      </c>
      <c r="AA2442">
        <v>0</v>
      </c>
      <c r="AB2442">
        <v>4</v>
      </c>
      <c r="AC2442" s="419">
        <f t="shared" si="234"/>
        <v>1</v>
      </c>
      <c r="AD2442" s="419">
        <f t="shared" si="235"/>
        <v>2</v>
      </c>
      <c r="AE2442" s="419">
        <f t="shared" si="236"/>
        <v>2</v>
      </c>
      <c r="AF2442" s="419">
        <f t="shared" si="237"/>
        <v>0</v>
      </c>
      <c r="AG2442" s="419">
        <f t="shared" si="238"/>
        <v>0</v>
      </c>
      <c r="AH2442" s="419">
        <f t="shared" si="239"/>
        <v>1</v>
      </c>
    </row>
    <row r="2443" spans="1:34" ht="14.5" x14ac:dyDescent="0.35">
      <c r="A2443" s="681" t="s">
        <v>3239</v>
      </c>
      <c r="B2443" s="682" t="s">
        <v>11683</v>
      </c>
      <c r="C2443" s="419"/>
      <c r="D2443" s="419"/>
      <c r="E2443" s="419"/>
      <c r="F2443" s="419"/>
      <c r="G2443" s="419"/>
      <c r="H2443" s="419"/>
      <c r="I2443" s="419"/>
      <c r="J2443" s="419"/>
      <c r="K2443" s="419"/>
      <c r="L2443" s="419"/>
      <c r="M2443" t="s">
        <v>3195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 s="419">
        <f t="shared" si="234"/>
        <v>0</v>
      </c>
      <c r="AD2443" s="419">
        <f t="shared" si="235"/>
        <v>0</v>
      </c>
      <c r="AE2443" s="419">
        <f t="shared" si="236"/>
        <v>0</v>
      </c>
      <c r="AF2443" s="419">
        <f t="shared" si="237"/>
        <v>0</v>
      </c>
      <c r="AG2443" s="419">
        <f t="shared" si="238"/>
        <v>0</v>
      </c>
      <c r="AH2443" s="419">
        <f t="shared" si="239"/>
        <v>0</v>
      </c>
    </row>
    <row r="2444" spans="1:34" ht="14.5" x14ac:dyDescent="0.35">
      <c r="A2444" s="681" t="s">
        <v>4080</v>
      </c>
      <c r="B2444" s="682" t="s">
        <v>11366</v>
      </c>
      <c r="C2444" s="419"/>
      <c r="D2444" s="419"/>
      <c r="E2444" s="419"/>
      <c r="F2444" s="419"/>
      <c r="G2444" s="419"/>
      <c r="H2444" s="419"/>
      <c r="I2444" s="419"/>
      <c r="J2444" s="419"/>
      <c r="K2444" s="419"/>
      <c r="L2444" s="419"/>
      <c r="M2444" t="s">
        <v>11367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 s="419">
        <f t="shared" si="234"/>
        <v>0</v>
      </c>
      <c r="AD2444" s="419">
        <f t="shared" si="235"/>
        <v>0</v>
      </c>
      <c r="AE2444" s="419">
        <f t="shared" si="236"/>
        <v>0</v>
      </c>
      <c r="AF2444" s="419">
        <f t="shared" si="237"/>
        <v>0</v>
      </c>
      <c r="AG2444" s="419">
        <f t="shared" si="238"/>
        <v>0</v>
      </c>
      <c r="AH2444" s="419">
        <f t="shared" si="239"/>
        <v>0</v>
      </c>
    </row>
    <row r="2445" spans="1:34" ht="14.5" x14ac:dyDescent="0.35">
      <c r="A2445" s="681" t="s">
        <v>4792</v>
      </c>
      <c r="B2445" s="682" t="s">
        <v>11427</v>
      </c>
      <c r="C2445" s="419"/>
      <c r="D2445" s="419"/>
      <c r="E2445" s="419"/>
      <c r="F2445" s="419"/>
      <c r="G2445" s="419"/>
      <c r="H2445" s="419"/>
      <c r="I2445" s="419"/>
      <c r="J2445" s="419"/>
      <c r="K2445" s="419"/>
      <c r="L2445" s="419"/>
      <c r="M2445" t="s">
        <v>546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 s="419">
        <f t="shared" si="234"/>
        <v>0</v>
      </c>
      <c r="AD2445" s="419">
        <f t="shared" si="235"/>
        <v>0</v>
      </c>
      <c r="AE2445" s="419">
        <f t="shared" si="236"/>
        <v>0</v>
      </c>
      <c r="AF2445" s="419">
        <f t="shared" si="237"/>
        <v>0</v>
      </c>
      <c r="AG2445" s="419">
        <f t="shared" si="238"/>
        <v>0</v>
      </c>
      <c r="AH2445" s="419">
        <f t="shared" si="239"/>
        <v>0</v>
      </c>
    </row>
    <row r="2446" spans="1:34" ht="14.5" x14ac:dyDescent="0.35">
      <c r="A2446" s="681" t="s">
        <v>5480</v>
      </c>
      <c r="B2446" s="682" t="s">
        <v>11431</v>
      </c>
      <c r="C2446" s="419"/>
      <c r="D2446" s="419"/>
      <c r="E2446" s="419"/>
      <c r="F2446" s="419"/>
      <c r="G2446" s="419"/>
      <c r="H2446" s="419"/>
      <c r="I2446" s="419"/>
      <c r="J2446" s="419"/>
      <c r="K2446" s="419"/>
      <c r="L2446" s="419"/>
      <c r="M2446" t="s">
        <v>4275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 s="419">
        <f t="shared" si="234"/>
        <v>0</v>
      </c>
      <c r="AD2446" s="419">
        <f t="shared" si="235"/>
        <v>0</v>
      </c>
      <c r="AE2446" s="419">
        <f t="shared" si="236"/>
        <v>0</v>
      </c>
      <c r="AF2446" s="419">
        <f t="shared" si="237"/>
        <v>0</v>
      </c>
      <c r="AG2446" s="419">
        <f t="shared" si="238"/>
        <v>0</v>
      </c>
      <c r="AH2446" s="419">
        <f t="shared" si="239"/>
        <v>0</v>
      </c>
    </row>
    <row r="2447" spans="1:34" ht="14.5" x14ac:dyDescent="0.35">
      <c r="A2447" s="681" t="s">
        <v>7704</v>
      </c>
      <c r="B2447" s="682" t="s">
        <v>5481</v>
      </c>
      <c r="C2447" s="419"/>
      <c r="D2447" s="419"/>
      <c r="E2447" s="419"/>
      <c r="F2447" s="419"/>
      <c r="G2447" s="419"/>
      <c r="H2447" s="419"/>
      <c r="I2447" s="419"/>
      <c r="J2447" s="419"/>
      <c r="K2447" s="419"/>
      <c r="L2447" s="419"/>
      <c r="M2447" t="s">
        <v>5482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 s="419">
        <f t="shared" si="234"/>
        <v>0</v>
      </c>
      <c r="AD2447" s="419">
        <f t="shared" si="235"/>
        <v>0</v>
      </c>
      <c r="AE2447" s="419">
        <f t="shared" si="236"/>
        <v>0</v>
      </c>
      <c r="AF2447" s="419">
        <f t="shared" si="237"/>
        <v>0</v>
      </c>
      <c r="AG2447" s="419">
        <f t="shared" si="238"/>
        <v>0</v>
      </c>
      <c r="AH2447" s="419">
        <f t="shared" si="239"/>
        <v>0</v>
      </c>
    </row>
    <row r="2448" spans="1:34" ht="14.5" x14ac:dyDescent="0.35">
      <c r="A2448" s="681" t="s">
        <v>5472</v>
      </c>
      <c r="B2448" s="682" t="s">
        <v>5484</v>
      </c>
      <c r="C2448" s="419"/>
      <c r="D2448" s="419"/>
      <c r="E2448" s="419"/>
      <c r="F2448" s="419"/>
      <c r="G2448" s="419"/>
      <c r="H2448" s="419"/>
      <c r="I2448" s="419"/>
      <c r="J2448" s="419"/>
      <c r="K2448" s="419"/>
      <c r="L2448" s="419"/>
      <c r="M2448" t="s">
        <v>4293</v>
      </c>
      <c r="N2448">
        <v>3</v>
      </c>
      <c r="O2448">
        <v>3</v>
      </c>
      <c r="P2448">
        <v>0</v>
      </c>
      <c r="Q2448">
        <v>2</v>
      </c>
      <c r="R2448">
        <v>1</v>
      </c>
      <c r="S2448">
        <v>0</v>
      </c>
      <c r="T2448">
        <v>0</v>
      </c>
      <c r="U2448">
        <v>0</v>
      </c>
      <c r="V2448">
        <v>0</v>
      </c>
      <c r="W2448">
        <v>2</v>
      </c>
      <c r="X2448">
        <v>1</v>
      </c>
      <c r="Y2448">
        <v>0</v>
      </c>
      <c r="Z2448">
        <v>0</v>
      </c>
      <c r="AA2448">
        <v>0</v>
      </c>
      <c r="AB2448">
        <v>0</v>
      </c>
      <c r="AC2448" s="419">
        <f t="shared" si="234"/>
        <v>0</v>
      </c>
      <c r="AD2448" s="419">
        <f t="shared" si="235"/>
        <v>0</v>
      </c>
      <c r="AE2448" s="419">
        <f t="shared" si="236"/>
        <v>0</v>
      </c>
      <c r="AF2448" s="419">
        <f t="shared" si="237"/>
        <v>0</v>
      </c>
      <c r="AG2448" s="419">
        <f t="shared" si="238"/>
        <v>0</v>
      </c>
      <c r="AH2448" s="419">
        <f t="shared" si="239"/>
        <v>0</v>
      </c>
    </row>
    <row r="2449" spans="1:34" ht="14.5" x14ac:dyDescent="0.35">
      <c r="A2449" s="681" t="s">
        <v>8742</v>
      </c>
      <c r="B2449" s="682" t="s">
        <v>11303</v>
      </c>
      <c r="C2449" s="419"/>
      <c r="D2449" s="419"/>
      <c r="E2449" s="419"/>
      <c r="F2449" s="419"/>
      <c r="G2449" s="419"/>
      <c r="H2449" s="419"/>
      <c r="I2449" s="419"/>
      <c r="J2449" s="419"/>
      <c r="K2449" s="419"/>
      <c r="L2449" s="419"/>
      <c r="M2449" t="s">
        <v>11304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 s="419">
        <f t="shared" si="234"/>
        <v>0</v>
      </c>
      <c r="AD2449" s="419">
        <f t="shared" si="235"/>
        <v>0</v>
      </c>
      <c r="AE2449" s="419">
        <f t="shared" si="236"/>
        <v>0</v>
      </c>
      <c r="AF2449" s="419">
        <f t="shared" si="237"/>
        <v>0</v>
      </c>
      <c r="AG2449" s="419">
        <f t="shared" si="238"/>
        <v>0</v>
      </c>
      <c r="AH2449" s="419">
        <f t="shared" si="239"/>
        <v>0</v>
      </c>
    </row>
    <row r="2450" spans="1:34" ht="14.5" x14ac:dyDescent="0.35">
      <c r="A2450" s="681" t="s">
        <v>7224</v>
      </c>
      <c r="B2450" s="682" t="s">
        <v>5485</v>
      </c>
      <c r="C2450" s="419"/>
      <c r="D2450" s="419"/>
      <c r="E2450" s="419"/>
      <c r="F2450" s="419"/>
      <c r="G2450" s="419"/>
      <c r="H2450" s="419"/>
      <c r="I2450" s="419"/>
      <c r="J2450" s="419"/>
      <c r="K2450" s="419"/>
      <c r="L2450" s="419"/>
      <c r="M2450" t="s">
        <v>5486</v>
      </c>
      <c r="N2450">
        <v>12</v>
      </c>
      <c r="O2450">
        <v>7</v>
      </c>
      <c r="P2450">
        <v>5</v>
      </c>
      <c r="Q2450">
        <v>0</v>
      </c>
      <c r="R2450">
        <v>2</v>
      </c>
      <c r="S2450">
        <v>1</v>
      </c>
      <c r="T2450">
        <v>0</v>
      </c>
      <c r="U2450">
        <v>9</v>
      </c>
      <c r="V2450">
        <v>0</v>
      </c>
      <c r="W2450">
        <v>0</v>
      </c>
      <c r="X2450">
        <v>1</v>
      </c>
      <c r="Y2450">
        <v>1</v>
      </c>
      <c r="Z2450">
        <v>0</v>
      </c>
      <c r="AA2450">
        <v>5</v>
      </c>
      <c r="AB2450">
        <v>0</v>
      </c>
      <c r="AC2450" s="419">
        <f t="shared" si="234"/>
        <v>0</v>
      </c>
      <c r="AD2450" s="419">
        <f t="shared" si="235"/>
        <v>1</v>
      </c>
      <c r="AE2450" s="419">
        <f t="shared" si="236"/>
        <v>0</v>
      </c>
      <c r="AF2450" s="419">
        <f t="shared" si="237"/>
        <v>0</v>
      </c>
      <c r="AG2450" s="419">
        <f t="shared" si="238"/>
        <v>4</v>
      </c>
      <c r="AH2450" s="419">
        <f t="shared" si="239"/>
        <v>0</v>
      </c>
    </row>
    <row r="2451" spans="1:34" ht="14.5" x14ac:dyDescent="0.35">
      <c r="A2451" s="681" t="s">
        <v>7225</v>
      </c>
      <c r="B2451" s="682" t="s">
        <v>5487</v>
      </c>
      <c r="C2451" s="419"/>
      <c r="D2451" s="419"/>
      <c r="E2451" s="419"/>
      <c r="F2451" s="419"/>
      <c r="G2451" s="419"/>
      <c r="H2451" s="419"/>
      <c r="I2451" s="419"/>
      <c r="J2451" s="419"/>
      <c r="K2451" s="419"/>
      <c r="L2451" s="419"/>
      <c r="M2451" t="s">
        <v>1300</v>
      </c>
      <c r="N2451">
        <v>3</v>
      </c>
      <c r="O2451">
        <v>1</v>
      </c>
      <c r="P2451">
        <v>2</v>
      </c>
      <c r="Q2451">
        <v>0</v>
      </c>
      <c r="R2451">
        <v>1</v>
      </c>
      <c r="S2451">
        <v>0</v>
      </c>
      <c r="T2451">
        <v>1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0</v>
      </c>
      <c r="AB2451">
        <v>0</v>
      </c>
      <c r="AC2451" s="419">
        <f t="shared" si="234"/>
        <v>0</v>
      </c>
      <c r="AD2451" s="419">
        <f t="shared" si="235"/>
        <v>0</v>
      </c>
      <c r="AE2451" s="419">
        <f t="shared" si="236"/>
        <v>0</v>
      </c>
      <c r="AF2451" s="419">
        <f t="shared" si="237"/>
        <v>1</v>
      </c>
      <c r="AG2451" s="419">
        <f t="shared" si="238"/>
        <v>1</v>
      </c>
      <c r="AH2451" s="419">
        <f t="shared" si="239"/>
        <v>0</v>
      </c>
    </row>
    <row r="2452" spans="1:34" ht="14.5" x14ac:dyDescent="0.35">
      <c r="A2452" s="681" t="s">
        <v>8248</v>
      </c>
      <c r="B2452" s="682" t="s">
        <v>8481</v>
      </c>
      <c r="C2452" s="419"/>
      <c r="D2452" s="419"/>
      <c r="E2452" s="419"/>
      <c r="F2452" s="419"/>
      <c r="G2452" s="419"/>
      <c r="H2452" s="419"/>
      <c r="I2452" s="419"/>
      <c r="J2452" s="419"/>
      <c r="K2452" s="419"/>
      <c r="L2452" s="419"/>
      <c r="M2452" t="s">
        <v>11347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 s="419">
        <f t="shared" si="234"/>
        <v>0</v>
      </c>
      <c r="AD2452" s="419">
        <f t="shared" si="235"/>
        <v>0</v>
      </c>
      <c r="AE2452" s="419">
        <f t="shared" si="236"/>
        <v>0</v>
      </c>
      <c r="AF2452" s="419">
        <f t="shared" si="237"/>
        <v>0</v>
      </c>
      <c r="AG2452" s="419">
        <f t="shared" si="238"/>
        <v>0</v>
      </c>
      <c r="AH2452" s="419">
        <f t="shared" si="239"/>
        <v>0</v>
      </c>
    </row>
    <row r="2453" spans="1:34" ht="14.5" x14ac:dyDescent="0.35">
      <c r="A2453" s="681" t="s">
        <v>7452</v>
      </c>
      <c r="B2453" s="682" t="s">
        <v>5490</v>
      </c>
      <c r="C2453" s="419"/>
      <c r="D2453" s="419"/>
      <c r="E2453" s="419"/>
      <c r="F2453" s="419"/>
      <c r="G2453" s="419"/>
      <c r="H2453" s="419"/>
      <c r="I2453" s="419"/>
      <c r="J2453" s="419"/>
      <c r="K2453" s="419"/>
      <c r="L2453" s="419"/>
      <c r="M2453" t="s">
        <v>5489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 s="419">
        <f t="shared" si="234"/>
        <v>0</v>
      </c>
      <c r="AD2453" s="419">
        <f t="shared" si="235"/>
        <v>0</v>
      </c>
      <c r="AE2453" s="419">
        <f t="shared" si="236"/>
        <v>0</v>
      </c>
      <c r="AF2453" s="419">
        <f t="shared" si="237"/>
        <v>0</v>
      </c>
      <c r="AG2453" s="419">
        <f t="shared" si="238"/>
        <v>0</v>
      </c>
      <c r="AH2453" s="419">
        <f t="shared" si="239"/>
        <v>0</v>
      </c>
    </row>
    <row r="2454" spans="1:34" ht="14.5" x14ac:dyDescent="0.35">
      <c r="A2454" s="681" t="s">
        <v>8506</v>
      </c>
      <c r="B2454" s="682" t="s">
        <v>8505</v>
      </c>
      <c r="C2454" s="419"/>
      <c r="D2454" s="419"/>
      <c r="E2454" s="419"/>
      <c r="F2454" s="419"/>
      <c r="G2454" s="419"/>
      <c r="H2454" s="419"/>
      <c r="I2454" s="419"/>
      <c r="J2454" s="419"/>
      <c r="K2454" s="419"/>
      <c r="L2454" s="419"/>
      <c r="M2454" t="s">
        <v>11380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 s="419">
        <f t="shared" si="234"/>
        <v>0</v>
      </c>
      <c r="AD2454" s="419">
        <f t="shared" si="235"/>
        <v>0</v>
      </c>
      <c r="AE2454" s="419">
        <f t="shared" si="236"/>
        <v>0</v>
      </c>
      <c r="AF2454" s="419">
        <f t="shared" si="237"/>
        <v>0</v>
      </c>
      <c r="AG2454" s="419">
        <f t="shared" si="238"/>
        <v>0</v>
      </c>
      <c r="AH2454" s="419">
        <f t="shared" si="239"/>
        <v>0</v>
      </c>
    </row>
    <row r="2455" spans="1:34" ht="14.5" x14ac:dyDescent="0.35">
      <c r="A2455" s="681" t="s">
        <v>7226</v>
      </c>
      <c r="B2455" s="682" t="s">
        <v>5491</v>
      </c>
      <c r="C2455" s="419"/>
      <c r="D2455" s="419"/>
      <c r="E2455" s="419"/>
      <c r="F2455" s="419"/>
      <c r="G2455" s="419"/>
      <c r="H2455" s="419"/>
      <c r="I2455" s="419"/>
      <c r="J2455" s="419"/>
      <c r="K2455" s="419"/>
      <c r="L2455" s="419"/>
      <c r="M2455" t="s">
        <v>3186</v>
      </c>
      <c r="N2455">
        <v>3</v>
      </c>
      <c r="O2455">
        <v>2</v>
      </c>
      <c r="P2455">
        <v>1</v>
      </c>
      <c r="Q2455">
        <v>1</v>
      </c>
      <c r="R2455">
        <v>0</v>
      </c>
      <c r="S2455">
        <v>1</v>
      </c>
      <c r="T2455">
        <v>1</v>
      </c>
      <c r="U2455">
        <v>0</v>
      </c>
      <c r="V2455">
        <v>0</v>
      </c>
      <c r="W2455">
        <v>1</v>
      </c>
      <c r="X2455">
        <v>0</v>
      </c>
      <c r="Y2455">
        <v>0</v>
      </c>
      <c r="Z2455">
        <v>1</v>
      </c>
      <c r="AA2455">
        <v>0</v>
      </c>
      <c r="AB2455">
        <v>0</v>
      </c>
      <c r="AC2455" s="419">
        <f t="shared" si="234"/>
        <v>0</v>
      </c>
      <c r="AD2455" s="419">
        <f t="shared" si="235"/>
        <v>0</v>
      </c>
      <c r="AE2455" s="419">
        <f t="shared" si="236"/>
        <v>1</v>
      </c>
      <c r="AF2455" s="419">
        <f t="shared" si="237"/>
        <v>0</v>
      </c>
      <c r="AG2455" s="419">
        <f t="shared" si="238"/>
        <v>0</v>
      </c>
      <c r="AH2455" s="419">
        <f t="shared" si="239"/>
        <v>0</v>
      </c>
    </row>
    <row r="2456" spans="1:34" ht="14.5" x14ac:dyDescent="0.35">
      <c r="A2456" s="681" t="s">
        <v>3506</v>
      </c>
      <c r="B2456" s="682" t="s">
        <v>8541</v>
      </c>
      <c r="C2456" s="419"/>
      <c r="D2456" s="419"/>
      <c r="E2456" s="419"/>
      <c r="F2456" s="419"/>
      <c r="G2456" s="419"/>
      <c r="H2456" s="419"/>
      <c r="I2456" s="419"/>
      <c r="J2456" s="419"/>
      <c r="K2456" s="419"/>
      <c r="L2456" s="419"/>
      <c r="M2456" t="s">
        <v>11463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 s="419">
        <f t="shared" si="234"/>
        <v>0</v>
      </c>
      <c r="AD2456" s="419">
        <f t="shared" si="235"/>
        <v>0</v>
      </c>
      <c r="AE2456" s="419">
        <f t="shared" si="236"/>
        <v>0</v>
      </c>
      <c r="AF2456" s="419">
        <f t="shared" si="237"/>
        <v>0</v>
      </c>
      <c r="AG2456" s="419">
        <f t="shared" si="238"/>
        <v>0</v>
      </c>
      <c r="AH2456" s="419">
        <f t="shared" si="239"/>
        <v>0</v>
      </c>
    </row>
    <row r="2457" spans="1:34" ht="14.5" x14ac:dyDescent="0.35">
      <c r="A2457" s="681" t="s">
        <v>7227</v>
      </c>
      <c r="B2457" s="682" t="s">
        <v>5493</v>
      </c>
      <c r="C2457" s="419"/>
      <c r="D2457" s="419"/>
      <c r="E2457" s="419"/>
      <c r="F2457" s="419"/>
      <c r="G2457" s="419"/>
      <c r="H2457" s="419"/>
      <c r="I2457" s="419"/>
      <c r="J2457" s="419"/>
      <c r="K2457" s="419"/>
      <c r="L2457" s="419"/>
      <c r="M2457" t="s">
        <v>20227</v>
      </c>
      <c r="N2457">
        <v>40</v>
      </c>
      <c r="O2457">
        <v>19</v>
      </c>
      <c r="P2457">
        <v>21</v>
      </c>
      <c r="Q2457">
        <v>12</v>
      </c>
      <c r="R2457">
        <v>10</v>
      </c>
      <c r="S2457">
        <v>5</v>
      </c>
      <c r="T2457">
        <v>4</v>
      </c>
      <c r="U2457">
        <v>9</v>
      </c>
      <c r="V2457">
        <v>0</v>
      </c>
      <c r="W2457">
        <v>3</v>
      </c>
      <c r="X2457">
        <v>6</v>
      </c>
      <c r="Y2457">
        <v>4</v>
      </c>
      <c r="Z2457">
        <v>3</v>
      </c>
      <c r="AA2457">
        <v>3</v>
      </c>
      <c r="AB2457">
        <v>0</v>
      </c>
      <c r="AC2457" s="419">
        <f t="shared" si="234"/>
        <v>9</v>
      </c>
      <c r="AD2457" s="419">
        <f t="shared" si="235"/>
        <v>4</v>
      </c>
      <c r="AE2457" s="419">
        <f t="shared" si="236"/>
        <v>1</v>
      </c>
      <c r="AF2457" s="419">
        <f t="shared" si="237"/>
        <v>1</v>
      </c>
      <c r="AG2457" s="419">
        <f t="shared" si="238"/>
        <v>6</v>
      </c>
      <c r="AH2457" s="419">
        <f t="shared" si="239"/>
        <v>0</v>
      </c>
    </row>
    <row r="2458" spans="1:34" ht="14.5" x14ac:dyDescent="0.35">
      <c r="A2458" s="681" t="s">
        <v>8446</v>
      </c>
      <c r="B2458" s="682" t="s">
        <v>8445</v>
      </c>
      <c r="C2458" s="419"/>
      <c r="D2458" s="419"/>
      <c r="E2458" s="419"/>
      <c r="F2458" s="419"/>
      <c r="G2458" s="419"/>
      <c r="H2458" s="419"/>
      <c r="I2458" s="419"/>
      <c r="J2458" s="419"/>
      <c r="K2458" s="419"/>
      <c r="L2458" s="419"/>
      <c r="M2458" t="s">
        <v>11261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 s="419">
        <f t="shared" si="234"/>
        <v>0</v>
      </c>
      <c r="AD2458" s="419">
        <f t="shared" si="235"/>
        <v>0</v>
      </c>
      <c r="AE2458" s="419">
        <f t="shared" si="236"/>
        <v>0</v>
      </c>
      <c r="AF2458" s="419">
        <f t="shared" si="237"/>
        <v>0</v>
      </c>
      <c r="AG2458" s="419">
        <f t="shared" si="238"/>
        <v>0</v>
      </c>
      <c r="AH2458" s="419">
        <f t="shared" si="239"/>
        <v>0</v>
      </c>
    </row>
    <row r="2459" spans="1:34" ht="14.5" x14ac:dyDescent="0.35">
      <c r="A2459" s="681" t="s">
        <v>8307</v>
      </c>
      <c r="B2459" s="682" t="s">
        <v>8454</v>
      </c>
      <c r="C2459" s="419"/>
      <c r="D2459" s="419"/>
      <c r="E2459" s="419"/>
      <c r="F2459" s="419"/>
      <c r="G2459" s="419"/>
      <c r="H2459" s="419"/>
      <c r="I2459" s="419"/>
      <c r="J2459" s="419"/>
      <c r="K2459" s="419"/>
      <c r="L2459" s="419"/>
      <c r="M2459" t="s">
        <v>8455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 s="419">
        <f t="shared" si="234"/>
        <v>0</v>
      </c>
      <c r="AD2459" s="419">
        <f t="shared" si="235"/>
        <v>0</v>
      </c>
      <c r="AE2459" s="419">
        <f t="shared" si="236"/>
        <v>0</v>
      </c>
      <c r="AF2459" s="419">
        <f t="shared" si="237"/>
        <v>0</v>
      </c>
      <c r="AG2459" s="419">
        <f t="shared" si="238"/>
        <v>0</v>
      </c>
      <c r="AH2459" s="419">
        <f t="shared" si="239"/>
        <v>0</v>
      </c>
    </row>
    <row r="2460" spans="1:34" ht="14.5" x14ac:dyDescent="0.35">
      <c r="A2460" s="681" t="s">
        <v>8457</v>
      </c>
      <c r="B2460" s="682" t="s">
        <v>8456</v>
      </c>
      <c r="C2460" s="419"/>
      <c r="D2460" s="419"/>
      <c r="E2460" s="419"/>
      <c r="F2460" s="419"/>
      <c r="G2460" s="419"/>
      <c r="H2460" s="419"/>
      <c r="I2460" s="419"/>
      <c r="J2460" s="419"/>
      <c r="K2460" s="419"/>
      <c r="L2460" s="419"/>
      <c r="M2460" t="s">
        <v>8095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 s="419">
        <f t="shared" si="234"/>
        <v>0</v>
      </c>
      <c r="AD2460" s="419">
        <f t="shared" si="235"/>
        <v>0</v>
      </c>
      <c r="AE2460" s="419">
        <f t="shared" si="236"/>
        <v>0</v>
      </c>
      <c r="AF2460" s="419">
        <f t="shared" si="237"/>
        <v>0</v>
      </c>
      <c r="AG2460" s="419">
        <f t="shared" si="238"/>
        <v>0</v>
      </c>
      <c r="AH2460" s="419">
        <f t="shared" si="239"/>
        <v>0</v>
      </c>
    </row>
    <row r="2461" spans="1:34" ht="14.5" x14ac:dyDescent="0.35">
      <c r="A2461" s="681" t="s">
        <v>5494</v>
      </c>
      <c r="B2461" s="682" t="s">
        <v>5495</v>
      </c>
      <c r="C2461" s="419"/>
      <c r="D2461" s="419"/>
      <c r="E2461" s="419"/>
      <c r="F2461" s="419"/>
      <c r="G2461" s="419"/>
      <c r="H2461" s="419"/>
      <c r="I2461" s="419"/>
      <c r="J2461" s="419"/>
      <c r="K2461" s="419"/>
      <c r="L2461" s="419"/>
      <c r="M2461" t="s">
        <v>17333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 s="419">
        <f t="shared" si="234"/>
        <v>0</v>
      </c>
      <c r="AD2461" s="419">
        <f t="shared" si="235"/>
        <v>0</v>
      </c>
      <c r="AE2461" s="419">
        <f t="shared" si="236"/>
        <v>0</v>
      </c>
      <c r="AF2461" s="419">
        <f t="shared" si="237"/>
        <v>0</v>
      </c>
      <c r="AG2461" s="419">
        <f t="shared" si="238"/>
        <v>0</v>
      </c>
      <c r="AH2461" s="419">
        <f t="shared" si="239"/>
        <v>0</v>
      </c>
    </row>
    <row r="2462" spans="1:34" ht="14.5" x14ac:dyDescent="0.35">
      <c r="A2462" s="681" t="s">
        <v>8784</v>
      </c>
      <c r="B2462" s="682" t="s">
        <v>11312</v>
      </c>
      <c r="C2462" s="419"/>
      <c r="D2462" s="419"/>
      <c r="E2462" s="419"/>
      <c r="F2462" s="419"/>
      <c r="G2462" s="419"/>
      <c r="H2462" s="419"/>
      <c r="I2462" s="419"/>
      <c r="J2462" s="419"/>
      <c r="K2462" s="419"/>
      <c r="L2462" s="419"/>
      <c r="M2462" t="s">
        <v>11313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 s="419">
        <f t="shared" si="234"/>
        <v>0</v>
      </c>
      <c r="AD2462" s="419">
        <f t="shared" si="235"/>
        <v>0</v>
      </c>
      <c r="AE2462" s="419">
        <f t="shared" si="236"/>
        <v>0</v>
      </c>
      <c r="AF2462" s="419">
        <f t="shared" si="237"/>
        <v>0</v>
      </c>
      <c r="AG2462" s="419">
        <f t="shared" si="238"/>
        <v>0</v>
      </c>
      <c r="AH2462" s="419">
        <f t="shared" si="239"/>
        <v>0</v>
      </c>
    </row>
    <row r="2463" spans="1:34" ht="14.5" x14ac:dyDescent="0.35">
      <c r="A2463" s="681" t="s">
        <v>8405</v>
      </c>
      <c r="B2463" s="682" t="s">
        <v>8507</v>
      </c>
      <c r="C2463" s="419"/>
      <c r="D2463" s="419"/>
      <c r="E2463" s="419"/>
      <c r="F2463" s="419"/>
      <c r="G2463" s="419"/>
      <c r="H2463" s="419"/>
      <c r="I2463" s="419"/>
      <c r="J2463" s="419"/>
      <c r="K2463" s="419"/>
      <c r="L2463" s="419"/>
      <c r="M2463" t="s">
        <v>19251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 s="419">
        <f t="shared" si="234"/>
        <v>0</v>
      </c>
      <c r="AD2463" s="419">
        <f t="shared" si="235"/>
        <v>0</v>
      </c>
      <c r="AE2463" s="419">
        <f t="shared" si="236"/>
        <v>0</v>
      </c>
      <c r="AF2463" s="419">
        <f t="shared" si="237"/>
        <v>0</v>
      </c>
      <c r="AG2463" s="419">
        <f t="shared" si="238"/>
        <v>0</v>
      </c>
      <c r="AH2463" s="419">
        <f t="shared" si="239"/>
        <v>0</v>
      </c>
    </row>
    <row r="2464" spans="1:34" ht="14.5" x14ac:dyDescent="0.35">
      <c r="A2464" s="681" t="s">
        <v>8393</v>
      </c>
      <c r="B2464" s="682" t="s">
        <v>8474</v>
      </c>
      <c r="C2464" s="419"/>
      <c r="D2464" s="419"/>
      <c r="E2464" s="419"/>
      <c r="F2464" s="419"/>
      <c r="G2464" s="419"/>
      <c r="H2464" s="419"/>
      <c r="I2464" s="419"/>
      <c r="J2464" s="419"/>
      <c r="K2464" s="419"/>
      <c r="L2464" s="419"/>
      <c r="M2464" t="s">
        <v>4543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 s="419">
        <f t="shared" si="234"/>
        <v>0</v>
      </c>
      <c r="AD2464" s="419">
        <f t="shared" si="235"/>
        <v>0</v>
      </c>
      <c r="AE2464" s="419">
        <f t="shared" si="236"/>
        <v>0</v>
      </c>
      <c r="AF2464" s="419">
        <f t="shared" si="237"/>
        <v>0</v>
      </c>
      <c r="AG2464" s="419">
        <f t="shared" si="238"/>
        <v>0</v>
      </c>
      <c r="AH2464" s="419">
        <f t="shared" si="239"/>
        <v>0</v>
      </c>
    </row>
    <row r="2465" spans="1:34" ht="14.5" x14ac:dyDescent="0.35">
      <c r="A2465" s="681" t="s">
        <v>5496</v>
      </c>
      <c r="B2465" s="682" t="s">
        <v>11382</v>
      </c>
      <c r="C2465" s="419"/>
      <c r="D2465" s="419"/>
      <c r="E2465" s="419"/>
      <c r="F2465" s="419"/>
      <c r="G2465" s="419"/>
      <c r="H2465" s="419"/>
      <c r="I2465" s="419"/>
      <c r="J2465" s="419"/>
      <c r="K2465" s="419"/>
      <c r="L2465" s="419"/>
      <c r="M2465" t="s">
        <v>11383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 s="419">
        <f t="shared" si="234"/>
        <v>0</v>
      </c>
      <c r="AD2465" s="419">
        <f t="shared" si="235"/>
        <v>0</v>
      </c>
      <c r="AE2465" s="419">
        <f t="shared" si="236"/>
        <v>0</v>
      </c>
      <c r="AF2465" s="419">
        <f t="shared" si="237"/>
        <v>0</v>
      </c>
      <c r="AG2465" s="419">
        <f t="shared" si="238"/>
        <v>0</v>
      </c>
      <c r="AH2465" s="419">
        <f t="shared" si="239"/>
        <v>0</v>
      </c>
    </row>
    <row r="2466" spans="1:34" ht="14.5" x14ac:dyDescent="0.35">
      <c r="A2466" s="681" t="s">
        <v>5497</v>
      </c>
      <c r="B2466" s="682" t="s">
        <v>11349</v>
      </c>
      <c r="C2466" s="419"/>
      <c r="D2466" s="419"/>
      <c r="E2466" s="419"/>
      <c r="F2466" s="419"/>
      <c r="G2466" s="419"/>
      <c r="H2466" s="419"/>
      <c r="I2466" s="419"/>
      <c r="J2466" s="419"/>
      <c r="K2466" s="419"/>
      <c r="L2466" s="419"/>
      <c r="M2466" t="s">
        <v>135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 s="419">
        <f t="shared" si="234"/>
        <v>0</v>
      </c>
      <c r="AD2466" s="419">
        <f t="shared" si="235"/>
        <v>0</v>
      </c>
      <c r="AE2466" s="419">
        <f t="shared" si="236"/>
        <v>0</v>
      </c>
      <c r="AF2466" s="419">
        <f t="shared" si="237"/>
        <v>0</v>
      </c>
      <c r="AG2466" s="419">
        <f t="shared" si="238"/>
        <v>0</v>
      </c>
      <c r="AH2466" s="419">
        <f t="shared" si="239"/>
        <v>0</v>
      </c>
    </row>
    <row r="2467" spans="1:34" ht="14.5" x14ac:dyDescent="0.35">
      <c r="A2467" s="681" t="s">
        <v>5498</v>
      </c>
      <c r="B2467" s="682" t="s">
        <v>8490</v>
      </c>
      <c r="C2467" s="419"/>
      <c r="D2467" s="419"/>
      <c r="E2467" s="419"/>
      <c r="F2467" s="419"/>
      <c r="G2467" s="419"/>
      <c r="H2467" s="419"/>
      <c r="I2467" s="419"/>
      <c r="J2467" s="419"/>
      <c r="K2467" s="419"/>
      <c r="L2467" s="419"/>
      <c r="M2467" t="s">
        <v>1597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 s="419">
        <f t="shared" si="234"/>
        <v>0</v>
      </c>
      <c r="AD2467" s="419">
        <f t="shared" si="235"/>
        <v>0</v>
      </c>
      <c r="AE2467" s="419">
        <f t="shared" si="236"/>
        <v>0</v>
      </c>
      <c r="AF2467" s="419">
        <f t="shared" si="237"/>
        <v>0</v>
      </c>
      <c r="AG2467" s="419">
        <f t="shared" si="238"/>
        <v>0</v>
      </c>
      <c r="AH2467" s="419">
        <f t="shared" si="239"/>
        <v>0</v>
      </c>
    </row>
    <row r="2468" spans="1:34" ht="14.5" x14ac:dyDescent="0.35">
      <c r="A2468" s="681" t="s">
        <v>5499</v>
      </c>
      <c r="B2468" s="682" t="s">
        <v>5500</v>
      </c>
      <c r="C2468" s="419"/>
      <c r="D2468" s="419"/>
      <c r="E2468" s="419"/>
      <c r="F2468" s="419"/>
      <c r="G2468" s="419"/>
      <c r="H2468" s="419"/>
      <c r="I2468" s="419"/>
      <c r="J2468" s="419"/>
      <c r="K2468" s="419"/>
      <c r="L2468" s="419"/>
      <c r="M2468" t="s">
        <v>5501</v>
      </c>
      <c r="N2468">
        <v>5</v>
      </c>
      <c r="O2468">
        <v>5</v>
      </c>
      <c r="P2468">
        <v>0</v>
      </c>
      <c r="Q2468">
        <v>1</v>
      </c>
      <c r="R2468">
        <v>1</v>
      </c>
      <c r="S2468">
        <v>0</v>
      </c>
      <c r="T2468">
        <v>2</v>
      </c>
      <c r="U2468">
        <v>0</v>
      </c>
      <c r="V2468">
        <v>1</v>
      </c>
      <c r="W2468">
        <v>1</v>
      </c>
      <c r="X2468">
        <v>1</v>
      </c>
      <c r="Y2468">
        <v>0</v>
      </c>
      <c r="Z2468">
        <v>2</v>
      </c>
      <c r="AA2468">
        <v>0</v>
      </c>
      <c r="AB2468">
        <v>1</v>
      </c>
      <c r="AC2468" s="419">
        <f t="shared" si="234"/>
        <v>0</v>
      </c>
      <c r="AD2468" s="419">
        <f t="shared" si="235"/>
        <v>0</v>
      </c>
      <c r="AE2468" s="419">
        <f t="shared" si="236"/>
        <v>0</v>
      </c>
      <c r="AF2468" s="419">
        <f t="shared" si="237"/>
        <v>0</v>
      </c>
      <c r="AG2468" s="419">
        <f t="shared" si="238"/>
        <v>0</v>
      </c>
      <c r="AH2468" s="419">
        <f t="shared" si="239"/>
        <v>0</v>
      </c>
    </row>
    <row r="2469" spans="1:34" ht="14.5" x14ac:dyDescent="0.35">
      <c r="A2469" s="681" t="s">
        <v>7495</v>
      </c>
      <c r="B2469" s="682" t="s">
        <v>5505</v>
      </c>
      <c r="C2469" s="419"/>
      <c r="D2469" s="419"/>
      <c r="E2469" s="419"/>
      <c r="F2469" s="419"/>
      <c r="G2469" s="419"/>
      <c r="H2469" s="419"/>
      <c r="I2469" s="419"/>
      <c r="J2469" s="419"/>
      <c r="K2469" s="419"/>
      <c r="L2469" s="419"/>
      <c r="M2469" t="s">
        <v>1600</v>
      </c>
      <c r="N2469">
        <v>3</v>
      </c>
      <c r="O2469">
        <v>1</v>
      </c>
      <c r="P2469">
        <v>2</v>
      </c>
      <c r="Q2469">
        <v>3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1</v>
      </c>
      <c r="X2469">
        <v>0</v>
      </c>
      <c r="Y2469">
        <v>0</v>
      </c>
      <c r="Z2469">
        <v>0</v>
      </c>
      <c r="AA2469">
        <v>0</v>
      </c>
      <c r="AB2469">
        <v>0</v>
      </c>
      <c r="AC2469" s="419">
        <f t="shared" si="234"/>
        <v>2</v>
      </c>
      <c r="AD2469" s="419">
        <f t="shared" si="235"/>
        <v>0</v>
      </c>
      <c r="AE2469" s="419">
        <f t="shared" si="236"/>
        <v>0</v>
      </c>
      <c r="AF2469" s="419">
        <f t="shared" si="237"/>
        <v>0</v>
      </c>
      <c r="AG2469" s="419">
        <f t="shared" si="238"/>
        <v>0</v>
      </c>
      <c r="AH2469" s="419">
        <f t="shared" si="239"/>
        <v>0</v>
      </c>
    </row>
    <row r="2470" spans="1:34" ht="14.5" x14ac:dyDescent="0.35">
      <c r="A2470" s="681" t="s">
        <v>7915</v>
      </c>
      <c r="B2470" s="682" t="s">
        <v>5506</v>
      </c>
      <c r="C2470" s="419"/>
      <c r="D2470" s="419"/>
      <c r="E2470" s="419"/>
      <c r="F2470" s="419"/>
      <c r="G2470" s="419"/>
      <c r="H2470" s="419"/>
      <c r="I2470" s="419"/>
      <c r="J2470" s="419"/>
      <c r="K2470" s="419"/>
      <c r="L2470" s="419"/>
      <c r="M2470" t="s">
        <v>4540</v>
      </c>
      <c r="N2470">
        <v>1</v>
      </c>
      <c r="O2470">
        <v>1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1</v>
      </c>
      <c r="AB2470">
        <v>0</v>
      </c>
      <c r="AC2470" s="419">
        <f t="shared" si="234"/>
        <v>0</v>
      </c>
      <c r="AD2470" s="419">
        <f t="shared" si="235"/>
        <v>0</v>
      </c>
      <c r="AE2470" s="419">
        <f t="shared" si="236"/>
        <v>0</v>
      </c>
      <c r="AF2470" s="419">
        <f t="shared" si="237"/>
        <v>0</v>
      </c>
      <c r="AG2470" s="419">
        <f t="shared" si="238"/>
        <v>0</v>
      </c>
      <c r="AH2470" s="419">
        <f t="shared" si="239"/>
        <v>0</v>
      </c>
    </row>
    <row r="2471" spans="1:34" ht="14.5" x14ac:dyDescent="0.35">
      <c r="A2471" s="681" t="s">
        <v>4525</v>
      </c>
      <c r="B2471" s="682" t="s">
        <v>11392</v>
      </c>
      <c r="C2471" s="419"/>
      <c r="D2471" s="419"/>
      <c r="E2471" s="419"/>
      <c r="F2471" s="419"/>
      <c r="G2471" s="419"/>
      <c r="H2471" s="419"/>
      <c r="I2471" s="419"/>
      <c r="J2471" s="419"/>
      <c r="K2471" s="419"/>
      <c r="L2471" s="419"/>
      <c r="M2471" t="s">
        <v>11393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 s="419">
        <f t="shared" si="234"/>
        <v>0</v>
      </c>
      <c r="AD2471" s="419">
        <f t="shared" si="235"/>
        <v>0</v>
      </c>
      <c r="AE2471" s="419">
        <f t="shared" si="236"/>
        <v>0</v>
      </c>
      <c r="AF2471" s="419">
        <f t="shared" si="237"/>
        <v>0</v>
      </c>
      <c r="AG2471" s="419">
        <f t="shared" si="238"/>
        <v>0</v>
      </c>
      <c r="AH2471" s="419">
        <f t="shared" si="239"/>
        <v>0</v>
      </c>
    </row>
    <row r="2472" spans="1:34" ht="14.5" x14ac:dyDescent="0.35">
      <c r="A2472" s="681" t="s">
        <v>8523</v>
      </c>
      <c r="B2472" s="682" t="s">
        <v>8521</v>
      </c>
      <c r="C2472" s="419"/>
      <c r="D2472" s="419"/>
      <c r="E2472" s="419"/>
      <c r="F2472" s="419"/>
      <c r="G2472" s="419"/>
      <c r="H2472" s="419"/>
      <c r="I2472" s="419"/>
      <c r="J2472" s="419"/>
      <c r="K2472" s="419"/>
      <c r="L2472" s="419"/>
      <c r="M2472" t="s">
        <v>21514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 s="419">
        <f t="shared" si="234"/>
        <v>0</v>
      </c>
      <c r="AD2472" s="419">
        <f t="shared" si="235"/>
        <v>0</v>
      </c>
      <c r="AE2472" s="419">
        <f t="shared" si="236"/>
        <v>0</v>
      </c>
      <c r="AF2472" s="419">
        <f t="shared" si="237"/>
        <v>0</v>
      </c>
      <c r="AG2472" s="419">
        <f t="shared" si="238"/>
        <v>0</v>
      </c>
      <c r="AH2472" s="419">
        <f t="shared" si="239"/>
        <v>0</v>
      </c>
    </row>
    <row r="2473" spans="1:34" ht="14.5" x14ac:dyDescent="0.35">
      <c r="A2473" s="681" t="s">
        <v>4706</v>
      </c>
      <c r="B2473" s="682" t="s">
        <v>8548</v>
      </c>
      <c r="C2473" s="419"/>
      <c r="D2473" s="419"/>
      <c r="E2473" s="419"/>
      <c r="F2473" s="419"/>
      <c r="G2473" s="419"/>
      <c r="H2473" s="419"/>
      <c r="I2473" s="419"/>
      <c r="J2473" s="419"/>
      <c r="K2473" s="419"/>
      <c r="L2473" s="419"/>
      <c r="M2473" t="s">
        <v>5508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 s="419">
        <f t="shared" si="234"/>
        <v>0</v>
      </c>
      <c r="AD2473" s="419">
        <f t="shared" si="235"/>
        <v>0</v>
      </c>
      <c r="AE2473" s="419">
        <f t="shared" si="236"/>
        <v>0</v>
      </c>
      <c r="AF2473" s="419">
        <f t="shared" si="237"/>
        <v>0</v>
      </c>
      <c r="AG2473" s="419">
        <f t="shared" si="238"/>
        <v>0</v>
      </c>
      <c r="AH2473" s="419">
        <f t="shared" si="239"/>
        <v>0</v>
      </c>
    </row>
    <row r="2474" spans="1:34" ht="14.5" x14ac:dyDescent="0.35">
      <c r="A2474" s="681" t="s">
        <v>5432</v>
      </c>
      <c r="B2474" s="682" t="s">
        <v>11483</v>
      </c>
      <c r="C2474" s="419"/>
      <c r="D2474" s="419"/>
      <c r="E2474" s="419"/>
      <c r="F2474" s="419"/>
      <c r="G2474" s="419"/>
      <c r="H2474" s="419"/>
      <c r="I2474" s="419"/>
      <c r="J2474" s="419"/>
      <c r="K2474" s="419"/>
      <c r="L2474" s="419"/>
      <c r="M2474" t="s">
        <v>11484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 s="419">
        <f t="shared" si="234"/>
        <v>0</v>
      </c>
      <c r="AD2474" s="419">
        <f t="shared" si="235"/>
        <v>0</v>
      </c>
      <c r="AE2474" s="419">
        <f t="shared" si="236"/>
        <v>0</v>
      </c>
      <c r="AF2474" s="419">
        <f t="shared" si="237"/>
        <v>0</v>
      </c>
      <c r="AG2474" s="419">
        <f t="shared" si="238"/>
        <v>0</v>
      </c>
      <c r="AH2474" s="419">
        <f t="shared" si="239"/>
        <v>0</v>
      </c>
    </row>
    <row r="2475" spans="1:34" ht="14.5" x14ac:dyDescent="0.35">
      <c r="A2475" s="681" t="s">
        <v>5462</v>
      </c>
      <c r="B2475" s="682" t="s">
        <v>5509</v>
      </c>
      <c r="C2475" s="419"/>
      <c r="D2475" s="419"/>
      <c r="E2475" s="419"/>
      <c r="F2475" s="419"/>
      <c r="G2475" s="419"/>
      <c r="H2475" s="419"/>
      <c r="I2475" s="419"/>
      <c r="J2475" s="419"/>
      <c r="K2475" s="419"/>
      <c r="L2475" s="419"/>
      <c r="M2475" t="s">
        <v>5510</v>
      </c>
      <c r="N2475">
        <v>2</v>
      </c>
      <c r="O2475">
        <v>0</v>
      </c>
      <c r="P2475">
        <v>2</v>
      </c>
      <c r="Q2475">
        <v>0</v>
      </c>
      <c r="R2475">
        <v>0</v>
      </c>
      <c r="S2475">
        <v>0</v>
      </c>
      <c r="T2475">
        <v>0</v>
      </c>
      <c r="U2475">
        <v>2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 s="419">
        <f t="shared" si="234"/>
        <v>0</v>
      </c>
      <c r="AD2475" s="419">
        <f t="shared" si="235"/>
        <v>0</v>
      </c>
      <c r="AE2475" s="419">
        <f t="shared" si="236"/>
        <v>0</v>
      </c>
      <c r="AF2475" s="419">
        <f t="shared" si="237"/>
        <v>0</v>
      </c>
      <c r="AG2475" s="419">
        <f t="shared" si="238"/>
        <v>2</v>
      </c>
      <c r="AH2475" s="419">
        <f t="shared" si="239"/>
        <v>0</v>
      </c>
    </row>
    <row r="2476" spans="1:34" ht="14.5" x14ac:dyDescent="0.35">
      <c r="A2476" s="681" t="s">
        <v>7374</v>
      </c>
      <c r="B2476" s="682" t="s">
        <v>5511</v>
      </c>
      <c r="C2476" s="419"/>
      <c r="D2476" s="419"/>
      <c r="E2476" s="419"/>
      <c r="F2476" s="419"/>
      <c r="G2476" s="419"/>
      <c r="H2476" s="419"/>
      <c r="I2476" s="419"/>
      <c r="J2476" s="419"/>
      <c r="K2476" s="419"/>
      <c r="L2476" s="419"/>
      <c r="M2476" t="s">
        <v>17334</v>
      </c>
      <c r="N2476">
        <v>21</v>
      </c>
      <c r="O2476">
        <v>12</v>
      </c>
      <c r="P2476">
        <v>9</v>
      </c>
      <c r="Q2476">
        <v>5</v>
      </c>
      <c r="R2476">
        <v>2</v>
      </c>
      <c r="S2476">
        <v>1</v>
      </c>
      <c r="T2476">
        <v>4</v>
      </c>
      <c r="U2476">
        <v>7</v>
      </c>
      <c r="V2476">
        <v>2</v>
      </c>
      <c r="W2476">
        <v>2</v>
      </c>
      <c r="X2476">
        <v>1</v>
      </c>
      <c r="Y2476">
        <v>1</v>
      </c>
      <c r="Z2476">
        <v>2</v>
      </c>
      <c r="AA2476">
        <v>4</v>
      </c>
      <c r="AB2476">
        <v>2</v>
      </c>
      <c r="AC2476" s="419">
        <f t="shared" si="234"/>
        <v>3</v>
      </c>
      <c r="AD2476" s="419">
        <f t="shared" si="235"/>
        <v>1</v>
      </c>
      <c r="AE2476" s="419">
        <f t="shared" si="236"/>
        <v>0</v>
      </c>
      <c r="AF2476" s="419">
        <f t="shared" si="237"/>
        <v>2</v>
      </c>
      <c r="AG2476" s="419">
        <f t="shared" si="238"/>
        <v>3</v>
      </c>
      <c r="AH2476" s="419">
        <f t="shared" si="239"/>
        <v>0</v>
      </c>
    </row>
    <row r="2477" spans="1:34" ht="14.5" x14ac:dyDescent="0.35">
      <c r="A2477" s="681" t="s">
        <v>5492</v>
      </c>
      <c r="B2477" s="682" t="s">
        <v>5512</v>
      </c>
      <c r="C2477" s="419"/>
      <c r="D2477" s="419"/>
      <c r="E2477" s="419"/>
      <c r="F2477" s="419"/>
      <c r="G2477" s="419"/>
      <c r="H2477" s="419"/>
      <c r="I2477" s="419"/>
      <c r="J2477" s="419"/>
      <c r="K2477" s="419"/>
      <c r="L2477" s="419"/>
      <c r="M2477" t="s">
        <v>217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 s="419">
        <f t="shared" si="234"/>
        <v>0</v>
      </c>
      <c r="AD2477" s="419">
        <f t="shared" si="235"/>
        <v>0</v>
      </c>
      <c r="AE2477" s="419">
        <f t="shared" si="236"/>
        <v>0</v>
      </c>
      <c r="AF2477" s="419">
        <f t="shared" si="237"/>
        <v>0</v>
      </c>
      <c r="AG2477" s="419">
        <f t="shared" si="238"/>
        <v>0</v>
      </c>
      <c r="AH2477" s="419">
        <f t="shared" si="239"/>
        <v>0</v>
      </c>
    </row>
    <row r="2478" spans="1:34" ht="14.5" x14ac:dyDescent="0.35">
      <c r="A2478" s="681" t="s">
        <v>5513</v>
      </c>
      <c r="B2478" s="682" t="s">
        <v>10372</v>
      </c>
      <c r="C2478" s="419"/>
      <c r="D2478" s="419"/>
      <c r="E2478" s="419"/>
      <c r="F2478" s="419"/>
      <c r="G2478" s="419"/>
      <c r="H2478" s="419"/>
      <c r="I2478" s="419"/>
      <c r="J2478" s="419"/>
      <c r="K2478" s="419"/>
      <c r="L2478" s="419"/>
      <c r="M2478" t="s">
        <v>18545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 s="419">
        <f t="shared" si="234"/>
        <v>0</v>
      </c>
      <c r="AD2478" s="419">
        <f t="shared" si="235"/>
        <v>0</v>
      </c>
      <c r="AE2478" s="419">
        <f t="shared" si="236"/>
        <v>0</v>
      </c>
      <c r="AF2478" s="419">
        <f t="shared" si="237"/>
        <v>0</v>
      </c>
      <c r="AG2478" s="419">
        <f t="shared" si="238"/>
        <v>0</v>
      </c>
      <c r="AH2478" s="419">
        <f t="shared" si="239"/>
        <v>0</v>
      </c>
    </row>
    <row r="2479" spans="1:34" ht="14.5" x14ac:dyDescent="0.35">
      <c r="A2479" s="681" t="s">
        <v>5514</v>
      </c>
      <c r="B2479" s="682" t="s">
        <v>5515</v>
      </c>
      <c r="C2479" s="419"/>
      <c r="D2479" s="419"/>
      <c r="E2479" s="419"/>
      <c r="F2479" s="419"/>
      <c r="G2479" s="419"/>
      <c r="H2479" s="419"/>
      <c r="I2479" s="419"/>
      <c r="J2479" s="419"/>
      <c r="K2479" s="419"/>
      <c r="L2479" s="419"/>
      <c r="M2479" t="s">
        <v>17335</v>
      </c>
      <c r="N2479">
        <v>5</v>
      </c>
      <c r="O2479">
        <v>4</v>
      </c>
      <c r="P2479">
        <v>1</v>
      </c>
      <c r="Q2479">
        <v>2</v>
      </c>
      <c r="R2479">
        <v>0</v>
      </c>
      <c r="S2479">
        <v>0</v>
      </c>
      <c r="T2479">
        <v>0</v>
      </c>
      <c r="U2479">
        <v>3</v>
      </c>
      <c r="V2479">
        <v>0</v>
      </c>
      <c r="W2479">
        <v>1</v>
      </c>
      <c r="X2479">
        <v>0</v>
      </c>
      <c r="Y2479">
        <v>0</v>
      </c>
      <c r="Z2479">
        <v>0</v>
      </c>
      <c r="AA2479">
        <v>3</v>
      </c>
      <c r="AB2479">
        <v>0</v>
      </c>
      <c r="AC2479" s="419">
        <f t="shared" si="234"/>
        <v>1</v>
      </c>
      <c r="AD2479" s="419">
        <f t="shared" si="235"/>
        <v>0</v>
      </c>
      <c r="AE2479" s="419">
        <f t="shared" si="236"/>
        <v>0</v>
      </c>
      <c r="AF2479" s="419">
        <f t="shared" si="237"/>
        <v>0</v>
      </c>
      <c r="AG2479" s="419">
        <f t="shared" si="238"/>
        <v>0</v>
      </c>
      <c r="AH2479" s="419">
        <f t="shared" si="239"/>
        <v>0</v>
      </c>
    </row>
    <row r="2480" spans="1:34" ht="14.5" x14ac:dyDescent="0.35">
      <c r="A2480" s="681" t="s">
        <v>147</v>
      </c>
      <c r="B2480" s="682" t="s">
        <v>5516</v>
      </c>
      <c r="C2480" s="419"/>
      <c r="D2480" s="419"/>
      <c r="E2480" s="419"/>
      <c r="F2480" s="419"/>
      <c r="G2480" s="419"/>
      <c r="H2480" s="419"/>
      <c r="I2480" s="419"/>
      <c r="J2480" s="419"/>
      <c r="K2480" s="419"/>
      <c r="L2480" s="419"/>
      <c r="M2480" t="s">
        <v>17337</v>
      </c>
      <c r="N2480">
        <v>8</v>
      </c>
      <c r="O2480">
        <v>3</v>
      </c>
      <c r="P2480">
        <v>5</v>
      </c>
      <c r="Q2480">
        <v>1</v>
      </c>
      <c r="R2480">
        <v>2</v>
      </c>
      <c r="S2480">
        <v>1</v>
      </c>
      <c r="T2480">
        <v>2</v>
      </c>
      <c r="U2480">
        <v>2</v>
      </c>
      <c r="V2480">
        <v>0</v>
      </c>
      <c r="W2480">
        <v>0</v>
      </c>
      <c r="X2480">
        <v>2</v>
      </c>
      <c r="Y2480">
        <v>0</v>
      </c>
      <c r="Z2480">
        <v>1</v>
      </c>
      <c r="AA2480">
        <v>0</v>
      </c>
      <c r="AB2480">
        <v>0</v>
      </c>
      <c r="AC2480" s="419">
        <f t="shared" si="234"/>
        <v>1</v>
      </c>
      <c r="AD2480" s="419">
        <f t="shared" si="235"/>
        <v>0</v>
      </c>
      <c r="AE2480" s="419">
        <f t="shared" si="236"/>
        <v>1</v>
      </c>
      <c r="AF2480" s="419">
        <f t="shared" si="237"/>
        <v>1</v>
      </c>
      <c r="AG2480" s="419">
        <f t="shared" si="238"/>
        <v>2</v>
      </c>
      <c r="AH2480" s="419">
        <f t="shared" si="239"/>
        <v>0</v>
      </c>
    </row>
    <row r="2481" spans="1:34" ht="14.5" x14ac:dyDescent="0.35">
      <c r="A2481" s="681" t="s">
        <v>5517</v>
      </c>
      <c r="B2481" s="682" t="s">
        <v>5518</v>
      </c>
      <c r="C2481" s="419"/>
      <c r="D2481" s="419"/>
      <c r="E2481" s="419"/>
      <c r="F2481" s="419"/>
      <c r="G2481" s="419"/>
      <c r="H2481" s="419"/>
      <c r="I2481" s="419"/>
      <c r="J2481" s="419"/>
      <c r="K2481" s="419"/>
      <c r="L2481" s="419"/>
      <c r="M2481" t="s">
        <v>17339</v>
      </c>
      <c r="N2481">
        <v>16</v>
      </c>
      <c r="O2481">
        <v>9</v>
      </c>
      <c r="P2481">
        <v>7</v>
      </c>
      <c r="Q2481">
        <v>3</v>
      </c>
      <c r="R2481">
        <v>8</v>
      </c>
      <c r="S2481">
        <v>2</v>
      </c>
      <c r="T2481">
        <v>3</v>
      </c>
      <c r="U2481">
        <v>0</v>
      </c>
      <c r="V2481">
        <v>0</v>
      </c>
      <c r="W2481">
        <v>1</v>
      </c>
      <c r="X2481">
        <v>5</v>
      </c>
      <c r="Y2481">
        <v>2</v>
      </c>
      <c r="Z2481">
        <v>1</v>
      </c>
      <c r="AA2481">
        <v>0</v>
      </c>
      <c r="AB2481">
        <v>0</v>
      </c>
      <c r="AC2481" s="419">
        <f t="shared" si="234"/>
        <v>2</v>
      </c>
      <c r="AD2481" s="419">
        <f t="shared" si="235"/>
        <v>3</v>
      </c>
      <c r="AE2481" s="419">
        <f t="shared" si="236"/>
        <v>0</v>
      </c>
      <c r="AF2481" s="419">
        <f t="shared" si="237"/>
        <v>2</v>
      </c>
      <c r="AG2481" s="419">
        <f t="shared" si="238"/>
        <v>0</v>
      </c>
      <c r="AH2481" s="419">
        <f t="shared" si="239"/>
        <v>0</v>
      </c>
    </row>
    <row r="2482" spans="1:34" ht="14.5" x14ac:dyDescent="0.35">
      <c r="A2482" s="681" t="s">
        <v>5519</v>
      </c>
      <c r="B2482" s="682" t="s">
        <v>5520</v>
      </c>
      <c r="C2482" s="419"/>
      <c r="D2482" s="419"/>
      <c r="E2482" s="419"/>
      <c r="F2482" s="419"/>
      <c r="G2482" s="419"/>
      <c r="H2482" s="419"/>
      <c r="I2482" s="419"/>
      <c r="J2482" s="419"/>
      <c r="K2482" s="419"/>
      <c r="L2482" s="419"/>
      <c r="M2482" t="s">
        <v>5521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 s="419">
        <f t="shared" si="234"/>
        <v>0</v>
      </c>
      <c r="AD2482" s="419">
        <f t="shared" si="235"/>
        <v>0</v>
      </c>
      <c r="AE2482" s="419">
        <f t="shared" si="236"/>
        <v>0</v>
      </c>
      <c r="AF2482" s="419">
        <f t="shared" si="237"/>
        <v>0</v>
      </c>
      <c r="AG2482" s="419">
        <f t="shared" si="238"/>
        <v>0</v>
      </c>
      <c r="AH2482" s="419">
        <f t="shared" si="239"/>
        <v>0</v>
      </c>
    </row>
    <row r="2483" spans="1:34" ht="14.5" x14ac:dyDescent="0.35">
      <c r="A2483" s="681" t="s">
        <v>7373</v>
      </c>
      <c r="B2483" s="682" t="s">
        <v>5522</v>
      </c>
      <c r="C2483" s="419"/>
      <c r="D2483" s="419"/>
      <c r="E2483" s="419"/>
      <c r="F2483" s="419"/>
      <c r="G2483" s="419"/>
      <c r="H2483" s="419"/>
      <c r="I2483" s="419"/>
      <c r="J2483" s="419"/>
      <c r="K2483" s="419"/>
      <c r="L2483" s="419"/>
      <c r="M2483" t="s">
        <v>17340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 s="419">
        <f t="shared" si="234"/>
        <v>0</v>
      </c>
      <c r="AD2483" s="419">
        <f t="shared" si="235"/>
        <v>0</v>
      </c>
      <c r="AE2483" s="419">
        <f t="shared" si="236"/>
        <v>0</v>
      </c>
      <c r="AF2483" s="419">
        <f t="shared" si="237"/>
        <v>0</v>
      </c>
      <c r="AG2483" s="419">
        <f t="shared" si="238"/>
        <v>0</v>
      </c>
      <c r="AH2483" s="419">
        <f t="shared" si="239"/>
        <v>0</v>
      </c>
    </row>
    <row r="2484" spans="1:34" ht="14.5" x14ac:dyDescent="0.35">
      <c r="A2484" s="681" t="s">
        <v>5524</v>
      </c>
      <c r="B2484" s="682" t="s">
        <v>5525</v>
      </c>
      <c r="C2484" s="419"/>
      <c r="D2484" s="419"/>
      <c r="E2484" s="419"/>
      <c r="F2484" s="419"/>
      <c r="G2484" s="419"/>
      <c r="H2484" s="419"/>
      <c r="I2484" s="419"/>
      <c r="J2484" s="419"/>
      <c r="K2484" s="419"/>
      <c r="L2484" s="419"/>
      <c r="M2484" t="s">
        <v>5526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 s="419">
        <f t="shared" si="234"/>
        <v>0</v>
      </c>
      <c r="AD2484" s="419">
        <f t="shared" si="235"/>
        <v>0</v>
      </c>
      <c r="AE2484" s="419">
        <f t="shared" si="236"/>
        <v>0</v>
      </c>
      <c r="AF2484" s="419">
        <f t="shared" si="237"/>
        <v>0</v>
      </c>
      <c r="AG2484" s="419">
        <f t="shared" si="238"/>
        <v>0</v>
      </c>
      <c r="AH2484" s="419">
        <f t="shared" si="239"/>
        <v>0</v>
      </c>
    </row>
    <row r="2485" spans="1:34" ht="14.5" x14ac:dyDescent="0.35">
      <c r="A2485" s="681" t="s">
        <v>8440</v>
      </c>
      <c r="B2485" s="682" t="s">
        <v>8495</v>
      </c>
      <c r="C2485" s="419"/>
      <c r="D2485" s="419"/>
      <c r="E2485" s="419"/>
      <c r="F2485" s="419"/>
      <c r="G2485" s="419"/>
      <c r="H2485" s="419"/>
      <c r="I2485" s="419"/>
      <c r="J2485" s="419"/>
      <c r="K2485" s="419"/>
      <c r="L2485" s="419"/>
      <c r="M2485" t="s">
        <v>194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 s="419">
        <f t="shared" si="234"/>
        <v>0</v>
      </c>
      <c r="AD2485" s="419">
        <f t="shared" si="235"/>
        <v>0</v>
      </c>
      <c r="AE2485" s="419">
        <f t="shared" si="236"/>
        <v>0</v>
      </c>
      <c r="AF2485" s="419">
        <f t="shared" si="237"/>
        <v>0</v>
      </c>
      <c r="AG2485" s="419">
        <f t="shared" si="238"/>
        <v>0</v>
      </c>
      <c r="AH2485" s="419">
        <f t="shared" si="239"/>
        <v>0</v>
      </c>
    </row>
    <row r="2486" spans="1:34" ht="14.5" x14ac:dyDescent="0.35">
      <c r="A2486" s="681" t="s">
        <v>7761</v>
      </c>
      <c r="B2486" s="682" t="s">
        <v>5527</v>
      </c>
      <c r="C2486" s="419"/>
      <c r="D2486" s="419"/>
      <c r="E2486" s="419"/>
      <c r="F2486" s="419"/>
      <c r="G2486" s="419"/>
      <c r="H2486" s="419"/>
      <c r="I2486" s="419"/>
      <c r="J2486" s="419"/>
      <c r="K2486" s="419"/>
      <c r="L2486" s="419"/>
      <c r="M2486" t="s">
        <v>17341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 s="419">
        <f t="shared" si="234"/>
        <v>0</v>
      </c>
      <c r="AD2486" s="419">
        <f t="shared" si="235"/>
        <v>0</v>
      </c>
      <c r="AE2486" s="419">
        <f t="shared" si="236"/>
        <v>0</v>
      </c>
      <c r="AF2486" s="419">
        <f t="shared" si="237"/>
        <v>0</v>
      </c>
      <c r="AG2486" s="419">
        <f t="shared" si="238"/>
        <v>0</v>
      </c>
      <c r="AH2486" s="419">
        <f t="shared" si="239"/>
        <v>0</v>
      </c>
    </row>
    <row r="2487" spans="1:34" ht="14.5" x14ac:dyDescent="0.35">
      <c r="A2487" s="681" t="s">
        <v>5528</v>
      </c>
      <c r="B2487" s="682" t="s">
        <v>5529</v>
      </c>
      <c r="C2487" s="419"/>
      <c r="D2487" s="419"/>
      <c r="E2487" s="419"/>
      <c r="F2487" s="419"/>
      <c r="G2487" s="419"/>
      <c r="H2487" s="419"/>
      <c r="I2487" s="419"/>
      <c r="J2487" s="419"/>
      <c r="K2487" s="419"/>
      <c r="L2487" s="419"/>
      <c r="M2487" t="s">
        <v>17342</v>
      </c>
      <c r="N2487">
        <v>19</v>
      </c>
      <c r="O2487">
        <v>8</v>
      </c>
      <c r="P2487">
        <v>11</v>
      </c>
      <c r="Q2487">
        <v>2</v>
      </c>
      <c r="R2487">
        <v>4</v>
      </c>
      <c r="S2487">
        <v>4</v>
      </c>
      <c r="T2487">
        <v>3</v>
      </c>
      <c r="U2487">
        <v>6</v>
      </c>
      <c r="V2487">
        <v>0</v>
      </c>
      <c r="W2487">
        <v>0</v>
      </c>
      <c r="X2487">
        <v>1</v>
      </c>
      <c r="Y2487">
        <v>2</v>
      </c>
      <c r="Z2487">
        <v>1</v>
      </c>
      <c r="AA2487">
        <v>4</v>
      </c>
      <c r="AB2487">
        <v>0</v>
      </c>
      <c r="AC2487" s="419">
        <f t="shared" si="234"/>
        <v>2</v>
      </c>
      <c r="AD2487" s="419">
        <f t="shared" si="235"/>
        <v>3</v>
      </c>
      <c r="AE2487" s="419">
        <f t="shared" si="236"/>
        <v>2</v>
      </c>
      <c r="AF2487" s="419">
        <f t="shared" si="237"/>
        <v>2</v>
      </c>
      <c r="AG2487" s="419">
        <f t="shared" si="238"/>
        <v>2</v>
      </c>
      <c r="AH2487" s="419">
        <f t="shared" si="239"/>
        <v>0</v>
      </c>
    </row>
    <row r="2488" spans="1:34" ht="14.5" x14ac:dyDescent="0.35">
      <c r="A2488" s="681" t="s">
        <v>5531</v>
      </c>
      <c r="B2488" s="682" t="s">
        <v>5532</v>
      </c>
      <c r="C2488" s="419"/>
      <c r="D2488" s="419"/>
      <c r="E2488" s="419"/>
      <c r="F2488" s="419"/>
      <c r="G2488" s="419"/>
      <c r="H2488" s="419"/>
      <c r="I2488" s="419"/>
      <c r="J2488" s="419"/>
      <c r="K2488" s="419"/>
      <c r="L2488" s="419"/>
      <c r="M2488" t="s">
        <v>5533</v>
      </c>
      <c r="N2488">
        <v>24</v>
      </c>
      <c r="O2488">
        <v>14</v>
      </c>
      <c r="P2488">
        <v>10</v>
      </c>
      <c r="Q2488">
        <v>6</v>
      </c>
      <c r="R2488">
        <v>4</v>
      </c>
      <c r="S2488">
        <v>4</v>
      </c>
      <c r="T2488">
        <v>6</v>
      </c>
      <c r="U2488">
        <v>4</v>
      </c>
      <c r="V2488">
        <v>0</v>
      </c>
      <c r="W2488">
        <v>4</v>
      </c>
      <c r="X2488">
        <v>2</v>
      </c>
      <c r="Y2488">
        <v>1</v>
      </c>
      <c r="Z2488">
        <v>4</v>
      </c>
      <c r="AA2488">
        <v>3</v>
      </c>
      <c r="AB2488">
        <v>0</v>
      </c>
      <c r="AC2488" s="419">
        <f t="shared" si="234"/>
        <v>2</v>
      </c>
      <c r="AD2488" s="419">
        <f t="shared" si="235"/>
        <v>2</v>
      </c>
      <c r="AE2488" s="419">
        <f t="shared" si="236"/>
        <v>3</v>
      </c>
      <c r="AF2488" s="419">
        <f t="shared" si="237"/>
        <v>2</v>
      </c>
      <c r="AG2488" s="419">
        <f t="shared" si="238"/>
        <v>1</v>
      </c>
      <c r="AH2488" s="419">
        <f t="shared" si="239"/>
        <v>0</v>
      </c>
    </row>
    <row r="2489" spans="1:34" ht="14.5" x14ac:dyDescent="0.35">
      <c r="A2489" s="681" t="s">
        <v>8232</v>
      </c>
      <c r="B2489" s="682" t="s">
        <v>8509</v>
      </c>
      <c r="C2489" s="419"/>
      <c r="D2489" s="419"/>
      <c r="E2489" s="419"/>
      <c r="F2489" s="419"/>
      <c r="G2489" s="419"/>
      <c r="H2489" s="419"/>
      <c r="I2489" s="419"/>
      <c r="J2489" s="419"/>
      <c r="K2489" s="419"/>
      <c r="L2489" s="419"/>
      <c r="M2489" t="s">
        <v>8510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 s="419">
        <f t="shared" si="234"/>
        <v>0</v>
      </c>
      <c r="AD2489" s="419">
        <f t="shared" si="235"/>
        <v>0</v>
      </c>
      <c r="AE2489" s="419">
        <f t="shared" si="236"/>
        <v>0</v>
      </c>
      <c r="AF2489" s="419">
        <f t="shared" si="237"/>
        <v>0</v>
      </c>
      <c r="AG2489" s="419">
        <f t="shared" si="238"/>
        <v>0</v>
      </c>
      <c r="AH2489" s="419">
        <f t="shared" si="239"/>
        <v>0</v>
      </c>
    </row>
    <row r="2490" spans="1:34" ht="14.5" x14ac:dyDescent="0.35">
      <c r="A2490" s="681" t="s">
        <v>17343</v>
      </c>
      <c r="B2490" s="682" t="s">
        <v>17344</v>
      </c>
      <c r="C2490" s="419"/>
      <c r="D2490" s="419"/>
      <c r="E2490" s="419"/>
      <c r="F2490" s="419"/>
      <c r="G2490" s="419"/>
      <c r="H2490" s="419"/>
      <c r="I2490" s="419"/>
      <c r="J2490" s="419"/>
      <c r="K2490" s="419"/>
      <c r="L2490" s="419"/>
      <c r="M2490" t="s">
        <v>17345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 s="419">
        <f t="shared" si="234"/>
        <v>0</v>
      </c>
      <c r="AD2490" s="419">
        <f t="shared" si="235"/>
        <v>0</v>
      </c>
      <c r="AE2490" s="419">
        <f t="shared" si="236"/>
        <v>0</v>
      </c>
      <c r="AF2490" s="419">
        <f t="shared" si="237"/>
        <v>0</v>
      </c>
      <c r="AG2490" s="419">
        <f t="shared" si="238"/>
        <v>0</v>
      </c>
      <c r="AH2490" s="419">
        <f t="shared" si="239"/>
        <v>0</v>
      </c>
    </row>
    <row r="2491" spans="1:34" ht="14.5" x14ac:dyDescent="0.35">
      <c r="A2491" s="681" t="s">
        <v>8284</v>
      </c>
      <c r="B2491" s="682" t="s">
        <v>8540</v>
      </c>
      <c r="C2491" s="419"/>
      <c r="D2491" s="419"/>
      <c r="E2491" s="419"/>
      <c r="F2491" s="419"/>
      <c r="G2491" s="419"/>
      <c r="H2491" s="419"/>
      <c r="I2491" s="419"/>
      <c r="J2491" s="419"/>
      <c r="K2491" s="419"/>
      <c r="L2491" s="419"/>
      <c r="M2491" t="s">
        <v>766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 s="419">
        <f t="shared" si="234"/>
        <v>0</v>
      </c>
      <c r="AD2491" s="419">
        <f t="shared" si="235"/>
        <v>0</v>
      </c>
      <c r="AE2491" s="419">
        <f t="shared" si="236"/>
        <v>0</v>
      </c>
      <c r="AF2491" s="419">
        <f t="shared" si="237"/>
        <v>0</v>
      </c>
      <c r="AG2491" s="419">
        <f t="shared" si="238"/>
        <v>0</v>
      </c>
      <c r="AH2491" s="419">
        <f t="shared" si="239"/>
        <v>0</v>
      </c>
    </row>
    <row r="2492" spans="1:34" ht="14.5" x14ac:dyDescent="0.35">
      <c r="A2492" s="681" t="s">
        <v>5534</v>
      </c>
      <c r="B2492" s="682" t="s">
        <v>11460</v>
      </c>
      <c r="C2492" s="419"/>
      <c r="D2492" s="419"/>
      <c r="E2492" s="419"/>
      <c r="F2492" s="419"/>
      <c r="G2492" s="419"/>
      <c r="H2492" s="419"/>
      <c r="I2492" s="419"/>
      <c r="J2492" s="419"/>
      <c r="K2492" s="419"/>
      <c r="L2492" s="419"/>
      <c r="M2492" t="s">
        <v>11461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 s="419">
        <f t="shared" si="234"/>
        <v>0</v>
      </c>
      <c r="AD2492" s="419">
        <f t="shared" si="235"/>
        <v>0</v>
      </c>
      <c r="AE2492" s="419">
        <f t="shared" si="236"/>
        <v>0</v>
      </c>
      <c r="AF2492" s="419">
        <f t="shared" si="237"/>
        <v>0</v>
      </c>
      <c r="AG2492" s="419">
        <f t="shared" si="238"/>
        <v>0</v>
      </c>
      <c r="AH2492" s="419">
        <f t="shared" si="239"/>
        <v>0</v>
      </c>
    </row>
    <row r="2493" spans="1:34" ht="14.5" x14ac:dyDescent="0.35">
      <c r="A2493" s="681" t="s">
        <v>8545</v>
      </c>
      <c r="B2493" s="682" t="s">
        <v>8543</v>
      </c>
      <c r="C2493" s="419"/>
      <c r="D2493" s="419"/>
      <c r="E2493" s="419"/>
      <c r="F2493" s="419"/>
      <c r="G2493" s="419"/>
      <c r="H2493" s="419"/>
      <c r="I2493" s="419"/>
      <c r="J2493" s="419"/>
      <c r="K2493" s="419"/>
      <c r="L2493" s="419"/>
      <c r="M2493" t="s">
        <v>8544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 s="419">
        <f t="shared" si="234"/>
        <v>0</v>
      </c>
      <c r="AD2493" s="419">
        <f t="shared" si="235"/>
        <v>0</v>
      </c>
      <c r="AE2493" s="419">
        <f t="shared" si="236"/>
        <v>0</v>
      </c>
      <c r="AF2493" s="419">
        <f t="shared" si="237"/>
        <v>0</v>
      </c>
      <c r="AG2493" s="419">
        <f t="shared" si="238"/>
        <v>0</v>
      </c>
      <c r="AH2493" s="419">
        <f t="shared" si="239"/>
        <v>0</v>
      </c>
    </row>
    <row r="2494" spans="1:34" ht="14.5" x14ac:dyDescent="0.35">
      <c r="A2494" s="681" t="s">
        <v>5535</v>
      </c>
      <c r="B2494" s="682" t="s">
        <v>5536</v>
      </c>
      <c r="C2494" s="419"/>
      <c r="D2494" s="419"/>
      <c r="E2494" s="419"/>
      <c r="F2494" s="419"/>
      <c r="G2494" s="419"/>
      <c r="H2494" s="419"/>
      <c r="I2494" s="419"/>
      <c r="J2494" s="419"/>
      <c r="K2494" s="419"/>
      <c r="L2494" s="419"/>
      <c r="M2494" t="s">
        <v>1979</v>
      </c>
      <c r="N2494">
        <v>3</v>
      </c>
      <c r="O2494">
        <v>0</v>
      </c>
      <c r="P2494">
        <v>3</v>
      </c>
      <c r="Q2494">
        <v>0</v>
      </c>
      <c r="R2494">
        <v>3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 s="419">
        <f t="shared" si="234"/>
        <v>0</v>
      </c>
      <c r="AD2494" s="419">
        <f t="shared" si="235"/>
        <v>3</v>
      </c>
      <c r="AE2494" s="419">
        <f t="shared" si="236"/>
        <v>0</v>
      </c>
      <c r="AF2494" s="419">
        <f t="shared" si="237"/>
        <v>0</v>
      </c>
      <c r="AG2494" s="419">
        <f t="shared" si="238"/>
        <v>0</v>
      </c>
      <c r="AH2494" s="419">
        <f t="shared" si="239"/>
        <v>0</v>
      </c>
    </row>
    <row r="2495" spans="1:34" ht="14.5" x14ac:dyDescent="0.35">
      <c r="A2495" s="681" t="s">
        <v>5537</v>
      </c>
      <c r="B2495" s="682" t="s">
        <v>11298</v>
      </c>
      <c r="C2495" s="419"/>
      <c r="D2495" s="419"/>
      <c r="E2495" s="419"/>
      <c r="F2495" s="419"/>
      <c r="G2495" s="419"/>
      <c r="H2495" s="419"/>
      <c r="I2495" s="419"/>
      <c r="J2495" s="419"/>
      <c r="K2495" s="419"/>
      <c r="L2495" s="419"/>
      <c r="M2495" t="s">
        <v>11299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 s="419">
        <f t="shared" si="234"/>
        <v>0</v>
      </c>
      <c r="AD2495" s="419">
        <f t="shared" si="235"/>
        <v>0</v>
      </c>
      <c r="AE2495" s="419">
        <f t="shared" si="236"/>
        <v>0</v>
      </c>
      <c r="AF2495" s="419">
        <f t="shared" si="237"/>
        <v>0</v>
      </c>
      <c r="AG2495" s="419">
        <f t="shared" si="238"/>
        <v>0</v>
      </c>
      <c r="AH2495" s="419">
        <f t="shared" si="239"/>
        <v>0</v>
      </c>
    </row>
    <row r="2496" spans="1:34" ht="14.5" x14ac:dyDescent="0.35">
      <c r="A2496" s="681" t="s">
        <v>5538</v>
      </c>
      <c r="B2496" s="682" t="s">
        <v>5539</v>
      </c>
      <c r="C2496" s="419"/>
      <c r="D2496" s="419"/>
      <c r="E2496" s="419"/>
      <c r="F2496" s="419"/>
      <c r="G2496" s="419"/>
      <c r="H2496" s="419"/>
      <c r="I2496" s="419"/>
      <c r="J2496" s="419"/>
      <c r="K2496" s="419"/>
      <c r="L2496" s="419"/>
      <c r="M2496" t="s">
        <v>818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 s="419">
        <f t="shared" si="234"/>
        <v>0</v>
      </c>
      <c r="AD2496" s="419">
        <f t="shared" si="235"/>
        <v>0</v>
      </c>
      <c r="AE2496" s="419">
        <f t="shared" si="236"/>
        <v>0</v>
      </c>
      <c r="AF2496" s="419">
        <f t="shared" si="237"/>
        <v>0</v>
      </c>
      <c r="AG2496" s="419">
        <f t="shared" si="238"/>
        <v>0</v>
      </c>
      <c r="AH2496" s="419">
        <f t="shared" si="239"/>
        <v>0</v>
      </c>
    </row>
    <row r="2497" spans="1:34" ht="14.5" x14ac:dyDescent="0.35">
      <c r="A2497" s="681" t="s">
        <v>5540</v>
      </c>
      <c r="B2497" s="682" t="s">
        <v>5541</v>
      </c>
      <c r="C2497" s="419"/>
      <c r="D2497" s="419"/>
      <c r="E2497" s="419"/>
      <c r="F2497" s="419"/>
      <c r="G2497" s="419"/>
      <c r="H2497" s="419"/>
      <c r="I2497" s="419"/>
      <c r="J2497" s="419"/>
      <c r="K2497" s="419"/>
      <c r="L2497" s="419"/>
      <c r="M2497" t="s">
        <v>5542</v>
      </c>
      <c r="N2497">
        <v>15</v>
      </c>
      <c r="O2497">
        <v>11</v>
      </c>
      <c r="P2497">
        <v>4</v>
      </c>
      <c r="Q2497">
        <v>3</v>
      </c>
      <c r="R2497">
        <v>4</v>
      </c>
      <c r="S2497">
        <v>2</v>
      </c>
      <c r="T2497">
        <v>4</v>
      </c>
      <c r="U2497">
        <v>0</v>
      </c>
      <c r="V2497">
        <v>2</v>
      </c>
      <c r="W2497">
        <v>2</v>
      </c>
      <c r="X2497">
        <v>4</v>
      </c>
      <c r="Y2497">
        <v>1</v>
      </c>
      <c r="Z2497">
        <v>2</v>
      </c>
      <c r="AA2497">
        <v>0</v>
      </c>
      <c r="AB2497">
        <v>2</v>
      </c>
      <c r="AC2497" s="419">
        <f t="shared" si="234"/>
        <v>1</v>
      </c>
      <c r="AD2497" s="419">
        <f t="shared" si="235"/>
        <v>0</v>
      </c>
      <c r="AE2497" s="419">
        <f t="shared" si="236"/>
        <v>1</v>
      </c>
      <c r="AF2497" s="419">
        <f t="shared" si="237"/>
        <v>2</v>
      </c>
      <c r="AG2497" s="419">
        <f t="shared" si="238"/>
        <v>0</v>
      </c>
      <c r="AH2497" s="419">
        <f t="shared" si="239"/>
        <v>0</v>
      </c>
    </row>
    <row r="2498" spans="1:34" ht="14.5" x14ac:dyDescent="0.35">
      <c r="A2498" s="681" t="s">
        <v>5543</v>
      </c>
      <c r="B2498" s="682" t="s">
        <v>5544</v>
      </c>
      <c r="C2498" s="419"/>
      <c r="D2498" s="419"/>
      <c r="E2498" s="419"/>
      <c r="F2498" s="419"/>
      <c r="G2498" s="419"/>
      <c r="H2498" s="419"/>
      <c r="I2498" s="419"/>
      <c r="J2498" s="419"/>
      <c r="K2498" s="419"/>
      <c r="L2498" s="419"/>
      <c r="M2498" t="s">
        <v>1879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 s="419">
        <f t="shared" si="234"/>
        <v>0</v>
      </c>
      <c r="AD2498" s="419">
        <f t="shared" si="235"/>
        <v>0</v>
      </c>
      <c r="AE2498" s="419">
        <f t="shared" si="236"/>
        <v>0</v>
      </c>
      <c r="AF2498" s="419">
        <f t="shared" si="237"/>
        <v>0</v>
      </c>
      <c r="AG2498" s="419">
        <f t="shared" si="238"/>
        <v>0</v>
      </c>
      <c r="AH2498" s="419">
        <f t="shared" si="239"/>
        <v>0</v>
      </c>
    </row>
    <row r="2499" spans="1:34" ht="14.5" x14ac:dyDescent="0.35">
      <c r="A2499" s="681" t="s">
        <v>5545</v>
      </c>
      <c r="B2499" s="682" t="s">
        <v>5546</v>
      </c>
      <c r="C2499" s="419"/>
      <c r="D2499" s="419"/>
      <c r="E2499" s="419"/>
      <c r="F2499" s="419"/>
      <c r="G2499" s="419"/>
      <c r="H2499" s="419"/>
      <c r="I2499" s="419"/>
      <c r="J2499" s="419"/>
      <c r="K2499" s="419"/>
      <c r="L2499" s="419"/>
      <c r="M2499" t="s">
        <v>5547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 s="419">
        <f t="shared" si="234"/>
        <v>0</v>
      </c>
      <c r="AD2499" s="419">
        <f t="shared" si="235"/>
        <v>0</v>
      </c>
      <c r="AE2499" s="419">
        <f t="shared" si="236"/>
        <v>0</v>
      </c>
      <c r="AF2499" s="419">
        <f t="shared" si="237"/>
        <v>0</v>
      </c>
      <c r="AG2499" s="419">
        <f t="shared" si="238"/>
        <v>0</v>
      </c>
      <c r="AH2499" s="419">
        <f t="shared" si="239"/>
        <v>0</v>
      </c>
    </row>
    <row r="2500" spans="1:34" ht="14.5" x14ac:dyDescent="0.35">
      <c r="A2500" s="681" t="s">
        <v>5550</v>
      </c>
      <c r="B2500" s="682" t="s">
        <v>5551</v>
      </c>
      <c r="C2500" s="419"/>
      <c r="D2500" s="419"/>
      <c r="E2500" s="419"/>
      <c r="F2500" s="419"/>
      <c r="G2500" s="419"/>
      <c r="H2500" s="419"/>
      <c r="I2500" s="419"/>
      <c r="J2500" s="419"/>
      <c r="K2500" s="419"/>
      <c r="L2500" s="419"/>
      <c r="M2500" t="s">
        <v>457</v>
      </c>
      <c r="N2500">
        <v>4</v>
      </c>
      <c r="O2500">
        <v>3</v>
      </c>
      <c r="P2500">
        <v>1</v>
      </c>
      <c r="Q2500">
        <v>2</v>
      </c>
      <c r="R2500">
        <v>0</v>
      </c>
      <c r="S2500">
        <v>0</v>
      </c>
      <c r="T2500">
        <v>0</v>
      </c>
      <c r="U2500">
        <v>2</v>
      </c>
      <c r="V2500">
        <v>0</v>
      </c>
      <c r="W2500">
        <v>1</v>
      </c>
      <c r="X2500">
        <v>0</v>
      </c>
      <c r="Y2500">
        <v>0</v>
      </c>
      <c r="Z2500">
        <v>0</v>
      </c>
      <c r="AA2500">
        <v>2</v>
      </c>
      <c r="AB2500">
        <v>0</v>
      </c>
      <c r="AC2500" s="419">
        <f t="shared" ref="AC2500:AC2563" si="240">+Q2500-W2500</f>
        <v>1</v>
      </c>
      <c r="AD2500" s="419">
        <f t="shared" ref="AD2500:AD2563" si="241">+R2500-X2500</f>
        <v>0</v>
      </c>
      <c r="AE2500" s="419">
        <f t="shared" ref="AE2500:AE2563" si="242">+S2500-Y2500</f>
        <v>0</v>
      </c>
      <c r="AF2500" s="419">
        <f t="shared" ref="AF2500:AF2563" si="243">+T2500-Z2500</f>
        <v>0</v>
      </c>
      <c r="AG2500" s="419">
        <f t="shared" ref="AG2500:AG2563" si="244">+U2500-AA2500</f>
        <v>0</v>
      </c>
      <c r="AH2500" s="419">
        <f t="shared" ref="AH2500:AH2563" si="245">+V2500-AB2500</f>
        <v>0</v>
      </c>
    </row>
    <row r="2501" spans="1:34" ht="14.5" x14ac:dyDescent="0.35">
      <c r="A2501" s="681" t="s">
        <v>5552</v>
      </c>
      <c r="B2501" s="682" t="s">
        <v>8449</v>
      </c>
      <c r="C2501" s="419"/>
      <c r="D2501" s="419"/>
      <c r="E2501" s="419"/>
      <c r="F2501" s="419"/>
      <c r="G2501" s="419"/>
      <c r="H2501" s="419"/>
      <c r="I2501" s="419"/>
      <c r="J2501" s="419"/>
      <c r="K2501" s="419"/>
      <c r="L2501" s="419"/>
      <c r="M2501" t="s">
        <v>2799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 s="419">
        <f t="shared" si="240"/>
        <v>0</v>
      </c>
      <c r="AD2501" s="419">
        <f t="shared" si="241"/>
        <v>0</v>
      </c>
      <c r="AE2501" s="419">
        <f t="shared" si="242"/>
        <v>0</v>
      </c>
      <c r="AF2501" s="419">
        <f t="shared" si="243"/>
        <v>0</v>
      </c>
      <c r="AG2501" s="419">
        <f t="shared" si="244"/>
        <v>0</v>
      </c>
      <c r="AH2501" s="419">
        <f t="shared" si="245"/>
        <v>0</v>
      </c>
    </row>
    <row r="2502" spans="1:34" ht="14.5" x14ac:dyDescent="0.35">
      <c r="A2502" s="681" t="s">
        <v>8537</v>
      </c>
      <c r="B2502" s="682" t="s">
        <v>8536</v>
      </c>
      <c r="C2502" s="419"/>
      <c r="D2502" s="419"/>
      <c r="E2502" s="419"/>
      <c r="F2502" s="419"/>
      <c r="G2502" s="419"/>
      <c r="H2502" s="419"/>
      <c r="I2502" s="419"/>
      <c r="J2502" s="419"/>
      <c r="K2502" s="419"/>
      <c r="L2502" s="419"/>
      <c r="M2502" t="s">
        <v>17346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 s="419">
        <f t="shared" si="240"/>
        <v>0</v>
      </c>
      <c r="AD2502" s="419">
        <f t="shared" si="241"/>
        <v>0</v>
      </c>
      <c r="AE2502" s="419">
        <f t="shared" si="242"/>
        <v>0</v>
      </c>
      <c r="AF2502" s="419">
        <f t="shared" si="243"/>
        <v>0</v>
      </c>
      <c r="AG2502" s="419">
        <f t="shared" si="244"/>
        <v>0</v>
      </c>
      <c r="AH2502" s="419">
        <f t="shared" si="245"/>
        <v>0</v>
      </c>
    </row>
    <row r="2503" spans="1:34" ht="14.5" x14ac:dyDescent="0.35">
      <c r="A2503" s="681" t="s">
        <v>7229</v>
      </c>
      <c r="B2503" s="682" t="s">
        <v>5555</v>
      </c>
      <c r="C2503" s="419"/>
      <c r="D2503" s="419"/>
      <c r="E2503" s="419"/>
      <c r="F2503" s="419"/>
      <c r="G2503" s="419"/>
      <c r="H2503" s="419"/>
      <c r="I2503" s="419"/>
      <c r="J2503" s="419"/>
      <c r="K2503" s="419"/>
      <c r="L2503" s="419"/>
      <c r="M2503" t="s">
        <v>280</v>
      </c>
      <c r="N2503">
        <v>25</v>
      </c>
      <c r="O2503">
        <v>13</v>
      </c>
      <c r="P2503">
        <v>12</v>
      </c>
      <c r="Q2503">
        <v>1</v>
      </c>
      <c r="R2503">
        <v>6</v>
      </c>
      <c r="S2503">
        <v>1</v>
      </c>
      <c r="T2503">
        <v>3</v>
      </c>
      <c r="U2503">
        <v>9</v>
      </c>
      <c r="V2503">
        <v>5</v>
      </c>
      <c r="W2503">
        <v>0</v>
      </c>
      <c r="X2503">
        <v>3</v>
      </c>
      <c r="Y2503">
        <v>0</v>
      </c>
      <c r="Z2503">
        <v>1</v>
      </c>
      <c r="AA2503">
        <v>7</v>
      </c>
      <c r="AB2503">
        <v>2</v>
      </c>
      <c r="AC2503" s="419">
        <f t="shared" si="240"/>
        <v>1</v>
      </c>
      <c r="AD2503" s="419">
        <f t="shared" si="241"/>
        <v>3</v>
      </c>
      <c r="AE2503" s="419">
        <f t="shared" si="242"/>
        <v>1</v>
      </c>
      <c r="AF2503" s="419">
        <f t="shared" si="243"/>
        <v>2</v>
      </c>
      <c r="AG2503" s="419">
        <f t="shared" si="244"/>
        <v>2</v>
      </c>
      <c r="AH2503" s="419">
        <f t="shared" si="245"/>
        <v>3</v>
      </c>
    </row>
    <row r="2504" spans="1:34" ht="14.5" x14ac:dyDescent="0.35">
      <c r="A2504" s="681" t="s">
        <v>5556</v>
      </c>
      <c r="B2504" s="682" t="s">
        <v>5557</v>
      </c>
      <c r="C2504" s="419"/>
      <c r="D2504" s="419"/>
      <c r="E2504" s="419"/>
      <c r="F2504" s="419"/>
      <c r="G2504" s="419"/>
      <c r="H2504" s="419"/>
      <c r="I2504" s="419"/>
      <c r="J2504" s="419"/>
      <c r="K2504" s="419"/>
      <c r="L2504" s="419"/>
      <c r="M2504" t="s">
        <v>5558</v>
      </c>
      <c r="N2504">
        <v>1</v>
      </c>
      <c r="O2504">
        <v>0</v>
      </c>
      <c r="P2504">
        <v>1</v>
      </c>
      <c r="Q2504">
        <v>1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 s="419">
        <f t="shared" si="240"/>
        <v>1</v>
      </c>
      <c r="AD2504" s="419">
        <f t="shared" si="241"/>
        <v>0</v>
      </c>
      <c r="AE2504" s="419">
        <f t="shared" si="242"/>
        <v>0</v>
      </c>
      <c r="AF2504" s="419">
        <f t="shared" si="243"/>
        <v>0</v>
      </c>
      <c r="AG2504" s="419">
        <f t="shared" si="244"/>
        <v>0</v>
      </c>
      <c r="AH2504" s="419">
        <f t="shared" si="245"/>
        <v>0</v>
      </c>
    </row>
    <row r="2505" spans="1:34" ht="14.5" x14ac:dyDescent="0.35">
      <c r="A2505" s="681" t="s">
        <v>5560</v>
      </c>
      <c r="B2505" s="682" t="s">
        <v>11458</v>
      </c>
      <c r="C2505" s="419"/>
      <c r="D2505" s="419"/>
      <c r="E2505" s="419"/>
      <c r="F2505" s="419"/>
      <c r="G2505" s="419"/>
      <c r="H2505" s="419"/>
      <c r="I2505" s="419"/>
      <c r="J2505" s="419"/>
      <c r="K2505" s="419"/>
      <c r="L2505" s="419"/>
      <c r="M2505" t="s">
        <v>2969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 s="419">
        <f t="shared" si="240"/>
        <v>0</v>
      </c>
      <c r="AD2505" s="419">
        <f t="shared" si="241"/>
        <v>0</v>
      </c>
      <c r="AE2505" s="419">
        <f t="shared" si="242"/>
        <v>0</v>
      </c>
      <c r="AF2505" s="419">
        <f t="shared" si="243"/>
        <v>0</v>
      </c>
      <c r="AG2505" s="419">
        <f t="shared" si="244"/>
        <v>0</v>
      </c>
      <c r="AH2505" s="419">
        <f t="shared" si="245"/>
        <v>0</v>
      </c>
    </row>
    <row r="2506" spans="1:34" ht="14.5" x14ac:dyDescent="0.35">
      <c r="A2506" s="681" t="s">
        <v>5561</v>
      </c>
      <c r="B2506" s="682" t="s">
        <v>5562</v>
      </c>
      <c r="C2506" s="419"/>
      <c r="D2506" s="419"/>
      <c r="E2506" s="419"/>
      <c r="F2506" s="419"/>
      <c r="G2506" s="419"/>
      <c r="H2506" s="419"/>
      <c r="I2506" s="419"/>
      <c r="J2506" s="419"/>
      <c r="K2506" s="419"/>
      <c r="L2506" s="419"/>
      <c r="M2506" t="s">
        <v>5563</v>
      </c>
      <c r="N2506">
        <v>3</v>
      </c>
      <c r="O2506">
        <v>3</v>
      </c>
      <c r="P2506">
        <v>0</v>
      </c>
      <c r="Q2506">
        <v>0</v>
      </c>
      <c r="R2506">
        <v>0</v>
      </c>
      <c r="S2506">
        <v>1</v>
      </c>
      <c r="T2506">
        <v>0</v>
      </c>
      <c r="U2506">
        <v>0</v>
      </c>
      <c r="V2506">
        <v>2</v>
      </c>
      <c r="W2506">
        <v>0</v>
      </c>
      <c r="X2506">
        <v>0</v>
      </c>
      <c r="Y2506">
        <v>1</v>
      </c>
      <c r="Z2506">
        <v>0</v>
      </c>
      <c r="AA2506">
        <v>0</v>
      </c>
      <c r="AB2506">
        <v>2</v>
      </c>
      <c r="AC2506" s="419">
        <f t="shared" si="240"/>
        <v>0</v>
      </c>
      <c r="AD2506" s="419">
        <f t="shared" si="241"/>
        <v>0</v>
      </c>
      <c r="AE2506" s="419">
        <f t="shared" si="242"/>
        <v>0</v>
      </c>
      <c r="AF2506" s="419">
        <f t="shared" si="243"/>
        <v>0</v>
      </c>
      <c r="AG2506" s="419">
        <f t="shared" si="244"/>
        <v>0</v>
      </c>
      <c r="AH2506" s="419">
        <f t="shared" si="245"/>
        <v>0</v>
      </c>
    </row>
    <row r="2507" spans="1:34" ht="14.5" x14ac:dyDescent="0.35">
      <c r="A2507" s="681" t="s">
        <v>1601</v>
      </c>
      <c r="B2507" s="682" t="s">
        <v>11418</v>
      </c>
      <c r="C2507" s="419"/>
      <c r="D2507" s="419"/>
      <c r="E2507" s="419"/>
      <c r="F2507" s="419"/>
      <c r="G2507" s="419"/>
      <c r="H2507" s="419"/>
      <c r="I2507" s="419"/>
      <c r="J2507" s="419"/>
      <c r="K2507" s="419"/>
      <c r="L2507" s="419"/>
      <c r="M2507" t="s">
        <v>639</v>
      </c>
      <c r="N2507">
        <v>4</v>
      </c>
      <c r="O2507">
        <v>1</v>
      </c>
      <c r="P2507">
        <v>3</v>
      </c>
      <c r="Q2507">
        <v>0</v>
      </c>
      <c r="R2507">
        <v>2</v>
      </c>
      <c r="S2507">
        <v>0</v>
      </c>
      <c r="T2507">
        <v>2</v>
      </c>
      <c r="U2507">
        <v>0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0</v>
      </c>
      <c r="AB2507">
        <v>0</v>
      </c>
      <c r="AC2507" s="419">
        <f t="shared" si="240"/>
        <v>0</v>
      </c>
      <c r="AD2507" s="419">
        <f t="shared" si="241"/>
        <v>1</v>
      </c>
      <c r="AE2507" s="419">
        <f t="shared" si="242"/>
        <v>0</v>
      </c>
      <c r="AF2507" s="419">
        <f t="shared" si="243"/>
        <v>2</v>
      </c>
      <c r="AG2507" s="419">
        <f t="shared" si="244"/>
        <v>0</v>
      </c>
      <c r="AH2507" s="419">
        <f t="shared" si="245"/>
        <v>0</v>
      </c>
    </row>
    <row r="2508" spans="1:34" ht="14.5" x14ac:dyDescent="0.35">
      <c r="A2508" s="681" t="s">
        <v>7231</v>
      </c>
      <c r="B2508" s="682" t="s">
        <v>5564</v>
      </c>
      <c r="C2508" s="419"/>
      <c r="D2508" s="419"/>
      <c r="E2508" s="419"/>
      <c r="F2508" s="419"/>
      <c r="G2508" s="419"/>
      <c r="H2508" s="419"/>
      <c r="I2508" s="419"/>
      <c r="J2508" s="419"/>
      <c r="K2508" s="419"/>
      <c r="L2508" s="419"/>
      <c r="M2508" t="s">
        <v>17348</v>
      </c>
      <c r="N2508">
        <v>5</v>
      </c>
      <c r="O2508">
        <v>2</v>
      </c>
      <c r="P2508">
        <v>3</v>
      </c>
      <c r="Q2508">
        <v>0</v>
      </c>
      <c r="R2508">
        <v>1</v>
      </c>
      <c r="S2508">
        <v>1</v>
      </c>
      <c r="T2508">
        <v>3</v>
      </c>
      <c r="U2508">
        <v>0</v>
      </c>
      <c r="V2508">
        <v>0</v>
      </c>
      <c r="W2508">
        <v>0</v>
      </c>
      <c r="X2508">
        <v>1</v>
      </c>
      <c r="Y2508">
        <v>0</v>
      </c>
      <c r="Z2508">
        <v>1</v>
      </c>
      <c r="AA2508">
        <v>0</v>
      </c>
      <c r="AB2508">
        <v>0</v>
      </c>
      <c r="AC2508" s="419">
        <f t="shared" si="240"/>
        <v>0</v>
      </c>
      <c r="AD2508" s="419">
        <f t="shared" si="241"/>
        <v>0</v>
      </c>
      <c r="AE2508" s="419">
        <f t="shared" si="242"/>
        <v>1</v>
      </c>
      <c r="AF2508" s="419">
        <f t="shared" si="243"/>
        <v>2</v>
      </c>
      <c r="AG2508" s="419">
        <f t="shared" si="244"/>
        <v>0</v>
      </c>
      <c r="AH2508" s="419">
        <f t="shared" si="245"/>
        <v>0</v>
      </c>
    </row>
    <row r="2509" spans="1:34" ht="14.5" x14ac:dyDescent="0.35">
      <c r="A2509" s="681" t="s">
        <v>8473</v>
      </c>
      <c r="B2509" s="682" t="s">
        <v>11287</v>
      </c>
      <c r="C2509" s="419"/>
      <c r="D2509" s="419"/>
      <c r="E2509" s="419"/>
      <c r="F2509" s="419"/>
      <c r="G2509" s="419"/>
      <c r="H2509" s="419"/>
      <c r="I2509" s="419"/>
      <c r="J2509" s="419"/>
      <c r="K2509" s="419"/>
      <c r="L2509" s="419"/>
      <c r="M2509" t="s">
        <v>11288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 s="419">
        <f t="shared" si="240"/>
        <v>0</v>
      </c>
      <c r="AD2509" s="419">
        <f t="shared" si="241"/>
        <v>0</v>
      </c>
      <c r="AE2509" s="419">
        <f t="shared" si="242"/>
        <v>0</v>
      </c>
      <c r="AF2509" s="419">
        <f t="shared" si="243"/>
        <v>0</v>
      </c>
      <c r="AG2509" s="419">
        <f t="shared" si="244"/>
        <v>0</v>
      </c>
      <c r="AH2509" s="419">
        <f t="shared" si="245"/>
        <v>0</v>
      </c>
    </row>
    <row r="2510" spans="1:34" ht="14.5" x14ac:dyDescent="0.35">
      <c r="A2510" s="681" t="s">
        <v>4908</v>
      </c>
      <c r="B2510" s="682" t="s">
        <v>5566</v>
      </c>
      <c r="C2510" s="419"/>
      <c r="D2510" s="419"/>
      <c r="E2510" s="419"/>
      <c r="F2510" s="419"/>
      <c r="G2510" s="419"/>
      <c r="H2510" s="419"/>
      <c r="I2510" s="419"/>
      <c r="J2510" s="419"/>
      <c r="K2510" s="419"/>
      <c r="L2510" s="419"/>
      <c r="M2510" t="s">
        <v>5567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 s="419">
        <f t="shared" si="240"/>
        <v>0</v>
      </c>
      <c r="AD2510" s="419">
        <f t="shared" si="241"/>
        <v>0</v>
      </c>
      <c r="AE2510" s="419">
        <f t="shared" si="242"/>
        <v>0</v>
      </c>
      <c r="AF2510" s="419">
        <f t="shared" si="243"/>
        <v>0</v>
      </c>
      <c r="AG2510" s="419">
        <f t="shared" si="244"/>
        <v>0</v>
      </c>
      <c r="AH2510" s="419">
        <f t="shared" si="245"/>
        <v>0</v>
      </c>
    </row>
    <row r="2511" spans="1:34" ht="14.5" x14ac:dyDescent="0.35">
      <c r="A2511" s="681" t="s">
        <v>4981</v>
      </c>
      <c r="B2511" s="682" t="s">
        <v>11469</v>
      </c>
      <c r="C2511" s="419"/>
      <c r="D2511" s="419"/>
      <c r="E2511" s="419"/>
      <c r="F2511" s="419"/>
      <c r="G2511" s="419"/>
      <c r="H2511" s="419"/>
      <c r="I2511" s="419"/>
      <c r="J2511" s="419"/>
      <c r="K2511" s="419"/>
      <c r="L2511" s="419"/>
      <c r="M2511" t="s">
        <v>1541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 s="419">
        <f t="shared" si="240"/>
        <v>0</v>
      </c>
      <c r="AD2511" s="419">
        <f t="shared" si="241"/>
        <v>0</v>
      </c>
      <c r="AE2511" s="419">
        <f t="shared" si="242"/>
        <v>0</v>
      </c>
      <c r="AF2511" s="419">
        <f t="shared" si="243"/>
        <v>0</v>
      </c>
      <c r="AG2511" s="419">
        <f t="shared" si="244"/>
        <v>0</v>
      </c>
      <c r="AH2511" s="419">
        <f t="shared" si="245"/>
        <v>0</v>
      </c>
    </row>
    <row r="2512" spans="1:34" ht="14.5" x14ac:dyDescent="0.35">
      <c r="A2512" s="681" t="s">
        <v>5568</v>
      </c>
      <c r="B2512" s="682" t="s">
        <v>5569</v>
      </c>
      <c r="C2512" s="419"/>
      <c r="D2512" s="419"/>
      <c r="E2512" s="419"/>
      <c r="F2512" s="419"/>
      <c r="G2512" s="419"/>
      <c r="H2512" s="419"/>
      <c r="I2512" s="419"/>
      <c r="J2512" s="419"/>
      <c r="K2512" s="419"/>
      <c r="L2512" s="419"/>
      <c r="M2512" t="s">
        <v>5570</v>
      </c>
      <c r="N2512">
        <v>8</v>
      </c>
      <c r="O2512">
        <v>3</v>
      </c>
      <c r="P2512">
        <v>5</v>
      </c>
      <c r="Q2512">
        <v>8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3</v>
      </c>
      <c r="X2512">
        <v>0</v>
      </c>
      <c r="Y2512">
        <v>0</v>
      </c>
      <c r="Z2512">
        <v>0</v>
      </c>
      <c r="AA2512">
        <v>0</v>
      </c>
      <c r="AB2512">
        <v>0</v>
      </c>
      <c r="AC2512" s="419">
        <f t="shared" si="240"/>
        <v>5</v>
      </c>
      <c r="AD2512" s="419">
        <f t="shared" si="241"/>
        <v>0</v>
      </c>
      <c r="AE2512" s="419">
        <f t="shared" si="242"/>
        <v>0</v>
      </c>
      <c r="AF2512" s="419">
        <f t="shared" si="243"/>
        <v>0</v>
      </c>
      <c r="AG2512" s="419">
        <f t="shared" si="244"/>
        <v>0</v>
      </c>
      <c r="AH2512" s="419">
        <f t="shared" si="245"/>
        <v>0</v>
      </c>
    </row>
    <row r="2513" spans="1:34" ht="14.5" x14ac:dyDescent="0.35">
      <c r="A2513" s="681" t="s">
        <v>4967</v>
      </c>
      <c r="B2513" s="682" t="s">
        <v>5571</v>
      </c>
      <c r="C2513" s="419"/>
      <c r="D2513" s="419"/>
      <c r="E2513" s="419"/>
      <c r="F2513" s="419"/>
      <c r="G2513" s="419"/>
      <c r="H2513" s="419"/>
      <c r="I2513" s="419"/>
      <c r="J2513" s="419"/>
      <c r="K2513" s="419"/>
      <c r="L2513" s="419"/>
      <c r="M2513" t="s">
        <v>3020</v>
      </c>
      <c r="N2513">
        <v>4</v>
      </c>
      <c r="O2513">
        <v>2</v>
      </c>
      <c r="P2513">
        <v>2</v>
      </c>
      <c r="Q2513">
        <v>0</v>
      </c>
      <c r="R2513">
        <v>0</v>
      </c>
      <c r="S2513">
        <v>3</v>
      </c>
      <c r="T2513">
        <v>1</v>
      </c>
      <c r="U2513">
        <v>0</v>
      </c>
      <c r="V2513">
        <v>0</v>
      </c>
      <c r="W2513">
        <v>0</v>
      </c>
      <c r="X2513">
        <v>0</v>
      </c>
      <c r="Y2513">
        <v>2</v>
      </c>
      <c r="Z2513">
        <v>0</v>
      </c>
      <c r="AA2513">
        <v>0</v>
      </c>
      <c r="AB2513">
        <v>0</v>
      </c>
      <c r="AC2513" s="419">
        <f t="shared" si="240"/>
        <v>0</v>
      </c>
      <c r="AD2513" s="419">
        <f t="shared" si="241"/>
        <v>0</v>
      </c>
      <c r="AE2513" s="419">
        <f t="shared" si="242"/>
        <v>1</v>
      </c>
      <c r="AF2513" s="419">
        <f t="shared" si="243"/>
        <v>1</v>
      </c>
      <c r="AG2513" s="419">
        <f t="shared" si="244"/>
        <v>0</v>
      </c>
      <c r="AH2513" s="419">
        <f t="shared" si="245"/>
        <v>0</v>
      </c>
    </row>
    <row r="2514" spans="1:34" ht="14.5" x14ac:dyDescent="0.35">
      <c r="A2514" s="681" t="s">
        <v>7232</v>
      </c>
      <c r="B2514" s="682" t="s">
        <v>7220</v>
      </c>
      <c r="C2514" s="419"/>
      <c r="D2514" s="419"/>
      <c r="E2514" s="419"/>
      <c r="F2514" s="419"/>
      <c r="G2514" s="419"/>
      <c r="H2514" s="419"/>
      <c r="I2514" s="419"/>
      <c r="J2514" s="419"/>
      <c r="K2514" s="419"/>
      <c r="L2514" s="419"/>
      <c r="M2514" t="s">
        <v>17349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 s="419">
        <f t="shared" si="240"/>
        <v>0</v>
      </c>
      <c r="AD2514" s="419">
        <f t="shared" si="241"/>
        <v>0</v>
      </c>
      <c r="AE2514" s="419">
        <f t="shared" si="242"/>
        <v>0</v>
      </c>
      <c r="AF2514" s="419">
        <f t="shared" si="243"/>
        <v>0</v>
      </c>
      <c r="AG2514" s="419">
        <f t="shared" si="244"/>
        <v>0</v>
      </c>
      <c r="AH2514" s="419">
        <f t="shared" si="245"/>
        <v>0</v>
      </c>
    </row>
    <row r="2515" spans="1:34" ht="14.5" x14ac:dyDescent="0.35">
      <c r="A2515" s="681" t="s">
        <v>5572</v>
      </c>
      <c r="B2515" s="682" t="s">
        <v>5573</v>
      </c>
      <c r="C2515" s="419"/>
      <c r="D2515" s="419"/>
      <c r="E2515" s="419"/>
      <c r="F2515" s="419"/>
      <c r="G2515" s="419"/>
      <c r="H2515" s="419"/>
      <c r="I2515" s="419"/>
      <c r="J2515" s="419"/>
      <c r="K2515" s="419"/>
      <c r="L2515" s="419"/>
      <c r="M2515" t="s">
        <v>5574</v>
      </c>
      <c r="N2515">
        <v>45</v>
      </c>
      <c r="O2515">
        <v>28</v>
      </c>
      <c r="P2515">
        <v>17</v>
      </c>
      <c r="Q2515">
        <v>8</v>
      </c>
      <c r="R2515">
        <v>5</v>
      </c>
      <c r="S2515">
        <v>8</v>
      </c>
      <c r="T2515">
        <v>17</v>
      </c>
      <c r="U2515">
        <v>7</v>
      </c>
      <c r="V2515">
        <v>0</v>
      </c>
      <c r="W2515">
        <v>5</v>
      </c>
      <c r="X2515">
        <v>4</v>
      </c>
      <c r="Y2515">
        <v>4</v>
      </c>
      <c r="Z2515">
        <v>13</v>
      </c>
      <c r="AA2515">
        <v>2</v>
      </c>
      <c r="AB2515">
        <v>0</v>
      </c>
      <c r="AC2515" s="419">
        <f t="shared" si="240"/>
        <v>3</v>
      </c>
      <c r="AD2515" s="419">
        <f t="shared" si="241"/>
        <v>1</v>
      </c>
      <c r="AE2515" s="419">
        <f t="shared" si="242"/>
        <v>4</v>
      </c>
      <c r="AF2515" s="419">
        <f t="shared" si="243"/>
        <v>4</v>
      </c>
      <c r="AG2515" s="419">
        <f t="shared" si="244"/>
        <v>5</v>
      </c>
      <c r="AH2515" s="419">
        <f t="shared" si="245"/>
        <v>0</v>
      </c>
    </row>
    <row r="2516" spans="1:34" ht="14.5" x14ac:dyDescent="0.35">
      <c r="A2516" s="681" t="s">
        <v>3407</v>
      </c>
      <c r="B2516" s="682" t="s">
        <v>5575</v>
      </c>
      <c r="C2516" s="419"/>
      <c r="D2516" s="419"/>
      <c r="E2516" s="419"/>
      <c r="F2516" s="419"/>
      <c r="G2516" s="419"/>
      <c r="H2516" s="419"/>
      <c r="I2516" s="419"/>
      <c r="J2516" s="419"/>
      <c r="K2516" s="419"/>
      <c r="L2516" s="419"/>
      <c r="M2516" t="s">
        <v>5576</v>
      </c>
      <c r="N2516">
        <v>5</v>
      </c>
      <c r="O2516">
        <v>5</v>
      </c>
      <c r="P2516">
        <v>0</v>
      </c>
      <c r="Q2516">
        <v>0</v>
      </c>
      <c r="R2516">
        <v>0</v>
      </c>
      <c r="S2516">
        <v>2</v>
      </c>
      <c r="T2516">
        <v>3</v>
      </c>
      <c r="U2516">
        <v>0</v>
      </c>
      <c r="V2516">
        <v>0</v>
      </c>
      <c r="W2516">
        <v>0</v>
      </c>
      <c r="X2516">
        <v>0</v>
      </c>
      <c r="Y2516">
        <v>2</v>
      </c>
      <c r="Z2516">
        <v>3</v>
      </c>
      <c r="AA2516">
        <v>0</v>
      </c>
      <c r="AB2516">
        <v>0</v>
      </c>
      <c r="AC2516" s="419">
        <f t="shared" si="240"/>
        <v>0</v>
      </c>
      <c r="AD2516" s="419">
        <f t="shared" si="241"/>
        <v>0</v>
      </c>
      <c r="AE2516" s="419">
        <f t="shared" si="242"/>
        <v>0</v>
      </c>
      <c r="AF2516" s="419">
        <f t="shared" si="243"/>
        <v>0</v>
      </c>
      <c r="AG2516" s="419">
        <f t="shared" si="244"/>
        <v>0</v>
      </c>
      <c r="AH2516" s="419">
        <f t="shared" si="245"/>
        <v>0</v>
      </c>
    </row>
    <row r="2517" spans="1:34" ht="14.5" x14ac:dyDescent="0.35">
      <c r="A2517" s="681" t="s">
        <v>4223</v>
      </c>
      <c r="B2517" s="682" t="s">
        <v>5577</v>
      </c>
      <c r="C2517" s="419"/>
      <c r="D2517" s="419"/>
      <c r="E2517" s="419"/>
      <c r="F2517" s="419"/>
      <c r="G2517" s="419"/>
      <c r="H2517" s="419"/>
      <c r="I2517" s="419"/>
      <c r="J2517" s="419"/>
      <c r="K2517" s="419"/>
      <c r="L2517" s="419"/>
      <c r="M2517" t="s">
        <v>5578</v>
      </c>
      <c r="N2517">
        <v>63</v>
      </c>
      <c r="O2517">
        <v>37</v>
      </c>
      <c r="P2517">
        <v>26</v>
      </c>
      <c r="Q2517">
        <v>13</v>
      </c>
      <c r="R2517">
        <v>14</v>
      </c>
      <c r="S2517">
        <v>3</v>
      </c>
      <c r="T2517">
        <v>13</v>
      </c>
      <c r="U2517">
        <v>17</v>
      </c>
      <c r="V2517">
        <v>3</v>
      </c>
      <c r="W2517">
        <v>6</v>
      </c>
      <c r="X2517">
        <v>7</v>
      </c>
      <c r="Y2517">
        <v>1</v>
      </c>
      <c r="Z2517">
        <v>10</v>
      </c>
      <c r="AA2517">
        <v>10</v>
      </c>
      <c r="AB2517">
        <v>3</v>
      </c>
      <c r="AC2517" s="419">
        <f t="shared" si="240"/>
        <v>7</v>
      </c>
      <c r="AD2517" s="419">
        <f t="shared" si="241"/>
        <v>7</v>
      </c>
      <c r="AE2517" s="419">
        <f t="shared" si="242"/>
        <v>2</v>
      </c>
      <c r="AF2517" s="419">
        <f t="shared" si="243"/>
        <v>3</v>
      </c>
      <c r="AG2517" s="419">
        <f t="shared" si="244"/>
        <v>7</v>
      </c>
      <c r="AH2517" s="419">
        <f t="shared" si="245"/>
        <v>0</v>
      </c>
    </row>
    <row r="2518" spans="1:34" ht="14.5" x14ac:dyDescent="0.35">
      <c r="A2518" s="681" t="s">
        <v>7829</v>
      </c>
      <c r="B2518" s="682" t="s">
        <v>5579</v>
      </c>
      <c r="C2518" s="419"/>
      <c r="D2518" s="419"/>
      <c r="E2518" s="419"/>
      <c r="F2518" s="419"/>
      <c r="G2518" s="419"/>
      <c r="H2518" s="419"/>
      <c r="I2518" s="419"/>
      <c r="J2518" s="419"/>
      <c r="K2518" s="419"/>
      <c r="L2518" s="419"/>
      <c r="M2518" t="s">
        <v>3070</v>
      </c>
      <c r="N2518">
        <v>2</v>
      </c>
      <c r="O2518">
        <v>1</v>
      </c>
      <c r="P2518">
        <v>1</v>
      </c>
      <c r="Q2518">
        <v>0</v>
      </c>
      <c r="R2518">
        <v>0</v>
      </c>
      <c r="S2518">
        <v>1</v>
      </c>
      <c r="T2518">
        <v>1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1</v>
      </c>
      <c r="AA2518">
        <v>0</v>
      </c>
      <c r="AB2518">
        <v>0</v>
      </c>
      <c r="AC2518" s="419">
        <f t="shared" si="240"/>
        <v>0</v>
      </c>
      <c r="AD2518" s="419">
        <f t="shared" si="241"/>
        <v>0</v>
      </c>
      <c r="AE2518" s="419">
        <f t="shared" si="242"/>
        <v>1</v>
      </c>
      <c r="AF2518" s="419">
        <f t="shared" si="243"/>
        <v>0</v>
      </c>
      <c r="AG2518" s="419">
        <f t="shared" si="244"/>
        <v>0</v>
      </c>
      <c r="AH2518" s="419">
        <f t="shared" si="245"/>
        <v>0</v>
      </c>
    </row>
    <row r="2519" spans="1:34" ht="14.5" x14ac:dyDescent="0.35">
      <c r="A2519" s="681" t="s">
        <v>13963</v>
      </c>
      <c r="B2519" s="682" t="s">
        <v>14487</v>
      </c>
      <c r="C2519" s="419"/>
      <c r="D2519" s="419"/>
      <c r="E2519" s="419"/>
      <c r="F2519" s="419"/>
      <c r="G2519" s="419"/>
      <c r="H2519" s="419"/>
      <c r="I2519" s="419"/>
      <c r="J2519" s="419"/>
      <c r="K2519" s="419"/>
      <c r="L2519" s="419"/>
      <c r="M2519" t="s">
        <v>2410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 s="419">
        <f t="shared" si="240"/>
        <v>0</v>
      </c>
      <c r="AD2519" s="419">
        <f t="shared" si="241"/>
        <v>0</v>
      </c>
      <c r="AE2519" s="419">
        <f t="shared" si="242"/>
        <v>0</v>
      </c>
      <c r="AF2519" s="419">
        <f t="shared" si="243"/>
        <v>0</v>
      </c>
      <c r="AG2519" s="419">
        <f t="shared" si="244"/>
        <v>0</v>
      </c>
      <c r="AH2519" s="419">
        <f t="shared" si="245"/>
        <v>0</v>
      </c>
    </row>
    <row r="2520" spans="1:34" ht="14.5" x14ac:dyDescent="0.35">
      <c r="A2520" s="681" t="s">
        <v>736</v>
      </c>
      <c r="B2520" s="682" t="s">
        <v>5581</v>
      </c>
      <c r="C2520" s="419"/>
      <c r="D2520" s="419"/>
      <c r="E2520" s="419"/>
      <c r="F2520" s="419"/>
      <c r="G2520" s="419"/>
      <c r="H2520" s="419"/>
      <c r="I2520" s="419"/>
      <c r="J2520" s="419"/>
      <c r="K2520" s="419"/>
      <c r="L2520" s="419"/>
      <c r="M2520" t="s">
        <v>5582</v>
      </c>
      <c r="N2520">
        <v>10</v>
      </c>
      <c r="O2520">
        <v>4</v>
      </c>
      <c r="P2520">
        <v>6</v>
      </c>
      <c r="Q2520">
        <v>2</v>
      </c>
      <c r="R2520">
        <v>2</v>
      </c>
      <c r="S2520">
        <v>1</v>
      </c>
      <c r="T2520">
        <v>2</v>
      </c>
      <c r="U2520">
        <v>3</v>
      </c>
      <c r="V2520">
        <v>0</v>
      </c>
      <c r="W2520">
        <v>0</v>
      </c>
      <c r="X2520">
        <v>1</v>
      </c>
      <c r="Y2520">
        <v>1</v>
      </c>
      <c r="Z2520">
        <v>2</v>
      </c>
      <c r="AA2520">
        <v>0</v>
      </c>
      <c r="AB2520">
        <v>0</v>
      </c>
      <c r="AC2520" s="419">
        <f t="shared" si="240"/>
        <v>2</v>
      </c>
      <c r="AD2520" s="419">
        <f t="shared" si="241"/>
        <v>1</v>
      </c>
      <c r="AE2520" s="419">
        <f t="shared" si="242"/>
        <v>0</v>
      </c>
      <c r="AF2520" s="419">
        <f t="shared" si="243"/>
        <v>0</v>
      </c>
      <c r="AG2520" s="419">
        <f t="shared" si="244"/>
        <v>3</v>
      </c>
      <c r="AH2520" s="419">
        <f t="shared" si="245"/>
        <v>0</v>
      </c>
    </row>
    <row r="2521" spans="1:34" ht="14.5" x14ac:dyDescent="0.35">
      <c r="A2521" s="681" t="s">
        <v>7233</v>
      </c>
      <c r="B2521" s="682" t="s">
        <v>5583</v>
      </c>
      <c r="C2521" s="419"/>
      <c r="D2521" s="419"/>
      <c r="E2521" s="419"/>
      <c r="F2521" s="419"/>
      <c r="G2521" s="419"/>
      <c r="H2521" s="419"/>
      <c r="I2521" s="419"/>
      <c r="J2521" s="419"/>
      <c r="K2521" s="419"/>
      <c r="L2521" s="419"/>
      <c r="M2521" t="s">
        <v>5584</v>
      </c>
      <c r="N2521">
        <v>4</v>
      </c>
      <c r="O2521">
        <v>3</v>
      </c>
      <c r="P2521">
        <v>1</v>
      </c>
      <c r="Q2521">
        <v>0</v>
      </c>
      <c r="R2521">
        <v>0</v>
      </c>
      <c r="S2521">
        <v>2</v>
      </c>
      <c r="T2521">
        <v>1</v>
      </c>
      <c r="U2521">
        <v>1</v>
      </c>
      <c r="V2521">
        <v>0</v>
      </c>
      <c r="W2521">
        <v>0</v>
      </c>
      <c r="X2521">
        <v>0</v>
      </c>
      <c r="Y2521">
        <v>2</v>
      </c>
      <c r="Z2521">
        <v>1</v>
      </c>
      <c r="AA2521">
        <v>0</v>
      </c>
      <c r="AB2521">
        <v>0</v>
      </c>
      <c r="AC2521" s="419">
        <f t="shared" si="240"/>
        <v>0</v>
      </c>
      <c r="AD2521" s="419">
        <f t="shared" si="241"/>
        <v>0</v>
      </c>
      <c r="AE2521" s="419">
        <f t="shared" si="242"/>
        <v>0</v>
      </c>
      <c r="AF2521" s="419">
        <f t="shared" si="243"/>
        <v>0</v>
      </c>
      <c r="AG2521" s="419">
        <f t="shared" si="244"/>
        <v>1</v>
      </c>
      <c r="AH2521" s="419">
        <f t="shared" si="245"/>
        <v>0</v>
      </c>
    </row>
    <row r="2522" spans="1:34" ht="14.5" x14ac:dyDescent="0.35">
      <c r="A2522" s="681" t="s">
        <v>5585</v>
      </c>
      <c r="B2522" s="682" t="s">
        <v>8491</v>
      </c>
      <c r="C2522" s="419"/>
      <c r="D2522" s="419"/>
      <c r="E2522" s="419"/>
      <c r="F2522" s="419"/>
      <c r="G2522" s="419"/>
      <c r="H2522" s="419"/>
      <c r="I2522" s="419"/>
      <c r="J2522" s="419"/>
      <c r="K2522" s="419"/>
      <c r="L2522" s="419"/>
      <c r="M2522" t="s">
        <v>17350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 s="419">
        <f t="shared" si="240"/>
        <v>0</v>
      </c>
      <c r="AD2522" s="419">
        <f t="shared" si="241"/>
        <v>0</v>
      </c>
      <c r="AE2522" s="419">
        <f t="shared" si="242"/>
        <v>0</v>
      </c>
      <c r="AF2522" s="419">
        <f t="shared" si="243"/>
        <v>0</v>
      </c>
      <c r="AG2522" s="419">
        <f t="shared" si="244"/>
        <v>0</v>
      </c>
      <c r="AH2522" s="419">
        <f t="shared" si="245"/>
        <v>0</v>
      </c>
    </row>
    <row r="2523" spans="1:34" ht="14.5" x14ac:dyDescent="0.35">
      <c r="A2523" s="681" t="s">
        <v>412</v>
      </c>
      <c r="B2523" s="682" t="s">
        <v>8517</v>
      </c>
      <c r="C2523" s="419"/>
      <c r="D2523" s="419"/>
      <c r="E2523" s="419"/>
      <c r="F2523" s="419"/>
      <c r="G2523" s="419"/>
      <c r="H2523" s="419"/>
      <c r="I2523" s="419"/>
      <c r="J2523" s="419"/>
      <c r="K2523" s="419"/>
      <c r="L2523" s="419"/>
      <c r="M2523" t="s">
        <v>59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 s="419">
        <f t="shared" si="240"/>
        <v>0</v>
      </c>
      <c r="AD2523" s="419">
        <f t="shared" si="241"/>
        <v>0</v>
      </c>
      <c r="AE2523" s="419">
        <f t="shared" si="242"/>
        <v>0</v>
      </c>
      <c r="AF2523" s="419">
        <f t="shared" si="243"/>
        <v>0</v>
      </c>
      <c r="AG2523" s="419">
        <f t="shared" si="244"/>
        <v>0</v>
      </c>
      <c r="AH2523" s="419">
        <f t="shared" si="245"/>
        <v>0</v>
      </c>
    </row>
    <row r="2524" spans="1:34" ht="14.5" x14ac:dyDescent="0.35">
      <c r="A2524" s="681" t="s">
        <v>8183</v>
      </c>
      <c r="B2524" s="682" t="s">
        <v>11404</v>
      </c>
      <c r="C2524" s="419"/>
      <c r="D2524" s="419"/>
      <c r="E2524" s="419"/>
      <c r="F2524" s="419"/>
      <c r="G2524" s="419"/>
      <c r="H2524" s="419"/>
      <c r="I2524" s="419"/>
      <c r="J2524" s="419"/>
      <c r="K2524" s="419"/>
      <c r="L2524" s="419"/>
      <c r="M2524" t="s">
        <v>17251</v>
      </c>
      <c r="N2524">
        <v>2</v>
      </c>
      <c r="O2524">
        <v>1</v>
      </c>
      <c r="P2524">
        <v>1</v>
      </c>
      <c r="Q2524">
        <v>0</v>
      </c>
      <c r="R2524">
        <v>0</v>
      </c>
      <c r="S2524">
        <v>1</v>
      </c>
      <c r="T2524">
        <v>1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1</v>
      </c>
      <c r="AA2524">
        <v>0</v>
      </c>
      <c r="AB2524">
        <v>0</v>
      </c>
      <c r="AC2524" s="419">
        <f t="shared" si="240"/>
        <v>0</v>
      </c>
      <c r="AD2524" s="419">
        <f t="shared" si="241"/>
        <v>0</v>
      </c>
      <c r="AE2524" s="419">
        <f t="shared" si="242"/>
        <v>1</v>
      </c>
      <c r="AF2524" s="419">
        <f t="shared" si="243"/>
        <v>0</v>
      </c>
      <c r="AG2524" s="419">
        <f t="shared" si="244"/>
        <v>0</v>
      </c>
      <c r="AH2524" s="419">
        <f t="shared" si="245"/>
        <v>0</v>
      </c>
    </row>
    <row r="2525" spans="1:34" ht="14.5" x14ac:dyDescent="0.35">
      <c r="A2525" s="681" t="s">
        <v>7581</v>
      </c>
      <c r="B2525" s="682" t="s">
        <v>5586</v>
      </c>
      <c r="C2525" s="419"/>
      <c r="D2525" s="419"/>
      <c r="E2525" s="419"/>
      <c r="F2525" s="419"/>
      <c r="G2525" s="419"/>
      <c r="H2525" s="419"/>
      <c r="I2525" s="419"/>
      <c r="J2525" s="419"/>
      <c r="K2525" s="419"/>
      <c r="L2525" s="419"/>
      <c r="M2525" t="s">
        <v>4290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 s="419">
        <f t="shared" si="240"/>
        <v>0</v>
      </c>
      <c r="AD2525" s="419">
        <f t="shared" si="241"/>
        <v>0</v>
      </c>
      <c r="AE2525" s="419">
        <f t="shared" si="242"/>
        <v>0</v>
      </c>
      <c r="AF2525" s="419">
        <f t="shared" si="243"/>
        <v>0</v>
      </c>
      <c r="AG2525" s="419">
        <f t="shared" si="244"/>
        <v>0</v>
      </c>
      <c r="AH2525" s="419">
        <f t="shared" si="245"/>
        <v>0</v>
      </c>
    </row>
    <row r="2526" spans="1:34" ht="14.5" x14ac:dyDescent="0.35">
      <c r="A2526" s="681" t="s">
        <v>1186</v>
      </c>
      <c r="B2526" s="682" t="s">
        <v>5587</v>
      </c>
      <c r="C2526" s="419"/>
      <c r="D2526" s="419"/>
      <c r="E2526" s="419"/>
      <c r="F2526" s="419"/>
      <c r="G2526" s="419"/>
      <c r="H2526" s="419"/>
      <c r="I2526" s="419"/>
      <c r="J2526" s="419"/>
      <c r="K2526" s="419"/>
      <c r="L2526" s="419"/>
      <c r="M2526" t="s">
        <v>5588</v>
      </c>
      <c r="N2526">
        <v>7</v>
      </c>
      <c r="O2526">
        <v>5</v>
      </c>
      <c r="P2526">
        <v>2</v>
      </c>
      <c r="Q2526">
        <v>2</v>
      </c>
      <c r="R2526">
        <v>1</v>
      </c>
      <c r="S2526">
        <v>1</v>
      </c>
      <c r="T2526">
        <v>1</v>
      </c>
      <c r="U2526">
        <v>2</v>
      </c>
      <c r="V2526">
        <v>0</v>
      </c>
      <c r="W2526">
        <v>2</v>
      </c>
      <c r="X2526">
        <v>1</v>
      </c>
      <c r="Y2526">
        <v>0</v>
      </c>
      <c r="Z2526">
        <v>0</v>
      </c>
      <c r="AA2526">
        <v>2</v>
      </c>
      <c r="AB2526">
        <v>0</v>
      </c>
      <c r="AC2526" s="419">
        <f t="shared" si="240"/>
        <v>0</v>
      </c>
      <c r="AD2526" s="419">
        <f t="shared" si="241"/>
        <v>0</v>
      </c>
      <c r="AE2526" s="419">
        <f t="shared" si="242"/>
        <v>1</v>
      </c>
      <c r="AF2526" s="419">
        <f t="shared" si="243"/>
        <v>1</v>
      </c>
      <c r="AG2526" s="419">
        <f t="shared" si="244"/>
        <v>0</v>
      </c>
      <c r="AH2526" s="419">
        <f t="shared" si="245"/>
        <v>0</v>
      </c>
    </row>
    <row r="2527" spans="1:34" ht="14.5" x14ac:dyDescent="0.35">
      <c r="A2527" s="681" t="s">
        <v>8514</v>
      </c>
      <c r="B2527" s="682" t="s">
        <v>8512</v>
      </c>
      <c r="C2527" s="419"/>
      <c r="D2527" s="419"/>
      <c r="E2527" s="419"/>
      <c r="F2527" s="419"/>
      <c r="G2527" s="419"/>
      <c r="H2527" s="419"/>
      <c r="I2527" s="419"/>
      <c r="J2527" s="419"/>
      <c r="K2527" s="419"/>
      <c r="L2527" s="419"/>
      <c r="M2527" t="s">
        <v>17351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 s="419">
        <f t="shared" si="240"/>
        <v>0</v>
      </c>
      <c r="AD2527" s="419">
        <f t="shared" si="241"/>
        <v>0</v>
      </c>
      <c r="AE2527" s="419">
        <f t="shared" si="242"/>
        <v>0</v>
      </c>
      <c r="AF2527" s="419">
        <f t="shared" si="243"/>
        <v>0</v>
      </c>
      <c r="AG2527" s="419">
        <f t="shared" si="244"/>
        <v>0</v>
      </c>
      <c r="AH2527" s="419">
        <f t="shared" si="245"/>
        <v>0</v>
      </c>
    </row>
    <row r="2528" spans="1:34" ht="14.5" x14ac:dyDescent="0.35">
      <c r="A2528" s="681" t="s">
        <v>2333</v>
      </c>
      <c r="B2528" s="682" t="s">
        <v>11394</v>
      </c>
      <c r="C2528" s="419"/>
      <c r="D2528" s="419"/>
      <c r="E2528" s="419"/>
      <c r="F2528" s="419"/>
      <c r="G2528" s="419"/>
      <c r="H2528" s="419"/>
      <c r="I2528" s="419"/>
      <c r="J2528" s="419"/>
      <c r="K2528" s="419"/>
      <c r="L2528" s="419"/>
      <c r="M2528" t="s">
        <v>1242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 s="419">
        <f t="shared" si="240"/>
        <v>0</v>
      </c>
      <c r="AD2528" s="419">
        <f t="shared" si="241"/>
        <v>0</v>
      </c>
      <c r="AE2528" s="419">
        <f t="shared" si="242"/>
        <v>0</v>
      </c>
      <c r="AF2528" s="419">
        <f t="shared" si="243"/>
        <v>0</v>
      </c>
      <c r="AG2528" s="419">
        <f t="shared" si="244"/>
        <v>0</v>
      </c>
      <c r="AH2528" s="419">
        <f t="shared" si="245"/>
        <v>0</v>
      </c>
    </row>
    <row r="2529" spans="1:34" ht="14.5" x14ac:dyDescent="0.35">
      <c r="A2529" s="681" t="s">
        <v>2467</v>
      </c>
      <c r="B2529" s="682" t="s">
        <v>5589</v>
      </c>
      <c r="C2529" s="419"/>
      <c r="D2529" s="419"/>
      <c r="E2529" s="419"/>
      <c r="F2529" s="419"/>
      <c r="G2529" s="419"/>
      <c r="H2529" s="419"/>
      <c r="I2529" s="419"/>
      <c r="J2529" s="419"/>
      <c r="K2529" s="419"/>
      <c r="L2529" s="419"/>
      <c r="M2529" t="s">
        <v>17354</v>
      </c>
      <c r="N2529">
        <v>11</v>
      </c>
      <c r="O2529">
        <v>5</v>
      </c>
      <c r="P2529">
        <v>6</v>
      </c>
      <c r="Q2529">
        <v>3</v>
      </c>
      <c r="R2529">
        <v>4</v>
      </c>
      <c r="S2529">
        <v>0</v>
      </c>
      <c r="T2529">
        <v>0</v>
      </c>
      <c r="U2529">
        <v>4</v>
      </c>
      <c r="V2529">
        <v>0</v>
      </c>
      <c r="W2529">
        <v>2</v>
      </c>
      <c r="X2529">
        <v>1</v>
      </c>
      <c r="Y2529">
        <v>0</v>
      </c>
      <c r="Z2529">
        <v>0</v>
      </c>
      <c r="AA2529">
        <v>2</v>
      </c>
      <c r="AB2529">
        <v>0</v>
      </c>
      <c r="AC2529" s="419">
        <f t="shared" si="240"/>
        <v>1</v>
      </c>
      <c r="AD2529" s="419">
        <f t="shared" si="241"/>
        <v>3</v>
      </c>
      <c r="AE2529" s="419">
        <f t="shared" si="242"/>
        <v>0</v>
      </c>
      <c r="AF2529" s="419">
        <f t="shared" si="243"/>
        <v>0</v>
      </c>
      <c r="AG2529" s="419">
        <f t="shared" si="244"/>
        <v>2</v>
      </c>
      <c r="AH2529" s="419">
        <f t="shared" si="245"/>
        <v>0</v>
      </c>
    </row>
    <row r="2530" spans="1:34" ht="14.5" x14ac:dyDescent="0.35">
      <c r="A2530" s="681" t="s">
        <v>2541</v>
      </c>
      <c r="B2530" s="682" t="s">
        <v>5590</v>
      </c>
      <c r="C2530" s="419"/>
      <c r="D2530" s="419"/>
      <c r="E2530" s="419"/>
      <c r="F2530" s="419"/>
      <c r="G2530" s="419"/>
      <c r="H2530" s="419"/>
      <c r="I2530" s="419"/>
      <c r="J2530" s="419"/>
      <c r="K2530" s="419"/>
      <c r="L2530" s="419"/>
      <c r="M2530" t="s">
        <v>17355</v>
      </c>
      <c r="N2530">
        <v>5</v>
      </c>
      <c r="O2530">
        <v>3</v>
      </c>
      <c r="P2530">
        <v>2</v>
      </c>
      <c r="Q2530">
        <v>1</v>
      </c>
      <c r="R2530">
        <v>1</v>
      </c>
      <c r="S2530">
        <v>0</v>
      </c>
      <c r="T2530">
        <v>0</v>
      </c>
      <c r="U2530">
        <v>3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2</v>
      </c>
      <c r="AB2530">
        <v>0</v>
      </c>
      <c r="AC2530" s="419">
        <f t="shared" si="240"/>
        <v>1</v>
      </c>
      <c r="AD2530" s="419">
        <f t="shared" si="241"/>
        <v>0</v>
      </c>
      <c r="AE2530" s="419">
        <f t="shared" si="242"/>
        <v>0</v>
      </c>
      <c r="AF2530" s="419">
        <f t="shared" si="243"/>
        <v>0</v>
      </c>
      <c r="AG2530" s="419">
        <f t="shared" si="244"/>
        <v>1</v>
      </c>
      <c r="AH2530" s="419">
        <f t="shared" si="245"/>
        <v>0</v>
      </c>
    </row>
    <row r="2531" spans="1:34" ht="14.5" x14ac:dyDescent="0.35">
      <c r="A2531" s="681" t="s">
        <v>2517</v>
      </c>
      <c r="B2531" s="682" t="s">
        <v>8500</v>
      </c>
      <c r="C2531" s="419"/>
      <c r="D2531" s="419"/>
      <c r="E2531" s="419"/>
      <c r="F2531" s="419"/>
      <c r="G2531" s="419"/>
      <c r="H2531" s="419"/>
      <c r="I2531" s="419"/>
      <c r="J2531" s="419"/>
      <c r="K2531" s="419"/>
      <c r="L2531" s="419"/>
      <c r="M2531" t="s">
        <v>17356</v>
      </c>
      <c r="N2531">
        <v>18</v>
      </c>
      <c r="O2531">
        <v>14</v>
      </c>
      <c r="P2531">
        <v>4</v>
      </c>
      <c r="Q2531">
        <v>2</v>
      </c>
      <c r="R2531">
        <v>2</v>
      </c>
      <c r="S2531">
        <v>2</v>
      </c>
      <c r="T2531">
        <v>9</v>
      </c>
      <c r="U2531">
        <v>3</v>
      </c>
      <c r="V2531">
        <v>0</v>
      </c>
      <c r="W2531">
        <v>1</v>
      </c>
      <c r="X2531">
        <v>1</v>
      </c>
      <c r="Y2531">
        <v>2</v>
      </c>
      <c r="Z2531">
        <v>8</v>
      </c>
      <c r="AA2531">
        <v>2</v>
      </c>
      <c r="AB2531">
        <v>0</v>
      </c>
      <c r="AC2531" s="419">
        <f t="shared" si="240"/>
        <v>1</v>
      </c>
      <c r="AD2531" s="419">
        <f t="shared" si="241"/>
        <v>1</v>
      </c>
      <c r="AE2531" s="419">
        <f t="shared" si="242"/>
        <v>0</v>
      </c>
      <c r="AF2531" s="419">
        <f t="shared" si="243"/>
        <v>1</v>
      </c>
      <c r="AG2531" s="419">
        <f t="shared" si="244"/>
        <v>1</v>
      </c>
      <c r="AH2531" s="419">
        <f t="shared" si="245"/>
        <v>0</v>
      </c>
    </row>
    <row r="2532" spans="1:34" ht="14.5" x14ac:dyDescent="0.35">
      <c r="A2532" s="681" t="s">
        <v>3708</v>
      </c>
      <c r="B2532" s="682" t="s">
        <v>5591</v>
      </c>
      <c r="C2532" s="419"/>
      <c r="D2532" s="419"/>
      <c r="E2532" s="419"/>
      <c r="F2532" s="419"/>
      <c r="G2532" s="419"/>
      <c r="H2532" s="419"/>
      <c r="I2532" s="419"/>
      <c r="J2532" s="419"/>
      <c r="K2532" s="419"/>
      <c r="L2532" s="419"/>
      <c r="M2532" t="s">
        <v>5592</v>
      </c>
      <c r="N2532">
        <v>14</v>
      </c>
      <c r="O2532">
        <v>8</v>
      </c>
      <c r="P2532">
        <v>6</v>
      </c>
      <c r="Q2532">
        <v>4</v>
      </c>
      <c r="R2532">
        <v>2</v>
      </c>
      <c r="S2532">
        <v>3</v>
      </c>
      <c r="T2532">
        <v>1</v>
      </c>
      <c r="U2532">
        <v>0</v>
      </c>
      <c r="V2532">
        <v>4</v>
      </c>
      <c r="W2532">
        <v>2</v>
      </c>
      <c r="X2532">
        <v>0</v>
      </c>
      <c r="Y2532">
        <v>3</v>
      </c>
      <c r="Z2532">
        <v>1</v>
      </c>
      <c r="AA2532">
        <v>0</v>
      </c>
      <c r="AB2532">
        <v>2</v>
      </c>
      <c r="AC2532" s="419">
        <f t="shared" si="240"/>
        <v>2</v>
      </c>
      <c r="AD2532" s="419">
        <f t="shared" si="241"/>
        <v>2</v>
      </c>
      <c r="AE2532" s="419">
        <f t="shared" si="242"/>
        <v>0</v>
      </c>
      <c r="AF2532" s="419">
        <f t="shared" si="243"/>
        <v>0</v>
      </c>
      <c r="AG2532" s="419">
        <f t="shared" si="244"/>
        <v>0</v>
      </c>
      <c r="AH2532" s="419">
        <f t="shared" si="245"/>
        <v>2</v>
      </c>
    </row>
    <row r="2533" spans="1:34" ht="14.5" x14ac:dyDescent="0.35">
      <c r="A2533" s="681" t="s">
        <v>3885</v>
      </c>
      <c r="B2533" s="682" t="s">
        <v>5594</v>
      </c>
      <c r="C2533" s="419"/>
      <c r="D2533" s="419"/>
      <c r="E2533" s="419"/>
      <c r="F2533" s="419"/>
      <c r="G2533" s="419"/>
      <c r="H2533" s="419"/>
      <c r="I2533" s="419"/>
      <c r="J2533" s="419"/>
      <c r="K2533" s="419"/>
      <c r="L2533" s="419"/>
      <c r="M2533" t="s">
        <v>1011</v>
      </c>
      <c r="N2533">
        <v>2</v>
      </c>
      <c r="O2533">
        <v>0</v>
      </c>
      <c r="P2533">
        <v>2</v>
      </c>
      <c r="Q2533">
        <v>1</v>
      </c>
      <c r="R2533">
        <v>1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 s="419">
        <f t="shared" si="240"/>
        <v>1</v>
      </c>
      <c r="AD2533" s="419">
        <f t="shared" si="241"/>
        <v>1</v>
      </c>
      <c r="AE2533" s="419">
        <f t="shared" si="242"/>
        <v>0</v>
      </c>
      <c r="AF2533" s="419">
        <f t="shared" si="243"/>
        <v>0</v>
      </c>
      <c r="AG2533" s="419">
        <f t="shared" si="244"/>
        <v>0</v>
      </c>
      <c r="AH2533" s="419">
        <f t="shared" si="245"/>
        <v>0</v>
      </c>
    </row>
    <row r="2534" spans="1:34" ht="14.5" x14ac:dyDescent="0.35">
      <c r="A2534" s="681" t="s">
        <v>5596</v>
      </c>
      <c r="B2534" s="682" t="s">
        <v>5597</v>
      </c>
      <c r="C2534" s="419"/>
      <c r="D2534" s="419"/>
      <c r="E2534" s="419"/>
      <c r="F2534" s="419"/>
      <c r="G2534" s="419"/>
      <c r="H2534" s="419"/>
      <c r="I2534" s="419"/>
      <c r="J2534" s="419"/>
      <c r="K2534" s="419"/>
      <c r="L2534" s="419"/>
      <c r="M2534" t="s">
        <v>5598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 s="419">
        <f t="shared" si="240"/>
        <v>0</v>
      </c>
      <c r="AD2534" s="419">
        <f t="shared" si="241"/>
        <v>0</v>
      </c>
      <c r="AE2534" s="419">
        <f t="shared" si="242"/>
        <v>0</v>
      </c>
      <c r="AF2534" s="419">
        <f t="shared" si="243"/>
        <v>0</v>
      </c>
      <c r="AG2534" s="419">
        <f t="shared" si="244"/>
        <v>0</v>
      </c>
      <c r="AH2534" s="419">
        <f t="shared" si="245"/>
        <v>0</v>
      </c>
    </row>
    <row r="2535" spans="1:34" ht="14.5" x14ac:dyDescent="0.35">
      <c r="A2535" s="681" t="s">
        <v>5599</v>
      </c>
      <c r="B2535" s="682" t="s">
        <v>8532</v>
      </c>
      <c r="C2535" s="419"/>
      <c r="D2535" s="419"/>
      <c r="E2535" s="419"/>
      <c r="F2535" s="419"/>
      <c r="G2535" s="419"/>
      <c r="H2535" s="419"/>
      <c r="I2535" s="419"/>
      <c r="J2535" s="419"/>
      <c r="K2535" s="419"/>
      <c r="L2535" s="419"/>
      <c r="M2535" t="s">
        <v>8533</v>
      </c>
      <c r="N2535">
        <v>1</v>
      </c>
      <c r="O2535">
        <v>1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1</v>
      </c>
      <c r="AB2535">
        <v>0</v>
      </c>
      <c r="AC2535" s="419">
        <f t="shared" si="240"/>
        <v>0</v>
      </c>
      <c r="AD2535" s="419">
        <f t="shared" si="241"/>
        <v>0</v>
      </c>
      <c r="AE2535" s="419">
        <f t="shared" si="242"/>
        <v>0</v>
      </c>
      <c r="AF2535" s="419">
        <f t="shared" si="243"/>
        <v>0</v>
      </c>
      <c r="AG2535" s="419">
        <f t="shared" si="244"/>
        <v>0</v>
      </c>
      <c r="AH2535" s="419">
        <f t="shared" si="245"/>
        <v>0</v>
      </c>
    </row>
    <row r="2536" spans="1:34" ht="14.5" x14ac:dyDescent="0.35">
      <c r="A2536" s="681" t="s">
        <v>7491</v>
      </c>
      <c r="B2536" s="682" t="s">
        <v>5600</v>
      </c>
      <c r="C2536" s="419"/>
      <c r="D2536" s="419"/>
      <c r="E2536" s="419"/>
      <c r="F2536" s="419"/>
      <c r="G2536" s="419"/>
      <c r="H2536" s="419"/>
      <c r="I2536" s="419"/>
      <c r="J2536" s="419"/>
      <c r="K2536" s="419"/>
      <c r="L2536" s="419"/>
      <c r="M2536" t="s">
        <v>5601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 s="419">
        <f t="shared" si="240"/>
        <v>0</v>
      </c>
      <c r="AD2536" s="419">
        <f t="shared" si="241"/>
        <v>0</v>
      </c>
      <c r="AE2536" s="419">
        <f t="shared" si="242"/>
        <v>0</v>
      </c>
      <c r="AF2536" s="419">
        <f t="shared" si="243"/>
        <v>0</v>
      </c>
      <c r="AG2536" s="419">
        <f t="shared" si="244"/>
        <v>0</v>
      </c>
      <c r="AH2536" s="419">
        <f t="shared" si="245"/>
        <v>0</v>
      </c>
    </row>
    <row r="2537" spans="1:34" ht="14.5" x14ac:dyDescent="0.35">
      <c r="A2537" s="681" t="s">
        <v>7680</v>
      </c>
      <c r="B2537" s="682" t="s">
        <v>5602</v>
      </c>
      <c r="C2537" s="419"/>
      <c r="D2537" s="419"/>
      <c r="E2537" s="419"/>
      <c r="F2537" s="419"/>
      <c r="G2537" s="419"/>
      <c r="H2537" s="419"/>
      <c r="I2537" s="419"/>
      <c r="J2537" s="419"/>
      <c r="K2537" s="419"/>
      <c r="L2537" s="419"/>
      <c r="M2537" t="s">
        <v>5603</v>
      </c>
      <c r="N2537">
        <v>1</v>
      </c>
      <c r="O2537">
        <v>0</v>
      </c>
      <c r="P2537">
        <v>1</v>
      </c>
      <c r="Q2537">
        <v>0</v>
      </c>
      <c r="R2537">
        <v>1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 s="419">
        <f t="shared" si="240"/>
        <v>0</v>
      </c>
      <c r="AD2537" s="419">
        <f t="shared" si="241"/>
        <v>1</v>
      </c>
      <c r="AE2537" s="419">
        <f t="shared" si="242"/>
        <v>0</v>
      </c>
      <c r="AF2537" s="419">
        <f t="shared" si="243"/>
        <v>0</v>
      </c>
      <c r="AG2537" s="419">
        <f t="shared" si="244"/>
        <v>0</v>
      </c>
      <c r="AH2537" s="419">
        <f t="shared" si="245"/>
        <v>0</v>
      </c>
    </row>
    <row r="2538" spans="1:34" ht="14.5" x14ac:dyDescent="0.35">
      <c r="A2538" s="681" t="s">
        <v>5604</v>
      </c>
      <c r="B2538" s="682" t="s">
        <v>5605</v>
      </c>
      <c r="C2538" s="419"/>
      <c r="D2538" s="419"/>
      <c r="E2538" s="419"/>
      <c r="F2538" s="419"/>
      <c r="G2538" s="419"/>
      <c r="H2538" s="419"/>
      <c r="I2538" s="419"/>
      <c r="J2538" s="419"/>
      <c r="K2538" s="419"/>
      <c r="L2538" s="419"/>
      <c r="M2538" t="s">
        <v>79</v>
      </c>
      <c r="N2538">
        <v>4</v>
      </c>
      <c r="O2538">
        <v>3</v>
      </c>
      <c r="P2538">
        <v>1</v>
      </c>
      <c r="Q2538">
        <v>1</v>
      </c>
      <c r="R2538">
        <v>1</v>
      </c>
      <c r="S2538">
        <v>0</v>
      </c>
      <c r="T2538">
        <v>2</v>
      </c>
      <c r="U2538">
        <v>0</v>
      </c>
      <c r="V2538">
        <v>0</v>
      </c>
      <c r="W2538">
        <v>1</v>
      </c>
      <c r="X2538">
        <v>1</v>
      </c>
      <c r="Y2538">
        <v>0</v>
      </c>
      <c r="Z2538">
        <v>1</v>
      </c>
      <c r="AA2538">
        <v>0</v>
      </c>
      <c r="AB2538">
        <v>0</v>
      </c>
      <c r="AC2538" s="419">
        <f t="shared" si="240"/>
        <v>0</v>
      </c>
      <c r="AD2538" s="419">
        <f t="shared" si="241"/>
        <v>0</v>
      </c>
      <c r="AE2538" s="419">
        <f t="shared" si="242"/>
        <v>0</v>
      </c>
      <c r="AF2538" s="419">
        <f t="shared" si="243"/>
        <v>1</v>
      </c>
      <c r="AG2538" s="419">
        <f t="shared" si="244"/>
        <v>0</v>
      </c>
      <c r="AH2538" s="419">
        <f t="shared" si="245"/>
        <v>0</v>
      </c>
    </row>
    <row r="2539" spans="1:34" ht="14.5" x14ac:dyDescent="0.35">
      <c r="A2539" s="681" t="s">
        <v>5607</v>
      </c>
      <c r="B2539" s="682" t="s">
        <v>5608</v>
      </c>
      <c r="C2539" s="419"/>
      <c r="D2539" s="419"/>
      <c r="E2539" s="419"/>
      <c r="F2539" s="419"/>
      <c r="G2539" s="419"/>
      <c r="H2539" s="419"/>
      <c r="I2539" s="419"/>
      <c r="J2539" s="419"/>
      <c r="K2539" s="419"/>
      <c r="L2539" s="419"/>
      <c r="M2539" t="s">
        <v>766</v>
      </c>
      <c r="N2539">
        <v>9</v>
      </c>
      <c r="O2539">
        <v>5</v>
      </c>
      <c r="P2539">
        <v>4</v>
      </c>
      <c r="Q2539">
        <v>7</v>
      </c>
      <c r="R2539">
        <v>0</v>
      </c>
      <c r="S2539">
        <v>0</v>
      </c>
      <c r="T2539">
        <v>1</v>
      </c>
      <c r="U2539">
        <v>0</v>
      </c>
      <c r="V2539">
        <v>1</v>
      </c>
      <c r="W2539">
        <v>4</v>
      </c>
      <c r="X2539">
        <v>0</v>
      </c>
      <c r="Y2539">
        <v>0</v>
      </c>
      <c r="Z2539">
        <v>0</v>
      </c>
      <c r="AA2539">
        <v>0</v>
      </c>
      <c r="AB2539">
        <v>1</v>
      </c>
      <c r="AC2539" s="419">
        <f t="shared" si="240"/>
        <v>3</v>
      </c>
      <c r="AD2539" s="419">
        <f t="shared" si="241"/>
        <v>0</v>
      </c>
      <c r="AE2539" s="419">
        <f t="shared" si="242"/>
        <v>0</v>
      </c>
      <c r="AF2539" s="419">
        <f t="shared" si="243"/>
        <v>1</v>
      </c>
      <c r="AG2539" s="419">
        <f t="shared" si="244"/>
        <v>0</v>
      </c>
      <c r="AH2539" s="419">
        <f t="shared" si="245"/>
        <v>0</v>
      </c>
    </row>
    <row r="2540" spans="1:34" ht="14.5" x14ac:dyDescent="0.35">
      <c r="A2540" s="681" t="s">
        <v>4272</v>
      </c>
      <c r="B2540" s="682" t="s">
        <v>5609</v>
      </c>
      <c r="C2540" s="419"/>
      <c r="D2540" s="419"/>
      <c r="E2540" s="419"/>
      <c r="F2540" s="419"/>
      <c r="G2540" s="419"/>
      <c r="H2540" s="419"/>
      <c r="I2540" s="419"/>
      <c r="J2540" s="419"/>
      <c r="K2540" s="419"/>
      <c r="L2540" s="419"/>
      <c r="M2540" t="s">
        <v>17357</v>
      </c>
      <c r="N2540">
        <v>16</v>
      </c>
      <c r="O2540">
        <v>15</v>
      </c>
      <c r="P2540">
        <v>1</v>
      </c>
      <c r="Q2540">
        <v>5</v>
      </c>
      <c r="R2540">
        <v>3</v>
      </c>
      <c r="S2540">
        <v>3</v>
      </c>
      <c r="T2540">
        <v>1</v>
      </c>
      <c r="U2540">
        <v>1</v>
      </c>
      <c r="V2540">
        <v>3</v>
      </c>
      <c r="W2540">
        <v>4</v>
      </c>
      <c r="X2540">
        <v>3</v>
      </c>
      <c r="Y2540">
        <v>3</v>
      </c>
      <c r="Z2540">
        <v>1</v>
      </c>
      <c r="AA2540">
        <v>1</v>
      </c>
      <c r="AB2540">
        <v>3</v>
      </c>
      <c r="AC2540" s="419">
        <f t="shared" si="240"/>
        <v>1</v>
      </c>
      <c r="AD2540" s="419">
        <f t="shared" si="241"/>
        <v>0</v>
      </c>
      <c r="AE2540" s="419">
        <f t="shared" si="242"/>
        <v>0</v>
      </c>
      <c r="AF2540" s="419">
        <f t="shared" si="243"/>
        <v>0</v>
      </c>
      <c r="AG2540" s="419">
        <f t="shared" si="244"/>
        <v>0</v>
      </c>
      <c r="AH2540" s="419">
        <f t="shared" si="245"/>
        <v>0</v>
      </c>
    </row>
    <row r="2541" spans="1:34" ht="14.5" x14ac:dyDescent="0.35">
      <c r="A2541" s="681" t="s">
        <v>4195</v>
      </c>
      <c r="B2541" s="682" t="s">
        <v>11332</v>
      </c>
      <c r="C2541" s="419"/>
      <c r="D2541" s="419"/>
      <c r="E2541" s="419"/>
      <c r="F2541" s="419"/>
      <c r="G2541" s="419"/>
      <c r="H2541" s="419"/>
      <c r="I2541" s="419"/>
      <c r="J2541" s="419"/>
      <c r="K2541" s="419"/>
      <c r="L2541" s="419"/>
      <c r="M2541" t="s">
        <v>11333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 s="419">
        <f t="shared" si="240"/>
        <v>0</v>
      </c>
      <c r="AD2541" s="419">
        <f t="shared" si="241"/>
        <v>0</v>
      </c>
      <c r="AE2541" s="419">
        <f t="shared" si="242"/>
        <v>0</v>
      </c>
      <c r="AF2541" s="419">
        <f t="shared" si="243"/>
        <v>0</v>
      </c>
      <c r="AG2541" s="419">
        <f t="shared" si="244"/>
        <v>0</v>
      </c>
      <c r="AH2541" s="419">
        <f t="shared" si="245"/>
        <v>0</v>
      </c>
    </row>
    <row r="2542" spans="1:34" ht="14.5" x14ac:dyDescent="0.35">
      <c r="A2542" s="681" t="s">
        <v>4458</v>
      </c>
      <c r="B2542" s="682" t="s">
        <v>11396</v>
      </c>
      <c r="C2542" s="419"/>
      <c r="D2542" s="419"/>
      <c r="E2542" s="419"/>
      <c r="F2542" s="419"/>
      <c r="G2542" s="419"/>
      <c r="H2542" s="419"/>
      <c r="I2542" s="419"/>
      <c r="J2542" s="419"/>
      <c r="K2542" s="419"/>
      <c r="L2542" s="419"/>
      <c r="M2542" t="s">
        <v>798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 s="419">
        <f t="shared" si="240"/>
        <v>0</v>
      </c>
      <c r="AD2542" s="419">
        <f t="shared" si="241"/>
        <v>0</v>
      </c>
      <c r="AE2542" s="419">
        <f t="shared" si="242"/>
        <v>0</v>
      </c>
      <c r="AF2542" s="419">
        <f t="shared" si="243"/>
        <v>0</v>
      </c>
      <c r="AG2542" s="419">
        <f t="shared" si="244"/>
        <v>0</v>
      </c>
      <c r="AH2542" s="419">
        <f t="shared" si="245"/>
        <v>0</v>
      </c>
    </row>
    <row r="2543" spans="1:34" ht="14.5" x14ac:dyDescent="0.35">
      <c r="A2543" s="681" t="s">
        <v>4840</v>
      </c>
      <c r="B2543" s="682" t="s">
        <v>11271</v>
      </c>
      <c r="C2543" s="419"/>
      <c r="D2543" s="419"/>
      <c r="E2543" s="419"/>
      <c r="F2543" s="419"/>
      <c r="G2543" s="419"/>
      <c r="H2543" s="419"/>
      <c r="I2543" s="419"/>
      <c r="J2543" s="419"/>
      <c r="K2543" s="419"/>
      <c r="L2543" s="419"/>
      <c r="M2543" t="s">
        <v>21521</v>
      </c>
      <c r="N2543">
        <v>2</v>
      </c>
      <c r="O2543">
        <v>1</v>
      </c>
      <c r="P2543">
        <v>1</v>
      </c>
      <c r="Q2543">
        <v>0</v>
      </c>
      <c r="R2543">
        <v>0</v>
      </c>
      <c r="S2543">
        <v>0</v>
      </c>
      <c r="T2543">
        <v>1</v>
      </c>
      <c r="U2543">
        <v>1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1</v>
      </c>
      <c r="AB2543">
        <v>0</v>
      </c>
      <c r="AC2543" s="419">
        <f t="shared" si="240"/>
        <v>0</v>
      </c>
      <c r="AD2543" s="419">
        <f t="shared" si="241"/>
        <v>0</v>
      </c>
      <c r="AE2543" s="419">
        <f t="shared" si="242"/>
        <v>0</v>
      </c>
      <c r="AF2543" s="419">
        <f t="shared" si="243"/>
        <v>1</v>
      </c>
      <c r="AG2543" s="419">
        <f t="shared" si="244"/>
        <v>0</v>
      </c>
      <c r="AH2543" s="419">
        <f t="shared" si="245"/>
        <v>0</v>
      </c>
    </row>
    <row r="2544" spans="1:34" ht="14.5" x14ac:dyDescent="0.35">
      <c r="A2544" s="681" t="s">
        <v>5610</v>
      </c>
      <c r="B2544" s="682" t="s">
        <v>11373</v>
      </c>
      <c r="C2544" s="419"/>
      <c r="D2544" s="419"/>
      <c r="E2544" s="419"/>
      <c r="F2544" s="419"/>
      <c r="G2544" s="419"/>
      <c r="H2544" s="419"/>
      <c r="I2544" s="419"/>
      <c r="J2544" s="419"/>
      <c r="K2544" s="419"/>
      <c r="L2544" s="419"/>
      <c r="M2544" t="s">
        <v>17358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 s="419">
        <f t="shared" si="240"/>
        <v>0</v>
      </c>
      <c r="AD2544" s="419">
        <f t="shared" si="241"/>
        <v>0</v>
      </c>
      <c r="AE2544" s="419">
        <f t="shared" si="242"/>
        <v>0</v>
      </c>
      <c r="AF2544" s="419">
        <f t="shared" si="243"/>
        <v>0</v>
      </c>
      <c r="AG2544" s="419">
        <f t="shared" si="244"/>
        <v>0</v>
      </c>
      <c r="AH2544" s="419">
        <f t="shared" si="245"/>
        <v>0</v>
      </c>
    </row>
    <row r="2545" spans="1:34" ht="14.5" x14ac:dyDescent="0.35">
      <c r="A2545" s="681" t="s">
        <v>5611</v>
      </c>
      <c r="B2545" s="682" t="s">
        <v>8461</v>
      </c>
      <c r="C2545" s="419"/>
      <c r="D2545" s="419"/>
      <c r="E2545" s="419"/>
      <c r="F2545" s="419"/>
      <c r="G2545" s="419"/>
      <c r="H2545" s="419"/>
      <c r="I2545" s="419"/>
      <c r="J2545" s="419"/>
      <c r="K2545" s="419"/>
      <c r="L2545" s="419"/>
      <c r="M2545" t="s">
        <v>483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 s="419">
        <f t="shared" si="240"/>
        <v>0</v>
      </c>
      <c r="AD2545" s="419">
        <f t="shared" si="241"/>
        <v>0</v>
      </c>
      <c r="AE2545" s="419">
        <f t="shared" si="242"/>
        <v>0</v>
      </c>
      <c r="AF2545" s="419">
        <f t="shared" si="243"/>
        <v>0</v>
      </c>
      <c r="AG2545" s="419">
        <f t="shared" si="244"/>
        <v>0</v>
      </c>
      <c r="AH2545" s="419">
        <f t="shared" si="245"/>
        <v>0</v>
      </c>
    </row>
    <row r="2546" spans="1:34" ht="14.5" x14ac:dyDescent="0.35">
      <c r="A2546" s="681" t="s">
        <v>7238</v>
      </c>
      <c r="B2546" s="682" t="s">
        <v>11402</v>
      </c>
      <c r="C2546" s="419"/>
      <c r="D2546" s="419"/>
      <c r="E2546" s="419"/>
      <c r="F2546" s="419"/>
      <c r="G2546" s="419"/>
      <c r="H2546" s="419"/>
      <c r="I2546" s="419"/>
      <c r="J2546" s="419"/>
      <c r="K2546" s="419"/>
      <c r="L2546" s="419"/>
      <c r="M2546" t="s">
        <v>11403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 s="419">
        <f t="shared" si="240"/>
        <v>0</v>
      </c>
      <c r="AD2546" s="419">
        <f t="shared" si="241"/>
        <v>0</v>
      </c>
      <c r="AE2546" s="419">
        <f t="shared" si="242"/>
        <v>0</v>
      </c>
      <c r="AF2546" s="419">
        <f t="shared" si="243"/>
        <v>0</v>
      </c>
      <c r="AG2546" s="419">
        <f t="shared" si="244"/>
        <v>0</v>
      </c>
      <c r="AH2546" s="419">
        <f t="shared" si="245"/>
        <v>0</v>
      </c>
    </row>
    <row r="2547" spans="1:34" ht="14.5" x14ac:dyDescent="0.35">
      <c r="A2547" s="681" t="s">
        <v>3010</v>
      </c>
      <c r="B2547" s="682" t="s">
        <v>11411</v>
      </c>
      <c r="C2547" s="419"/>
      <c r="D2547" s="419"/>
      <c r="E2547" s="419"/>
      <c r="F2547" s="419"/>
      <c r="G2547" s="419"/>
      <c r="H2547" s="419"/>
      <c r="I2547" s="419"/>
      <c r="J2547" s="419"/>
      <c r="K2547" s="419"/>
      <c r="L2547" s="419"/>
      <c r="M2547" t="s">
        <v>94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 s="419">
        <f t="shared" si="240"/>
        <v>0</v>
      </c>
      <c r="AD2547" s="419">
        <f t="shared" si="241"/>
        <v>0</v>
      </c>
      <c r="AE2547" s="419">
        <f t="shared" si="242"/>
        <v>0</v>
      </c>
      <c r="AF2547" s="419">
        <f t="shared" si="243"/>
        <v>0</v>
      </c>
      <c r="AG2547" s="419">
        <f t="shared" si="244"/>
        <v>0</v>
      </c>
      <c r="AH2547" s="419">
        <f t="shared" si="245"/>
        <v>0</v>
      </c>
    </row>
    <row r="2548" spans="1:34" ht="14.5" x14ac:dyDescent="0.35">
      <c r="A2548" s="681" t="s">
        <v>5196</v>
      </c>
      <c r="B2548" s="682" t="s">
        <v>7228</v>
      </c>
      <c r="C2548" s="419"/>
      <c r="D2548" s="419"/>
      <c r="E2548" s="419"/>
      <c r="F2548" s="419"/>
      <c r="G2548" s="419"/>
      <c r="H2548" s="419"/>
      <c r="I2548" s="419"/>
      <c r="J2548" s="419"/>
      <c r="K2548" s="419"/>
      <c r="L2548" s="419"/>
      <c r="M2548" t="s">
        <v>3840</v>
      </c>
      <c r="N2548">
        <v>13</v>
      </c>
      <c r="O2548">
        <v>10</v>
      </c>
      <c r="P2548">
        <v>3</v>
      </c>
      <c r="Q2548">
        <v>2</v>
      </c>
      <c r="R2548">
        <v>3</v>
      </c>
      <c r="S2548">
        <v>4</v>
      </c>
      <c r="T2548">
        <v>2</v>
      </c>
      <c r="U2548">
        <v>2</v>
      </c>
      <c r="V2548">
        <v>0</v>
      </c>
      <c r="W2548">
        <v>2</v>
      </c>
      <c r="X2548">
        <v>2</v>
      </c>
      <c r="Y2548">
        <v>3</v>
      </c>
      <c r="Z2548">
        <v>1</v>
      </c>
      <c r="AA2548">
        <v>2</v>
      </c>
      <c r="AB2548">
        <v>0</v>
      </c>
      <c r="AC2548" s="419">
        <f t="shared" si="240"/>
        <v>0</v>
      </c>
      <c r="AD2548" s="419">
        <f t="shared" si="241"/>
        <v>1</v>
      </c>
      <c r="AE2548" s="419">
        <f t="shared" si="242"/>
        <v>1</v>
      </c>
      <c r="AF2548" s="419">
        <f t="shared" si="243"/>
        <v>1</v>
      </c>
      <c r="AG2548" s="419">
        <f t="shared" si="244"/>
        <v>0</v>
      </c>
      <c r="AH2548" s="419">
        <f t="shared" si="245"/>
        <v>0</v>
      </c>
    </row>
    <row r="2549" spans="1:34" ht="14.5" x14ac:dyDescent="0.35">
      <c r="A2549" s="681" t="s">
        <v>5612</v>
      </c>
      <c r="B2549" s="682" t="s">
        <v>11482</v>
      </c>
      <c r="C2549" s="419"/>
      <c r="D2549" s="419"/>
      <c r="E2549" s="419"/>
      <c r="F2549" s="419"/>
      <c r="G2549" s="419"/>
      <c r="H2549" s="419"/>
      <c r="I2549" s="419"/>
      <c r="J2549" s="419"/>
      <c r="K2549" s="419"/>
      <c r="L2549" s="419"/>
      <c r="M2549" t="s">
        <v>250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 s="419">
        <f t="shared" si="240"/>
        <v>0</v>
      </c>
      <c r="AD2549" s="419">
        <f t="shared" si="241"/>
        <v>0</v>
      </c>
      <c r="AE2549" s="419">
        <f t="shared" si="242"/>
        <v>0</v>
      </c>
      <c r="AF2549" s="419">
        <f t="shared" si="243"/>
        <v>0</v>
      </c>
      <c r="AG2549" s="419">
        <f t="shared" si="244"/>
        <v>0</v>
      </c>
      <c r="AH2549" s="419">
        <f t="shared" si="245"/>
        <v>0</v>
      </c>
    </row>
    <row r="2550" spans="1:34" ht="14.5" x14ac:dyDescent="0.35">
      <c r="A2550" s="681" t="s">
        <v>5200</v>
      </c>
      <c r="B2550" s="682" t="s">
        <v>5613</v>
      </c>
      <c r="C2550" s="419"/>
      <c r="D2550" s="419"/>
      <c r="E2550" s="419"/>
      <c r="F2550" s="419"/>
      <c r="G2550" s="419"/>
      <c r="H2550" s="419"/>
      <c r="I2550" s="419"/>
      <c r="J2550" s="419"/>
      <c r="K2550" s="419"/>
      <c r="L2550" s="419"/>
      <c r="M2550" t="s">
        <v>5614</v>
      </c>
      <c r="N2550">
        <v>2</v>
      </c>
      <c r="O2550">
        <v>2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0</v>
      </c>
      <c r="V2550">
        <v>1</v>
      </c>
      <c r="W2550">
        <v>0</v>
      </c>
      <c r="X2550">
        <v>1</v>
      </c>
      <c r="Y2550">
        <v>0</v>
      </c>
      <c r="Z2550">
        <v>0</v>
      </c>
      <c r="AA2550">
        <v>0</v>
      </c>
      <c r="AB2550">
        <v>1</v>
      </c>
      <c r="AC2550" s="419">
        <f t="shared" si="240"/>
        <v>0</v>
      </c>
      <c r="AD2550" s="419">
        <f t="shared" si="241"/>
        <v>0</v>
      </c>
      <c r="AE2550" s="419">
        <f t="shared" si="242"/>
        <v>0</v>
      </c>
      <c r="AF2550" s="419">
        <f t="shared" si="243"/>
        <v>0</v>
      </c>
      <c r="AG2550" s="419">
        <f t="shared" si="244"/>
        <v>0</v>
      </c>
      <c r="AH2550" s="419">
        <f t="shared" si="245"/>
        <v>0</v>
      </c>
    </row>
    <row r="2551" spans="1:34" ht="14.5" x14ac:dyDescent="0.35">
      <c r="A2551" s="681" t="s">
        <v>5218</v>
      </c>
      <c r="B2551" s="682" t="s">
        <v>5615</v>
      </c>
      <c r="C2551" s="419"/>
      <c r="D2551" s="419"/>
      <c r="E2551" s="419"/>
      <c r="F2551" s="419"/>
      <c r="G2551" s="419"/>
      <c r="H2551" s="419"/>
      <c r="I2551" s="419"/>
      <c r="J2551" s="419"/>
      <c r="K2551" s="419"/>
      <c r="L2551" s="419"/>
      <c r="M2551" t="s">
        <v>17360</v>
      </c>
      <c r="N2551">
        <v>5</v>
      </c>
      <c r="O2551">
        <v>3</v>
      </c>
      <c r="P2551">
        <v>2</v>
      </c>
      <c r="Q2551">
        <v>3</v>
      </c>
      <c r="R2551">
        <v>0</v>
      </c>
      <c r="S2551">
        <v>0</v>
      </c>
      <c r="T2551">
        <v>0</v>
      </c>
      <c r="U2551">
        <v>2</v>
      </c>
      <c r="V2551">
        <v>0</v>
      </c>
      <c r="W2551">
        <v>1</v>
      </c>
      <c r="X2551">
        <v>0</v>
      </c>
      <c r="Y2551">
        <v>0</v>
      </c>
      <c r="Z2551">
        <v>0</v>
      </c>
      <c r="AA2551">
        <v>2</v>
      </c>
      <c r="AB2551">
        <v>0</v>
      </c>
      <c r="AC2551" s="419">
        <f t="shared" si="240"/>
        <v>2</v>
      </c>
      <c r="AD2551" s="419">
        <f t="shared" si="241"/>
        <v>0</v>
      </c>
      <c r="AE2551" s="419">
        <f t="shared" si="242"/>
        <v>0</v>
      </c>
      <c r="AF2551" s="419">
        <f t="shared" si="243"/>
        <v>0</v>
      </c>
      <c r="AG2551" s="419">
        <f t="shared" si="244"/>
        <v>0</v>
      </c>
      <c r="AH2551" s="419">
        <f t="shared" si="245"/>
        <v>0</v>
      </c>
    </row>
    <row r="2552" spans="1:34" ht="14.5" x14ac:dyDescent="0.35">
      <c r="A2552" s="681" t="s">
        <v>5249</v>
      </c>
      <c r="B2552" s="682" t="s">
        <v>5616</v>
      </c>
      <c r="C2552" s="419"/>
      <c r="D2552" s="419"/>
      <c r="E2552" s="419"/>
      <c r="F2552" s="419"/>
      <c r="G2552" s="419"/>
      <c r="H2552" s="419"/>
      <c r="I2552" s="419"/>
      <c r="J2552" s="419"/>
      <c r="K2552" s="419"/>
      <c r="L2552" s="419"/>
      <c r="M2552" t="s">
        <v>17361</v>
      </c>
      <c r="N2552">
        <v>1</v>
      </c>
      <c r="O2552">
        <v>0</v>
      </c>
      <c r="P2552">
        <v>1</v>
      </c>
      <c r="Q2552">
        <v>0</v>
      </c>
      <c r="R2552">
        <v>0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 s="419">
        <f t="shared" si="240"/>
        <v>0</v>
      </c>
      <c r="AD2552" s="419">
        <f t="shared" si="241"/>
        <v>0</v>
      </c>
      <c r="AE2552" s="419">
        <f t="shared" si="242"/>
        <v>0</v>
      </c>
      <c r="AF2552" s="419">
        <f t="shared" si="243"/>
        <v>1</v>
      </c>
      <c r="AG2552" s="419">
        <f t="shared" si="244"/>
        <v>0</v>
      </c>
      <c r="AH2552" s="419">
        <f t="shared" si="245"/>
        <v>0</v>
      </c>
    </row>
    <row r="2553" spans="1:34" ht="14.5" x14ac:dyDescent="0.35">
      <c r="A2553" s="681" t="s">
        <v>5278</v>
      </c>
      <c r="B2553" s="682" t="s">
        <v>5617</v>
      </c>
      <c r="C2553" s="419"/>
      <c r="D2553" s="419"/>
      <c r="E2553" s="419"/>
      <c r="F2553" s="419"/>
      <c r="G2553" s="419"/>
      <c r="H2553" s="419"/>
      <c r="I2553" s="419"/>
      <c r="J2553" s="419"/>
      <c r="K2553" s="419"/>
      <c r="L2553" s="419"/>
      <c r="M2553" t="s">
        <v>3818</v>
      </c>
      <c r="N2553">
        <v>4</v>
      </c>
      <c r="O2553">
        <v>2</v>
      </c>
      <c r="P2553">
        <v>2</v>
      </c>
      <c r="Q2553">
        <v>0</v>
      </c>
      <c r="R2553">
        <v>4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2</v>
      </c>
      <c r="Y2553">
        <v>0</v>
      </c>
      <c r="Z2553">
        <v>0</v>
      </c>
      <c r="AA2553">
        <v>0</v>
      </c>
      <c r="AB2553">
        <v>0</v>
      </c>
      <c r="AC2553" s="419">
        <f t="shared" si="240"/>
        <v>0</v>
      </c>
      <c r="AD2553" s="419">
        <f t="shared" si="241"/>
        <v>2</v>
      </c>
      <c r="AE2553" s="419">
        <f t="shared" si="242"/>
        <v>0</v>
      </c>
      <c r="AF2553" s="419">
        <f t="shared" si="243"/>
        <v>0</v>
      </c>
      <c r="AG2553" s="419">
        <f t="shared" si="244"/>
        <v>0</v>
      </c>
      <c r="AH2553" s="419">
        <f t="shared" si="245"/>
        <v>0</v>
      </c>
    </row>
    <row r="2554" spans="1:34" ht="14.5" x14ac:dyDescent="0.35">
      <c r="A2554" s="681" t="s">
        <v>7594</v>
      </c>
      <c r="B2554" s="682" t="s">
        <v>5618</v>
      </c>
      <c r="C2554" s="419"/>
      <c r="D2554" s="419"/>
      <c r="E2554" s="419"/>
      <c r="F2554" s="419"/>
      <c r="G2554" s="419"/>
      <c r="H2554" s="419"/>
      <c r="I2554" s="419"/>
      <c r="J2554" s="419"/>
      <c r="K2554" s="419"/>
      <c r="L2554" s="419"/>
      <c r="M2554" t="s">
        <v>7595</v>
      </c>
      <c r="N2554">
        <v>4</v>
      </c>
      <c r="O2554">
        <v>3</v>
      </c>
      <c r="P2554">
        <v>1</v>
      </c>
      <c r="Q2554">
        <v>0</v>
      </c>
      <c r="R2554">
        <v>1</v>
      </c>
      <c r="S2554">
        <v>0</v>
      </c>
      <c r="T2554">
        <v>2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1</v>
      </c>
      <c r="AA2554">
        <v>1</v>
      </c>
      <c r="AB2554">
        <v>0</v>
      </c>
      <c r="AC2554" s="419">
        <f t="shared" si="240"/>
        <v>0</v>
      </c>
      <c r="AD2554" s="419">
        <f t="shared" si="241"/>
        <v>0</v>
      </c>
      <c r="AE2554" s="419">
        <f t="shared" si="242"/>
        <v>0</v>
      </c>
      <c r="AF2554" s="419">
        <f t="shared" si="243"/>
        <v>1</v>
      </c>
      <c r="AG2554" s="419">
        <f t="shared" si="244"/>
        <v>0</v>
      </c>
      <c r="AH2554" s="419">
        <f t="shared" si="245"/>
        <v>0</v>
      </c>
    </row>
    <row r="2555" spans="1:34" ht="14.5" x14ac:dyDescent="0.35">
      <c r="A2555" s="681" t="s">
        <v>5620</v>
      </c>
      <c r="B2555" s="682" t="s">
        <v>5621</v>
      </c>
      <c r="C2555" s="419"/>
      <c r="D2555" s="419"/>
      <c r="E2555" s="419"/>
      <c r="F2555" s="419"/>
      <c r="G2555" s="419"/>
      <c r="H2555" s="419"/>
      <c r="I2555" s="419"/>
      <c r="J2555" s="419"/>
      <c r="K2555" s="419"/>
      <c r="L2555" s="419"/>
      <c r="M2555" t="s">
        <v>507</v>
      </c>
      <c r="N2555">
        <v>2</v>
      </c>
      <c r="O2555">
        <v>1</v>
      </c>
      <c r="P2555">
        <v>1</v>
      </c>
      <c r="Q2555">
        <v>1</v>
      </c>
      <c r="R2555">
        <v>0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1</v>
      </c>
      <c r="AB2555">
        <v>0</v>
      </c>
      <c r="AC2555" s="419">
        <f t="shared" si="240"/>
        <v>1</v>
      </c>
      <c r="AD2555" s="419">
        <f t="shared" si="241"/>
        <v>0</v>
      </c>
      <c r="AE2555" s="419">
        <f t="shared" si="242"/>
        <v>0</v>
      </c>
      <c r="AF2555" s="419">
        <f t="shared" si="243"/>
        <v>0</v>
      </c>
      <c r="AG2555" s="419">
        <f t="shared" si="244"/>
        <v>0</v>
      </c>
      <c r="AH2555" s="419">
        <f t="shared" si="245"/>
        <v>0</v>
      </c>
    </row>
    <row r="2556" spans="1:34" ht="14.5" x14ac:dyDescent="0.35">
      <c r="A2556" s="681" t="s">
        <v>5020</v>
      </c>
      <c r="B2556" s="682" t="s">
        <v>5622</v>
      </c>
      <c r="C2556" s="419"/>
      <c r="D2556" s="419"/>
      <c r="E2556" s="419"/>
      <c r="F2556" s="419"/>
      <c r="G2556" s="419"/>
      <c r="H2556" s="419"/>
      <c r="I2556" s="419"/>
      <c r="J2556" s="419"/>
      <c r="K2556" s="419"/>
      <c r="L2556" s="419"/>
      <c r="M2556" t="s">
        <v>5623</v>
      </c>
      <c r="N2556">
        <v>1</v>
      </c>
      <c r="O2556">
        <v>1</v>
      </c>
      <c r="P2556">
        <v>0</v>
      </c>
      <c r="Q2556">
        <v>0</v>
      </c>
      <c r="R2556">
        <v>0</v>
      </c>
      <c r="S2556">
        <v>0</v>
      </c>
      <c r="T2556">
        <v>1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1</v>
      </c>
      <c r="AA2556">
        <v>0</v>
      </c>
      <c r="AB2556">
        <v>0</v>
      </c>
      <c r="AC2556" s="419">
        <f t="shared" si="240"/>
        <v>0</v>
      </c>
      <c r="AD2556" s="419">
        <f t="shared" si="241"/>
        <v>0</v>
      </c>
      <c r="AE2556" s="419">
        <f t="shared" si="242"/>
        <v>0</v>
      </c>
      <c r="AF2556" s="419">
        <f t="shared" si="243"/>
        <v>0</v>
      </c>
      <c r="AG2556" s="419">
        <f t="shared" si="244"/>
        <v>0</v>
      </c>
      <c r="AH2556" s="419">
        <f t="shared" si="245"/>
        <v>0</v>
      </c>
    </row>
    <row r="2557" spans="1:34" ht="14.5" x14ac:dyDescent="0.35">
      <c r="A2557" s="681" t="s">
        <v>7647</v>
      </c>
      <c r="B2557" s="682" t="s">
        <v>5624</v>
      </c>
      <c r="C2557" s="419"/>
      <c r="D2557" s="419"/>
      <c r="E2557" s="419"/>
      <c r="F2557" s="419"/>
      <c r="G2557" s="419"/>
      <c r="H2557" s="419"/>
      <c r="I2557" s="419"/>
      <c r="J2557" s="419"/>
      <c r="K2557" s="419"/>
      <c r="L2557" s="419"/>
      <c r="M2557" t="s">
        <v>5625</v>
      </c>
      <c r="N2557">
        <v>1</v>
      </c>
      <c r="O2557">
        <v>0</v>
      </c>
      <c r="P2557">
        <v>1</v>
      </c>
      <c r="Q2557">
        <v>0</v>
      </c>
      <c r="R2557">
        <v>1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 s="419">
        <f t="shared" si="240"/>
        <v>0</v>
      </c>
      <c r="AD2557" s="419">
        <f t="shared" si="241"/>
        <v>1</v>
      </c>
      <c r="AE2557" s="419">
        <f t="shared" si="242"/>
        <v>0</v>
      </c>
      <c r="AF2557" s="419">
        <f t="shared" si="243"/>
        <v>0</v>
      </c>
      <c r="AG2557" s="419">
        <f t="shared" si="244"/>
        <v>0</v>
      </c>
      <c r="AH2557" s="419">
        <f t="shared" si="245"/>
        <v>0</v>
      </c>
    </row>
    <row r="2558" spans="1:34" ht="14.5" x14ac:dyDescent="0.35">
      <c r="A2558" s="681" t="s">
        <v>5368</v>
      </c>
      <c r="B2558" s="682" t="s">
        <v>5626</v>
      </c>
      <c r="C2558" s="419"/>
      <c r="D2558" s="419"/>
      <c r="E2558" s="419"/>
      <c r="F2558" s="419"/>
      <c r="G2558" s="419"/>
      <c r="H2558" s="419"/>
      <c r="I2558" s="419"/>
      <c r="J2558" s="419"/>
      <c r="K2558" s="419"/>
      <c r="L2558" s="419"/>
      <c r="M2558" t="s">
        <v>879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 s="419">
        <f t="shared" si="240"/>
        <v>0</v>
      </c>
      <c r="AD2558" s="419">
        <f t="shared" si="241"/>
        <v>0</v>
      </c>
      <c r="AE2558" s="419">
        <f t="shared" si="242"/>
        <v>0</v>
      </c>
      <c r="AF2558" s="419">
        <f t="shared" si="243"/>
        <v>0</v>
      </c>
      <c r="AG2558" s="419">
        <f t="shared" si="244"/>
        <v>0</v>
      </c>
      <c r="AH2558" s="419">
        <f t="shared" si="245"/>
        <v>0</v>
      </c>
    </row>
    <row r="2559" spans="1:34" ht="14.5" x14ac:dyDescent="0.35">
      <c r="A2559" s="681" t="s">
        <v>5356</v>
      </c>
      <c r="B2559" s="682" t="s">
        <v>5628</v>
      </c>
      <c r="C2559" s="419"/>
      <c r="D2559" s="419"/>
      <c r="E2559" s="419"/>
      <c r="F2559" s="419"/>
      <c r="G2559" s="419"/>
      <c r="H2559" s="419"/>
      <c r="I2559" s="419"/>
      <c r="J2559" s="419"/>
      <c r="K2559" s="419"/>
      <c r="L2559" s="419"/>
      <c r="M2559" t="s">
        <v>17364</v>
      </c>
      <c r="N2559">
        <v>2</v>
      </c>
      <c r="O2559">
        <v>2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 s="419">
        <f t="shared" si="240"/>
        <v>0</v>
      </c>
      <c r="AD2559" s="419">
        <f t="shared" si="241"/>
        <v>0</v>
      </c>
      <c r="AE2559" s="419">
        <f t="shared" si="242"/>
        <v>0</v>
      </c>
      <c r="AF2559" s="419">
        <f t="shared" si="243"/>
        <v>0</v>
      </c>
      <c r="AG2559" s="419">
        <f t="shared" si="244"/>
        <v>0</v>
      </c>
      <c r="AH2559" s="419">
        <f t="shared" si="245"/>
        <v>0</v>
      </c>
    </row>
    <row r="2560" spans="1:34" ht="14.5" x14ac:dyDescent="0.35">
      <c r="A2560" s="681" t="s">
        <v>5630</v>
      </c>
      <c r="B2560" s="682" t="s">
        <v>5631</v>
      </c>
      <c r="C2560" s="419"/>
      <c r="D2560" s="419"/>
      <c r="E2560" s="419"/>
      <c r="F2560" s="419"/>
      <c r="G2560" s="419"/>
      <c r="H2560" s="419"/>
      <c r="I2560" s="419"/>
      <c r="J2560" s="419"/>
      <c r="K2560" s="419"/>
      <c r="L2560" s="419"/>
      <c r="M2560" t="s">
        <v>698</v>
      </c>
      <c r="N2560">
        <v>18</v>
      </c>
      <c r="O2560">
        <v>10</v>
      </c>
      <c r="P2560">
        <v>8</v>
      </c>
      <c r="Q2560">
        <v>1</v>
      </c>
      <c r="R2560">
        <v>5</v>
      </c>
      <c r="S2560">
        <v>5</v>
      </c>
      <c r="T2560">
        <v>4</v>
      </c>
      <c r="U2560">
        <v>3</v>
      </c>
      <c r="V2560">
        <v>0</v>
      </c>
      <c r="W2560">
        <v>1</v>
      </c>
      <c r="X2560">
        <v>2</v>
      </c>
      <c r="Y2560">
        <v>3</v>
      </c>
      <c r="Z2560">
        <v>2</v>
      </c>
      <c r="AA2560">
        <v>2</v>
      </c>
      <c r="AB2560">
        <v>0</v>
      </c>
      <c r="AC2560" s="419">
        <f t="shared" si="240"/>
        <v>0</v>
      </c>
      <c r="AD2560" s="419">
        <f t="shared" si="241"/>
        <v>3</v>
      </c>
      <c r="AE2560" s="419">
        <f t="shared" si="242"/>
        <v>2</v>
      </c>
      <c r="AF2560" s="419">
        <f t="shared" si="243"/>
        <v>2</v>
      </c>
      <c r="AG2560" s="419">
        <f t="shared" si="244"/>
        <v>1</v>
      </c>
      <c r="AH2560" s="419">
        <f t="shared" si="245"/>
        <v>0</v>
      </c>
    </row>
    <row r="2561" spans="1:34" ht="14.5" x14ac:dyDescent="0.35">
      <c r="A2561" s="681" t="s">
        <v>5377</v>
      </c>
      <c r="B2561" s="682" t="s">
        <v>5632</v>
      </c>
      <c r="C2561" s="419"/>
      <c r="D2561" s="419"/>
      <c r="E2561" s="419"/>
      <c r="F2561" s="419"/>
      <c r="G2561" s="419"/>
      <c r="H2561" s="419"/>
      <c r="I2561" s="419"/>
      <c r="J2561" s="419"/>
      <c r="K2561" s="419"/>
      <c r="L2561" s="419"/>
      <c r="M2561" t="s">
        <v>4637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 s="419">
        <f t="shared" si="240"/>
        <v>0</v>
      </c>
      <c r="AD2561" s="419">
        <f t="shared" si="241"/>
        <v>0</v>
      </c>
      <c r="AE2561" s="419">
        <f t="shared" si="242"/>
        <v>0</v>
      </c>
      <c r="AF2561" s="419">
        <f t="shared" si="243"/>
        <v>0</v>
      </c>
      <c r="AG2561" s="419">
        <f t="shared" si="244"/>
        <v>0</v>
      </c>
      <c r="AH2561" s="419">
        <f t="shared" si="245"/>
        <v>0</v>
      </c>
    </row>
    <row r="2562" spans="1:34" ht="14.5" x14ac:dyDescent="0.35">
      <c r="A2562" s="681" t="s">
        <v>5403</v>
      </c>
      <c r="B2562" s="682" t="s">
        <v>5633</v>
      </c>
      <c r="C2562" s="419"/>
      <c r="D2562" s="419"/>
      <c r="E2562" s="419"/>
      <c r="F2562" s="419"/>
      <c r="G2562" s="419"/>
      <c r="H2562" s="419"/>
      <c r="I2562" s="419"/>
      <c r="J2562" s="419"/>
      <c r="K2562" s="419"/>
      <c r="L2562" s="419"/>
      <c r="M2562" t="s">
        <v>5634</v>
      </c>
      <c r="N2562">
        <v>2</v>
      </c>
      <c r="O2562">
        <v>2</v>
      </c>
      <c r="P2562">
        <v>0</v>
      </c>
      <c r="Q2562">
        <v>1</v>
      </c>
      <c r="R2562">
        <v>1</v>
      </c>
      <c r="S2562">
        <v>0</v>
      </c>
      <c r="T2562">
        <v>0</v>
      </c>
      <c r="U2562">
        <v>0</v>
      </c>
      <c r="V2562">
        <v>0</v>
      </c>
      <c r="W2562">
        <v>1</v>
      </c>
      <c r="X2562">
        <v>1</v>
      </c>
      <c r="Y2562">
        <v>0</v>
      </c>
      <c r="Z2562">
        <v>0</v>
      </c>
      <c r="AA2562">
        <v>0</v>
      </c>
      <c r="AB2562">
        <v>0</v>
      </c>
      <c r="AC2562" s="419">
        <f t="shared" si="240"/>
        <v>0</v>
      </c>
      <c r="AD2562" s="419">
        <f t="shared" si="241"/>
        <v>0</v>
      </c>
      <c r="AE2562" s="419">
        <f t="shared" si="242"/>
        <v>0</v>
      </c>
      <c r="AF2562" s="419">
        <f t="shared" si="243"/>
        <v>0</v>
      </c>
      <c r="AG2562" s="419">
        <f t="shared" si="244"/>
        <v>0</v>
      </c>
      <c r="AH2562" s="419">
        <f t="shared" si="245"/>
        <v>0</v>
      </c>
    </row>
    <row r="2563" spans="1:34" ht="14.5" x14ac:dyDescent="0.35">
      <c r="A2563" s="681" t="s">
        <v>2303</v>
      </c>
      <c r="B2563" s="682" t="s">
        <v>5636</v>
      </c>
      <c r="C2563" s="419"/>
      <c r="D2563" s="419"/>
      <c r="E2563" s="419"/>
      <c r="F2563" s="419"/>
      <c r="G2563" s="419"/>
      <c r="H2563" s="419"/>
      <c r="I2563" s="419"/>
      <c r="J2563" s="419"/>
      <c r="K2563" s="419"/>
      <c r="L2563" s="419"/>
      <c r="M2563" t="s">
        <v>1600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 s="419">
        <f t="shared" si="240"/>
        <v>0</v>
      </c>
      <c r="AD2563" s="419">
        <f t="shared" si="241"/>
        <v>0</v>
      </c>
      <c r="AE2563" s="419">
        <f t="shared" si="242"/>
        <v>0</v>
      </c>
      <c r="AF2563" s="419">
        <f t="shared" si="243"/>
        <v>0</v>
      </c>
      <c r="AG2563" s="419">
        <f t="shared" si="244"/>
        <v>0</v>
      </c>
      <c r="AH2563" s="419">
        <f t="shared" si="245"/>
        <v>0</v>
      </c>
    </row>
    <row r="2564" spans="1:34" ht="14.5" x14ac:dyDescent="0.35">
      <c r="A2564" s="681" t="s">
        <v>5637</v>
      </c>
      <c r="B2564" s="682" t="s">
        <v>5638</v>
      </c>
      <c r="C2564" s="419"/>
      <c r="D2564" s="419"/>
      <c r="E2564" s="419"/>
      <c r="F2564" s="419"/>
      <c r="G2564" s="419"/>
      <c r="H2564" s="419"/>
      <c r="I2564" s="419"/>
      <c r="J2564" s="419"/>
      <c r="K2564" s="419"/>
      <c r="L2564" s="419"/>
      <c r="M2564" t="s">
        <v>536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 s="419">
        <f t="shared" ref="AC2564:AC2627" si="246">+Q2564-W2564</f>
        <v>0</v>
      </c>
      <c r="AD2564" s="419">
        <f t="shared" ref="AD2564:AD2627" si="247">+R2564-X2564</f>
        <v>0</v>
      </c>
      <c r="AE2564" s="419">
        <f t="shared" ref="AE2564:AE2627" si="248">+S2564-Y2564</f>
        <v>0</v>
      </c>
      <c r="AF2564" s="419">
        <f t="shared" ref="AF2564:AF2627" si="249">+T2564-Z2564</f>
        <v>0</v>
      </c>
      <c r="AG2564" s="419">
        <f t="shared" ref="AG2564:AG2627" si="250">+U2564-AA2564</f>
        <v>0</v>
      </c>
      <c r="AH2564" s="419">
        <f t="shared" ref="AH2564:AH2627" si="251">+V2564-AB2564</f>
        <v>0</v>
      </c>
    </row>
    <row r="2565" spans="1:34" ht="14.5" x14ac:dyDescent="0.35">
      <c r="A2565" s="681" t="s">
        <v>5639</v>
      </c>
      <c r="B2565" s="682" t="s">
        <v>5640</v>
      </c>
      <c r="C2565" s="419"/>
      <c r="D2565" s="419"/>
      <c r="E2565" s="419"/>
      <c r="F2565" s="419"/>
      <c r="G2565" s="419"/>
      <c r="H2565" s="419"/>
      <c r="I2565" s="419"/>
      <c r="J2565" s="419"/>
      <c r="K2565" s="419"/>
      <c r="L2565" s="419"/>
      <c r="M2565" t="s">
        <v>3098</v>
      </c>
      <c r="N2565">
        <v>2</v>
      </c>
      <c r="O2565">
        <v>0</v>
      </c>
      <c r="P2565">
        <v>2</v>
      </c>
      <c r="Q2565">
        <v>1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 s="419">
        <f t="shared" si="246"/>
        <v>1</v>
      </c>
      <c r="AD2565" s="419">
        <f t="shared" si="247"/>
        <v>1</v>
      </c>
      <c r="AE2565" s="419">
        <f t="shared" si="248"/>
        <v>0</v>
      </c>
      <c r="AF2565" s="419">
        <f t="shared" si="249"/>
        <v>0</v>
      </c>
      <c r="AG2565" s="419">
        <f t="shared" si="250"/>
        <v>0</v>
      </c>
      <c r="AH2565" s="419">
        <f t="shared" si="251"/>
        <v>0</v>
      </c>
    </row>
    <row r="2566" spans="1:34" ht="14.5" x14ac:dyDescent="0.35">
      <c r="A2566" s="681" t="s">
        <v>5641</v>
      </c>
      <c r="B2566" s="682" t="s">
        <v>11459</v>
      </c>
      <c r="C2566" s="419"/>
      <c r="D2566" s="419"/>
      <c r="E2566" s="419"/>
      <c r="F2566" s="419"/>
      <c r="G2566" s="419"/>
      <c r="H2566" s="419"/>
      <c r="I2566" s="419"/>
      <c r="J2566" s="419"/>
      <c r="K2566" s="419"/>
      <c r="L2566" s="419"/>
      <c r="M2566" t="s">
        <v>2959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 s="419">
        <f t="shared" si="246"/>
        <v>0</v>
      </c>
      <c r="AD2566" s="419">
        <f t="shared" si="247"/>
        <v>0</v>
      </c>
      <c r="AE2566" s="419">
        <f t="shared" si="248"/>
        <v>0</v>
      </c>
      <c r="AF2566" s="419">
        <f t="shared" si="249"/>
        <v>0</v>
      </c>
      <c r="AG2566" s="419">
        <f t="shared" si="250"/>
        <v>0</v>
      </c>
      <c r="AH2566" s="419">
        <f t="shared" si="251"/>
        <v>0</v>
      </c>
    </row>
    <row r="2567" spans="1:34" ht="14.5" x14ac:dyDescent="0.35">
      <c r="A2567" s="681" t="s">
        <v>5642</v>
      </c>
      <c r="B2567" s="682" t="s">
        <v>5643</v>
      </c>
      <c r="C2567" s="419"/>
      <c r="D2567" s="419"/>
      <c r="E2567" s="419"/>
      <c r="F2567" s="419"/>
      <c r="G2567" s="419"/>
      <c r="H2567" s="419"/>
      <c r="I2567" s="419"/>
      <c r="J2567" s="419"/>
      <c r="K2567" s="419"/>
      <c r="L2567" s="419"/>
      <c r="M2567" t="s">
        <v>5644</v>
      </c>
      <c r="N2567">
        <v>2</v>
      </c>
      <c r="O2567">
        <v>0</v>
      </c>
      <c r="P2567">
        <v>2</v>
      </c>
      <c r="Q2567">
        <v>0</v>
      </c>
      <c r="R2567">
        <v>0</v>
      </c>
      <c r="S2567">
        <v>0</v>
      </c>
      <c r="T2567">
        <v>0</v>
      </c>
      <c r="U2567">
        <v>2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 s="419">
        <f t="shared" si="246"/>
        <v>0</v>
      </c>
      <c r="AD2567" s="419">
        <f t="shared" si="247"/>
        <v>0</v>
      </c>
      <c r="AE2567" s="419">
        <f t="shared" si="248"/>
        <v>0</v>
      </c>
      <c r="AF2567" s="419">
        <f t="shared" si="249"/>
        <v>0</v>
      </c>
      <c r="AG2567" s="419">
        <f t="shared" si="250"/>
        <v>2</v>
      </c>
      <c r="AH2567" s="419">
        <f t="shared" si="251"/>
        <v>0</v>
      </c>
    </row>
    <row r="2568" spans="1:34" ht="14.5" x14ac:dyDescent="0.35">
      <c r="A2568" s="681" t="s">
        <v>5645</v>
      </c>
      <c r="B2568" s="682" t="s">
        <v>8884</v>
      </c>
      <c r="C2568" s="419"/>
      <c r="D2568" s="419"/>
      <c r="E2568" s="419"/>
      <c r="F2568" s="419"/>
      <c r="G2568" s="419"/>
      <c r="H2568" s="419"/>
      <c r="I2568" s="419"/>
      <c r="J2568" s="419"/>
      <c r="K2568" s="419"/>
      <c r="L2568" s="419"/>
      <c r="M2568" t="s">
        <v>2341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 s="419">
        <f t="shared" si="246"/>
        <v>0</v>
      </c>
      <c r="AD2568" s="419">
        <f t="shared" si="247"/>
        <v>0</v>
      </c>
      <c r="AE2568" s="419">
        <f t="shared" si="248"/>
        <v>0</v>
      </c>
      <c r="AF2568" s="419">
        <f t="shared" si="249"/>
        <v>0</v>
      </c>
      <c r="AG2568" s="419">
        <f t="shared" si="250"/>
        <v>0</v>
      </c>
      <c r="AH2568" s="419">
        <f t="shared" si="251"/>
        <v>0</v>
      </c>
    </row>
    <row r="2569" spans="1:34" ht="14.5" x14ac:dyDescent="0.35">
      <c r="A2569" s="681" t="s">
        <v>5646</v>
      </c>
      <c r="B2569" s="682" t="s">
        <v>5647</v>
      </c>
      <c r="C2569" s="419"/>
      <c r="D2569" s="419"/>
      <c r="E2569" s="419"/>
      <c r="F2569" s="419"/>
      <c r="G2569" s="419"/>
      <c r="H2569" s="419"/>
      <c r="I2569" s="419"/>
      <c r="J2569" s="419"/>
      <c r="K2569" s="419"/>
      <c r="L2569" s="419"/>
      <c r="M2569" t="s">
        <v>70</v>
      </c>
      <c r="N2569">
        <v>7</v>
      </c>
      <c r="O2569">
        <v>4</v>
      </c>
      <c r="P2569">
        <v>3</v>
      </c>
      <c r="Q2569">
        <v>4</v>
      </c>
      <c r="R2569">
        <v>0</v>
      </c>
      <c r="S2569">
        <v>1</v>
      </c>
      <c r="T2569">
        <v>0</v>
      </c>
      <c r="U2569">
        <v>2</v>
      </c>
      <c r="V2569">
        <v>0</v>
      </c>
      <c r="W2569">
        <v>1</v>
      </c>
      <c r="X2569">
        <v>0</v>
      </c>
      <c r="Y2569">
        <v>1</v>
      </c>
      <c r="Z2569">
        <v>0</v>
      </c>
      <c r="AA2569">
        <v>2</v>
      </c>
      <c r="AB2569">
        <v>0</v>
      </c>
      <c r="AC2569" s="419">
        <f t="shared" si="246"/>
        <v>3</v>
      </c>
      <c r="AD2569" s="419">
        <f t="shared" si="247"/>
        <v>0</v>
      </c>
      <c r="AE2569" s="419">
        <f t="shared" si="248"/>
        <v>0</v>
      </c>
      <c r="AF2569" s="419">
        <f t="shared" si="249"/>
        <v>0</v>
      </c>
      <c r="AG2569" s="419">
        <f t="shared" si="250"/>
        <v>0</v>
      </c>
      <c r="AH2569" s="419">
        <f t="shared" si="251"/>
        <v>0</v>
      </c>
    </row>
    <row r="2570" spans="1:34" ht="14.5" x14ac:dyDescent="0.35">
      <c r="A2570" s="681" t="s">
        <v>5649</v>
      </c>
      <c r="B2570" s="682" t="s">
        <v>11389</v>
      </c>
      <c r="C2570" s="419"/>
      <c r="D2570" s="419"/>
      <c r="E2570" s="419"/>
      <c r="F2570" s="419"/>
      <c r="G2570" s="419"/>
      <c r="H2570" s="419"/>
      <c r="I2570" s="419"/>
      <c r="J2570" s="419"/>
      <c r="K2570" s="419"/>
      <c r="L2570" s="419"/>
      <c r="M2570" t="s">
        <v>17366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 s="419">
        <f t="shared" si="246"/>
        <v>0</v>
      </c>
      <c r="AD2570" s="419">
        <f t="shared" si="247"/>
        <v>0</v>
      </c>
      <c r="AE2570" s="419">
        <f t="shared" si="248"/>
        <v>0</v>
      </c>
      <c r="AF2570" s="419">
        <f t="shared" si="249"/>
        <v>0</v>
      </c>
      <c r="AG2570" s="419">
        <f t="shared" si="250"/>
        <v>0</v>
      </c>
      <c r="AH2570" s="419">
        <f t="shared" si="251"/>
        <v>0</v>
      </c>
    </row>
    <row r="2571" spans="1:34" ht="14.5" x14ac:dyDescent="0.35">
      <c r="A2571" s="681" t="s">
        <v>5650</v>
      </c>
      <c r="B2571" s="682" t="s">
        <v>8535</v>
      </c>
      <c r="C2571" s="419"/>
      <c r="D2571" s="419"/>
      <c r="E2571" s="419"/>
      <c r="F2571" s="419"/>
      <c r="G2571" s="419"/>
      <c r="H2571" s="419"/>
      <c r="I2571" s="419"/>
      <c r="J2571" s="419"/>
      <c r="K2571" s="419"/>
      <c r="L2571" s="419"/>
      <c r="M2571" t="s">
        <v>1753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 s="419">
        <f t="shared" si="246"/>
        <v>0</v>
      </c>
      <c r="AD2571" s="419">
        <f t="shared" si="247"/>
        <v>0</v>
      </c>
      <c r="AE2571" s="419">
        <f t="shared" si="248"/>
        <v>0</v>
      </c>
      <c r="AF2571" s="419">
        <f t="shared" si="249"/>
        <v>0</v>
      </c>
      <c r="AG2571" s="419">
        <f t="shared" si="250"/>
        <v>0</v>
      </c>
      <c r="AH2571" s="419">
        <f t="shared" si="251"/>
        <v>0</v>
      </c>
    </row>
    <row r="2572" spans="1:34" ht="14.5" x14ac:dyDescent="0.35">
      <c r="A2572" s="681" t="s">
        <v>5651</v>
      </c>
      <c r="B2572" s="682" t="s">
        <v>5652</v>
      </c>
      <c r="C2572" s="419"/>
      <c r="D2572" s="419"/>
      <c r="E2572" s="419"/>
      <c r="F2572" s="419"/>
      <c r="G2572" s="419"/>
      <c r="H2572" s="419"/>
      <c r="I2572" s="419"/>
      <c r="J2572" s="419"/>
      <c r="K2572" s="419"/>
      <c r="L2572" s="419"/>
      <c r="M2572" t="s">
        <v>1348</v>
      </c>
      <c r="N2572">
        <v>4</v>
      </c>
      <c r="O2572">
        <v>3</v>
      </c>
      <c r="P2572">
        <v>1</v>
      </c>
      <c r="Q2572">
        <v>0</v>
      </c>
      <c r="R2572">
        <v>2</v>
      </c>
      <c r="S2572">
        <v>1</v>
      </c>
      <c r="T2572">
        <v>1</v>
      </c>
      <c r="U2572">
        <v>0</v>
      </c>
      <c r="V2572">
        <v>0</v>
      </c>
      <c r="W2572">
        <v>0</v>
      </c>
      <c r="X2572">
        <v>2</v>
      </c>
      <c r="Y2572">
        <v>0</v>
      </c>
      <c r="Z2572">
        <v>1</v>
      </c>
      <c r="AA2572">
        <v>0</v>
      </c>
      <c r="AB2572">
        <v>0</v>
      </c>
      <c r="AC2572" s="419">
        <f t="shared" si="246"/>
        <v>0</v>
      </c>
      <c r="AD2572" s="419">
        <f t="shared" si="247"/>
        <v>0</v>
      </c>
      <c r="AE2572" s="419">
        <f t="shared" si="248"/>
        <v>1</v>
      </c>
      <c r="AF2572" s="419">
        <f t="shared" si="249"/>
        <v>0</v>
      </c>
      <c r="AG2572" s="419">
        <f t="shared" si="250"/>
        <v>0</v>
      </c>
      <c r="AH2572" s="419">
        <f t="shared" si="251"/>
        <v>0</v>
      </c>
    </row>
    <row r="2573" spans="1:34" ht="14.5" x14ac:dyDescent="0.35">
      <c r="A2573" s="681" t="s">
        <v>5653</v>
      </c>
      <c r="B2573" s="682" t="s">
        <v>5654</v>
      </c>
      <c r="C2573" s="419"/>
      <c r="D2573" s="419"/>
      <c r="E2573" s="419"/>
      <c r="F2573" s="419"/>
      <c r="G2573" s="419"/>
      <c r="H2573" s="419"/>
      <c r="I2573" s="419"/>
      <c r="J2573" s="419"/>
      <c r="K2573" s="419"/>
      <c r="L2573" s="419"/>
      <c r="M2573" t="s">
        <v>5655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 s="419">
        <f t="shared" si="246"/>
        <v>0</v>
      </c>
      <c r="AD2573" s="419">
        <f t="shared" si="247"/>
        <v>0</v>
      </c>
      <c r="AE2573" s="419">
        <f t="shared" si="248"/>
        <v>0</v>
      </c>
      <c r="AF2573" s="419">
        <f t="shared" si="249"/>
        <v>0</v>
      </c>
      <c r="AG2573" s="419">
        <f t="shared" si="250"/>
        <v>0</v>
      </c>
      <c r="AH2573" s="419">
        <f t="shared" si="251"/>
        <v>0</v>
      </c>
    </row>
    <row r="2574" spans="1:34" ht="14.5" x14ac:dyDescent="0.35">
      <c r="A2574" s="681" t="s">
        <v>2761</v>
      </c>
      <c r="B2574" s="682" t="s">
        <v>8552</v>
      </c>
      <c r="C2574" s="419"/>
      <c r="D2574" s="419"/>
      <c r="E2574" s="419"/>
      <c r="F2574" s="419"/>
      <c r="G2574" s="419"/>
      <c r="H2574" s="419"/>
      <c r="I2574" s="419"/>
      <c r="J2574" s="419"/>
      <c r="K2574" s="419"/>
      <c r="L2574" s="419"/>
      <c r="M2574" t="s">
        <v>8553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 s="419">
        <f t="shared" si="246"/>
        <v>0</v>
      </c>
      <c r="AD2574" s="419">
        <f t="shared" si="247"/>
        <v>0</v>
      </c>
      <c r="AE2574" s="419">
        <f t="shared" si="248"/>
        <v>0</v>
      </c>
      <c r="AF2574" s="419">
        <f t="shared" si="249"/>
        <v>0</v>
      </c>
      <c r="AG2574" s="419">
        <f t="shared" si="250"/>
        <v>0</v>
      </c>
      <c r="AH2574" s="419">
        <f t="shared" si="251"/>
        <v>0</v>
      </c>
    </row>
    <row r="2575" spans="1:34" ht="14.5" x14ac:dyDescent="0.35">
      <c r="A2575" s="681" t="s">
        <v>7828</v>
      </c>
      <c r="B2575" s="682" t="s">
        <v>5656</v>
      </c>
      <c r="C2575" s="419"/>
      <c r="D2575" s="419"/>
      <c r="E2575" s="419"/>
      <c r="F2575" s="419"/>
      <c r="G2575" s="419"/>
      <c r="H2575" s="419"/>
      <c r="I2575" s="419"/>
      <c r="J2575" s="419"/>
      <c r="K2575" s="419"/>
      <c r="L2575" s="419"/>
      <c r="M2575" t="s">
        <v>4208</v>
      </c>
      <c r="N2575">
        <v>1</v>
      </c>
      <c r="O2575">
        <v>0</v>
      </c>
      <c r="P2575">
        <v>1</v>
      </c>
      <c r="Q2575">
        <v>0</v>
      </c>
      <c r="R2575">
        <v>1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 s="419">
        <f t="shared" si="246"/>
        <v>0</v>
      </c>
      <c r="AD2575" s="419">
        <f t="shared" si="247"/>
        <v>1</v>
      </c>
      <c r="AE2575" s="419">
        <f t="shared" si="248"/>
        <v>0</v>
      </c>
      <c r="AF2575" s="419">
        <f t="shared" si="249"/>
        <v>0</v>
      </c>
      <c r="AG2575" s="419">
        <f t="shared" si="250"/>
        <v>0</v>
      </c>
      <c r="AH2575" s="419">
        <f t="shared" si="251"/>
        <v>0</v>
      </c>
    </row>
    <row r="2576" spans="1:34" ht="14.5" x14ac:dyDescent="0.35">
      <c r="A2576" s="681" t="s">
        <v>2838</v>
      </c>
      <c r="B2576" s="682" t="s">
        <v>5658</v>
      </c>
      <c r="C2576" s="419"/>
      <c r="D2576" s="419"/>
      <c r="E2576" s="419"/>
      <c r="F2576" s="419"/>
      <c r="G2576" s="419"/>
      <c r="H2576" s="419"/>
      <c r="I2576" s="419"/>
      <c r="J2576" s="419"/>
      <c r="K2576" s="419"/>
      <c r="L2576" s="419"/>
      <c r="M2576" t="s">
        <v>1410</v>
      </c>
      <c r="N2576">
        <v>1</v>
      </c>
      <c r="O2576">
        <v>1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1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1</v>
      </c>
      <c r="AC2576" s="419">
        <f t="shared" si="246"/>
        <v>0</v>
      </c>
      <c r="AD2576" s="419">
        <f t="shared" si="247"/>
        <v>0</v>
      </c>
      <c r="AE2576" s="419">
        <f t="shared" si="248"/>
        <v>0</v>
      </c>
      <c r="AF2576" s="419">
        <f t="shared" si="249"/>
        <v>0</v>
      </c>
      <c r="AG2576" s="419">
        <f t="shared" si="250"/>
        <v>0</v>
      </c>
      <c r="AH2576" s="419">
        <f t="shared" si="251"/>
        <v>0</v>
      </c>
    </row>
    <row r="2577" spans="1:34" ht="14.5" x14ac:dyDescent="0.35">
      <c r="A2577" s="681" t="s">
        <v>5660</v>
      </c>
      <c r="B2577" s="682" t="s">
        <v>5661</v>
      </c>
      <c r="C2577" s="419"/>
      <c r="D2577" s="419"/>
      <c r="E2577" s="419"/>
      <c r="F2577" s="419"/>
      <c r="G2577" s="419"/>
      <c r="H2577" s="419"/>
      <c r="I2577" s="419"/>
      <c r="J2577" s="419"/>
      <c r="K2577" s="419"/>
      <c r="L2577" s="419"/>
      <c r="M2577" t="s">
        <v>1943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 s="419">
        <f t="shared" si="246"/>
        <v>0</v>
      </c>
      <c r="AD2577" s="419">
        <f t="shared" si="247"/>
        <v>0</v>
      </c>
      <c r="AE2577" s="419">
        <f t="shared" si="248"/>
        <v>0</v>
      </c>
      <c r="AF2577" s="419">
        <f t="shared" si="249"/>
        <v>0</v>
      </c>
      <c r="AG2577" s="419">
        <f t="shared" si="250"/>
        <v>0</v>
      </c>
      <c r="AH2577" s="419">
        <f t="shared" si="251"/>
        <v>0</v>
      </c>
    </row>
    <row r="2578" spans="1:34" ht="14.5" x14ac:dyDescent="0.35">
      <c r="A2578" s="681" t="s">
        <v>2865</v>
      </c>
      <c r="B2578" s="682" t="s">
        <v>5663</v>
      </c>
      <c r="C2578" s="419"/>
      <c r="D2578" s="419"/>
      <c r="E2578" s="419"/>
      <c r="F2578" s="419"/>
      <c r="G2578" s="419"/>
      <c r="H2578" s="419"/>
      <c r="I2578" s="419"/>
      <c r="J2578" s="419"/>
      <c r="K2578" s="419"/>
      <c r="L2578" s="419"/>
      <c r="M2578" t="s">
        <v>17367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 s="419">
        <f t="shared" si="246"/>
        <v>0</v>
      </c>
      <c r="AD2578" s="419">
        <f t="shared" si="247"/>
        <v>0</v>
      </c>
      <c r="AE2578" s="419">
        <f t="shared" si="248"/>
        <v>0</v>
      </c>
      <c r="AF2578" s="419">
        <f t="shared" si="249"/>
        <v>0</v>
      </c>
      <c r="AG2578" s="419">
        <f t="shared" si="250"/>
        <v>0</v>
      </c>
      <c r="AH2578" s="419">
        <f t="shared" si="251"/>
        <v>0</v>
      </c>
    </row>
    <row r="2579" spans="1:34" ht="14.5" x14ac:dyDescent="0.35">
      <c r="A2579" s="681" t="s">
        <v>3081</v>
      </c>
      <c r="B2579" s="682" t="s">
        <v>5665</v>
      </c>
      <c r="C2579" s="419"/>
      <c r="D2579" s="419"/>
      <c r="E2579" s="419"/>
      <c r="F2579" s="419"/>
      <c r="G2579" s="419"/>
      <c r="H2579" s="419"/>
      <c r="I2579" s="419"/>
      <c r="J2579" s="419"/>
      <c r="K2579" s="419"/>
      <c r="L2579" s="419"/>
      <c r="M2579" t="s">
        <v>5666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 s="419">
        <f t="shared" si="246"/>
        <v>0</v>
      </c>
      <c r="AD2579" s="419">
        <f t="shared" si="247"/>
        <v>0</v>
      </c>
      <c r="AE2579" s="419">
        <f t="shared" si="248"/>
        <v>0</v>
      </c>
      <c r="AF2579" s="419">
        <f t="shared" si="249"/>
        <v>0</v>
      </c>
      <c r="AG2579" s="419">
        <f t="shared" si="250"/>
        <v>0</v>
      </c>
      <c r="AH2579" s="419">
        <f t="shared" si="251"/>
        <v>0</v>
      </c>
    </row>
    <row r="2580" spans="1:34" ht="14.5" x14ac:dyDescent="0.35">
      <c r="A2580" s="681" t="s">
        <v>3220</v>
      </c>
      <c r="B2580" s="682" t="s">
        <v>5667</v>
      </c>
      <c r="C2580" s="419"/>
      <c r="D2580" s="419"/>
      <c r="E2580" s="419"/>
      <c r="F2580" s="419"/>
      <c r="G2580" s="419"/>
      <c r="H2580" s="419"/>
      <c r="I2580" s="419"/>
      <c r="J2580" s="419"/>
      <c r="K2580" s="419"/>
      <c r="L2580" s="419"/>
      <c r="M2580" t="s">
        <v>59</v>
      </c>
      <c r="N2580">
        <v>10</v>
      </c>
      <c r="O2580">
        <v>7</v>
      </c>
      <c r="P2580">
        <v>3</v>
      </c>
      <c r="Q2580">
        <v>3</v>
      </c>
      <c r="R2580">
        <v>1</v>
      </c>
      <c r="S2580">
        <v>1</v>
      </c>
      <c r="T2580">
        <v>1</v>
      </c>
      <c r="U2580">
        <v>4</v>
      </c>
      <c r="V2580">
        <v>0</v>
      </c>
      <c r="W2580">
        <v>2</v>
      </c>
      <c r="X2580">
        <v>1</v>
      </c>
      <c r="Y2580">
        <v>1</v>
      </c>
      <c r="Z2580">
        <v>1</v>
      </c>
      <c r="AA2580">
        <v>2</v>
      </c>
      <c r="AB2580">
        <v>0</v>
      </c>
      <c r="AC2580" s="419">
        <f t="shared" si="246"/>
        <v>1</v>
      </c>
      <c r="AD2580" s="419">
        <f t="shared" si="247"/>
        <v>0</v>
      </c>
      <c r="AE2580" s="419">
        <f t="shared" si="248"/>
        <v>0</v>
      </c>
      <c r="AF2580" s="419">
        <f t="shared" si="249"/>
        <v>0</v>
      </c>
      <c r="AG2580" s="419">
        <f t="shared" si="250"/>
        <v>2</v>
      </c>
      <c r="AH2580" s="419">
        <f t="shared" si="251"/>
        <v>0</v>
      </c>
    </row>
    <row r="2581" spans="1:34" ht="14.5" x14ac:dyDescent="0.35">
      <c r="A2581" s="681" t="s">
        <v>5668</v>
      </c>
      <c r="B2581" s="682" t="s">
        <v>5669</v>
      </c>
      <c r="C2581" s="419"/>
      <c r="D2581" s="419"/>
      <c r="E2581" s="419"/>
      <c r="F2581" s="419"/>
      <c r="G2581" s="419"/>
      <c r="H2581" s="419"/>
      <c r="I2581" s="419"/>
      <c r="J2581" s="419"/>
      <c r="K2581" s="419"/>
      <c r="L2581" s="419"/>
      <c r="M2581" t="s">
        <v>7831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 s="419">
        <f t="shared" si="246"/>
        <v>0</v>
      </c>
      <c r="AD2581" s="419">
        <f t="shared" si="247"/>
        <v>0</v>
      </c>
      <c r="AE2581" s="419">
        <f t="shared" si="248"/>
        <v>0</v>
      </c>
      <c r="AF2581" s="419">
        <f t="shared" si="249"/>
        <v>0</v>
      </c>
      <c r="AG2581" s="419">
        <f t="shared" si="250"/>
        <v>0</v>
      </c>
      <c r="AH2581" s="419">
        <f t="shared" si="251"/>
        <v>0</v>
      </c>
    </row>
    <row r="2582" spans="1:34" ht="14.5" x14ac:dyDescent="0.35">
      <c r="A2582" s="681" t="s">
        <v>7703</v>
      </c>
      <c r="B2582" s="682" t="s">
        <v>5671</v>
      </c>
      <c r="C2582" s="419"/>
      <c r="D2582" s="419"/>
      <c r="E2582" s="419"/>
      <c r="F2582" s="419"/>
      <c r="G2582" s="419"/>
      <c r="H2582" s="419"/>
      <c r="I2582" s="419"/>
      <c r="J2582" s="419"/>
      <c r="K2582" s="419"/>
      <c r="L2582" s="419"/>
      <c r="M2582" t="s">
        <v>1266</v>
      </c>
      <c r="N2582">
        <v>6</v>
      </c>
      <c r="O2582">
        <v>3</v>
      </c>
      <c r="P2582">
        <v>3</v>
      </c>
      <c r="Q2582">
        <v>0</v>
      </c>
      <c r="R2582">
        <v>0</v>
      </c>
      <c r="S2582">
        <v>0</v>
      </c>
      <c r="T2582">
        <v>0</v>
      </c>
      <c r="U2582">
        <v>6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3</v>
      </c>
      <c r="AB2582">
        <v>0</v>
      </c>
      <c r="AC2582" s="419">
        <f t="shared" si="246"/>
        <v>0</v>
      </c>
      <c r="AD2582" s="419">
        <f t="shared" si="247"/>
        <v>0</v>
      </c>
      <c r="AE2582" s="419">
        <f t="shared" si="248"/>
        <v>0</v>
      </c>
      <c r="AF2582" s="419">
        <f t="shared" si="249"/>
        <v>0</v>
      </c>
      <c r="AG2582" s="419">
        <f t="shared" si="250"/>
        <v>3</v>
      </c>
      <c r="AH2582" s="419">
        <f t="shared" si="251"/>
        <v>0</v>
      </c>
    </row>
    <row r="2583" spans="1:34" ht="14.5" x14ac:dyDescent="0.35">
      <c r="A2583" s="681" t="s">
        <v>7453</v>
      </c>
      <c r="B2583" s="682" t="s">
        <v>5672</v>
      </c>
      <c r="C2583" s="419"/>
      <c r="D2583" s="419"/>
      <c r="E2583" s="419"/>
      <c r="F2583" s="419"/>
      <c r="G2583" s="419"/>
      <c r="H2583" s="419"/>
      <c r="I2583" s="419"/>
      <c r="J2583" s="419"/>
      <c r="K2583" s="419"/>
      <c r="L2583" s="419"/>
      <c r="M2583" t="s">
        <v>250</v>
      </c>
      <c r="N2583">
        <v>10</v>
      </c>
      <c r="O2583">
        <v>7</v>
      </c>
      <c r="P2583">
        <v>3</v>
      </c>
      <c r="Q2583">
        <v>0</v>
      </c>
      <c r="R2583">
        <v>5</v>
      </c>
      <c r="S2583">
        <v>1</v>
      </c>
      <c r="T2583">
        <v>0</v>
      </c>
      <c r="U2583">
        <v>4</v>
      </c>
      <c r="V2583">
        <v>0</v>
      </c>
      <c r="W2583">
        <v>0</v>
      </c>
      <c r="X2583">
        <v>3</v>
      </c>
      <c r="Y2583">
        <v>1</v>
      </c>
      <c r="Z2583">
        <v>0</v>
      </c>
      <c r="AA2583">
        <v>3</v>
      </c>
      <c r="AB2583">
        <v>0</v>
      </c>
      <c r="AC2583" s="419">
        <f t="shared" si="246"/>
        <v>0</v>
      </c>
      <c r="AD2583" s="419">
        <f t="shared" si="247"/>
        <v>2</v>
      </c>
      <c r="AE2583" s="419">
        <f t="shared" si="248"/>
        <v>0</v>
      </c>
      <c r="AF2583" s="419">
        <f t="shared" si="249"/>
        <v>0</v>
      </c>
      <c r="AG2583" s="419">
        <f t="shared" si="250"/>
        <v>1</v>
      </c>
      <c r="AH2583" s="419">
        <f t="shared" si="251"/>
        <v>0</v>
      </c>
    </row>
    <row r="2584" spans="1:34" ht="14.5" x14ac:dyDescent="0.35">
      <c r="A2584" s="681" t="s">
        <v>7855</v>
      </c>
      <c r="B2584" s="682" t="s">
        <v>5673</v>
      </c>
      <c r="C2584" s="419"/>
      <c r="D2584" s="419"/>
      <c r="E2584" s="419"/>
      <c r="F2584" s="419"/>
      <c r="G2584" s="419"/>
      <c r="H2584" s="419"/>
      <c r="I2584" s="419"/>
      <c r="J2584" s="419"/>
      <c r="K2584" s="419"/>
      <c r="L2584" s="419"/>
      <c r="M2584" t="s">
        <v>5674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 s="419">
        <f t="shared" si="246"/>
        <v>0</v>
      </c>
      <c r="AD2584" s="419">
        <f t="shared" si="247"/>
        <v>0</v>
      </c>
      <c r="AE2584" s="419">
        <f t="shared" si="248"/>
        <v>0</v>
      </c>
      <c r="AF2584" s="419">
        <f t="shared" si="249"/>
        <v>0</v>
      </c>
      <c r="AG2584" s="419">
        <f t="shared" si="250"/>
        <v>0</v>
      </c>
      <c r="AH2584" s="419">
        <f t="shared" si="251"/>
        <v>0</v>
      </c>
    </row>
    <row r="2585" spans="1:34" ht="14.5" x14ac:dyDescent="0.35">
      <c r="A2585" s="681" t="s">
        <v>5676</v>
      </c>
      <c r="B2585" s="682" t="s">
        <v>5677</v>
      </c>
      <c r="C2585" s="419"/>
      <c r="D2585" s="419"/>
      <c r="E2585" s="419"/>
      <c r="F2585" s="419"/>
      <c r="G2585" s="419"/>
      <c r="H2585" s="419"/>
      <c r="I2585" s="419"/>
      <c r="J2585" s="419"/>
      <c r="K2585" s="419"/>
      <c r="L2585" s="419"/>
      <c r="M2585" t="s">
        <v>3250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 s="419">
        <f t="shared" si="246"/>
        <v>0</v>
      </c>
      <c r="AD2585" s="419">
        <f t="shared" si="247"/>
        <v>0</v>
      </c>
      <c r="AE2585" s="419">
        <f t="shared" si="248"/>
        <v>0</v>
      </c>
      <c r="AF2585" s="419">
        <f t="shared" si="249"/>
        <v>0</v>
      </c>
      <c r="AG2585" s="419">
        <f t="shared" si="250"/>
        <v>0</v>
      </c>
      <c r="AH2585" s="419">
        <f t="shared" si="251"/>
        <v>0</v>
      </c>
    </row>
    <row r="2586" spans="1:34" ht="14.5" x14ac:dyDescent="0.35">
      <c r="A2586" s="681" t="s">
        <v>4975</v>
      </c>
      <c r="B2586" s="682" t="s">
        <v>5678</v>
      </c>
      <c r="C2586" s="419"/>
      <c r="D2586" s="419"/>
      <c r="E2586" s="419"/>
      <c r="F2586" s="419"/>
      <c r="G2586" s="419"/>
      <c r="H2586" s="419"/>
      <c r="I2586" s="419"/>
      <c r="J2586" s="419"/>
      <c r="K2586" s="419"/>
      <c r="L2586" s="419"/>
      <c r="M2586" t="s">
        <v>464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 s="419">
        <f t="shared" si="246"/>
        <v>0</v>
      </c>
      <c r="AD2586" s="419">
        <f t="shared" si="247"/>
        <v>0</v>
      </c>
      <c r="AE2586" s="419">
        <f t="shared" si="248"/>
        <v>0</v>
      </c>
      <c r="AF2586" s="419">
        <f t="shared" si="249"/>
        <v>0</v>
      </c>
      <c r="AG2586" s="419">
        <f t="shared" si="250"/>
        <v>0</v>
      </c>
      <c r="AH2586" s="419">
        <f t="shared" si="251"/>
        <v>0</v>
      </c>
    </row>
    <row r="2587" spans="1:34" ht="14.5" x14ac:dyDescent="0.35">
      <c r="A2587" s="681" t="s">
        <v>4399</v>
      </c>
      <c r="B2587" s="682" t="s">
        <v>5679</v>
      </c>
      <c r="C2587" s="419"/>
      <c r="D2587" s="419"/>
      <c r="E2587" s="419"/>
      <c r="F2587" s="419"/>
      <c r="G2587" s="419"/>
      <c r="H2587" s="419"/>
      <c r="I2587" s="419"/>
      <c r="J2587" s="419"/>
      <c r="K2587" s="419"/>
      <c r="L2587" s="419"/>
      <c r="M2587" t="s">
        <v>5680</v>
      </c>
      <c r="N2587">
        <v>3</v>
      </c>
      <c r="O2587">
        <v>2</v>
      </c>
      <c r="P2587">
        <v>1</v>
      </c>
      <c r="Q2587">
        <v>1</v>
      </c>
      <c r="R2587">
        <v>0</v>
      </c>
      <c r="S2587">
        <v>0</v>
      </c>
      <c r="T2587">
        <v>0</v>
      </c>
      <c r="U2587">
        <v>2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2</v>
      </c>
      <c r="AB2587">
        <v>0</v>
      </c>
      <c r="AC2587" s="419">
        <f t="shared" si="246"/>
        <v>1</v>
      </c>
      <c r="AD2587" s="419">
        <f t="shared" si="247"/>
        <v>0</v>
      </c>
      <c r="AE2587" s="419">
        <f t="shared" si="248"/>
        <v>0</v>
      </c>
      <c r="AF2587" s="419">
        <f t="shared" si="249"/>
        <v>0</v>
      </c>
      <c r="AG2587" s="419">
        <f t="shared" si="250"/>
        <v>0</v>
      </c>
      <c r="AH2587" s="419">
        <f t="shared" si="251"/>
        <v>0</v>
      </c>
    </row>
    <row r="2588" spans="1:34" ht="14.5" x14ac:dyDescent="0.35">
      <c r="A2588" s="681" t="s">
        <v>7597</v>
      </c>
      <c r="B2588" s="682" t="s">
        <v>5681</v>
      </c>
      <c r="C2588" s="419"/>
      <c r="D2588" s="419"/>
      <c r="E2588" s="419"/>
      <c r="F2588" s="419"/>
      <c r="G2588" s="419"/>
      <c r="H2588" s="419"/>
      <c r="I2588" s="419"/>
      <c r="J2588" s="419"/>
      <c r="K2588" s="419"/>
      <c r="L2588" s="419"/>
      <c r="M2588" t="s">
        <v>578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 s="419">
        <f t="shared" si="246"/>
        <v>0</v>
      </c>
      <c r="AD2588" s="419">
        <f t="shared" si="247"/>
        <v>0</v>
      </c>
      <c r="AE2588" s="419">
        <f t="shared" si="248"/>
        <v>0</v>
      </c>
      <c r="AF2588" s="419">
        <f t="shared" si="249"/>
        <v>0</v>
      </c>
      <c r="AG2588" s="419">
        <f t="shared" si="250"/>
        <v>0</v>
      </c>
      <c r="AH2588" s="419">
        <f t="shared" si="251"/>
        <v>0</v>
      </c>
    </row>
    <row r="2589" spans="1:34" ht="14.5" x14ac:dyDescent="0.35">
      <c r="A2589" s="681" t="s">
        <v>602</v>
      </c>
      <c r="B2589" s="682" t="s">
        <v>5682</v>
      </c>
      <c r="C2589" s="419"/>
      <c r="D2589" s="419"/>
      <c r="E2589" s="419"/>
      <c r="F2589" s="419"/>
      <c r="G2589" s="419"/>
      <c r="H2589" s="419"/>
      <c r="I2589" s="419"/>
      <c r="J2589" s="419"/>
      <c r="K2589" s="419"/>
      <c r="L2589" s="419"/>
      <c r="M2589" t="s">
        <v>550</v>
      </c>
      <c r="N2589">
        <v>7</v>
      </c>
      <c r="O2589">
        <v>2</v>
      </c>
      <c r="P2589">
        <v>5</v>
      </c>
      <c r="Q2589">
        <v>5</v>
      </c>
      <c r="R2589">
        <v>2</v>
      </c>
      <c r="S2589">
        <v>0</v>
      </c>
      <c r="T2589">
        <v>0</v>
      </c>
      <c r="U2589">
        <v>0</v>
      </c>
      <c r="V2589">
        <v>0</v>
      </c>
      <c r="W2589">
        <v>2</v>
      </c>
      <c r="X2589">
        <v>0</v>
      </c>
      <c r="Y2589">
        <v>0</v>
      </c>
      <c r="Z2589">
        <v>0</v>
      </c>
      <c r="AA2589">
        <v>0</v>
      </c>
      <c r="AB2589">
        <v>0</v>
      </c>
      <c r="AC2589" s="419">
        <f t="shared" si="246"/>
        <v>3</v>
      </c>
      <c r="AD2589" s="419">
        <f t="shared" si="247"/>
        <v>2</v>
      </c>
      <c r="AE2589" s="419">
        <f t="shared" si="248"/>
        <v>0</v>
      </c>
      <c r="AF2589" s="419">
        <f t="shared" si="249"/>
        <v>0</v>
      </c>
      <c r="AG2589" s="419">
        <f t="shared" si="250"/>
        <v>0</v>
      </c>
      <c r="AH2589" s="419">
        <f t="shared" si="251"/>
        <v>0</v>
      </c>
    </row>
    <row r="2590" spans="1:34" ht="14.5" x14ac:dyDescent="0.35">
      <c r="A2590" s="681" t="s">
        <v>771</v>
      </c>
      <c r="B2590" s="682" t="s">
        <v>5683</v>
      </c>
      <c r="C2590" s="419"/>
      <c r="D2590" s="419"/>
      <c r="E2590" s="419"/>
      <c r="F2590" s="419"/>
      <c r="G2590" s="419"/>
      <c r="H2590" s="419"/>
      <c r="I2590" s="419"/>
      <c r="J2590" s="419"/>
      <c r="K2590" s="419"/>
      <c r="L2590" s="419"/>
      <c r="M2590" t="s">
        <v>17368</v>
      </c>
      <c r="N2590">
        <v>7</v>
      </c>
      <c r="O2590">
        <v>5</v>
      </c>
      <c r="P2590">
        <v>2</v>
      </c>
      <c r="Q2590">
        <v>2</v>
      </c>
      <c r="R2590">
        <v>0</v>
      </c>
      <c r="S2590">
        <v>0</v>
      </c>
      <c r="T2590">
        <v>0</v>
      </c>
      <c r="U2590">
        <v>5</v>
      </c>
      <c r="V2590">
        <v>0</v>
      </c>
      <c r="W2590">
        <v>2</v>
      </c>
      <c r="X2590">
        <v>0</v>
      </c>
      <c r="Y2590">
        <v>0</v>
      </c>
      <c r="Z2590">
        <v>0</v>
      </c>
      <c r="AA2590">
        <v>3</v>
      </c>
      <c r="AB2590">
        <v>0</v>
      </c>
      <c r="AC2590" s="419">
        <f t="shared" si="246"/>
        <v>0</v>
      </c>
      <c r="AD2590" s="419">
        <f t="shared" si="247"/>
        <v>0</v>
      </c>
      <c r="AE2590" s="419">
        <f t="shared" si="248"/>
        <v>0</v>
      </c>
      <c r="AF2590" s="419">
        <f t="shared" si="249"/>
        <v>0</v>
      </c>
      <c r="AG2590" s="419">
        <f t="shared" si="250"/>
        <v>2</v>
      </c>
      <c r="AH2590" s="419">
        <f t="shared" si="251"/>
        <v>0</v>
      </c>
    </row>
    <row r="2591" spans="1:34" ht="14.5" x14ac:dyDescent="0.35">
      <c r="A2591" s="681" t="s">
        <v>7832</v>
      </c>
      <c r="B2591" s="682" t="s">
        <v>5684</v>
      </c>
      <c r="C2591" s="419"/>
      <c r="D2591" s="419"/>
      <c r="E2591" s="419"/>
      <c r="F2591" s="419"/>
      <c r="G2591" s="419"/>
      <c r="H2591" s="419"/>
      <c r="I2591" s="419"/>
      <c r="J2591" s="419"/>
      <c r="K2591" s="419"/>
      <c r="L2591" s="419"/>
      <c r="M2591" t="s">
        <v>5685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 s="419">
        <f t="shared" si="246"/>
        <v>0</v>
      </c>
      <c r="AD2591" s="419">
        <f t="shared" si="247"/>
        <v>0</v>
      </c>
      <c r="AE2591" s="419">
        <f t="shared" si="248"/>
        <v>0</v>
      </c>
      <c r="AF2591" s="419">
        <f t="shared" si="249"/>
        <v>0</v>
      </c>
      <c r="AG2591" s="419">
        <f t="shared" si="250"/>
        <v>0</v>
      </c>
      <c r="AH2591" s="419">
        <f t="shared" si="251"/>
        <v>0</v>
      </c>
    </row>
    <row r="2592" spans="1:34" ht="14.5" x14ac:dyDescent="0.35">
      <c r="A2592" s="681" t="s">
        <v>1590</v>
      </c>
      <c r="B2592" s="682" t="s">
        <v>5686</v>
      </c>
      <c r="C2592" s="419"/>
      <c r="D2592" s="419"/>
      <c r="E2592" s="419"/>
      <c r="F2592" s="419"/>
      <c r="G2592" s="419"/>
      <c r="H2592" s="419"/>
      <c r="I2592" s="419"/>
      <c r="J2592" s="419"/>
      <c r="K2592" s="419"/>
      <c r="L2592" s="419"/>
      <c r="M2592" t="s">
        <v>4343</v>
      </c>
      <c r="N2592">
        <v>6</v>
      </c>
      <c r="O2592">
        <v>3</v>
      </c>
      <c r="P2592">
        <v>3</v>
      </c>
      <c r="Q2592">
        <v>4</v>
      </c>
      <c r="R2592">
        <v>2</v>
      </c>
      <c r="S2592">
        <v>0</v>
      </c>
      <c r="T2592">
        <v>0</v>
      </c>
      <c r="U2592">
        <v>0</v>
      </c>
      <c r="V2592">
        <v>0</v>
      </c>
      <c r="W2592">
        <v>3</v>
      </c>
      <c r="X2592">
        <v>0</v>
      </c>
      <c r="Y2592">
        <v>0</v>
      </c>
      <c r="Z2592">
        <v>0</v>
      </c>
      <c r="AA2592">
        <v>0</v>
      </c>
      <c r="AB2592">
        <v>0</v>
      </c>
      <c r="AC2592" s="419">
        <f t="shared" si="246"/>
        <v>1</v>
      </c>
      <c r="AD2592" s="419">
        <f t="shared" si="247"/>
        <v>2</v>
      </c>
      <c r="AE2592" s="419">
        <f t="shared" si="248"/>
        <v>0</v>
      </c>
      <c r="AF2592" s="419">
        <f t="shared" si="249"/>
        <v>0</v>
      </c>
      <c r="AG2592" s="419">
        <f t="shared" si="250"/>
        <v>0</v>
      </c>
      <c r="AH2592" s="419">
        <f t="shared" si="251"/>
        <v>0</v>
      </c>
    </row>
    <row r="2593" spans="1:34" ht="14.5" x14ac:dyDescent="0.35">
      <c r="A2593" s="681" t="s">
        <v>1606</v>
      </c>
      <c r="B2593" s="682" t="s">
        <v>5688</v>
      </c>
      <c r="C2593" s="419"/>
      <c r="D2593" s="419"/>
      <c r="E2593" s="419"/>
      <c r="F2593" s="419"/>
      <c r="G2593" s="419"/>
      <c r="H2593" s="419"/>
      <c r="I2593" s="419"/>
      <c r="J2593" s="419"/>
      <c r="K2593" s="419"/>
      <c r="L2593" s="419"/>
      <c r="M2593" t="s">
        <v>1487</v>
      </c>
      <c r="N2593">
        <v>1</v>
      </c>
      <c r="O2593">
        <v>1</v>
      </c>
      <c r="P2593">
        <v>0</v>
      </c>
      <c r="Q2593">
        <v>0</v>
      </c>
      <c r="R2593">
        <v>0</v>
      </c>
      <c r="S2593">
        <v>0</v>
      </c>
      <c r="T2593">
        <v>1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1</v>
      </c>
      <c r="AA2593">
        <v>0</v>
      </c>
      <c r="AB2593">
        <v>0</v>
      </c>
      <c r="AC2593" s="419">
        <f t="shared" si="246"/>
        <v>0</v>
      </c>
      <c r="AD2593" s="419">
        <f t="shared" si="247"/>
        <v>0</v>
      </c>
      <c r="AE2593" s="419">
        <f t="shared" si="248"/>
        <v>0</v>
      </c>
      <c r="AF2593" s="419">
        <f t="shared" si="249"/>
        <v>0</v>
      </c>
      <c r="AG2593" s="419">
        <f t="shared" si="250"/>
        <v>0</v>
      </c>
      <c r="AH2593" s="419">
        <f t="shared" si="251"/>
        <v>0</v>
      </c>
    </row>
    <row r="2594" spans="1:34" ht="14.5" x14ac:dyDescent="0.35">
      <c r="A2594" s="681" t="s">
        <v>11357</v>
      </c>
      <c r="B2594" s="682" t="s">
        <v>11356</v>
      </c>
      <c r="C2594" s="419"/>
      <c r="D2594" s="419"/>
      <c r="E2594" s="419"/>
      <c r="F2594" s="419"/>
      <c r="G2594" s="419"/>
      <c r="H2594" s="419"/>
      <c r="I2594" s="419"/>
      <c r="J2594" s="419"/>
      <c r="K2594" s="419"/>
      <c r="L2594" s="419"/>
      <c r="M2594" t="s">
        <v>11358</v>
      </c>
      <c r="N2594">
        <v>3</v>
      </c>
      <c r="O2594">
        <v>0</v>
      </c>
      <c r="P2594">
        <v>3</v>
      </c>
      <c r="Q2594">
        <v>1</v>
      </c>
      <c r="R2594">
        <v>0</v>
      </c>
      <c r="S2594">
        <v>1</v>
      </c>
      <c r="T2594">
        <v>0</v>
      </c>
      <c r="U2594">
        <v>1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 s="419">
        <f t="shared" si="246"/>
        <v>1</v>
      </c>
      <c r="AD2594" s="419">
        <f t="shared" si="247"/>
        <v>0</v>
      </c>
      <c r="AE2594" s="419">
        <f t="shared" si="248"/>
        <v>1</v>
      </c>
      <c r="AF2594" s="419">
        <f t="shared" si="249"/>
        <v>0</v>
      </c>
      <c r="AG2594" s="419">
        <f t="shared" si="250"/>
        <v>1</v>
      </c>
      <c r="AH2594" s="419">
        <f t="shared" si="251"/>
        <v>0</v>
      </c>
    </row>
    <row r="2595" spans="1:34" ht="14.5" x14ac:dyDescent="0.35">
      <c r="A2595" s="681" t="s">
        <v>1234</v>
      </c>
      <c r="B2595" s="682" t="s">
        <v>11370</v>
      </c>
      <c r="C2595" s="419"/>
      <c r="D2595" s="419"/>
      <c r="E2595" s="419"/>
      <c r="F2595" s="419"/>
      <c r="G2595" s="419"/>
      <c r="H2595" s="419"/>
      <c r="I2595" s="419"/>
      <c r="J2595" s="419"/>
      <c r="K2595" s="419"/>
      <c r="L2595" s="419"/>
      <c r="M2595" t="s">
        <v>1879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 s="419">
        <f t="shared" si="246"/>
        <v>0</v>
      </c>
      <c r="AD2595" s="419">
        <f t="shared" si="247"/>
        <v>0</v>
      </c>
      <c r="AE2595" s="419">
        <f t="shared" si="248"/>
        <v>0</v>
      </c>
      <c r="AF2595" s="419">
        <f t="shared" si="249"/>
        <v>0</v>
      </c>
      <c r="AG2595" s="419">
        <f t="shared" si="250"/>
        <v>0</v>
      </c>
      <c r="AH2595" s="419">
        <f t="shared" si="251"/>
        <v>0</v>
      </c>
    </row>
    <row r="2596" spans="1:34" ht="14.5" x14ac:dyDescent="0.35">
      <c r="A2596" s="681" t="s">
        <v>5689</v>
      </c>
      <c r="B2596" s="682" t="s">
        <v>5690</v>
      </c>
      <c r="C2596" s="419"/>
      <c r="D2596" s="419"/>
      <c r="E2596" s="419"/>
      <c r="F2596" s="419"/>
      <c r="G2596" s="419"/>
      <c r="H2596" s="419"/>
      <c r="I2596" s="419"/>
      <c r="J2596" s="419"/>
      <c r="K2596" s="419"/>
      <c r="L2596" s="419"/>
      <c r="M2596" t="s">
        <v>92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 s="419">
        <f t="shared" si="246"/>
        <v>0</v>
      </c>
      <c r="AD2596" s="419">
        <f t="shared" si="247"/>
        <v>0</v>
      </c>
      <c r="AE2596" s="419">
        <f t="shared" si="248"/>
        <v>0</v>
      </c>
      <c r="AF2596" s="419">
        <f t="shared" si="249"/>
        <v>0</v>
      </c>
      <c r="AG2596" s="419">
        <f t="shared" si="250"/>
        <v>0</v>
      </c>
      <c r="AH2596" s="419">
        <f t="shared" si="251"/>
        <v>0</v>
      </c>
    </row>
    <row r="2597" spans="1:34" ht="14.5" x14ac:dyDescent="0.35">
      <c r="A2597" s="681" t="s">
        <v>5691</v>
      </c>
      <c r="B2597" s="682" t="s">
        <v>5692</v>
      </c>
      <c r="C2597" s="419"/>
      <c r="D2597" s="419"/>
      <c r="E2597" s="419"/>
      <c r="F2597" s="419"/>
      <c r="G2597" s="419"/>
      <c r="H2597" s="419"/>
      <c r="I2597" s="419"/>
      <c r="J2597" s="419"/>
      <c r="K2597" s="419"/>
      <c r="L2597" s="419"/>
      <c r="M2597" t="s">
        <v>1237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 s="419">
        <f t="shared" si="246"/>
        <v>0</v>
      </c>
      <c r="AD2597" s="419">
        <f t="shared" si="247"/>
        <v>0</v>
      </c>
      <c r="AE2597" s="419">
        <f t="shared" si="248"/>
        <v>0</v>
      </c>
      <c r="AF2597" s="419">
        <f t="shared" si="249"/>
        <v>0</v>
      </c>
      <c r="AG2597" s="419">
        <f t="shared" si="250"/>
        <v>0</v>
      </c>
      <c r="AH2597" s="419">
        <f t="shared" si="251"/>
        <v>0</v>
      </c>
    </row>
    <row r="2598" spans="1:34" ht="14.5" x14ac:dyDescent="0.35">
      <c r="A2598" s="681" t="s">
        <v>1807</v>
      </c>
      <c r="B2598" s="682" t="s">
        <v>5693</v>
      </c>
      <c r="C2598" s="419"/>
      <c r="D2598" s="419"/>
      <c r="E2598" s="419"/>
      <c r="F2598" s="419"/>
      <c r="G2598" s="419"/>
      <c r="H2598" s="419"/>
      <c r="I2598" s="419"/>
      <c r="J2598" s="419"/>
      <c r="K2598" s="419"/>
      <c r="L2598" s="419"/>
      <c r="M2598" t="s">
        <v>217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 s="419">
        <f t="shared" si="246"/>
        <v>0</v>
      </c>
      <c r="AD2598" s="419">
        <f t="shared" si="247"/>
        <v>0</v>
      </c>
      <c r="AE2598" s="419">
        <f t="shared" si="248"/>
        <v>0</v>
      </c>
      <c r="AF2598" s="419">
        <f t="shared" si="249"/>
        <v>0</v>
      </c>
      <c r="AG2598" s="419">
        <f t="shared" si="250"/>
        <v>0</v>
      </c>
      <c r="AH2598" s="419">
        <f t="shared" si="251"/>
        <v>0</v>
      </c>
    </row>
    <row r="2599" spans="1:34" ht="14.5" x14ac:dyDescent="0.35">
      <c r="A2599" s="681" t="s">
        <v>1789</v>
      </c>
      <c r="B2599" s="682" t="s">
        <v>5694</v>
      </c>
      <c r="C2599" s="419"/>
      <c r="D2599" s="419"/>
      <c r="E2599" s="419"/>
      <c r="F2599" s="419"/>
      <c r="G2599" s="419"/>
      <c r="H2599" s="419"/>
      <c r="I2599" s="419"/>
      <c r="J2599" s="419"/>
      <c r="K2599" s="419"/>
      <c r="L2599" s="419"/>
      <c r="M2599" t="s">
        <v>17369</v>
      </c>
      <c r="N2599">
        <v>6</v>
      </c>
      <c r="O2599">
        <v>5</v>
      </c>
      <c r="P2599">
        <v>1</v>
      </c>
      <c r="Q2599">
        <v>1</v>
      </c>
      <c r="R2599">
        <v>1</v>
      </c>
      <c r="S2599">
        <v>1</v>
      </c>
      <c r="T2599">
        <v>3</v>
      </c>
      <c r="U2599">
        <v>0</v>
      </c>
      <c r="V2599">
        <v>0</v>
      </c>
      <c r="W2599">
        <v>0</v>
      </c>
      <c r="X2599">
        <v>1</v>
      </c>
      <c r="Y2599">
        <v>1</v>
      </c>
      <c r="Z2599">
        <v>3</v>
      </c>
      <c r="AA2599">
        <v>0</v>
      </c>
      <c r="AB2599">
        <v>0</v>
      </c>
      <c r="AC2599" s="419">
        <f t="shared" si="246"/>
        <v>1</v>
      </c>
      <c r="AD2599" s="419">
        <f t="shared" si="247"/>
        <v>0</v>
      </c>
      <c r="AE2599" s="419">
        <f t="shared" si="248"/>
        <v>0</v>
      </c>
      <c r="AF2599" s="419">
        <f t="shared" si="249"/>
        <v>0</v>
      </c>
      <c r="AG2599" s="419">
        <f t="shared" si="250"/>
        <v>0</v>
      </c>
      <c r="AH2599" s="419">
        <f t="shared" si="251"/>
        <v>0</v>
      </c>
    </row>
    <row r="2600" spans="1:34" ht="14.5" x14ac:dyDescent="0.35">
      <c r="A2600" s="681" t="s">
        <v>1829</v>
      </c>
      <c r="B2600" s="682" t="s">
        <v>8447</v>
      </c>
      <c r="C2600" s="419"/>
      <c r="D2600" s="419"/>
      <c r="E2600" s="419"/>
      <c r="F2600" s="419"/>
      <c r="G2600" s="419"/>
      <c r="H2600" s="419"/>
      <c r="I2600" s="419"/>
      <c r="J2600" s="419"/>
      <c r="K2600" s="419"/>
      <c r="L2600" s="419"/>
      <c r="M2600" t="s">
        <v>8448</v>
      </c>
      <c r="N2600">
        <v>2</v>
      </c>
      <c r="O2600">
        <v>1</v>
      </c>
      <c r="P2600">
        <v>1</v>
      </c>
      <c r="Q2600">
        <v>0</v>
      </c>
      <c r="R2600">
        <v>1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0</v>
      </c>
      <c r="AB2600">
        <v>0</v>
      </c>
      <c r="AC2600" s="419">
        <f t="shared" si="246"/>
        <v>0</v>
      </c>
      <c r="AD2600" s="419">
        <f t="shared" si="247"/>
        <v>0</v>
      </c>
      <c r="AE2600" s="419">
        <f t="shared" si="248"/>
        <v>0</v>
      </c>
      <c r="AF2600" s="419">
        <f t="shared" si="249"/>
        <v>1</v>
      </c>
      <c r="AG2600" s="419">
        <f t="shared" si="250"/>
        <v>0</v>
      </c>
      <c r="AH2600" s="419">
        <f t="shared" si="251"/>
        <v>0</v>
      </c>
    </row>
    <row r="2601" spans="1:34" ht="14.5" x14ac:dyDescent="0.35">
      <c r="A2601" s="681" t="s">
        <v>1937</v>
      </c>
      <c r="B2601" s="682" t="s">
        <v>8452</v>
      </c>
      <c r="C2601" s="419"/>
      <c r="D2601" s="419"/>
      <c r="E2601" s="419"/>
      <c r="F2601" s="419"/>
      <c r="G2601" s="419"/>
      <c r="H2601" s="419"/>
      <c r="I2601" s="419"/>
      <c r="J2601" s="419"/>
      <c r="K2601" s="419"/>
      <c r="L2601" s="419"/>
      <c r="M2601" t="s">
        <v>217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 s="419">
        <f t="shared" si="246"/>
        <v>0</v>
      </c>
      <c r="AD2601" s="419">
        <f t="shared" si="247"/>
        <v>0</v>
      </c>
      <c r="AE2601" s="419">
        <f t="shared" si="248"/>
        <v>0</v>
      </c>
      <c r="AF2601" s="419">
        <f t="shared" si="249"/>
        <v>0</v>
      </c>
      <c r="AG2601" s="419">
        <f t="shared" si="250"/>
        <v>0</v>
      </c>
      <c r="AH2601" s="419">
        <f t="shared" si="251"/>
        <v>0</v>
      </c>
    </row>
    <row r="2602" spans="1:34" ht="14.5" x14ac:dyDescent="0.35">
      <c r="A2602" s="681" t="s">
        <v>7598</v>
      </c>
      <c r="B2602" s="682" t="s">
        <v>5696</v>
      </c>
      <c r="C2602" s="419"/>
      <c r="D2602" s="419"/>
      <c r="E2602" s="419"/>
      <c r="F2602" s="419"/>
      <c r="G2602" s="419"/>
      <c r="H2602" s="419"/>
      <c r="I2602" s="419"/>
      <c r="J2602" s="419"/>
      <c r="K2602" s="419"/>
      <c r="L2602" s="419"/>
      <c r="M2602" t="s">
        <v>2455</v>
      </c>
      <c r="N2602">
        <v>1</v>
      </c>
      <c r="O2602">
        <v>0</v>
      </c>
      <c r="P2602">
        <v>1</v>
      </c>
      <c r="Q2602">
        <v>1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 s="419">
        <f t="shared" si="246"/>
        <v>1</v>
      </c>
      <c r="AD2602" s="419">
        <f t="shared" si="247"/>
        <v>0</v>
      </c>
      <c r="AE2602" s="419">
        <f t="shared" si="248"/>
        <v>0</v>
      </c>
      <c r="AF2602" s="419">
        <f t="shared" si="249"/>
        <v>0</v>
      </c>
      <c r="AG2602" s="419">
        <f t="shared" si="250"/>
        <v>0</v>
      </c>
      <c r="AH2602" s="419">
        <f t="shared" si="251"/>
        <v>0</v>
      </c>
    </row>
    <row r="2603" spans="1:34" ht="14.5" x14ac:dyDescent="0.35">
      <c r="A2603" s="681" t="s">
        <v>1953</v>
      </c>
      <c r="B2603" s="682" t="s">
        <v>5697</v>
      </c>
      <c r="C2603" s="419"/>
      <c r="D2603" s="419"/>
      <c r="E2603" s="419"/>
      <c r="F2603" s="419"/>
      <c r="G2603" s="419"/>
      <c r="H2603" s="419"/>
      <c r="I2603" s="419"/>
      <c r="J2603" s="419"/>
      <c r="K2603" s="419"/>
      <c r="L2603" s="419"/>
      <c r="M2603" t="s">
        <v>5698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 s="419">
        <f t="shared" si="246"/>
        <v>0</v>
      </c>
      <c r="AD2603" s="419">
        <f t="shared" si="247"/>
        <v>0</v>
      </c>
      <c r="AE2603" s="419">
        <f t="shared" si="248"/>
        <v>0</v>
      </c>
      <c r="AF2603" s="419">
        <f t="shared" si="249"/>
        <v>0</v>
      </c>
      <c r="AG2603" s="419">
        <f t="shared" si="250"/>
        <v>0</v>
      </c>
      <c r="AH2603" s="419">
        <f t="shared" si="251"/>
        <v>0</v>
      </c>
    </row>
    <row r="2604" spans="1:34" ht="14.5" x14ac:dyDescent="0.35">
      <c r="A2604" s="681" t="s">
        <v>5699</v>
      </c>
      <c r="B2604" s="682" t="s">
        <v>5700</v>
      </c>
      <c r="C2604" s="419"/>
      <c r="D2604" s="419"/>
      <c r="E2604" s="419"/>
      <c r="F2604" s="419"/>
      <c r="G2604" s="419"/>
      <c r="H2604" s="419"/>
      <c r="I2604" s="419"/>
      <c r="J2604" s="419"/>
      <c r="K2604" s="419"/>
      <c r="L2604" s="419"/>
      <c r="M2604" t="s">
        <v>5701</v>
      </c>
      <c r="N2604">
        <v>1</v>
      </c>
      <c r="O2604">
        <v>1</v>
      </c>
      <c r="P2604">
        <v>0</v>
      </c>
      <c r="Q2604">
        <v>1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1</v>
      </c>
      <c r="X2604">
        <v>0</v>
      </c>
      <c r="Y2604">
        <v>0</v>
      </c>
      <c r="Z2604">
        <v>0</v>
      </c>
      <c r="AA2604">
        <v>0</v>
      </c>
      <c r="AB2604">
        <v>0</v>
      </c>
      <c r="AC2604" s="419">
        <f t="shared" si="246"/>
        <v>0</v>
      </c>
      <c r="AD2604" s="419">
        <f t="shared" si="247"/>
        <v>0</v>
      </c>
      <c r="AE2604" s="419">
        <f t="shared" si="248"/>
        <v>0</v>
      </c>
      <c r="AF2604" s="419">
        <f t="shared" si="249"/>
        <v>0</v>
      </c>
      <c r="AG2604" s="419">
        <f t="shared" si="250"/>
        <v>0</v>
      </c>
      <c r="AH2604" s="419">
        <f t="shared" si="251"/>
        <v>0</v>
      </c>
    </row>
    <row r="2605" spans="1:34" ht="14.5" x14ac:dyDescent="0.35">
      <c r="A2605" s="681" t="s">
        <v>1969</v>
      </c>
      <c r="B2605" s="682" t="s">
        <v>5702</v>
      </c>
      <c r="C2605" s="419"/>
      <c r="D2605" s="419"/>
      <c r="E2605" s="419"/>
      <c r="F2605" s="419"/>
      <c r="G2605" s="419"/>
      <c r="H2605" s="419"/>
      <c r="I2605" s="419"/>
      <c r="J2605" s="419"/>
      <c r="K2605" s="419"/>
      <c r="L2605" s="419"/>
      <c r="M2605" t="s">
        <v>4552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 s="419">
        <f t="shared" si="246"/>
        <v>0</v>
      </c>
      <c r="AD2605" s="419">
        <f t="shared" si="247"/>
        <v>0</v>
      </c>
      <c r="AE2605" s="419">
        <f t="shared" si="248"/>
        <v>0</v>
      </c>
      <c r="AF2605" s="419">
        <f t="shared" si="249"/>
        <v>0</v>
      </c>
      <c r="AG2605" s="419">
        <f t="shared" si="250"/>
        <v>0</v>
      </c>
      <c r="AH2605" s="419">
        <f t="shared" si="251"/>
        <v>0</v>
      </c>
    </row>
    <row r="2606" spans="1:34" ht="14.5" x14ac:dyDescent="0.35">
      <c r="A2606" s="681" t="s">
        <v>7242</v>
      </c>
      <c r="B2606" s="682" t="s">
        <v>5703</v>
      </c>
      <c r="C2606" s="419"/>
      <c r="D2606" s="419"/>
      <c r="E2606" s="419"/>
      <c r="F2606" s="419"/>
      <c r="G2606" s="419"/>
      <c r="H2606" s="419"/>
      <c r="I2606" s="419"/>
      <c r="J2606" s="419"/>
      <c r="K2606" s="419"/>
      <c r="L2606" s="419"/>
      <c r="M2606" t="s">
        <v>17370</v>
      </c>
      <c r="N2606">
        <v>1</v>
      </c>
      <c r="O2606">
        <v>0</v>
      </c>
      <c r="P2606">
        <v>1</v>
      </c>
      <c r="Q2606">
        <v>1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 s="419">
        <f t="shared" si="246"/>
        <v>1</v>
      </c>
      <c r="AD2606" s="419">
        <f t="shared" si="247"/>
        <v>0</v>
      </c>
      <c r="AE2606" s="419">
        <f t="shared" si="248"/>
        <v>0</v>
      </c>
      <c r="AF2606" s="419">
        <f t="shared" si="249"/>
        <v>0</v>
      </c>
      <c r="AG2606" s="419">
        <f t="shared" si="250"/>
        <v>0</v>
      </c>
      <c r="AH2606" s="419">
        <f t="shared" si="251"/>
        <v>0</v>
      </c>
    </row>
    <row r="2607" spans="1:34" ht="14.5" x14ac:dyDescent="0.35">
      <c r="A2607" s="681" t="s">
        <v>7648</v>
      </c>
      <c r="B2607" s="682" t="s">
        <v>5704</v>
      </c>
      <c r="C2607" s="419"/>
      <c r="D2607" s="419"/>
      <c r="E2607" s="419"/>
      <c r="F2607" s="419"/>
      <c r="G2607" s="419"/>
      <c r="H2607" s="419"/>
      <c r="I2607" s="419"/>
      <c r="J2607" s="419"/>
      <c r="K2607" s="419"/>
      <c r="L2607" s="419"/>
      <c r="M2607" t="s">
        <v>1597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 s="419">
        <f t="shared" si="246"/>
        <v>0</v>
      </c>
      <c r="AD2607" s="419">
        <f t="shared" si="247"/>
        <v>0</v>
      </c>
      <c r="AE2607" s="419">
        <f t="shared" si="248"/>
        <v>0</v>
      </c>
      <c r="AF2607" s="419">
        <f t="shared" si="249"/>
        <v>0</v>
      </c>
      <c r="AG2607" s="419">
        <f t="shared" si="250"/>
        <v>0</v>
      </c>
      <c r="AH2607" s="419">
        <f t="shared" si="251"/>
        <v>0</v>
      </c>
    </row>
    <row r="2608" spans="1:34" ht="14.5" x14ac:dyDescent="0.35">
      <c r="A2608" s="681" t="s">
        <v>896</v>
      </c>
      <c r="B2608" s="682" t="s">
        <v>5705</v>
      </c>
      <c r="C2608" s="419"/>
      <c r="D2608" s="419"/>
      <c r="E2608" s="419"/>
      <c r="F2608" s="419"/>
      <c r="G2608" s="419"/>
      <c r="H2608" s="419"/>
      <c r="I2608" s="419"/>
      <c r="J2608" s="419"/>
      <c r="K2608" s="419"/>
      <c r="L2608" s="419"/>
      <c r="M2608" t="s">
        <v>5706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 s="419">
        <f t="shared" si="246"/>
        <v>0</v>
      </c>
      <c r="AD2608" s="419">
        <f t="shared" si="247"/>
        <v>0</v>
      </c>
      <c r="AE2608" s="419">
        <f t="shared" si="248"/>
        <v>0</v>
      </c>
      <c r="AF2608" s="419">
        <f t="shared" si="249"/>
        <v>0</v>
      </c>
      <c r="AG2608" s="419">
        <f t="shared" si="250"/>
        <v>0</v>
      </c>
      <c r="AH2608" s="419">
        <f t="shared" si="251"/>
        <v>0</v>
      </c>
    </row>
    <row r="2609" spans="1:34" ht="14.5" x14ac:dyDescent="0.35">
      <c r="A2609" s="681" t="s">
        <v>7500</v>
      </c>
      <c r="B2609" s="682" t="s">
        <v>5707</v>
      </c>
      <c r="C2609" s="419"/>
      <c r="D2609" s="419"/>
      <c r="E2609" s="419"/>
      <c r="F2609" s="419"/>
      <c r="G2609" s="419"/>
      <c r="H2609" s="419"/>
      <c r="I2609" s="419"/>
      <c r="J2609" s="419"/>
      <c r="K2609" s="419"/>
      <c r="L2609" s="419"/>
      <c r="M2609" t="s">
        <v>798</v>
      </c>
      <c r="N2609">
        <v>2</v>
      </c>
      <c r="O2609">
        <v>2</v>
      </c>
      <c r="P2609">
        <v>0</v>
      </c>
      <c r="Q2609">
        <v>1</v>
      </c>
      <c r="R2609">
        <v>0</v>
      </c>
      <c r="S2609">
        <v>0</v>
      </c>
      <c r="T2609">
        <v>1</v>
      </c>
      <c r="U2609">
        <v>0</v>
      </c>
      <c r="V2609">
        <v>0</v>
      </c>
      <c r="W2609">
        <v>1</v>
      </c>
      <c r="X2609">
        <v>0</v>
      </c>
      <c r="Y2609">
        <v>0</v>
      </c>
      <c r="Z2609">
        <v>1</v>
      </c>
      <c r="AA2609">
        <v>0</v>
      </c>
      <c r="AB2609">
        <v>0</v>
      </c>
      <c r="AC2609" s="419">
        <f t="shared" si="246"/>
        <v>0</v>
      </c>
      <c r="AD2609" s="419">
        <f t="shared" si="247"/>
        <v>0</v>
      </c>
      <c r="AE2609" s="419">
        <f t="shared" si="248"/>
        <v>0</v>
      </c>
      <c r="AF2609" s="419">
        <f t="shared" si="249"/>
        <v>0</v>
      </c>
      <c r="AG2609" s="419">
        <f t="shared" si="250"/>
        <v>0</v>
      </c>
      <c r="AH2609" s="419">
        <f t="shared" si="251"/>
        <v>0</v>
      </c>
    </row>
    <row r="2610" spans="1:34" ht="14.5" x14ac:dyDescent="0.35">
      <c r="A2610" s="681" t="s">
        <v>4092</v>
      </c>
      <c r="B2610" s="682" t="s">
        <v>8556</v>
      </c>
      <c r="C2610" s="419"/>
      <c r="D2610" s="419"/>
      <c r="E2610" s="419"/>
      <c r="F2610" s="419"/>
      <c r="G2610" s="419"/>
      <c r="H2610" s="419"/>
      <c r="I2610" s="419"/>
      <c r="J2610" s="419"/>
      <c r="K2610" s="419"/>
      <c r="L2610" s="419"/>
      <c r="M2610" t="s">
        <v>11255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 s="419">
        <f t="shared" si="246"/>
        <v>0</v>
      </c>
      <c r="AD2610" s="419">
        <f t="shared" si="247"/>
        <v>0</v>
      </c>
      <c r="AE2610" s="419">
        <f t="shared" si="248"/>
        <v>0</v>
      </c>
      <c r="AF2610" s="419">
        <f t="shared" si="249"/>
        <v>0</v>
      </c>
      <c r="AG2610" s="419">
        <f t="shared" si="250"/>
        <v>0</v>
      </c>
      <c r="AH2610" s="419">
        <f t="shared" si="251"/>
        <v>0</v>
      </c>
    </row>
    <row r="2611" spans="1:34" ht="14.5" x14ac:dyDescent="0.35">
      <c r="A2611" s="681" t="s">
        <v>5708</v>
      </c>
      <c r="B2611" s="682" t="s">
        <v>5709</v>
      </c>
      <c r="C2611" s="419"/>
      <c r="D2611" s="419"/>
      <c r="E2611" s="419"/>
      <c r="F2611" s="419"/>
      <c r="G2611" s="419"/>
      <c r="H2611" s="419"/>
      <c r="I2611" s="419"/>
      <c r="J2611" s="419"/>
      <c r="K2611" s="419"/>
      <c r="L2611" s="419"/>
      <c r="M2611" t="s">
        <v>79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 s="419">
        <f t="shared" si="246"/>
        <v>0</v>
      </c>
      <c r="AD2611" s="419">
        <f t="shared" si="247"/>
        <v>0</v>
      </c>
      <c r="AE2611" s="419">
        <f t="shared" si="248"/>
        <v>0</v>
      </c>
      <c r="AF2611" s="419">
        <f t="shared" si="249"/>
        <v>0</v>
      </c>
      <c r="AG2611" s="419">
        <f t="shared" si="250"/>
        <v>0</v>
      </c>
      <c r="AH2611" s="419">
        <f t="shared" si="251"/>
        <v>0</v>
      </c>
    </row>
    <row r="2612" spans="1:34" ht="14.5" x14ac:dyDescent="0.35">
      <c r="A2612" s="681" t="s">
        <v>7414</v>
      </c>
      <c r="B2612" s="682" t="s">
        <v>5710</v>
      </c>
      <c r="C2612" s="419"/>
      <c r="D2612" s="419"/>
      <c r="E2612" s="419"/>
      <c r="F2612" s="419"/>
      <c r="G2612" s="419"/>
      <c r="H2612" s="419"/>
      <c r="I2612" s="419"/>
      <c r="J2612" s="419"/>
      <c r="K2612" s="419"/>
      <c r="L2612" s="419"/>
      <c r="M2612" t="s">
        <v>550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 s="419">
        <f t="shared" si="246"/>
        <v>0</v>
      </c>
      <c r="AD2612" s="419">
        <f t="shared" si="247"/>
        <v>0</v>
      </c>
      <c r="AE2612" s="419">
        <f t="shared" si="248"/>
        <v>0</v>
      </c>
      <c r="AF2612" s="419">
        <f t="shared" si="249"/>
        <v>0</v>
      </c>
      <c r="AG2612" s="419">
        <f t="shared" si="250"/>
        <v>0</v>
      </c>
      <c r="AH2612" s="419">
        <f t="shared" si="251"/>
        <v>0</v>
      </c>
    </row>
    <row r="2613" spans="1:34" ht="14.5" x14ac:dyDescent="0.35">
      <c r="A2613" s="681" t="s">
        <v>7833</v>
      </c>
      <c r="B2613" s="682" t="s">
        <v>5711</v>
      </c>
      <c r="C2613" s="419"/>
      <c r="D2613" s="419"/>
      <c r="E2613" s="419"/>
      <c r="F2613" s="419"/>
      <c r="G2613" s="419"/>
      <c r="H2613" s="419"/>
      <c r="I2613" s="419"/>
      <c r="J2613" s="419"/>
      <c r="K2613" s="419"/>
      <c r="L2613" s="419"/>
      <c r="M2613" t="s">
        <v>251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 s="419">
        <f t="shared" si="246"/>
        <v>0</v>
      </c>
      <c r="AD2613" s="419">
        <f t="shared" si="247"/>
        <v>0</v>
      </c>
      <c r="AE2613" s="419">
        <f t="shared" si="248"/>
        <v>0</v>
      </c>
      <c r="AF2613" s="419">
        <f t="shared" si="249"/>
        <v>0</v>
      </c>
      <c r="AG2613" s="419">
        <f t="shared" si="250"/>
        <v>0</v>
      </c>
      <c r="AH2613" s="419">
        <f t="shared" si="251"/>
        <v>0</v>
      </c>
    </row>
    <row r="2614" spans="1:34" ht="14.5" x14ac:dyDescent="0.35">
      <c r="A2614" s="681" t="s">
        <v>3838</v>
      </c>
      <c r="B2614" s="682" t="s">
        <v>5713</v>
      </c>
      <c r="C2614" s="419"/>
      <c r="D2614" s="419"/>
      <c r="E2614" s="419"/>
      <c r="F2614" s="419"/>
      <c r="G2614" s="419"/>
      <c r="H2614" s="419"/>
      <c r="I2614" s="419"/>
      <c r="J2614" s="419"/>
      <c r="K2614" s="419"/>
      <c r="L2614" s="419"/>
      <c r="M2614" t="s">
        <v>5714</v>
      </c>
      <c r="N2614">
        <v>1</v>
      </c>
      <c r="O2614">
        <v>1</v>
      </c>
      <c r="P2614">
        <v>0</v>
      </c>
      <c r="Q2614">
        <v>1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1</v>
      </c>
      <c r="X2614">
        <v>0</v>
      </c>
      <c r="Y2614">
        <v>0</v>
      </c>
      <c r="Z2614">
        <v>0</v>
      </c>
      <c r="AA2614">
        <v>0</v>
      </c>
      <c r="AB2614">
        <v>0</v>
      </c>
      <c r="AC2614" s="419">
        <f t="shared" si="246"/>
        <v>0</v>
      </c>
      <c r="AD2614" s="419">
        <f t="shared" si="247"/>
        <v>0</v>
      </c>
      <c r="AE2614" s="419">
        <f t="shared" si="248"/>
        <v>0</v>
      </c>
      <c r="AF2614" s="419">
        <f t="shared" si="249"/>
        <v>0</v>
      </c>
      <c r="AG2614" s="419">
        <f t="shared" si="250"/>
        <v>0</v>
      </c>
      <c r="AH2614" s="419">
        <f t="shared" si="251"/>
        <v>0</v>
      </c>
    </row>
    <row r="2615" spans="1:34" ht="14.5" x14ac:dyDescent="0.35">
      <c r="A2615" s="681" t="s">
        <v>7244</v>
      </c>
      <c r="B2615" s="682" t="s">
        <v>5715</v>
      </c>
      <c r="C2615" s="419"/>
      <c r="D2615" s="419"/>
      <c r="E2615" s="419"/>
      <c r="F2615" s="419"/>
      <c r="G2615" s="419"/>
      <c r="H2615" s="419"/>
      <c r="I2615" s="419"/>
      <c r="J2615" s="419"/>
      <c r="K2615" s="419"/>
      <c r="L2615" s="419"/>
      <c r="M2615" t="s">
        <v>7375</v>
      </c>
      <c r="N2615">
        <v>2</v>
      </c>
      <c r="O2615">
        <v>1</v>
      </c>
      <c r="P2615">
        <v>1</v>
      </c>
      <c r="Q2615">
        <v>2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1</v>
      </c>
      <c r="X2615">
        <v>0</v>
      </c>
      <c r="Y2615">
        <v>0</v>
      </c>
      <c r="Z2615">
        <v>0</v>
      </c>
      <c r="AA2615">
        <v>0</v>
      </c>
      <c r="AB2615">
        <v>0</v>
      </c>
      <c r="AC2615" s="419">
        <f t="shared" si="246"/>
        <v>1</v>
      </c>
      <c r="AD2615" s="419">
        <f t="shared" si="247"/>
        <v>0</v>
      </c>
      <c r="AE2615" s="419">
        <f t="shared" si="248"/>
        <v>0</v>
      </c>
      <c r="AF2615" s="419">
        <f t="shared" si="249"/>
        <v>0</v>
      </c>
      <c r="AG2615" s="419">
        <f t="shared" si="250"/>
        <v>0</v>
      </c>
      <c r="AH2615" s="419">
        <f t="shared" si="251"/>
        <v>0</v>
      </c>
    </row>
    <row r="2616" spans="1:34" ht="14.5" x14ac:dyDescent="0.35">
      <c r="A2616" s="681" t="s">
        <v>1823</v>
      </c>
      <c r="B2616" s="682" t="s">
        <v>5717</v>
      </c>
      <c r="C2616" s="419"/>
      <c r="D2616" s="419"/>
      <c r="E2616" s="419"/>
      <c r="F2616" s="419"/>
      <c r="G2616" s="419"/>
      <c r="H2616" s="419"/>
      <c r="I2616" s="419"/>
      <c r="J2616" s="419"/>
      <c r="K2616" s="419"/>
      <c r="L2616" s="419"/>
      <c r="M2616" t="s">
        <v>7376</v>
      </c>
      <c r="N2616">
        <v>1</v>
      </c>
      <c r="O2616">
        <v>1</v>
      </c>
      <c r="P2616">
        <v>0</v>
      </c>
      <c r="Q2616">
        <v>1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1</v>
      </c>
      <c r="X2616">
        <v>0</v>
      </c>
      <c r="Y2616">
        <v>0</v>
      </c>
      <c r="Z2616">
        <v>0</v>
      </c>
      <c r="AA2616">
        <v>0</v>
      </c>
      <c r="AB2616">
        <v>0</v>
      </c>
      <c r="AC2616" s="419">
        <f t="shared" si="246"/>
        <v>0</v>
      </c>
      <c r="AD2616" s="419">
        <f t="shared" si="247"/>
        <v>0</v>
      </c>
      <c r="AE2616" s="419">
        <f t="shared" si="248"/>
        <v>0</v>
      </c>
      <c r="AF2616" s="419">
        <f t="shared" si="249"/>
        <v>0</v>
      </c>
      <c r="AG2616" s="419">
        <f t="shared" si="250"/>
        <v>0</v>
      </c>
      <c r="AH2616" s="419">
        <f t="shared" si="251"/>
        <v>0</v>
      </c>
    </row>
    <row r="2617" spans="1:34" ht="14.5" x14ac:dyDescent="0.35">
      <c r="A2617" s="681" t="s">
        <v>5719</v>
      </c>
      <c r="B2617" s="682" t="s">
        <v>11262</v>
      </c>
      <c r="C2617" s="419"/>
      <c r="D2617" s="419"/>
      <c r="E2617" s="419"/>
      <c r="F2617" s="419"/>
      <c r="G2617" s="419"/>
      <c r="H2617" s="419"/>
      <c r="I2617" s="419"/>
      <c r="J2617" s="419"/>
      <c r="K2617" s="419"/>
      <c r="L2617" s="419"/>
      <c r="M2617" t="s">
        <v>11263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 s="419">
        <f t="shared" si="246"/>
        <v>0</v>
      </c>
      <c r="AD2617" s="419">
        <f t="shared" si="247"/>
        <v>0</v>
      </c>
      <c r="AE2617" s="419">
        <f t="shared" si="248"/>
        <v>0</v>
      </c>
      <c r="AF2617" s="419">
        <f t="shared" si="249"/>
        <v>0</v>
      </c>
      <c r="AG2617" s="419">
        <f t="shared" si="250"/>
        <v>0</v>
      </c>
      <c r="AH2617" s="419">
        <f t="shared" si="251"/>
        <v>0</v>
      </c>
    </row>
    <row r="2618" spans="1:34" ht="14.5" x14ac:dyDescent="0.35">
      <c r="A2618" s="681" t="s">
        <v>11325</v>
      </c>
      <c r="B2618" s="682" t="s">
        <v>11324</v>
      </c>
      <c r="C2618" s="419"/>
      <c r="D2618" s="419"/>
      <c r="E2618" s="419"/>
      <c r="F2618" s="419"/>
      <c r="G2618" s="419"/>
      <c r="H2618" s="419"/>
      <c r="I2618" s="419"/>
      <c r="J2618" s="419"/>
      <c r="K2618" s="419"/>
      <c r="L2618" s="419"/>
      <c r="M2618" t="s">
        <v>278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 s="419">
        <f t="shared" si="246"/>
        <v>0</v>
      </c>
      <c r="AD2618" s="419">
        <f t="shared" si="247"/>
        <v>0</v>
      </c>
      <c r="AE2618" s="419">
        <f t="shared" si="248"/>
        <v>0</v>
      </c>
      <c r="AF2618" s="419">
        <f t="shared" si="249"/>
        <v>0</v>
      </c>
      <c r="AG2618" s="419">
        <f t="shared" si="250"/>
        <v>0</v>
      </c>
      <c r="AH2618" s="419">
        <f t="shared" si="251"/>
        <v>0</v>
      </c>
    </row>
    <row r="2619" spans="1:34" ht="14.5" x14ac:dyDescent="0.35">
      <c r="A2619" s="681" t="s">
        <v>1677</v>
      </c>
      <c r="B2619" s="682" t="s">
        <v>8458</v>
      </c>
      <c r="C2619" s="419"/>
      <c r="D2619" s="419"/>
      <c r="E2619" s="419"/>
      <c r="F2619" s="419"/>
      <c r="G2619" s="419"/>
      <c r="H2619" s="419"/>
      <c r="I2619" s="419"/>
      <c r="J2619" s="419"/>
      <c r="K2619" s="419"/>
      <c r="L2619" s="419"/>
      <c r="M2619" t="s">
        <v>11294</v>
      </c>
      <c r="N2619">
        <v>1</v>
      </c>
      <c r="O2619">
        <v>0</v>
      </c>
      <c r="P2619">
        <v>1</v>
      </c>
      <c r="Q2619">
        <v>0</v>
      </c>
      <c r="R2619">
        <v>0</v>
      </c>
      <c r="S2619">
        <v>1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 s="419">
        <f t="shared" si="246"/>
        <v>0</v>
      </c>
      <c r="AD2619" s="419">
        <f t="shared" si="247"/>
        <v>0</v>
      </c>
      <c r="AE2619" s="419">
        <f t="shared" si="248"/>
        <v>1</v>
      </c>
      <c r="AF2619" s="419">
        <f t="shared" si="249"/>
        <v>0</v>
      </c>
      <c r="AG2619" s="419">
        <f t="shared" si="250"/>
        <v>0</v>
      </c>
      <c r="AH2619" s="419">
        <f t="shared" si="251"/>
        <v>0</v>
      </c>
    </row>
    <row r="2620" spans="1:34" ht="14.5" x14ac:dyDescent="0.35">
      <c r="A2620" s="681" t="s">
        <v>8879</v>
      </c>
      <c r="B2620" s="682" t="s">
        <v>8878</v>
      </c>
      <c r="C2620" s="419"/>
      <c r="D2620" s="419"/>
      <c r="E2620" s="419"/>
      <c r="F2620" s="419"/>
      <c r="G2620" s="419"/>
      <c r="H2620" s="419"/>
      <c r="I2620" s="419"/>
      <c r="J2620" s="419"/>
      <c r="K2620" s="419"/>
      <c r="L2620" s="419"/>
      <c r="M2620" t="s">
        <v>4859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 s="419">
        <f t="shared" si="246"/>
        <v>0</v>
      </c>
      <c r="AD2620" s="419">
        <f t="shared" si="247"/>
        <v>0</v>
      </c>
      <c r="AE2620" s="419">
        <f t="shared" si="248"/>
        <v>0</v>
      </c>
      <c r="AF2620" s="419">
        <f t="shared" si="249"/>
        <v>0</v>
      </c>
      <c r="AG2620" s="419">
        <f t="shared" si="250"/>
        <v>0</v>
      </c>
      <c r="AH2620" s="419">
        <f t="shared" si="251"/>
        <v>0</v>
      </c>
    </row>
    <row r="2621" spans="1:34" ht="14.5" x14ac:dyDescent="0.35">
      <c r="A2621" s="681" t="s">
        <v>1638</v>
      </c>
      <c r="B2621" s="682" t="s">
        <v>11415</v>
      </c>
      <c r="C2621" s="419"/>
      <c r="D2621" s="419"/>
      <c r="E2621" s="419"/>
      <c r="F2621" s="419"/>
      <c r="G2621" s="419"/>
      <c r="H2621" s="419"/>
      <c r="I2621" s="419"/>
      <c r="J2621" s="419"/>
      <c r="K2621" s="419"/>
      <c r="L2621" s="419"/>
      <c r="M2621" t="s">
        <v>129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 s="419">
        <f t="shared" si="246"/>
        <v>0</v>
      </c>
      <c r="AD2621" s="419">
        <f t="shared" si="247"/>
        <v>0</v>
      </c>
      <c r="AE2621" s="419">
        <f t="shared" si="248"/>
        <v>0</v>
      </c>
      <c r="AF2621" s="419">
        <f t="shared" si="249"/>
        <v>0</v>
      </c>
      <c r="AG2621" s="419">
        <f t="shared" si="250"/>
        <v>0</v>
      </c>
      <c r="AH2621" s="419">
        <f t="shared" si="251"/>
        <v>0</v>
      </c>
    </row>
    <row r="2622" spans="1:34" ht="14.5" x14ac:dyDescent="0.35">
      <c r="A2622" s="681" t="s">
        <v>5156</v>
      </c>
      <c r="B2622" s="682" t="s">
        <v>5720</v>
      </c>
      <c r="C2622" s="419"/>
      <c r="D2622" s="419"/>
      <c r="E2622" s="419"/>
      <c r="F2622" s="419"/>
      <c r="G2622" s="419"/>
      <c r="H2622" s="419"/>
      <c r="I2622" s="419"/>
      <c r="J2622" s="419"/>
      <c r="K2622" s="419"/>
      <c r="L2622" s="419"/>
      <c r="M2622" t="s">
        <v>5721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 s="419">
        <f t="shared" si="246"/>
        <v>0</v>
      </c>
      <c r="AD2622" s="419">
        <f t="shared" si="247"/>
        <v>0</v>
      </c>
      <c r="AE2622" s="419">
        <f t="shared" si="248"/>
        <v>0</v>
      </c>
      <c r="AF2622" s="419">
        <f t="shared" si="249"/>
        <v>0</v>
      </c>
      <c r="AG2622" s="419">
        <f t="shared" si="250"/>
        <v>0</v>
      </c>
      <c r="AH2622" s="419">
        <f t="shared" si="251"/>
        <v>0</v>
      </c>
    </row>
    <row r="2623" spans="1:34" ht="14.5" x14ac:dyDescent="0.35">
      <c r="A2623" s="681" t="s">
        <v>5722</v>
      </c>
      <c r="B2623" s="682" t="s">
        <v>8444</v>
      </c>
      <c r="C2623" s="419"/>
      <c r="D2623" s="419"/>
      <c r="E2623" s="419"/>
      <c r="F2623" s="419"/>
      <c r="G2623" s="419"/>
      <c r="H2623" s="419"/>
      <c r="I2623" s="419"/>
      <c r="J2623" s="419"/>
      <c r="K2623" s="419"/>
      <c r="L2623" s="419"/>
      <c r="M2623" t="s">
        <v>3187</v>
      </c>
      <c r="N2623">
        <v>1</v>
      </c>
      <c r="O2623">
        <v>0</v>
      </c>
      <c r="P2623">
        <v>1</v>
      </c>
      <c r="Q2623">
        <v>0</v>
      </c>
      <c r="R2623">
        <v>1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 s="419">
        <f t="shared" si="246"/>
        <v>0</v>
      </c>
      <c r="AD2623" s="419">
        <f t="shared" si="247"/>
        <v>1</v>
      </c>
      <c r="AE2623" s="419">
        <f t="shared" si="248"/>
        <v>0</v>
      </c>
      <c r="AF2623" s="419">
        <f t="shared" si="249"/>
        <v>0</v>
      </c>
      <c r="AG2623" s="419">
        <f t="shared" si="250"/>
        <v>0</v>
      </c>
      <c r="AH2623" s="419">
        <f t="shared" si="251"/>
        <v>0</v>
      </c>
    </row>
    <row r="2624" spans="1:34" ht="14.5" x14ac:dyDescent="0.35">
      <c r="A2624" s="681" t="s">
        <v>5147</v>
      </c>
      <c r="B2624" s="682" t="s">
        <v>8459</v>
      </c>
      <c r="C2624" s="419"/>
      <c r="D2624" s="419"/>
      <c r="E2624" s="419"/>
      <c r="F2624" s="419"/>
      <c r="G2624" s="419"/>
      <c r="H2624" s="419"/>
      <c r="I2624" s="419"/>
      <c r="J2624" s="419"/>
      <c r="K2624" s="419"/>
      <c r="L2624" s="419"/>
      <c r="M2624" t="s">
        <v>129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 s="419">
        <f t="shared" si="246"/>
        <v>0</v>
      </c>
      <c r="AD2624" s="419">
        <f t="shared" si="247"/>
        <v>0</v>
      </c>
      <c r="AE2624" s="419">
        <f t="shared" si="248"/>
        <v>0</v>
      </c>
      <c r="AF2624" s="419">
        <f t="shared" si="249"/>
        <v>0</v>
      </c>
      <c r="AG2624" s="419">
        <f t="shared" si="250"/>
        <v>0</v>
      </c>
      <c r="AH2624" s="419">
        <f t="shared" si="251"/>
        <v>0</v>
      </c>
    </row>
    <row r="2625" spans="1:34" ht="14.5" x14ac:dyDescent="0.35">
      <c r="A2625" s="681" t="s">
        <v>4508</v>
      </c>
      <c r="B2625" s="682" t="s">
        <v>5723</v>
      </c>
      <c r="C2625" s="419"/>
      <c r="D2625" s="419"/>
      <c r="E2625" s="419"/>
      <c r="F2625" s="419"/>
      <c r="G2625" s="419"/>
      <c r="H2625" s="419"/>
      <c r="I2625" s="419"/>
      <c r="J2625" s="419"/>
      <c r="K2625" s="419"/>
      <c r="L2625" s="419"/>
      <c r="M2625" t="s">
        <v>5724</v>
      </c>
      <c r="N2625">
        <v>25</v>
      </c>
      <c r="O2625">
        <v>14</v>
      </c>
      <c r="P2625">
        <v>11</v>
      </c>
      <c r="Q2625">
        <v>6</v>
      </c>
      <c r="R2625">
        <v>5</v>
      </c>
      <c r="S2625">
        <v>4</v>
      </c>
      <c r="T2625">
        <v>9</v>
      </c>
      <c r="U2625">
        <v>1</v>
      </c>
      <c r="V2625">
        <v>0</v>
      </c>
      <c r="W2625">
        <v>6</v>
      </c>
      <c r="X2625">
        <v>4</v>
      </c>
      <c r="Y2625">
        <v>1</v>
      </c>
      <c r="Z2625">
        <v>3</v>
      </c>
      <c r="AA2625">
        <v>0</v>
      </c>
      <c r="AB2625">
        <v>0</v>
      </c>
      <c r="AC2625" s="419">
        <f t="shared" si="246"/>
        <v>0</v>
      </c>
      <c r="AD2625" s="419">
        <f t="shared" si="247"/>
        <v>1</v>
      </c>
      <c r="AE2625" s="419">
        <f t="shared" si="248"/>
        <v>3</v>
      </c>
      <c r="AF2625" s="419">
        <f t="shared" si="249"/>
        <v>6</v>
      </c>
      <c r="AG2625" s="419">
        <f t="shared" si="250"/>
        <v>1</v>
      </c>
      <c r="AH2625" s="419">
        <f t="shared" si="251"/>
        <v>0</v>
      </c>
    </row>
    <row r="2626" spans="1:34" ht="14.5" x14ac:dyDescent="0.35">
      <c r="A2626" s="681" t="s">
        <v>4604</v>
      </c>
      <c r="B2626" s="682" t="s">
        <v>5725</v>
      </c>
      <c r="C2626" s="419"/>
      <c r="D2626" s="419"/>
      <c r="E2626" s="419"/>
      <c r="F2626" s="419"/>
      <c r="G2626" s="419"/>
      <c r="H2626" s="419"/>
      <c r="I2626" s="419"/>
      <c r="J2626" s="419"/>
      <c r="K2626" s="419"/>
      <c r="L2626" s="419"/>
      <c r="M2626" t="s">
        <v>5726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 s="419">
        <f t="shared" si="246"/>
        <v>0</v>
      </c>
      <c r="AD2626" s="419">
        <f t="shared" si="247"/>
        <v>0</v>
      </c>
      <c r="AE2626" s="419">
        <f t="shared" si="248"/>
        <v>0</v>
      </c>
      <c r="AF2626" s="419">
        <f t="shared" si="249"/>
        <v>0</v>
      </c>
      <c r="AG2626" s="419">
        <f t="shared" si="250"/>
        <v>0</v>
      </c>
      <c r="AH2626" s="419">
        <f t="shared" si="251"/>
        <v>0</v>
      </c>
    </row>
    <row r="2627" spans="1:34" ht="14.5" x14ac:dyDescent="0.35">
      <c r="A2627" s="681" t="s">
        <v>5727</v>
      </c>
      <c r="B2627" s="682" t="s">
        <v>5728</v>
      </c>
      <c r="C2627" s="419"/>
      <c r="D2627" s="419"/>
      <c r="E2627" s="419"/>
      <c r="F2627" s="419"/>
      <c r="G2627" s="419"/>
      <c r="H2627" s="419"/>
      <c r="I2627" s="419"/>
      <c r="J2627" s="419"/>
      <c r="K2627" s="419"/>
      <c r="L2627" s="419"/>
      <c r="M2627" t="s">
        <v>250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 s="419">
        <f t="shared" si="246"/>
        <v>0</v>
      </c>
      <c r="AD2627" s="419">
        <f t="shared" si="247"/>
        <v>0</v>
      </c>
      <c r="AE2627" s="419">
        <f t="shared" si="248"/>
        <v>0</v>
      </c>
      <c r="AF2627" s="419">
        <f t="shared" si="249"/>
        <v>0</v>
      </c>
      <c r="AG2627" s="419">
        <f t="shared" si="250"/>
        <v>0</v>
      </c>
      <c r="AH2627" s="419">
        <f t="shared" si="251"/>
        <v>0</v>
      </c>
    </row>
    <row r="2628" spans="1:34" ht="14.5" x14ac:dyDescent="0.35">
      <c r="A2628" s="681" t="s">
        <v>7705</v>
      </c>
      <c r="B2628" s="682" t="s">
        <v>5729</v>
      </c>
      <c r="C2628" s="419"/>
      <c r="D2628" s="419"/>
      <c r="E2628" s="419"/>
      <c r="F2628" s="419"/>
      <c r="G2628" s="419"/>
      <c r="H2628" s="419"/>
      <c r="I2628" s="419"/>
      <c r="J2628" s="419"/>
      <c r="K2628" s="419"/>
      <c r="L2628" s="419"/>
      <c r="M2628" t="s">
        <v>792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 s="419">
        <f t="shared" ref="AC2628:AC2691" si="252">+Q2628-W2628</f>
        <v>0</v>
      </c>
      <c r="AD2628" s="419">
        <f t="shared" ref="AD2628:AD2691" si="253">+R2628-X2628</f>
        <v>0</v>
      </c>
      <c r="AE2628" s="419">
        <f t="shared" ref="AE2628:AE2691" si="254">+S2628-Y2628</f>
        <v>0</v>
      </c>
      <c r="AF2628" s="419">
        <f t="shared" ref="AF2628:AF2691" si="255">+T2628-Z2628</f>
        <v>0</v>
      </c>
      <c r="AG2628" s="419">
        <f t="shared" ref="AG2628:AG2691" si="256">+U2628-AA2628</f>
        <v>0</v>
      </c>
      <c r="AH2628" s="419">
        <f t="shared" ref="AH2628:AH2691" si="257">+V2628-AB2628</f>
        <v>0</v>
      </c>
    </row>
    <row r="2629" spans="1:34" ht="14.5" x14ac:dyDescent="0.35">
      <c r="A2629" s="681" t="s">
        <v>576</v>
      </c>
      <c r="B2629" s="682" t="s">
        <v>5730</v>
      </c>
      <c r="C2629" s="419"/>
      <c r="D2629" s="419"/>
      <c r="E2629" s="419"/>
      <c r="F2629" s="419"/>
      <c r="G2629" s="419"/>
      <c r="H2629" s="419"/>
      <c r="I2629" s="419"/>
      <c r="J2629" s="419"/>
      <c r="K2629" s="419"/>
      <c r="L2629" s="419"/>
      <c r="M2629" t="s">
        <v>1491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 s="419">
        <f t="shared" si="252"/>
        <v>0</v>
      </c>
      <c r="AD2629" s="419">
        <f t="shared" si="253"/>
        <v>0</v>
      </c>
      <c r="AE2629" s="419">
        <f t="shared" si="254"/>
        <v>0</v>
      </c>
      <c r="AF2629" s="419">
        <f t="shared" si="255"/>
        <v>0</v>
      </c>
      <c r="AG2629" s="419">
        <f t="shared" si="256"/>
        <v>0</v>
      </c>
      <c r="AH2629" s="419">
        <f t="shared" si="257"/>
        <v>0</v>
      </c>
    </row>
    <row r="2630" spans="1:34" ht="14.5" x14ac:dyDescent="0.35">
      <c r="A2630" s="681" t="s">
        <v>7601</v>
      </c>
      <c r="B2630" s="682" t="s">
        <v>5732</v>
      </c>
      <c r="C2630" s="419"/>
      <c r="D2630" s="419"/>
      <c r="E2630" s="419"/>
      <c r="F2630" s="419"/>
      <c r="G2630" s="419"/>
      <c r="H2630" s="419"/>
      <c r="I2630" s="419"/>
      <c r="J2630" s="419"/>
      <c r="K2630" s="419"/>
      <c r="L2630" s="419"/>
      <c r="M2630" t="s">
        <v>2161</v>
      </c>
      <c r="N2630">
        <v>5</v>
      </c>
      <c r="O2630">
        <v>2</v>
      </c>
      <c r="P2630">
        <v>3</v>
      </c>
      <c r="Q2630">
        <v>1</v>
      </c>
      <c r="R2630">
        <v>2</v>
      </c>
      <c r="S2630">
        <v>0</v>
      </c>
      <c r="T2630">
        <v>0</v>
      </c>
      <c r="U2630">
        <v>0</v>
      </c>
      <c r="V2630">
        <v>2</v>
      </c>
      <c r="W2630">
        <v>1</v>
      </c>
      <c r="X2630">
        <v>0</v>
      </c>
      <c r="Y2630">
        <v>0</v>
      </c>
      <c r="Z2630">
        <v>0</v>
      </c>
      <c r="AA2630">
        <v>0</v>
      </c>
      <c r="AB2630">
        <v>1</v>
      </c>
      <c r="AC2630" s="419">
        <f t="shared" si="252"/>
        <v>0</v>
      </c>
      <c r="AD2630" s="419">
        <f t="shared" si="253"/>
        <v>2</v>
      </c>
      <c r="AE2630" s="419">
        <f t="shared" si="254"/>
        <v>0</v>
      </c>
      <c r="AF2630" s="419">
        <f t="shared" si="255"/>
        <v>0</v>
      </c>
      <c r="AG2630" s="419">
        <f t="shared" si="256"/>
        <v>0</v>
      </c>
      <c r="AH2630" s="419">
        <f t="shared" si="257"/>
        <v>1</v>
      </c>
    </row>
    <row r="2631" spans="1:34" ht="14.5" x14ac:dyDescent="0.35">
      <c r="A2631" s="681" t="s">
        <v>11315</v>
      </c>
      <c r="B2631" s="682" t="s">
        <v>11314</v>
      </c>
      <c r="C2631" s="419"/>
      <c r="D2631" s="419"/>
      <c r="E2631" s="419"/>
      <c r="F2631" s="419"/>
      <c r="G2631" s="419"/>
      <c r="H2631" s="419"/>
      <c r="I2631" s="419"/>
      <c r="J2631" s="419"/>
      <c r="K2631" s="419"/>
      <c r="L2631" s="419"/>
      <c r="M2631" t="s">
        <v>11316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 s="419">
        <f t="shared" si="252"/>
        <v>0</v>
      </c>
      <c r="AD2631" s="419">
        <f t="shared" si="253"/>
        <v>0</v>
      </c>
      <c r="AE2631" s="419">
        <f t="shared" si="254"/>
        <v>0</v>
      </c>
      <c r="AF2631" s="419">
        <f t="shared" si="255"/>
        <v>0</v>
      </c>
      <c r="AG2631" s="419">
        <f t="shared" si="256"/>
        <v>0</v>
      </c>
      <c r="AH2631" s="419">
        <f t="shared" si="257"/>
        <v>0</v>
      </c>
    </row>
    <row r="2632" spans="1:34" ht="14.5" x14ac:dyDescent="0.35">
      <c r="A2632" s="681" t="s">
        <v>7245</v>
      </c>
      <c r="B2632" s="682" t="s">
        <v>5735</v>
      </c>
      <c r="C2632" s="419"/>
      <c r="D2632" s="419"/>
      <c r="E2632" s="419"/>
      <c r="F2632" s="419"/>
      <c r="G2632" s="419"/>
      <c r="H2632" s="419"/>
      <c r="I2632" s="419"/>
      <c r="J2632" s="419"/>
      <c r="K2632" s="419"/>
      <c r="L2632" s="419"/>
      <c r="M2632" t="s">
        <v>5736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 s="419">
        <f t="shared" si="252"/>
        <v>0</v>
      </c>
      <c r="AD2632" s="419">
        <f t="shared" si="253"/>
        <v>0</v>
      </c>
      <c r="AE2632" s="419">
        <f t="shared" si="254"/>
        <v>0</v>
      </c>
      <c r="AF2632" s="419">
        <f t="shared" si="255"/>
        <v>0</v>
      </c>
      <c r="AG2632" s="419">
        <f t="shared" si="256"/>
        <v>0</v>
      </c>
      <c r="AH2632" s="419">
        <f t="shared" si="257"/>
        <v>0</v>
      </c>
    </row>
    <row r="2633" spans="1:34" ht="14.5" x14ac:dyDescent="0.35">
      <c r="A2633" s="681" t="s">
        <v>5737</v>
      </c>
      <c r="B2633" s="682" t="s">
        <v>5738</v>
      </c>
      <c r="C2633" s="419"/>
      <c r="D2633" s="419"/>
      <c r="E2633" s="419"/>
      <c r="F2633" s="419"/>
      <c r="G2633" s="419"/>
      <c r="H2633" s="419"/>
      <c r="I2633" s="419"/>
      <c r="J2633" s="419"/>
      <c r="K2633" s="419"/>
      <c r="L2633" s="419"/>
      <c r="M2633" t="s">
        <v>5739</v>
      </c>
      <c r="N2633">
        <v>8</v>
      </c>
      <c r="O2633">
        <v>5</v>
      </c>
      <c r="P2633">
        <v>3</v>
      </c>
      <c r="Q2633">
        <v>1</v>
      </c>
      <c r="R2633">
        <v>0</v>
      </c>
      <c r="S2633">
        <v>2</v>
      </c>
      <c r="T2633">
        <v>3</v>
      </c>
      <c r="U2633">
        <v>1</v>
      </c>
      <c r="V2633">
        <v>1</v>
      </c>
      <c r="W2633">
        <v>1</v>
      </c>
      <c r="X2633">
        <v>0</v>
      </c>
      <c r="Y2633">
        <v>1</v>
      </c>
      <c r="Z2633">
        <v>2</v>
      </c>
      <c r="AA2633">
        <v>1</v>
      </c>
      <c r="AB2633">
        <v>0</v>
      </c>
      <c r="AC2633" s="419">
        <f t="shared" si="252"/>
        <v>0</v>
      </c>
      <c r="AD2633" s="419">
        <f t="shared" si="253"/>
        <v>0</v>
      </c>
      <c r="AE2633" s="419">
        <f t="shared" si="254"/>
        <v>1</v>
      </c>
      <c r="AF2633" s="419">
        <f t="shared" si="255"/>
        <v>1</v>
      </c>
      <c r="AG2633" s="419">
        <f t="shared" si="256"/>
        <v>0</v>
      </c>
      <c r="AH2633" s="419">
        <f t="shared" si="257"/>
        <v>1</v>
      </c>
    </row>
    <row r="2634" spans="1:34" ht="14.5" x14ac:dyDescent="0.35">
      <c r="A2634" s="681" t="s">
        <v>5740</v>
      </c>
      <c r="B2634" s="682" t="s">
        <v>11346</v>
      </c>
      <c r="C2634" s="419"/>
      <c r="D2634" s="419"/>
      <c r="E2634" s="419"/>
      <c r="F2634" s="419"/>
      <c r="G2634" s="419"/>
      <c r="H2634" s="419"/>
      <c r="I2634" s="419"/>
      <c r="J2634" s="419"/>
      <c r="K2634" s="419"/>
      <c r="L2634" s="419"/>
      <c r="M2634" t="s">
        <v>1320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 s="419">
        <f t="shared" si="252"/>
        <v>0</v>
      </c>
      <c r="AD2634" s="419">
        <f t="shared" si="253"/>
        <v>0</v>
      </c>
      <c r="AE2634" s="419">
        <f t="shared" si="254"/>
        <v>0</v>
      </c>
      <c r="AF2634" s="419">
        <f t="shared" si="255"/>
        <v>0</v>
      </c>
      <c r="AG2634" s="419">
        <f t="shared" si="256"/>
        <v>0</v>
      </c>
      <c r="AH2634" s="419">
        <f t="shared" si="257"/>
        <v>0</v>
      </c>
    </row>
    <row r="2635" spans="1:34" ht="14.5" x14ac:dyDescent="0.35">
      <c r="A2635" s="681" t="s">
        <v>5741</v>
      </c>
      <c r="B2635" s="682" t="s">
        <v>5742</v>
      </c>
      <c r="C2635" s="419"/>
      <c r="D2635" s="419"/>
      <c r="E2635" s="419"/>
      <c r="F2635" s="419"/>
      <c r="G2635" s="419"/>
      <c r="H2635" s="419"/>
      <c r="I2635" s="419"/>
      <c r="J2635" s="419"/>
      <c r="K2635" s="419"/>
      <c r="L2635" s="419"/>
      <c r="M2635" t="s">
        <v>5743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 s="419">
        <f t="shared" si="252"/>
        <v>0</v>
      </c>
      <c r="AD2635" s="419">
        <f t="shared" si="253"/>
        <v>0</v>
      </c>
      <c r="AE2635" s="419">
        <f t="shared" si="254"/>
        <v>0</v>
      </c>
      <c r="AF2635" s="419">
        <f t="shared" si="255"/>
        <v>0</v>
      </c>
      <c r="AG2635" s="419">
        <f t="shared" si="256"/>
        <v>0</v>
      </c>
      <c r="AH2635" s="419">
        <f t="shared" si="257"/>
        <v>0</v>
      </c>
    </row>
    <row r="2636" spans="1:34" ht="14.5" x14ac:dyDescent="0.35">
      <c r="A2636" s="681" t="s">
        <v>5744</v>
      </c>
      <c r="B2636" s="682" t="s">
        <v>8504</v>
      </c>
      <c r="C2636" s="419"/>
      <c r="D2636" s="419"/>
      <c r="E2636" s="419"/>
      <c r="F2636" s="419"/>
      <c r="G2636" s="419"/>
      <c r="H2636" s="419"/>
      <c r="I2636" s="419"/>
      <c r="J2636" s="419"/>
      <c r="K2636" s="419"/>
      <c r="L2636" s="419"/>
      <c r="M2636" t="s">
        <v>11375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 s="419">
        <f t="shared" si="252"/>
        <v>0</v>
      </c>
      <c r="AD2636" s="419">
        <f t="shared" si="253"/>
        <v>0</v>
      </c>
      <c r="AE2636" s="419">
        <f t="shared" si="254"/>
        <v>0</v>
      </c>
      <c r="AF2636" s="419">
        <f t="shared" si="255"/>
        <v>0</v>
      </c>
      <c r="AG2636" s="419">
        <f t="shared" si="256"/>
        <v>0</v>
      </c>
      <c r="AH2636" s="419">
        <f t="shared" si="257"/>
        <v>0</v>
      </c>
    </row>
    <row r="2637" spans="1:34" ht="14.5" x14ac:dyDescent="0.35">
      <c r="A2637" s="681" t="s">
        <v>5745</v>
      </c>
      <c r="B2637" s="682" t="s">
        <v>9563</v>
      </c>
      <c r="C2637" s="419"/>
      <c r="D2637" s="419"/>
      <c r="E2637" s="419"/>
      <c r="F2637" s="419"/>
      <c r="G2637" s="419"/>
      <c r="H2637" s="419"/>
      <c r="I2637" s="419"/>
      <c r="J2637" s="419"/>
      <c r="K2637" s="419"/>
      <c r="L2637" s="419"/>
      <c r="M2637" t="s">
        <v>9564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 s="419">
        <f t="shared" si="252"/>
        <v>0</v>
      </c>
      <c r="AD2637" s="419">
        <f t="shared" si="253"/>
        <v>0</v>
      </c>
      <c r="AE2637" s="419">
        <f t="shared" si="254"/>
        <v>0</v>
      </c>
      <c r="AF2637" s="419">
        <f t="shared" si="255"/>
        <v>0</v>
      </c>
      <c r="AG2637" s="419">
        <f t="shared" si="256"/>
        <v>0</v>
      </c>
      <c r="AH2637" s="419">
        <f t="shared" si="257"/>
        <v>0</v>
      </c>
    </row>
    <row r="2638" spans="1:34" ht="14.5" x14ac:dyDescent="0.35">
      <c r="A2638" s="681" t="s">
        <v>11426</v>
      </c>
      <c r="B2638" s="682" t="s">
        <v>11425</v>
      </c>
      <c r="C2638" s="419"/>
      <c r="D2638" s="419"/>
      <c r="E2638" s="419"/>
      <c r="F2638" s="419"/>
      <c r="G2638" s="419"/>
      <c r="H2638" s="419"/>
      <c r="I2638" s="419"/>
      <c r="J2638" s="419"/>
      <c r="K2638" s="419"/>
      <c r="L2638" s="419"/>
      <c r="M2638" t="s">
        <v>257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 s="419">
        <f t="shared" si="252"/>
        <v>0</v>
      </c>
      <c r="AD2638" s="419">
        <f t="shared" si="253"/>
        <v>0</v>
      </c>
      <c r="AE2638" s="419">
        <f t="shared" si="254"/>
        <v>0</v>
      </c>
      <c r="AF2638" s="419">
        <f t="shared" si="255"/>
        <v>0</v>
      </c>
      <c r="AG2638" s="419">
        <f t="shared" si="256"/>
        <v>0</v>
      </c>
      <c r="AH2638" s="419">
        <f t="shared" si="257"/>
        <v>0</v>
      </c>
    </row>
    <row r="2639" spans="1:34" ht="14.5" x14ac:dyDescent="0.35">
      <c r="A2639" s="681" t="s">
        <v>5746</v>
      </c>
      <c r="B2639" s="682" t="s">
        <v>5747</v>
      </c>
      <c r="C2639" s="419"/>
      <c r="D2639" s="419"/>
      <c r="E2639" s="419"/>
      <c r="F2639" s="419"/>
      <c r="G2639" s="419"/>
      <c r="H2639" s="419"/>
      <c r="I2639" s="419"/>
      <c r="J2639" s="419"/>
      <c r="K2639" s="419"/>
      <c r="L2639" s="419"/>
      <c r="M2639" t="s">
        <v>5748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 s="419">
        <f t="shared" si="252"/>
        <v>0</v>
      </c>
      <c r="AD2639" s="419">
        <f t="shared" si="253"/>
        <v>0</v>
      </c>
      <c r="AE2639" s="419">
        <f t="shared" si="254"/>
        <v>0</v>
      </c>
      <c r="AF2639" s="419">
        <f t="shared" si="255"/>
        <v>0</v>
      </c>
      <c r="AG2639" s="419">
        <f t="shared" si="256"/>
        <v>0</v>
      </c>
      <c r="AH2639" s="419">
        <f t="shared" si="257"/>
        <v>0</v>
      </c>
    </row>
    <row r="2640" spans="1:34" ht="14.5" x14ac:dyDescent="0.35">
      <c r="A2640" s="681" t="s">
        <v>5044</v>
      </c>
      <c r="B2640" s="682" t="s">
        <v>8511</v>
      </c>
      <c r="C2640" s="419"/>
      <c r="D2640" s="419"/>
      <c r="E2640" s="419"/>
      <c r="F2640" s="419"/>
      <c r="G2640" s="419"/>
      <c r="H2640" s="419"/>
      <c r="I2640" s="419"/>
      <c r="J2640" s="419"/>
      <c r="K2640" s="419"/>
      <c r="L2640" s="419"/>
      <c r="M2640" t="s">
        <v>198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 s="419">
        <f t="shared" si="252"/>
        <v>0</v>
      </c>
      <c r="AD2640" s="419">
        <f t="shared" si="253"/>
        <v>0</v>
      </c>
      <c r="AE2640" s="419">
        <f t="shared" si="254"/>
        <v>0</v>
      </c>
      <c r="AF2640" s="419">
        <f t="shared" si="255"/>
        <v>0</v>
      </c>
      <c r="AG2640" s="419">
        <f t="shared" si="256"/>
        <v>0</v>
      </c>
      <c r="AH2640" s="419">
        <f t="shared" si="257"/>
        <v>0</v>
      </c>
    </row>
    <row r="2641" spans="1:34" ht="14.5" x14ac:dyDescent="0.35">
      <c r="A2641" s="681" t="s">
        <v>11450</v>
      </c>
      <c r="B2641" s="682" t="s">
        <v>11449</v>
      </c>
      <c r="C2641" s="419"/>
      <c r="D2641" s="419"/>
      <c r="E2641" s="419"/>
      <c r="F2641" s="419"/>
      <c r="G2641" s="419"/>
      <c r="H2641" s="419"/>
      <c r="I2641" s="419"/>
      <c r="J2641" s="419"/>
      <c r="K2641" s="419"/>
      <c r="L2641" s="419"/>
      <c r="M2641" t="s">
        <v>2799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 s="419">
        <f t="shared" si="252"/>
        <v>0</v>
      </c>
      <c r="AD2641" s="419">
        <f t="shared" si="253"/>
        <v>0</v>
      </c>
      <c r="AE2641" s="419">
        <f t="shared" si="254"/>
        <v>0</v>
      </c>
      <c r="AF2641" s="419">
        <f t="shared" si="255"/>
        <v>0</v>
      </c>
      <c r="AG2641" s="419">
        <f t="shared" si="256"/>
        <v>0</v>
      </c>
      <c r="AH2641" s="419">
        <f t="shared" si="257"/>
        <v>0</v>
      </c>
    </row>
    <row r="2642" spans="1:34" ht="14.5" x14ac:dyDescent="0.35">
      <c r="A2642" s="681" t="s">
        <v>11453</v>
      </c>
      <c r="B2642" s="682" t="s">
        <v>11452</v>
      </c>
      <c r="C2642" s="419"/>
      <c r="D2642" s="419"/>
      <c r="E2642" s="419"/>
      <c r="F2642" s="419"/>
      <c r="G2642" s="419"/>
      <c r="H2642" s="419"/>
      <c r="I2642" s="419"/>
      <c r="J2642" s="419"/>
      <c r="K2642" s="419"/>
      <c r="L2642" s="419"/>
      <c r="M2642" t="s">
        <v>11454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 s="419">
        <f t="shared" si="252"/>
        <v>0</v>
      </c>
      <c r="AD2642" s="419">
        <f t="shared" si="253"/>
        <v>0</v>
      </c>
      <c r="AE2642" s="419">
        <f t="shared" si="254"/>
        <v>0</v>
      </c>
      <c r="AF2642" s="419">
        <f t="shared" si="255"/>
        <v>0</v>
      </c>
      <c r="AG2642" s="419">
        <f t="shared" si="256"/>
        <v>0</v>
      </c>
      <c r="AH2642" s="419">
        <f t="shared" si="257"/>
        <v>0</v>
      </c>
    </row>
    <row r="2643" spans="1:34" ht="14.5" x14ac:dyDescent="0.35">
      <c r="A2643" s="681" t="s">
        <v>3108</v>
      </c>
      <c r="B2643" s="682" t="s">
        <v>5750</v>
      </c>
      <c r="C2643" s="419"/>
      <c r="D2643" s="419"/>
      <c r="E2643" s="419"/>
      <c r="F2643" s="419"/>
      <c r="G2643" s="419"/>
      <c r="H2643" s="419"/>
      <c r="I2643" s="419"/>
      <c r="J2643" s="419"/>
      <c r="K2643" s="419"/>
      <c r="L2643" s="419"/>
      <c r="M2643" t="s">
        <v>17372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 s="419">
        <f t="shared" si="252"/>
        <v>0</v>
      </c>
      <c r="AD2643" s="419">
        <f t="shared" si="253"/>
        <v>0</v>
      </c>
      <c r="AE2643" s="419">
        <f t="shared" si="254"/>
        <v>0</v>
      </c>
      <c r="AF2643" s="419">
        <f t="shared" si="255"/>
        <v>0</v>
      </c>
      <c r="AG2643" s="419">
        <f t="shared" si="256"/>
        <v>0</v>
      </c>
      <c r="AH2643" s="419">
        <f t="shared" si="257"/>
        <v>0</v>
      </c>
    </row>
    <row r="2644" spans="1:34" ht="14.5" x14ac:dyDescent="0.35">
      <c r="A2644" s="681" t="s">
        <v>3199</v>
      </c>
      <c r="B2644" s="682" t="s">
        <v>8546</v>
      </c>
      <c r="C2644" s="419"/>
      <c r="D2644" s="419"/>
      <c r="E2644" s="419"/>
      <c r="F2644" s="419"/>
      <c r="G2644" s="419"/>
      <c r="H2644" s="419"/>
      <c r="I2644" s="419"/>
      <c r="J2644" s="419"/>
      <c r="K2644" s="419"/>
      <c r="L2644" s="419"/>
      <c r="M2644" t="s">
        <v>1597</v>
      </c>
      <c r="N2644">
        <v>1</v>
      </c>
      <c r="O2644">
        <v>1</v>
      </c>
      <c r="P2644">
        <v>0</v>
      </c>
      <c r="Q2644">
        <v>0</v>
      </c>
      <c r="R2644">
        <v>0</v>
      </c>
      <c r="S2644">
        <v>0</v>
      </c>
      <c r="T2644">
        <v>1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1</v>
      </c>
      <c r="AA2644">
        <v>0</v>
      </c>
      <c r="AB2644">
        <v>0</v>
      </c>
      <c r="AC2644" s="419">
        <f t="shared" si="252"/>
        <v>0</v>
      </c>
      <c r="AD2644" s="419">
        <f t="shared" si="253"/>
        <v>0</v>
      </c>
      <c r="AE2644" s="419">
        <f t="shared" si="254"/>
        <v>0</v>
      </c>
      <c r="AF2644" s="419">
        <f t="shared" si="255"/>
        <v>0</v>
      </c>
      <c r="AG2644" s="419">
        <f t="shared" si="256"/>
        <v>0</v>
      </c>
      <c r="AH2644" s="419">
        <f t="shared" si="257"/>
        <v>0</v>
      </c>
    </row>
    <row r="2645" spans="1:34" ht="14.5" x14ac:dyDescent="0.35">
      <c r="A2645" s="681" t="s">
        <v>3609</v>
      </c>
      <c r="B2645" s="682" t="s">
        <v>11559</v>
      </c>
      <c r="C2645" s="419"/>
      <c r="D2645" s="419"/>
      <c r="E2645" s="419"/>
      <c r="F2645" s="419"/>
      <c r="G2645" s="419"/>
      <c r="H2645" s="419"/>
      <c r="I2645" s="419"/>
      <c r="J2645" s="419"/>
      <c r="K2645" s="419"/>
      <c r="L2645" s="419"/>
      <c r="M2645" t="s">
        <v>699</v>
      </c>
      <c r="N2645">
        <v>4</v>
      </c>
      <c r="O2645">
        <v>1</v>
      </c>
      <c r="P2645">
        <v>3</v>
      </c>
      <c r="Q2645">
        <v>3</v>
      </c>
      <c r="R2645">
        <v>0</v>
      </c>
      <c r="S2645">
        <v>0</v>
      </c>
      <c r="T2645">
        <v>1</v>
      </c>
      <c r="U2645">
        <v>0</v>
      </c>
      <c r="V2645">
        <v>0</v>
      </c>
      <c r="W2645">
        <v>1</v>
      </c>
      <c r="X2645">
        <v>0</v>
      </c>
      <c r="Y2645">
        <v>0</v>
      </c>
      <c r="Z2645">
        <v>0</v>
      </c>
      <c r="AA2645">
        <v>0</v>
      </c>
      <c r="AB2645">
        <v>0</v>
      </c>
      <c r="AC2645" s="419">
        <f t="shared" si="252"/>
        <v>2</v>
      </c>
      <c r="AD2645" s="419">
        <f t="shared" si="253"/>
        <v>0</v>
      </c>
      <c r="AE2645" s="419">
        <f t="shared" si="254"/>
        <v>0</v>
      </c>
      <c r="AF2645" s="419">
        <f t="shared" si="255"/>
        <v>1</v>
      </c>
      <c r="AG2645" s="419">
        <f t="shared" si="256"/>
        <v>0</v>
      </c>
      <c r="AH2645" s="419">
        <f t="shared" si="257"/>
        <v>0</v>
      </c>
    </row>
    <row r="2646" spans="1:34" ht="14.5" x14ac:dyDescent="0.35">
      <c r="A2646" s="681" t="s">
        <v>11337</v>
      </c>
      <c r="B2646" s="682" t="s">
        <v>11336</v>
      </c>
      <c r="C2646" s="419"/>
      <c r="D2646" s="419"/>
      <c r="E2646" s="419"/>
      <c r="F2646" s="419"/>
      <c r="G2646" s="419"/>
      <c r="H2646" s="419"/>
      <c r="I2646" s="419"/>
      <c r="J2646" s="419"/>
      <c r="K2646" s="419"/>
      <c r="L2646" s="419"/>
      <c r="M2646" t="s">
        <v>11338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 s="419">
        <f t="shared" si="252"/>
        <v>0</v>
      </c>
      <c r="AD2646" s="419">
        <f t="shared" si="253"/>
        <v>0</v>
      </c>
      <c r="AE2646" s="419">
        <f t="shared" si="254"/>
        <v>0</v>
      </c>
      <c r="AF2646" s="419">
        <f t="shared" si="255"/>
        <v>0</v>
      </c>
      <c r="AG2646" s="419">
        <f t="shared" si="256"/>
        <v>0</v>
      </c>
      <c r="AH2646" s="419">
        <f t="shared" si="257"/>
        <v>0</v>
      </c>
    </row>
    <row r="2647" spans="1:34" ht="14.5" x14ac:dyDescent="0.35">
      <c r="A2647" s="681" t="s">
        <v>5753</v>
      </c>
      <c r="B2647" s="682" t="s">
        <v>5754</v>
      </c>
      <c r="C2647" s="419"/>
      <c r="D2647" s="419"/>
      <c r="E2647" s="419"/>
      <c r="F2647" s="419"/>
      <c r="G2647" s="419"/>
      <c r="H2647" s="419"/>
      <c r="I2647" s="419"/>
      <c r="J2647" s="419"/>
      <c r="K2647" s="419"/>
      <c r="L2647" s="419"/>
      <c r="M2647" t="s">
        <v>1541</v>
      </c>
      <c r="N2647">
        <v>4</v>
      </c>
      <c r="O2647">
        <v>3</v>
      </c>
      <c r="P2647">
        <v>1</v>
      </c>
      <c r="Q2647">
        <v>1</v>
      </c>
      <c r="R2647">
        <v>3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3</v>
      </c>
      <c r="Y2647">
        <v>0</v>
      </c>
      <c r="Z2647">
        <v>0</v>
      </c>
      <c r="AA2647">
        <v>0</v>
      </c>
      <c r="AB2647">
        <v>0</v>
      </c>
      <c r="AC2647" s="419">
        <f t="shared" si="252"/>
        <v>1</v>
      </c>
      <c r="AD2647" s="419">
        <f t="shared" si="253"/>
        <v>0</v>
      </c>
      <c r="AE2647" s="419">
        <f t="shared" si="254"/>
        <v>0</v>
      </c>
      <c r="AF2647" s="419">
        <f t="shared" si="255"/>
        <v>0</v>
      </c>
      <c r="AG2647" s="419">
        <f t="shared" si="256"/>
        <v>0</v>
      </c>
      <c r="AH2647" s="419">
        <f t="shared" si="257"/>
        <v>0</v>
      </c>
    </row>
    <row r="2648" spans="1:34" ht="14.5" x14ac:dyDescent="0.35">
      <c r="A2648" s="681" t="s">
        <v>7960</v>
      </c>
      <c r="B2648" s="682" t="s">
        <v>5755</v>
      </c>
      <c r="C2648" s="419"/>
      <c r="D2648" s="419"/>
      <c r="E2648" s="419"/>
      <c r="F2648" s="419"/>
      <c r="G2648" s="419"/>
      <c r="H2648" s="419"/>
      <c r="I2648" s="419"/>
      <c r="J2648" s="419"/>
      <c r="K2648" s="419"/>
      <c r="L2648" s="419"/>
      <c r="M2648" t="s">
        <v>5756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 s="419">
        <f t="shared" si="252"/>
        <v>0</v>
      </c>
      <c r="AD2648" s="419">
        <f t="shared" si="253"/>
        <v>0</v>
      </c>
      <c r="AE2648" s="419">
        <f t="shared" si="254"/>
        <v>0</v>
      </c>
      <c r="AF2648" s="419">
        <f t="shared" si="255"/>
        <v>0</v>
      </c>
      <c r="AG2648" s="419">
        <f t="shared" si="256"/>
        <v>0</v>
      </c>
      <c r="AH2648" s="419">
        <f t="shared" si="257"/>
        <v>0</v>
      </c>
    </row>
    <row r="2649" spans="1:34" ht="14.5" x14ac:dyDescent="0.35">
      <c r="A2649" s="681" t="s">
        <v>4486</v>
      </c>
      <c r="B2649" s="682" t="s">
        <v>7173</v>
      </c>
      <c r="C2649" s="419"/>
      <c r="D2649" s="419"/>
      <c r="E2649" s="419"/>
      <c r="F2649" s="419"/>
      <c r="G2649" s="419"/>
      <c r="H2649" s="419"/>
      <c r="I2649" s="419"/>
      <c r="J2649" s="419"/>
      <c r="K2649" s="419"/>
      <c r="L2649" s="419"/>
      <c r="M2649" t="s">
        <v>7175</v>
      </c>
      <c r="N2649">
        <v>3</v>
      </c>
      <c r="O2649">
        <v>2</v>
      </c>
      <c r="P2649">
        <v>1</v>
      </c>
      <c r="Q2649">
        <v>1</v>
      </c>
      <c r="R2649">
        <v>0</v>
      </c>
      <c r="S2649">
        <v>0</v>
      </c>
      <c r="T2649">
        <v>1</v>
      </c>
      <c r="U2649">
        <v>1</v>
      </c>
      <c r="V2649">
        <v>0</v>
      </c>
      <c r="W2649">
        <v>1</v>
      </c>
      <c r="X2649">
        <v>0</v>
      </c>
      <c r="Y2649">
        <v>0</v>
      </c>
      <c r="Z2649">
        <v>0</v>
      </c>
      <c r="AA2649">
        <v>1</v>
      </c>
      <c r="AB2649">
        <v>0</v>
      </c>
      <c r="AC2649" s="419">
        <f t="shared" si="252"/>
        <v>0</v>
      </c>
      <c r="AD2649" s="419">
        <f t="shared" si="253"/>
        <v>0</v>
      </c>
      <c r="AE2649" s="419">
        <f t="shared" si="254"/>
        <v>0</v>
      </c>
      <c r="AF2649" s="419">
        <f t="shared" si="255"/>
        <v>1</v>
      </c>
      <c r="AG2649" s="419">
        <f t="shared" si="256"/>
        <v>0</v>
      </c>
      <c r="AH2649" s="419">
        <f t="shared" si="257"/>
        <v>0</v>
      </c>
    </row>
    <row r="2650" spans="1:34" ht="14.5" x14ac:dyDescent="0.35">
      <c r="A2650" s="681" t="s">
        <v>11406</v>
      </c>
      <c r="B2650" s="682" t="s">
        <v>11405</v>
      </c>
      <c r="C2650" s="419"/>
      <c r="D2650" s="419"/>
      <c r="E2650" s="419"/>
      <c r="F2650" s="419"/>
      <c r="G2650" s="419"/>
      <c r="H2650" s="419"/>
      <c r="I2650" s="419"/>
      <c r="J2650" s="419"/>
      <c r="K2650" s="419"/>
      <c r="L2650" s="419"/>
      <c r="M2650" t="s">
        <v>1597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 s="419">
        <f t="shared" si="252"/>
        <v>0</v>
      </c>
      <c r="AD2650" s="419">
        <f t="shared" si="253"/>
        <v>0</v>
      </c>
      <c r="AE2650" s="419">
        <f t="shared" si="254"/>
        <v>0</v>
      </c>
      <c r="AF2650" s="419">
        <f t="shared" si="255"/>
        <v>0</v>
      </c>
      <c r="AG2650" s="419">
        <f t="shared" si="256"/>
        <v>0</v>
      </c>
      <c r="AH2650" s="419">
        <f t="shared" si="257"/>
        <v>0</v>
      </c>
    </row>
    <row r="2651" spans="1:34" ht="14.5" x14ac:dyDescent="0.35">
      <c r="A2651" s="681" t="s">
        <v>5759</v>
      </c>
      <c r="B2651" s="682" t="s">
        <v>5760</v>
      </c>
      <c r="C2651" s="419"/>
      <c r="D2651" s="419"/>
      <c r="E2651" s="419"/>
      <c r="F2651" s="419"/>
      <c r="G2651" s="419"/>
      <c r="H2651" s="419"/>
      <c r="I2651" s="419"/>
      <c r="J2651" s="419"/>
      <c r="K2651" s="419"/>
      <c r="L2651" s="419"/>
      <c r="M2651" t="s">
        <v>7377</v>
      </c>
      <c r="N2651">
        <v>3</v>
      </c>
      <c r="O2651">
        <v>2</v>
      </c>
      <c r="P2651">
        <v>1</v>
      </c>
      <c r="Q2651">
        <v>0</v>
      </c>
      <c r="R2651">
        <v>0</v>
      </c>
      <c r="S2651">
        <v>2</v>
      </c>
      <c r="T2651">
        <v>0</v>
      </c>
      <c r="U2651">
        <v>1</v>
      </c>
      <c r="V2651">
        <v>0</v>
      </c>
      <c r="W2651">
        <v>0</v>
      </c>
      <c r="X2651">
        <v>0</v>
      </c>
      <c r="Y2651">
        <v>1</v>
      </c>
      <c r="Z2651">
        <v>0</v>
      </c>
      <c r="AA2651">
        <v>1</v>
      </c>
      <c r="AB2651">
        <v>0</v>
      </c>
      <c r="AC2651" s="419">
        <f t="shared" si="252"/>
        <v>0</v>
      </c>
      <c r="AD2651" s="419">
        <f t="shared" si="253"/>
        <v>0</v>
      </c>
      <c r="AE2651" s="419">
        <f t="shared" si="254"/>
        <v>1</v>
      </c>
      <c r="AF2651" s="419">
        <f t="shared" si="255"/>
        <v>0</v>
      </c>
      <c r="AG2651" s="419">
        <f t="shared" si="256"/>
        <v>0</v>
      </c>
      <c r="AH2651" s="419">
        <f t="shared" si="257"/>
        <v>0</v>
      </c>
    </row>
    <row r="2652" spans="1:34" ht="14.5" x14ac:dyDescent="0.35">
      <c r="A2652" s="681" t="s">
        <v>5762</v>
      </c>
      <c r="B2652" s="682" t="s">
        <v>5763</v>
      </c>
      <c r="C2652" s="419"/>
      <c r="D2652" s="419"/>
      <c r="E2652" s="419"/>
      <c r="F2652" s="419"/>
      <c r="G2652" s="419"/>
      <c r="H2652" s="419"/>
      <c r="I2652" s="419"/>
      <c r="J2652" s="419"/>
      <c r="K2652" s="419"/>
      <c r="L2652" s="419"/>
      <c r="M2652" t="s">
        <v>5764</v>
      </c>
      <c r="N2652">
        <v>24</v>
      </c>
      <c r="O2652">
        <v>17</v>
      </c>
      <c r="P2652">
        <v>7</v>
      </c>
      <c r="Q2652">
        <v>6</v>
      </c>
      <c r="R2652">
        <v>3</v>
      </c>
      <c r="S2652">
        <v>5</v>
      </c>
      <c r="T2652">
        <v>7</v>
      </c>
      <c r="U2652">
        <v>3</v>
      </c>
      <c r="V2652">
        <v>0</v>
      </c>
      <c r="W2652">
        <v>5</v>
      </c>
      <c r="X2652">
        <v>0</v>
      </c>
      <c r="Y2652">
        <v>4</v>
      </c>
      <c r="Z2652">
        <v>5</v>
      </c>
      <c r="AA2652">
        <v>3</v>
      </c>
      <c r="AB2652">
        <v>0</v>
      </c>
      <c r="AC2652" s="419">
        <f t="shared" si="252"/>
        <v>1</v>
      </c>
      <c r="AD2652" s="419">
        <f t="shared" si="253"/>
        <v>3</v>
      </c>
      <c r="AE2652" s="419">
        <f t="shared" si="254"/>
        <v>1</v>
      </c>
      <c r="AF2652" s="419">
        <f t="shared" si="255"/>
        <v>2</v>
      </c>
      <c r="AG2652" s="419">
        <f t="shared" si="256"/>
        <v>0</v>
      </c>
      <c r="AH2652" s="419">
        <f t="shared" si="257"/>
        <v>0</v>
      </c>
    </row>
    <row r="2653" spans="1:34" ht="14.5" x14ac:dyDescent="0.35">
      <c r="A2653" s="681" t="s">
        <v>5766</v>
      </c>
      <c r="B2653" s="682" t="s">
        <v>5767</v>
      </c>
      <c r="C2653" s="419"/>
      <c r="D2653" s="419"/>
      <c r="E2653" s="419"/>
      <c r="F2653" s="419"/>
      <c r="G2653" s="419"/>
      <c r="H2653" s="419"/>
      <c r="I2653" s="419"/>
      <c r="J2653" s="419"/>
      <c r="K2653" s="419"/>
      <c r="L2653" s="419"/>
      <c r="M2653" t="s">
        <v>5768</v>
      </c>
      <c r="N2653">
        <v>9</v>
      </c>
      <c r="O2653">
        <v>3</v>
      </c>
      <c r="P2653">
        <v>6</v>
      </c>
      <c r="Q2653">
        <v>1</v>
      </c>
      <c r="R2653">
        <v>1</v>
      </c>
      <c r="S2653">
        <v>3</v>
      </c>
      <c r="T2653">
        <v>1</v>
      </c>
      <c r="U2653">
        <v>3</v>
      </c>
      <c r="V2653">
        <v>0</v>
      </c>
      <c r="W2653">
        <v>1</v>
      </c>
      <c r="X2653">
        <v>0</v>
      </c>
      <c r="Y2653">
        <v>0</v>
      </c>
      <c r="Z2653">
        <v>1</v>
      </c>
      <c r="AA2653">
        <v>1</v>
      </c>
      <c r="AB2653">
        <v>0</v>
      </c>
      <c r="AC2653" s="419">
        <f t="shared" si="252"/>
        <v>0</v>
      </c>
      <c r="AD2653" s="419">
        <f t="shared" si="253"/>
        <v>1</v>
      </c>
      <c r="AE2653" s="419">
        <f t="shared" si="254"/>
        <v>3</v>
      </c>
      <c r="AF2653" s="419">
        <f t="shared" si="255"/>
        <v>0</v>
      </c>
      <c r="AG2653" s="419">
        <f t="shared" si="256"/>
        <v>2</v>
      </c>
      <c r="AH2653" s="419">
        <f t="shared" si="257"/>
        <v>0</v>
      </c>
    </row>
    <row r="2654" spans="1:34" ht="14.5" x14ac:dyDescent="0.35">
      <c r="A2654" s="681" t="s">
        <v>5769</v>
      </c>
      <c r="B2654" s="682" t="s">
        <v>11409</v>
      </c>
      <c r="C2654" s="419"/>
      <c r="D2654" s="419"/>
      <c r="E2654" s="419"/>
      <c r="F2654" s="419"/>
      <c r="G2654" s="419"/>
      <c r="H2654" s="419"/>
      <c r="I2654" s="419"/>
      <c r="J2654" s="419"/>
      <c r="K2654" s="419"/>
      <c r="L2654" s="419"/>
      <c r="M2654" t="s">
        <v>11410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 s="419">
        <f t="shared" si="252"/>
        <v>0</v>
      </c>
      <c r="AD2654" s="419">
        <f t="shared" si="253"/>
        <v>0</v>
      </c>
      <c r="AE2654" s="419">
        <f t="shared" si="254"/>
        <v>0</v>
      </c>
      <c r="AF2654" s="419">
        <f t="shared" si="255"/>
        <v>0</v>
      </c>
      <c r="AG2654" s="419">
        <f t="shared" si="256"/>
        <v>0</v>
      </c>
      <c r="AH2654" s="419">
        <f t="shared" si="257"/>
        <v>0</v>
      </c>
    </row>
    <row r="2655" spans="1:34" ht="14.5" x14ac:dyDescent="0.35">
      <c r="A2655" s="681" t="s">
        <v>5770</v>
      </c>
      <c r="B2655" s="682" t="s">
        <v>11487</v>
      </c>
      <c r="C2655" s="419"/>
      <c r="D2655" s="419"/>
      <c r="E2655" s="419"/>
      <c r="F2655" s="419"/>
      <c r="G2655" s="419"/>
      <c r="H2655" s="419"/>
      <c r="I2655" s="419"/>
      <c r="J2655" s="419"/>
      <c r="K2655" s="419"/>
      <c r="L2655" s="419"/>
      <c r="M2655" t="s">
        <v>11488</v>
      </c>
      <c r="N2655">
        <v>3</v>
      </c>
      <c r="O2655">
        <v>1</v>
      </c>
      <c r="P2655">
        <v>2</v>
      </c>
      <c r="Q2655">
        <v>0</v>
      </c>
      <c r="R2655">
        <v>0</v>
      </c>
      <c r="S2655">
        <v>0</v>
      </c>
      <c r="T2655">
        <v>0</v>
      </c>
      <c r="U2655">
        <v>3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1</v>
      </c>
      <c r="AB2655">
        <v>0</v>
      </c>
      <c r="AC2655" s="419">
        <f t="shared" si="252"/>
        <v>0</v>
      </c>
      <c r="AD2655" s="419">
        <f t="shared" si="253"/>
        <v>0</v>
      </c>
      <c r="AE2655" s="419">
        <f t="shared" si="254"/>
        <v>0</v>
      </c>
      <c r="AF2655" s="419">
        <f t="shared" si="255"/>
        <v>0</v>
      </c>
      <c r="AG2655" s="419">
        <f t="shared" si="256"/>
        <v>2</v>
      </c>
      <c r="AH2655" s="419">
        <f t="shared" si="257"/>
        <v>0</v>
      </c>
    </row>
    <row r="2656" spans="1:34" ht="14.5" x14ac:dyDescent="0.35">
      <c r="A2656" s="681" t="s">
        <v>5771</v>
      </c>
      <c r="B2656" s="682" t="s">
        <v>11416</v>
      </c>
      <c r="C2656" s="419"/>
      <c r="D2656" s="419"/>
      <c r="E2656" s="419"/>
      <c r="F2656" s="419"/>
      <c r="G2656" s="419"/>
      <c r="H2656" s="419"/>
      <c r="I2656" s="419"/>
      <c r="J2656" s="419"/>
      <c r="K2656" s="419"/>
      <c r="L2656" s="419"/>
      <c r="M2656" t="s">
        <v>11417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 s="419">
        <f t="shared" si="252"/>
        <v>0</v>
      </c>
      <c r="AD2656" s="419">
        <f t="shared" si="253"/>
        <v>0</v>
      </c>
      <c r="AE2656" s="419">
        <f t="shared" si="254"/>
        <v>0</v>
      </c>
      <c r="AF2656" s="419">
        <f t="shared" si="255"/>
        <v>0</v>
      </c>
      <c r="AG2656" s="419">
        <f t="shared" si="256"/>
        <v>0</v>
      </c>
      <c r="AH2656" s="419">
        <f t="shared" si="257"/>
        <v>0</v>
      </c>
    </row>
    <row r="2657" spans="1:34" ht="14.5" x14ac:dyDescent="0.35">
      <c r="A2657" s="681" t="s">
        <v>5772</v>
      </c>
      <c r="B2657" s="682" t="s">
        <v>5773</v>
      </c>
      <c r="C2657" s="419"/>
      <c r="D2657" s="419"/>
      <c r="E2657" s="419"/>
      <c r="F2657" s="419"/>
      <c r="G2657" s="419"/>
      <c r="H2657" s="419"/>
      <c r="I2657" s="419"/>
      <c r="J2657" s="419"/>
      <c r="K2657" s="419"/>
      <c r="L2657" s="419"/>
      <c r="M2657" t="s">
        <v>5774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 s="419">
        <f t="shared" si="252"/>
        <v>0</v>
      </c>
      <c r="AD2657" s="419">
        <f t="shared" si="253"/>
        <v>0</v>
      </c>
      <c r="AE2657" s="419">
        <f t="shared" si="254"/>
        <v>0</v>
      </c>
      <c r="AF2657" s="419">
        <f t="shared" si="255"/>
        <v>0</v>
      </c>
      <c r="AG2657" s="419">
        <f t="shared" si="256"/>
        <v>0</v>
      </c>
      <c r="AH2657" s="419">
        <f t="shared" si="257"/>
        <v>0</v>
      </c>
    </row>
    <row r="2658" spans="1:34" ht="14.5" x14ac:dyDescent="0.35">
      <c r="A2658" s="681" t="s">
        <v>7547</v>
      </c>
      <c r="B2658" s="682" t="s">
        <v>7145</v>
      </c>
      <c r="C2658" s="419"/>
      <c r="D2658" s="419"/>
      <c r="E2658" s="419"/>
      <c r="F2658" s="419"/>
      <c r="G2658" s="419"/>
      <c r="H2658" s="419"/>
      <c r="I2658" s="419"/>
      <c r="J2658" s="419"/>
      <c r="K2658" s="419"/>
      <c r="L2658" s="419"/>
      <c r="M2658" t="s">
        <v>7147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 s="419">
        <f t="shared" si="252"/>
        <v>0</v>
      </c>
      <c r="AD2658" s="419">
        <f t="shared" si="253"/>
        <v>0</v>
      </c>
      <c r="AE2658" s="419">
        <f t="shared" si="254"/>
        <v>0</v>
      </c>
      <c r="AF2658" s="419">
        <f t="shared" si="255"/>
        <v>0</v>
      </c>
      <c r="AG2658" s="419">
        <f t="shared" si="256"/>
        <v>0</v>
      </c>
      <c r="AH2658" s="419">
        <f t="shared" si="257"/>
        <v>0</v>
      </c>
    </row>
    <row r="2659" spans="1:34" ht="14.5" x14ac:dyDescent="0.35">
      <c r="A2659" s="681" t="s">
        <v>5436</v>
      </c>
      <c r="B2659" s="682" t="s">
        <v>8469</v>
      </c>
      <c r="C2659" s="419"/>
      <c r="D2659" s="419"/>
      <c r="E2659" s="419"/>
      <c r="F2659" s="419"/>
      <c r="G2659" s="419"/>
      <c r="H2659" s="419"/>
      <c r="I2659" s="419"/>
      <c r="J2659" s="419"/>
      <c r="K2659" s="419"/>
      <c r="L2659" s="419"/>
      <c r="M2659" t="s">
        <v>8470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 s="419">
        <f t="shared" si="252"/>
        <v>0</v>
      </c>
      <c r="AD2659" s="419">
        <f t="shared" si="253"/>
        <v>0</v>
      </c>
      <c r="AE2659" s="419">
        <f t="shared" si="254"/>
        <v>0</v>
      </c>
      <c r="AF2659" s="419">
        <f t="shared" si="255"/>
        <v>0</v>
      </c>
      <c r="AG2659" s="419">
        <f t="shared" si="256"/>
        <v>0</v>
      </c>
      <c r="AH2659" s="419">
        <f t="shared" si="257"/>
        <v>0</v>
      </c>
    </row>
    <row r="2660" spans="1:34" ht="14.5" x14ac:dyDescent="0.35">
      <c r="A2660" s="681" t="s">
        <v>5777</v>
      </c>
      <c r="B2660" s="682" t="s">
        <v>5778</v>
      </c>
      <c r="C2660" s="419"/>
      <c r="D2660" s="419"/>
      <c r="E2660" s="419"/>
      <c r="F2660" s="419"/>
      <c r="G2660" s="419"/>
      <c r="H2660" s="419"/>
      <c r="I2660" s="419"/>
      <c r="J2660" s="419"/>
      <c r="K2660" s="419"/>
      <c r="L2660" s="419"/>
      <c r="M2660" t="s">
        <v>5779</v>
      </c>
      <c r="N2660">
        <v>1</v>
      </c>
      <c r="O2660">
        <v>1</v>
      </c>
      <c r="P2660">
        <v>0</v>
      </c>
      <c r="Q2660">
        <v>1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1</v>
      </c>
      <c r="X2660">
        <v>0</v>
      </c>
      <c r="Y2660">
        <v>0</v>
      </c>
      <c r="Z2660">
        <v>0</v>
      </c>
      <c r="AA2660">
        <v>0</v>
      </c>
      <c r="AB2660">
        <v>0</v>
      </c>
      <c r="AC2660" s="419">
        <f t="shared" si="252"/>
        <v>0</v>
      </c>
      <c r="AD2660" s="419">
        <f t="shared" si="253"/>
        <v>0</v>
      </c>
      <c r="AE2660" s="419">
        <f t="shared" si="254"/>
        <v>0</v>
      </c>
      <c r="AF2660" s="419">
        <f t="shared" si="255"/>
        <v>0</v>
      </c>
      <c r="AG2660" s="419">
        <f t="shared" si="256"/>
        <v>0</v>
      </c>
      <c r="AH2660" s="419">
        <f t="shared" si="257"/>
        <v>0</v>
      </c>
    </row>
    <row r="2661" spans="1:34" ht="14.5" x14ac:dyDescent="0.35">
      <c r="A2661" s="681" t="s">
        <v>7650</v>
      </c>
      <c r="B2661" s="682" t="s">
        <v>5780</v>
      </c>
      <c r="C2661" s="419"/>
      <c r="D2661" s="419"/>
      <c r="E2661" s="419"/>
      <c r="F2661" s="419"/>
      <c r="G2661" s="419"/>
      <c r="H2661" s="419"/>
      <c r="I2661" s="419"/>
      <c r="J2661" s="419"/>
      <c r="K2661" s="419"/>
      <c r="L2661" s="419"/>
      <c r="M2661" t="s">
        <v>5781</v>
      </c>
      <c r="N2661">
        <v>1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1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 s="419">
        <f t="shared" si="252"/>
        <v>0</v>
      </c>
      <c r="AD2661" s="419">
        <f t="shared" si="253"/>
        <v>0</v>
      </c>
      <c r="AE2661" s="419">
        <f t="shared" si="254"/>
        <v>0</v>
      </c>
      <c r="AF2661" s="419">
        <f t="shared" si="255"/>
        <v>1</v>
      </c>
      <c r="AG2661" s="419">
        <f t="shared" si="256"/>
        <v>0</v>
      </c>
      <c r="AH2661" s="419">
        <f t="shared" si="257"/>
        <v>0</v>
      </c>
    </row>
    <row r="2662" spans="1:34" ht="14.5" x14ac:dyDescent="0.35">
      <c r="A2662" s="681" t="s">
        <v>5549</v>
      </c>
      <c r="B2662" s="682" t="s">
        <v>5782</v>
      </c>
      <c r="C2662" s="419"/>
      <c r="D2662" s="419"/>
      <c r="E2662" s="419"/>
      <c r="F2662" s="419"/>
      <c r="G2662" s="419"/>
      <c r="H2662" s="419"/>
      <c r="I2662" s="419"/>
      <c r="J2662" s="419"/>
      <c r="K2662" s="419"/>
      <c r="L2662" s="419"/>
      <c r="M2662" t="s">
        <v>2073</v>
      </c>
      <c r="N2662">
        <v>18</v>
      </c>
      <c r="O2662">
        <v>8</v>
      </c>
      <c r="P2662">
        <v>10</v>
      </c>
      <c r="Q2662">
        <v>4</v>
      </c>
      <c r="R2662">
        <v>6</v>
      </c>
      <c r="S2662">
        <v>2</v>
      </c>
      <c r="T2662">
        <v>3</v>
      </c>
      <c r="U2662">
        <v>2</v>
      </c>
      <c r="V2662">
        <v>1</v>
      </c>
      <c r="W2662">
        <v>1</v>
      </c>
      <c r="X2662">
        <v>4</v>
      </c>
      <c r="Y2662">
        <v>0</v>
      </c>
      <c r="Z2662">
        <v>1</v>
      </c>
      <c r="AA2662">
        <v>1</v>
      </c>
      <c r="AB2662">
        <v>1</v>
      </c>
      <c r="AC2662" s="419">
        <f t="shared" si="252"/>
        <v>3</v>
      </c>
      <c r="AD2662" s="419">
        <f t="shared" si="253"/>
        <v>2</v>
      </c>
      <c r="AE2662" s="419">
        <f t="shared" si="254"/>
        <v>2</v>
      </c>
      <c r="AF2662" s="419">
        <f t="shared" si="255"/>
        <v>2</v>
      </c>
      <c r="AG2662" s="419">
        <f t="shared" si="256"/>
        <v>1</v>
      </c>
      <c r="AH2662" s="419">
        <f t="shared" si="257"/>
        <v>0</v>
      </c>
    </row>
    <row r="2663" spans="1:34" ht="14.5" x14ac:dyDescent="0.35">
      <c r="A2663" s="681" t="s">
        <v>5657</v>
      </c>
      <c r="B2663" s="682" t="s">
        <v>5784</v>
      </c>
      <c r="C2663" s="419"/>
      <c r="D2663" s="419"/>
      <c r="E2663" s="419"/>
      <c r="F2663" s="419"/>
      <c r="G2663" s="419"/>
      <c r="H2663" s="419"/>
      <c r="I2663" s="419"/>
      <c r="J2663" s="419"/>
      <c r="K2663" s="419"/>
      <c r="L2663" s="419"/>
      <c r="M2663" t="s">
        <v>5785</v>
      </c>
      <c r="N2663">
        <v>6</v>
      </c>
      <c r="O2663">
        <v>1</v>
      </c>
      <c r="P2663">
        <v>5</v>
      </c>
      <c r="Q2663">
        <v>1</v>
      </c>
      <c r="R2663">
        <v>0</v>
      </c>
      <c r="S2663">
        <v>1</v>
      </c>
      <c r="T2663">
        <v>4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1</v>
      </c>
      <c r="AA2663">
        <v>0</v>
      </c>
      <c r="AB2663">
        <v>0</v>
      </c>
      <c r="AC2663" s="419">
        <f t="shared" si="252"/>
        <v>1</v>
      </c>
      <c r="AD2663" s="419">
        <f t="shared" si="253"/>
        <v>0</v>
      </c>
      <c r="AE2663" s="419">
        <f t="shared" si="254"/>
        <v>1</v>
      </c>
      <c r="AF2663" s="419">
        <f t="shared" si="255"/>
        <v>3</v>
      </c>
      <c r="AG2663" s="419">
        <f t="shared" si="256"/>
        <v>0</v>
      </c>
      <c r="AH2663" s="419">
        <f t="shared" si="257"/>
        <v>0</v>
      </c>
    </row>
    <row r="2664" spans="1:34" ht="14.5" x14ac:dyDescent="0.35">
      <c r="A2664" s="681" t="s">
        <v>5580</v>
      </c>
      <c r="B2664" s="682" t="s">
        <v>5786</v>
      </c>
      <c r="C2664" s="419"/>
      <c r="D2664" s="419"/>
      <c r="E2664" s="419"/>
      <c r="F2664" s="419"/>
      <c r="G2664" s="419"/>
      <c r="H2664" s="419"/>
      <c r="I2664" s="419"/>
      <c r="J2664" s="419"/>
      <c r="K2664" s="419"/>
      <c r="L2664" s="419"/>
      <c r="M2664" t="s">
        <v>157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 s="419">
        <f t="shared" si="252"/>
        <v>0</v>
      </c>
      <c r="AD2664" s="419">
        <f t="shared" si="253"/>
        <v>0</v>
      </c>
      <c r="AE2664" s="419">
        <f t="shared" si="254"/>
        <v>0</v>
      </c>
      <c r="AF2664" s="419">
        <f t="shared" si="255"/>
        <v>0</v>
      </c>
      <c r="AG2664" s="419">
        <f t="shared" si="256"/>
        <v>0</v>
      </c>
      <c r="AH2664" s="419">
        <f t="shared" si="257"/>
        <v>0</v>
      </c>
    </row>
    <row r="2665" spans="1:34" ht="14.5" x14ac:dyDescent="0.35">
      <c r="A2665" s="681" t="s">
        <v>8551</v>
      </c>
      <c r="B2665" s="682" t="s">
        <v>8549</v>
      </c>
      <c r="C2665" s="419"/>
      <c r="D2665" s="419"/>
      <c r="E2665" s="419"/>
      <c r="F2665" s="419"/>
      <c r="G2665" s="419"/>
      <c r="H2665" s="419"/>
      <c r="I2665" s="419"/>
      <c r="J2665" s="419"/>
      <c r="K2665" s="419"/>
      <c r="L2665" s="419"/>
      <c r="M2665" t="s">
        <v>17359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 s="419">
        <f t="shared" si="252"/>
        <v>0</v>
      </c>
      <c r="AD2665" s="419">
        <f t="shared" si="253"/>
        <v>0</v>
      </c>
      <c r="AE2665" s="419">
        <f t="shared" si="254"/>
        <v>0</v>
      </c>
      <c r="AF2665" s="419">
        <f t="shared" si="255"/>
        <v>0</v>
      </c>
      <c r="AG2665" s="419">
        <f t="shared" si="256"/>
        <v>0</v>
      </c>
      <c r="AH2665" s="419">
        <f t="shared" si="257"/>
        <v>0</v>
      </c>
    </row>
    <row r="2666" spans="1:34" ht="14.5" x14ac:dyDescent="0.35">
      <c r="A2666" s="681" t="s">
        <v>7246</v>
      </c>
      <c r="B2666" s="682" t="s">
        <v>5788</v>
      </c>
      <c r="C2666" s="419"/>
      <c r="D2666" s="419"/>
      <c r="E2666" s="419"/>
      <c r="F2666" s="419"/>
      <c r="G2666" s="419"/>
      <c r="H2666" s="419"/>
      <c r="I2666" s="419"/>
      <c r="J2666" s="419"/>
      <c r="K2666" s="419"/>
      <c r="L2666" s="419"/>
      <c r="M2666" t="s">
        <v>5789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 s="419">
        <f t="shared" si="252"/>
        <v>0</v>
      </c>
      <c r="AD2666" s="419">
        <f t="shared" si="253"/>
        <v>0</v>
      </c>
      <c r="AE2666" s="419">
        <f t="shared" si="254"/>
        <v>0</v>
      </c>
      <c r="AF2666" s="419">
        <f t="shared" si="255"/>
        <v>0</v>
      </c>
      <c r="AG2666" s="419">
        <f t="shared" si="256"/>
        <v>0</v>
      </c>
      <c r="AH2666" s="419">
        <f t="shared" si="257"/>
        <v>0</v>
      </c>
    </row>
    <row r="2667" spans="1:34" ht="14.5" x14ac:dyDescent="0.35">
      <c r="A2667" s="681" t="s">
        <v>5790</v>
      </c>
      <c r="B2667" s="682" t="s">
        <v>11441</v>
      </c>
      <c r="C2667" s="419"/>
      <c r="D2667" s="419"/>
      <c r="E2667" s="419"/>
      <c r="F2667" s="419"/>
      <c r="G2667" s="419"/>
      <c r="H2667" s="419"/>
      <c r="I2667" s="419"/>
      <c r="J2667" s="419"/>
      <c r="K2667" s="419"/>
      <c r="L2667" s="419"/>
      <c r="M2667" t="s">
        <v>11442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 s="419">
        <f t="shared" si="252"/>
        <v>0</v>
      </c>
      <c r="AD2667" s="419">
        <f t="shared" si="253"/>
        <v>0</v>
      </c>
      <c r="AE2667" s="419">
        <f t="shared" si="254"/>
        <v>0</v>
      </c>
      <c r="AF2667" s="419">
        <f t="shared" si="255"/>
        <v>0</v>
      </c>
      <c r="AG2667" s="419">
        <f t="shared" si="256"/>
        <v>0</v>
      </c>
      <c r="AH2667" s="419">
        <f t="shared" si="257"/>
        <v>0</v>
      </c>
    </row>
    <row r="2668" spans="1:34" ht="14.5" x14ac:dyDescent="0.35">
      <c r="A2668" s="681" t="s">
        <v>5670</v>
      </c>
      <c r="B2668" s="682" t="s">
        <v>5791</v>
      </c>
      <c r="C2668" s="419"/>
      <c r="D2668" s="419"/>
      <c r="E2668" s="419"/>
      <c r="F2668" s="419"/>
      <c r="G2668" s="419"/>
      <c r="H2668" s="419"/>
      <c r="I2668" s="419"/>
      <c r="J2668" s="419"/>
      <c r="K2668" s="419"/>
      <c r="L2668" s="419"/>
      <c r="M2668" t="s">
        <v>5792</v>
      </c>
      <c r="N2668">
        <v>6</v>
      </c>
      <c r="O2668">
        <v>3</v>
      </c>
      <c r="P2668">
        <v>3</v>
      </c>
      <c r="Q2668">
        <v>0</v>
      </c>
      <c r="R2668">
        <v>6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3</v>
      </c>
      <c r="Y2668">
        <v>0</v>
      </c>
      <c r="Z2668">
        <v>0</v>
      </c>
      <c r="AA2668">
        <v>0</v>
      </c>
      <c r="AB2668">
        <v>0</v>
      </c>
      <c r="AC2668" s="419">
        <f t="shared" si="252"/>
        <v>0</v>
      </c>
      <c r="AD2668" s="419">
        <f t="shared" si="253"/>
        <v>3</v>
      </c>
      <c r="AE2668" s="419">
        <f t="shared" si="254"/>
        <v>0</v>
      </c>
      <c r="AF2668" s="419">
        <f t="shared" si="255"/>
        <v>0</v>
      </c>
      <c r="AG2668" s="419">
        <f t="shared" si="256"/>
        <v>0</v>
      </c>
      <c r="AH2668" s="419">
        <f t="shared" si="257"/>
        <v>0</v>
      </c>
    </row>
    <row r="2669" spans="1:34" ht="14.5" x14ac:dyDescent="0.35">
      <c r="A2669" s="681" t="s">
        <v>13476</v>
      </c>
      <c r="B2669" s="682" t="s">
        <v>14342</v>
      </c>
      <c r="C2669" s="419"/>
      <c r="D2669" s="419"/>
      <c r="E2669" s="419"/>
      <c r="F2669" s="419"/>
      <c r="G2669" s="419"/>
      <c r="H2669" s="419"/>
      <c r="I2669" s="419"/>
      <c r="J2669" s="419"/>
      <c r="K2669" s="419"/>
      <c r="L2669" s="419"/>
      <c r="M2669" t="s">
        <v>19118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 s="419">
        <f t="shared" si="252"/>
        <v>0</v>
      </c>
      <c r="AD2669" s="419">
        <f t="shared" si="253"/>
        <v>0</v>
      </c>
      <c r="AE2669" s="419">
        <f t="shared" si="254"/>
        <v>0</v>
      </c>
      <c r="AF2669" s="419">
        <f t="shared" si="255"/>
        <v>0</v>
      </c>
      <c r="AG2669" s="419">
        <f t="shared" si="256"/>
        <v>0</v>
      </c>
      <c r="AH2669" s="419">
        <f t="shared" si="257"/>
        <v>0</v>
      </c>
    </row>
    <row r="2670" spans="1:34" ht="14.5" x14ac:dyDescent="0.35">
      <c r="A2670" s="681" t="s">
        <v>5712</v>
      </c>
      <c r="B2670" s="682" t="s">
        <v>5793</v>
      </c>
      <c r="C2670" s="419"/>
      <c r="D2670" s="419"/>
      <c r="E2670" s="419"/>
      <c r="F2670" s="419"/>
      <c r="G2670" s="419"/>
      <c r="H2670" s="419"/>
      <c r="I2670" s="419"/>
      <c r="J2670" s="419"/>
      <c r="K2670" s="419"/>
      <c r="L2670" s="419"/>
      <c r="M2670" t="s">
        <v>948</v>
      </c>
      <c r="N2670">
        <v>1</v>
      </c>
      <c r="O2670">
        <v>1</v>
      </c>
      <c r="P2670">
        <v>0</v>
      </c>
      <c r="Q2670">
        <v>0</v>
      </c>
      <c r="R2670">
        <v>0</v>
      </c>
      <c r="S2670">
        <v>0</v>
      </c>
      <c r="T2670">
        <v>1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1</v>
      </c>
      <c r="AA2670">
        <v>0</v>
      </c>
      <c r="AB2670">
        <v>0</v>
      </c>
      <c r="AC2670" s="419">
        <f t="shared" si="252"/>
        <v>0</v>
      </c>
      <c r="AD2670" s="419">
        <f t="shared" si="253"/>
        <v>0</v>
      </c>
      <c r="AE2670" s="419">
        <f t="shared" si="254"/>
        <v>0</v>
      </c>
      <c r="AF2670" s="419">
        <f t="shared" si="255"/>
        <v>0</v>
      </c>
      <c r="AG2670" s="419">
        <f t="shared" si="256"/>
        <v>0</v>
      </c>
      <c r="AH2670" s="419">
        <f t="shared" si="257"/>
        <v>0</v>
      </c>
    </row>
    <row r="2671" spans="1:34" ht="14.5" x14ac:dyDescent="0.35">
      <c r="A2671" s="681" t="s">
        <v>5749</v>
      </c>
      <c r="B2671" s="682" t="s">
        <v>5795</v>
      </c>
      <c r="C2671" s="419"/>
      <c r="D2671" s="419"/>
      <c r="E2671" s="419"/>
      <c r="F2671" s="419"/>
      <c r="G2671" s="419"/>
      <c r="H2671" s="419"/>
      <c r="I2671" s="419"/>
      <c r="J2671" s="419"/>
      <c r="K2671" s="419"/>
      <c r="L2671" s="419"/>
      <c r="M2671" t="s">
        <v>17374</v>
      </c>
      <c r="N2671">
        <v>29</v>
      </c>
      <c r="O2671">
        <v>17</v>
      </c>
      <c r="P2671">
        <v>12</v>
      </c>
      <c r="Q2671">
        <v>9</v>
      </c>
      <c r="R2671">
        <v>9</v>
      </c>
      <c r="S2671">
        <v>5</v>
      </c>
      <c r="T2671">
        <v>4</v>
      </c>
      <c r="U2671">
        <v>2</v>
      </c>
      <c r="V2671">
        <v>0</v>
      </c>
      <c r="W2671">
        <v>8</v>
      </c>
      <c r="X2671">
        <v>3</v>
      </c>
      <c r="Y2671">
        <v>2</v>
      </c>
      <c r="Z2671">
        <v>2</v>
      </c>
      <c r="AA2671">
        <v>2</v>
      </c>
      <c r="AB2671">
        <v>0</v>
      </c>
      <c r="AC2671" s="419">
        <f t="shared" si="252"/>
        <v>1</v>
      </c>
      <c r="AD2671" s="419">
        <f t="shared" si="253"/>
        <v>6</v>
      </c>
      <c r="AE2671" s="419">
        <f t="shared" si="254"/>
        <v>3</v>
      </c>
      <c r="AF2671" s="419">
        <f t="shared" si="255"/>
        <v>2</v>
      </c>
      <c r="AG2671" s="419">
        <f t="shared" si="256"/>
        <v>0</v>
      </c>
      <c r="AH2671" s="419">
        <f t="shared" si="257"/>
        <v>0</v>
      </c>
    </row>
    <row r="2672" spans="1:34" ht="14.5" x14ac:dyDescent="0.35">
      <c r="A2672" s="681" t="s">
        <v>7247</v>
      </c>
      <c r="B2672" s="682" t="s">
        <v>5797</v>
      </c>
      <c r="C2672" s="419"/>
      <c r="D2672" s="419"/>
      <c r="E2672" s="419"/>
      <c r="F2672" s="419"/>
      <c r="G2672" s="419"/>
      <c r="H2672" s="419"/>
      <c r="I2672" s="419"/>
      <c r="J2672" s="419"/>
      <c r="K2672" s="419"/>
      <c r="L2672" s="419"/>
      <c r="M2672" t="s">
        <v>5798</v>
      </c>
      <c r="N2672">
        <v>1</v>
      </c>
      <c r="O2672">
        <v>1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0</v>
      </c>
      <c r="AB2672">
        <v>0</v>
      </c>
      <c r="AC2672" s="419">
        <f t="shared" si="252"/>
        <v>0</v>
      </c>
      <c r="AD2672" s="419">
        <f t="shared" si="253"/>
        <v>0</v>
      </c>
      <c r="AE2672" s="419">
        <f t="shared" si="254"/>
        <v>0</v>
      </c>
      <c r="AF2672" s="419">
        <f t="shared" si="255"/>
        <v>0</v>
      </c>
      <c r="AG2672" s="419">
        <f t="shared" si="256"/>
        <v>0</v>
      </c>
      <c r="AH2672" s="419">
        <f t="shared" si="257"/>
        <v>0</v>
      </c>
    </row>
    <row r="2673" spans="1:34" ht="14.5" x14ac:dyDescent="0.35">
      <c r="A2673" s="681" t="s">
        <v>5801</v>
      </c>
      <c r="B2673" s="682" t="s">
        <v>5802</v>
      </c>
      <c r="C2673" s="419"/>
      <c r="D2673" s="419"/>
      <c r="E2673" s="419"/>
      <c r="F2673" s="419"/>
      <c r="G2673" s="419"/>
      <c r="H2673" s="419"/>
      <c r="I2673" s="419"/>
      <c r="J2673" s="419"/>
      <c r="K2673" s="419"/>
      <c r="L2673" s="419"/>
      <c r="M2673" t="s">
        <v>17375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 s="419">
        <f t="shared" si="252"/>
        <v>0</v>
      </c>
      <c r="AD2673" s="419">
        <f t="shared" si="253"/>
        <v>0</v>
      </c>
      <c r="AE2673" s="419">
        <f t="shared" si="254"/>
        <v>0</v>
      </c>
      <c r="AF2673" s="419">
        <f t="shared" si="255"/>
        <v>0</v>
      </c>
      <c r="AG2673" s="419">
        <f t="shared" si="256"/>
        <v>0</v>
      </c>
      <c r="AH2673" s="419">
        <f t="shared" si="257"/>
        <v>0</v>
      </c>
    </row>
    <row r="2674" spans="1:34" ht="14.5" x14ac:dyDescent="0.35">
      <c r="A2674" s="681" t="s">
        <v>7834</v>
      </c>
      <c r="B2674" s="682" t="s">
        <v>5803</v>
      </c>
      <c r="C2674" s="419"/>
      <c r="D2674" s="419"/>
      <c r="E2674" s="419"/>
      <c r="F2674" s="419"/>
      <c r="G2674" s="419"/>
      <c r="H2674" s="419"/>
      <c r="I2674" s="419"/>
      <c r="J2674" s="419"/>
      <c r="K2674" s="419"/>
      <c r="L2674" s="419"/>
      <c r="M2674" t="s">
        <v>5804</v>
      </c>
      <c r="N2674">
        <v>2</v>
      </c>
      <c r="O2674">
        <v>1</v>
      </c>
      <c r="P2674">
        <v>1</v>
      </c>
      <c r="Q2674">
        <v>1</v>
      </c>
      <c r="R2674">
        <v>1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0</v>
      </c>
      <c r="AB2674">
        <v>0</v>
      </c>
      <c r="AC2674" s="419">
        <f t="shared" si="252"/>
        <v>1</v>
      </c>
      <c r="AD2674" s="419">
        <f t="shared" si="253"/>
        <v>0</v>
      </c>
      <c r="AE2674" s="419">
        <f t="shared" si="254"/>
        <v>0</v>
      </c>
      <c r="AF2674" s="419">
        <f t="shared" si="255"/>
        <v>0</v>
      </c>
      <c r="AG2674" s="419">
        <f t="shared" si="256"/>
        <v>0</v>
      </c>
      <c r="AH2674" s="419">
        <f t="shared" si="257"/>
        <v>0</v>
      </c>
    </row>
    <row r="2675" spans="1:34" ht="14.5" x14ac:dyDescent="0.35">
      <c r="A2675" s="681" t="s">
        <v>5805</v>
      </c>
      <c r="B2675" s="682" t="s">
        <v>5806</v>
      </c>
      <c r="C2675" s="419"/>
      <c r="D2675" s="419"/>
      <c r="E2675" s="419"/>
      <c r="F2675" s="419"/>
      <c r="G2675" s="419"/>
      <c r="H2675" s="419"/>
      <c r="I2675" s="419"/>
      <c r="J2675" s="419"/>
      <c r="K2675" s="419"/>
      <c r="L2675" s="419"/>
      <c r="M2675" t="s">
        <v>1214</v>
      </c>
      <c r="N2675">
        <v>5</v>
      </c>
      <c r="O2675">
        <v>3</v>
      </c>
      <c r="P2675">
        <v>2</v>
      </c>
      <c r="Q2675">
        <v>0</v>
      </c>
      <c r="R2675">
        <v>1</v>
      </c>
      <c r="S2675">
        <v>0</v>
      </c>
      <c r="T2675">
        <v>2</v>
      </c>
      <c r="U2675">
        <v>2</v>
      </c>
      <c r="V2675">
        <v>0</v>
      </c>
      <c r="W2675">
        <v>0</v>
      </c>
      <c r="X2675">
        <v>1</v>
      </c>
      <c r="Y2675">
        <v>0</v>
      </c>
      <c r="Z2675">
        <v>1</v>
      </c>
      <c r="AA2675">
        <v>1</v>
      </c>
      <c r="AB2675">
        <v>0</v>
      </c>
      <c r="AC2675" s="419">
        <f t="shared" si="252"/>
        <v>0</v>
      </c>
      <c r="AD2675" s="419">
        <f t="shared" si="253"/>
        <v>0</v>
      </c>
      <c r="AE2675" s="419">
        <f t="shared" si="254"/>
        <v>0</v>
      </c>
      <c r="AF2675" s="419">
        <f t="shared" si="255"/>
        <v>1</v>
      </c>
      <c r="AG2675" s="419">
        <f t="shared" si="256"/>
        <v>1</v>
      </c>
      <c r="AH2675" s="419">
        <f t="shared" si="257"/>
        <v>0</v>
      </c>
    </row>
    <row r="2676" spans="1:34" ht="14.5" x14ac:dyDescent="0.35">
      <c r="A2676" s="681" t="s">
        <v>5469</v>
      </c>
      <c r="B2676" s="682" t="s">
        <v>11456</v>
      </c>
      <c r="C2676" s="419"/>
      <c r="D2676" s="419"/>
      <c r="E2676" s="419"/>
      <c r="F2676" s="419"/>
      <c r="G2676" s="419"/>
      <c r="H2676" s="419"/>
      <c r="I2676" s="419"/>
      <c r="J2676" s="419"/>
      <c r="K2676" s="419"/>
      <c r="L2676" s="419"/>
      <c r="M2676" t="s">
        <v>257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 s="419">
        <f t="shared" si="252"/>
        <v>0</v>
      </c>
      <c r="AD2676" s="419">
        <f t="shared" si="253"/>
        <v>0</v>
      </c>
      <c r="AE2676" s="419">
        <f t="shared" si="254"/>
        <v>0</v>
      </c>
      <c r="AF2676" s="419">
        <f t="shared" si="255"/>
        <v>0</v>
      </c>
      <c r="AG2676" s="419">
        <f t="shared" si="256"/>
        <v>0</v>
      </c>
      <c r="AH2676" s="419">
        <f t="shared" si="257"/>
        <v>0</v>
      </c>
    </row>
    <row r="2677" spans="1:34" ht="14.5" x14ac:dyDescent="0.35">
      <c r="A2677" s="681" t="s">
        <v>4998</v>
      </c>
      <c r="B2677" s="682" t="s">
        <v>5808</v>
      </c>
      <c r="C2677" s="419"/>
      <c r="D2677" s="419"/>
      <c r="E2677" s="419"/>
      <c r="F2677" s="419"/>
      <c r="G2677" s="419"/>
      <c r="H2677" s="419"/>
      <c r="I2677" s="419"/>
      <c r="J2677" s="419"/>
      <c r="K2677" s="419"/>
      <c r="L2677" s="419"/>
      <c r="M2677" t="s">
        <v>5809</v>
      </c>
      <c r="N2677">
        <v>35</v>
      </c>
      <c r="O2677">
        <v>20</v>
      </c>
      <c r="P2677">
        <v>15</v>
      </c>
      <c r="Q2677">
        <v>9</v>
      </c>
      <c r="R2677">
        <v>19</v>
      </c>
      <c r="S2677">
        <v>0</v>
      </c>
      <c r="T2677">
        <v>0</v>
      </c>
      <c r="U2677">
        <v>7</v>
      </c>
      <c r="V2677">
        <v>0</v>
      </c>
      <c r="W2677">
        <v>5</v>
      </c>
      <c r="X2677">
        <v>10</v>
      </c>
      <c r="Y2677">
        <v>0</v>
      </c>
      <c r="Z2677">
        <v>0</v>
      </c>
      <c r="AA2677">
        <v>5</v>
      </c>
      <c r="AB2677">
        <v>0</v>
      </c>
      <c r="AC2677" s="419">
        <f t="shared" si="252"/>
        <v>4</v>
      </c>
      <c r="AD2677" s="419">
        <f t="shared" si="253"/>
        <v>9</v>
      </c>
      <c r="AE2677" s="419">
        <f t="shared" si="254"/>
        <v>0</v>
      </c>
      <c r="AF2677" s="419">
        <f t="shared" si="255"/>
        <v>0</v>
      </c>
      <c r="AG2677" s="419">
        <f t="shared" si="256"/>
        <v>2</v>
      </c>
      <c r="AH2677" s="419">
        <f t="shared" si="257"/>
        <v>0</v>
      </c>
    </row>
    <row r="2678" spans="1:34" ht="14.5" x14ac:dyDescent="0.35">
      <c r="A2678" s="681" t="s">
        <v>7651</v>
      </c>
      <c r="B2678" s="682" t="s">
        <v>5810</v>
      </c>
      <c r="C2678" s="419"/>
      <c r="D2678" s="419"/>
      <c r="E2678" s="419"/>
      <c r="F2678" s="419"/>
      <c r="G2678" s="419"/>
      <c r="H2678" s="419"/>
      <c r="I2678" s="419"/>
      <c r="J2678" s="419"/>
      <c r="K2678" s="419"/>
      <c r="L2678" s="419"/>
      <c r="M2678" t="s">
        <v>5811</v>
      </c>
      <c r="N2678">
        <v>5</v>
      </c>
      <c r="O2678">
        <v>1</v>
      </c>
      <c r="P2678">
        <v>4</v>
      </c>
      <c r="Q2678">
        <v>3</v>
      </c>
      <c r="R2678">
        <v>2</v>
      </c>
      <c r="S2678">
        <v>0</v>
      </c>
      <c r="T2678">
        <v>0</v>
      </c>
      <c r="U2678">
        <v>0</v>
      </c>
      <c r="V2678">
        <v>0</v>
      </c>
      <c r="W2678">
        <v>1</v>
      </c>
      <c r="X2678">
        <v>0</v>
      </c>
      <c r="Y2678">
        <v>0</v>
      </c>
      <c r="Z2678">
        <v>0</v>
      </c>
      <c r="AA2678">
        <v>0</v>
      </c>
      <c r="AB2678">
        <v>0</v>
      </c>
      <c r="AC2678" s="419">
        <f t="shared" si="252"/>
        <v>2</v>
      </c>
      <c r="AD2678" s="419">
        <f t="shared" si="253"/>
        <v>2</v>
      </c>
      <c r="AE2678" s="419">
        <f t="shared" si="254"/>
        <v>0</v>
      </c>
      <c r="AF2678" s="419">
        <f t="shared" si="255"/>
        <v>0</v>
      </c>
      <c r="AG2678" s="419">
        <f t="shared" si="256"/>
        <v>0</v>
      </c>
      <c r="AH2678" s="419">
        <f t="shared" si="257"/>
        <v>0</v>
      </c>
    </row>
    <row r="2679" spans="1:34" ht="14.5" x14ac:dyDescent="0.35">
      <c r="A2679" s="681" t="s">
        <v>5011</v>
      </c>
      <c r="B2679" s="682" t="s">
        <v>5813</v>
      </c>
      <c r="C2679" s="419"/>
      <c r="D2679" s="419"/>
      <c r="E2679" s="419"/>
      <c r="F2679" s="419"/>
      <c r="G2679" s="419"/>
      <c r="H2679" s="419"/>
      <c r="I2679" s="419"/>
      <c r="J2679" s="419"/>
      <c r="K2679" s="419"/>
      <c r="L2679" s="419"/>
      <c r="M2679" t="s">
        <v>5814</v>
      </c>
      <c r="N2679">
        <v>33</v>
      </c>
      <c r="O2679">
        <v>23</v>
      </c>
      <c r="P2679">
        <v>10</v>
      </c>
      <c r="Q2679">
        <v>4</v>
      </c>
      <c r="R2679">
        <v>13</v>
      </c>
      <c r="S2679">
        <v>5</v>
      </c>
      <c r="T2679">
        <v>2</v>
      </c>
      <c r="U2679">
        <v>0</v>
      </c>
      <c r="V2679">
        <v>9</v>
      </c>
      <c r="W2679">
        <v>3</v>
      </c>
      <c r="X2679">
        <v>9</v>
      </c>
      <c r="Y2679">
        <v>3</v>
      </c>
      <c r="Z2679">
        <v>1</v>
      </c>
      <c r="AA2679">
        <v>0</v>
      </c>
      <c r="AB2679">
        <v>7</v>
      </c>
      <c r="AC2679" s="419">
        <f t="shared" si="252"/>
        <v>1</v>
      </c>
      <c r="AD2679" s="419">
        <f t="shared" si="253"/>
        <v>4</v>
      </c>
      <c r="AE2679" s="419">
        <f t="shared" si="254"/>
        <v>2</v>
      </c>
      <c r="AF2679" s="419">
        <f t="shared" si="255"/>
        <v>1</v>
      </c>
      <c r="AG2679" s="419">
        <f t="shared" si="256"/>
        <v>0</v>
      </c>
      <c r="AH2679" s="419">
        <f t="shared" si="257"/>
        <v>2</v>
      </c>
    </row>
    <row r="2680" spans="1:34" ht="14.5" x14ac:dyDescent="0.35">
      <c r="A2680" s="681" t="s">
        <v>11465</v>
      </c>
      <c r="B2680" s="682" t="s">
        <v>11464</v>
      </c>
      <c r="C2680" s="419"/>
      <c r="D2680" s="419"/>
      <c r="E2680" s="419"/>
      <c r="F2680" s="419"/>
      <c r="G2680" s="419"/>
      <c r="H2680" s="419"/>
      <c r="I2680" s="419"/>
      <c r="J2680" s="419"/>
      <c r="K2680" s="419"/>
      <c r="L2680" s="419"/>
      <c r="M2680" t="s">
        <v>4543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 s="419">
        <f t="shared" si="252"/>
        <v>0</v>
      </c>
      <c r="AD2680" s="419">
        <f t="shared" si="253"/>
        <v>0</v>
      </c>
      <c r="AE2680" s="419">
        <f t="shared" si="254"/>
        <v>0</v>
      </c>
      <c r="AF2680" s="419">
        <f t="shared" si="255"/>
        <v>0</v>
      </c>
      <c r="AG2680" s="419">
        <f t="shared" si="256"/>
        <v>0</v>
      </c>
      <c r="AH2680" s="419">
        <f t="shared" si="257"/>
        <v>0</v>
      </c>
    </row>
    <row r="2681" spans="1:34" ht="14.5" x14ac:dyDescent="0.35">
      <c r="A2681" s="681" t="s">
        <v>5037</v>
      </c>
      <c r="B2681" s="682" t="s">
        <v>5815</v>
      </c>
      <c r="C2681" s="419"/>
      <c r="D2681" s="419"/>
      <c r="E2681" s="419"/>
      <c r="F2681" s="419"/>
      <c r="G2681" s="419"/>
      <c r="H2681" s="419"/>
      <c r="I2681" s="419"/>
      <c r="J2681" s="419"/>
      <c r="K2681" s="419"/>
      <c r="L2681" s="419"/>
      <c r="M2681" t="s">
        <v>1675</v>
      </c>
      <c r="N2681">
        <v>2</v>
      </c>
      <c r="O2681">
        <v>1</v>
      </c>
      <c r="P2681">
        <v>1</v>
      </c>
      <c r="Q2681">
        <v>0</v>
      </c>
      <c r="R2681">
        <v>1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1</v>
      </c>
      <c r="AA2681">
        <v>0</v>
      </c>
      <c r="AB2681">
        <v>0</v>
      </c>
      <c r="AC2681" s="419">
        <f t="shared" si="252"/>
        <v>0</v>
      </c>
      <c r="AD2681" s="419">
        <f t="shared" si="253"/>
        <v>1</v>
      </c>
      <c r="AE2681" s="419">
        <f t="shared" si="254"/>
        <v>0</v>
      </c>
      <c r="AF2681" s="419">
        <f t="shared" si="255"/>
        <v>0</v>
      </c>
      <c r="AG2681" s="419">
        <f t="shared" si="256"/>
        <v>0</v>
      </c>
      <c r="AH2681" s="419">
        <f t="shared" si="257"/>
        <v>0</v>
      </c>
    </row>
    <row r="2682" spans="1:34" ht="14.5" x14ac:dyDescent="0.35">
      <c r="A2682" s="681" t="s">
        <v>1747</v>
      </c>
      <c r="B2682" s="682" t="s">
        <v>8466</v>
      </c>
      <c r="C2682" s="419"/>
      <c r="D2682" s="419"/>
      <c r="E2682" s="419"/>
      <c r="F2682" s="419"/>
      <c r="G2682" s="419"/>
      <c r="H2682" s="419"/>
      <c r="I2682" s="419"/>
      <c r="J2682" s="419"/>
      <c r="K2682" s="419"/>
      <c r="L2682" s="419"/>
      <c r="M2682" t="s">
        <v>8468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 s="419">
        <f t="shared" si="252"/>
        <v>0</v>
      </c>
      <c r="AD2682" s="419">
        <f t="shared" si="253"/>
        <v>0</v>
      </c>
      <c r="AE2682" s="419">
        <f t="shared" si="254"/>
        <v>0</v>
      </c>
      <c r="AF2682" s="419">
        <f t="shared" si="255"/>
        <v>0</v>
      </c>
      <c r="AG2682" s="419">
        <f t="shared" si="256"/>
        <v>0</v>
      </c>
      <c r="AH2682" s="419">
        <f t="shared" si="257"/>
        <v>0</v>
      </c>
    </row>
    <row r="2683" spans="1:34" ht="14.5" x14ac:dyDescent="0.35">
      <c r="A2683" s="681" t="s">
        <v>11480</v>
      </c>
      <c r="B2683" s="682" t="s">
        <v>11479</v>
      </c>
      <c r="C2683" s="419"/>
      <c r="D2683" s="419"/>
      <c r="E2683" s="419"/>
      <c r="F2683" s="419"/>
      <c r="G2683" s="419"/>
      <c r="H2683" s="419"/>
      <c r="I2683" s="419"/>
      <c r="J2683" s="419"/>
      <c r="K2683" s="419"/>
      <c r="L2683" s="419"/>
      <c r="M2683" t="s">
        <v>11481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 s="419">
        <f t="shared" si="252"/>
        <v>0</v>
      </c>
      <c r="AD2683" s="419">
        <f t="shared" si="253"/>
        <v>0</v>
      </c>
      <c r="AE2683" s="419">
        <f t="shared" si="254"/>
        <v>0</v>
      </c>
      <c r="AF2683" s="419">
        <f t="shared" si="255"/>
        <v>0</v>
      </c>
      <c r="AG2683" s="419">
        <f t="shared" si="256"/>
        <v>0</v>
      </c>
      <c r="AH2683" s="419">
        <f t="shared" si="257"/>
        <v>0</v>
      </c>
    </row>
    <row r="2684" spans="1:34" ht="14.5" x14ac:dyDescent="0.35">
      <c r="A2684" s="681" t="s">
        <v>1279</v>
      </c>
      <c r="B2684" s="682" t="s">
        <v>8475</v>
      </c>
      <c r="C2684" s="419"/>
      <c r="D2684" s="419"/>
      <c r="E2684" s="419"/>
      <c r="F2684" s="419"/>
      <c r="G2684" s="419"/>
      <c r="H2684" s="419"/>
      <c r="I2684" s="419"/>
      <c r="J2684" s="419"/>
      <c r="K2684" s="419"/>
      <c r="L2684" s="419"/>
      <c r="M2684" t="s">
        <v>11329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 s="419">
        <f t="shared" si="252"/>
        <v>0</v>
      </c>
      <c r="AD2684" s="419">
        <f t="shared" si="253"/>
        <v>0</v>
      </c>
      <c r="AE2684" s="419">
        <f t="shared" si="254"/>
        <v>0</v>
      </c>
      <c r="AF2684" s="419">
        <f t="shared" si="255"/>
        <v>0</v>
      </c>
      <c r="AG2684" s="419">
        <f t="shared" si="256"/>
        <v>0</v>
      </c>
      <c r="AH2684" s="419">
        <f t="shared" si="257"/>
        <v>0</v>
      </c>
    </row>
    <row r="2685" spans="1:34" ht="14.5" x14ac:dyDescent="0.35">
      <c r="A2685" s="681" t="s">
        <v>5816</v>
      </c>
      <c r="B2685" s="682" t="s">
        <v>8554</v>
      </c>
      <c r="C2685" s="419"/>
      <c r="D2685" s="419"/>
      <c r="E2685" s="419"/>
      <c r="F2685" s="419"/>
      <c r="G2685" s="419"/>
      <c r="H2685" s="419"/>
      <c r="I2685" s="419"/>
      <c r="J2685" s="419"/>
      <c r="K2685" s="419"/>
      <c r="L2685" s="419"/>
      <c r="M2685" t="s">
        <v>59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 s="419">
        <f t="shared" si="252"/>
        <v>0</v>
      </c>
      <c r="AD2685" s="419">
        <f t="shared" si="253"/>
        <v>0</v>
      </c>
      <c r="AE2685" s="419">
        <f t="shared" si="254"/>
        <v>0</v>
      </c>
      <c r="AF2685" s="419">
        <f t="shared" si="255"/>
        <v>0</v>
      </c>
      <c r="AG2685" s="419">
        <f t="shared" si="256"/>
        <v>0</v>
      </c>
      <c r="AH2685" s="419">
        <f t="shared" si="257"/>
        <v>0</v>
      </c>
    </row>
    <row r="2686" spans="1:34" ht="14.5" x14ac:dyDescent="0.35">
      <c r="A2686" s="681" t="s">
        <v>7249</v>
      </c>
      <c r="B2686" s="682" t="s">
        <v>5817</v>
      </c>
      <c r="C2686" s="419"/>
      <c r="D2686" s="419"/>
      <c r="E2686" s="419"/>
      <c r="F2686" s="419"/>
      <c r="G2686" s="419"/>
      <c r="H2686" s="419"/>
      <c r="I2686" s="419"/>
      <c r="J2686" s="419"/>
      <c r="K2686" s="419"/>
      <c r="L2686" s="419"/>
      <c r="M2686" t="s">
        <v>165</v>
      </c>
      <c r="N2686">
        <v>3</v>
      </c>
      <c r="O2686">
        <v>1</v>
      </c>
      <c r="P2686">
        <v>2</v>
      </c>
      <c r="Q2686">
        <v>1</v>
      </c>
      <c r="R2686">
        <v>2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0</v>
      </c>
      <c r="AB2686">
        <v>0</v>
      </c>
      <c r="AC2686" s="419">
        <f t="shared" si="252"/>
        <v>1</v>
      </c>
      <c r="AD2686" s="419">
        <f t="shared" si="253"/>
        <v>1</v>
      </c>
      <c r="AE2686" s="419">
        <f t="shared" si="254"/>
        <v>0</v>
      </c>
      <c r="AF2686" s="419">
        <f t="shared" si="255"/>
        <v>0</v>
      </c>
      <c r="AG2686" s="419">
        <f t="shared" si="256"/>
        <v>0</v>
      </c>
      <c r="AH2686" s="419">
        <f t="shared" si="257"/>
        <v>0</v>
      </c>
    </row>
    <row r="2687" spans="1:34" ht="14.5" x14ac:dyDescent="0.35">
      <c r="A2687" s="681" t="s">
        <v>1380</v>
      </c>
      <c r="B2687" s="682" t="s">
        <v>8557</v>
      </c>
      <c r="C2687" s="419"/>
      <c r="D2687" s="419"/>
      <c r="E2687" s="419"/>
      <c r="F2687" s="419"/>
      <c r="G2687" s="419"/>
      <c r="H2687" s="419"/>
      <c r="I2687" s="419"/>
      <c r="J2687" s="419"/>
      <c r="K2687" s="419"/>
      <c r="L2687" s="419"/>
      <c r="M2687" t="s">
        <v>8888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 s="419">
        <f t="shared" si="252"/>
        <v>0</v>
      </c>
      <c r="AD2687" s="419">
        <f t="shared" si="253"/>
        <v>0</v>
      </c>
      <c r="AE2687" s="419">
        <f t="shared" si="254"/>
        <v>0</v>
      </c>
      <c r="AF2687" s="419">
        <f t="shared" si="255"/>
        <v>0</v>
      </c>
      <c r="AG2687" s="419">
        <f t="shared" si="256"/>
        <v>0</v>
      </c>
      <c r="AH2687" s="419">
        <f t="shared" si="257"/>
        <v>0</v>
      </c>
    </row>
    <row r="2688" spans="1:34" ht="14.5" x14ac:dyDescent="0.35">
      <c r="A2688" s="681" t="s">
        <v>1505</v>
      </c>
      <c r="B2688" s="682" t="s">
        <v>8442</v>
      </c>
      <c r="C2688" s="419"/>
      <c r="D2688" s="419"/>
      <c r="E2688" s="419"/>
      <c r="F2688" s="419"/>
      <c r="G2688" s="419"/>
      <c r="H2688" s="419"/>
      <c r="I2688" s="419"/>
      <c r="J2688" s="419"/>
      <c r="K2688" s="419"/>
      <c r="L2688" s="419"/>
      <c r="M2688" t="s">
        <v>11257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 s="419">
        <f t="shared" si="252"/>
        <v>0</v>
      </c>
      <c r="AD2688" s="419">
        <f t="shared" si="253"/>
        <v>0</v>
      </c>
      <c r="AE2688" s="419">
        <f t="shared" si="254"/>
        <v>0</v>
      </c>
      <c r="AF2688" s="419">
        <f t="shared" si="255"/>
        <v>0</v>
      </c>
      <c r="AG2688" s="419">
        <f t="shared" si="256"/>
        <v>0</v>
      </c>
      <c r="AH2688" s="419">
        <f t="shared" si="257"/>
        <v>0</v>
      </c>
    </row>
    <row r="2689" spans="1:34" ht="14.5" x14ac:dyDescent="0.35">
      <c r="A2689" s="681" t="s">
        <v>5818</v>
      </c>
      <c r="B2689" s="682" t="s">
        <v>8471</v>
      </c>
      <c r="C2689" s="419"/>
      <c r="D2689" s="419"/>
      <c r="E2689" s="419"/>
      <c r="F2689" s="419"/>
      <c r="G2689" s="419"/>
      <c r="H2689" s="419"/>
      <c r="I2689" s="419"/>
      <c r="J2689" s="419"/>
      <c r="K2689" s="419"/>
      <c r="L2689" s="419"/>
      <c r="M2689" t="s">
        <v>8472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 s="419">
        <f t="shared" si="252"/>
        <v>0</v>
      </c>
      <c r="AD2689" s="419">
        <f t="shared" si="253"/>
        <v>0</v>
      </c>
      <c r="AE2689" s="419">
        <f t="shared" si="254"/>
        <v>0</v>
      </c>
      <c r="AF2689" s="419">
        <f t="shared" si="255"/>
        <v>0</v>
      </c>
      <c r="AG2689" s="419">
        <f t="shared" si="256"/>
        <v>0</v>
      </c>
      <c r="AH2689" s="419">
        <f t="shared" si="257"/>
        <v>0</v>
      </c>
    </row>
    <row r="2690" spans="1:34" ht="14.5" x14ac:dyDescent="0.35">
      <c r="A2690" s="681" t="s">
        <v>1580</v>
      </c>
      <c r="B2690" s="682" t="s">
        <v>5819</v>
      </c>
      <c r="C2690" s="419"/>
      <c r="D2690" s="419"/>
      <c r="E2690" s="419"/>
      <c r="F2690" s="419"/>
      <c r="G2690" s="419"/>
      <c r="H2690" s="419"/>
      <c r="I2690" s="419"/>
      <c r="J2690" s="419"/>
      <c r="K2690" s="419"/>
      <c r="L2690" s="419"/>
      <c r="M2690" t="s">
        <v>5820</v>
      </c>
      <c r="N2690">
        <v>11</v>
      </c>
      <c r="O2690">
        <v>8</v>
      </c>
      <c r="P2690">
        <v>3</v>
      </c>
      <c r="Q2690">
        <v>4</v>
      </c>
      <c r="R2690">
        <v>4</v>
      </c>
      <c r="S2690">
        <v>0</v>
      </c>
      <c r="T2690">
        <v>0</v>
      </c>
      <c r="U2690">
        <v>3</v>
      </c>
      <c r="V2690">
        <v>0</v>
      </c>
      <c r="W2690">
        <v>2</v>
      </c>
      <c r="X2690">
        <v>3</v>
      </c>
      <c r="Y2690">
        <v>0</v>
      </c>
      <c r="Z2690">
        <v>0</v>
      </c>
      <c r="AA2690">
        <v>3</v>
      </c>
      <c r="AB2690">
        <v>0</v>
      </c>
      <c r="AC2690" s="419">
        <f t="shared" si="252"/>
        <v>2</v>
      </c>
      <c r="AD2690" s="419">
        <f t="shared" si="253"/>
        <v>1</v>
      </c>
      <c r="AE2690" s="419">
        <f t="shared" si="254"/>
        <v>0</v>
      </c>
      <c r="AF2690" s="419">
        <f t="shared" si="255"/>
        <v>0</v>
      </c>
      <c r="AG2690" s="419">
        <f t="shared" si="256"/>
        <v>0</v>
      </c>
      <c r="AH2690" s="419">
        <f t="shared" si="257"/>
        <v>0</v>
      </c>
    </row>
    <row r="2691" spans="1:34" ht="14.5" x14ac:dyDescent="0.35">
      <c r="A2691" s="681" t="s">
        <v>1717</v>
      </c>
      <c r="B2691" s="682" t="s">
        <v>5822</v>
      </c>
      <c r="C2691" s="419"/>
      <c r="D2691" s="419"/>
      <c r="E2691" s="419"/>
      <c r="F2691" s="419"/>
      <c r="G2691" s="419"/>
      <c r="H2691" s="419"/>
      <c r="I2691" s="419"/>
      <c r="J2691" s="419"/>
      <c r="K2691" s="419"/>
      <c r="L2691" s="419"/>
      <c r="M2691" t="s">
        <v>129</v>
      </c>
      <c r="N2691">
        <v>31</v>
      </c>
      <c r="O2691">
        <v>15</v>
      </c>
      <c r="P2691">
        <v>16</v>
      </c>
      <c r="Q2691">
        <v>5</v>
      </c>
      <c r="R2691">
        <v>7</v>
      </c>
      <c r="S2691">
        <v>5</v>
      </c>
      <c r="T2691">
        <v>3</v>
      </c>
      <c r="U2691">
        <v>8</v>
      </c>
      <c r="V2691">
        <v>3</v>
      </c>
      <c r="W2691">
        <v>2</v>
      </c>
      <c r="X2691">
        <v>3</v>
      </c>
      <c r="Y2691">
        <v>1</v>
      </c>
      <c r="Z2691">
        <v>2</v>
      </c>
      <c r="AA2691">
        <v>4</v>
      </c>
      <c r="AB2691">
        <v>3</v>
      </c>
      <c r="AC2691" s="419">
        <f t="shared" si="252"/>
        <v>3</v>
      </c>
      <c r="AD2691" s="419">
        <f t="shared" si="253"/>
        <v>4</v>
      </c>
      <c r="AE2691" s="419">
        <f t="shared" si="254"/>
        <v>4</v>
      </c>
      <c r="AF2691" s="419">
        <f t="shared" si="255"/>
        <v>1</v>
      </c>
      <c r="AG2691" s="419">
        <f t="shared" si="256"/>
        <v>4</v>
      </c>
      <c r="AH2691" s="419">
        <f t="shared" si="257"/>
        <v>0</v>
      </c>
    </row>
    <row r="2692" spans="1:34" ht="14.5" x14ac:dyDescent="0.35">
      <c r="A2692" s="681" t="s">
        <v>1757</v>
      </c>
      <c r="B2692" s="682" t="s">
        <v>8450</v>
      </c>
      <c r="C2692" s="419"/>
      <c r="D2692" s="419"/>
      <c r="E2692" s="419"/>
      <c r="F2692" s="419"/>
      <c r="G2692" s="419"/>
      <c r="H2692" s="419"/>
      <c r="I2692" s="419"/>
      <c r="J2692" s="419"/>
      <c r="K2692" s="419"/>
      <c r="L2692" s="419"/>
      <c r="M2692" t="s">
        <v>278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 s="419">
        <f t="shared" ref="AC2692:AC2755" si="258">+Q2692-W2692</f>
        <v>0</v>
      </c>
      <c r="AD2692" s="419">
        <f t="shared" ref="AD2692:AD2755" si="259">+R2692-X2692</f>
        <v>0</v>
      </c>
      <c r="AE2692" s="419">
        <f t="shared" ref="AE2692:AE2755" si="260">+S2692-Y2692</f>
        <v>0</v>
      </c>
      <c r="AF2692" s="419">
        <f t="shared" ref="AF2692:AF2755" si="261">+T2692-Z2692</f>
        <v>0</v>
      </c>
      <c r="AG2692" s="419">
        <f t="shared" ref="AG2692:AG2755" si="262">+U2692-AA2692</f>
        <v>0</v>
      </c>
      <c r="AH2692" s="419">
        <f t="shared" ref="AH2692:AH2755" si="263">+V2692-AB2692</f>
        <v>0</v>
      </c>
    </row>
    <row r="2693" spans="1:34" ht="14.5" x14ac:dyDescent="0.35">
      <c r="A2693" s="681" t="s">
        <v>1886</v>
      </c>
      <c r="B2693" s="682" t="s">
        <v>5823</v>
      </c>
      <c r="C2693" s="419"/>
      <c r="D2693" s="419"/>
      <c r="E2693" s="419"/>
      <c r="F2693" s="419"/>
      <c r="G2693" s="419"/>
      <c r="H2693" s="419"/>
      <c r="I2693" s="419"/>
      <c r="J2693" s="419"/>
      <c r="K2693" s="419"/>
      <c r="L2693" s="419"/>
      <c r="M2693" t="s">
        <v>5824</v>
      </c>
      <c r="N2693">
        <v>15</v>
      </c>
      <c r="O2693">
        <v>7</v>
      </c>
      <c r="P2693">
        <v>8</v>
      </c>
      <c r="Q2693">
        <v>3</v>
      </c>
      <c r="R2693">
        <v>3</v>
      </c>
      <c r="S2693">
        <v>4</v>
      </c>
      <c r="T2693">
        <v>0</v>
      </c>
      <c r="U2693">
        <v>5</v>
      </c>
      <c r="V2693">
        <v>0</v>
      </c>
      <c r="W2693">
        <v>2</v>
      </c>
      <c r="X2693">
        <v>1</v>
      </c>
      <c r="Y2693">
        <v>1</v>
      </c>
      <c r="Z2693">
        <v>0</v>
      </c>
      <c r="AA2693">
        <v>3</v>
      </c>
      <c r="AB2693">
        <v>0</v>
      </c>
      <c r="AC2693" s="419">
        <f t="shared" si="258"/>
        <v>1</v>
      </c>
      <c r="AD2693" s="419">
        <f t="shared" si="259"/>
        <v>2</v>
      </c>
      <c r="AE2693" s="419">
        <f t="shared" si="260"/>
        <v>3</v>
      </c>
      <c r="AF2693" s="419">
        <f t="shared" si="261"/>
        <v>0</v>
      </c>
      <c r="AG2693" s="419">
        <f t="shared" si="262"/>
        <v>2</v>
      </c>
      <c r="AH2693" s="419">
        <f t="shared" si="263"/>
        <v>0</v>
      </c>
    </row>
    <row r="2694" spans="1:34" ht="14.5" x14ac:dyDescent="0.35">
      <c r="A2694" s="681" t="s">
        <v>5825</v>
      </c>
      <c r="B2694" s="682" t="s">
        <v>5826</v>
      </c>
      <c r="C2694" s="419"/>
      <c r="D2694" s="419"/>
      <c r="E2694" s="419"/>
      <c r="F2694" s="419"/>
      <c r="G2694" s="419"/>
      <c r="H2694" s="419"/>
      <c r="I2694" s="419"/>
      <c r="J2694" s="419"/>
      <c r="K2694" s="419"/>
      <c r="L2694" s="419"/>
      <c r="M2694" t="s">
        <v>5827</v>
      </c>
      <c r="N2694">
        <v>7</v>
      </c>
      <c r="O2694">
        <v>5</v>
      </c>
      <c r="P2694">
        <v>2</v>
      </c>
      <c r="Q2694">
        <v>0</v>
      </c>
      <c r="R2694">
        <v>7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5</v>
      </c>
      <c r="Y2694">
        <v>0</v>
      </c>
      <c r="Z2694">
        <v>0</v>
      </c>
      <c r="AA2694">
        <v>0</v>
      </c>
      <c r="AB2694">
        <v>0</v>
      </c>
      <c r="AC2694" s="419">
        <f t="shared" si="258"/>
        <v>0</v>
      </c>
      <c r="AD2694" s="419">
        <f t="shared" si="259"/>
        <v>2</v>
      </c>
      <c r="AE2694" s="419">
        <f t="shared" si="260"/>
        <v>0</v>
      </c>
      <c r="AF2694" s="419">
        <f t="shared" si="261"/>
        <v>0</v>
      </c>
      <c r="AG2694" s="419">
        <f t="shared" si="262"/>
        <v>0</v>
      </c>
      <c r="AH2694" s="419">
        <f t="shared" si="263"/>
        <v>0</v>
      </c>
    </row>
    <row r="2695" spans="1:34" ht="14.5" x14ac:dyDescent="0.35">
      <c r="A2695" s="681" t="s">
        <v>5828</v>
      </c>
      <c r="B2695" s="682" t="s">
        <v>5829</v>
      </c>
      <c r="C2695" s="419"/>
      <c r="D2695" s="419"/>
      <c r="E2695" s="419"/>
      <c r="F2695" s="419"/>
      <c r="G2695" s="419"/>
      <c r="H2695" s="419"/>
      <c r="I2695" s="419"/>
      <c r="J2695" s="419"/>
      <c r="K2695" s="419"/>
      <c r="L2695" s="419"/>
      <c r="M2695" t="s">
        <v>5757</v>
      </c>
      <c r="N2695">
        <v>26</v>
      </c>
      <c r="O2695">
        <v>18</v>
      </c>
      <c r="P2695">
        <v>8</v>
      </c>
      <c r="Q2695">
        <v>2</v>
      </c>
      <c r="R2695">
        <v>3</v>
      </c>
      <c r="S2695">
        <v>9</v>
      </c>
      <c r="T2695">
        <v>8</v>
      </c>
      <c r="U2695">
        <v>3</v>
      </c>
      <c r="V2695">
        <v>1</v>
      </c>
      <c r="W2695">
        <v>1</v>
      </c>
      <c r="X2695">
        <v>3</v>
      </c>
      <c r="Y2695">
        <v>5</v>
      </c>
      <c r="Z2695">
        <v>6</v>
      </c>
      <c r="AA2695">
        <v>2</v>
      </c>
      <c r="AB2695">
        <v>1</v>
      </c>
      <c r="AC2695" s="419">
        <f t="shared" si="258"/>
        <v>1</v>
      </c>
      <c r="AD2695" s="419">
        <f t="shared" si="259"/>
        <v>0</v>
      </c>
      <c r="AE2695" s="419">
        <f t="shared" si="260"/>
        <v>4</v>
      </c>
      <c r="AF2695" s="419">
        <f t="shared" si="261"/>
        <v>2</v>
      </c>
      <c r="AG2695" s="419">
        <f t="shared" si="262"/>
        <v>1</v>
      </c>
      <c r="AH2695" s="419">
        <f t="shared" si="263"/>
        <v>0</v>
      </c>
    </row>
    <row r="2696" spans="1:34" ht="14.5" x14ac:dyDescent="0.35">
      <c r="A2696" s="681" t="s">
        <v>7252</v>
      </c>
      <c r="B2696" s="682" t="s">
        <v>5830</v>
      </c>
      <c r="C2696" s="419"/>
      <c r="D2696" s="419"/>
      <c r="E2696" s="419"/>
      <c r="F2696" s="419"/>
      <c r="G2696" s="419"/>
      <c r="H2696" s="419"/>
      <c r="I2696" s="419"/>
      <c r="J2696" s="419"/>
      <c r="K2696" s="419"/>
      <c r="L2696" s="419"/>
      <c r="M2696" t="s">
        <v>5831</v>
      </c>
      <c r="N2696">
        <v>2</v>
      </c>
      <c r="O2696">
        <v>2</v>
      </c>
      <c r="P2696">
        <v>0</v>
      </c>
      <c r="Q2696">
        <v>0</v>
      </c>
      <c r="R2696">
        <v>1</v>
      </c>
      <c r="S2696">
        <v>0</v>
      </c>
      <c r="T2696">
        <v>1</v>
      </c>
      <c r="U2696">
        <v>0</v>
      </c>
      <c r="V2696">
        <v>0</v>
      </c>
      <c r="W2696">
        <v>0</v>
      </c>
      <c r="X2696">
        <v>1</v>
      </c>
      <c r="Y2696">
        <v>0</v>
      </c>
      <c r="Z2696">
        <v>1</v>
      </c>
      <c r="AA2696">
        <v>0</v>
      </c>
      <c r="AB2696">
        <v>0</v>
      </c>
      <c r="AC2696" s="419">
        <f t="shared" si="258"/>
        <v>0</v>
      </c>
      <c r="AD2696" s="419">
        <f t="shared" si="259"/>
        <v>0</v>
      </c>
      <c r="AE2696" s="419">
        <f t="shared" si="260"/>
        <v>0</v>
      </c>
      <c r="AF2696" s="419">
        <f t="shared" si="261"/>
        <v>0</v>
      </c>
      <c r="AG2696" s="419">
        <f t="shared" si="262"/>
        <v>0</v>
      </c>
      <c r="AH2696" s="419">
        <f t="shared" si="263"/>
        <v>0</v>
      </c>
    </row>
    <row r="2697" spans="1:34" ht="14.5" x14ac:dyDescent="0.35">
      <c r="A2697" s="681" t="s">
        <v>7496</v>
      </c>
      <c r="B2697" s="682" t="s">
        <v>5832</v>
      </c>
      <c r="C2697" s="419"/>
      <c r="D2697" s="419"/>
      <c r="E2697" s="419"/>
      <c r="F2697" s="419"/>
      <c r="G2697" s="419"/>
      <c r="H2697" s="419"/>
      <c r="I2697" s="419"/>
      <c r="J2697" s="419"/>
      <c r="K2697" s="419"/>
      <c r="L2697" s="419"/>
      <c r="M2697" t="s">
        <v>5833</v>
      </c>
      <c r="N2697">
        <v>1</v>
      </c>
      <c r="O2697">
        <v>1</v>
      </c>
      <c r="P2697">
        <v>0</v>
      </c>
      <c r="Q2697">
        <v>0</v>
      </c>
      <c r="R2697">
        <v>0</v>
      </c>
      <c r="S2697">
        <v>1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1</v>
      </c>
      <c r="Z2697">
        <v>0</v>
      </c>
      <c r="AA2697">
        <v>0</v>
      </c>
      <c r="AB2697">
        <v>0</v>
      </c>
      <c r="AC2697" s="419">
        <f t="shared" si="258"/>
        <v>0</v>
      </c>
      <c r="AD2697" s="419">
        <f t="shared" si="259"/>
        <v>0</v>
      </c>
      <c r="AE2697" s="419">
        <f t="shared" si="260"/>
        <v>0</v>
      </c>
      <c r="AF2697" s="419">
        <f t="shared" si="261"/>
        <v>0</v>
      </c>
      <c r="AG2697" s="419">
        <f t="shared" si="262"/>
        <v>0</v>
      </c>
      <c r="AH2697" s="419">
        <f t="shared" si="263"/>
        <v>0</v>
      </c>
    </row>
    <row r="2698" spans="1:34" ht="14.5" x14ac:dyDescent="0.35">
      <c r="A2698" s="681" t="s">
        <v>5835</v>
      </c>
      <c r="B2698" s="682" t="s">
        <v>5836</v>
      </c>
      <c r="C2698" s="419"/>
      <c r="D2698" s="419"/>
      <c r="E2698" s="419"/>
      <c r="F2698" s="419"/>
      <c r="G2698" s="419"/>
      <c r="H2698" s="419"/>
      <c r="I2698" s="419"/>
      <c r="J2698" s="419"/>
      <c r="K2698" s="419"/>
      <c r="L2698" s="419"/>
      <c r="M2698" t="s">
        <v>5837</v>
      </c>
      <c r="N2698">
        <v>5</v>
      </c>
      <c r="O2698">
        <v>3</v>
      </c>
      <c r="P2698">
        <v>2</v>
      </c>
      <c r="Q2698">
        <v>2</v>
      </c>
      <c r="R2698">
        <v>2</v>
      </c>
      <c r="S2698">
        <v>1</v>
      </c>
      <c r="T2698">
        <v>0</v>
      </c>
      <c r="U2698">
        <v>0</v>
      </c>
      <c r="V2698">
        <v>0</v>
      </c>
      <c r="W2698">
        <v>0</v>
      </c>
      <c r="X2698">
        <v>2</v>
      </c>
      <c r="Y2698">
        <v>1</v>
      </c>
      <c r="Z2698">
        <v>0</v>
      </c>
      <c r="AA2698">
        <v>0</v>
      </c>
      <c r="AB2698">
        <v>0</v>
      </c>
      <c r="AC2698" s="419">
        <f t="shared" si="258"/>
        <v>2</v>
      </c>
      <c r="AD2698" s="419">
        <f t="shared" si="259"/>
        <v>0</v>
      </c>
      <c r="AE2698" s="419">
        <f t="shared" si="260"/>
        <v>0</v>
      </c>
      <c r="AF2698" s="419">
        <f t="shared" si="261"/>
        <v>0</v>
      </c>
      <c r="AG2698" s="419">
        <f t="shared" si="262"/>
        <v>0</v>
      </c>
      <c r="AH2698" s="419">
        <f t="shared" si="263"/>
        <v>0</v>
      </c>
    </row>
    <row r="2699" spans="1:34" ht="14.5" x14ac:dyDescent="0.35">
      <c r="A2699" s="681" t="s">
        <v>3922</v>
      </c>
      <c r="B2699" s="682" t="s">
        <v>11284</v>
      </c>
      <c r="C2699" s="419"/>
      <c r="D2699" s="419"/>
      <c r="E2699" s="419"/>
      <c r="F2699" s="419"/>
      <c r="G2699" s="419"/>
      <c r="H2699" s="419"/>
      <c r="I2699" s="419"/>
      <c r="J2699" s="419"/>
      <c r="K2699" s="419"/>
      <c r="L2699" s="419"/>
      <c r="M2699" t="s">
        <v>18546</v>
      </c>
      <c r="N2699">
        <v>5</v>
      </c>
      <c r="O2699">
        <v>3</v>
      </c>
      <c r="P2699">
        <v>2</v>
      </c>
      <c r="Q2699">
        <v>0</v>
      </c>
      <c r="R2699">
        <v>1</v>
      </c>
      <c r="S2699">
        <v>0</v>
      </c>
      <c r="T2699">
        <v>4</v>
      </c>
      <c r="U2699">
        <v>0</v>
      </c>
      <c r="V2699">
        <v>0</v>
      </c>
      <c r="W2699">
        <v>0</v>
      </c>
      <c r="X2699">
        <v>1</v>
      </c>
      <c r="Y2699">
        <v>0</v>
      </c>
      <c r="Z2699">
        <v>2</v>
      </c>
      <c r="AA2699">
        <v>0</v>
      </c>
      <c r="AB2699">
        <v>0</v>
      </c>
      <c r="AC2699" s="419">
        <f t="shared" si="258"/>
        <v>0</v>
      </c>
      <c r="AD2699" s="419">
        <f t="shared" si="259"/>
        <v>0</v>
      </c>
      <c r="AE2699" s="419">
        <f t="shared" si="260"/>
        <v>0</v>
      </c>
      <c r="AF2699" s="419">
        <f t="shared" si="261"/>
        <v>2</v>
      </c>
      <c r="AG2699" s="419">
        <f t="shared" si="262"/>
        <v>0</v>
      </c>
      <c r="AH2699" s="419">
        <f t="shared" si="263"/>
        <v>0</v>
      </c>
    </row>
    <row r="2700" spans="1:34" ht="14.5" x14ac:dyDescent="0.35">
      <c r="A2700" s="681" t="s">
        <v>3223</v>
      </c>
      <c r="B2700" s="682" t="s">
        <v>5839</v>
      </c>
      <c r="C2700" s="419"/>
      <c r="D2700" s="419"/>
      <c r="E2700" s="419"/>
      <c r="F2700" s="419"/>
      <c r="G2700" s="419"/>
      <c r="H2700" s="419"/>
      <c r="I2700" s="419"/>
      <c r="J2700" s="419"/>
      <c r="K2700" s="419"/>
      <c r="L2700" s="419"/>
      <c r="M2700" t="s">
        <v>5840</v>
      </c>
      <c r="N2700">
        <v>4</v>
      </c>
      <c r="O2700">
        <v>3</v>
      </c>
      <c r="P2700">
        <v>1</v>
      </c>
      <c r="Q2700">
        <v>0</v>
      </c>
      <c r="R2700">
        <v>3</v>
      </c>
      <c r="S2700">
        <v>1</v>
      </c>
      <c r="T2700">
        <v>0</v>
      </c>
      <c r="U2700">
        <v>0</v>
      </c>
      <c r="V2700">
        <v>0</v>
      </c>
      <c r="W2700">
        <v>0</v>
      </c>
      <c r="X2700">
        <v>2</v>
      </c>
      <c r="Y2700">
        <v>1</v>
      </c>
      <c r="Z2700">
        <v>0</v>
      </c>
      <c r="AA2700">
        <v>0</v>
      </c>
      <c r="AB2700">
        <v>0</v>
      </c>
      <c r="AC2700" s="419">
        <f t="shared" si="258"/>
        <v>0</v>
      </c>
      <c r="AD2700" s="419">
        <f t="shared" si="259"/>
        <v>1</v>
      </c>
      <c r="AE2700" s="419">
        <f t="shared" si="260"/>
        <v>0</v>
      </c>
      <c r="AF2700" s="419">
        <f t="shared" si="261"/>
        <v>0</v>
      </c>
      <c r="AG2700" s="419">
        <f t="shared" si="262"/>
        <v>0</v>
      </c>
      <c r="AH2700" s="419">
        <f t="shared" si="263"/>
        <v>0</v>
      </c>
    </row>
    <row r="2701" spans="1:34" ht="14.5" x14ac:dyDescent="0.35">
      <c r="A2701" s="681" t="s">
        <v>2880</v>
      </c>
      <c r="B2701" s="682" t="s">
        <v>5841</v>
      </c>
      <c r="C2701" s="419"/>
      <c r="D2701" s="419"/>
      <c r="E2701" s="419"/>
      <c r="F2701" s="419"/>
      <c r="G2701" s="419"/>
      <c r="H2701" s="419"/>
      <c r="I2701" s="419"/>
      <c r="J2701" s="419"/>
      <c r="K2701" s="419"/>
      <c r="L2701" s="419"/>
      <c r="M2701" t="s">
        <v>5842</v>
      </c>
      <c r="N2701">
        <v>3</v>
      </c>
      <c r="O2701">
        <v>1</v>
      </c>
      <c r="P2701">
        <v>2</v>
      </c>
      <c r="Q2701">
        <v>0</v>
      </c>
      <c r="R2701">
        <v>2</v>
      </c>
      <c r="S2701">
        <v>1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1</v>
      </c>
      <c r="Z2701">
        <v>0</v>
      </c>
      <c r="AA2701">
        <v>0</v>
      </c>
      <c r="AB2701">
        <v>0</v>
      </c>
      <c r="AC2701" s="419">
        <f t="shared" si="258"/>
        <v>0</v>
      </c>
      <c r="AD2701" s="419">
        <f t="shared" si="259"/>
        <v>2</v>
      </c>
      <c r="AE2701" s="419">
        <f t="shared" si="260"/>
        <v>0</v>
      </c>
      <c r="AF2701" s="419">
        <f t="shared" si="261"/>
        <v>0</v>
      </c>
      <c r="AG2701" s="419">
        <f t="shared" si="262"/>
        <v>0</v>
      </c>
      <c r="AH2701" s="419">
        <f t="shared" si="263"/>
        <v>0</v>
      </c>
    </row>
    <row r="2702" spans="1:34" ht="14.5" x14ac:dyDescent="0.35">
      <c r="A2702" s="681" t="s">
        <v>2860</v>
      </c>
      <c r="B2702" s="682" t="s">
        <v>11317</v>
      </c>
      <c r="C2702" s="419"/>
      <c r="D2702" s="419"/>
      <c r="E2702" s="419"/>
      <c r="F2702" s="419"/>
      <c r="G2702" s="419"/>
      <c r="H2702" s="419"/>
      <c r="I2702" s="419"/>
      <c r="J2702" s="419"/>
      <c r="K2702" s="419"/>
      <c r="L2702" s="419"/>
      <c r="M2702" t="s">
        <v>11318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 s="419">
        <f t="shared" si="258"/>
        <v>0</v>
      </c>
      <c r="AD2702" s="419">
        <f t="shared" si="259"/>
        <v>0</v>
      </c>
      <c r="AE2702" s="419">
        <f t="shared" si="260"/>
        <v>0</v>
      </c>
      <c r="AF2702" s="419">
        <f t="shared" si="261"/>
        <v>0</v>
      </c>
      <c r="AG2702" s="419">
        <f t="shared" si="262"/>
        <v>0</v>
      </c>
      <c r="AH2702" s="419">
        <f t="shared" si="263"/>
        <v>0</v>
      </c>
    </row>
    <row r="2703" spans="1:34" ht="14.5" x14ac:dyDescent="0.35">
      <c r="A2703" s="681" t="s">
        <v>2895</v>
      </c>
      <c r="B2703" s="682" t="s">
        <v>5843</v>
      </c>
      <c r="C2703" s="419"/>
      <c r="D2703" s="419"/>
      <c r="E2703" s="419"/>
      <c r="F2703" s="419"/>
      <c r="G2703" s="419"/>
      <c r="H2703" s="419"/>
      <c r="I2703" s="419"/>
      <c r="J2703" s="419"/>
      <c r="K2703" s="419"/>
      <c r="L2703" s="419"/>
      <c r="M2703" t="s">
        <v>17378</v>
      </c>
      <c r="N2703">
        <v>3</v>
      </c>
      <c r="O2703">
        <v>3</v>
      </c>
      <c r="P2703">
        <v>0</v>
      </c>
      <c r="Q2703">
        <v>0</v>
      </c>
      <c r="R2703">
        <v>1</v>
      </c>
      <c r="S2703">
        <v>2</v>
      </c>
      <c r="T2703">
        <v>0</v>
      </c>
      <c r="U2703">
        <v>0</v>
      </c>
      <c r="V2703">
        <v>0</v>
      </c>
      <c r="W2703">
        <v>0</v>
      </c>
      <c r="X2703">
        <v>1</v>
      </c>
      <c r="Y2703">
        <v>2</v>
      </c>
      <c r="Z2703">
        <v>0</v>
      </c>
      <c r="AA2703">
        <v>0</v>
      </c>
      <c r="AB2703">
        <v>0</v>
      </c>
      <c r="AC2703" s="419">
        <f t="shared" si="258"/>
        <v>0</v>
      </c>
      <c r="AD2703" s="419">
        <f t="shared" si="259"/>
        <v>0</v>
      </c>
      <c r="AE2703" s="419">
        <f t="shared" si="260"/>
        <v>0</v>
      </c>
      <c r="AF2703" s="419">
        <f t="shared" si="261"/>
        <v>0</v>
      </c>
      <c r="AG2703" s="419">
        <f t="shared" si="262"/>
        <v>0</v>
      </c>
      <c r="AH2703" s="419">
        <f t="shared" si="263"/>
        <v>0</v>
      </c>
    </row>
    <row r="2704" spans="1:34" ht="14.5" x14ac:dyDescent="0.35">
      <c r="A2704" s="681" t="s">
        <v>270</v>
      </c>
      <c r="B2704" s="682" t="s">
        <v>5844</v>
      </c>
      <c r="C2704" s="419"/>
      <c r="D2704" s="419"/>
      <c r="E2704" s="419"/>
      <c r="F2704" s="419"/>
      <c r="G2704" s="419"/>
      <c r="H2704" s="419"/>
      <c r="I2704" s="419"/>
      <c r="J2704" s="419"/>
      <c r="K2704" s="419"/>
      <c r="L2704" s="419"/>
      <c r="M2704" t="s">
        <v>5845</v>
      </c>
      <c r="N2704">
        <v>3</v>
      </c>
      <c r="O2704">
        <v>1</v>
      </c>
      <c r="P2704">
        <v>2</v>
      </c>
      <c r="Q2704">
        <v>2</v>
      </c>
      <c r="R2704">
        <v>0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1</v>
      </c>
      <c r="AB2704">
        <v>0</v>
      </c>
      <c r="AC2704" s="419">
        <f t="shared" si="258"/>
        <v>2</v>
      </c>
      <c r="AD2704" s="419">
        <f t="shared" si="259"/>
        <v>0</v>
      </c>
      <c r="AE2704" s="419">
        <f t="shared" si="260"/>
        <v>0</v>
      </c>
      <c r="AF2704" s="419">
        <f t="shared" si="261"/>
        <v>0</v>
      </c>
      <c r="AG2704" s="419">
        <f t="shared" si="262"/>
        <v>0</v>
      </c>
      <c r="AH2704" s="419">
        <f t="shared" si="263"/>
        <v>0</v>
      </c>
    </row>
    <row r="2705" spans="1:34" ht="14.5" x14ac:dyDescent="0.35">
      <c r="A2705" s="681" t="s">
        <v>2843</v>
      </c>
      <c r="B2705" s="682" t="s">
        <v>21544</v>
      </c>
      <c r="C2705" s="419"/>
      <c r="D2705" s="419"/>
      <c r="E2705" s="419"/>
      <c r="F2705" s="419"/>
      <c r="G2705" s="419"/>
      <c r="H2705" s="419"/>
      <c r="I2705" s="419"/>
      <c r="J2705" s="419"/>
      <c r="K2705" s="419"/>
      <c r="L2705" s="419"/>
      <c r="M2705" t="s">
        <v>21545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 s="419">
        <f t="shared" si="258"/>
        <v>0</v>
      </c>
      <c r="AD2705" s="419">
        <f t="shared" si="259"/>
        <v>0</v>
      </c>
      <c r="AE2705" s="419">
        <f t="shared" si="260"/>
        <v>0</v>
      </c>
      <c r="AF2705" s="419">
        <f t="shared" si="261"/>
        <v>0</v>
      </c>
      <c r="AG2705" s="419">
        <f t="shared" si="262"/>
        <v>0</v>
      </c>
      <c r="AH2705" s="419">
        <f t="shared" si="263"/>
        <v>0</v>
      </c>
    </row>
    <row r="2706" spans="1:34" ht="14.5" x14ac:dyDescent="0.35">
      <c r="A2706" s="681" t="s">
        <v>2876</v>
      </c>
      <c r="B2706" s="682" t="s">
        <v>11330</v>
      </c>
      <c r="C2706" s="419"/>
      <c r="D2706" s="419"/>
      <c r="E2706" s="419"/>
      <c r="F2706" s="419"/>
      <c r="G2706" s="419"/>
      <c r="H2706" s="419"/>
      <c r="I2706" s="419"/>
      <c r="J2706" s="419"/>
      <c r="K2706" s="419"/>
      <c r="L2706" s="419"/>
      <c r="M2706" t="s">
        <v>11331</v>
      </c>
      <c r="N2706">
        <v>1</v>
      </c>
      <c r="O2706">
        <v>0</v>
      </c>
      <c r="P2706">
        <v>1</v>
      </c>
      <c r="Q2706">
        <v>0</v>
      </c>
      <c r="R2706">
        <v>1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 s="419">
        <f t="shared" si="258"/>
        <v>0</v>
      </c>
      <c r="AD2706" s="419">
        <f t="shared" si="259"/>
        <v>1</v>
      </c>
      <c r="AE2706" s="419">
        <f t="shared" si="260"/>
        <v>0</v>
      </c>
      <c r="AF2706" s="419">
        <f t="shared" si="261"/>
        <v>0</v>
      </c>
      <c r="AG2706" s="419">
        <f t="shared" si="262"/>
        <v>0</v>
      </c>
      <c r="AH2706" s="419">
        <f t="shared" si="263"/>
        <v>0</v>
      </c>
    </row>
    <row r="2707" spans="1:34" ht="14.5" x14ac:dyDescent="0.35">
      <c r="A2707" s="681" t="s">
        <v>3048</v>
      </c>
      <c r="B2707" s="682" t="s">
        <v>5847</v>
      </c>
      <c r="C2707" s="419"/>
      <c r="D2707" s="419"/>
      <c r="E2707" s="419"/>
      <c r="F2707" s="419"/>
      <c r="G2707" s="419"/>
      <c r="H2707" s="419"/>
      <c r="I2707" s="419"/>
      <c r="J2707" s="419"/>
      <c r="K2707" s="419"/>
      <c r="L2707" s="419"/>
      <c r="M2707" t="s">
        <v>5848</v>
      </c>
      <c r="N2707">
        <v>2</v>
      </c>
      <c r="O2707">
        <v>2</v>
      </c>
      <c r="P2707">
        <v>0</v>
      </c>
      <c r="Q2707">
        <v>0</v>
      </c>
      <c r="R2707">
        <v>0</v>
      </c>
      <c r="S2707">
        <v>2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2</v>
      </c>
      <c r="Z2707">
        <v>0</v>
      </c>
      <c r="AA2707">
        <v>0</v>
      </c>
      <c r="AB2707">
        <v>0</v>
      </c>
      <c r="AC2707" s="419">
        <f t="shared" si="258"/>
        <v>0</v>
      </c>
      <c r="AD2707" s="419">
        <f t="shared" si="259"/>
        <v>0</v>
      </c>
      <c r="AE2707" s="419">
        <f t="shared" si="260"/>
        <v>0</v>
      </c>
      <c r="AF2707" s="419">
        <f t="shared" si="261"/>
        <v>0</v>
      </c>
      <c r="AG2707" s="419">
        <f t="shared" si="262"/>
        <v>0</v>
      </c>
      <c r="AH2707" s="419">
        <f t="shared" si="263"/>
        <v>0</v>
      </c>
    </row>
    <row r="2708" spans="1:34" ht="14.5" x14ac:dyDescent="0.35">
      <c r="A2708" s="681" t="s">
        <v>3122</v>
      </c>
      <c r="B2708" s="682" t="s">
        <v>5849</v>
      </c>
      <c r="C2708" s="419"/>
      <c r="D2708" s="419"/>
      <c r="E2708" s="419"/>
      <c r="F2708" s="419"/>
      <c r="G2708" s="419"/>
      <c r="H2708" s="419"/>
      <c r="I2708" s="419"/>
      <c r="J2708" s="419"/>
      <c r="K2708" s="419"/>
      <c r="L2708" s="419"/>
      <c r="M2708" t="s">
        <v>2341</v>
      </c>
      <c r="N2708">
        <v>7</v>
      </c>
      <c r="O2708">
        <v>2</v>
      </c>
      <c r="P2708">
        <v>5</v>
      </c>
      <c r="Q2708">
        <v>1</v>
      </c>
      <c r="R2708">
        <v>3</v>
      </c>
      <c r="S2708">
        <v>0</v>
      </c>
      <c r="T2708">
        <v>2</v>
      </c>
      <c r="U2708">
        <v>1</v>
      </c>
      <c r="V2708">
        <v>0</v>
      </c>
      <c r="W2708">
        <v>0</v>
      </c>
      <c r="X2708">
        <v>2</v>
      </c>
      <c r="Y2708">
        <v>0</v>
      </c>
      <c r="Z2708">
        <v>0</v>
      </c>
      <c r="AA2708">
        <v>0</v>
      </c>
      <c r="AB2708">
        <v>0</v>
      </c>
      <c r="AC2708" s="419">
        <f t="shared" si="258"/>
        <v>1</v>
      </c>
      <c r="AD2708" s="419">
        <f t="shared" si="259"/>
        <v>1</v>
      </c>
      <c r="AE2708" s="419">
        <f t="shared" si="260"/>
        <v>0</v>
      </c>
      <c r="AF2708" s="419">
        <f t="shared" si="261"/>
        <v>2</v>
      </c>
      <c r="AG2708" s="419">
        <f t="shared" si="262"/>
        <v>1</v>
      </c>
      <c r="AH2708" s="419">
        <f t="shared" si="263"/>
        <v>0</v>
      </c>
    </row>
    <row r="2709" spans="1:34" ht="14.5" x14ac:dyDescent="0.35">
      <c r="A2709" s="681" t="s">
        <v>3190</v>
      </c>
      <c r="B2709" s="682" t="s">
        <v>5850</v>
      </c>
      <c r="C2709" s="419"/>
      <c r="D2709" s="419"/>
      <c r="E2709" s="419"/>
      <c r="F2709" s="419"/>
      <c r="G2709" s="419"/>
      <c r="H2709" s="419"/>
      <c r="I2709" s="419"/>
      <c r="J2709" s="419"/>
      <c r="K2709" s="419"/>
      <c r="L2709" s="419"/>
      <c r="M2709" t="s">
        <v>5851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 s="419">
        <f t="shared" si="258"/>
        <v>0</v>
      </c>
      <c r="AD2709" s="419">
        <f t="shared" si="259"/>
        <v>0</v>
      </c>
      <c r="AE2709" s="419">
        <f t="shared" si="260"/>
        <v>0</v>
      </c>
      <c r="AF2709" s="419">
        <f t="shared" si="261"/>
        <v>0</v>
      </c>
      <c r="AG2709" s="419">
        <f t="shared" si="262"/>
        <v>0</v>
      </c>
      <c r="AH2709" s="419">
        <f t="shared" si="263"/>
        <v>0</v>
      </c>
    </row>
    <row r="2710" spans="1:34" ht="14.5" x14ac:dyDescent="0.35">
      <c r="A2710" s="681" t="s">
        <v>2289</v>
      </c>
      <c r="B2710" s="682" t="s">
        <v>11275</v>
      </c>
      <c r="C2710" s="419"/>
      <c r="D2710" s="419"/>
      <c r="E2710" s="419"/>
      <c r="F2710" s="419"/>
      <c r="G2710" s="419"/>
      <c r="H2710" s="419"/>
      <c r="I2710" s="419"/>
      <c r="J2710" s="419"/>
      <c r="K2710" s="419"/>
      <c r="L2710" s="419"/>
      <c r="M2710" t="s">
        <v>11276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 s="419">
        <f t="shared" si="258"/>
        <v>0</v>
      </c>
      <c r="AD2710" s="419">
        <f t="shared" si="259"/>
        <v>0</v>
      </c>
      <c r="AE2710" s="419">
        <f t="shared" si="260"/>
        <v>0</v>
      </c>
      <c r="AF2710" s="419">
        <f t="shared" si="261"/>
        <v>0</v>
      </c>
      <c r="AG2710" s="419">
        <f t="shared" si="262"/>
        <v>0</v>
      </c>
      <c r="AH2710" s="419">
        <f t="shared" si="263"/>
        <v>0</v>
      </c>
    </row>
    <row r="2711" spans="1:34" ht="14.5" x14ac:dyDescent="0.35">
      <c r="A2711" s="681" t="s">
        <v>2353</v>
      </c>
      <c r="B2711" s="682" t="s">
        <v>5852</v>
      </c>
      <c r="C2711" s="419"/>
      <c r="D2711" s="419"/>
      <c r="E2711" s="419"/>
      <c r="F2711" s="419"/>
      <c r="G2711" s="419"/>
      <c r="H2711" s="419"/>
      <c r="I2711" s="419"/>
      <c r="J2711" s="419"/>
      <c r="K2711" s="419"/>
      <c r="L2711" s="419"/>
      <c r="M2711" t="s">
        <v>3636</v>
      </c>
      <c r="N2711">
        <v>2</v>
      </c>
      <c r="O2711">
        <v>2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2</v>
      </c>
      <c r="AB2711">
        <v>0</v>
      </c>
      <c r="AC2711" s="419">
        <f t="shared" si="258"/>
        <v>0</v>
      </c>
      <c r="AD2711" s="419">
        <f t="shared" si="259"/>
        <v>0</v>
      </c>
      <c r="AE2711" s="419">
        <f t="shared" si="260"/>
        <v>0</v>
      </c>
      <c r="AF2711" s="419">
        <f t="shared" si="261"/>
        <v>0</v>
      </c>
      <c r="AG2711" s="419">
        <f t="shared" si="262"/>
        <v>0</v>
      </c>
      <c r="AH2711" s="419">
        <f t="shared" si="263"/>
        <v>0</v>
      </c>
    </row>
    <row r="2712" spans="1:34" ht="14.5" x14ac:dyDescent="0.35">
      <c r="A2712" s="681" t="s">
        <v>7735</v>
      </c>
      <c r="B2712" s="682" t="s">
        <v>5853</v>
      </c>
      <c r="C2712" s="419"/>
      <c r="D2712" s="419"/>
      <c r="E2712" s="419"/>
      <c r="F2712" s="419"/>
      <c r="G2712" s="419"/>
      <c r="H2712" s="419"/>
      <c r="I2712" s="419"/>
      <c r="J2712" s="419"/>
      <c r="K2712" s="419"/>
      <c r="L2712" s="419"/>
      <c r="M2712" t="s">
        <v>1898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 s="419">
        <f t="shared" si="258"/>
        <v>0</v>
      </c>
      <c r="AD2712" s="419">
        <f t="shared" si="259"/>
        <v>0</v>
      </c>
      <c r="AE2712" s="419">
        <f t="shared" si="260"/>
        <v>0</v>
      </c>
      <c r="AF2712" s="419">
        <f t="shared" si="261"/>
        <v>0</v>
      </c>
      <c r="AG2712" s="419">
        <f t="shared" si="262"/>
        <v>0</v>
      </c>
      <c r="AH2712" s="419">
        <f t="shared" si="263"/>
        <v>0</v>
      </c>
    </row>
    <row r="2713" spans="1:34" ht="14.5" x14ac:dyDescent="0.35">
      <c r="A2713" s="681" t="s">
        <v>4381</v>
      </c>
      <c r="B2713" s="682" t="s">
        <v>5854</v>
      </c>
      <c r="C2713" s="419"/>
      <c r="D2713" s="419"/>
      <c r="E2713" s="419"/>
      <c r="F2713" s="419"/>
      <c r="G2713" s="419"/>
      <c r="H2713" s="419"/>
      <c r="I2713" s="419"/>
      <c r="J2713" s="419"/>
      <c r="K2713" s="419"/>
      <c r="L2713" s="419"/>
      <c r="M2713" t="s">
        <v>3295</v>
      </c>
      <c r="N2713">
        <v>3</v>
      </c>
      <c r="O2713">
        <v>1</v>
      </c>
      <c r="P2713">
        <v>2</v>
      </c>
      <c r="Q2713">
        <v>1</v>
      </c>
      <c r="R2713">
        <v>2</v>
      </c>
      <c r="S2713">
        <v>0</v>
      </c>
      <c r="T2713">
        <v>0</v>
      </c>
      <c r="U2713">
        <v>0</v>
      </c>
      <c r="V2713">
        <v>0</v>
      </c>
      <c r="W2713">
        <v>1</v>
      </c>
      <c r="X2713">
        <v>0</v>
      </c>
      <c r="Y2713">
        <v>0</v>
      </c>
      <c r="Z2713">
        <v>0</v>
      </c>
      <c r="AA2713">
        <v>0</v>
      </c>
      <c r="AB2713">
        <v>0</v>
      </c>
      <c r="AC2713" s="419">
        <f t="shared" si="258"/>
        <v>0</v>
      </c>
      <c r="AD2713" s="419">
        <f t="shared" si="259"/>
        <v>2</v>
      </c>
      <c r="AE2713" s="419">
        <f t="shared" si="260"/>
        <v>0</v>
      </c>
      <c r="AF2713" s="419">
        <f t="shared" si="261"/>
        <v>0</v>
      </c>
      <c r="AG2713" s="419">
        <f t="shared" si="262"/>
        <v>0</v>
      </c>
      <c r="AH2713" s="419">
        <f t="shared" si="263"/>
        <v>0</v>
      </c>
    </row>
    <row r="2714" spans="1:34" ht="14.5" x14ac:dyDescent="0.35">
      <c r="A2714" s="681" t="s">
        <v>5855</v>
      </c>
      <c r="B2714" s="682" t="s">
        <v>11473</v>
      </c>
      <c r="C2714" s="419"/>
      <c r="D2714" s="419"/>
      <c r="E2714" s="419"/>
      <c r="F2714" s="419"/>
      <c r="G2714" s="419"/>
      <c r="H2714" s="419"/>
      <c r="I2714" s="419"/>
      <c r="J2714" s="419"/>
      <c r="K2714" s="419"/>
      <c r="L2714" s="419"/>
      <c r="M2714" t="s">
        <v>3313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 s="419">
        <f t="shared" si="258"/>
        <v>0</v>
      </c>
      <c r="AD2714" s="419">
        <f t="shared" si="259"/>
        <v>0</v>
      </c>
      <c r="AE2714" s="419">
        <f t="shared" si="260"/>
        <v>0</v>
      </c>
      <c r="AF2714" s="419">
        <f t="shared" si="261"/>
        <v>0</v>
      </c>
      <c r="AG2714" s="419">
        <f t="shared" si="262"/>
        <v>0</v>
      </c>
      <c r="AH2714" s="419">
        <f t="shared" si="263"/>
        <v>0</v>
      </c>
    </row>
    <row r="2715" spans="1:34" ht="14.5" x14ac:dyDescent="0.35">
      <c r="A2715" s="681" t="s">
        <v>8854</v>
      </c>
      <c r="B2715" s="682" t="s">
        <v>11264</v>
      </c>
      <c r="C2715" s="419"/>
      <c r="D2715" s="419"/>
      <c r="E2715" s="419"/>
      <c r="F2715" s="419"/>
      <c r="G2715" s="419"/>
      <c r="H2715" s="419"/>
      <c r="I2715" s="419"/>
      <c r="J2715" s="419"/>
      <c r="K2715" s="419"/>
      <c r="L2715" s="419"/>
      <c r="M2715" t="s">
        <v>1237</v>
      </c>
      <c r="N2715">
        <v>2</v>
      </c>
      <c r="O2715">
        <v>0</v>
      </c>
      <c r="P2715">
        <v>2</v>
      </c>
      <c r="Q2715">
        <v>0</v>
      </c>
      <c r="R2715">
        <v>1</v>
      </c>
      <c r="S2715">
        <v>0</v>
      </c>
      <c r="T2715">
        <v>1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 s="419">
        <f t="shared" si="258"/>
        <v>0</v>
      </c>
      <c r="AD2715" s="419">
        <f t="shared" si="259"/>
        <v>1</v>
      </c>
      <c r="AE2715" s="419">
        <f t="shared" si="260"/>
        <v>0</v>
      </c>
      <c r="AF2715" s="419">
        <f t="shared" si="261"/>
        <v>1</v>
      </c>
      <c r="AG2715" s="419">
        <f t="shared" si="262"/>
        <v>0</v>
      </c>
      <c r="AH2715" s="419">
        <f t="shared" si="263"/>
        <v>0</v>
      </c>
    </row>
    <row r="2716" spans="1:34" ht="14.5" x14ac:dyDescent="0.35">
      <c r="A2716" s="681" t="s">
        <v>4375</v>
      </c>
      <c r="B2716" s="682" t="s">
        <v>5856</v>
      </c>
      <c r="C2716" s="419"/>
      <c r="D2716" s="419"/>
      <c r="E2716" s="419"/>
      <c r="F2716" s="419"/>
      <c r="G2716" s="419"/>
      <c r="H2716" s="419"/>
      <c r="I2716" s="419"/>
      <c r="J2716" s="419"/>
      <c r="K2716" s="419"/>
      <c r="L2716" s="419"/>
      <c r="M2716" t="s">
        <v>5857</v>
      </c>
      <c r="N2716">
        <v>16</v>
      </c>
      <c r="O2716">
        <v>10</v>
      </c>
      <c r="P2716">
        <v>6</v>
      </c>
      <c r="Q2716">
        <v>8</v>
      </c>
      <c r="R2716">
        <v>1</v>
      </c>
      <c r="S2716">
        <v>0</v>
      </c>
      <c r="T2716">
        <v>3</v>
      </c>
      <c r="U2716">
        <v>4</v>
      </c>
      <c r="V2716">
        <v>0</v>
      </c>
      <c r="W2716">
        <v>5</v>
      </c>
      <c r="X2716">
        <v>1</v>
      </c>
      <c r="Y2716">
        <v>0</v>
      </c>
      <c r="Z2716">
        <v>2</v>
      </c>
      <c r="AA2716">
        <v>2</v>
      </c>
      <c r="AB2716">
        <v>0</v>
      </c>
      <c r="AC2716" s="419">
        <f t="shared" si="258"/>
        <v>3</v>
      </c>
      <c r="AD2716" s="419">
        <f t="shared" si="259"/>
        <v>0</v>
      </c>
      <c r="AE2716" s="419">
        <f t="shared" si="260"/>
        <v>0</v>
      </c>
      <c r="AF2716" s="419">
        <f t="shared" si="261"/>
        <v>1</v>
      </c>
      <c r="AG2716" s="419">
        <f t="shared" si="262"/>
        <v>2</v>
      </c>
      <c r="AH2716" s="419">
        <f t="shared" si="263"/>
        <v>0</v>
      </c>
    </row>
    <row r="2717" spans="1:34" ht="14.5" x14ac:dyDescent="0.35">
      <c r="A2717" s="681" t="s">
        <v>5858</v>
      </c>
      <c r="B2717" s="682" t="s">
        <v>5859</v>
      </c>
      <c r="C2717" s="419"/>
      <c r="D2717" s="419"/>
      <c r="E2717" s="419"/>
      <c r="F2717" s="419"/>
      <c r="G2717" s="419"/>
      <c r="H2717" s="419"/>
      <c r="I2717" s="419"/>
      <c r="J2717" s="419"/>
      <c r="K2717" s="419"/>
      <c r="L2717" s="419"/>
      <c r="M2717" t="s">
        <v>819</v>
      </c>
      <c r="N2717">
        <v>2</v>
      </c>
      <c r="O2717">
        <v>0</v>
      </c>
      <c r="P2717">
        <v>2</v>
      </c>
      <c r="Q2717">
        <v>0</v>
      </c>
      <c r="R2717">
        <v>1</v>
      </c>
      <c r="S2717">
        <v>0</v>
      </c>
      <c r="T2717">
        <v>1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 s="419">
        <f t="shared" si="258"/>
        <v>0</v>
      </c>
      <c r="AD2717" s="419">
        <f t="shared" si="259"/>
        <v>1</v>
      </c>
      <c r="AE2717" s="419">
        <f t="shared" si="260"/>
        <v>0</v>
      </c>
      <c r="AF2717" s="419">
        <f t="shared" si="261"/>
        <v>1</v>
      </c>
      <c r="AG2717" s="419">
        <f t="shared" si="262"/>
        <v>0</v>
      </c>
      <c r="AH2717" s="419">
        <f t="shared" si="263"/>
        <v>0</v>
      </c>
    </row>
    <row r="2718" spans="1:34" ht="14.5" x14ac:dyDescent="0.35">
      <c r="A2718" s="681" t="s">
        <v>3336</v>
      </c>
      <c r="B2718" s="682" t="s">
        <v>5860</v>
      </c>
      <c r="C2718" s="419"/>
      <c r="D2718" s="419"/>
      <c r="E2718" s="419"/>
      <c r="F2718" s="419"/>
      <c r="G2718" s="419"/>
      <c r="H2718" s="419"/>
      <c r="I2718" s="419"/>
      <c r="J2718" s="419"/>
      <c r="K2718" s="419"/>
      <c r="L2718" s="419"/>
      <c r="M2718" t="s">
        <v>5861</v>
      </c>
      <c r="N2718">
        <v>11</v>
      </c>
      <c r="O2718">
        <v>6</v>
      </c>
      <c r="P2718">
        <v>5</v>
      </c>
      <c r="Q2718">
        <v>2</v>
      </c>
      <c r="R2718">
        <v>3</v>
      </c>
      <c r="S2718">
        <v>4</v>
      </c>
      <c r="T2718">
        <v>2</v>
      </c>
      <c r="U2718">
        <v>0</v>
      </c>
      <c r="V2718">
        <v>0</v>
      </c>
      <c r="W2718">
        <v>2</v>
      </c>
      <c r="X2718">
        <v>1</v>
      </c>
      <c r="Y2718">
        <v>1</v>
      </c>
      <c r="Z2718">
        <v>2</v>
      </c>
      <c r="AA2718">
        <v>0</v>
      </c>
      <c r="AB2718">
        <v>0</v>
      </c>
      <c r="AC2718" s="419">
        <f t="shared" si="258"/>
        <v>0</v>
      </c>
      <c r="AD2718" s="419">
        <f t="shared" si="259"/>
        <v>2</v>
      </c>
      <c r="AE2718" s="419">
        <f t="shared" si="260"/>
        <v>3</v>
      </c>
      <c r="AF2718" s="419">
        <f t="shared" si="261"/>
        <v>0</v>
      </c>
      <c r="AG2718" s="419">
        <f t="shared" si="262"/>
        <v>0</v>
      </c>
      <c r="AH2718" s="419">
        <f t="shared" si="263"/>
        <v>0</v>
      </c>
    </row>
    <row r="2719" spans="1:34" ht="14.5" x14ac:dyDescent="0.35">
      <c r="A2719" s="681" t="s">
        <v>5862</v>
      </c>
      <c r="B2719" s="682" t="s">
        <v>8494</v>
      </c>
      <c r="C2719" s="419"/>
      <c r="D2719" s="419"/>
      <c r="E2719" s="419"/>
      <c r="F2719" s="419"/>
      <c r="G2719" s="419"/>
      <c r="H2719" s="419"/>
      <c r="I2719" s="419"/>
      <c r="J2719" s="419"/>
      <c r="K2719" s="419"/>
      <c r="L2719" s="419"/>
      <c r="M2719" t="s">
        <v>8875</v>
      </c>
      <c r="N2719">
        <v>2</v>
      </c>
      <c r="O2719">
        <v>1</v>
      </c>
      <c r="P2719">
        <v>1</v>
      </c>
      <c r="Q2719">
        <v>1</v>
      </c>
      <c r="R2719">
        <v>1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0</v>
      </c>
      <c r="AB2719">
        <v>0</v>
      </c>
      <c r="AC2719" s="419">
        <f t="shared" si="258"/>
        <v>1</v>
      </c>
      <c r="AD2719" s="419">
        <f t="shared" si="259"/>
        <v>0</v>
      </c>
      <c r="AE2719" s="419">
        <f t="shared" si="260"/>
        <v>0</v>
      </c>
      <c r="AF2719" s="419">
        <f t="shared" si="261"/>
        <v>0</v>
      </c>
      <c r="AG2719" s="419">
        <f t="shared" si="262"/>
        <v>0</v>
      </c>
      <c r="AH2719" s="419">
        <f t="shared" si="263"/>
        <v>0</v>
      </c>
    </row>
    <row r="2720" spans="1:34" ht="14.5" x14ac:dyDescent="0.35">
      <c r="A2720" s="681" t="s">
        <v>11378</v>
      </c>
      <c r="B2720" s="682" t="s">
        <v>11377</v>
      </c>
      <c r="C2720" s="419"/>
      <c r="D2720" s="419"/>
      <c r="E2720" s="419"/>
      <c r="F2720" s="419"/>
      <c r="G2720" s="419"/>
      <c r="H2720" s="419"/>
      <c r="I2720" s="419"/>
      <c r="J2720" s="419"/>
      <c r="K2720" s="419"/>
      <c r="L2720" s="419"/>
      <c r="M2720" t="s">
        <v>11379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 s="419">
        <f t="shared" si="258"/>
        <v>0</v>
      </c>
      <c r="AD2720" s="419">
        <f t="shared" si="259"/>
        <v>0</v>
      </c>
      <c r="AE2720" s="419">
        <f t="shared" si="260"/>
        <v>0</v>
      </c>
      <c r="AF2720" s="419">
        <f t="shared" si="261"/>
        <v>0</v>
      </c>
      <c r="AG2720" s="419">
        <f t="shared" si="262"/>
        <v>0</v>
      </c>
      <c r="AH2720" s="419">
        <f t="shared" si="263"/>
        <v>0</v>
      </c>
    </row>
    <row r="2721" spans="1:34" ht="14.5" x14ac:dyDescent="0.35">
      <c r="A2721" s="681" t="s">
        <v>2482</v>
      </c>
      <c r="B2721" s="682" t="s">
        <v>5863</v>
      </c>
      <c r="C2721" s="419"/>
      <c r="D2721" s="419"/>
      <c r="E2721" s="419"/>
      <c r="F2721" s="419"/>
      <c r="G2721" s="419"/>
      <c r="H2721" s="419"/>
      <c r="I2721" s="419"/>
      <c r="J2721" s="419"/>
      <c r="K2721" s="419"/>
      <c r="L2721" s="419"/>
      <c r="M2721" t="s">
        <v>5864</v>
      </c>
      <c r="N2721">
        <v>1</v>
      </c>
      <c r="O2721">
        <v>0</v>
      </c>
      <c r="P2721">
        <v>1</v>
      </c>
      <c r="Q2721">
        <v>1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 s="419">
        <f t="shared" si="258"/>
        <v>1</v>
      </c>
      <c r="AD2721" s="419">
        <f t="shared" si="259"/>
        <v>0</v>
      </c>
      <c r="AE2721" s="419">
        <f t="shared" si="260"/>
        <v>0</v>
      </c>
      <c r="AF2721" s="419">
        <f t="shared" si="261"/>
        <v>0</v>
      </c>
      <c r="AG2721" s="419">
        <f t="shared" si="262"/>
        <v>0</v>
      </c>
      <c r="AH2721" s="419">
        <f t="shared" si="263"/>
        <v>0</v>
      </c>
    </row>
    <row r="2722" spans="1:34" ht="14.5" x14ac:dyDescent="0.35">
      <c r="A2722" s="681" t="s">
        <v>2490</v>
      </c>
      <c r="B2722" s="682" t="s">
        <v>11413</v>
      </c>
      <c r="C2722" s="419"/>
      <c r="D2722" s="419"/>
      <c r="E2722" s="419"/>
      <c r="F2722" s="419"/>
      <c r="G2722" s="419"/>
      <c r="H2722" s="419"/>
      <c r="I2722" s="419"/>
      <c r="J2722" s="419"/>
      <c r="K2722" s="419"/>
      <c r="L2722" s="419"/>
      <c r="M2722" t="s">
        <v>11414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 s="419">
        <f t="shared" si="258"/>
        <v>0</v>
      </c>
      <c r="AD2722" s="419">
        <f t="shared" si="259"/>
        <v>0</v>
      </c>
      <c r="AE2722" s="419">
        <f t="shared" si="260"/>
        <v>0</v>
      </c>
      <c r="AF2722" s="419">
        <f t="shared" si="261"/>
        <v>0</v>
      </c>
      <c r="AG2722" s="419">
        <f t="shared" si="262"/>
        <v>0</v>
      </c>
      <c r="AH2722" s="419">
        <f t="shared" si="263"/>
        <v>0</v>
      </c>
    </row>
    <row r="2723" spans="1:34" ht="14.5" x14ac:dyDescent="0.35">
      <c r="A2723" s="681" t="s">
        <v>5866</v>
      </c>
      <c r="B2723" s="682" t="s">
        <v>11485</v>
      </c>
      <c r="C2723" s="419"/>
      <c r="D2723" s="419"/>
      <c r="E2723" s="419"/>
      <c r="F2723" s="419"/>
      <c r="G2723" s="419"/>
      <c r="H2723" s="419"/>
      <c r="I2723" s="419"/>
      <c r="J2723" s="419"/>
      <c r="K2723" s="419"/>
      <c r="L2723" s="419"/>
      <c r="M2723" t="s">
        <v>11486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 s="419">
        <f t="shared" si="258"/>
        <v>0</v>
      </c>
      <c r="AD2723" s="419">
        <f t="shared" si="259"/>
        <v>0</v>
      </c>
      <c r="AE2723" s="419">
        <f t="shared" si="260"/>
        <v>0</v>
      </c>
      <c r="AF2723" s="419">
        <f t="shared" si="261"/>
        <v>0</v>
      </c>
      <c r="AG2723" s="419">
        <f t="shared" si="262"/>
        <v>0</v>
      </c>
      <c r="AH2723" s="419">
        <f t="shared" si="263"/>
        <v>0</v>
      </c>
    </row>
    <row r="2724" spans="1:34" ht="14.5" x14ac:dyDescent="0.35">
      <c r="A2724" s="681" t="s">
        <v>11613</v>
      </c>
      <c r="B2724" s="682" t="s">
        <v>11612</v>
      </c>
      <c r="C2724" s="419"/>
      <c r="D2724" s="419"/>
      <c r="E2724" s="419"/>
      <c r="F2724" s="419"/>
      <c r="G2724" s="419"/>
      <c r="H2724" s="419"/>
      <c r="I2724" s="419"/>
      <c r="J2724" s="419"/>
      <c r="K2724" s="419"/>
      <c r="L2724" s="419"/>
      <c r="M2724" t="s">
        <v>14420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 s="419">
        <f t="shared" si="258"/>
        <v>0</v>
      </c>
      <c r="AD2724" s="419">
        <f t="shared" si="259"/>
        <v>0</v>
      </c>
      <c r="AE2724" s="419">
        <f t="shared" si="260"/>
        <v>0</v>
      </c>
      <c r="AF2724" s="419">
        <f t="shared" si="261"/>
        <v>0</v>
      </c>
      <c r="AG2724" s="419">
        <f t="shared" si="262"/>
        <v>0</v>
      </c>
      <c r="AH2724" s="419">
        <f t="shared" si="263"/>
        <v>0</v>
      </c>
    </row>
    <row r="2725" spans="1:34" ht="14.5" x14ac:dyDescent="0.35">
      <c r="A2725" s="681" t="s">
        <v>13441</v>
      </c>
      <c r="B2725" s="682" t="s">
        <v>14342</v>
      </c>
      <c r="C2725" s="419"/>
      <c r="D2725" s="419"/>
      <c r="E2725" s="419"/>
      <c r="F2725" s="419"/>
      <c r="G2725" s="419"/>
      <c r="H2725" s="419"/>
      <c r="I2725" s="419"/>
      <c r="J2725" s="419"/>
      <c r="K2725" s="419"/>
      <c r="L2725" s="419"/>
      <c r="M2725" t="s">
        <v>14421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 s="419">
        <f t="shared" si="258"/>
        <v>0</v>
      </c>
      <c r="AD2725" s="419">
        <f t="shared" si="259"/>
        <v>0</v>
      </c>
      <c r="AE2725" s="419">
        <f t="shared" si="260"/>
        <v>0</v>
      </c>
      <c r="AF2725" s="419">
        <f t="shared" si="261"/>
        <v>0</v>
      </c>
      <c r="AG2725" s="419">
        <f t="shared" si="262"/>
        <v>0</v>
      </c>
      <c r="AH2725" s="419">
        <f t="shared" si="263"/>
        <v>0</v>
      </c>
    </row>
    <row r="2726" spans="1:34" ht="14.5" x14ac:dyDescent="0.35">
      <c r="A2726" s="681" t="s">
        <v>5303</v>
      </c>
      <c r="B2726" s="682" t="s">
        <v>5867</v>
      </c>
      <c r="C2726" s="419"/>
      <c r="D2726" s="419"/>
      <c r="E2726" s="419"/>
      <c r="F2726" s="419"/>
      <c r="G2726" s="419"/>
      <c r="H2726" s="419"/>
      <c r="I2726" s="419"/>
      <c r="J2726" s="419"/>
      <c r="K2726" s="419"/>
      <c r="L2726" s="419"/>
      <c r="M2726" t="s">
        <v>5868</v>
      </c>
      <c r="N2726">
        <v>14</v>
      </c>
      <c r="O2726">
        <v>7</v>
      </c>
      <c r="P2726">
        <v>7</v>
      </c>
      <c r="Q2726">
        <v>2</v>
      </c>
      <c r="R2726">
        <v>4</v>
      </c>
      <c r="S2726">
        <v>0</v>
      </c>
      <c r="T2726">
        <v>6</v>
      </c>
      <c r="U2726">
        <v>2</v>
      </c>
      <c r="V2726">
        <v>0</v>
      </c>
      <c r="W2726">
        <v>1</v>
      </c>
      <c r="X2726">
        <v>3</v>
      </c>
      <c r="Y2726">
        <v>0</v>
      </c>
      <c r="Z2726">
        <v>3</v>
      </c>
      <c r="AA2726">
        <v>0</v>
      </c>
      <c r="AB2726">
        <v>0</v>
      </c>
      <c r="AC2726" s="419">
        <f t="shared" si="258"/>
        <v>1</v>
      </c>
      <c r="AD2726" s="419">
        <f t="shared" si="259"/>
        <v>1</v>
      </c>
      <c r="AE2726" s="419">
        <f t="shared" si="260"/>
        <v>0</v>
      </c>
      <c r="AF2726" s="419">
        <f t="shared" si="261"/>
        <v>3</v>
      </c>
      <c r="AG2726" s="419">
        <f t="shared" si="262"/>
        <v>2</v>
      </c>
      <c r="AH2726" s="419">
        <f t="shared" si="263"/>
        <v>0</v>
      </c>
    </row>
    <row r="2727" spans="1:34" ht="14.5" x14ac:dyDescent="0.35">
      <c r="A2727" s="681" t="s">
        <v>5283</v>
      </c>
      <c r="B2727" s="682" t="s">
        <v>5870</v>
      </c>
      <c r="C2727" s="419"/>
      <c r="D2727" s="419"/>
      <c r="E2727" s="419"/>
      <c r="F2727" s="419"/>
      <c r="G2727" s="419"/>
      <c r="H2727" s="419"/>
      <c r="I2727" s="419"/>
      <c r="J2727" s="419"/>
      <c r="K2727" s="419"/>
      <c r="L2727" s="419"/>
      <c r="M2727" t="s">
        <v>2161</v>
      </c>
      <c r="N2727">
        <v>11</v>
      </c>
      <c r="O2727">
        <v>7</v>
      </c>
      <c r="P2727">
        <v>4</v>
      </c>
      <c r="Q2727">
        <v>2</v>
      </c>
      <c r="R2727">
        <v>2</v>
      </c>
      <c r="S2727">
        <v>4</v>
      </c>
      <c r="T2727">
        <v>0</v>
      </c>
      <c r="U2727">
        <v>3</v>
      </c>
      <c r="V2727">
        <v>0</v>
      </c>
      <c r="W2727">
        <v>1</v>
      </c>
      <c r="X2727">
        <v>0</v>
      </c>
      <c r="Y2727">
        <v>4</v>
      </c>
      <c r="Z2727">
        <v>0</v>
      </c>
      <c r="AA2727">
        <v>2</v>
      </c>
      <c r="AB2727">
        <v>0</v>
      </c>
      <c r="AC2727" s="419">
        <f t="shared" si="258"/>
        <v>1</v>
      </c>
      <c r="AD2727" s="419">
        <f t="shared" si="259"/>
        <v>2</v>
      </c>
      <c r="AE2727" s="419">
        <f t="shared" si="260"/>
        <v>0</v>
      </c>
      <c r="AF2727" s="419">
        <f t="shared" si="261"/>
        <v>0</v>
      </c>
      <c r="AG2727" s="419">
        <f t="shared" si="262"/>
        <v>1</v>
      </c>
      <c r="AH2727" s="419">
        <f t="shared" si="263"/>
        <v>0</v>
      </c>
    </row>
    <row r="2728" spans="1:34" ht="14.5" x14ac:dyDescent="0.35">
      <c r="A2728" s="681" t="s">
        <v>7550</v>
      </c>
      <c r="B2728" s="682" t="s">
        <v>5871</v>
      </c>
      <c r="C2728" s="419"/>
      <c r="D2728" s="419"/>
      <c r="E2728" s="419"/>
      <c r="F2728" s="419"/>
      <c r="G2728" s="419"/>
      <c r="H2728" s="419"/>
      <c r="I2728" s="419"/>
      <c r="J2728" s="419"/>
      <c r="K2728" s="419"/>
      <c r="L2728" s="419"/>
      <c r="M2728" t="s">
        <v>5872</v>
      </c>
      <c r="N2728">
        <v>4</v>
      </c>
      <c r="O2728">
        <v>2</v>
      </c>
      <c r="P2728">
        <v>2</v>
      </c>
      <c r="Q2728">
        <v>0</v>
      </c>
      <c r="R2728">
        <v>2</v>
      </c>
      <c r="S2728">
        <v>1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 s="419">
        <f t="shared" si="258"/>
        <v>0</v>
      </c>
      <c r="AD2728" s="419">
        <f t="shared" si="259"/>
        <v>1</v>
      </c>
      <c r="AE2728" s="419">
        <f t="shared" si="260"/>
        <v>1</v>
      </c>
      <c r="AF2728" s="419">
        <f t="shared" si="261"/>
        <v>0</v>
      </c>
      <c r="AG2728" s="419">
        <f t="shared" si="262"/>
        <v>0</v>
      </c>
      <c r="AH2728" s="419">
        <f t="shared" si="263"/>
        <v>0</v>
      </c>
    </row>
    <row r="2729" spans="1:34" ht="14.5" x14ac:dyDescent="0.35">
      <c r="A2729" s="681" t="s">
        <v>5874</v>
      </c>
      <c r="B2729" s="682" t="s">
        <v>5875</v>
      </c>
      <c r="C2729" s="419"/>
      <c r="D2729" s="419"/>
      <c r="E2729" s="419"/>
      <c r="F2729" s="419"/>
      <c r="G2729" s="419"/>
      <c r="H2729" s="419"/>
      <c r="I2729" s="419"/>
      <c r="J2729" s="419"/>
      <c r="K2729" s="419"/>
      <c r="L2729" s="419"/>
      <c r="M2729" t="s">
        <v>5876</v>
      </c>
      <c r="N2729">
        <v>6</v>
      </c>
      <c r="O2729">
        <v>4</v>
      </c>
      <c r="P2729">
        <v>2</v>
      </c>
      <c r="Q2729">
        <v>0</v>
      </c>
      <c r="R2729">
        <v>3</v>
      </c>
      <c r="S2729">
        <v>1</v>
      </c>
      <c r="T2729">
        <v>0</v>
      </c>
      <c r="U2729">
        <v>2</v>
      </c>
      <c r="V2729">
        <v>0</v>
      </c>
      <c r="W2729">
        <v>0</v>
      </c>
      <c r="X2729">
        <v>1</v>
      </c>
      <c r="Y2729">
        <v>1</v>
      </c>
      <c r="Z2729">
        <v>0</v>
      </c>
      <c r="AA2729">
        <v>2</v>
      </c>
      <c r="AB2729">
        <v>0</v>
      </c>
      <c r="AC2729" s="419">
        <f t="shared" si="258"/>
        <v>0</v>
      </c>
      <c r="AD2729" s="419">
        <f t="shared" si="259"/>
        <v>2</v>
      </c>
      <c r="AE2729" s="419">
        <f t="shared" si="260"/>
        <v>0</v>
      </c>
      <c r="AF2729" s="419">
        <f t="shared" si="261"/>
        <v>0</v>
      </c>
      <c r="AG2729" s="419">
        <f t="shared" si="262"/>
        <v>0</v>
      </c>
      <c r="AH2729" s="419">
        <f t="shared" si="263"/>
        <v>0</v>
      </c>
    </row>
    <row r="2730" spans="1:34" ht="14.5" x14ac:dyDescent="0.35">
      <c r="A2730" s="681" t="s">
        <v>7436</v>
      </c>
      <c r="B2730" s="682" t="s">
        <v>5878</v>
      </c>
      <c r="C2730" s="419"/>
      <c r="D2730" s="419"/>
      <c r="E2730" s="419"/>
      <c r="F2730" s="419"/>
      <c r="G2730" s="419"/>
      <c r="H2730" s="419"/>
      <c r="I2730" s="419"/>
      <c r="J2730" s="419"/>
      <c r="K2730" s="419"/>
      <c r="L2730" s="419"/>
      <c r="M2730" t="s">
        <v>5879</v>
      </c>
      <c r="N2730">
        <v>12</v>
      </c>
      <c r="O2730">
        <v>7</v>
      </c>
      <c r="P2730">
        <v>5</v>
      </c>
      <c r="Q2730">
        <v>3</v>
      </c>
      <c r="R2730">
        <v>0</v>
      </c>
      <c r="S2730">
        <v>2</v>
      </c>
      <c r="T2730">
        <v>0</v>
      </c>
      <c r="U2730">
        <v>7</v>
      </c>
      <c r="V2730">
        <v>0</v>
      </c>
      <c r="W2730">
        <v>1</v>
      </c>
      <c r="X2730">
        <v>0</v>
      </c>
      <c r="Y2730">
        <v>0</v>
      </c>
      <c r="Z2730">
        <v>0</v>
      </c>
      <c r="AA2730">
        <v>6</v>
      </c>
      <c r="AB2730">
        <v>0</v>
      </c>
      <c r="AC2730" s="419">
        <f t="shared" si="258"/>
        <v>2</v>
      </c>
      <c r="AD2730" s="419">
        <f t="shared" si="259"/>
        <v>0</v>
      </c>
      <c r="AE2730" s="419">
        <f t="shared" si="260"/>
        <v>2</v>
      </c>
      <c r="AF2730" s="419">
        <f t="shared" si="261"/>
        <v>0</v>
      </c>
      <c r="AG2730" s="419">
        <f t="shared" si="262"/>
        <v>1</v>
      </c>
      <c r="AH2730" s="419">
        <f t="shared" si="263"/>
        <v>0</v>
      </c>
    </row>
    <row r="2731" spans="1:34" ht="14.5" x14ac:dyDescent="0.35">
      <c r="A2731" s="681" t="s">
        <v>1134</v>
      </c>
      <c r="B2731" s="682" t="s">
        <v>11643</v>
      </c>
      <c r="C2731" s="419"/>
      <c r="D2731" s="419"/>
      <c r="E2731" s="419"/>
      <c r="F2731" s="419"/>
      <c r="G2731" s="419"/>
      <c r="H2731" s="419"/>
      <c r="I2731" s="419"/>
      <c r="J2731" s="419"/>
      <c r="K2731" s="419"/>
      <c r="L2731" s="419"/>
      <c r="M2731" t="s">
        <v>1237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 s="419">
        <f t="shared" si="258"/>
        <v>0</v>
      </c>
      <c r="AD2731" s="419">
        <f t="shared" si="259"/>
        <v>0</v>
      </c>
      <c r="AE2731" s="419">
        <f t="shared" si="260"/>
        <v>0</v>
      </c>
      <c r="AF2731" s="419">
        <f t="shared" si="261"/>
        <v>0</v>
      </c>
      <c r="AG2731" s="419">
        <f t="shared" si="262"/>
        <v>0</v>
      </c>
      <c r="AH2731" s="419">
        <f t="shared" si="263"/>
        <v>0</v>
      </c>
    </row>
    <row r="2732" spans="1:34" ht="14.5" x14ac:dyDescent="0.35">
      <c r="A2732" s="681" t="s">
        <v>5350</v>
      </c>
      <c r="B2732" s="682" t="s">
        <v>5880</v>
      </c>
      <c r="C2732" s="419"/>
      <c r="D2732" s="419"/>
      <c r="E2732" s="419"/>
      <c r="F2732" s="419"/>
      <c r="G2732" s="419"/>
      <c r="H2732" s="419"/>
      <c r="I2732" s="419"/>
      <c r="J2732" s="419"/>
      <c r="K2732" s="419"/>
      <c r="L2732" s="419"/>
      <c r="M2732" t="s">
        <v>21550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 s="419">
        <f t="shared" si="258"/>
        <v>0</v>
      </c>
      <c r="AD2732" s="419">
        <f t="shared" si="259"/>
        <v>0</v>
      </c>
      <c r="AE2732" s="419">
        <f t="shared" si="260"/>
        <v>0</v>
      </c>
      <c r="AF2732" s="419">
        <f t="shared" si="261"/>
        <v>0</v>
      </c>
      <c r="AG2732" s="419">
        <f t="shared" si="262"/>
        <v>0</v>
      </c>
      <c r="AH2732" s="419">
        <f t="shared" si="263"/>
        <v>0</v>
      </c>
    </row>
    <row r="2733" spans="1:34" ht="14.5" x14ac:dyDescent="0.35">
      <c r="A2733" s="681" t="s">
        <v>5383</v>
      </c>
      <c r="B2733" s="682" t="s">
        <v>11645</v>
      </c>
      <c r="C2733" s="419"/>
      <c r="D2733" s="419"/>
      <c r="E2733" s="419"/>
      <c r="F2733" s="419"/>
      <c r="G2733" s="419"/>
      <c r="H2733" s="419"/>
      <c r="I2733" s="419"/>
      <c r="J2733" s="419"/>
      <c r="K2733" s="419"/>
      <c r="L2733" s="419"/>
      <c r="M2733" t="s">
        <v>1197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 s="419">
        <f t="shared" si="258"/>
        <v>0</v>
      </c>
      <c r="AD2733" s="419">
        <f t="shared" si="259"/>
        <v>0</v>
      </c>
      <c r="AE2733" s="419">
        <f t="shared" si="260"/>
        <v>0</v>
      </c>
      <c r="AF2733" s="419">
        <f t="shared" si="261"/>
        <v>0</v>
      </c>
      <c r="AG2733" s="419">
        <f t="shared" si="262"/>
        <v>0</v>
      </c>
      <c r="AH2733" s="419">
        <f t="shared" si="263"/>
        <v>0</v>
      </c>
    </row>
    <row r="2734" spans="1:34" ht="14.5" x14ac:dyDescent="0.35">
      <c r="A2734" s="681" t="s">
        <v>7434</v>
      </c>
      <c r="B2734" s="682" t="s">
        <v>5882</v>
      </c>
      <c r="C2734" s="419"/>
      <c r="D2734" s="419"/>
      <c r="E2734" s="419"/>
      <c r="F2734" s="419"/>
      <c r="G2734" s="419"/>
      <c r="H2734" s="419"/>
      <c r="I2734" s="419"/>
      <c r="J2734" s="419"/>
      <c r="K2734" s="419"/>
      <c r="L2734" s="419"/>
      <c r="M2734" t="s">
        <v>5883</v>
      </c>
      <c r="N2734">
        <v>21</v>
      </c>
      <c r="O2734">
        <v>12</v>
      </c>
      <c r="P2734">
        <v>9</v>
      </c>
      <c r="Q2734">
        <v>2</v>
      </c>
      <c r="R2734">
        <v>5</v>
      </c>
      <c r="S2734">
        <v>5</v>
      </c>
      <c r="T2734">
        <v>9</v>
      </c>
      <c r="U2734">
        <v>0</v>
      </c>
      <c r="V2734">
        <v>0</v>
      </c>
      <c r="W2734">
        <v>0</v>
      </c>
      <c r="X2734">
        <v>5</v>
      </c>
      <c r="Y2734">
        <v>3</v>
      </c>
      <c r="Z2734">
        <v>4</v>
      </c>
      <c r="AA2734">
        <v>0</v>
      </c>
      <c r="AB2734">
        <v>0</v>
      </c>
      <c r="AC2734" s="419">
        <f t="shared" si="258"/>
        <v>2</v>
      </c>
      <c r="AD2734" s="419">
        <f t="shared" si="259"/>
        <v>0</v>
      </c>
      <c r="AE2734" s="419">
        <f t="shared" si="260"/>
        <v>2</v>
      </c>
      <c r="AF2734" s="419">
        <f t="shared" si="261"/>
        <v>5</v>
      </c>
      <c r="AG2734" s="419">
        <f t="shared" si="262"/>
        <v>0</v>
      </c>
      <c r="AH2734" s="419">
        <f t="shared" si="263"/>
        <v>0</v>
      </c>
    </row>
    <row r="2735" spans="1:34" ht="14.5" x14ac:dyDescent="0.35">
      <c r="A2735" s="681" t="s">
        <v>3477</v>
      </c>
      <c r="B2735" s="682" t="s">
        <v>5884</v>
      </c>
      <c r="C2735" s="419"/>
      <c r="D2735" s="419"/>
      <c r="E2735" s="419"/>
      <c r="F2735" s="419"/>
      <c r="G2735" s="419"/>
      <c r="H2735" s="419"/>
      <c r="I2735" s="419"/>
      <c r="J2735" s="419"/>
      <c r="K2735" s="419"/>
      <c r="L2735" s="419"/>
      <c r="M2735" t="s">
        <v>5885</v>
      </c>
      <c r="N2735">
        <v>1</v>
      </c>
      <c r="O2735">
        <v>1</v>
      </c>
      <c r="P2735">
        <v>0</v>
      </c>
      <c r="Q2735">
        <v>1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1</v>
      </c>
      <c r="X2735">
        <v>0</v>
      </c>
      <c r="Y2735">
        <v>0</v>
      </c>
      <c r="Z2735">
        <v>0</v>
      </c>
      <c r="AA2735">
        <v>0</v>
      </c>
      <c r="AB2735">
        <v>0</v>
      </c>
      <c r="AC2735" s="419">
        <f t="shared" si="258"/>
        <v>0</v>
      </c>
      <c r="AD2735" s="419">
        <f t="shared" si="259"/>
        <v>0</v>
      </c>
      <c r="AE2735" s="419">
        <f t="shared" si="260"/>
        <v>0</v>
      </c>
      <c r="AF2735" s="419">
        <f t="shared" si="261"/>
        <v>0</v>
      </c>
      <c r="AG2735" s="419">
        <f t="shared" si="262"/>
        <v>0</v>
      </c>
      <c r="AH2735" s="419">
        <f t="shared" si="263"/>
        <v>0</v>
      </c>
    </row>
    <row r="2736" spans="1:34" ht="14.5" x14ac:dyDescent="0.35">
      <c r="A2736" s="681" t="s">
        <v>7378</v>
      </c>
      <c r="B2736" s="682" t="s">
        <v>5887</v>
      </c>
      <c r="C2736" s="419"/>
      <c r="D2736" s="419"/>
      <c r="E2736" s="419"/>
      <c r="F2736" s="419"/>
      <c r="G2736" s="419"/>
      <c r="H2736" s="419"/>
      <c r="I2736" s="419"/>
      <c r="J2736" s="419"/>
      <c r="K2736" s="419"/>
      <c r="L2736" s="419"/>
      <c r="M2736" t="s">
        <v>14422</v>
      </c>
      <c r="N2736">
        <v>50</v>
      </c>
      <c r="O2736">
        <v>31</v>
      </c>
      <c r="P2736">
        <v>19</v>
      </c>
      <c r="Q2736">
        <v>6</v>
      </c>
      <c r="R2736">
        <v>5</v>
      </c>
      <c r="S2736">
        <v>19</v>
      </c>
      <c r="T2736">
        <v>11</v>
      </c>
      <c r="U2736">
        <v>9</v>
      </c>
      <c r="V2736">
        <v>0</v>
      </c>
      <c r="W2736">
        <v>3</v>
      </c>
      <c r="X2736">
        <v>3</v>
      </c>
      <c r="Y2736">
        <v>13</v>
      </c>
      <c r="Z2736">
        <v>8</v>
      </c>
      <c r="AA2736">
        <v>4</v>
      </c>
      <c r="AB2736">
        <v>0</v>
      </c>
      <c r="AC2736" s="419">
        <f t="shared" si="258"/>
        <v>3</v>
      </c>
      <c r="AD2736" s="419">
        <f t="shared" si="259"/>
        <v>2</v>
      </c>
      <c r="AE2736" s="419">
        <f t="shared" si="260"/>
        <v>6</v>
      </c>
      <c r="AF2736" s="419">
        <f t="shared" si="261"/>
        <v>3</v>
      </c>
      <c r="AG2736" s="419">
        <f t="shared" si="262"/>
        <v>5</v>
      </c>
      <c r="AH2736" s="419">
        <f t="shared" si="263"/>
        <v>0</v>
      </c>
    </row>
    <row r="2737" spans="1:34" ht="14.5" x14ac:dyDescent="0.35">
      <c r="A2737" s="681" t="s">
        <v>11517</v>
      </c>
      <c r="B2737" s="682" t="s">
        <v>11516</v>
      </c>
      <c r="C2737" s="419"/>
      <c r="D2737" s="419"/>
      <c r="E2737" s="419"/>
      <c r="F2737" s="419"/>
      <c r="G2737" s="419"/>
      <c r="H2737" s="419"/>
      <c r="I2737" s="419"/>
      <c r="J2737" s="419"/>
      <c r="K2737" s="419"/>
      <c r="L2737" s="419"/>
      <c r="M2737" t="s">
        <v>11518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 s="419">
        <f t="shared" si="258"/>
        <v>0</v>
      </c>
      <c r="AD2737" s="419">
        <f t="shared" si="259"/>
        <v>0</v>
      </c>
      <c r="AE2737" s="419">
        <f t="shared" si="260"/>
        <v>0</v>
      </c>
      <c r="AF2737" s="419">
        <f t="shared" si="261"/>
        <v>0</v>
      </c>
      <c r="AG2737" s="419">
        <f t="shared" si="262"/>
        <v>0</v>
      </c>
      <c r="AH2737" s="419">
        <f t="shared" si="263"/>
        <v>0</v>
      </c>
    </row>
    <row r="2738" spans="1:34" ht="14.5" x14ac:dyDescent="0.35">
      <c r="A2738" s="681" t="s">
        <v>13488</v>
      </c>
      <c r="B2738" s="682" t="s">
        <v>14342</v>
      </c>
      <c r="C2738" s="419"/>
      <c r="D2738" s="419"/>
      <c r="E2738" s="419"/>
      <c r="F2738" s="419"/>
      <c r="G2738" s="419"/>
      <c r="H2738" s="419"/>
      <c r="I2738" s="419"/>
      <c r="J2738" s="419"/>
      <c r="K2738" s="419"/>
      <c r="L2738" s="419"/>
      <c r="M2738" t="s">
        <v>1266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 s="419">
        <f t="shared" si="258"/>
        <v>0</v>
      </c>
      <c r="AD2738" s="419">
        <f t="shared" si="259"/>
        <v>0</v>
      </c>
      <c r="AE2738" s="419">
        <f t="shared" si="260"/>
        <v>0</v>
      </c>
      <c r="AF2738" s="419">
        <f t="shared" si="261"/>
        <v>0</v>
      </c>
      <c r="AG2738" s="419">
        <f t="shared" si="262"/>
        <v>0</v>
      </c>
      <c r="AH2738" s="419">
        <f t="shared" si="263"/>
        <v>0</v>
      </c>
    </row>
    <row r="2739" spans="1:34" ht="14.5" x14ac:dyDescent="0.35">
      <c r="A2739" s="681" t="s">
        <v>7253</v>
      </c>
      <c r="B2739" s="682" t="s">
        <v>5888</v>
      </c>
      <c r="C2739" s="419"/>
      <c r="D2739" s="419"/>
      <c r="E2739" s="419"/>
      <c r="F2739" s="419"/>
      <c r="G2739" s="419"/>
      <c r="H2739" s="419"/>
      <c r="I2739" s="419"/>
      <c r="J2739" s="419"/>
      <c r="K2739" s="419"/>
      <c r="L2739" s="419"/>
      <c r="M2739" t="s">
        <v>1300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 s="419">
        <f t="shared" si="258"/>
        <v>0</v>
      </c>
      <c r="AD2739" s="419">
        <f t="shared" si="259"/>
        <v>0</v>
      </c>
      <c r="AE2739" s="419">
        <f t="shared" si="260"/>
        <v>0</v>
      </c>
      <c r="AF2739" s="419">
        <f t="shared" si="261"/>
        <v>0</v>
      </c>
      <c r="AG2739" s="419">
        <f t="shared" si="262"/>
        <v>0</v>
      </c>
      <c r="AH2739" s="419">
        <f t="shared" si="263"/>
        <v>0</v>
      </c>
    </row>
    <row r="2740" spans="1:34" ht="14.5" x14ac:dyDescent="0.35">
      <c r="A2740" s="681" t="s">
        <v>3710</v>
      </c>
      <c r="B2740" s="682" t="s">
        <v>5889</v>
      </c>
      <c r="C2740" s="419"/>
      <c r="D2740" s="419"/>
      <c r="E2740" s="419"/>
      <c r="F2740" s="419"/>
      <c r="G2740" s="419"/>
      <c r="H2740" s="419"/>
      <c r="I2740" s="419"/>
      <c r="J2740" s="419"/>
      <c r="K2740" s="419"/>
      <c r="L2740" s="419"/>
      <c r="M2740" t="s">
        <v>14423</v>
      </c>
      <c r="N2740">
        <v>11</v>
      </c>
      <c r="O2740">
        <v>9</v>
      </c>
      <c r="P2740">
        <v>2</v>
      </c>
      <c r="Q2740">
        <v>3</v>
      </c>
      <c r="R2740">
        <v>1</v>
      </c>
      <c r="S2740">
        <v>3</v>
      </c>
      <c r="T2740">
        <v>1</v>
      </c>
      <c r="U2740">
        <v>1</v>
      </c>
      <c r="V2740">
        <v>2</v>
      </c>
      <c r="W2740">
        <v>3</v>
      </c>
      <c r="X2740">
        <v>1</v>
      </c>
      <c r="Y2740">
        <v>3</v>
      </c>
      <c r="Z2740">
        <v>0</v>
      </c>
      <c r="AA2740">
        <v>1</v>
      </c>
      <c r="AB2740">
        <v>1</v>
      </c>
      <c r="AC2740" s="419">
        <f t="shared" si="258"/>
        <v>0</v>
      </c>
      <c r="AD2740" s="419">
        <f t="shared" si="259"/>
        <v>0</v>
      </c>
      <c r="AE2740" s="419">
        <f t="shared" si="260"/>
        <v>0</v>
      </c>
      <c r="AF2740" s="419">
        <f t="shared" si="261"/>
        <v>1</v>
      </c>
      <c r="AG2740" s="419">
        <f t="shared" si="262"/>
        <v>0</v>
      </c>
      <c r="AH2740" s="419">
        <f t="shared" si="263"/>
        <v>1</v>
      </c>
    </row>
    <row r="2741" spans="1:34" ht="14.5" x14ac:dyDescent="0.35">
      <c r="A2741" s="681" t="s">
        <v>5890</v>
      </c>
      <c r="B2741" s="682" t="s">
        <v>5891</v>
      </c>
      <c r="C2741" s="419"/>
      <c r="D2741" s="419"/>
      <c r="E2741" s="419"/>
      <c r="F2741" s="419"/>
      <c r="G2741" s="419"/>
      <c r="H2741" s="419"/>
      <c r="I2741" s="419"/>
      <c r="J2741" s="419"/>
      <c r="K2741" s="419"/>
      <c r="L2741" s="419"/>
      <c r="M2741" t="s">
        <v>6964</v>
      </c>
      <c r="N2741">
        <v>15</v>
      </c>
      <c r="O2741">
        <v>11</v>
      </c>
      <c r="P2741">
        <v>4</v>
      </c>
      <c r="Q2741">
        <v>1</v>
      </c>
      <c r="R2741">
        <v>0</v>
      </c>
      <c r="S2741">
        <v>1</v>
      </c>
      <c r="T2741">
        <v>9</v>
      </c>
      <c r="U2741">
        <v>4</v>
      </c>
      <c r="V2741">
        <v>0</v>
      </c>
      <c r="W2741">
        <v>1</v>
      </c>
      <c r="X2741">
        <v>0</v>
      </c>
      <c r="Y2741">
        <v>1</v>
      </c>
      <c r="Z2741">
        <v>5</v>
      </c>
      <c r="AA2741">
        <v>4</v>
      </c>
      <c r="AB2741">
        <v>0</v>
      </c>
      <c r="AC2741" s="419">
        <f t="shared" si="258"/>
        <v>0</v>
      </c>
      <c r="AD2741" s="419">
        <f t="shared" si="259"/>
        <v>0</v>
      </c>
      <c r="AE2741" s="419">
        <f t="shared" si="260"/>
        <v>0</v>
      </c>
      <c r="AF2741" s="419">
        <f t="shared" si="261"/>
        <v>4</v>
      </c>
      <c r="AG2741" s="419">
        <f t="shared" si="262"/>
        <v>0</v>
      </c>
      <c r="AH2741" s="419">
        <f t="shared" si="263"/>
        <v>0</v>
      </c>
    </row>
    <row r="2742" spans="1:34" ht="14.5" x14ac:dyDescent="0.35">
      <c r="A2742" s="681" t="s">
        <v>5892</v>
      </c>
      <c r="B2742" s="682" t="s">
        <v>5893</v>
      </c>
      <c r="C2742" s="419"/>
      <c r="D2742" s="419"/>
      <c r="E2742" s="419"/>
      <c r="F2742" s="419"/>
      <c r="G2742" s="419"/>
      <c r="H2742" s="419"/>
      <c r="I2742" s="419"/>
      <c r="J2742" s="419"/>
      <c r="K2742" s="419"/>
      <c r="L2742" s="419"/>
      <c r="M2742" t="s">
        <v>5894</v>
      </c>
      <c r="N2742">
        <v>3</v>
      </c>
      <c r="O2742">
        <v>1</v>
      </c>
      <c r="P2742">
        <v>2</v>
      </c>
      <c r="Q2742">
        <v>0</v>
      </c>
      <c r="R2742">
        <v>3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0</v>
      </c>
      <c r="AB2742">
        <v>0</v>
      </c>
      <c r="AC2742" s="419">
        <f t="shared" si="258"/>
        <v>0</v>
      </c>
      <c r="AD2742" s="419">
        <f t="shared" si="259"/>
        <v>2</v>
      </c>
      <c r="AE2742" s="419">
        <f t="shared" si="260"/>
        <v>0</v>
      </c>
      <c r="AF2742" s="419">
        <f t="shared" si="261"/>
        <v>0</v>
      </c>
      <c r="AG2742" s="419">
        <f t="shared" si="262"/>
        <v>0</v>
      </c>
      <c r="AH2742" s="419">
        <f t="shared" si="263"/>
        <v>0</v>
      </c>
    </row>
    <row r="2743" spans="1:34" ht="14.5" x14ac:dyDescent="0.35">
      <c r="A2743" s="681" t="s">
        <v>5896</v>
      </c>
      <c r="B2743" s="682" t="s">
        <v>14342</v>
      </c>
      <c r="C2743" s="419"/>
      <c r="D2743" s="419"/>
      <c r="E2743" s="419"/>
      <c r="F2743" s="419"/>
      <c r="G2743" s="419"/>
      <c r="H2743" s="419"/>
      <c r="I2743" s="419"/>
      <c r="J2743" s="419"/>
      <c r="K2743" s="419"/>
      <c r="L2743" s="419"/>
      <c r="M2743" t="s">
        <v>706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 s="419">
        <f t="shared" si="258"/>
        <v>0</v>
      </c>
      <c r="AD2743" s="419">
        <f t="shared" si="259"/>
        <v>0</v>
      </c>
      <c r="AE2743" s="419">
        <f t="shared" si="260"/>
        <v>0</v>
      </c>
      <c r="AF2743" s="419">
        <f t="shared" si="261"/>
        <v>0</v>
      </c>
      <c r="AG2743" s="419">
        <f t="shared" si="262"/>
        <v>0</v>
      </c>
      <c r="AH2743" s="419">
        <f t="shared" si="263"/>
        <v>0</v>
      </c>
    </row>
    <row r="2744" spans="1:34" ht="14.5" x14ac:dyDescent="0.35">
      <c r="A2744" s="681" t="s">
        <v>7254</v>
      </c>
      <c r="B2744" s="682" t="s">
        <v>5897</v>
      </c>
      <c r="C2744" s="419"/>
      <c r="D2744" s="419"/>
      <c r="E2744" s="419"/>
      <c r="F2744" s="419"/>
      <c r="G2744" s="419"/>
      <c r="H2744" s="419"/>
      <c r="I2744" s="419"/>
      <c r="J2744" s="419"/>
      <c r="K2744" s="419"/>
      <c r="L2744" s="419"/>
      <c r="M2744" t="s">
        <v>5898</v>
      </c>
      <c r="N2744">
        <v>13</v>
      </c>
      <c r="O2744">
        <v>9</v>
      </c>
      <c r="P2744">
        <v>4</v>
      </c>
      <c r="Q2744">
        <v>4</v>
      </c>
      <c r="R2744">
        <v>0</v>
      </c>
      <c r="S2744">
        <v>6</v>
      </c>
      <c r="T2744">
        <v>0</v>
      </c>
      <c r="U2744">
        <v>3</v>
      </c>
      <c r="V2744">
        <v>0</v>
      </c>
      <c r="W2744">
        <v>2</v>
      </c>
      <c r="X2744">
        <v>0</v>
      </c>
      <c r="Y2744">
        <v>4</v>
      </c>
      <c r="Z2744">
        <v>0</v>
      </c>
      <c r="AA2744">
        <v>3</v>
      </c>
      <c r="AB2744">
        <v>0</v>
      </c>
      <c r="AC2744" s="419">
        <f t="shared" si="258"/>
        <v>2</v>
      </c>
      <c r="AD2744" s="419">
        <f t="shared" si="259"/>
        <v>0</v>
      </c>
      <c r="AE2744" s="419">
        <f t="shared" si="260"/>
        <v>2</v>
      </c>
      <c r="AF2744" s="419">
        <f t="shared" si="261"/>
        <v>0</v>
      </c>
      <c r="AG2744" s="419">
        <f t="shared" si="262"/>
        <v>0</v>
      </c>
      <c r="AH2744" s="419">
        <f t="shared" si="263"/>
        <v>0</v>
      </c>
    </row>
    <row r="2745" spans="1:34" ht="14.5" x14ac:dyDescent="0.35">
      <c r="A2745" s="681" t="s">
        <v>13201</v>
      </c>
      <c r="B2745" s="682" t="s">
        <v>14342</v>
      </c>
      <c r="C2745" s="419"/>
      <c r="D2745" s="419"/>
      <c r="E2745" s="419"/>
      <c r="F2745" s="419"/>
      <c r="G2745" s="419"/>
      <c r="H2745" s="419"/>
      <c r="I2745" s="419"/>
      <c r="J2745" s="419"/>
      <c r="K2745" s="419"/>
      <c r="L2745" s="419"/>
      <c r="M2745" t="s">
        <v>14344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 s="419">
        <f t="shared" si="258"/>
        <v>0</v>
      </c>
      <c r="AD2745" s="419">
        <f t="shared" si="259"/>
        <v>0</v>
      </c>
      <c r="AE2745" s="419">
        <f t="shared" si="260"/>
        <v>0</v>
      </c>
      <c r="AF2745" s="419">
        <f t="shared" si="261"/>
        <v>0</v>
      </c>
      <c r="AG2745" s="419">
        <f t="shared" si="262"/>
        <v>0</v>
      </c>
      <c r="AH2745" s="419">
        <f t="shared" si="263"/>
        <v>0</v>
      </c>
    </row>
    <row r="2746" spans="1:34" ht="14.5" x14ac:dyDescent="0.35">
      <c r="A2746" s="681" t="s">
        <v>782</v>
      </c>
      <c r="B2746" s="682" t="s">
        <v>5899</v>
      </c>
      <c r="C2746" s="419"/>
      <c r="D2746" s="419"/>
      <c r="E2746" s="419"/>
      <c r="F2746" s="419"/>
      <c r="G2746" s="419"/>
      <c r="H2746" s="419"/>
      <c r="I2746" s="419"/>
      <c r="J2746" s="419"/>
      <c r="K2746" s="419"/>
      <c r="L2746" s="419"/>
      <c r="M2746" t="s">
        <v>5900</v>
      </c>
      <c r="N2746">
        <v>25</v>
      </c>
      <c r="O2746">
        <v>9</v>
      </c>
      <c r="P2746">
        <v>16</v>
      </c>
      <c r="Q2746">
        <v>6</v>
      </c>
      <c r="R2746">
        <v>1</v>
      </c>
      <c r="S2746">
        <v>3</v>
      </c>
      <c r="T2746">
        <v>0</v>
      </c>
      <c r="U2746">
        <v>15</v>
      </c>
      <c r="V2746">
        <v>0</v>
      </c>
      <c r="W2746">
        <v>2</v>
      </c>
      <c r="X2746">
        <v>0</v>
      </c>
      <c r="Y2746">
        <v>1</v>
      </c>
      <c r="Z2746">
        <v>0</v>
      </c>
      <c r="AA2746">
        <v>6</v>
      </c>
      <c r="AB2746">
        <v>0</v>
      </c>
      <c r="AC2746" s="419">
        <f t="shared" si="258"/>
        <v>4</v>
      </c>
      <c r="AD2746" s="419">
        <f t="shared" si="259"/>
        <v>1</v>
      </c>
      <c r="AE2746" s="419">
        <f t="shared" si="260"/>
        <v>2</v>
      </c>
      <c r="AF2746" s="419">
        <f t="shared" si="261"/>
        <v>0</v>
      </c>
      <c r="AG2746" s="419">
        <f t="shared" si="262"/>
        <v>9</v>
      </c>
      <c r="AH2746" s="419">
        <f t="shared" si="263"/>
        <v>0</v>
      </c>
    </row>
    <row r="2747" spans="1:34" ht="14.5" x14ac:dyDescent="0.35">
      <c r="A2747" s="681" t="s">
        <v>755</v>
      </c>
      <c r="B2747" s="682" t="s">
        <v>11561</v>
      </c>
      <c r="C2747" s="419"/>
      <c r="D2747" s="419"/>
      <c r="E2747" s="419"/>
      <c r="F2747" s="419"/>
      <c r="G2747" s="419"/>
      <c r="H2747" s="419"/>
      <c r="I2747" s="419"/>
      <c r="J2747" s="419"/>
      <c r="K2747" s="419"/>
      <c r="L2747" s="419"/>
      <c r="M2747" t="s">
        <v>766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 s="419">
        <f t="shared" si="258"/>
        <v>0</v>
      </c>
      <c r="AD2747" s="419">
        <f t="shared" si="259"/>
        <v>0</v>
      </c>
      <c r="AE2747" s="419">
        <f t="shared" si="260"/>
        <v>0</v>
      </c>
      <c r="AF2747" s="419">
        <f t="shared" si="261"/>
        <v>0</v>
      </c>
      <c r="AG2747" s="419">
        <f t="shared" si="262"/>
        <v>0</v>
      </c>
      <c r="AH2747" s="419">
        <f t="shared" si="263"/>
        <v>0</v>
      </c>
    </row>
    <row r="2748" spans="1:34" ht="14.5" x14ac:dyDescent="0.35">
      <c r="A2748" s="681" t="s">
        <v>1074</v>
      </c>
      <c r="B2748" s="682" t="s">
        <v>5901</v>
      </c>
      <c r="C2748" s="419"/>
      <c r="D2748" s="419"/>
      <c r="E2748" s="419"/>
      <c r="F2748" s="419"/>
      <c r="G2748" s="419"/>
      <c r="H2748" s="419"/>
      <c r="I2748" s="419"/>
      <c r="J2748" s="419"/>
      <c r="K2748" s="419"/>
      <c r="L2748" s="419"/>
      <c r="M2748" t="s">
        <v>13398</v>
      </c>
      <c r="N2748">
        <v>23</v>
      </c>
      <c r="O2748">
        <v>13</v>
      </c>
      <c r="P2748">
        <v>10</v>
      </c>
      <c r="Q2748">
        <v>0</v>
      </c>
      <c r="R2748">
        <v>5</v>
      </c>
      <c r="S2748">
        <v>11</v>
      </c>
      <c r="T2748">
        <v>5</v>
      </c>
      <c r="U2748">
        <v>2</v>
      </c>
      <c r="V2748">
        <v>0</v>
      </c>
      <c r="W2748">
        <v>0</v>
      </c>
      <c r="X2748">
        <v>3</v>
      </c>
      <c r="Y2748">
        <v>6</v>
      </c>
      <c r="Z2748">
        <v>4</v>
      </c>
      <c r="AA2748">
        <v>0</v>
      </c>
      <c r="AB2748">
        <v>0</v>
      </c>
      <c r="AC2748" s="419">
        <f t="shared" si="258"/>
        <v>0</v>
      </c>
      <c r="AD2748" s="419">
        <f t="shared" si="259"/>
        <v>2</v>
      </c>
      <c r="AE2748" s="419">
        <f t="shared" si="260"/>
        <v>5</v>
      </c>
      <c r="AF2748" s="419">
        <f t="shared" si="261"/>
        <v>1</v>
      </c>
      <c r="AG2748" s="419">
        <f t="shared" si="262"/>
        <v>2</v>
      </c>
      <c r="AH2748" s="419">
        <f t="shared" si="263"/>
        <v>0</v>
      </c>
    </row>
    <row r="2749" spans="1:34" ht="14.5" x14ac:dyDescent="0.35">
      <c r="A2749" s="681" t="s">
        <v>7256</v>
      </c>
      <c r="B2749" s="682" t="s">
        <v>5902</v>
      </c>
      <c r="C2749" s="419"/>
      <c r="D2749" s="419"/>
      <c r="E2749" s="419"/>
      <c r="F2749" s="419"/>
      <c r="G2749" s="419"/>
      <c r="H2749" s="419"/>
      <c r="I2749" s="419"/>
      <c r="J2749" s="419"/>
      <c r="K2749" s="419"/>
      <c r="L2749" s="419"/>
      <c r="M2749" t="s">
        <v>14424</v>
      </c>
      <c r="N2749">
        <v>8</v>
      </c>
      <c r="O2749">
        <v>5</v>
      </c>
      <c r="P2749">
        <v>3</v>
      </c>
      <c r="Q2749">
        <v>2</v>
      </c>
      <c r="R2749">
        <v>1</v>
      </c>
      <c r="S2749">
        <v>3</v>
      </c>
      <c r="T2749">
        <v>0</v>
      </c>
      <c r="U2749">
        <v>2</v>
      </c>
      <c r="V2749">
        <v>0</v>
      </c>
      <c r="W2749">
        <v>1</v>
      </c>
      <c r="X2749">
        <v>0</v>
      </c>
      <c r="Y2749">
        <v>2</v>
      </c>
      <c r="Z2749">
        <v>0</v>
      </c>
      <c r="AA2749">
        <v>2</v>
      </c>
      <c r="AB2749">
        <v>0</v>
      </c>
      <c r="AC2749" s="419">
        <f t="shared" si="258"/>
        <v>1</v>
      </c>
      <c r="AD2749" s="419">
        <f t="shared" si="259"/>
        <v>1</v>
      </c>
      <c r="AE2749" s="419">
        <f t="shared" si="260"/>
        <v>1</v>
      </c>
      <c r="AF2749" s="419">
        <f t="shared" si="261"/>
        <v>0</v>
      </c>
      <c r="AG2749" s="419">
        <f t="shared" si="262"/>
        <v>0</v>
      </c>
      <c r="AH2749" s="419">
        <f t="shared" si="263"/>
        <v>0</v>
      </c>
    </row>
    <row r="2750" spans="1:34" ht="14.5" x14ac:dyDescent="0.35">
      <c r="A2750" s="681" t="s">
        <v>1263</v>
      </c>
      <c r="B2750" s="682" t="s">
        <v>5903</v>
      </c>
      <c r="C2750" s="419"/>
      <c r="D2750" s="419"/>
      <c r="E2750" s="419"/>
      <c r="F2750" s="419"/>
      <c r="G2750" s="419"/>
      <c r="H2750" s="419"/>
      <c r="I2750" s="419"/>
      <c r="J2750" s="419"/>
      <c r="K2750" s="419"/>
      <c r="L2750" s="419"/>
      <c r="M2750" t="s">
        <v>14425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 s="419">
        <f t="shared" si="258"/>
        <v>0</v>
      </c>
      <c r="AD2750" s="419">
        <f t="shared" si="259"/>
        <v>0</v>
      </c>
      <c r="AE2750" s="419">
        <f t="shared" si="260"/>
        <v>0</v>
      </c>
      <c r="AF2750" s="419">
        <f t="shared" si="261"/>
        <v>0</v>
      </c>
      <c r="AG2750" s="419">
        <f t="shared" si="262"/>
        <v>0</v>
      </c>
      <c r="AH2750" s="419">
        <f t="shared" si="263"/>
        <v>0</v>
      </c>
    </row>
    <row r="2751" spans="1:34" ht="14.5" x14ac:dyDescent="0.35">
      <c r="A2751" s="681" t="s">
        <v>1295</v>
      </c>
      <c r="B2751" s="682" t="s">
        <v>5904</v>
      </c>
      <c r="C2751" s="419"/>
      <c r="D2751" s="419"/>
      <c r="E2751" s="419"/>
      <c r="F2751" s="419"/>
      <c r="G2751" s="419"/>
      <c r="H2751" s="419"/>
      <c r="I2751" s="419"/>
      <c r="J2751" s="419"/>
      <c r="K2751" s="419"/>
      <c r="L2751" s="419"/>
      <c r="M2751" t="s">
        <v>14426</v>
      </c>
      <c r="N2751">
        <v>12</v>
      </c>
      <c r="O2751">
        <v>9</v>
      </c>
      <c r="P2751">
        <v>3</v>
      </c>
      <c r="Q2751">
        <v>4</v>
      </c>
      <c r="R2751">
        <v>4</v>
      </c>
      <c r="S2751">
        <v>1</v>
      </c>
      <c r="T2751">
        <v>3</v>
      </c>
      <c r="U2751">
        <v>0</v>
      </c>
      <c r="V2751">
        <v>0</v>
      </c>
      <c r="W2751">
        <v>3</v>
      </c>
      <c r="X2751">
        <v>3</v>
      </c>
      <c r="Y2751">
        <v>1</v>
      </c>
      <c r="Z2751">
        <v>2</v>
      </c>
      <c r="AA2751">
        <v>0</v>
      </c>
      <c r="AB2751">
        <v>0</v>
      </c>
      <c r="AC2751" s="419">
        <f t="shared" si="258"/>
        <v>1</v>
      </c>
      <c r="AD2751" s="419">
        <f t="shared" si="259"/>
        <v>1</v>
      </c>
      <c r="AE2751" s="419">
        <f t="shared" si="260"/>
        <v>0</v>
      </c>
      <c r="AF2751" s="419">
        <f t="shared" si="261"/>
        <v>1</v>
      </c>
      <c r="AG2751" s="419">
        <f t="shared" si="262"/>
        <v>0</v>
      </c>
      <c r="AH2751" s="419">
        <f t="shared" si="263"/>
        <v>0</v>
      </c>
    </row>
    <row r="2752" spans="1:34" ht="14.5" x14ac:dyDescent="0.35">
      <c r="A2752" s="681" t="s">
        <v>7259</v>
      </c>
      <c r="B2752" s="682" t="s">
        <v>5905</v>
      </c>
      <c r="C2752" s="419"/>
      <c r="D2752" s="419"/>
      <c r="E2752" s="419"/>
      <c r="F2752" s="419"/>
      <c r="G2752" s="419"/>
      <c r="H2752" s="419"/>
      <c r="I2752" s="419"/>
      <c r="J2752" s="419"/>
      <c r="K2752" s="419"/>
      <c r="L2752" s="419"/>
      <c r="M2752" t="s">
        <v>5906</v>
      </c>
      <c r="N2752">
        <v>25</v>
      </c>
      <c r="O2752">
        <v>17</v>
      </c>
      <c r="P2752">
        <v>8</v>
      </c>
      <c r="Q2752">
        <v>0</v>
      </c>
      <c r="R2752">
        <v>8</v>
      </c>
      <c r="S2752">
        <v>3</v>
      </c>
      <c r="T2752">
        <v>2</v>
      </c>
      <c r="U2752">
        <v>12</v>
      </c>
      <c r="V2752">
        <v>0</v>
      </c>
      <c r="W2752">
        <v>0</v>
      </c>
      <c r="X2752">
        <v>5</v>
      </c>
      <c r="Y2752">
        <v>2</v>
      </c>
      <c r="Z2752">
        <v>1</v>
      </c>
      <c r="AA2752">
        <v>9</v>
      </c>
      <c r="AB2752">
        <v>0</v>
      </c>
      <c r="AC2752" s="419">
        <f t="shared" si="258"/>
        <v>0</v>
      </c>
      <c r="AD2752" s="419">
        <f t="shared" si="259"/>
        <v>3</v>
      </c>
      <c r="AE2752" s="419">
        <f t="shared" si="260"/>
        <v>1</v>
      </c>
      <c r="AF2752" s="419">
        <f t="shared" si="261"/>
        <v>1</v>
      </c>
      <c r="AG2752" s="419">
        <f t="shared" si="262"/>
        <v>3</v>
      </c>
      <c r="AH2752" s="419">
        <f t="shared" si="263"/>
        <v>0</v>
      </c>
    </row>
    <row r="2753" spans="1:34" ht="14.5" x14ac:dyDescent="0.35">
      <c r="A2753" s="681" t="s">
        <v>5909</v>
      </c>
      <c r="B2753" s="682" t="s">
        <v>11622</v>
      </c>
      <c r="C2753" s="419"/>
      <c r="D2753" s="419"/>
      <c r="E2753" s="419"/>
      <c r="F2753" s="419"/>
      <c r="G2753" s="419"/>
      <c r="H2753" s="419"/>
      <c r="I2753" s="419"/>
      <c r="J2753" s="419"/>
      <c r="K2753" s="419"/>
      <c r="L2753" s="419"/>
      <c r="M2753" t="s">
        <v>1600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 s="419">
        <f t="shared" si="258"/>
        <v>0</v>
      </c>
      <c r="AD2753" s="419">
        <f t="shared" si="259"/>
        <v>0</v>
      </c>
      <c r="AE2753" s="419">
        <f t="shared" si="260"/>
        <v>0</v>
      </c>
      <c r="AF2753" s="419">
        <f t="shared" si="261"/>
        <v>0</v>
      </c>
      <c r="AG2753" s="419">
        <f t="shared" si="262"/>
        <v>0</v>
      </c>
      <c r="AH2753" s="419">
        <f t="shared" si="263"/>
        <v>0</v>
      </c>
    </row>
    <row r="2754" spans="1:34" ht="14.5" x14ac:dyDescent="0.35">
      <c r="A2754" s="681" t="s">
        <v>5910</v>
      </c>
      <c r="B2754" s="682" t="s">
        <v>5911</v>
      </c>
      <c r="C2754" s="419"/>
      <c r="D2754" s="419"/>
      <c r="E2754" s="419"/>
      <c r="F2754" s="419"/>
      <c r="G2754" s="419"/>
      <c r="H2754" s="419"/>
      <c r="I2754" s="419"/>
      <c r="J2754" s="419"/>
      <c r="K2754" s="419"/>
      <c r="L2754" s="419"/>
      <c r="M2754" t="s">
        <v>96</v>
      </c>
      <c r="N2754">
        <v>3</v>
      </c>
      <c r="O2754">
        <v>2</v>
      </c>
      <c r="P2754">
        <v>1</v>
      </c>
      <c r="Q2754">
        <v>1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 s="419">
        <f t="shared" si="258"/>
        <v>1</v>
      </c>
      <c r="AD2754" s="419">
        <f t="shared" si="259"/>
        <v>0</v>
      </c>
      <c r="AE2754" s="419">
        <f t="shared" si="260"/>
        <v>0</v>
      </c>
      <c r="AF2754" s="419">
        <f t="shared" si="261"/>
        <v>0</v>
      </c>
      <c r="AG2754" s="419">
        <f t="shared" si="262"/>
        <v>0</v>
      </c>
      <c r="AH2754" s="419">
        <f t="shared" si="263"/>
        <v>0</v>
      </c>
    </row>
    <row r="2755" spans="1:34" ht="14.5" x14ac:dyDescent="0.35">
      <c r="A2755" s="681" t="s">
        <v>5244</v>
      </c>
      <c r="B2755" s="682" t="s">
        <v>5912</v>
      </c>
      <c r="C2755" s="419"/>
      <c r="D2755" s="419"/>
      <c r="E2755" s="419"/>
      <c r="F2755" s="419"/>
      <c r="G2755" s="419"/>
      <c r="H2755" s="419"/>
      <c r="I2755" s="419"/>
      <c r="J2755" s="419"/>
      <c r="K2755" s="419"/>
      <c r="L2755" s="419"/>
      <c r="M2755" t="s">
        <v>5913</v>
      </c>
      <c r="N2755">
        <v>24</v>
      </c>
      <c r="O2755">
        <v>14</v>
      </c>
      <c r="P2755">
        <v>10</v>
      </c>
      <c r="Q2755">
        <v>1</v>
      </c>
      <c r="R2755">
        <v>6</v>
      </c>
      <c r="S2755">
        <v>4</v>
      </c>
      <c r="T2755">
        <v>4</v>
      </c>
      <c r="U2755">
        <v>9</v>
      </c>
      <c r="V2755">
        <v>0</v>
      </c>
      <c r="W2755">
        <v>1</v>
      </c>
      <c r="X2755">
        <v>5</v>
      </c>
      <c r="Y2755">
        <v>2</v>
      </c>
      <c r="Z2755">
        <v>2</v>
      </c>
      <c r="AA2755">
        <v>4</v>
      </c>
      <c r="AB2755">
        <v>0</v>
      </c>
      <c r="AC2755" s="419">
        <f t="shared" si="258"/>
        <v>0</v>
      </c>
      <c r="AD2755" s="419">
        <f t="shared" si="259"/>
        <v>1</v>
      </c>
      <c r="AE2755" s="419">
        <f t="shared" si="260"/>
        <v>2</v>
      </c>
      <c r="AF2755" s="419">
        <f t="shared" si="261"/>
        <v>2</v>
      </c>
      <c r="AG2755" s="419">
        <f t="shared" si="262"/>
        <v>5</v>
      </c>
      <c r="AH2755" s="419">
        <f t="shared" si="263"/>
        <v>0</v>
      </c>
    </row>
    <row r="2756" spans="1:34" ht="14.5" x14ac:dyDescent="0.35">
      <c r="A2756" s="681" t="s">
        <v>14241</v>
      </c>
      <c r="B2756" s="682" t="s">
        <v>14342</v>
      </c>
      <c r="C2756" s="419"/>
      <c r="D2756" s="419"/>
      <c r="E2756" s="419"/>
      <c r="F2756" s="419"/>
      <c r="G2756" s="419"/>
      <c r="H2756" s="419"/>
      <c r="I2756" s="419"/>
      <c r="J2756" s="419"/>
      <c r="K2756" s="419"/>
      <c r="L2756" s="419"/>
      <c r="M2756" t="s">
        <v>21013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 s="419">
        <f t="shared" ref="AC2756:AC2819" si="264">+Q2756-W2756</f>
        <v>0</v>
      </c>
      <c r="AD2756" s="419">
        <f t="shared" ref="AD2756:AD2819" si="265">+R2756-X2756</f>
        <v>0</v>
      </c>
      <c r="AE2756" s="419">
        <f t="shared" ref="AE2756:AE2819" si="266">+S2756-Y2756</f>
        <v>0</v>
      </c>
      <c r="AF2756" s="419">
        <f t="shared" ref="AF2756:AF2819" si="267">+T2756-Z2756</f>
        <v>0</v>
      </c>
      <c r="AG2756" s="419">
        <f t="shared" ref="AG2756:AG2819" si="268">+U2756-AA2756</f>
        <v>0</v>
      </c>
      <c r="AH2756" s="419">
        <f t="shared" ref="AH2756:AH2819" si="269">+V2756-AB2756</f>
        <v>0</v>
      </c>
    </row>
    <row r="2757" spans="1:34" ht="14.5" x14ac:dyDescent="0.35">
      <c r="A2757" s="681" t="s">
        <v>4034</v>
      </c>
      <c r="B2757" s="682" t="s">
        <v>5914</v>
      </c>
      <c r="C2757" s="419"/>
      <c r="D2757" s="419"/>
      <c r="E2757" s="419"/>
      <c r="F2757" s="419"/>
      <c r="G2757" s="419"/>
      <c r="H2757" s="419"/>
      <c r="I2757" s="419"/>
      <c r="J2757" s="419"/>
      <c r="K2757" s="419"/>
      <c r="L2757" s="419"/>
      <c r="M2757" t="s">
        <v>5915</v>
      </c>
      <c r="N2757">
        <v>3</v>
      </c>
      <c r="O2757">
        <v>2</v>
      </c>
      <c r="P2757">
        <v>1</v>
      </c>
      <c r="Q2757">
        <v>0</v>
      </c>
      <c r="R2757">
        <v>0</v>
      </c>
      <c r="S2757">
        <v>1</v>
      </c>
      <c r="T2757">
        <v>1</v>
      </c>
      <c r="U2757">
        <v>1</v>
      </c>
      <c r="V2757">
        <v>0</v>
      </c>
      <c r="W2757">
        <v>0</v>
      </c>
      <c r="X2757">
        <v>0</v>
      </c>
      <c r="Y2757">
        <v>0</v>
      </c>
      <c r="Z2757">
        <v>1</v>
      </c>
      <c r="AA2757">
        <v>1</v>
      </c>
      <c r="AB2757">
        <v>0</v>
      </c>
      <c r="AC2757" s="419">
        <f t="shared" si="264"/>
        <v>0</v>
      </c>
      <c r="AD2757" s="419">
        <f t="shared" si="265"/>
        <v>0</v>
      </c>
      <c r="AE2757" s="419">
        <f t="shared" si="266"/>
        <v>1</v>
      </c>
      <c r="AF2757" s="419">
        <f t="shared" si="267"/>
        <v>0</v>
      </c>
      <c r="AG2757" s="419">
        <f t="shared" si="268"/>
        <v>0</v>
      </c>
      <c r="AH2757" s="419">
        <f t="shared" si="269"/>
        <v>0</v>
      </c>
    </row>
    <row r="2758" spans="1:34" ht="14.5" x14ac:dyDescent="0.35">
      <c r="A2758" s="681" t="s">
        <v>7262</v>
      </c>
      <c r="B2758" s="682" t="s">
        <v>7337</v>
      </c>
      <c r="C2758" s="419"/>
      <c r="D2758" s="419"/>
      <c r="E2758" s="419"/>
      <c r="F2758" s="419"/>
      <c r="G2758" s="419"/>
      <c r="H2758" s="419"/>
      <c r="I2758" s="419"/>
      <c r="J2758" s="419"/>
      <c r="K2758" s="419"/>
      <c r="L2758" s="419"/>
      <c r="M2758" t="s">
        <v>7339</v>
      </c>
      <c r="N2758">
        <v>8</v>
      </c>
      <c r="O2758">
        <v>4</v>
      </c>
      <c r="P2758">
        <v>4</v>
      </c>
      <c r="Q2758">
        <v>2</v>
      </c>
      <c r="R2758">
        <v>2</v>
      </c>
      <c r="S2758">
        <v>2</v>
      </c>
      <c r="T2758">
        <v>0</v>
      </c>
      <c r="U2758">
        <v>2</v>
      </c>
      <c r="V2758">
        <v>0</v>
      </c>
      <c r="W2758">
        <v>1</v>
      </c>
      <c r="X2758">
        <v>1</v>
      </c>
      <c r="Y2758">
        <v>1</v>
      </c>
      <c r="Z2758">
        <v>0</v>
      </c>
      <c r="AA2758">
        <v>1</v>
      </c>
      <c r="AB2758">
        <v>0</v>
      </c>
      <c r="AC2758" s="419">
        <f t="shared" si="264"/>
        <v>1</v>
      </c>
      <c r="AD2758" s="419">
        <f t="shared" si="265"/>
        <v>1</v>
      </c>
      <c r="AE2758" s="419">
        <f t="shared" si="266"/>
        <v>1</v>
      </c>
      <c r="AF2758" s="419">
        <f t="shared" si="267"/>
        <v>0</v>
      </c>
      <c r="AG2758" s="419">
        <f t="shared" si="268"/>
        <v>1</v>
      </c>
      <c r="AH2758" s="419">
        <f t="shared" si="269"/>
        <v>0</v>
      </c>
    </row>
    <row r="2759" spans="1:34" ht="14.5" x14ac:dyDescent="0.35">
      <c r="A2759" s="681" t="s">
        <v>7263</v>
      </c>
      <c r="B2759" s="682" t="s">
        <v>5916</v>
      </c>
      <c r="C2759" s="419"/>
      <c r="D2759" s="419"/>
      <c r="E2759" s="419"/>
      <c r="F2759" s="419"/>
      <c r="G2759" s="419"/>
      <c r="H2759" s="419"/>
      <c r="I2759" s="419"/>
      <c r="J2759" s="419"/>
      <c r="K2759" s="419"/>
      <c r="L2759" s="419"/>
      <c r="M2759" t="s">
        <v>5917</v>
      </c>
      <c r="N2759">
        <v>55</v>
      </c>
      <c r="O2759">
        <v>31</v>
      </c>
      <c r="P2759">
        <v>24</v>
      </c>
      <c r="Q2759">
        <v>10</v>
      </c>
      <c r="R2759">
        <v>17</v>
      </c>
      <c r="S2759">
        <v>19</v>
      </c>
      <c r="T2759">
        <v>5</v>
      </c>
      <c r="U2759">
        <v>4</v>
      </c>
      <c r="V2759">
        <v>0</v>
      </c>
      <c r="W2759">
        <v>4</v>
      </c>
      <c r="X2759">
        <v>10</v>
      </c>
      <c r="Y2759">
        <v>13</v>
      </c>
      <c r="Z2759">
        <v>3</v>
      </c>
      <c r="AA2759">
        <v>1</v>
      </c>
      <c r="AB2759">
        <v>0</v>
      </c>
      <c r="AC2759" s="419">
        <f t="shared" si="264"/>
        <v>6</v>
      </c>
      <c r="AD2759" s="419">
        <f t="shared" si="265"/>
        <v>7</v>
      </c>
      <c r="AE2759" s="419">
        <f t="shared" si="266"/>
        <v>6</v>
      </c>
      <c r="AF2759" s="419">
        <f t="shared" si="267"/>
        <v>2</v>
      </c>
      <c r="AG2759" s="419">
        <f t="shared" si="268"/>
        <v>3</v>
      </c>
      <c r="AH2759" s="419">
        <f t="shared" si="269"/>
        <v>0</v>
      </c>
    </row>
    <row r="2760" spans="1:34" ht="14.5" x14ac:dyDescent="0.35">
      <c r="A2760" s="681" t="s">
        <v>7264</v>
      </c>
      <c r="B2760" s="682" t="s">
        <v>5918</v>
      </c>
      <c r="C2760" s="419"/>
      <c r="D2760" s="419"/>
      <c r="E2760" s="419"/>
      <c r="F2760" s="419"/>
      <c r="G2760" s="419"/>
      <c r="H2760" s="419"/>
      <c r="I2760" s="419"/>
      <c r="J2760" s="419"/>
      <c r="K2760" s="419"/>
      <c r="L2760" s="419"/>
      <c r="M2760" t="s">
        <v>21555</v>
      </c>
      <c r="N2760">
        <v>28</v>
      </c>
      <c r="O2760">
        <v>21</v>
      </c>
      <c r="P2760">
        <v>7</v>
      </c>
      <c r="Q2760">
        <v>1</v>
      </c>
      <c r="R2760">
        <v>8</v>
      </c>
      <c r="S2760">
        <v>11</v>
      </c>
      <c r="T2760">
        <v>8</v>
      </c>
      <c r="U2760">
        <v>0</v>
      </c>
      <c r="V2760">
        <v>0</v>
      </c>
      <c r="W2760">
        <v>1</v>
      </c>
      <c r="X2760">
        <v>7</v>
      </c>
      <c r="Y2760">
        <v>8</v>
      </c>
      <c r="Z2760">
        <v>5</v>
      </c>
      <c r="AA2760">
        <v>0</v>
      </c>
      <c r="AB2760">
        <v>0</v>
      </c>
      <c r="AC2760" s="419">
        <f t="shared" si="264"/>
        <v>0</v>
      </c>
      <c r="AD2760" s="419">
        <f t="shared" si="265"/>
        <v>1</v>
      </c>
      <c r="AE2760" s="419">
        <f t="shared" si="266"/>
        <v>3</v>
      </c>
      <c r="AF2760" s="419">
        <f t="shared" si="267"/>
        <v>3</v>
      </c>
      <c r="AG2760" s="419">
        <f t="shared" si="268"/>
        <v>0</v>
      </c>
      <c r="AH2760" s="419">
        <f t="shared" si="269"/>
        <v>0</v>
      </c>
    </row>
    <row r="2761" spans="1:34" ht="14.5" x14ac:dyDescent="0.35">
      <c r="A2761" s="681" t="s">
        <v>5675</v>
      </c>
      <c r="B2761" s="682" t="s">
        <v>5919</v>
      </c>
      <c r="C2761" s="419"/>
      <c r="D2761" s="419"/>
      <c r="E2761" s="419"/>
      <c r="F2761" s="419"/>
      <c r="G2761" s="419"/>
      <c r="H2761" s="419"/>
      <c r="I2761" s="419"/>
      <c r="J2761" s="419"/>
      <c r="K2761" s="419"/>
      <c r="L2761" s="419"/>
      <c r="M2761" t="s">
        <v>5920</v>
      </c>
      <c r="N2761">
        <v>46</v>
      </c>
      <c r="O2761">
        <v>24</v>
      </c>
      <c r="P2761">
        <v>22</v>
      </c>
      <c r="Q2761">
        <v>4</v>
      </c>
      <c r="R2761">
        <v>8</v>
      </c>
      <c r="S2761">
        <v>4</v>
      </c>
      <c r="T2761">
        <v>19</v>
      </c>
      <c r="U2761">
        <v>9</v>
      </c>
      <c r="V2761">
        <v>2</v>
      </c>
      <c r="W2761">
        <v>1</v>
      </c>
      <c r="X2761">
        <v>6</v>
      </c>
      <c r="Y2761">
        <v>1</v>
      </c>
      <c r="Z2761">
        <v>10</v>
      </c>
      <c r="AA2761">
        <v>5</v>
      </c>
      <c r="AB2761">
        <v>1</v>
      </c>
      <c r="AC2761" s="419">
        <f t="shared" si="264"/>
        <v>3</v>
      </c>
      <c r="AD2761" s="419">
        <f t="shared" si="265"/>
        <v>2</v>
      </c>
      <c r="AE2761" s="419">
        <f t="shared" si="266"/>
        <v>3</v>
      </c>
      <c r="AF2761" s="419">
        <f t="shared" si="267"/>
        <v>9</v>
      </c>
      <c r="AG2761" s="419">
        <f t="shared" si="268"/>
        <v>4</v>
      </c>
      <c r="AH2761" s="419">
        <f t="shared" si="269"/>
        <v>1</v>
      </c>
    </row>
    <row r="2762" spans="1:34" ht="14.5" x14ac:dyDescent="0.35">
      <c r="A2762" s="681" t="s">
        <v>5265</v>
      </c>
      <c r="B2762" s="682" t="s">
        <v>5921</v>
      </c>
      <c r="C2762" s="419"/>
      <c r="D2762" s="419"/>
      <c r="E2762" s="419"/>
      <c r="F2762" s="419"/>
      <c r="G2762" s="419"/>
      <c r="H2762" s="419"/>
      <c r="I2762" s="419"/>
      <c r="J2762" s="419"/>
      <c r="K2762" s="419"/>
      <c r="L2762" s="419"/>
      <c r="M2762" t="s">
        <v>5922</v>
      </c>
      <c r="N2762">
        <v>1</v>
      </c>
      <c r="O2762">
        <v>1</v>
      </c>
      <c r="P2762">
        <v>0</v>
      </c>
      <c r="Q2762">
        <v>0</v>
      </c>
      <c r="R2762">
        <v>0</v>
      </c>
      <c r="S2762">
        <v>1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1</v>
      </c>
      <c r="Z2762">
        <v>0</v>
      </c>
      <c r="AA2762">
        <v>0</v>
      </c>
      <c r="AB2762">
        <v>0</v>
      </c>
      <c r="AC2762" s="419">
        <f t="shared" si="264"/>
        <v>0</v>
      </c>
      <c r="AD2762" s="419">
        <f t="shared" si="265"/>
        <v>0</v>
      </c>
      <c r="AE2762" s="419">
        <f t="shared" si="266"/>
        <v>0</v>
      </c>
      <c r="AF2762" s="419">
        <f t="shared" si="267"/>
        <v>0</v>
      </c>
      <c r="AG2762" s="419">
        <f t="shared" si="268"/>
        <v>0</v>
      </c>
      <c r="AH2762" s="419">
        <f t="shared" si="269"/>
        <v>0</v>
      </c>
    </row>
    <row r="2763" spans="1:34" ht="14.5" x14ac:dyDescent="0.35">
      <c r="A2763" s="681" t="s">
        <v>5923</v>
      </c>
      <c r="B2763" s="682" t="s">
        <v>5924</v>
      </c>
      <c r="C2763" s="419"/>
      <c r="D2763" s="419"/>
      <c r="E2763" s="419"/>
      <c r="F2763" s="419"/>
      <c r="G2763" s="419"/>
      <c r="H2763" s="419"/>
      <c r="I2763" s="419"/>
      <c r="J2763" s="419"/>
      <c r="K2763" s="419"/>
      <c r="L2763" s="419"/>
      <c r="M2763" t="s">
        <v>5925</v>
      </c>
      <c r="N2763">
        <v>25</v>
      </c>
      <c r="O2763">
        <v>16</v>
      </c>
      <c r="P2763">
        <v>9</v>
      </c>
      <c r="Q2763">
        <v>2</v>
      </c>
      <c r="R2763">
        <v>2</v>
      </c>
      <c r="S2763">
        <v>2</v>
      </c>
      <c r="T2763">
        <v>7</v>
      </c>
      <c r="U2763">
        <v>11</v>
      </c>
      <c r="V2763">
        <v>1</v>
      </c>
      <c r="W2763">
        <v>1</v>
      </c>
      <c r="X2763">
        <v>1</v>
      </c>
      <c r="Y2763">
        <v>1</v>
      </c>
      <c r="Z2763">
        <v>6</v>
      </c>
      <c r="AA2763">
        <v>6</v>
      </c>
      <c r="AB2763">
        <v>1</v>
      </c>
      <c r="AC2763" s="419">
        <f t="shared" si="264"/>
        <v>1</v>
      </c>
      <c r="AD2763" s="419">
        <f t="shared" si="265"/>
        <v>1</v>
      </c>
      <c r="AE2763" s="419">
        <f t="shared" si="266"/>
        <v>1</v>
      </c>
      <c r="AF2763" s="419">
        <f t="shared" si="267"/>
        <v>1</v>
      </c>
      <c r="AG2763" s="419">
        <f t="shared" si="268"/>
        <v>5</v>
      </c>
      <c r="AH2763" s="419">
        <f t="shared" si="269"/>
        <v>0</v>
      </c>
    </row>
    <row r="2764" spans="1:34" ht="14.5" x14ac:dyDescent="0.35">
      <c r="A2764" s="681" t="s">
        <v>7265</v>
      </c>
      <c r="B2764" s="682" t="s">
        <v>5926</v>
      </c>
      <c r="C2764" s="419"/>
      <c r="D2764" s="419"/>
      <c r="E2764" s="419"/>
      <c r="F2764" s="419"/>
      <c r="G2764" s="419"/>
      <c r="H2764" s="419"/>
      <c r="I2764" s="419"/>
      <c r="J2764" s="419"/>
      <c r="K2764" s="419"/>
      <c r="L2764" s="419"/>
      <c r="M2764" t="s">
        <v>3115</v>
      </c>
      <c r="N2764">
        <v>6</v>
      </c>
      <c r="O2764">
        <v>2</v>
      </c>
      <c r="P2764">
        <v>4</v>
      </c>
      <c r="Q2764">
        <v>0</v>
      </c>
      <c r="R2764">
        <v>0</v>
      </c>
      <c r="S2764">
        <v>3</v>
      </c>
      <c r="T2764">
        <v>1</v>
      </c>
      <c r="U2764">
        <v>2</v>
      </c>
      <c r="V2764">
        <v>0</v>
      </c>
      <c r="W2764">
        <v>0</v>
      </c>
      <c r="X2764">
        <v>0</v>
      </c>
      <c r="Y2764">
        <v>1</v>
      </c>
      <c r="Z2764">
        <v>0</v>
      </c>
      <c r="AA2764">
        <v>1</v>
      </c>
      <c r="AB2764">
        <v>0</v>
      </c>
      <c r="AC2764" s="419">
        <f t="shared" si="264"/>
        <v>0</v>
      </c>
      <c r="AD2764" s="419">
        <f t="shared" si="265"/>
        <v>0</v>
      </c>
      <c r="AE2764" s="419">
        <f t="shared" si="266"/>
        <v>2</v>
      </c>
      <c r="AF2764" s="419">
        <f t="shared" si="267"/>
        <v>1</v>
      </c>
      <c r="AG2764" s="419">
        <f t="shared" si="268"/>
        <v>1</v>
      </c>
      <c r="AH2764" s="419">
        <f t="shared" si="269"/>
        <v>0</v>
      </c>
    </row>
    <row r="2765" spans="1:34" ht="14.5" x14ac:dyDescent="0.35">
      <c r="A2765" s="681" t="s">
        <v>7826</v>
      </c>
      <c r="B2765" s="682" t="s">
        <v>5927</v>
      </c>
      <c r="C2765" s="419"/>
      <c r="D2765" s="419"/>
      <c r="E2765" s="419"/>
      <c r="F2765" s="419"/>
      <c r="G2765" s="419"/>
      <c r="H2765" s="419"/>
      <c r="I2765" s="419"/>
      <c r="J2765" s="419"/>
      <c r="K2765" s="419"/>
      <c r="L2765" s="419"/>
      <c r="M2765" t="s">
        <v>5928</v>
      </c>
      <c r="N2765">
        <v>1</v>
      </c>
      <c r="O2765">
        <v>1</v>
      </c>
      <c r="P2765">
        <v>0</v>
      </c>
      <c r="Q2765">
        <v>0</v>
      </c>
      <c r="R2765">
        <v>0</v>
      </c>
      <c r="S2765">
        <v>1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1</v>
      </c>
      <c r="Z2765">
        <v>0</v>
      </c>
      <c r="AA2765">
        <v>0</v>
      </c>
      <c r="AB2765">
        <v>0</v>
      </c>
      <c r="AC2765" s="419">
        <f t="shared" si="264"/>
        <v>0</v>
      </c>
      <c r="AD2765" s="419">
        <f t="shared" si="265"/>
        <v>0</v>
      </c>
      <c r="AE2765" s="419">
        <f t="shared" si="266"/>
        <v>0</v>
      </c>
      <c r="AF2765" s="419">
        <f t="shared" si="267"/>
        <v>0</v>
      </c>
      <c r="AG2765" s="419">
        <f t="shared" si="268"/>
        <v>0</v>
      </c>
      <c r="AH2765" s="419">
        <f t="shared" si="269"/>
        <v>0</v>
      </c>
    </row>
    <row r="2766" spans="1:34" ht="14.5" x14ac:dyDescent="0.35">
      <c r="A2766" s="681" t="s">
        <v>7266</v>
      </c>
      <c r="B2766" s="682" t="s">
        <v>5930</v>
      </c>
      <c r="C2766" s="419"/>
      <c r="D2766" s="419"/>
      <c r="E2766" s="419"/>
      <c r="F2766" s="419"/>
      <c r="G2766" s="419"/>
      <c r="H2766" s="419"/>
      <c r="I2766" s="419"/>
      <c r="J2766" s="419"/>
      <c r="K2766" s="419"/>
      <c r="L2766" s="419"/>
      <c r="M2766" t="s">
        <v>5931</v>
      </c>
      <c r="N2766">
        <v>3</v>
      </c>
      <c r="O2766">
        <v>1</v>
      </c>
      <c r="P2766">
        <v>2</v>
      </c>
      <c r="Q2766">
        <v>0</v>
      </c>
      <c r="R2766">
        <v>3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0</v>
      </c>
      <c r="AB2766">
        <v>0</v>
      </c>
      <c r="AC2766" s="419">
        <f t="shared" si="264"/>
        <v>0</v>
      </c>
      <c r="AD2766" s="419">
        <f t="shared" si="265"/>
        <v>2</v>
      </c>
      <c r="AE2766" s="419">
        <f t="shared" si="266"/>
        <v>0</v>
      </c>
      <c r="AF2766" s="419">
        <f t="shared" si="267"/>
        <v>0</v>
      </c>
      <c r="AG2766" s="419">
        <f t="shared" si="268"/>
        <v>0</v>
      </c>
      <c r="AH2766" s="419">
        <f t="shared" si="269"/>
        <v>0</v>
      </c>
    </row>
    <row r="2767" spans="1:34" ht="14.5" x14ac:dyDescent="0.35">
      <c r="A2767" s="681" t="s">
        <v>5807</v>
      </c>
      <c r="B2767" s="682" t="s">
        <v>5932</v>
      </c>
      <c r="C2767" s="419"/>
      <c r="D2767" s="419"/>
      <c r="E2767" s="419"/>
      <c r="F2767" s="419"/>
      <c r="G2767" s="419"/>
      <c r="H2767" s="419"/>
      <c r="I2767" s="419"/>
      <c r="J2767" s="419"/>
      <c r="K2767" s="419"/>
      <c r="L2767" s="419"/>
      <c r="M2767" t="s">
        <v>5933</v>
      </c>
      <c r="N2767">
        <v>11</v>
      </c>
      <c r="O2767">
        <v>5</v>
      </c>
      <c r="P2767">
        <v>6</v>
      </c>
      <c r="Q2767">
        <v>7</v>
      </c>
      <c r="R2767">
        <v>0</v>
      </c>
      <c r="S2767">
        <v>0</v>
      </c>
      <c r="T2767">
        <v>3</v>
      </c>
      <c r="U2767">
        <v>1</v>
      </c>
      <c r="V2767">
        <v>0</v>
      </c>
      <c r="W2767">
        <v>2</v>
      </c>
      <c r="X2767">
        <v>0</v>
      </c>
      <c r="Y2767">
        <v>0</v>
      </c>
      <c r="Z2767">
        <v>2</v>
      </c>
      <c r="AA2767">
        <v>1</v>
      </c>
      <c r="AB2767">
        <v>0</v>
      </c>
      <c r="AC2767" s="419">
        <f t="shared" si="264"/>
        <v>5</v>
      </c>
      <c r="AD2767" s="419">
        <f t="shared" si="265"/>
        <v>0</v>
      </c>
      <c r="AE2767" s="419">
        <f t="shared" si="266"/>
        <v>0</v>
      </c>
      <c r="AF2767" s="419">
        <f t="shared" si="267"/>
        <v>1</v>
      </c>
      <c r="AG2767" s="419">
        <f t="shared" si="268"/>
        <v>0</v>
      </c>
      <c r="AH2767" s="419">
        <f t="shared" si="269"/>
        <v>0</v>
      </c>
    </row>
    <row r="2768" spans="1:34" ht="14.5" x14ac:dyDescent="0.35">
      <c r="A2768" s="681" t="s">
        <v>5731</v>
      </c>
      <c r="B2768" s="682" t="s">
        <v>5934</v>
      </c>
      <c r="C2768" s="419"/>
      <c r="D2768" s="419"/>
      <c r="E2768" s="419"/>
      <c r="F2768" s="419"/>
      <c r="G2768" s="419"/>
      <c r="H2768" s="419"/>
      <c r="I2768" s="419"/>
      <c r="J2768" s="419"/>
      <c r="K2768" s="419"/>
      <c r="L2768" s="419"/>
      <c r="M2768" t="s">
        <v>14429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 s="419">
        <f t="shared" si="264"/>
        <v>0</v>
      </c>
      <c r="AD2768" s="419">
        <f t="shared" si="265"/>
        <v>0</v>
      </c>
      <c r="AE2768" s="419">
        <f t="shared" si="266"/>
        <v>0</v>
      </c>
      <c r="AF2768" s="419">
        <f t="shared" si="267"/>
        <v>0</v>
      </c>
      <c r="AG2768" s="419">
        <f t="shared" si="268"/>
        <v>0</v>
      </c>
      <c r="AH2768" s="419">
        <f t="shared" si="269"/>
        <v>0</v>
      </c>
    </row>
    <row r="2769" spans="1:34" ht="14.5" x14ac:dyDescent="0.35">
      <c r="A2769" s="681" t="s">
        <v>5530</v>
      </c>
      <c r="B2769" s="682" t="s">
        <v>5935</v>
      </c>
      <c r="C2769" s="419"/>
      <c r="D2769" s="419"/>
      <c r="E2769" s="419"/>
      <c r="F2769" s="419"/>
      <c r="G2769" s="419"/>
      <c r="H2769" s="419"/>
      <c r="I2769" s="419"/>
      <c r="J2769" s="419"/>
      <c r="K2769" s="419"/>
      <c r="L2769" s="419"/>
      <c r="M2769" t="s">
        <v>2902</v>
      </c>
      <c r="N2769">
        <v>1</v>
      </c>
      <c r="O2769">
        <v>1</v>
      </c>
      <c r="P2769">
        <v>0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1</v>
      </c>
      <c r="AA2769">
        <v>0</v>
      </c>
      <c r="AB2769">
        <v>0</v>
      </c>
      <c r="AC2769" s="419">
        <f t="shared" si="264"/>
        <v>0</v>
      </c>
      <c r="AD2769" s="419">
        <f t="shared" si="265"/>
        <v>0</v>
      </c>
      <c r="AE2769" s="419">
        <f t="shared" si="266"/>
        <v>0</v>
      </c>
      <c r="AF2769" s="419">
        <f t="shared" si="267"/>
        <v>0</v>
      </c>
      <c r="AG2769" s="419">
        <f t="shared" si="268"/>
        <v>0</v>
      </c>
      <c r="AH2769" s="419">
        <f t="shared" si="269"/>
        <v>0</v>
      </c>
    </row>
    <row r="2770" spans="1:34" ht="14.5" x14ac:dyDescent="0.35">
      <c r="A2770" s="681" t="s">
        <v>5937</v>
      </c>
      <c r="B2770" s="682" t="s">
        <v>5938</v>
      </c>
      <c r="C2770" s="419"/>
      <c r="D2770" s="419"/>
      <c r="E2770" s="419"/>
      <c r="F2770" s="419"/>
      <c r="G2770" s="419"/>
      <c r="H2770" s="419"/>
      <c r="I2770" s="419"/>
      <c r="J2770" s="419"/>
      <c r="K2770" s="419"/>
      <c r="L2770" s="419"/>
      <c r="M2770" t="s">
        <v>5939</v>
      </c>
      <c r="N2770">
        <v>5</v>
      </c>
      <c r="O2770">
        <v>3</v>
      </c>
      <c r="P2770">
        <v>2</v>
      </c>
      <c r="Q2770">
        <v>2</v>
      </c>
      <c r="R2770">
        <v>1</v>
      </c>
      <c r="S2770">
        <v>0</v>
      </c>
      <c r="T2770">
        <v>2</v>
      </c>
      <c r="U2770">
        <v>0</v>
      </c>
      <c r="V2770">
        <v>0</v>
      </c>
      <c r="W2770">
        <v>1</v>
      </c>
      <c r="X2770">
        <v>0</v>
      </c>
      <c r="Y2770">
        <v>0</v>
      </c>
      <c r="Z2770">
        <v>2</v>
      </c>
      <c r="AA2770">
        <v>0</v>
      </c>
      <c r="AB2770">
        <v>0</v>
      </c>
      <c r="AC2770" s="419">
        <f t="shared" si="264"/>
        <v>1</v>
      </c>
      <c r="AD2770" s="419">
        <f t="shared" si="265"/>
        <v>1</v>
      </c>
      <c r="AE2770" s="419">
        <f t="shared" si="266"/>
        <v>0</v>
      </c>
      <c r="AF2770" s="419">
        <f t="shared" si="267"/>
        <v>0</v>
      </c>
      <c r="AG2770" s="419">
        <f t="shared" si="268"/>
        <v>0</v>
      </c>
      <c r="AH2770" s="419">
        <f t="shared" si="269"/>
        <v>0</v>
      </c>
    </row>
    <row r="2771" spans="1:34" ht="14.5" x14ac:dyDescent="0.35">
      <c r="A2771" s="681" t="s">
        <v>11540</v>
      </c>
      <c r="B2771" s="682" t="s">
        <v>11539</v>
      </c>
      <c r="C2771" s="419"/>
      <c r="D2771" s="419"/>
      <c r="E2771" s="419"/>
      <c r="F2771" s="419"/>
      <c r="G2771" s="419"/>
      <c r="H2771" s="419"/>
      <c r="I2771" s="419"/>
      <c r="J2771" s="419"/>
      <c r="K2771" s="419"/>
      <c r="L2771" s="419"/>
      <c r="M2771" t="s">
        <v>1501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 s="419">
        <f t="shared" si="264"/>
        <v>0</v>
      </c>
      <c r="AD2771" s="419">
        <f t="shared" si="265"/>
        <v>0</v>
      </c>
      <c r="AE2771" s="419">
        <f t="shared" si="266"/>
        <v>0</v>
      </c>
      <c r="AF2771" s="419">
        <f t="shared" si="267"/>
        <v>0</v>
      </c>
      <c r="AG2771" s="419">
        <f t="shared" si="268"/>
        <v>0</v>
      </c>
      <c r="AH2771" s="419">
        <f t="shared" si="269"/>
        <v>0</v>
      </c>
    </row>
    <row r="2772" spans="1:34" ht="14.5" x14ac:dyDescent="0.35">
      <c r="A2772" s="681" t="s">
        <v>7552</v>
      </c>
      <c r="B2772" s="682" t="s">
        <v>5940</v>
      </c>
      <c r="C2772" s="419"/>
      <c r="D2772" s="419"/>
      <c r="E2772" s="419"/>
      <c r="F2772" s="419"/>
      <c r="G2772" s="419"/>
      <c r="H2772" s="419"/>
      <c r="I2772" s="419"/>
      <c r="J2772" s="419"/>
      <c r="K2772" s="419"/>
      <c r="L2772" s="419"/>
      <c r="M2772" t="s">
        <v>5941</v>
      </c>
      <c r="N2772">
        <v>28</v>
      </c>
      <c r="O2772">
        <v>15</v>
      </c>
      <c r="P2772">
        <v>13</v>
      </c>
      <c r="Q2772">
        <v>3</v>
      </c>
      <c r="R2772">
        <v>12</v>
      </c>
      <c r="S2772">
        <v>2</v>
      </c>
      <c r="T2772">
        <v>2</v>
      </c>
      <c r="U2772">
        <v>8</v>
      </c>
      <c r="V2772">
        <v>1</v>
      </c>
      <c r="W2772">
        <v>1</v>
      </c>
      <c r="X2772">
        <v>8</v>
      </c>
      <c r="Y2772">
        <v>1</v>
      </c>
      <c r="Z2772">
        <v>2</v>
      </c>
      <c r="AA2772">
        <v>2</v>
      </c>
      <c r="AB2772">
        <v>1</v>
      </c>
      <c r="AC2772" s="419">
        <f t="shared" si="264"/>
        <v>2</v>
      </c>
      <c r="AD2772" s="419">
        <f t="shared" si="265"/>
        <v>4</v>
      </c>
      <c r="AE2772" s="419">
        <f t="shared" si="266"/>
        <v>1</v>
      </c>
      <c r="AF2772" s="419">
        <f t="shared" si="267"/>
        <v>0</v>
      </c>
      <c r="AG2772" s="419">
        <f t="shared" si="268"/>
        <v>6</v>
      </c>
      <c r="AH2772" s="419">
        <f t="shared" si="269"/>
        <v>0</v>
      </c>
    </row>
    <row r="2773" spans="1:34" ht="14.5" x14ac:dyDescent="0.35">
      <c r="A2773" s="681" t="s">
        <v>7267</v>
      </c>
      <c r="B2773" s="682" t="s">
        <v>5942</v>
      </c>
      <c r="C2773" s="419"/>
      <c r="D2773" s="419"/>
      <c r="E2773" s="419"/>
      <c r="F2773" s="419"/>
      <c r="G2773" s="419"/>
      <c r="H2773" s="419"/>
      <c r="I2773" s="419"/>
      <c r="J2773" s="419"/>
      <c r="K2773" s="419"/>
      <c r="L2773" s="419"/>
      <c r="M2773" t="s">
        <v>5943</v>
      </c>
      <c r="N2773">
        <v>9</v>
      </c>
      <c r="O2773">
        <v>3</v>
      </c>
      <c r="P2773">
        <v>6</v>
      </c>
      <c r="Q2773">
        <v>1</v>
      </c>
      <c r="R2773">
        <v>0</v>
      </c>
      <c r="S2773">
        <v>1</v>
      </c>
      <c r="T2773">
        <v>2</v>
      </c>
      <c r="U2773">
        <v>4</v>
      </c>
      <c r="V2773">
        <v>1</v>
      </c>
      <c r="W2773">
        <v>0</v>
      </c>
      <c r="X2773">
        <v>0</v>
      </c>
      <c r="Y2773">
        <v>1</v>
      </c>
      <c r="Z2773">
        <v>2</v>
      </c>
      <c r="AA2773">
        <v>0</v>
      </c>
      <c r="AB2773">
        <v>0</v>
      </c>
      <c r="AC2773" s="419">
        <f t="shared" si="264"/>
        <v>1</v>
      </c>
      <c r="AD2773" s="419">
        <f t="shared" si="265"/>
        <v>0</v>
      </c>
      <c r="AE2773" s="419">
        <f t="shared" si="266"/>
        <v>0</v>
      </c>
      <c r="AF2773" s="419">
        <f t="shared" si="267"/>
        <v>0</v>
      </c>
      <c r="AG2773" s="419">
        <f t="shared" si="268"/>
        <v>4</v>
      </c>
      <c r="AH2773" s="419">
        <f t="shared" si="269"/>
        <v>1</v>
      </c>
    </row>
    <row r="2774" spans="1:34" ht="14.5" x14ac:dyDescent="0.35">
      <c r="A2774" s="681" t="s">
        <v>8902</v>
      </c>
      <c r="B2774" s="682" t="s">
        <v>8899</v>
      </c>
      <c r="C2774" s="419"/>
      <c r="D2774" s="419"/>
      <c r="E2774" s="419"/>
      <c r="F2774" s="419"/>
      <c r="G2774" s="419"/>
      <c r="H2774" s="419"/>
      <c r="I2774" s="419"/>
      <c r="J2774" s="419"/>
      <c r="K2774" s="419"/>
      <c r="L2774" s="419"/>
      <c r="M2774" t="s">
        <v>8900</v>
      </c>
      <c r="N2774">
        <v>6</v>
      </c>
      <c r="O2774">
        <v>5</v>
      </c>
      <c r="P2774">
        <v>1</v>
      </c>
      <c r="Q2774">
        <v>0</v>
      </c>
      <c r="R2774">
        <v>2</v>
      </c>
      <c r="S2774">
        <v>0</v>
      </c>
      <c r="T2774">
        <v>2</v>
      </c>
      <c r="U2774">
        <v>2</v>
      </c>
      <c r="V2774">
        <v>0</v>
      </c>
      <c r="W2774">
        <v>0</v>
      </c>
      <c r="X2774">
        <v>1</v>
      </c>
      <c r="Y2774">
        <v>0</v>
      </c>
      <c r="Z2774">
        <v>2</v>
      </c>
      <c r="AA2774">
        <v>2</v>
      </c>
      <c r="AB2774">
        <v>0</v>
      </c>
      <c r="AC2774" s="419">
        <f t="shared" si="264"/>
        <v>0</v>
      </c>
      <c r="AD2774" s="419">
        <f t="shared" si="265"/>
        <v>1</v>
      </c>
      <c r="AE2774" s="419">
        <f t="shared" si="266"/>
        <v>0</v>
      </c>
      <c r="AF2774" s="419">
        <f t="shared" si="267"/>
        <v>0</v>
      </c>
      <c r="AG2774" s="419">
        <f t="shared" si="268"/>
        <v>0</v>
      </c>
      <c r="AH2774" s="419">
        <f t="shared" si="269"/>
        <v>0</v>
      </c>
    </row>
    <row r="2775" spans="1:34" ht="14.5" x14ac:dyDescent="0.35">
      <c r="A2775" s="681" t="s">
        <v>11617</v>
      </c>
      <c r="B2775" s="682" t="s">
        <v>11616</v>
      </c>
      <c r="C2775" s="419"/>
      <c r="D2775" s="419"/>
      <c r="E2775" s="419"/>
      <c r="F2775" s="419"/>
      <c r="G2775" s="419"/>
      <c r="H2775" s="419"/>
      <c r="I2775" s="419"/>
      <c r="J2775" s="419"/>
      <c r="K2775" s="419"/>
      <c r="L2775" s="419"/>
      <c r="M2775" t="s">
        <v>11618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 s="419">
        <f t="shared" si="264"/>
        <v>0</v>
      </c>
      <c r="AD2775" s="419">
        <f t="shared" si="265"/>
        <v>0</v>
      </c>
      <c r="AE2775" s="419">
        <f t="shared" si="266"/>
        <v>0</v>
      </c>
      <c r="AF2775" s="419">
        <f t="shared" si="267"/>
        <v>0</v>
      </c>
      <c r="AG2775" s="419">
        <f t="shared" si="268"/>
        <v>0</v>
      </c>
      <c r="AH2775" s="419">
        <f t="shared" si="269"/>
        <v>0</v>
      </c>
    </row>
    <row r="2776" spans="1:34" ht="14.5" x14ac:dyDescent="0.35">
      <c r="A2776" s="681" t="s">
        <v>7442</v>
      </c>
      <c r="B2776" s="682" t="s">
        <v>5944</v>
      </c>
      <c r="C2776" s="419"/>
      <c r="D2776" s="419"/>
      <c r="E2776" s="419"/>
      <c r="F2776" s="419"/>
      <c r="G2776" s="419"/>
      <c r="H2776" s="419"/>
      <c r="I2776" s="419"/>
      <c r="J2776" s="419"/>
      <c r="K2776" s="419"/>
      <c r="L2776" s="419"/>
      <c r="M2776" t="s">
        <v>1407</v>
      </c>
      <c r="N2776">
        <v>14</v>
      </c>
      <c r="O2776">
        <v>8</v>
      </c>
      <c r="P2776">
        <v>6</v>
      </c>
      <c r="Q2776">
        <v>2</v>
      </c>
      <c r="R2776">
        <v>2</v>
      </c>
      <c r="S2776">
        <v>0</v>
      </c>
      <c r="T2776">
        <v>2</v>
      </c>
      <c r="U2776">
        <v>1</v>
      </c>
      <c r="V2776">
        <v>7</v>
      </c>
      <c r="W2776">
        <v>0</v>
      </c>
      <c r="X2776">
        <v>2</v>
      </c>
      <c r="Y2776">
        <v>0</v>
      </c>
      <c r="Z2776">
        <v>2</v>
      </c>
      <c r="AA2776">
        <v>0</v>
      </c>
      <c r="AB2776">
        <v>4</v>
      </c>
      <c r="AC2776" s="419">
        <f t="shared" si="264"/>
        <v>2</v>
      </c>
      <c r="AD2776" s="419">
        <f t="shared" si="265"/>
        <v>0</v>
      </c>
      <c r="AE2776" s="419">
        <f t="shared" si="266"/>
        <v>0</v>
      </c>
      <c r="AF2776" s="419">
        <f t="shared" si="267"/>
        <v>0</v>
      </c>
      <c r="AG2776" s="419">
        <f t="shared" si="268"/>
        <v>1</v>
      </c>
      <c r="AH2776" s="419">
        <f t="shared" si="269"/>
        <v>3</v>
      </c>
    </row>
    <row r="2777" spans="1:34" ht="14.5" x14ac:dyDescent="0.35">
      <c r="A2777" s="681" t="s">
        <v>4867</v>
      </c>
      <c r="B2777" s="682" t="s">
        <v>8313</v>
      </c>
      <c r="C2777" s="419"/>
      <c r="D2777" s="419"/>
      <c r="E2777" s="419"/>
      <c r="F2777" s="419"/>
      <c r="G2777" s="419"/>
      <c r="H2777" s="419"/>
      <c r="I2777" s="419"/>
      <c r="J2777" s="419"/>
      <c r="K2777" s="419"/>
      <c r="L2777" s="419"/>
      <c r="M2777" t="s">
        <v>10420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 s="419">
        <f t="shared" si="264"/>
        <v>0</v>
      </c>
      <c r="AD2777" s="419">
        <f t="shared" si="265"/>
        <v>0</v>
      </c>
      <c r="AE2777" s="419">
        <f t="shared" si="266"/>
        <v>0</v>
      </c>
      <c r="AF2777" s="419">
        <f t="shared" si="267"/>
        <v>0</v>
      </c>
      <c r="AG2777" s="419">
        <f t="shared" si="268"/>
        <v>0</v>
      </c>
      <c r="AH2777" s="419">
        <f t="shared" si="269"/>
        <v>0</v>
      </c>
    </row>
    <row r="2778" spans="1:34" ht="14.5" x14ac:dyDescent="0.35">
      <c r="A2778" s="681" t="s">
        <v>4408</v>
      </c>
      <c r="B2778" s="682" t="s">
        <v>11541</v>
      </c>
      <c r="C2778" s="419"/>
      <c r="D2778" s="419"/>
      <c r="E2778" s="419"/>
      <c r="F2778" s="419"/>
      <c r="G2778" s="419"/>
      <c r="H2778" s="419"/>
      <c r="I2778" s="419"/>
      <c r="J2778" s="419"/>
      <c r="K2778" s="419"/>
      <c r="L2778" s="419"/>
      <c r="M2778" t="s">
        <v>3211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 s="419">
        <f t="shared" si="264"/>
        <v>0</v>
      </c>
      <c r="AD2778" s="419">
        <f t="shared" si="265"/>
        <v>0</v>
      </c>
      <c r="AE2778" s="419">
        <f t="shared" si="266"/>
        <v>0</v>
      </c>
      <c r="AF2778" s="419">
        <f t="shared" si="267"/>
        <v>0</v>
      </c>
      <c r="AG2778" s="419">
        <f t="shared" si="268"/>
        <v>0</v>
      </c>
      <c r="AH2778" s="419">
        <f t="shared" si="269"/>
        <v>0</v>
      </c>
    </row>
    <row r="2779" spans="1:34" ht="14.5" x14ac:dyDescent="0.35">
      <c r="A2779" s="681" t="s">
        <v>4447</v>
      </c>
      <c r="B2779" s="682" t="s">
        <v>5945</v>
      </c>
      <c r="C2779" s="419"/>
      <c r="D2779" s="419"/>
      <c r="E2779" s="419"/>
      <c r="F2779" s="419"/>
      <c r="G2779" s="419"/>
      <c r="H2779" s="419"/>
      <c r="I2779" s="419"/>
      <c r="J2779" s="419"/>
      <c r="K2779" s="419"/>
      <c r="L2779" s="419"/>
      <c r="M2779" t="s">
        <v>251</v>
      </c>
      <c r="N2779">
        <v>8</v>
      </c>
      <c r="O2779">
        <v>6</v>
      </c>
      <c r="P2779">
        <v>2</v>
      </c>
      <c r="Q2779">
        <v>1</v>
      </c>
      <c r="R2779">
        <v>1</v>
      </c>
      <c r="S2779">
        <v>1</v>
      </c>
      <c r="T2779">
        <v>2</v>
      </c>
      <c r="U2779">
        <v>1</v>
      </c>
      <c r="V2779">
        <v>2</v>
      </c>
      <c r="W2779">
        <v>1</v>
      </c>
      <c r="X2779">
        <v>0</v>
      </c>
      <c r="Y2779">
        <v>1</v>
      </c>
      <c r="Z2779">
        <v>2</v>
      </c>
      <c r="AA2779">
        <v>1</v>
      </c>
      <c r="AB2779">
        <v>1</v>
      </c>
      <c r="AC2779" s="419">
        <f t="shared" si="264"/>
        <v>0</v>
      </c>
      <c r="AD2779" s="419">
        <f t="shared" si="265"/>
        <v>1</v>
      </c>
      <c r="AE2779" s="419">
        <f t="shared" si="266"/>
        <v>0</v>
      </c>
      <c r="AF2779" s="419">
        <f t="shared" si="267"/>
        <v>0</v>
      </c>
      <c r="AG2779" s="419">
        <f t="shared" si="268"/>
        <v>0</v>
      </c>
      <c r="AH2779" s="419">
        <f t="shared" si="269"/>
        <v>1</v>
      </c>
    </row>
    <row r="2780" spans="1:34" ht="14.5" x14ac:dyDescent="0.35">
      <c r="A2780" s="681" t="s">
        <v>7803</v>
      </c>
      <c r="B2780" s="682" t="s">
        <v>5946</v>
      </c>
      <c r="C2780" s="419"/>
      <c r="D2780" s="419"/>
      <c r="E2780" s="419"/>
      <c r="F2780" s="419"/>
      <c r="G2780" s="419"/>
      <c r="H2780" s="419"/>
      <c r="I2780" s="419"/>
      <c r="J2780" s="419"/>
      <c r="K2780" s="419"/>
      <c r="L2780" s="419"/>
      <c r="M2780" t="s">
        <v>14430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 s="419">
        <f t="shared" si="264"/>
        <v>0</v>
      </c>
      <c r="AD2780" s="419">
        <f t="shared" si="265"/>
        <v>0</v>
      </c>
      <c r="AE2780" s="419">
        <f t="shared" si="266"/>
        <v>0</v>
      </c>
      <c r="AF2780" s="419">
        <f t="shared" si="267"/>
        <v>0</v>
      </c>
      <c r="AG2780" s="419">
        <f t="shared" si="268"/>
        <v>0</v>
      </c>
      <c r="AH2780" s="419">
        <f t="shared" si="269"/>
        <v>0</v>
      </c>
    </row>
    <row r="2781" spans="1:34" ht="14.5" x14ac:dyDescent="0.35">
      <c r="A2781" s="681" t="s">
        <v>3944</v>
      </c>
      <c r="B2781" s="682" t="s">
        <v>5948</v>
      </c>
      <c r="C2781" s="419"/>
      <c r="D2781" s="419"/>
      <c r="E2781" s="419"/>
      <c r="F2781" s="419"/>
      <c r="G2781" s="419"/>
      <c r="H2781" s="419"/>
      <c r="I2781" s="419"/>
      <c r="J2781" s="419"/>
      <c r="K2781" s="419"/>
      <c r="L2781" s="419"/>
      <c r="M2781" t="s">
        <v>5949</v>
      </c>
      <c r="N2781">
        <v>25</v>
      </c>
      <c r="O2781">
        <v>12</v>
      </c>
      <c r="P2781">
        <v>13</v>
      </c>
      <c r="Q2781">
        <v>6</v>
      </c>
      <c r="R2781">
        <v>5</v>
      </c>
      <c r="S2781">
        <v>3</v>
      </c>
      <c r="T2781">
        <v>6</v>
      </c>
      <c r="U2781">
        <v>5</v>
      </c>
      <c r="V2781">
        <v>0</v>
      </c>
      <c r="W2781">
        <v>2</v>
      </c>
      <c r="X2781">
        <v>5</v>
      </c>
      <c r="Y2781">
        <v>0</v>
      </c>
      <c r="Z2781">
        <v>4</v>
      </c>
      <c r="AA2781">
        <v>1</v>
      </c>
      <c r="AB2781">
        <v>0</v>
      </c>
      <c r="AC2781" s="419">
        <f t="shared" si="264"/>
        <v>4</v>
      </c>
      <c r="AD2781" s="419">
        <f t="shared" si="265"/>
        <v>0</v>
      </c>
      <c r="AE2781" s="419">
        <f t="shared" si="266"/>
        <v>3</v>
      </c>
      <c r="AF2781" s="419">
        <f t="shared" si="267"/>
        <v>2</v>
      </c>
      <c r="AG2781" s="419">
        <f t="shared" si="268"/>
        <v>4</v>
      </c>
      <c r="AH2781" s="419">
        <f t="shared" si="269"/>
        <v>0</v>
      </c>
    </row>
    <row r="2782" spans="1:34" ht="14.5" x14ac:dyDescent="0.35">
      <c r="A2782" s="681" t="s">
        <v>7554</v>
      </c>
      <c r="B2782" s="682" t="s">
        <v>5950</v>
      </c>
      <c r="C2782" s="419"/>
      <c r="D2782" s="419"/>
      <c r="E2782" s="419"/>
      <c r="F2782" s="419"/>
      <c r="G2782" s="419"/>
      <c r="H2782" s="419"/>
      <c r="I2782" s="419"/>
      <c r="J2782" s="419"/>
      <c r="K2782" s="419"/>
      <c r="L2782" s="419"/>
      <c r="M2782" t="s">
        <v>1879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 s="419">
        <f t="shared" si="264"/>
        <v>0</v>
      </c>
      <c r="AD2782" s="419">
        <f t="shared" si="265"/>
        <v>0</v>
      </c>
      <c r="AE2782" s="419">
        <f t="shared" si="266"/>
        <v>0</v>
      </c>
      <c r="AF2782" s="419">
        <f t="shared" si="267"/>
        <v>0</v>
      </c>
      <c r="AG2782" s="419">
        <f t="shared" si="268"/>
        <v>0</v>
      </c>
      <c r="AH2782" s="419">
        <f t="shared" si="269"/>
        <v>0</v>
      </c>
    </row>
    <row r="2783" spans="1:34" ht="14.5" x14ac:dyDescent="0.35">
      <c r="A2783" s="681" t="s">
        <v>3861</v>
      </c>
      <c r="B2783" s="682" t="s">
        <v>11621</v>
      </c>
      <c r="C2783" s="419"/>
      <c r="D2783" s="419"/>
      <c r="E2783" s="419"/>
      <c r="F2783" s="419"/>
      <c r="G2783" s="419"/>
      <c r="H2783" s="419"/>
      <c r="I2783" s="419"/>
      <c r="J2783" s="419"/>
      <c r="K2783" s="419"/>
      <c r="L2783" s="419"/>
      <c r="M2783" t="s">
        <v>59</v>
      </c>
      <c r="N2783">
        <v>2</v>
      </c>
      <c r="O2783">
        <v>2</v>
      </c>
      <c r="P2783">
        <v>0</v>
      </c>
      <c r="Q2783">
        <v>1</v>
      </c>
      <c r="R2783">
        <v>0</v>
      </c>
      <c r="S2783">
        <v>1</v>
      </c>
      <c r="T2783">
        <v>0</v>
      </c>
      <c r="U2783">
        <v>0</v>
      </c>
      <c r="V2783">
        <v>0</v>
      </c>
      <c r="W2783">
        <v>1</v>
      </c>
      <c r="X2783">
        <v>0</v>
      </c>
      <c r="Y2783">
        <v>1</v>
      </c>
      <c r="Z2783">
        <v>0</v>
      </c>
      <c r="AA2783">
        <v>0</v>
      </c>
      <c r="AB2783">
        <v>0</v>
      </c>
      <c r="AC2783" s="419">
        <f t="shared" si="264"/>
        <v>0</v>
      </c>
      <c r="AD2783" s="419">
        <f t="shared" si="265"/>
        <v>0</v>
      </c>
      <c r="AE2783" s="419">
        <f t="shared" si="266"/>
        <v>0</v>
      </c>
      <c r="AF2783" s="419">
        <f t="shared" si="267"/>
        <v>0</v>
      </c>
      <c r="AG2783" s="419">
        <f t="shared" si="268"/>
        <v>0</v>
      </c>
      <c r="AH2783" s="419">
        <f t="shared" si="269"/>
        <v>0</v>
      </c>
    </row>
    <row r="2784" spans="1:34" ht="14.5" x14ac:dyDescent="0.35">
      <c r="A2784" s="681" t="s">
        <v>7555</v>
      </c>
      <c r="B2784" s="682" t="s">
        <v>5951</v>
      </c>
      <c r="C2784" s="419"/>
      <c r="D2784" s="419"/>
      <c r="E2784" s="419"/>
      <c r="F2784" s="419"/>
      <c r="G2784" s="419"/>
      <c r="H2784" s="419"/>
      <c r="I2784" s="419"/>
      <c r="J2784" s="419"/>
      <c r="K2784" s="419"/>
      <c r="L2784" s="419"/>
      <c r="M2784" t="s">
        <v>5952</v>
      </c>
      <c r="N2784">
        <v>4</v>
      </c>
      <c r="O2784">
        <v>2</v>
      </c>
      <c r="P2784">
        <v>2</v>
      </c>
      <c r="Q2784">
        <v>0</v>
      </c>
      <c r="R2784">
        <v>1</v>
      </c>
      <c r="S2784">
        <v>0</v>
      </c>
      <c r="T2784">
        <v>1</v>
      </c>
      <c r="U2784">
        <v>2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 s="419">
        <f t="shared" si="264"/>
        <v>0</v>
      </c>
      <c r="AD2784" s="419">
        <f t="shared" si="265"/>
        <v>0</v>
      </c>
      <c r="AE2784" s="419">
        <f t="shared" si="266"/>
        <v>0</v>
      </c>
      <c r="AF2784" s="419">
        <f t="shared" si="267"/>
        <v>1</v>
      </c>
      <c r="AG2784" s="419">
        <f t="shared" si="268"/>
        <v>1</v>
      </c>
      <c r="AH2784" s="419">
        <f t="shared" si="269"/>
        <v>0</v>
      </c>
    </row>
    <row r="2785" spans="1:34" ht="14.5" x14ac:dyDescent="0.35">
      <c r="A2785" s="681" t="s">
        <v>7731</v>
      </c>
      <c r="B2785" s="682" t="s">
        <v>5953</v>
      </c>
      <c r="C2785" s="419"/>
      <c r="D2785" s="419"/>
      <c r="E2785" s="419"/>
      <c r="F2785" s="419"/>
      <c r="G2785" s="419"/>
      <c r="H2785" s="419"/>
      <c r="I2785" s="419"/>
      <c r="J2785" s="419"/>
      <c r="K2785" s="419"/>
      <c r="L2785" s="419"/>
      <c r="M2785" t="s">
        <v>5954</v>
      </c>
      <c r="N2785">
        <v>2</v>
      </c>
      <c r="O2785">
        <v>2</v>
      </c>
      <c r="P2785">
        <v>0</v>
      </c>
      <c r="Q2785">
        <v>0</v>
      </c>
      <c r="R2785">
        <v>0</v>
      </c>
      <c r="S2785">
        <v>2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2</v>
      </c>
      <c r="Z2785">
        <v>0</v>
      </c>
      <c r="AA2785">
        <v>0</v>
      </c>
      <c r="AB2785">
        <v>0</v>
      </c>
      <c r="AC2785" s="419">
        <f t="shared" si="264"/>
        <v>0</v>
      </c>
      <c r="AD2785" s="419">
        <f t="shared" si="265"/>
        <v>0</v>
      </c>
      <c r="AE2785" s="419">
        <f t="shared" si="266"/>
        <v>0</v>
      </c>
      <c r="AF2785" s="419">
        <f t="shared" si="267"/>
        <v>0</v>
      </c>
      <c r="AG2785" s="419">
        <f t="shared" si="268"/>
        <v>0</v>
      </c>
      <c r="AH2785" s="419">
        <f t="shared" si="269"/>
        <v>0</v>
      </c>
    </row>
    <row r="2786" spans="1:34" ht="14.5" x14ac:dyDescent="0.35">
      <c r="A2786" s="681" t="s">
        <v>2717</v>
      </c>
      <c r="B2786" s="682" t="s">
        <v>5955</v>
      </c>
      <c r="C2786" s="419"/>
      <c r="D2786" s="419"/>
      <c r="E2786" s="419"/>
      <c r="F2786" s="419"/>
      <c r="G2786" s="419"/>
      <c r="H2786" s="419"/>
      <c r="I2786" s="419"/>
      <c r="J2786" s="419"/>
      <c r="K2786" s="419"/>
      <c r="L2786" s="419"/>
      <c r="M2786" t="s">
        <v>5956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 s="419">
        <f t="shared" si="264"/>
        <v>0</v>
      </c>
      <c r="AD2786" s="419">
        <f t="shared" si="265"/>
        <v>0</v>
      </c>
      <c r="AE2786" s="419">
        <f t="shared" si="266"/>
        <v>0</v>
      </c>
      <c r="AF2786" s="419">
        <f t="shared" si="267"/>
        <v>0</v>
      </c>
      <c r="AG2786" s="419">
        <f t="shared" si="268"/>
        <v>0</v>
      </c>
      <c r="AH2786" s="419">
        <f t="shared" si="269"/>
        <v>0</v>
      </c>
    </row>
    <row r="2787" spans="1:34" ht="14.5" x14ac:dyDescent="0.35">
      <c r="A2787" s="681" t="s">
        <v>2476</v>
      </c>
      <c r="B2787" s="682" t="s">
        <v>5957</v>
      </c>
      <c r="C2787" s="419"/>
      <c r="D2787" s="419"/>
      <c r="E2787" s="419"/>
      <c r="F2787" s="419"/>
      <c r="G2787" s="419"/>
      <c r="H2787" s="419"/>
      <c r="I2787" s="419"/>
      <c r="J2787" s="419"/>
      <c r="K2787" s="419"/>
      <c r="L2787" s="419"/>
      <c r="M2787" t="s">
        <v>5958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 s="419">
        <f t="shared" si="264"/>
        <v>0</v>
      </c>
      <c r="AD2787" s="419">
        <f t="shared" si="265"/>
        <v>0</v>
      </c>
      <c r="AE2787" s="419">
        <f t="shared" si="266"/>
        <v>0</v>
      </c>
      <c r="AF2787" s="419">
        <f t="shared" si="267"/>
        <v>0</v>
      </c>
      <c r="AG2787" s="419">
        <f t="shared" si="268"/>
        <v>0</v>
      </c>
      <c r="AH2787" s="419">
        <f t="shared" si="269"/>
        <v>0</v>
      </c>
    </row>
    <row r="2788" spans="1:34" ht="14.5" x14ac:dyDescent="0.35">
      <c r="A2788" s="681" t="s">
        <v>2520</v>
      </c>
      <c r="B2788" s="682" t="s">
        <v>5960</v>
      </c>
      <c r="C2788" s="419"/>
      <c r="D2788" s="419"/>
      <c r="E2788" s="419"/>
      <c r="F2788" s="419"/>
      <c r="G2788" s="419"/>
      <c r="H2788" s="419"/>
      <c r="I2788" s="419"/>
      <c r="J2788" s="419"/>
      <c r="K2788" s="419"/>
      <c r="L2788" s="419"/>
      <c r="M2788" t="s">
        <v>165</v>
      </c>
      <c r="N2788">
        <v>7</v>
      </c>
      <c r="O2788">
        <v>4</v>
      </c>
      <c r="P2788">
        <v>3</v>
      </c>
      <c r="Q2788">
        <v>0</v>
      </c>
      <c r="R2788">
        <v>1</v>
      </c>
      <c r="S2788">
        <v>2</v>
      </c>
      <c r="T2788">
        <v>2</v>
      </c>
      <c r="U2788">
        <v>2</v>
      </c>
      <c r="V2788">
        <v>0</v>
      </c>
      <c r="W2788">
        <v>0</v>
      </c>
      <c r="X2788">
        <v>1</v>
      </c>
      <c r="Y2788">
        <v>1</v>
      </c>
      <c r="Z2788">
        <v>2</v>
      </c>
      <c r="AA2788">
        <v>0</v>
      </c>
      <c r="AB2788">
        <v>0</v>
      </c>
      <c r="AC2788" s="419">
        <f t="shared" si="264"/>
        <v>0</v>
      </c>
      <c r="AD2788" s="419">
        <f t="shared" si="265"/>
        <v>0</v>
      </c>
      <c r="AE2788" s="419">
        <f t="shared" si="266"/>
        <v>1</v>
      </c>
      <c r="AF2788" s="419">
        <f t="shared" si="267"/>
        <v>0</v>
      </c>
      <c r="AG2788" s="419">
        <f t="shared" si="268"/>
        <v>2</v>
      </c>
      <c r="AH2788" s="419">
        <f t="shared" si="269"/>
        <v>0</v>
      </c>
    </row>
    <row r="2789" spans="1:34" ht="14.5" x14ac:dyDescent="0.35">
      <c r="A2789" s="681" t="s">
        <v>7269</v>
      </c>
      <c r="B2789" s="682" t="s">
        <v>5961</v>
      </c>
      <c r="C2789" s="419"/>
      <c r="D2789" s="419"/>
      <c r="E2789" s="419"/>
      <c r="F2789" s="419"/>
      <c r="G2789" s="419"/>
      <c r="H2789" s="419"/>
      <c r="I2789" s="419"/>
      <c r="J2789" s="419"/>
      <c r="K2789" s="419"/>
      <c r="L2789" s="419"/>
      <c r="M2789" t="s">
        <v>4250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 s="419">
        <f t="shared" si="264"/>
        <v>0</v>
      </c>
      <c r="AD2789" s="419">
        <f t="shared" si="265"/>
        <v>0</v>
      </c>
      <c r="AE2789" s="419">
        <f t="shared" si="266"/>
        <v>0</v>
      </c>
      <c r="AF2789" s="419">
        <f t="shared" si="267"/>
        <v>0</v>
      </c>
      <c r="AG2789" s="419">
        <f t="shared" si="268"/>
        <v>0</v>
      </c>
      <c r="AH2789" s="419">
        <f t="shared" si="269"/>
        <v>0</v>
      </c>
    </row>
    <row r="2790" spans="1:34" ht="14.5" x14ac:dyDescent="0.35">
      <c r="A2790" s="681" t="s">
        <v>7663</v>
      </c>
      <c r="B2790" s="682" t="s">
        <v>5962</v>
      </c>
      <c r="C2790" s="419"/>
      <c r="D2790" s="419"/>
      <c r="E2790" s="419"/>
      <c r="F2790" s="419"/>
      <c r="G2790" s="419"/>
      <c r="H2790" s="419"/>
      <c r="I2790" s="419"/>
      <c r="J2790" s="419"/>
      <c r="K2790" s="419"/>
      <c r="L2790" s="419"/>
      <c r="M2790" t="s">
        <v>5963</v>
      </c>
      <c r="N2790">
        <v>12</v>
      </c>
      <c r="O2790">
        <v>3</v>
      </c>
      <c r="P2790">
        <v>9</v>
      </c>
      <c r="Q2790">
        <v>6</v>
      </c>
      <c r="R2790">
        <v>0</v>
      </c>
      <c r="S2790">
        <v>4</v>
      </c>
      <c r="T2790">
        <v>1</v>
      </c>
      <c r="U2790">
        <v>1</v>
      </c>
      <c r="V2790">
        <v>0</v>
      </c>
      <c r="W2790">
        <v>2</v>
      </c>
      <c r="X2790">
        <v>0</v>
      </c>
      <c r="Y2790">
        <v>0</v>
      </c>
      <c r="Z2790">
        <v>0</v>
      </c>
      <c r="AA2790">
        <v>1</v>
      </c>
      <c r="AB2790">
        <v>0</v>
      </c>
      <c r="AC2790" s="419">
        <f t="shared" si="264"/>
        <v>4</v>
      </c>
      <c r="AD2790" s="419">
        <f t="shared" si="265"/>
        <v>0</v>
      </c>
      <c r="AE2790" s="419">
        <f t="shared" si="266"/>
        <v>4</v>
      </c>
      <c r="AF2790" s="419">
        <f t="shared" si="267"/>
        <v>1</v>
      </c>
      <c r="AG2790" s="419">
        <f t="shared" si="268"/>
        <v>0</v>
      </c>
      <c r="AH2790" s="419">
        <f t="shared" si="269"/>
        <v>0</v>
      </c>
    </row>
    <row r="2791" spans="1:34" ht="14.5" x14ac:dyDescent="0.35">
      <c r="A2791" s="681" t="s">
        <v>4716</v>
      </c>
      <c r="B2791" s="682" t="s">
        <v>7163</v>
      </c>
      <c r="C2791" s="419"/>
      <c r="D2791" s="419"/>
      <c r="E2791" s="419"/>
      <c r="F2791" s="419"/>
      <c r="G2791" s="419"/>
      <c r="H2791" s="419"/>
      <c r="I2791" s="419"/>
      <c r="J2791" s="419"/>
      <c r="K2791" s="419"/>
      <c r="L2791" s="419"/>
      <c r="M2791" t="s">
        <v>7165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 s="419">
        <f t="shared" si="264"/>
        <v>0</v>
      </c>
      <c r="AD2791" s="419">
        <f t="shared" si="265"/>
        <v>0</v>
      </c>
      <c r="AE2791" s="419">
        <f t="shared" si="266"/>
        <v>0</v>
      </c>
      <c r="AF2791" s="419">
        <f t="shared" si="267"/>
        <v>0</v>
      </c>
      <c r="AG2791" s="419">
        <f t="shared" si="268"/>
        <v>0</v>
      </c>
      <c r="AH2791" s="419">
        <f t="shared" si="269"/>
        <v>0</v>
      </c>
    </row>
    <row r="2792" spans="1:34" ht="14.5" x14ac:dyDescent="0.35">
      <c r="A2792" s="681" t="s">
        <v>4721</v>
      </c>
      <c r="B2792" s="682" t="s">
        <v>11656</v>
      </c>
      <c r="C2792" s="419"/>
      <c r="D2792" s="419"/>
      <c r="E2792" s="419"/>
      <c r="F2792" s="419"/>
      <c r="G2792" s="419"/>
      <c r="H2792" s="419"/>
      <c r="I2792" s="419"/>
      <c r="J2792" s="419"/>
      <c r="K2792" s="419"/>
      <c r="L2792" s="419"/>
      <c r="M2792" t="s">
        <v>231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 s="419">
        <f t="shared" si="264"/>
        <v>0</v>
      </c>
      <c r="AD2792" s="419">
        <f t="shared" si="265"/>
        <v>0</v>
      </c>
      <c r="AE2792" s="419">
        <f t="shared" si="266"/>
        <v>0</v>
      </c>
      <c r="AF2792" s="419">
        <f t="shared" si="267"/>
        <v>0</v>
      </c>
      <c r="AG2792" s="419">
        <f t="shared" si="268"/>
        <v>0</v>
      </c>
      <c r="AH2792" s="419">
        <f t="shared" si="269"/>
        <v>0</v>
      </c>
    </row>
    <row r="2793" spans="1:34" ht="14.5" x14ac:dyDescent="0.35">
      <c r="A2793" s="681" t="s">
        <v>5964</v>
      </c>
      <c r="B2793" s="682" t="s">
        <v>5965</v>
      </c>
      <c r="C2793" s="419"/>
      <c r="D2793" s="419"/>
      <c r="E2793" s="419"/>
      <c r="F2793" s="419"/>
      <c r="G2793" s="419"/>
      <c r="H2793" s="419"/>
      <c r="I2793" s="419"/>
      <c r="J2793" s="419"/>
      <c r="K2793" s="419"/>
      <c r="L2793" s="419"/>
      <c r="M2793" t="s">
        <v>5966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 s="419">
        <f t="shared" si="264"/>
        <v>0</v>
      </c>
      <c r="AD2793" s="419">
        <f t="shared" si="265"/>
        <v>0</v>
      </c>
      <c r="AE2793" s="419">
        <f t="shared" si="266"/>
        <v>0</v>
      </c>
      <c r="AF2793" s="419">
        <f t="shared" si="267"/>
        <v>0</v>
      </c>
      <c r="AG2793" s="419">
        <f t="shared" si="268"/>
        <v>0</v>
      </c>
      <c r="AH2793" s="419">
        <f t="shared" si="269"/>
        <v>0</v>
      </c>
    </row>
    <row r="2794" spans="1:34" ht="14.5" x14ac:dyDescent="0.35">
      <c r="A2794" s="681" t="s">
        <v>11537</v>
      </c>
      <c r="B2794" s="682" t="s">
        <v>11536</v>
      </c>
      <c r="C2794" s="419"/>
      <c r="D2794" s="419"/>
      <c r="E2794" s="419"/>
      <c r="F2794" s="419"/>
      <c r="G2794" s="419"/>
      <c r="H2794" s="419"/>
      <c r="I2794" s="419"/>
      <c r="J2794" s="419"/>
      <c r="K2794" s="419"/>
      <c r="L2794" s="419"/>
      <c r="M2794" t="s">
        <v>11538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 s="419">
        <f t="shared" si="264"/>
        <v>0</v>
      </c>
      <c r="AD2794" s="419">
        <f t="shared" si="265"/>
        <v>0</v>
      </c>
      <c r="AE2794" s="419">
        <f t="shared" si="266"/>
        <v>0</v>
      </c>
      <c r="AF2794" s="419">
        <f t="shared" si="267"/>
        <v>0</v>
      </c>
      <c r="AG2794" s="419">
        <f t="shared" si="268"/>
        <v>0</v>
      </c>
      <c r="AH2794" s="419">
        <f t="shared" si="269"/>
        <v>0</v>
      </c>
    </row>
    <row r="2795" spans="1:34" ht="14.5" x14ac:dyDescent="0.35">
      <c r="A2795" s="681" t="s">
        <v>11571</v>
      </c>
      <c r="B2795" s="682" t="s">
        <v>11570</v>
      </c>
      <c r="C2795" s="419"/>
      <c r="D2795" s="419"/>
      <c r="E2795" s="419"/>
      <c r="F2795" s="419"/>
      <c r="G2795" s="419"/>
      <c r="H2795" s="419"/>
      <c r="I2795" s="419"/>
      <c r="J2795" s="419"/>
      <c r="K2795" s="419"/>
      <c r="L2795" s="419"/>
      <c r="M2795" t="s">
        <v>2901</v>
      </c>
      <c r="N2795">
        <v>2</v>
      </c>
      <c r="O2795">
        <v>1</v>
      </c>
      <c r="P2795">
        <v>1</v>
      </c>
      <c r="Q2795">
        <v>0</v>
      </c>
      <c r="R2795">
        <v>1</v>
      </c>
      <c r="S2795">
        <v>0</v>
      </c>
      <c r="T2795">
        <v>1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1</v>
      </c>
      <c r="AA2795">
        <v>0</v>
      </c>
      <c r="AB2795">
        <v>0</v>
      </c>
      <c r="AC2795" s="419">
        <f t="shared" si="264"/>
        <v>0</v>
      </c>
      <c r="AD2795" s="419">
        <f t="shared" si="265"/>
        <v>1</v>
      </c>
      <c r="AE2795" s="419">
        <f t="shared" si="266"/>
        <v>0</v>
      </c>
      <c r="AF2795" s="419">
        <f t="shared" si="267"/>
        <v>0</v>
      </c>
      <c r="AG2795" s="419">
        <f t="shared" si="268"/>
        <v>0</v>
      </c>
      <c r="AH2795" s="419">
        <f t="shared" si="269"/>
        <v>0</v>
      </c>
    </row>
    <row r="2796" spans="1:34" ht="14.5" x14ac:dyDescent="0.35">
      <c r="A2796" s="681" t="s">
        <v>7270</v>
      </c>
      <c r="B2796" s="682" t="s">
        <v>5967</v>
      </c>
      <c r="C2796" s="419"/>
      <c r="D2796" s="419"/>
      <c r="E2796" s="419"/>
      <c r="F2796" s="419"/>
      <c r="G2796" s="419"/>
      <c r="H2796" s="419"/>
      <c r="I2796" s="419"/>
      <c r="J2796" s="419"/>
      <c r="K2796" s="419"/>
      <c r="L2796" s="419"/>
      <c r="M2796" t="s">
        <v>464</v>
      </c>
      <c r="N2796">
        <v>10</v>
      </c>
      <c r="O2796">
        <v>1</v>
      </c>
      <c r="P2796">
        <v>9</v>
      </c>
      <c r="Q2796">
        <v>1</v>
      </c>
      <c r="R2796">
        <v>4</v>
      </c>
      <c r="S2796">
        <v>2</v>
      </c>
      <c r="T2796">
        <v>3</v>
      </c>
      <c r="U2796">
        <v>0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0</v>
      </c>
      <c r="AB2796">
        <v>0</v>
      </c>
      <c r="AC2796" s="419">
        <f t="shared" si="264"/>
        <v>1</v>
      </c>
      <c r="AD2796" s="419">
        <f t="shared" si="265"/>
        <v>3</v>
      </c>
      <c r="AE2796" s="419">
        <f t="shared" si="266"/>
        <v>2</v>
      </c>
      <c r="AF2796" s="419">
        <f t="shared" si="267"/>
        <v>3</v>
      </c>
      <c r="AG2796" s="419">
        <f t="shared" si="268"/>
        <v>0</v>
      </c>
      <c r="AH2796" s="419">
        <f t="shared" si="269"/>
        <v>0</v>
      </c>
    </row>
    <row r="2797" spans="1:34" ht="14.5" x14ac:dyDescent="0.35">
      <c r="A2797" s="681" t="s">
        <v>5968</v>
      </c>
      <c r="B2797" s="682" t="s">
        <v>11653</v>
      </c>
      <c r="C2797" s="419"/>
      <c r="D2797" s="419"/>
      <c r="E2797" s="419"/>
      <c r="F2797" s="419"/>
      <c r="G2797" s="419"/>
      <c r="H2797" s="419"/>
      <c r="I2797" s="419"/>
      <c r="J2797" s="419"/>
      <c r="K2797" s="419"/>
      <c r="L2797" s="419"/>
      <c r="M2797" t="s">
        <v>3098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 s="419">
        <f t="shared" si="264"/>
        <v>0</v>
      </c>
      <c r="AD2797" s="419">
        <f t="shared" si="265"/>
        <v>0</v>
      </c>
      <c r="AE2797" s="419">
        <f t="shared" si="266"/>
        <v>0</v>
      </c>
      <c r="AF2797" s="419">
        <f t="shared" si="267"/>
        <v>0</v>
      </c>
      <c r="AG2797" s="419">
        <f t="shared" si="268"/>
        <v>0</v>
      </c>
      <c r="AH2797" s="419">
        <f t="shared" si="269"/>
        <v>0</v>
      </c>
    </row>
    <row r="2798" spans="1:34" ht="14.5" x14ac:dyDescent="0.35">
      <c r="A2798" s="681" t="s">
        <v>7557</v>
      </c>
      <c r="B2798" s="682" t="s">
        <v>5969</v>
      </c>
      <c r="C2798" s="419"/>
      <c r="D2798" s="419"/>
      <c r="E2798" s="419"/>
      <c r="F2798" s="419"/>
      <c r="G2798" s="419"/>
      <c r="H2798" s="419"/>
      <c r="I2798" s="419"/>
      <c r="J2798" s="419"/>
      <c r="K2798" s="419"/>
      <c r="L2798" s="419"/>
      <c r="M2798" t="s">
        <v>798</v>
      </c>
      <c r="N2798">
        <v>1</v>
      </c>
      <c r="O2798">
        <v>0</v>
      </c>
      <c r="P2798">
        <v>1</v>
      </c>
      <c r="Q2798">
        <v>1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 s="419">
        <f t="shared" si="264"/>
        <v>1</v>
      </c>
      <c r="AD2798" s="419">
        <f t="shared" si="265"/>
        <v>0</v>
      </c>
      <c r="AE2798" s="419">
        <f t="shared" si="266"/>
        <v>0</v>
      </c>
      <c r="AF2798" s="419">
        <f t="shared" si="267"/>
        <v>0</v>
      </c>
      <c r="AG2798" s="419">
        <f t="shared" si="268"/>
        <v>0</v>
      </c>
      <c r="AH2798" s="419">
        <f t="shared" si="269"/>
        <v>0</v>
      </c>
    </row>
    <row r="2799" spans="1:34" ht="14.5" x14ac:dyDescent="0.35">
      <c r="A2799" s="681" t="s">
        <v>11543</v>
      </c>
      <c r="B2799" s="682" t="s">
        <v>11542</v>
      </c>
      <c r="C2799" s="419"/>
      <c r="D2799" s="419"/>
      <c r="E2799" s="419"/>
      <c r="F2799" s="419"/>
      <c r="G2799" s="419"/>
      <c r="H2799" s="419"/>
      <c r="I2799" s="419"/>
      <c r="J2799" s="419"/>
      <c r="K2799" s="419"/>
      <c r="L2799" s="419"/>
      <c r="M2799" t="s">
        <v>11544</v>
      </c>
      <c r="N2799">
        <v>4</v>
      </c>
      <c r="O2799">
        <v>2</v>
      </c>
      <c r="P2799">
        <v>2</v>
      </c>
      <c r="Q2799">
        <v>0</v>
      </c>
      <c r="R2799">
        <v>2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2</v>
      </c>
      <c r="Y2799">
        <v>0</v>
      </c>
      <c r="Z2799">
        <v>0</v>
      </c>
      <c r="AA2799">
        <v>0</v>
      </c>
      <c r="AB2799">
        <v>0</v>
      </c>
      <c r="AC2799" s="419">
        <f t="shared" si="264"/>
        <v>0</v>
      </c>
      <c r="AD2799" s="419">
        <f t="shared" si="265"/>
        <v>0</v>
      </c>
      <c r="AE2799" s="419">
        <f t="shared" si="266"/>
        <v>0</v>
      </c>
      <c r="AF2799" s="419">
        <f t="shared" si="267"/>
        <v>2</v>
      </c>
      <c r="AG2799" s="419">
        <f t="shared" si="268"/>
        <v>0</v>
      </c>
      <c r="AH2799" s="419">
        <f t="shared" si="269"/>
        <v>0</v>
      </c>
    </row>
    <row r="2800" spans="1:34" ht="14.5" x14ac:dyDescent="0.35">
      <c r="A2800" s="681" t="s">
        <v>11706</v>
      </c>
      <c r="B2800" s="682" t="s">
        <v>11705</v>
      </c>
      <c r="C2800" s="419"/>
      <c r="D2800" s="419"/>
      <c r="E2800" s="419"/>
      <c r="F2800" s="419"/>
      <c r="G2800" s="419"/>
      <c r="H2800" s="419"/>
      <c r="I2800" s="419"/>
      <c r="J2800" s="419"/>
      <c r="K2800" s="419"/>
      <c r="L2800" s="419"/>
      <c r="M2800" t="s">
        <v>21563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 s="419">
        <f t="shared" si="264"/>
        <v>0</v>
      </c>
      <c r="AD2800" s="419">
        <f t="shared" si="265"/>
        <v>0</v>
      </c>
      <c r="AE2800" s="419">
        <f t="shared" si="266"/>
        <v>0</v>
      </c>
      <c r="AF2800" s="419">
        <f t="shared" si="267"/>
        <v>0</v>
      </c>
      <c r="AG2800" s="419">
        <f t="shared" si="268"/>
        <v>0</v>
      </c>
      <c r="AH2800" s="419">
        <f t="shared" si="269"/>
        <v>0</v>
      </c>
    </row>
    <row r="2801" spans="1:34" s="420" customFormat="1" ht="14.5" x14ac:dyDescent="0.35">
      <c r="A2801" s="681" t="s">
        <v>7271</v>
      </c>
      <c r="B2801" s="682" t="s">
        <v>5970</v>
      </c>
      <c r="C2801" s="419"/>
      <c r="D2801" s="419"/>
      <c r="E2801" s="419"/>
      <c r="F2801" s="419"/>
      <c r="G2801" s="419"/>
      <c r="H2801" s="419"/>
      <c r="I2801" s="419"/>
      <c r="J2801" s="419"/>
      <c r="K2801" s="419"/>
      <c r="L2801" s="419"/>
      <c r="M2801" t="s">
        <v>5971</v>
      </c>
      <c r="N2801">
        <v>18</v>
      </c>
      <c r="O2801">
        <v>8</v>
      </c>
      <c r="P2801">
        <v>10</v>
      </c>
      <c r="Q2801">
        <v>0</v>
      </c>
      <c r="R2801">
        <v>7</v>
      </c>
      <c r="S2801">
        <v>11</v>
      </c>
      <c r="T2801">
        <v>0</v>
      </c>
      <c r="U2801">
        <v>0</v>
      </c>
      <c r="V2801">
        <v>0</v>
      </c>
      <c r="W2801">
        <v>0</v>
      </c>
      <c r="X2801">
        <v>3</v>
      </c>
      <c r="Y2801">
        <v>5</v>
      </c>
      <c r="Z2801">
        <v>0</v>
      </c>
      <c r="AA2801">
        <v>0</v>
      </c>
      <c r="AB2801">
        <v>0</v>
      </c>
      <c r="AC2801" s="419">
        <f t="shared" si="264"/>
        <v>0</v>
      </c>
      <c r="AD2801" s="419">
        <f t="shared" si="265"/>
        <v>4</v>
      </c>
      <c r="AE2801" s="419">
        <f t="shared" si="266"/>
        <v>6</v>
      </c>
      <c r="AF2801" s="419">
        <f t="shared" si="267"/>
        <v>0</v>
      </c>
      <c r="AG2801" s="419">
        <f t="shared" si="268"/>
        <v>0</v>
      </c>
      <c r="AH2801" s="419">
        <f t="shared" si="269"/>
        <v>0</v>
      </c>
    </row>
    <row r="2802" spans="1:34" ht="14.5" x14ac:dyDescent="0.35">
      <c r="A2802" s="681" t="s">
        <v>5972</v>
      </c>
      <c r="B2802" s="682" t="s">
        <v>5973</v>
      </c>
      <c r="C2802" s="419"/>
      <c r="D2802" s="419"/>
      <c r="E2802" s="419"/>
      <c r="F2802" s="419"/>
      <c r="G2802" s="419"/>
      <c r="H2802" s="419"/>
      <c r="I2802" s="419"/>
      <c r="J2802" s="419"/>
      <c r="K2802" s="419"/>
      <c r="L2802" s="419"/>
      <c r="M2802" t="s">
        <v>5974</v>
      </c>
      <c r="N2802">
        <v>21</v>
      </c>
      <c r="O2802">
        <v>10</v>
      </c>
      <c r="P2802">
        <v>11</v>
      </c>
      <c r="Q2802">
        <v>10</v>
      </c>
      <c r="R2802">
        <v>5</v>
      </c>
      <c r="S2802">
        <v>2</v>
      </c>
      <c r="T2802">
        <v>4</v>
      </c>
      <c r="U2802">
        <v>0</v>
      </c>
      <c r="V2802">
        <v>0</v>
      </c>
      <c r="W2802">
        <v>6</v>
      </c>
      <c r="X2802">
        <v>0</v>
      </c>
      <c r="Y2802">
        <v>1</v>
      </c>
      <c r="Z2802">
        <v>3</v>
      </c>
      <c r="AA2802">
        <v>0</v>
      </c>
      <c r="AB2802">
        <v>0</v>
      </c>
      <c r="AC2802" s="419">
        <f t="shared" si="264"/>
        <v>4</v>
      </c>
      <c r="AD2802" s="419">
        <f t="shared" si="265"/>
        <v>5</v>
      </c>
      <c r="AE2802" s="419">
        <f t="shared" si="266"/>
        <v>1</v>
      </c>
      <c r="AF2802" s="419">
        <f t="shared" si="267"/>
        <v>1</v>
      </c>
      <c r="AG2802" s="419">
        <f t="shared" si="268"/>
        <v>0</v>
      </c>
      <c r="AH2802" s="419">
        <f t="shared" si="269"/>
        <v>0</v>
      </c>
    </row>
    <row r="2803" spans="1:34" ht="14.5" x14ac:dyDescent="0.35">
      <c r="A2803" s="681" t="s">
        <v>5976</v>
      </c>
      <c r="B2803" s="682" t="s">
        <v>5977</v>
      </c>
      <c r="C2803" s="419"/>
      <c r="D2803" s="419"/>
      <c r="E2803" s="419"/>
      <c r="F2803" s="419"/>
      <c r="G2803" s="419"/>
      <c r="H2803" s="419"/>
      <c r="I2803" s="419"/>
      <c r="J2803" s="419"/>
      <c r="K2803" s="419"/>
      <c r="L2803" s="419"/>
      <c r="M2803" t="s">
        <v>1600</v>
      </c>
      <c r="N2803">
        <v>1</v>
      </c>
      <c r="O2803">
        <v>1</v>
      </c>
      <c r="P2803">
        <v>0</v>
      </c>
      <c r="Q2803">
        <v>1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1</v>
      </c>
      <c r="X2803">
        <v>0</v>
      </c>
      <c r="Y2803">
        <v>0</v>
      </c>
      <c r="Z2803">
        <v>0</v>
      </c>
      <c r="AA2803">
        <v>0</v>
      </c>
      <c r="AB2803">
        <v>0</v>
      </c>
      <c r="AC2803" s="419">
        <f t="shared" si="264"/>
        <v>0</v>
      </c>
      <c r="AD2803" s="419">
        <f t="shared" si="265"/>
        <v>0</v>
      </c>
      <c r="AE2803" s="419">
        <f t="shared" si="266"/>
        <v>0</v>
      </c>
      <c r="AF2803" s="419">
        <f t="shared" si="267"/>
        <v>0</v>
      </c>
      <c r="AG2803" s="419">
        <f t="shared" si="268"/>
        <v>0</v>
      </c>
      <c r="AH2803" s="419">
        <f t="shared" si="269"/>
        <v>0</v>
      </c>
    </row>
    <row r="2804" spans="1:34" ht="14.5" x14ac:dyDescent="0.35">
      <c r="A2804" s="681" t="s">
        <v>7532</v>
      </c>
      <c r="B2804" s="682" t="s">
        <v>5978</v>
      </c>
      <c r="C2804" s="419"/>
      <c r="D2804" s="419"/>
      <c r="E2804" s="419"/>
      <c r="F2804" s="419"/>
      <c r="G2804" s="419"/>
      <c r="H2804" s="419"/>
      <c r="I2804" s="419"/>
      <c r="J2804" s="419"/>
      <c r="K2804" s="419"/>
      <c r="L2804" s="419"/>
      <c r="M2804" t="s">
        <v>2076</v>
      </c>
      <c r="N2804">
        <v>5</v>
      </c>
      <c r="O2804">
        <v>2</v>
      </c>
      <c r="P2804">
        <v>3</v>
      </c>
      <c r="Q2804">
        <v>0</v>
      </c>
      <c r="R2804">
        <v>1</v>
      </c>
      <c r="S2804">
        <v>0</v>
      </c>
      <c r="T2804">
        <v>1</v>
      </c>
      <c r="U2804">
        <v>3</v>
      </c>
      <c r="V2804">
        <v>0</v>
      </c>
      <c r="W2804">
        <v>0</v>
      </c>
      <c r="X2804">
        <v>0</v>
      </c>
      <c r="Y2804">
        <v>0</v>
      </c>
      <c r="Z2804">
        <v>1</v>
      </c>
      <c r="AA2804">
        <v>1</v>
      </c>
      <c r="AB2804">
        <v>0</v>
      </c>
      <c r="AC2804" s="419">
        <f t="shared" si="264"/>
        <v>0</v>
      </c>
      <c r="AD2804" s="419">
        <f t="shared" si="265"/>
        <v>1</v>
      </c>
      <c r="AE2804" s="419">
        <f t="shared" si="266"/>
        <v>0</v>
      </c>
      <c r="AF2804" s="419">
        <f t="shared" si="267"/>
        <v>0</v>
      </c>
      <c r="AG2804" s="419">
        <f t="shared" si="268"/>
        <v>2</v>
      </c>
      <c r="AH2804" s="419">
        <f t="shared" si="269"/>
        <v>0</v>
      </c>
    </row>
    <row r="2805" spans="1:34" ht="14.5" x14ac:dyDescent="0.35">
      <c r="A2805" s="681" t="s">
        <v>7272</v>
      </c>
      <c r="B2805" s="682" t="s">
        <v>5979</v>
      </c>
      <c r="C2805" s="419"/>
      <c r="D2805" s="419"/>
      <c r="E2805" s="419"/>
      <c r="F2805" s="419"/>
      <c r="G2805" s="419"/>
      <c r="H2805" s="419"/>
      <c r="I2805" s="419"/>
      <c r="J2805" s="419"/>
      <c r="K2805" s="419"/>
      <c r="L2805" s="419"/>
      <c r="M2805" t="s">
        <v>5980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 s="419">
        <f t="shared" si="264"/>
        <v>0</v>
      </c>
      <c r="AD2805" s="419">
        <f t="shared" si="265"/>
        <v>0</v>
      </c>
      <c r="AE2805" s="419">
        <f t="shared" si="266"/>
        <v>0</v>
      </c>
      <c r="AF2805" s="419">
        <f t="shared" si="267"/>
        <v>0</v>
      </c>
      <c r="AG2805" s="419">
        <f t="shared" si="268"/>
        <v>0</v>
      </c>
      <c r="AH2805" s="419">
        <f t="shared" si="269"/>
        <v>0</v>
      </c>
    </row>
    <row r="2806" spans="1:34" ht="14.5" x14ac:dyDescent="0.35">
      <c r="A2806" s="681" t="s">
        <v>7728</v>
      </c>
      <c r="B2806" s="682" t="s">
        <v>5982</v>
      </c>
      <c r="C2806" s="419"/>
      <c r="D2806" s="419"/>
      <c r="E2806" s="419"/>
      <c r="F2806" s="419"/>
      <c r="G2806" s="419"/>
      <c r="H2806" s="419"/>
      <c r="I2806" s="419"/>
      <c r="J2806" s="419"/>
      <c r="K2806" s="419"/>
      <c r="L2806" s="419"/>
      <c r="M2806" t="s">
        <v>5824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 s="419">
        <f t="shared" si="264"/>
        <v>0</v>
      </c>
      <c r="AD2806" s="419">
        <f t="shared" si="265"/>
        <v>0</v>
      </c>
      <c r="AE2806" s="419">
        <f t="shared" si="266"/>
        <v>0</v>
      </c>
      <c r="AF2806" s="419">
        <f t="shared" si="267"/>
        <v>0</v>
      </c>
      <c r="AG2806" s="419">
        <f t="shared" si="268"/>
        <v>0</v>
      </c>
      <c r="AH2806" s="419">
        <f t="shared" si="269"/>
        <v>0</v>
      </c>
    </row>
    <row r="2807" spans="1:34" ht="14.5" x14ac:dyDescent="0.35">
      <c r="A2807" s="681" t="s">
        <v>11602</v>
      </c>
      <c r="B2807" s="682" t="s">
        <v>11601</v>
      </c>
      <c r="C2807" s="419"/>
      <c r="D2807" s="419"/>
      <c r="E2807" s="419"/>
      <c r="F2807" s="419"/>
      <c r="G2807" s="419"/>
      <c r="H2807" s="419"/>
      <c r="I2807" s="419"/>
      <c r="J2807" s="419"/>
      <c r="K2807" s="419"/>
      <c r="L2807" s="419"/>
      <c r="M2807" t="s">
        <v>79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 s="419">
        <f t="shared" si="264"/>
        <v>0</v>
      </c>
      <c r="AD2807" s="419">
        <f t="shared" si="265"/>
        <v>0</v>
      </c>
      <c r="AE2807" s="419">
        <f t="shared" si="266"/>
        <v>0</v>
      </c>
      <c r="AF2807" s="419">
        <f t="shared" si="267"/>
        <v>0</v>
      </c>
      <c r="AG2807" s="419">
        <f t="shared" si="268"/>
        <v>0</v>
      </c>
      <c r="AH2807" s="419">
        <f t="shared" si="269"/>
        <v>0</v>
      </c>
    </row>
    <row r="2808" spans="1:34" ht="14.5" x14ac:dyDescent="0.35">
      <c r="A2808" s="681" t="s">
        <v>7558</v>
      </c>
      <c r="B2808" s="682" t="s">
        <v>5983</v>
      </c>
      <c r="C2808" s="419"/>
      <c r="D2808" s="419"/>
      <c r="E2808" s="419"/>
      <c r="F2808" s="419"/>
      <c r="G2808" s="419"/>
      <c r="H2808" s="419"/>
      <c r="I2808" s="419"/>
      <c r="J2808" s="419"/>
      <c r="K2808" s="419"/>
      <c r="L2808" s="419"/>
      <c r="M2808" t="s">
        <v>129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 s="419">
        <f t="shared" si="264"/>
        <v>0</v>
      </c>
      <c r="AD2808" s="419">
        <f t="shared" si="265"/>
        <v>0</v>
      </c>
      <c r="AE2808" s="419">
        <f t="shared" si="266"/>
        <v>0</v>
      </c>
      <c r="AF2808" s="419">
        <f t="shared" si="267"/>
        <v>0</v>
      </c>
      <c r="AG2808" s="419">
        <f t="shared" si="268"/>
        <v>0</v>
      </c>
      <c r="AH2808" s="419">
        <f t="shared" si="269"/>
        <v>0</v>
      </c>
    </row>
    <row r="2809" spans="1:34" ht="14.5" x14ac:dyDescent="0.35">
      <c r="A2809" s="681" t="s">
        <v>1928</v>
      </c>
      <c r="B2809" s="682" t="s">
        <v>5984</v>
      </c>
      <c r="C2809" s="419"/>
      <c r="D2809" s="419"/>
      <c r="E2809" s="419"/>
      <c r="F2809" s="419"/>
      <c r="G2809" s="419"/>
      <c r="H2809" s="419"/>
      <c r="I2809" s="419"/>
      <c r="J2809" s="419"/>
      <c r="K2809" s="419"/>
      <c r="L2809" s="419"/>
      <c r="M2809" t="s">
        <v>5985</v>
      </c>
      <c r="N2809">
        <v>7</v>
      </c>
      <c r="O2809">
        <v>7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7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7</v>
      </c>
      <c r="AB2809">
        <v>0</v>
      </c>
      <c r="AC2809" s="419">
        <f t="shared" si="264"/>
        <v>0</v>
      </c>
      <c r="AD2809" s="419">
        <f t="shared" si="265"/>
        <v>0</v>
      </c>
      <c r="AE2809" s="419">
        <f t="shared" si="266"/>
        <v>0</v>
      </c>
      <c r="AF2809" s="419">
        <f t="shared" si="267"/>
        <v>0</v>
      </c>
      <c r="AG2809" s="419">
        <f t="shared" si="268"/>
        <v>0</v>
      </c>
      <c r="AH2809" s="419">
        <f t="shared" si="269"/>
        <v>0</v>
      </c>
    </row>
    <row r="2810" spans="1:34" ht="14.5" x14ac:dyDescent="0.35">
      <c r="A2810" s="681" t="s">
        <v>7443</v>
      </c>
      <c r="B2810" s="682" t="s">
        <v>5986</v>
      </c>
      <c r="C2810" s="419"/>
      <c r="D2810" s="419"/>
      <c r="E2810" s="419"/>
      <c r="F2810" s="419"/>
      <c r="G2810" s="419"/>
      <c r="H2810" s="419"/>
      <c r="I2810" s="419"/>
      <c r="J2810" s="419"/>
      <c r="K2810" s="419"/>
      <c r="L2810" s="419"/>
      <c r="M2810" t="s">
        <v>5987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 s="419">
        <f t="shared" si="264"/>
        <v>0</v>
      </c>
      <c r="AD2810" s="419">
        <f t="shared" si="265"/>
        <v>0</v>
      </c>
      <c r="AE2810" s="419">
        <f t="shared" si="266"/>
        <v>0</v>
      </c>
      <c r="AF2810" s="419">
        <f t="shared" si="267"/>
        <v>0</v>
      </c>
      <c r="AG2810" s="419">
        <f t="shared" si="268"/>
        <v>0</v>
      </c>
      <c r="AH2810" s="419">
        <f t="shared" si="269"/>
        <v>0</v>
      </c>
    </row>
    <row r="2811" spans="1:34" ht="14.5" x14ac:dyDescent="0.35">
      <c r="A2811" s="681" t="s">
        <v>7274</v>
      </c>
      <c r="B2811" s="682" t="s">
        <v>5988</v>
      </c>
      <c r="C2811" s="419"/>
      <c r="D2811" s="419"/>
      <c r="E2811" s="419"/>
      <c r="F2811" s="419"/>
      <c r="G2811" s="419"/>
      <c r="H2811" s="419"/>
      <c r="I2811" s="419"/>
      <c r="J2811" s="419"/>
      <c r="K2811" s="419"/>
      <c r="L2811" s="419"/>
      <c r="M2811" t="s">
        <v>1369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 s="419">
        <f t="shared" si="264"/>
        <v>0</v>
      </c>
      <c r="AD2811" s="419">
        <f t="shared" si="265"/>
        <v>0</v>
      </c>
      <c r="AE2811" s="419">
        <f t="shared" si="266"/>
        <v>0</v>
      </c>
      <c r="AF2811" s="419">
        <f t="shared" si="267"/>
        <v>0</v>
      </c>
      <c r="AG2811" s="419">
        <f t="shared" si="268"/>
        <v>0</v>
      </c>
      <c r="AH2811" s="419">
        <f t="shared" si="269"/>
        <v>0</v>
      </c>
    </row>
    <row r="2812" spans="1:34" ht="14.5" x14ac:dyDescent="0.35">
      <c r="A2812" s="681" t="s">
        <v>1366</v>
      </c>
      <c r="B2812" s="682" t="s">
        <v>5989</v>
      </c>
      <c r="C2812" s="419"/>
      <c r="D2812" s="419"/>
      <c r="E2812" s="419"/>
      <c r="F2812" s="419"/>
      <c r="G2812" s="419"/>
      <c r="H2812" s="419"/>
      <c r="I2812" s="419"/>
      <c r="J2812" s="419"/>
      <c r="K2812" s="419"/>
      <c r="L2812" s="419"/>
      <c r="M2812" t="s">
        <v>5523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 s="419">
        <f t="shared" si="264"/>
        <v>0</v>
      </c>
      <c r="AD2812" s="419">
        <f t="shared" si="265"/>
        <v>0</v>
      </c>
      <c r="AE2812" s="419">
        <f t="shared" si="266"/>
        <v>0</v>
      </c>
      <c r="AF2812" s="419">
        <f t="shared" si="267"/>
        <v>0</v>
      </c>
      <c r="AG2812" s="419">
        <f t="shared" si="268"/>
        <v>0</v>
      </c>
      <c r="AH2812" s="419">
        <f t="shared" si="269"/>
        <v>0</v>
      </c>
    </row>
    <row r="2813" spans="1:34" ht="14.5" x14ac:dyDescent="0.35">
      <c r="A2813" s="681" t="s">
        <v>1608</v>
      </c>
      <c r="B2813" s="682" t="s">
        <v>5990</v>
      </c>
      <c r="C2813" s="419"/>
      <c r="D2813" s="419"/>
      <c r="E2813" s="419"/>
      <c r="F2813" s="419"/>
      <c r="G2813" s="419"/>
      <c r="H2813" s="419"/>
      <c r="I2813" s="419"/>
      <c r="J2813" s="419"/>
      <c r="K2813" s="419"/>
      <c r="L2813" s="419"/>
      <c r="M2813" t="s">
        <v>5991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 s="419">
        <f t="shared" si="264"/>
        <v>0</v>
      </c>
      <c r="AD2813" s="419">
        <f t="shared" si="265"/>
        <v>0</v>
      </c>
      <c r="AE2813" s="419">
        <f t="shared" si="266"/>
        <v>0</v>
      </c>
      <c r="AF2813" s="419">
        <f t="shared" si="267"/>
        <v>0</v>
      </c>
      <c r="AG2813" s="419">
        <f t="shared" si="268"/>
        <v>0</v>
      </c>
      <c r="AH2813" s="419">
        <f t="shared" si="269"/>
        <v>0</v>
      </c>
    </row>
    <row r="2814" spans="1:34" ht="14.5" x14ac:dyDescent="0.35">
      <c r="A2814" s="681" t="s">
        <v>1301</v>
      </c>
      <c r="B2814" s="682" t="s">
        <v>5992</v>
      </c>
      <c r="C2814" s="419"/>
      <c r="D2814" s="419"/>
      <c r="E2814" s="419"/>
      <c r="F2814" s="419"/>
      <c r="G2814" s="419"/>
      <c r="H2814" s="419"/>
      <c r="I2814" s="419"/>
      <c r="J2814" s="419"/>
      <c r="K2814" s="419"/>
      <c r="L2814" s="419"/>
      <c r="M2814" t="s">
        <v>217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 s="419">
        <f t="shared" si="264"/>
        <v>0</v>
      </c>
      <c r="AD2814" s="419">
        <f t="shared" si="265"/>
        <v>0</v>
      </c>
      <c r="AE2814" s="419">
        <f t="shared" si="266"/>
        <v>0</v>
      </c>
      <c r="AF2814" s="419">
        <f t="shared" si="267"/>
        <v>0</v>
      </c>
      <c r="AG2814" s="419">
        <f t="shared" si="268"/>
        <v>0</v>
      </c>
      <c r="AH2814" s="419">
        <f t="shared" si="269"/>
        <v>0</v>
      </c>
    </row>
    <row r="2815" spans="1:34" ht="14.5" x14ac:dyDescent="0.35">
      <c r="A2815" s="681" t="s">
        <v>1254</v>
      </c>
      <c r="B2815" s="682" t="s">
        <v>5994</v>
      </c>
      <c r="C2815" s="419"/>
      <c r="D2815" s="419"/>
      <c r="E2815" s="419"/>
      <c r="F2815" s="419"/>
      <c r="G2815" s="419"/>
      <c r="H2815" s="419"/>
      <c r="I2815" s="419"/>
      <c r="J2815" s="419"/>
      <c r="K2815" s="419"/>
      <c r="L2815" s="419"/>
      <c r="M2815" t="s">
        <v>197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 s="419">
        <f t="shared" si="264"/>
        <v>0</v>
      </c>
      <c r="AD2815" s="419">
        <f t="shared" si="265"/>
        <v>0</v>
      </c>
      <c r="AE2815" s="419">
        <f t="shared" si="266"/>
        <v>0</v>
      </c>
      <c r="AF2815" s="419">
        <f t="shared" si="267"/>
        <v>0</v>
      </c>
      <c r="AG2815" s="419">
        <f t="shared" si="268"/>
        <v>0</v>
      </c>
      <c r="AH2815" s="419">
        <f t="shared" si="269"/>
        <v>0</v>
      </c>
    </row>
    <row r="2816" spans="1:34" ht="14.5" x14ac:dyDescent="0.35">
      <c r="A2816" s="681" t="s">
        <v>7474</v>
      </c>
      <c r="B2816" s="682" t="s">
        <v>5995</v>
      </c>
      <c r="C2816" s="419"/>
      <c r="D2816" s="419"/>
      <c r="E2816" s="419"/>
      <c r="F2816" s="419"/>
      <c r="G2816" s="419"/>
      <c r="H2816" s="419"/>
      <c r="I2816" s="419"/>
      <c r="J2816" s="419"/>
      <c r="K2816" s="419"/>
      <c r="L2816" s="419"/>
      <c r="M2816" t="s">
        <v>5996</v>
      </c>
      <c r="N2816">
        <v>9</v>
      </c>
      <c r="O2816">
        <v>4</v>
      </c>
      <c r="P2816">
        <v>5</v>
      </c>
      <c r="Q2816">
        <v>0</v>
      </c>
      <c r="R2816">
        <v>2</v>
      </c>
      <c r="S2816">
        <v>5</v>
      </c>
      <c r="T2816">
        <v>0</v>
      </c>
      <c r="U2816">
        <v>2</v>
      </c>
      <c r="V2816">
        <v>0</v>
      </c>
      <c r="W2816">
        <v>0</v>
      </c>
      <c r="X2816">
        <v>0</v>
      </c>
      <c r="Y2816">
        <v>4</v>
      </c>
      <c r="Z2816">
        <v>0</v>
      </c>
      <c r="AA2816">
        <v>0</v>
      </c>
      <c r="AB2816">
        <v>0</v>
      </c>
      <c r="AC2816" s="419">
        <f t="shared" si="264"/>
        <v>0</v>
      </c>
      <c r="AD2816" s="419">
        <f t="shared" si="265"/>
        <v>2</v>
      </c>
      <c r="AE2816" s="419">
        <f t="shared" si="266"/>
        <v>1</v>
      </c>
      <c r="AF2816" s="419">
        <f t="shared" si="267"/>
        <v>0</v>
      </c>
      <c r="AG2816" s="419">
        <f t="shared" si="268"/>
        <v>2</v>
      </c>
      <c r="AH2816" s="419">
        <f t="shared" si="269"/>
        <v>0</v>
      </c>
    </row>
    <row r="2817" spans="1:34" ht="14.5" x14ac:dyDescent="0.35">
      <c r="A2817" s="681" t="s">
        <v>1682</v>
      </c>
      <c r="B2817" s="682" t="s">
        <v>5997</v>
      </c>
      <c r="C2817" s="419"/>
      <c r="D2817" s="419"/>
      <c r="E2817" s="419"/>
      <c r="F2817" s="419"/>
      <c r="G2817" s="419"/>
      <c r="H2817" s="419"/>
      <c r="I2817" s="419"/>
      <c r="J2817" s="419"/>
      <c r="K2817" s="419"/>
      <c r="L2817" s="419"/>
      <c r="M2817" t="s">
        <v>5998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 s="419">
        <f t="shared" si="264"/>
        <v>0</v>
      </c>
      <c r="AD2817" s="419">
        <f t="shared" si="265"/>
        <v>0</v>
      </c>
      <c r="AE2817" s="419">
        <f t="shared" si="266"/>
        <v>0</v>
      </c>
      <c r="AF2817" s="419">
        <f t="shared" si="267"/>
        <v>0</v>
      </c>
      <c r="AG2817" s="419">
        <f t="shared" si="268"/>
        <v>0</v>
      </c>
      <c r="AH2817" s="419">
        <f t="shared" si="269"/>
        <v>0</v>
      </c>
    </row>
    <row r="2818" spans="1:34" ht="14.5" x14ac:dyDescent="0.35">
      <c r="A2818" s="681" t="s">
        <v>7531</v>
      </c>
      <c r="B2818" s="682" t="s">
        <v>5999</v>
      </c>
      <c r="C2818" s="419"/>
      <c r="D2818" s="419"/>
      <c r="E2818" s="419"/>
      <c r="F2818" s="419"/>
      <c r="G2818" s="419"/>
      <c r="H2818" s="419"/>
      <c r="I2818" s="419"/>
      <c r="J2818" s="419"/>
      <c r="K2818" s="419"/>
      <c r="L2818" s="419"/>
      <c r="M2818" t="s">
        <v>6000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 s="419">
        <f t="shared" si="264"/>
        <v>0</v>
      </c>
      <c r="AD2818" s="419">
        <f t="shared" si="265"/>
        <v>0</v>
      </c>
      <c r="AE2818" s="419">
        <f t="shared" si="266"/>
        <v>0</v>
      </c>
      <c r="AF2818" s="419">
        <f t="shared" si="267"/>
        <v>0</v>
      </c>
      <c r="AG2818" s="419">
        <f t="shared" si="268"/>
        <v>0</v>
      </c>
      <c r="AH2818" s="419">
        <f t="shared" si="269"/>
        <v>0</v>
      </c>
    </row>
    <row r="2819" spans="1:34" ht="14.5" x14ac:dyDescent="0.35">
      <c r="A2819" s="681" t="s">
        <v>7379</v>
      </c>
      <c r="B2819" s="682" t="s">
        <v>6002</v>
      </c>
      <c r="C2819" s="419"/>
      <c r="D2819" s="419"/>
      <c r="E2819" s="419"/>
      <c r="F2819" s="419"/>
      <c r="G2819" s="419"/>
      <c r="H2819" s="419"/>
      <c r="I2819" s="419"/>
      <c r="J2819" s="419"/>
      <c r="K2819" s="419"/>
      <c r="L2819" s="419"/>
      <c r="M2819" t="s">
        <v>6003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 s="419">
        <f t="shared" si="264"/>
        <v>0</v>
      </c>
      <c r="AD2819" s="419">
        <f t="shared" si="265"/>
        <v>0</v>
      </c>
      <c r="AE2819" s="419">
        <f t="shared" si="266"/>
        <v>0</v>
      </c>
      <c r="AF2819" s="419">
        <f t="shared" si="267"/>
        <v>0</v>
      </c>
      <c r="AG2819" s="419">
        <f t="shared" si="268"/>
        <v>0</v>
      </c>
      <c r="AH2819" s="419">
        <f t="shared" si="269"/>
        <v>0</v>
      </c>
    </row>
    <row r="2820" spans="1:34" ht="14.5" x14ac:dyDescent="0.35">
      <c r="A2820" s="681" t="s">
        <v>6004</v>
      </c>
      <c r="B2820" s="682" t="s">
        <v>6005</v>
      </c>
      <c r="C2820" s="419"/>
      <c r="D2820" s="419"/>
      <c r="E2820" s="419"/>
      <c r="F2820" s="419"/>
      <c r="G2820" s="419"/>
      <c r="H2820" s="419"/>
      <c r="I2820" s="419"/>
      <c r="J2820" s="419"/>
      <c r="K2820" s="419"/>
      <c r="L2820" s="419"/>
      <c r="M2820" t="s">
        <v>6006</v>
      </c>
      <c r="N2820">
        <v>11</v>
      </c>
      <c r="O2820">
        <v>9</v>
      </c>
      <c r="P2820">
        <v>2</v>
      </c>
      <c r="Q2820">
        <v>2</v>
      </c>
      <c r="R2820">
        <v>0</v>
      </c>
      <c r="S2820">
        <v>4</v>
      </c>
      <c r="T2820">
        <v>4</v>
      </c>
      <c r="U2820">
        <v>0</v>
      </c>
      <c r="V2820">
        <v>1</v>
      </c>
      <c r="W2820">
        <v>1</v>
      </c>
      <c r="X2820">
        <v>0</v>
      </c>
      <c r="Y2820">
        <v>3</v>
      </c>
      <c r="Z2820">
        <v>4</v>
      </c>
      <c r="AA2820">
        <v>0</v>
      </c>
      <c r="AB2820">
        <v>1</v>
      </c>
      <c r="AC2820" s="419">
        <f t="shared" ref="AC2820:AC2883" si="270">+Q2820-W2820</f>
        <v>1</v>
      </c>
      <c r="AD2820" s="419">
        <f t="shared" ref="AD2820:AD2883" si="271">+R2820-X2820</f>
        <v>0</v>
      </c>
      <c r="AE2820" s="419">
        <f t="shared" ref="AE2820:AE2883" si="272">+S2820-Y2820</f>
        <v>1</v>
      </c>
      <c r="AF2820" s="419">
        <f t="shared" ref="AF2820:AF2883" si="273">+T2820-Z2820</f>
        <v>0</v>
      </c>
      <c r="AG2820" s="419">
        <f t="shared" ref="AG2820:AG2883" si="274">+U2820-AA2820</f>
        <v>0</v>
      </c>
      <c r="AH2820" s="419">
        <f t="shared" ref="AH2820:AH2883" si="275">+V2820-AB2820</f>
        <v>0</v>
      </c>
    </row>
    <row r="2821" spans="1:34" ht="14.5" x14ac:dyDescent="0.35">
      <c r="A2821" s="681" t="s">
        <v>7275</v>
      </c>
      <c r="B2821" s="682" t="s">
        <v>6007</v>
      </c>
      <c r="C2821" s="419"/>
      <c r="D2821" s="419"/>
      <c r="E2821" s="419"/>
      <c r="F2821" s="419"/>
      <c r="G2821" s="419"/>
      <c r="H2821" s="419"/>
      <c r="I2821" s="419"/>
      <c r="J2821" s="419"/>
      <c r="K2821" s="419"/>
      <c r="L2821" s="419"/>
      <c r="M2821" t="s">
        <v>6008</v>
      </c>
      <c r="N2821">
        <v>17</v>
      </c>
      <c r="O2821">
        <v>6</v>
      </c>
      <c r="P2821">
        <v>11</v>
      </c>
      <c r="Q2821">
        <v>1</v>
      </c>
      <c r="R2821">
        <v>0</v>
      </c>
      <c r="S2821">
        <v>1</v>
      </c>
      <c r="T2821">
        <v>6</v>
      </c>
      <c r="U2821">
        <v>4</v>
      </c>
      <c r="V2821">
        <v>5</v>
      </c>
      <c r="W2821">
        <v>0</v>
      </c>
      <c r="X2821">
        <v>0</v>
      </c>
      <c r="Y2821">
        <v>0</v>
      </c>
      <c r="Z2821">
        <v>1</v>
      </c>
      <c r="AA2821">
        <v>1</v>
      </c>
      <c r="AB2821">
        <v>4</v>
      </c>
      <c r="AC2821" s="419">
        <f t="shared" si="270"/>
        <v>1</v>
      </c>
      <c r="AD2821" s="419">
        <f t="shared" si="271"/>
        <v>0</v>
      </c>
      <c r="AE2821" s="419">
        <f t="shared" si="272"/>
        <v>1</v>
      </c>
      <c r="AF2821" s="419">
        <f t="shared" si="273"/>
        <v>5</v>
      </c>
      <c r="AG2821" s="419">
        <f t="shared" si="274"/>
        <v>3</v>
      </c>
      <c r="AH2821" s="419">
        <f t="shared" si="275"/>
        <v>1</v>
      </c>
    </row>
    <row r="2822" spans="1:34" ht="14.5" x14ac:dyDescent="0.35">
      <c r="A2822" s="681" t="s">
        <v>6009</v>
      </c>
      <c r="B2822" s="682" t="s">
        <v>6010</v>
      </c>
      <c r="C2822" s="419"/>
      <c r="D2822" s="419"/>
      <c r="E2822" s="419"/>
      <c r="F2822" s="419"/>
      <c r="G2822" s="419"/>
      <c r="H2822" s="419"/>
      <c r="I2822" s="419"/>
      <c r="J2822" s="419"/>
      <c r="K2822" s="419"/>
      <c r="L2822" s="419"/>
      <c r="M2822" t="s">
        <v>3029</v>
      </c>
      <c r="N2822">
        <v>8</v>
      </c>
      <c r="O2822">
        <v>5</v>
      </c>
      <c r="P2822">
        <v>3</v>
      </c>
      <c r="Q2822">
        <v>3</v>
      </c>
      <c r="R2822">
        <v>3</v>
      </c>
      <c r="S2822">
        <v>1</v>
      </c>
      <c r="T2822">
        <v>0</v>
      </c>
      <c r="U2822">
        <v>1</v>
      </c>
      <c r="V2822">
        <v>0</v>
      </c>
      <c r="W2822">
        <v>1</v>
      </c>
      <c r="X2822">
        <v>2</v>
      </c>
      <c r="Y2822">
        <v>1</v>
      </c>
      <c r="Z2822">
        <v>0</v>
      </c>
      <c r="AA2822">
        <v>1</v>
      </c>
      <c r="AB2822">
        <v>0</v>
      </c>
      <c r="AC2822" s="419">
        <f t="shared" si="270"/>
        <v>2</v>
      </c>
      <c r="AD2822" s="419">
        <f t="shared" si="271"/>
        <v>1</v>
      </c>
      <c r="AE2822" s="419">
        <f t="shared" si="272"/>
        <v>0</v>
      </c>
      <c r="AF2822" s="419">
        <f t="shared" si="273"/>
        <v>0</v>
      </c>
      <c r="AG2822" s="419">
        <f t="shared" si="274"/>
        <v>0</v>
      </c>
      <c r="AH2822" s="419">
        <f t="shared" si="275"/>
        <v>0</v>
      </c>
    </row>
    <row r="2823" spans="1:34" ht="14.5" x14ac:dyDescent="0.35">
      <c r="A2823" s="681" t="s">
        <v>6012</v>
      </c>
      <c r="B2823" s="682" t="s">
        <v>6013</v>
      </c>
      <c r="C2823" s="419"/>
      <c r="D2823" s="419"/>
      <c r="E2823" s="419"/>
      <c r="F2823" s="419"/>
      <c r="G2823" s="419"/>
      <c r="H2823" s="419"/>
      <c r="I2823" s="419"/>
      <c r="J2823" s="419"/>
      <c r="K2823" s="419"/>
      <c r="L2823" s="419"/>
      <c r="M2823" t="s">
        <v>6014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 s="419">
        <f t="shared" si="270"/>
        <v>0</v>
      </c>
      <c r="AD2823" s="419">
        <f t="shared" si="271"/>
        <v>0</v>
      </c>
      <c r="AE2823" s="419">
        <f t="shared" si="272"/>
        <v>0</v>
      </c>
      <c r="AF2823" s="419">
        <f t="shared" si="273"/>
        <v>0</v>
      </c>
      <c r="AG2823" s="419">
        <f t="shared" si="274"/>
        <v>0</v>
      </c>
      <c r="AH2823" s="419">
        <f t="shared" si="275"/>
        <v>0</v>
      </c>
    </row>
    <row r="2824" spans="1:34" ht="14.5" x14ac:dyDescent="0.35">
      <c r="A2824" s="681" t="s">
        <v>8908</v>
      </c>
      <c r="B2824" s="682" t="s">
        <v>6017</v>
      </c>
      <c r="C2824" s="419"/>
      <c r="D2824" s="419"/>
      <c r="E2824" s="419"/>
      <c r="F2824" s="419"/>
      <c r="G2824" s="419"/>
      <c r="H2824" s="419"/>
      <c r="I2824" s="419"/>
      <c r="J2824" s="419"/>
      <c r="K2824" s="419"/>
      <c r="L2824" s="419"/>
      <c r="M2824" t="s">
        <v>6018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 s="419">
        <f t="shared" si="270"/>
        <v>0</v>
      </c>
      <c r="AD2824" s="419">
        <f t="shared" si="271"/>
        <v>0</v>
      </c>
      <c r="AE2824" s="419">
        <f t="shared" si="272"/>
        <v>0</v>
      </c>
      <c r="AF2824" s="419">
        <f t="shared" si="273"/>
        <v>0</v>
      </c>
      <c r="AG2824" s="419">
        <f t="shared" si="274"/>
        <v>0</v>
      </c>
      <c r="AH2824" s="419">
        <f t="shared" si="275"/>
        <v>0</v>
      </c>
    </row>
    <row r="2825" spans="1:34" ht="14.5" x14ac:dyDescent="0.35">
      <c r="A2825" s="681" t="s">
        <v>7444</v>
      </c>
      <c r="B2825" s="682" t="s">
        <v>6019</v>
      </c>
      <c r="C2825" s="419"/>
      <c r="D2825" s="419"/>
      <c r="E2825" s="419"/>
      <c r="F2825" s="419"/>
      <c r="G2825" s="419"/>
      <c r="H2825" s="419"/>
      <c r="I2825" s="419"/>
      <c r="J2825" s="419"/>
      <c r="K2825" s="419"/>
      <c r="L2825" s="419"/>
      <c r="M2825" t="s">
        <v>6020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 s="419">
        <f t="shared" si="270"/>
        <v>0</v>
      </c>
      <c r="AD2825" s="419">
        <f t="shared" si="271"/>
        <v>0</v>
      </c>
      <c r="AE2825" s="419">
        <f t="shared" si="272"/>
        <v>0</v>
      </c>
      <c r="AF2825" s="419">
        <f t="shared" si="273"/>
        <v>0</v>
      </c>
      <c r="AG2825" s="419">
        <f t="shared" si="274"/>
        <v>0</v>
      </c>
      <c r="AH2825" s="419">
        <f t="shared" si="275"/>
        <v>0</v>
      </c>
    </row>
    <row r="2826" spans="1:34" ht="14.5" x14ac:dyDescent="0.35">
      <c r="A2826" s="681" t="s">
        <v>6021</v>
      </c>
      <c r="B2826" s="682" t="s">
        <v>6022</v>
      </c>
      <c r="C2826" s="419"/>
      <c r="D2826" s="419"/>
      <c r="E2826" s="419"/>
      <c r="F2826" s="419"/>
      <c r="G2826" s="419"/>
      <c r="H2826" s="419"/>
      <c r="I2826" s="419"/>
      <c r="J2826" s="419"/>
      <c r="K2826" s="419"/>
      <c r="L2826" s="419"/>
      <c r="M2826" t="s">
        <v>5315</v>
      </c>
      <c r="N2826">
        <v>25</v>
      </c>
      <c r="O2826">
        <v>21</v>
      </c>
      <c r="P2826">
        <v>4</v>
      </c>
      <c r="Q2826">
        <v>0</v>
      </c>
      <c r="R2826">
        <v>5</v>
      </c>
      <c r="S2826">
        <v>7</v>
      </c>
      <c r="T2826">
        <v>1</v>
      </c>
      <c r="U2826">
        <v>10</v>
      </c>
      <c r="V2826">
        <v>2</v>
      </c>
      <c r="W2826">
        <v>0</v>
      </c>
      <c r="X2826">
        <v>4</v>
      </c>
      <c r="Y2826">
        <v>7</v>
      </c>
      <c r="Z2826">
        <v>1</v>
      </c>
      <c r="AA2826">
        <v>7</v>
      </c>
      <c r="AB2826">
        <v>2</v>
      </c>
      <c r="AC2826" s="419">
        <f t="shared" si="270"/>
        <v>0</v>
      </c>
      <c r="AD2826" s="419">
        <f t="shared" si="271"/>
        <v>1</v>
      </c>
      <c r="AE2826" s="419">
        <f t="shared" si="272"/>
        <v>0</v>
      </c>
      <c r="AF2826" s="419">
        <f t="shared" si="273"/>
        <v>0</v>
      </c>
      <c r="AG2826" s="419">
        <f t="shared" si="274"/>
        <v>3</v>
      </c>
      <c r="AH2826" s="419">
        <f t="shared" si="275"/>
        <v>0</v>
      </c>
    </row>
    <row r="2827" spans="1:34" ht="14.5" x14ac:dyDescent="0.35">
      <c r="A2827" s="681" t="s">
        <v>7277</v>
      </c>
      <c r="B2827" s="682" t="s">
        <v>11552</v>
      </c>
      <c r="C2827" s="419"/>
      <c r="D2827" s="419"/>
      <c r="E2827" s="419"/>
      <c r="F2827" s="419"/>
      <c r="G2827" s="419"/>
      <c r="H2827" s="419"/>
      <c r="I2827" s="419"/>
      <c r="J2827" s="419"/>
      <c r="K2827" s="419"/>
      <c r="L2827" s="419"/>
      <c r="M2827" t="s">
        <v>11553</v>
      </c>
      <c r="N2827">
        <v>3</v>
      </c>
      <c r="O2827">
        <v>3</v>
      </c>
      <c r="P2827">
        <v>0</v>
      </c>
      <c r="Q2827">
        <v>0</v>
      </c>
      <c r="R2827">
        <v>1</v>
      </c>
      <c r="S2827">
        <v>0</v>
      </c>
      <c r="T2827">
        <v>1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1</v>
      </c>
      <c r="AA2827">
        <v>1</v>
      </c>
      <c r="AB2827">
        <v>0</v>
      </c>
      <c r="AC2827" s="419">
        <f t="shared" si="270"/>
        <v>0</v>
      </c>
      <c r="AD2827" s="419">
        <f t="shared" si="271"/>
        <v>0</v>
      </c>
      <c r="AE2827" s="419">
        <f t="shared" si="272"/>
        <v>0</v>
      </c>
      <c r="AF2827" s="419">
        <f t="shared" si="273"/>
        <v>0</v>
      </c>
      <c r="AG2827" s="419">
        <f t="shared" si="274"/>
        <v>0</v>
      </c>
      <c r="AH2827" s="419">
        <f t="shared" si="275"/>
        <v>0</v>
      </c>
    </row>
    <row r="2828" spans="1:34" ht="14.5" x14ac:dyDescent="0.35">
      <c r="A2828" s="681" t="s">
        <v>6023</v>
      </c>
      <c r="B2828" s="682" t="s">
        <v>6024</v>
      </c>
      <c r="C2828" s="419"/>
      <c r="D2828" s="419"/>
      <c r="E2828" s="419"/>
      <c r="F2828" s="419"/>
      <c r="G2828" s="419"/>
      <c r="H2828" s="419"/>
      <c r="I2828" s="419"/>
      <c r="J2828" s="419"/>
      <c r="K2828" s="419"/>
      <c r="L2828" s="419"/>
      <c r="M2828" t="s">
        <v>7108</v>
      </c>
      <c r="N2828">
        <v>5</v>
      </c>
      <c r="O2828">
        <v>5</v>
      </c>
      <c r="P2828">
        <v>0</v>
      </c>
      <c r="Q2828">
        <v>0</v>
      </c>
      <c r="R2828">
        <v>0</v>
      </c>
      <c r="S2828">
        <v>1</v>
      </c>
      <c r="T2828">
        <v>3</v>
      </c>
      <c r="U2828">
        <v>1</v>
      </c>
      <c r="V2828">
        <v>0</v>
      </c>
      <c r="W2828">
        <v>0</v>
      </c>
      <c r="X2828">
        <v>0</v>
      </c>
      <c r="Y2828">
        <v>1</v>
      </c>
      <c r="Z2828">
        <v>3</v>
      </c>
      <c r="AA2828">
        <v>1</v>
      </c>
      <c r="AB2828">
        <v>0</v>
      </c>
      <c r="AC2828" s="419">
        <f t="shared" si="270"/>
        <v>0</v>
      </c>
      <c r="AD2828" s="419">
        <f t="shared" si="271"/>
        <v>0</v>
      </c>
      <c r="AE2828" s="419">
        <f t="shared" si="272"/>
        <v>0</v>
      </c>
      <c r="AF2828" s="419">
        <f t="shared" si="273"/>
        <v>0</v>
      </c>
      <c r="AG2828" s="419">
        <f t="shared" si="274"/>
        <v>0</v>
      </c>
      <c r="AH2828" s="419">
        <f t="shared" si="275"/>
        <v>0</v>
      </c>
    </row>
    <row r="2829" spans="1:34" ht="14.5" x14ac:dyDescent="0.35">
      <c r="A2829" s="681" t="s">
        <v>7280</v>
      </c>
      <c r="B2829" s="682" t="s">
        <v>6025</v>
      </c>
      <c r="C2829" s="419"/>
      <c r="D2829" s="419"/>
      <c r="E2829" s="419"/>
      <c r="F2829" s="419"/>
      <c r="G2829" s="419"/>
      <c r="H2829" s="419"/>
      <c r="I2829" s="419"/>
      <c r="J2829" s="419"/>
      <c r="K2829" s="419"/>
      <c r="L2829" s="419"/>
      <c r="M2829" t="s">
        <v>371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 s="419">
        <f t="shared" si="270"/>
        <v>0</v>
      </c>
      <c r="AD2829" s="419">
        <f t="shared" si="271"/>
        <v>0</v>
      </c>
      <c r="AE2829" s="419">
        <f t="shared" si="272"/>
        <v>0</v>
      </c>
      <c r="AF2829" s="419">
        <f t="shared" si="273"/>
        <v>0</v>
      </c>
      <c r="AG2829" s="419">
        <f t="shared" si="274"/>
        <v>0</v>
      </c>
      <c r="AH2829" s="419">
        <f t="shared" si="275"/>
        <v>0</v>
      </c>
    </row>
    <row r="2830" spans="1:34" ht="14.5" x14ac:dyDescent="0.35">
      <c r="A2830" s="681" t="s">
        <v>10439</v>
      </c>
      <c r="B2830" s="682" t="s">
        <v>10438</v>
      </c>
      <c r="C2830" s="419"/>
      <c r="D2830" s="419"/>
      <c r="E2830" s="419"/>
      <c r="F2830" s="419"/>
      <c r="G2830" s="419"/>
      <c r="H2830" s="419"/>
      <c r="I2830" s="419"/>
      <c r="J2830" s="419"/>
      <c r="K2830" s="419"/>
      <c r="L2830" s="419"/>
      <c r="M2830" t="s">
        <v>10440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 s="419">
        <f t="shared" si="270"/>
        <v>0</v>
      </c>
      <c r="AD2830" s="419">
        <f t="shared" si="271"/>
        <v>0</v>
      </c>
      <c r="AE2830" s="419">
        <f t="shared" si="272"/>
        <v>0</v>
      </c>
      <c r="AF2830" s="419">
        <f t="shared" si="273"/>
        <v>0</v>
      </c>
      <c r="AG2830" s="419">
        <f t="shared" si="274"/>
        <v>0</v>
      </c>
      <c r="AH2830" s="419">
        <f t="shared" si="275"/>
        <v>0</v>
      </c>
    </row>
    <row r="2831" spans="1:34" ht="14.5" x14ac:dyDescent="0.35">
      <c r="A2831" s="681" t="s">
        <v>2940</v>
      </c>
      <c r="B2831" s="682" t="s">
        <v>11598</v>
      </c>
      <c r="C2831" s="419"/>
      <c r="D2831" s="419"/>
      <c r="E2831" s="419"/>
      <c r="F2831" s="419"/>
      <c r="G2831" s="419"/>
      <c r="H2831" s="419"/>
      <c r="I2831" s="419"/>
      <c r="J2831" s="419"/>
      <c r="K2831" s="419"/>
      <c r="L2831" s="419"/>
      <c r="M2831" t="s">
        <v>11599</v>
      </c>
      <c r="N2831">
        <v>2</v>
      </c>
      <c r="O2831">
        <v>0</v>
      </c>
      <c r="P2831">
        <v>2</v>
      </c>
      <c r="Q2831">
        <v>0</v>
      </c>
      <c r="R2831">
        <v>1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 s="419">
        <f t="shared" si="270"/>
        <v>0</v>
      </c>
      <c r="AD2831" s="419">
        <f t="shared" si="271"/>
        <v>1</v>
      </c>
      <c r="AE2831" s="419">
        <f t="shared" si="272"/>
        <v>0</v>
      </c>
      <c r="AF2831" s="419">
        <f t="shared" si="273"/>
        <v>1</v>
      </c>
      <c r="AG2831" s="419">
        <f t="shared" si="274"/>
        <v>0</v>
      </c>
      <c r="AH2831" s="419">
        <f t="shared" si="275"/>
        <v>0</v>
      </c>
    </row>
    <row r="2832" spans="1:34" ht="14.5" x14ac:dyDescent="0.35">
      <c r="A2832" s="681" t="s">
        <v>2898</v>
      </c>
      <c r="B2832" s="682" t="s">
        <v>6026</v>
      </c>
      <c r="C2832" s="419"/>
      <c r="D2832" s="419"/>
      <c r="E2832" s="419"/>
      <c r="F2832" s="419"/>
      <c r="G2832" s="419"/>
      <c r="H2832" s="419"/>
      <c r="I2832" s="419"/>
      <c r="J2832" s="419"/>
      <c r="K2832" s="419"/>
      <c r="L2832" s="419"/>
      <c r="M2832" t="s">
        <v>15682</v>
      </c>
      <c r="N2832">
        <v>3</v>
      </c>
      <c r="O2832">
        <v>3</v>
      </c>
      <c r="P2832">
        <v>0</v>
      </c>
      <c r="Q2832">
        <v>0</v>
      </c>
      <c r="R2832">
        <v>0</v>
      </c>
      <c r="S2832">
        <v>0</v>
      </c>
      <c r="T2832">
        <v>2</v>
      </c>
      <c r="U2832">
        <v>0</v>
      </c>
      <c r="V2832">
        <v>1</v>
      </c>
      <c r="W2832">
        <v>0</v>
      </c>
      <c r="X2832">
        <v>0</v>
      </c>
      <c r="Y2832">
        <v>0</v>
      </c>
      <c r="Z2832">
        <v>2</v>
      </c>
      <c r="AA2832">
        <v>0</v>
      </c>
      <c r="AB2832">
        <v>1</v>
      </c>
      <c r="AC2832" s="419">
        <f t="shared" si="270"/>
        <v>0</v>
      </c>
      <c r="AD2832" s="419">
        <f t="shared" si="271"/>
        <v>0</v>
      </c>
      <c r="AE2832" s="419">
        <f t="shared" si="272"/>
        <v>0</v>
      </c>
      <c r="AF2832" s="419">
        <f t="shared" si="273"/>
        <v>0</v>
      </c>
      <c r="AG2832" s="419">
        <f t="shared" si="274"/>
        <v>0</v>
      </c>
      <c r="AH2832" s="419">
        <f t="shared" si="275"/>
        <v>0</v>
      </c>
    </row>
    <row r="2833" spans="1:34" ht="14.5" x14ac:dyDescent="0.35">
      <c r="A2833" s="681" t="s">
        <v>4079</v>
      </c>
      <c r="B2833" s="682" t="s">
        <v>6028</v>
      </c>
      <c r="C2833" s="419"/>
      <c r="D2833" s="419"/>
      <c r="E2833" s="419"/>
      <c r="F2833" s="419"/>
      <c r="G2833" s="419"/>
      <c r="H2833" s="419"/>
      <c r="I2833" s="419"/>
      <c r="J2833" s="419"/>
      <c r="K2833" s="419"/>
      <c r="L2833" s="419"/>
      <c r="M2833" t="s">
        <v>3047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 s="419">
        <f t="shared" si="270"/>
        <v>0</v>
      </c>
      <c r="AD2833" s="419">
        <f t="shared" si="271"/>
        <v>0</v>
      </c>
      <c r="AE2833" s="419">
        <f t="shared" si="272"/>
        <v>0</v>
      </c>
      <c r="AF2833" s="419">
        <f t="shared" si="273"/>
        <v>0</v>
      </c>
      <c r="AG2833" s="419">
        <f t="shared" si="274"/>
        <v>0</v>
      </c>
      <c r="AH2833" s="419">
        <f t="shared" si="275"/>
        <v>0</v>
      </c>
    </row>
    <row r="2834" spans="1:34" ht="14.5" x14ac:dyDescent="0.35">
      <c r="A2834" s="681" t="s">
        <v>7437</v>
      </c>
      <c r="B2834" s="682" t="s">
        <v>6029</v>
      </c>
      <c r="C2834" s="419"/>
      <c r="D2834" s="419"/>
      <c r="E2834" s="419"/>
      <c r="F2834" s="419"/>
      <c r="G2834" s="419"/>
      <c r="H2834" s="419"/>
      <c r="I2834" s="419"/>
      <c r="J2834" s="419"/>
      <c r="K2834" s="419"/>
      <c r="L2834" s="419"/>
      <c r="M2834" t="s">
        <v>2973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 s="419">
        <f t="shared" si="270"/>
        <v>0</v>
      </c>
      <c r="AD2834" s="419">
        <f t="shared" si="271"/>
        <v>0</v>
      </c>
      <c r="AE2834" s="419">
        <f t="shared" si="272"/>
        <v>0</v>
      </c>
      <c r="AF2834" s="419">
        <f t="shared" si="273"/>
        <v>0</v>
      </c>
      <c r="AG2834" s="419">
        <f t="shared" si="274"/>
        <v>0</v>
      </c>
      <c r="AH2834" s="419">
        <f t="shared" si="275"/>
        <v>0</v>
      </c>
    </row>
    <row r="2835" spans="1:34" ht="14.5" x14ac:dyDescent="0.35">
      <c r="A2835" s="681" t="s">
        <v>3256</v>
      </c>
      <c r="B2835" s="682" t="s">
        <v>6031</v>
      </c>
      <c r="C2835" s="419"/>
      <c r="D2835" s="419"/>
      <c r="E2835" s="419"/>
      <c r="F2835" s="419"/>
      <c r="G2835" s="419"/>
      <c r="H2835" s="419"/>
      <c r="I2835" s="419"/>
      <c r="J2835" s="419"/>
      <c r="K2835" s="419"/>
      <c r="L2835" s="419"/>
      <c r="M2835" t="s">
        <v>6032</v>
      </c>
      <c r="N2835">
        <v>8</v>
      </c>
      <c r="O2835">
        <v>8</v>
      </c>
      <c r="P2835">
        <v>0</v>
      </c>
      <c r="Q2835">
        <v>0</v>
      </c>
      <c r="R2835">
        <v>3</v>
      </c>
      <c r="S2835">
        <v>0</v>
      </c>
      <c r="T2835">
        <v>2</v>
      </c>
      <c r="U2835">
        <v>3</v>
      </c>
      <c r="V2835">
        <v>0</v>
      </c>
      <c r="W2835">
        <v>0</v>
      </c>
      <c r="X2835">
        <v>3</v>
      </c>
      <c r="Y2835">
        <v>0</v>
      </c>
      <c r="Z2835">
        <v>2</v>
      </c>
      <c r="AA2835">
        <v>3</v>
      </c>
      <c r="AB2835">
        <v>0</v>
      </c>
      <c r="AC2835" s="419">
        <f t="shared" si="270"/>
        <v>0</v>
      </c>
      <c r="AD2835" s="419">
        <f t="shared" si="271"/>
        <v>0</v>
      </c>
      <c r="AE2835" s="419">
        <f t="shared" si="272"/>
        <v>0</v>
      </c>
      <c r="AF2835" s="419">
        <f t="shared" si="273"/>
        <v>0</v>
      </c>
      <c r="AG2835" s="419">
        <f t="shared" si="274"/>
        <v>0</v>
      </c>
      <c r="AH2835" s="419">
        <f t="shared" si="275"/>
        <v>0</v>
      </c>
    </row>
    <row r="2836" spans="1:34" ht="14.5" x14ac:dyDescent="0.35">
      <c r="A2836" s="681" t="s">
        <v>3392</v>
      </c>
      <c r="B2836" s="682" t="s">
        <v>6033</v>
      </c>
      <c r="C2836" s="419"/>
      <c r="D2836" s="419"/>
      <c r="E2836" s="419"/>
      <c r="F2836" s="419"/>
      <c r="G2836" s="419"/>
      <c r="H2836" s="419"/>
      <c r="I2836" s="419"/>
      <c r="J2836" s="419"/>
      <c r="K2836" s="419"/>
      <c r="L2836" s="419"/>
      <c r="M2836" t="s">
        <v>6034</v>
      </c>
      <c r="N2836">
        <v>46</v>
      </c>
      <c r="O2836">
        <v>25</v>
      </c>
      <c r="P2836">
        <v>21</v>
      </c>
      <c r="Q2836">
        <v>15</v>
      </c>
      <c r="R2836">
        <v>7</v>
      </c>
      <c r="S2836">
        <v>10</v>
      </c>
      <c r="T2836">
        <v>4</v>
      </c>
      <c r="U2836">
        <v>5</v>
      </c>
      <c r="V2836">
        <v>5</v>
      </c>
      <c r="W2836">
        <v>8</v>
      </c>
      <c r="X2836">
        <v>4</v>
      </c>
      <c r="Y2836">
        <v>5</v>
      </c>
      <c r="Z2836">
        <v>1</v>
      </c>
      <c r="AA2836">
        <v>2</v>
      </c>
      <c r="AB2836">
        <v>5</v>
      </c>
      <c r="AC2836" s="419">
        <f t="shared" si="270"/>
        <v>7</v>
      </c>
      <c r="AD2836" s="419">
        <f t="shared" si="271"/>
        <v>3</v>
      </c>
      <c r="AE2836" s="419">
        <f t="shared" si="272"/>
        <v>5</v>
      </c>
      <c r="AF2836" s="419">
        <f t="shared" si="273"/>
        <v>3</v>
      </c>
      <c r="AG2836" s="419">
        <f t="shared" si="274"/>
        <v>3</v>
      </c>
      <c r="AH2836" s="419">
        <f t="shared" si="275"/>
        <v>0</v>
      </c>
    </row>
    <row r="2837" spans="1:34" ht="14.5" x14ac:dyDescent="0.35">
      <c r="A2837" s="681" t="s">
        <v>3162</v>
      </c>
      <c r="B2837" s="682" t="s">
        <v>6036</v>
      </c>
      <c r="C2837" s="419"/>
      <c r="D2837" s="419"/>
      <c r="E2837" s="419"/>
      <c r="F2837" s="419"/>
      <c r="G2837" s="419"/>
      <c r="H2837" s="419"/>
      <c r="I2837" s="419"/>
      <c r="J2837" s="419"/>
      <c r="K2837" s="419"/>
      <c r="L2837" s="419"/>
      <c r="M2837" t="s">
        <v>1358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 s="419">
        <f t="shared" si="270"/>
        <v>0</v>
      </c>
      <c r="AD2837" s="419">
        <f t="shared" si="271"/>
        <v>0</v>
      </c>
      <c r="AE2837" s="419">
        <f t="shared" si="272"/>
        <v>0</v>
      </c>
      <c r="AF2837" s="419">
        <f t="shared" si="273"/>
        <v>0</v>
      </c>
      <c r="AG2837" s="419">
        <f t="shared" si="274"/>
        <v>0</v>
      </c>
      <c r="AH2837" s="419">
        <f t="shared" si="275"/>
        <v>0</v>
      </c>
    </row>
    <row r="2838" spans="1:34" ht="14.5" x14ac:dyDescent="0.35">
      <c r="A2838" s="681" t="s">
        <v>3134</v>
      </c>
      <c r="B2838" s="682" t="s">
        <v>6038</v>
      </c>
      <c r="C2838" s="419"/>
      <c r="D2838" s="419"/>
      <c r="E2838" s="419"/>
      <c r="F2838" s="419"/>
      <c r="G2838" s="419"/>
      <c r="H2838" s="419"/>
      <c r="I2838" s="419"/>
      <c r="J2838" s="419"/>
      <c r="K2838" s="419"/>
      <c r="L2838" s="419"/>
      <c r="M2838" t="s">
        <v>7445</v>
      </c>
      <c r="N2838">
        <v>6</v>
      </c>
      <c r="O2838">
        <v>3</v>
      </c>
      <c r="P2838">
        <v>3</v>
      </c>
      <c r="Q2838">
        <v>5</v>
      </c>
      <c r="R2838">
        <v>0</v>
      </c>
      <c r="S2838">
        <v>0</v>
      </c>
      <c r="T2838">
        <v>0</v>
      </c>
      <c r="U2838">
        <v>1</v>
      </c>
      <c r="V2838">
        <v>0</v>
      </c>
      <c r="W2838">
        <v>3</v>
      </c>
      <c r="X2838">
        <v>0</v>
      </c>
      <c r="Y2838">
        <v>0</v>
      </c>
      <c r="Z2838">
        <v>0</v>
      </c>
      <c r="AA2838">
        <v>0</v>
      </c>
      <c r="AB2838">
        <v>0</v>
      </c>
      <c r="AC2838" s="419">
        <f t="shared" si="270"/>
        <v>2</v>
      </c>
      <c r="AD2838" s="419">
        <f t="shared" si="271"/>
        <v>0</v>
      </c>
      <c r="AE2838" s="419">
        <f t="shared" si="272"/>
        <v>0</v>
      </c>
      <c r="AF2838" s="419">
        <f t="shared" si="273"/>
        <v>0</v>
      </c>
      <c r="AG2838" s="419">
        <f t="shared" si="274"/>
        <v>1</v>
      </c>
      <c r="AH2838" s="419">
        <f t="shared" si="275"/>
        <v>0</v>
      </c>
    </row>
    <row r="2839" spans="1:34" ht="14.5" x14ac:dyDescent="0.35">
      <c r="A2839" s="681" t="s">
        <v>2984</v>
      </c>
      <c r="B2839" s="682" t="s">
        <v>6041</v>
      </c>
      <c r="C2839" s="419"/>
      <c r="D2839" s="419"/>
      <c r="E2839" s="419"/>
      <c r="F2839" s="419"/>
      <c r="G2839" s="419"/>
      <c r="H2839" s="419"/>
      <c r="I2839" s="419"/>
      <c r="J2839" s="419"/>
      <c r="K2839" s="419"/>
      <c r="L2839" s="419"/>
      <c r="M2839" t="s">
        <v>14431</v>
      </c>
      <c r="N2839">
        <v>13</v>
      </c>
      <c r="O2839">
        <v>8</v>
      </c>
      <c r="P2839">
        <v>5</v>
      </c>
      <c r="Q2839">
        <v>5</v>
      </c>
      <c r="R2839">
        <v>2</v>
      </c>
      <c r="S2839">
        <v>2</v>
      </c>
      <c r="T2839">
        <v>2</v>
      </c>
      <c r="U2839">
        <v>2</v>
      </c>
      <c r="V2839">
        <v>0</v>
      </c>
      <c r="W2839">
        <v>2</v>
      </c>
      <c r="X2839">
        <v>1</v>
      </c>
      <c r="Y2839">
        <v>2</v>
      </c>
      <c r="Z2839">
        <v>2</v>
      </c>
      <c r="AA2839">
        <v>1</v>
      </c>
      <c r="AB2839">
        <v>0</v>
      </c>
      <c r="AC2839" s="419">
        <f t="shared" si="270"/>
        <v>3</v>
      </c>
      <c r="AD2839" s="419">
        <f t="shared" si="271"/>
        <v>1</v>
      </c>
      <c r="AE2839" s="419">
        <f t="shared" si="272"/>
        <v>0</v>
      </c>
      <c r="AF2839" s="419">
        <f t="shared" si="273"/>
        <v>0</v>
      </c>
      <c r="AG2839" s="419">
        <f t="shared" si="274"/>
        <v>1</v>
      </c>
      <c r="AH2839" s="419">
        <f t="shared" si="275"/>
        <v>0</v>
      </c>
    </row>
    <row r="2840" spans="1:34" ht="14.5" x14ac:dyDescent="0.35">
      <c r="A2840" s="681" t="s">
        <v>7281</v>
      </c>
      <c r="B2840" s="682" t="s">
        <v>6042</v>
      </c>
      <c r="C2840" s="419"/>
      <c r="D2840" s="419"/>
      <c r="E2840" s="419"/>
      <c r="F2840" s="419"/>
      <c r="G2840" s="419"/>
      <c r="H2840" s="419"/>
      <c r="I2840" s="419"/>
      <c r="J2840" s="419"/>
      <c r="K2840" s="419"/>
      <c r="L2840" s="419"/>
      <c r="M2840" t="s">
        <v>6043</v>
      </c>
      <c r="N2840">
        <v>6</v>
      </c>
      <c r="O2840">
        <v>4</v>
      </c>
      <c r="P2840">
        <v>2</v>
      </c>
      <c r="Q2840">
        <v>0</v>
      </c>
      <c r="R2840">
        <v>0</v>
      </c>
      <c r="S2840">
        <v>0</v>
      </c>
      <c r="T2840">
        <v>1</v>
      </c>
      <c r="U2840">
        <v>5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4</v>
      </c>
      <c r="AB2840">
        <v>0</v>
      </c>
      <c r="AC2840" s="419">
        <f t="shared" si="270"/>
        <v>0</v>
      </c>
      <c r="AD2840" s="419">
        <f t="shared" si="271"/>
        <v>0</v>
      </c>
      <c r="AE2840" s="419">
        <f t="shared" si="272"/>
        <v>0</v>
      </c>
      <c r="AF2840" s="419">
        <f t="shared" si="273"/>
        <v>1</v>
      </c>
      <c r="AG2840" s="419">
        <f t="shared" si="274"/>
        <v>1</v>
      </c>
      <c r="AH2840" s="419">
        <f t="shared" si="275"/>
        <v>0</v>
      </c>
    </row>
    <row r="2841" spans="1:34" ht="14.5" x14ac:dyDescent="0.35">
      <c r="A2841" s="681" t="s">
        <v>11604</v>
      </c>
      <c r="B2841" s="682" t="s">
        <v>11603</v>
      </c>
      <c r="C2841" s="419"/>
      <c r="D2841" s="419"/>
      <c r="E2841" s="419"/>
      <c r="F2841" s="419"/>
      <c r="G2841" s="419"/>
      <c r="H2841" s="419"/>
      <c r="I2841" s="419"/>
      <c r="J2841" s="419"/>
      <c r="K2841" s="419"/>
      <c r="L2841" s="419"/>
      <c r="M2841" t="s">
        <v>879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 s="419">
        <f t="shared" si="270"/>
        <v>0</v>
      </c>
      <c r="AD2841" s="419">
        <f t="shared" si="271"/>
        <v>0</v>
      </c>
      <c r="AE2841" s="419">
        <f t="shared" si="272"/>
        <v>0</v>
      </c>
      <c r="AF2841" s="419">
        <f t="shared" si="273"/>
        <v>0</v>
      </c>
      <c r="AG2841" s="419">
        <f t="shared" si="274"/>
        <v>0</v>
      </c>
      <c r="AH2841" s="419">
        <f t="shared" si="275"/>
        <v>0</v>
      </c>
    </row>
    <row r="2842" spans="1:34" ht="14.5" x14ac:dyDescent="0.35">
      <c r="A2842" s="681" t="s">
        <v>266</v>
      </c>
      <c r="B2842" s="682" t="s">
        <v>6045</v>
      </c>
      <c r="C2842" s="419"/>
      <c r="D2842" s="419"/>
      <c r="E2842" s="419"/>
      <c r="F2842" s="419"/>
      <c r="G2842" s="419"/>
      <c r="H2842" s="419"/>
      <c r="I2842" s="419"/>
      <c r="J2842" s="419"/>
      <c r="K2842" s="419"/>
      <c r="L2842" s="419"/>
      <c r="M2842" t="s">
        <v>6037</v>
      </c>
      <c r="N2842">
        <v>11</v>
      </c>
      <c r="O2842">
        <v>6</v>
      </c>
      <c r="P2842">
        <v>5</v>
      </c>
      <c r="Q2842">
        <v>2</v>
      </c>
      <c r="R2842">
        <v>2</v>
      </c>
      <c r="S2842">
        <v>0</v>
      </c>
      <c r="T2842">
        <v>2</v>
      </c>
      <c r="U2842">
        <v>5</v>
      </c>
      <c r="V2842">
        <v>0</v>
      </c>
      <c r="W2842">
        <v>1</v>
      </c>
      <c r="X2842">
        <v>1</v>
      </c>
      <c r="Y2842">
        <v>0</v>
      </c>
      <c r="Z2842">
        <v>1</v>
      </c>
      <c r="AA2842">
        <v>3</v>
      </c>
      <c r="AB2842">
        <v>0</v>
      </c>
      <c r="AC2842" s="419">
        <f t="shared" si="270"/>
        <v>1</v>
      </c>
      <c r="AD2842" s="419">
        <f t="shared" si="271"/>
        <v>1</v>
      </c>
      <c r="AE2842" s="419">
        <f t="shared" si="272"/>
        <v>0</v>
      </c>
      <c r="AF2842" s="419">
        <f t="shared" si="273"/>
        <v>1</v>
      </c>
      <c r="AG2842" s="419">
        <f t="shared" si="274"/>
        <v>2</v>
      </c>
      <c r="AH2842" s="419">
        <f t="shared" si="275"/>
        <v>0</v>
      </c>
    </row>
    <row r="2843" spans="1:34" ht="14.5" x14ac:dyDescent="0.35">
      <c r="A2843" s="681" t="s">
        <v>7510</v>
      </c>
      <c r="B2843" s="682" t="s">
        <v>6046</v>
      </c>
      <c r="C2843" s="419"/>
      <c r="D2843" s="419"/>
      <c r="E2843" s="419"/>
      <c r="F2843" s="419"/>
      <c r="G2843" s="419"/>
      <c r="H2843" s="419"/>
      <c r="I2843" s="419"/>
      <c r="J2843" s="419"/>
      <c r="K2843" s="419"/>
      <c r="L2843" s="419"/>
      <c r="M2843" t="s">
        <v>4597</v>
      </c>
      <c r="N2843">
        <v>20</v>
      </c>
      <c r="O2843">
        <v>16</v>
      </c>
      <c r="P2843">
        <v>4</v>
      </c>
      <c r="Q2843">
        <v>0</v>
      </c>
      <c r="R2843">
        <v>1</v>
      </c>
      <c r="S2843">
        <v>8</v>
      </c>
      <c r="T2843">
        <v>5</v>
      </c>
      <c r="U2843">
        <v>6</v>
      </c>
      <c r="V2843">
        <v>0</v>
      </c>
      <c r="W2843">
        <v>0</v>
      </c>
      <c r="X2843">
        <v>1</v>
      </c>
      <c r="Y2843">
        <v>7</v>
      </c>
      <c r="Z2843">
        <v>4</v>
      </c>
      <c r="AA2843">
        <v>4</v>
      </c>
      <c r="AB2843">
        <v>0</v>
      </c>
      <c r="AC2843" s="419">
        <f t="shared" si="270"/>
        <v>0</v>
      </c>
      <c r="AD2843" s="419">
        <f t="shared" si="271"/>
        <v>0</v>
      </c>
      <c r="AE2843" s="419">
        <f t="shared" si="272"/>
        <v>1</v>
      </c>
      <c r="AF2843" s="419">
        <f t="shared" si="273"/>
        <v>1</v>
      </c>
      <c r="AG2843" s="419">
        <f t="shared" si="274"/>
        <v>2</v>
      </c>
      <c r="AH2843" s="419">
        <f t="shared" si="275"/>
        <v>0</v>
      </c>
    </row>
    <row r="2844" spans="1:34" ht="14.5" x14ac:dyDescent="0.35">
      <c r="A2844" s="681" t="s">
        <v>1869</v>
      </c>
      <c r="B2844" s="682" t="s">
        <v>6047</v>
      </c>
      <c r="C2844" s="419"/>
      <c r="D2844" s="419"/>
      <c r="E2844" s="419"/>
      <c r="F2844" s="419"/>
      <c r="G2844" s="419"/>
      <c r="H2844" s="419"/>
      <c r="I2844" s="419"/>
      <c r="J2844" s="419"/>
      <c r="K2844" s="419"/>
      <c r="L2844" s="419"/>
      <c r="M2844" t="s">
        <v>278</v>
      </c>
      <c r="N2844">
        <v>4</v>
      </c>
      <c r="O2844">
        <v>3</v>
      </c>
      <c r="P2844">
        <v>1</v>
      </c>
      <c r="Q2844">
        <v>0</v>
      </c>
      <c r="R2844">
        <v>0</v>
      </c>
      <c r="S2844">
        <v>0</v>
      </c>
      <c r="T2844">
        <v>0</v>
      </c>
      <c r="U2844">
        <v>4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3</v>
      </c>
      <c r="AB2844">
        <v>0</v>
      </c>
      <c r="AC2844" s="419">
        <f t="shared" si="270"/>
        <v>0</v>
      </c>
      <c r="AD2844" s="419">
        <f t="shared" si="271"/>
        <v>0</v>
      </c>
      <c r="AE2844" s="419">
        <f t="shared" si="272"/>
        <v>0</v>
      </c>
      <c r="AF2844" s="419">
        <f t="shared" si="273"/>
        <v>0</v>
      </c>
      <c r="AG2844" s="419">
        <f t="shared" si="274"/>
        <v>1</v>
      </c>
      <c r="AH2844" s="419">
        <f t="shared" si="275"/>
        <v>0</v>
      </c>
    </row>
    <row r="2845" spans="1:34" ht="14.5" x14ac:dyDescent="0.35">
      <c r="A2845" s="681" t="s">
        <v>11641</v>
      </c>
      <c r="B2845" s="682" t="s">
        <v>11640</v>
      </c>
      <c r="C2845" s="419"/>
      <c r="D2845" s="419"/>
      <c r="E2845" s="419"/>
      <c r="F2845" s="419"/>
      <c r="G2845" s="419"/>
      <c r="H2845" s="419"/>
      <c r="I2845" s="419"/>
      <c r="J2845" s="419"/>
      <c r="K2845" s="419"/>
      <c r="L2845" s="419"/>
      <c r="M2845" t="s">
        <v>257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 s="419">
        <f t="shared" si="270"/>
        <v>0</v>
      </c>
      <c r="AD2845" s="419">
        <f t="shared" si="271"/>
        <v>0</v>
      </c>
      <c r="AE2845" s="419">
        <f t="shared" si="272"/>
        <v>0</v>
      </c>
      <c r="AF2845" s="419">
        <f t="shared" si="273"/>
        <v>0</v>
      </c>
      <c r="AG2845" s="419">
        <f t="shared" si="274"/>
        <v>0</v>
      </c>
      <c r="AH2845" s="419">
        <f t="shared" si="275"/>
        <v>0</v>
      </c>
    </row>
    <row r="2846" spans="1:34" ht="14.5" x14ac:dyDescent="0.35">
      <c r="A2846" s="681" t="s">
        <v>5877</v>
      </c>
      <c r="B2846" s="682" t="s">
        <v>6048</v>
      </c>
      <c r="C2846" s="419"/>
      <c r="D2846" s="419"/>
      <c r="E2846" s="419"/>
      <c r="F2846" s="419"/>
      <c r="G2846" s="419"/>
      <c r="H2846" s="419"/>
      <c r="I2846" s="419"/>
      <c r="J2846" s="419"/>
      <c r="K2846" s="419"/>
      <c r="L2846" s="419"/>
      <c r="M2846" t="s">
        <v>6049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 s="419">
        <f t="shared" si="270"/>
        <v>0</v>
      </c>
      <c r="AD2846" s="419">
        <f t="shared" si="271"/>
        <v>0</v>
      </c>
      <c r="AE2846" s="419">
        <f t="shared" si="272"/>
        <v>0</v>
      </c>
      <c r="AF2846" s="419">
        <f t="shared" si="273"/>
        <v>0</v>
      </c>
      <c r="AG2846" s="419">
        <f t="shared" si="274"/>
        <v>0</v>
      </c>
      <c r="AH2846" s="419">
        <f t="shared" si="275"/>
        <v>0</v>
      </c>
    </row>
    <row r="2847" spans="1:34" ht="14.5" x14ac:dyDescent="0.35">
      <c r="A2847" s="681" t="s">
        <v>6050</v>
      </c>
      <c r="B2847" s="682" t="s">
        <v>11493</v>
      </c>
      <c r="C2847" s="419"/>
      <c r="D2847" s="419"/>
      <c r="E2847" s="419"/>
      <c r="F2847" s="419"/>
      <c r="G2847" s="419"/>
      <c r="H2847" s="419"/>
      <c r="I2847" s="419"/>
      <c r="J2847" s="419"/>
      <c r="K2847" s="419"/>
      <c r="L2847" s="419"/>
      <c r="M2847" t="s">
        <v>11494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 s="419">
        <f t="shared" si="270"/>
        <v>0</v>
      </c>
      <c r="AD2847" s="419">
        <f t="shared" si="271"/>
        <v>0</v>
      </c>
      <c r="AE2847" s="419">
        <f t="shared" si="272"/>
        <v>0</v>
      </c>
      <c r="AF2847" s="419">
        <f t="shared" si="273"/>
        <v>0</v>
      </c>
      <c r="AG2847" s="419">
        <f t="shared" si="274"/>
        <v>0</v>
      </c>
      <c r="AH2847" s="419">
        <f t="shared" si="275"/>
        <v>0</v>
      </c>
    </row>
    <row r="2848" spans="1:34" ht="14.5" x14ac:dyDescent="0.35">
      <c r="A2848" s="681" t="s">
        <v>11526</v>
      </c>
      <c r="B2848" s="682" t="s">
        <v>11525</v>
      </c>
      <c r="C2848" s="419"/>
      <c r="D2848" s="419"/>
      <c r="E2848" s="419"/>
      <c r="F2848" s="419"/>
      <c r="G2848" s="419"/>
      <c r="H2848" s="419"/>
      <c r="I2848" s="419"/>
      <c r="J2848" s="419"/>
      <c r="K2848" s="419"/>
      <c r="L2848" s="419"/>
      <c r="M2848" t="s">
        <v>6051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 s="419">
        <f t="shared" si="270"/>
        <v>0</v>
      </c>
      <c r="AD2848" s="419">
        <f t="shared" si="271"/>
        <v>0</v>
      </c>
      <c r="AE2848" s="419">
        <f t="shared" si="272"/>
        <v>0</v>
      </c>
      <c r="AF2848" s="419">
        <f t="shared" si="273"/>
        <v>0</v>
      </c>
      <c r="AG2848" s="419">
        <f t="shared" si="274"/>
        <v>0</v>
      </c>
      <c r="AH2848" s="419">
        <f t="shared" si="275"/>
        <v>0</v>
      </c>
    </row>
    <row r="2849" spans="1:34" ht="14.5" x14ac:dyDescent="0.35">
      <c r="A2849" s="681" t="s">
        <v>5959</v>
      </c>
      <c r="B2849" s="682" t="s">
        <v>6052</v>
      </c>
      <c r="C2849" s="419"/>
      <c r="D2849" s="419"/>
      <c r="E2849" s="419"/>
      <c r="F2849" s="419"/>
      <c r="G2849" s="419"/>
      <c r="H2849" s="419"/>
      <c r="I2849" s="419"/>
      <c r="J2849" s="419"/>
      <c r="K2849" s="419"/>
      <c r="L2849" s="419"/>
      <c r="M2849" t="s">
        <v>6053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 s="419">
        <f t="shared" si="270"/>
        <v>0</v>
      </c>
      <c r="AD2849" s="419">
        <f t="shared" si="271"/>
        <v>0</v>
      </c>
      <c r="AE2849" s="419">
        <f t="shared" si="272"/>
        <v>0</v>
      </c>
      <c r="AF2849" s="419">
        <f t="shared" si="273"/>
        <v>0</v>
      </c>
      <c r="AG2849" s="419">
        <f t="shared" si="274"/>
        <v>0</v>
      </c>
      <c r="AH2849" s="419">
        <f t="shared" si="275"/>
        <v>0</v>
      </c>
    </row>
    <row r="2850" spans="1:34" ht="14.5" x14ac:dyDescent="0.35">
      <c r="A2850" s="681" t="s">
        <v>5800</v>
      </c>
      <c r="B2850" s="682" t="s">
        <v>7335</v>
      </c>
      <c r="C2850" s="419"/>
      <c r="D2850" s="419"/>
      <c r="E2850" s="419"/>
      <c r="F2850" s="419"/>
      <c r="G2850" s="419"/>
      <c r="H2850" s="419"/>
      <c r="I2850" s="419"/>
      <c r="J2850" s="419"/>
      <c r="K2850" s="419"/>
      <c r="L2850" s="419"/>
      <c r="M2850" t="s">
        <v>3331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 s="419">
        <f t="shared" si="270"/>
        <v>0</v>
      </c>
      <c r="AD2850" s="419">
        <f t="shared" si="271"/>
        <v>0</v>
      </c>
      <c r="AE2850" s="419">
        <f t="shared" si="272"/>
        <v>0</v>
      </c>
      <c r="AF2850" s="419">
        <f t="shared" si="273"/>
        <v>0</v>
      </c>
      <c r="AG2850" s="419">
        <f t="shared" si="274"/>
        <v>0</v>
      </c>
      <c r="AH2850" s="419">
        <f t="shared" si="275"/>
        <v>0</v>
      </c>
    </row>
    <row r="2851" spans="1:34" ht="14.5" x14ac:dyDescent="0.35">
      <c r="A2851" s="681" t="s">
        <v>5765</v>
      </c>
      <c r="B2851" s="682" t="s">
        <v>11625</v>
      </c>
      <c r="C2851" s="419"/>
      <c r="D2851" s="419"/>
      <c r="E2851" s="419"/>
      <c r="F2851" s="419"/>
      <c r="G2851" s="419"/>
      <c r="H2851" s="419"/>
      <c r="I2851" s="419"/>
      <c r="J2851" s="419"/>
      <c r="K2851" s="419"/>
      <c r="L2851" s="419"/>
      <c r="M2851" t="s">
        <v>11626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 s="419">
        <f t="shared" si="270"/>
        <v>0</v>
      </c>
      <c r="AD2851" s="419">
        <f t="shared" si="271"/>
        <v>0</v>
      </c>
      <c r="AE2851" s="419">
        <f t="shared" si="272"/>
        <v>0</v>
      </c>
      <c r="AF2851" s="419">
        <f t="shared" si="273"/>
        <v>0</v>
      </c>
      <c r="AG2851" s="419">
        <f t="shared" si="274"/>
        <v>0</v>
      </c>
      <c r="AH2851" s="419">
        <f t="shared" si="275"/>
        <v>0</v>
      </c>
    </row>
    <row r="2852" spans="1:34" ht="14.5" x14ac:dyDescent="0.35">
      <c r="A2852" s="681" t="s">
        <v>6054</v>
      </c>
      <c r="B2852" s="682" t="s">
        <v>11636</v>
      </c>
      <c r="C2852" s="419"/>
      <c r="D2852" s="419"/>
      <c r="E2852" s="419"/>
      <c r="F2852" s="419"/>
      <c r="G2852" s="419"/>
      <c r="H2852" s="419"/>
      <c r="I2852" s="419"/>
      <c r="J2852" s="419"/>
      <c r="K2852" s="419"/>
      <c r="L2852" s="419"/>
      <c r="M2852" t="s">
        <v>11637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 s="419">
        <f t="shared" si="270"/>
        <v>0</v>
      </c>
      <c r="AD2852" s="419">
        <f t="shared" si="271"/>
        <v>0</v>
      </c>
      <c r="AE2852" s="419">
        <f t="shared" si="272"/>
        <v>0</v>
      </c>
      <c r="AF2852" s="419">
        <f t="shared" si="273"/>
        <v>0</v>
      </c>
      <c r="AG2852" s="419">
        <f t="shared" si="274"/>
        <v>0</v>
      </c>
      <c r="AH2852" s="419">
        <f t="shared" si="275"/>
        <v>0</v>
      </c>
    </row>
    <row r="2853" spans="1:34" ht="14.5" x14ac:dyDescent="0.35">
      <c r="A2853" s="681" t="s">
        <v>6055</v>
      </c>
      <c r="B2853" s="682" t="s">
        <v>11652</v>
      </c>
      <c r="C2853" s="419"/>
      <c r="D2853" s="419"/>
      <c r="E2853" s="419"/>
      <c r="F2853" s="419"/>
      <c r="G2853" s="419"/>
      <c r="H2853" s="419"/>
      <c r="I2853" s="419"/>
      <c r="J2853" s="419"/>
      <c r="K2853" s="419"/>
      <c r="L2853" s="419"/>
      <c r="M2853" t="s">
        <v>14434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 s="419">
        <f t="shared" si="270"/>
        <v>0</v>
      </c>
      <c r="AD2853" s="419">
        <f t="shared" si="271"/>
        <v>0</v>
      </c>
      <c r="AE2853" s="419">
        <f t="shared" si="272"/>
        <v>0</v>
      </c>
      <c r="AF2853" s="419">
        <f t="shared" si="273"/>
        <v>0</v>
      </c>
      <c r="AG2853" s="419">
        <f t="shared" si="274"/>
        <v>0</v>
      </c>
      <c r="AH2853" s="419">
        <f t="shared" si="275"/>
        <v>0</v>
      </c>
    </row>
    <row r="2854" spans="1:34" ht="14.5" x14ac:dyDescent="0.35">
      <c r="A2854" s="681" t="s">
        <v>6056</v>
      </c>
      <c r="B2854" s="682" t="s">
        <v>6057</v>
      </c>
      <c r="C2854" s="419"/>
      <c r="D2854" s="419"/>
      <c r="E2854" s="419"/>
      <c r="F2854" s="419"/>
      <c r="G2854" s="419"/>
      <c r="H2854" s="419"/>
      <c r="I2854" s="419"/>
      <c r="J2854" s="419"/>
      <c r="K2854" s="419"/>
      <c r="L2854" s="419"/>
      <c r="M2854" t="s">
        <v>6058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 s="419">
        <f t="shared" si="270"/>
        <v>0</v>
      </c>
      <c r="AD2854" s="419">
        <f t="shared" si="271"/>
        <v>0</v>
      </c>
      <c r="AE2854" s="419">
        <f t="shared" si="272"/>
        <v>0</v>
      </c>
      <c r="AF2854" s="419">
        <f t="shared" si="273"/>
        <v>0</v>
      </c>
      <c r="AG2854" s="419">
        <f t="shared" si="274"/>
        <v>0</v>
      </c>
      <c r="AH2854" s="419">
        <f t="shared" si="275"/>
        <v>0</v>
      </c>
    </row>
    <row r="2855" spans="1:34" ht="14.5" x14ac:dyDescent="0.35">
      <c r="A2855" s="681" t="s">
        <v>6059</v>
      </c>
      <c r="B2855" s="682" t="s">
        <v>6060</v>
      </c>
      <c r="C2855" s="419"/>
      <c r="D2855" s="419"/>
      <c r="E2855" s="419"/>
      <c r="F2855" s="419"/>
      <c r="G2855" s="419"/>
      <c r="H2855" s="419"/>
      <c r="I2855" s="419"/>
      <c r="J2855" s="419"/>
      <c r="K2855" s="419"/>
      <c r="L2855" s="419"/>
      <c r="M2855" t="s">
        <v>6061</v>
      </c>
      <c r="N2855">
        <v>50</v>
      </c>
      <c r="O2855">
        <v>29</v>
      </c>
      <c r="P2855">
        <v>21</v>
      </c>
      <c r="Q2855">
        <v>10</v>
      </c>
      <c r="R2855">
        <v>2</v>
      </c>
      <c r="S2855">
        <v>8</v>
      </c>
      <c r="T2855">
        <v>13</v>
      </c>
      <c r="U2855">
        <v>17</v>
      </c>
      <c r="V2855">
        <v>0</v>
      </c>
      <c r="W2855">
        <v>6</v>
      </c>
      <c r="X2855">
        <v>1</v>
      </c>
      <c r="Y2855">
        <v>4</v>
      </c>
      <c r="Z2855">
        <v>9</v>
      </c>
      <c r="AA2855">
        <v>9</v>
      </c>
      <c r="AB2855">
        <v>0</v>
      </c>
      <c r="AC2855" s="419">
        <f t="shared" si="270"/>
        <v>4</v>
      </c>
      <c r="AD2855" s="419">
        <f t="shared" si="271"/>
        <v>1</v>
      </c>
      <c r="AE2855" s="419">
        <f t="shared" si="272"/>
        <v>4</v>
      </c>
      <c r="AF2855" s="419">
        <f t="shared" si="273"/>
        <v>4</v>
      </c>
      <c r="AG2855" s="419">
        <f t="shared" si="274"/>
        <v>8</v>
      </c>
      <c r="AH2855" s="419">
        <f t="shared" si="275"/>
        <v>0</v>
      </c>
    </row>
    <row r="2856" spans="1:34" ht="14.5" x14ac:dyDescent="0.35">
      <c r="A2856" s="681" t="s">
        <v>3984</v>
      </c>
      <c r="B2856" s="682" t="s">
        <v>11614</v>
      </c>
      <c r="C2856" s="419"/>
      <c r="D2856" s="419"/>
      <c r="E2856" s="419"/>
      <c r="F2856" s="419"/>
      <c r="G2856" s="419"/>
      <c r="H2856" s="419"/>
      <c r="I2856" s="419"/>
      <c r="J2856" s="419"/>
      <c r="K2856" s="419"/>
      <c r="L2856" s="419"/>
      <c r="M2856" t="s">
        <v>11615</v>
      </c>
      <c r="N2856">
        <v>11</v>
      </c>
      <c r="O2856">
        <v>6</v>
      </c>
      <c r="P2856">
        <v>5</v>
      </c>
      <c r="Q2856">
        <v>2</v>
      </c>
      <c r="R2856">
        <v>0</v>
      </c>
      <c r="S2856">
        <v>1</v>
      </c>
      <c r="T2856">
        <v>3</v>
      </c>
      <c r="U2856">
        <v>5</v>
      </c>
      <c r="V2856">
        <v>0</v>
      </c>
      <c r="W2856">
        <v>2</v>
      </c>
      <c r="X2856">
        <v>0</v>
      </c>
      <c r="Y2856">
        <v>0</v>
      </c>
      <c r="Z2856">
        <v>1</v>
      </c>
      <c r="AA2856">
        <v>3</v>
      </c>
      <c r="AB2856">
        <v>0</v>
      </c>
      <c r="AC2856" s="419">
        <f t="shared" si="270"/>
        <v>0</v>
      </c>
      <c r="AD2856" s="419">
        <f t="shared" si="271"/>
        <v>0</v>
      </c>
      <c r="AE2856" s="419">
        <f t="shared" si="272"/>
        <v>1</v>
      </c>
      <c r="AF2856" s="419">
        <f t="shared" si="273"/>
        <v>2</v>
      </c>
      <c r="AG2856" s="419">
        <f t="shared" si="274"/>
        <v>2</v>
      </c>
      <c r="AH2856" s="419">
        <f t="shared" si="275"/>
        <v>0</v>
      </c>
    </row>
    <row r="2857" spans="1:34" ht="14.5" x14ac:dyDescent="0.35">
      <c r="A2857" s="681" t="s">
        <v>1667</v>
      </c>
      <c r="B2857" s="682" t="s">
        <v>6062</v>
      </c>
      <c r="C2857" s="419"/>
      <c r="D2857" s="419"/>
      <c r="E2857" s="419"/>
      <c r="F2857" s="419"/>
      <c r="G2857" s="419"/>
      <c r="H2857" s="419"/>
      <c r="I2857" s="419"/>
      <c r="J2857" s="419"/>
      <c r="K2857" s="419"/>
      <c r="L2857" s="419"/>
      <c r="M2857" t="s">
        <v>6063</v>
      </c>
      <c r="N2857">
        <v>7</v>
      </c>
      <c r="O2857">
        <v>5</v>
      </c>
      <c r="P2857">
        <v>2</v>
      </c>
      <c r="Q2857">
        <v>1</v>
      </c>
      <c r="R2857">
        <v>2</v>
      </c>
      <c r="S2857">
        <v>1</v>
      </c>
      <c r="T2857">
        <v>0</v>
      </c>
      <c r="U2857">
        <v>3</v>
      </c>
      <c r="V2857">
        <v>0</v>
      </c>
      <c r="W2857">
        <v>1</v>
      </c>
      <c r="X2857">
        <v>0</v>
      </c>
      <c r="Y2857">
        <v>1</v>
      </c>
      <c r="Z2857">
        <v>0</v>
      </c>
      <c r="AA2857">
        <v>3</v>
      </c>
      <c r="AB2857">
        <v>0</v>
      </c>
      <c r="AC2857" s="419">
        <f t="shared" si="270"/>
        <v>0</v>
      </c>
      <c r="AD2857" s="419">
        <f t="shared" si="271"/>
        <v>2</v>
      </c>
      <c r="AE2857" s="419">
        <f t="shared" si="272"/>
        <v>0</v>
      </c>
      <c r="AF2857" s="419">
        <f t="shared" si="273"/>
        <v>0</v>
      </c>
      <c r="AG2857" s="419">
        <f t="shared" si="274"/>
        <v>0</v>
      </c>
      <c r="AH2857" s="419">
        <f t="shared" si="275"/>
        <v>0</v>
      </c>
    </row>
    <row r="2858" spans="1:34" ht="14.5" x14ac:dyDescent="0.35">
      <c r="A2858" s="681" t="s">
        <v>7380</v>
      </c>
      <c r="B2858" s="682" t="s">
        <v>6064</v>
      </c>
      <c r="C2858" s="419"/>
      <c r="D2858" s="419"/>
      <c r="E2858" s="419"/>
      <c r="F2858" s="419"/>
      <c r="G2858" s="419"/>
      <c r="H2858" s="419"/>
      <c r="I2858" s="419"/>
      <c r="J2858" s="419"/>
      <c r="K2858" s="419"/>
      <c r="L2858" s="419"/>
      <c r="M2858" t="s">
        <v>6065</v>
      </c>
      <c r="N2858">
        <v>45</v>
      </c>
      <c r="O2858">
        <v>24</v>
      </c>
      <c r="P2858">
        <v>21</v>
      </c>
      <c r="Q2858">
        <v>15</v>
      </c>
      <c r="R2858">
        <v>8</v>
      </c>
      <c r="S2858">
        <v>17</v>
      </c>
      <c r="T2858">
        <v>1</v>
      </c>
      <c r="U2858">
        <v>4</v>
      </c>
      <c r="V2858">
        <v>0</v>
      </c>
      <c r="W2858">
        <v>8</v>
      </c>
      <c r="X2858">
        <v>5</v>
      </c>
      <c r="Y2858">
        <v>9</v>
      </c>
      <c r="Z2858">
        <v>0</v>
      </c>
      <c r="AA2858">
        <v>2</v>
      </c>
      <c r="AB2858">
        <v>0</v>
      </c>
      <c r="AC2858" s="419">
        <f t="shared" si="270"/>
        <v>7</v>
      </c>
      <c r="AD2858" s="419">
        <f t="shared" si="271"/>
        <v>3</v>
      </c>
      <c r="AE2858" s="419">
        <f t="shared" si="272"/>
        <v>8</v>
      </c>
      <c r="AF2858" s="419">
        <f t="shared" si="273"/>
        <v>1</v>
      </c>
      <c r="AG2858" s="419">
        <f t="shared" si="274"/>
        <v>2</v>
      </c>
      <c r="AH2858" s="419">
        <f t="shared" si="275"/>
        <v>0</v>
      </c>
    </row>
    <row r="2859" spans="1:34" ht="14.5" x14ac:dyDescent="0.35">
      <c r="A2859" s="681" t="s">
        <v>7817</v>
      </c>
      <c r="B2859" s="682" t="s">
        <v>6066</v>
      </c>
      <c r="C2859" s="419"/>
      <c r="D2859" s="419"/>
      <c r="E2859" s="419"/>
      <c r="F2859" s="419"/>
      <c r="G2859" s="419"/>
      <c r="H2859" s="419"/>
      <c r="I2859" s="419"/>
      <c r="J2859" s="419"/>
      <c r="K2859" s="419"/>
      <c r="L2859" s="419"/>
      <c r="M2859" t="s">
        <v>7818</v>
      </c>
      <c r="N2859">
        <v>19</v>
      </c>
      <c r="O2859">
        <v>13</v>
      </c>
      <c r="P2859">
        <v>6</v>
      </c>
      <c r="Q2859">
        <v>2</v>
      </c>
      <c r="R2859">
        <v>5</v>
      </c>
      <c r="S2859">
        <v>4</v>
      </c>
      <c r="T2859">
        <v>7</v>
      </c>
      <c r="U2859">
        <v>1</v>
      </c>
      <c r="V2859">
        <v>0</v>
      </c>
      <c r="W2859">
        <v>2</v>
      </c>
      <c r="X2859">
        <v>1</v>
      </c>
      <c r="Y2859">
        <v>3</v>
      </c>
      <c r="Z2859">
        <v>6</v>
      </c>
      <c r="AA2859">
        <v>1</v>
      </c>
      <c r="AB2859">
        <v>0</v>
      </c>
      <c r="AC2859" s="419">
        <f t="shared" si="270"/>
        <v>0</v>
      </c>
      <c r="AD2859" s="419">
        <f t="shared" si="271"/>
        <v>4</v>
      </c>
      <c r="AE2859" s="419">
        <f t="shared" si="272"/>
        <v>1</v>
      </c>
      <c r="AF2859" s="419">
        <f t="shared" si="273"/>
        <v>1</v>
      </c>
      <c r="AG2859" s="419">
        <f t="shared" si="274"/>
        <v>0</v>
      </c>
      <c r="AH2859" s="419">
        <f t="shared" si="275"/>
        <v>0</v>
      </c>
    </row>
    <row r="2860" spans="1:34" ht="14.5" x14ac:dyDescent="0.35">
      <c r="A2860" s="681" t="s">
        <v>5794</v>
      </c>
      <c r="B2860" s="682" t="s">
        <v>6067</v>
      </c>
      <c r="C2860" s="419"/>
      <c r="D2860" s="419"/>
      <c r="E2860" s="419"/>
      <c r="F2860" s="419"/>
      <c r="G2860" s="419"/>
      <c r="H2860" s="419"/>
      <c r="I2860" s="419"/>
      <c r="J2860" s="419"/>
      <c r="K2860" s="419"/>
      <c r="L2860" s="419"/>
      <c r="M2860" t="s">
        <v>6068</v>
      </c>
      <c r="N2860">
        <v>25</v>
      </c>
      <c r="O2860">
        <v>16</v>
      </c>
      <c r="P2860">
        <v>9</v>
      </c>
      <c r="Q2860">
        <v>3</v>
      </c>
      <c r="R2860">
        <v>9</v>
      </c>
      <c r="S2860">
        <v>4</v>
      </c>
      <c r="T2860">
        <v>2</v>
      </c>
      <c r="U2860">
        <v>7</v>
      </c>
      <c r="V2860">
        <v>0</v>
      </c>
      <c r="W2860">
        <v>2</v>
      </c>
      <c r="X2860">
        <v>5</v>
      </c>
      <c r="Y2860">
        <v>4</v>
      </c>
      <c r="Z2860">
        <v>1</v>
      </c>
      <c r="AA2860">
        <v>4</v>
      </c>
      <c r="AB2860">
        <v>0</v>
      </c>
      <c r="AC2860" s="419">
        <f t="shared" si="270"/>
        <v>1</v>
      </c>
      <c r="AD2860" s="419">
        <f t="shared" si="271"/>
        <v>4</v>
      </c>
      <c r="AE2860" s="419">
        <f t="shared" si="272"/>
        <v>0</v>
      </c>
      <c r="AF2860" s="419">
        <f t="shared" si="273"/>
        <v>1</v>
      </c>
      <c r="AG2860" s="419">
        <f t="shared" si="274"/>
        <v>3</v>
      </c>
      <c r="AH2860" s="419">
        <f t="shared" si="275"/>
        <v>0</v>
      </c>
    </row>
    <row r="2861" spans="1:34" ht="14.5" x14ac:dyDescent="0.35">
      <c r="A2861" s="681" t="s">
        <v>4610</v>
      </c>
      <c r="B2861" s="682" t="s">
        <v>6070</v>
      </c>
      <c r="C2861" s="419"/>
      <c r="D2861" s="419"/>
      <c r="E2861" s="419"/>
      <c r="F2861" s="419"/>
      <c r="G2861" s="419"/>
      <c r="H2861" s="419"/>
      <c r="I2861" s="419"/>
      <c r="J2861" s="419"/>
      <c r="K2861" s="419"/>
      <c r="L2861" s="419"/>
      <c r="M2861" t="s">
        <v>21573</v>
      </c>
      <c r="N2861">
        <v>54</v>
      </c>
      <c r="O2861">
        <v>26</v>
      </c>
      <c r="P2861">
        <v>28</v>
      </c>
      <c r="Q2861">
        <v>7</v>
      </c>
      <c r="R2861">
        <v>11</v>
      </c>
      <c r="S2861">
        <v>17</v>
      </c>
      <c r="T2861">
        <v>10</v>
      </c>
      <c r="U2861">
        <v>9</v>
      </c>
      <c r="V2861">
        <v>0</v>
      </c>
      <c r="W2861">
        <v>5</v>
      </c>
      <c r="X2861">
        <v>5</v>
      </c>
      <c r="Y2861">
        <v>7</v>
      </c>
      <c r="Z2861">
        <v>5</v>
      </c>
      <c r="AA2861">
        <v>4</v>
      </c>
      <c r="AB2861">
        <v>0</v>
      </c>
      <c r="AC2861" s="419">
        <f t="shared" si="270"/>
        <v>2</v>
      </c>
      <c r="AD2861" s="419">
        <f t="shared" si="271"/>
        <v>6</v>
      </c>
      <c r="AE2861" s="419">
        <f t="shared" si="272"/>
        <v>10</v>
      </c>
      <c r="AF2861" s="419">
        <f t="shared" si="273"/>
        <v>5</v>
      </c>
      <c r="AG2861" s="419">
        <f t="shared" si="274"/>
        <v>5</v>
      </c>
      <c r="AH2861" s="419">
        <f t="shared" si="275"/>
        <v>0</v>
      </c>
    </row>
    <row r="2862" spans="1:34" ht="14.5" x14ac:dyDescent="0.35">
      <c r="A2862" s="681" t="s">
        <v>4735</v>
      </c>
      <c r="B2862" s="682" t="s">
        <v>6071</v>
      </c>
      <c r="C2862" s="419"/>
      <c r="D2862" s="419"/>
      <c r="E2862" s="419"/>
      <c r="F2862" s="419"/>
      <c r="G2862" s="419"/>
      <c r="H2862" s="419"/>
      <c r="I2862" s="419"/>
      <c r="J2862" s="419"/>
      <c r="K2862" s="419"/>
      <c r="L2862" s="419"/>
      <c r="M2862" t="s">
        <v>21574</v>
      </c>
      <c r="N2862">
        <v>28</v>
      </c>
      <c r="O2862">
        <v>14</v>
      </c>
      <c r="P2862">
        <v>14</v>
      </c>
      <c r="Q2862">
        <v>5</v>
      </c>
      <c r="R2862">
        <v>3</v>
      </c>
      <c r="S2862">
        <v>7</v>
      </c>
      <c r="T2862">
        <v>8</v>
      </c>
      <c r="U2862">
        <v>3</v>
      </c>
      <c r="V2862">
        <v>2</v>
      </c>
      <c r="W2862">
        <v>2</v>
      </c>
      <c r="X2862">
        <v>1</v>
      </c>
      <c r="Y2862">
        <v>4</v>
      </c>
      <c r="Z2862">
        <v>5</v>
      </c>
      <c r="AA2862">
        <v>1</v>
      </c>
      <c r="AB2862">
        <v>1</v>
      </c>
      <c r="AC2862" s="419">
        <f t="shared" si="270"/>
        <v>3</v>
      </c>
      <c r="AD2862" s="419">
        <f t="shared" si="271"/>
        <v>2</v>
      </c>
      <c r="AE2862" s="419">
        <f t="shared" si="272"/>
        <v>3</v>
      </c>
      <c r="AF2862" s="419">
        <f t="shared" si="273"/>
        <v>3</v>
      </c>
      <c r="AG2862" s="419">
        <f t="shared" si="274"/>
        <v>2</v>
      </c>
      <c r="AH2862" s="419">
        <f t="shared" si="275"/>
        <v>1</v>
      </c>
    </row>
    <row r="2863" spans="1:34" ht="14.5" x14ac:dyDescent="0.35">
      <c r="A2863" s="681" t="s">
        <v>6072</v>
      </c>
      <c r="B2863" s="682" t="s">
        <v>11565</v>
      </c>
      <c r="C2863" s="419"/>
      <c r="D2863" s="419"/>
      <c r="E2863" s="419"/>
      <c r="F2863" s="419"/>
      <c r="G2863" s="419"/>
      <c r="H2863" s="419"/>
      <c r="I2863" s="419"/>
      <c r="J2863" s="419"/>
      <c r="K2863" s="419"/>
      <c r="L2863" s="419"/>
      <c r="M2863" t="s">
        <v>11566</v>
      </c>
      <c r="N2863">
        <v>14</v>
      </c>
      <c r="O2863">
        <v>6</v>
      </c>
      <c r="P2863">
        <v>8</v>
      </c>
      <c r="Q2863">
        <v>2</v>
      </c>
      <c r="R2863">
        <v>8</v>
      </c>
      <c r="S2863">
        <v>1</v>
      </c>
      <c r="T2863">
        <v>0</v>
      </c>
      <c r="U2863">
        <v>3</v>
      </c>
      <c r="V2863">
        <v>0</v>
      </c>
      <c r="W2863">
        <v>2</v>
      </c>
      <c r="X2863">
        <v>3</v>
      </c>
      <c r="Y2863">
        <v>0</v>
      </c>
      <c r="Z2863">
        <v>0</v>
      </c>
      <c r="AA2863">
        <v>1</v>
      </c>
      <c r="AB2863">
        <v>0</v>
      </c>
      <c r="AC2863" s="419">
        <f t="shared" si="270"/>
        <v>0</v>
      </c>
      <c r="AD2863" s="419">
        <f t="shared" si="271"/>
        <v>5</v>
      </c>
      <c r="AE2863" s="419">
        <f t="shared" si="272"/>
        <v>1</v>
      </c>
      <c r="AF2863" s="419">
        <f t="shared" si="273"/>
        <v>0</v>
      </c>
      <c r="AG2863" s="419">
        <f t="shared" si="274"/>
        <v>2</v>
      </c>
      <c r="AH2863" s="419">
        <f t="shared" si="275"/>
        <v>0</v>
      </c>
    </row>
    <row r="2864" spans="1:34" ht="14.5" x14ac:dyDescent="0.35">
      <c r="A2864" s="681" t="s">
        <v>4394</v>
      </c>
      <c r="B2864" s="682" t="s">
        <v>6073</v>
      </c>
      <c r="C2864" s="419"/>
      <c r="D2864" s="419"/>
      <c r="E2864" s="419"/>
      <c r="F2864" s="419"/>
      <c r="G2864" s="419"/>
      <c r="H2864" s="419"/>
      <c r="I2864" s="419"/>
      <c r="J2864" s="419"/>
      <c r="K2864" s="419"/>
      <c r="L2864" s="419"/>
      <c r="M2864" t="s">
        <v>17391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 s="419">
        <f t="shared" si="270"/>
        <v>0</v>
      </c>
      <c r="AD2864" s="419">
        <f t="shared" si="271"/>
        <v>0</v>
      </c>
      <c r="AE2864" s="419">
        <f t="shared" si="272"/>
        <v>0</v>
      </c>
      <c r="AF2864" s="419">
        <f t="shared" si="273"/>
        <v>0</v>
      </c>
      <c r="AG2864" s="419">
        <f t="shared" si="274"/>
        <v>0</v>
      </c>
      <c r="AH2864" s="419">
        <f t="shared" si="275"/>
        <v>0</v>
      </c>
    </row>
    <row r="2865" spans="1:34" ht="14.5" x14ac:dyDescent="0.35">
      <c r="A2865" s="681" t="s">
        <v>835</v>
      </c>
      <c r="B2865" s="682" t="s">
        <v>6074</v>
      </c>
      <c r="C2865" s="419"/>
      <c r="D2865" s="419"/>
      <c r="E2865" s="419"/>
      <c r="F2865" s="419"/>
      <c r="G2865" s="419"/>
      <c r="H2865" s="419"/>
      <c r="I2865" s="419"/>
      <c r="J2865" s="419"/>
      <c r="K2865" s="419"/>
      <c r="L2865" s="419"/>
      <c r="M2865" t="s">
        <v>21577</v>
      </c>
      <c r="N2865">
        <v>8</v>
      </c>
      <c r="O2865">
        <v>3</v>
      </c>
      <c r="P2865">
        <v>5</v>
      </c>
      <c r="Q2865">
        <v>3</v>
      </c>
      <c r="R2865">
        <v>3</v>
      </c>
      <c r="S2865">
        <v>1</v>
      </c>
      <c r="T2865">
        <v>0</v>
      </c>
      <c r="U2865">
        <v>1</v>
      </c>
      <c r="V2865">
        <v>0</v>
      </c>
      <c r="W2865">
        <v>1</v>
      </c>
      <c r="X2865">
        <v>2</v>
      </c>
      <c r="Y2865">
        <v>0</v>
      </c>
      <c r="Z2865">
        <v>0</v>
      </c>
      <c r="AA2865">
        <v>0</v>
      </c>
      <c r="AB2865">
        <v>0</v>
      </c>
      <c r="AC2865" s="419">
        <f t="shared" si="270"/>
        <v>2</v>
      </c>
      <c r="AD2865" s="419">
        <f t="shared" si="271"/>
        <v>1</v>
      </c>
      <c r="AE2865" s="419">
        <f t="shared" si="272"/>
        <v>1</v>
      </c>
      <c r="AF2865" s="419">
        <f t="shared" si="273"/>
        <v>0</v>
      </c>
      <c r="AG2865" s="419">
        <f t="shared" si="274"/>
        <v>1</v>
      </c>
      <c r="AH2865" s="419">
        <f t="shared" si="275"/>
        <v>0</v>
      </c>
    </row>
    <row r="2866" spans="1:34" ht="14.5" x14ac:dyDescent="0.35">
      <c r="A2866" s="681" t="s">
        <v>6075</v>
      </c>
      <c r="B2866" s="682" t="s">
        <v>11550</v>
      </c>
      <c r="C2866" s="419"/>
      <c r="D2866" s="419"/>
      <c r="E2866" s="419"/>
      <c r="F2866" s="419"/>
      <c r="G2866" s="419"/>
      <c r="H2866" s="419"/>
      <c r="I2866" s="419"/>
      <c r="J2866" s="419"/>
      <c r="K2866" s="419"/>
      <c r="L2866" s="419"/>
      <c r="M2866" t="s">
        <v>21578</v>
      </c>
      <c r="N2866">
        <v>5</v>
      </c>
      <c r="O2866">
        <v>4</v>
      </c>
      <c r="P2866">
        <v>1</v>
      </c>
      <c r="Q2866">
        <v>0</v>
      </c>
      <c r="R2866">
        <v>1</v>
      </c>
      <c r="S2866">
        <v>2</v>
      </c>
      <c r="T2866">
        <v>1</v>
      </c>
      <c r="U2866">
        <v>1</v>
      </c>
      <c r="V2866">
        <v>0</v>
      </c>
      <c r="W2866">
        <v>0</v>
      </c>
      <c r="X2866">
        <v>1</v>
      </c>
      <c r="Y2866">
        <v>2</v>
      </c>
      <c r="Z2866">
        <v>0</v>
      </c>
      <c r="AA2866">
        <v>1</v>
      </c>
      <c r="AB2866">
        <v>0</v>
      </c>
      <c r="AC2866" s="419">
        <f t="shared" si="270"/>
        <v>0</v>
      </c>
      <c r="AD2866" s="419">
        <f t="shared" si="271"/>
        <v>0</v>
      </c>
      <c r="AE2866" s="419">
        <f t="shared" si="272"/>
        <v>0</v>
      </c>
      <c r="AF2866" s="419">
        <f t="shared" si="273"/>
        <v>1</v>
      </c>
      <c r="AG2866" s="419">
        <f t="shared" si="274"/>
        <v>0</v>
      </c>
      <c r="AH2866" s="419">
        <f t="shared" si="275"/>
        <v>0</v>
      </c>
    </row>
    <row r="2867" spans="1:34" ht="14.5" x14ac:dyDescent="0.35">
      <c r="A2867" s="681" t="s">
        <v>7282</v>
      </c>
      <c r="B2867" s="682" t="s">
        <v>6076</v>
      </c>
      <c r="C2867" s="419"/>
      <c r="D2867" s="419"/>
      <c r="E2867" s="419"/>
      <c r="F2867" s="419"/>
      <c r="G2867" s="419"/>
      <c r="H2867" s="419"/>
      <c r="I2867" s="419"/>
      <c r="J2867" s="419"/>
      <c r="K2867" s="419"/>
      <c r="L2867" s="419"/>
      <c r="M2867" t="s">
        <v>6077</v>
      </c>
      <c r="N2867">
        <v>6</v>
      </c>
      <c r="O2867">
        <v>3</v>
      </c>
      <c r="P2867">
        <v>3</v>
      </c>
      <c r="Q2867">
        <v>3</v>
      </c>
      <c r="R2867">
        <v>0</v>
      </c>
      <c r="S2867">
        <v>1</v>
      </c>
      <c r="T2867">
        <v>2</v>
      </c>
      <c r="U2867">
        <v>0</v>
      </c>
      <c r="V2867">
        <v>0</v>
      </c>
      <c r="W2867">
        <v>1</v>
      </c>
      <c r="X2867">
        <v>0</v>
      </c>
      <c r="Y2867">
        <v>1</v>
      </c>
      <c r="Z2867">
        <v>1</v>
      </c>
      <c r="AA2867">
        <v>0</v>
      </c>
      <c r="AB2867">
        <v>0</v>
      </c>
      <c r="AC2867" s="419">
        <f t="shared" si="270"/>
        <v>2</v>
      </c>
      <c r="AD2867" s="419">
        <f t="shared" si="271"/>
        <v>0</v>
      </c>
      <c r="AE2867" s="419">
        <f t="shared" si="272"/>
        <v>0</v>
      </c>
      <c r="AF2867" s="419">
        <f t="shared" si="273"/>
        <v>1</v>
      </c>
      <c r="AG2867" s="419">
        <f t="shared" si="274"/>
        <v>0</v>
      </c>
      <c r="AH2867" s="419">
        <f t="shared" si="275"/>
        <v>0</v>
      </c>
    </row>
    <row r="2868" spans="1:34" ht="14.5" x14ac:dyDescent="0.35">
      <c r="A2868" s="681" t="s">
        <v>6078</v>
      </c>
      <c r="B2868" s="682" t="s">
        <v>6079</v>
      </c>
      <c r="C2868" s="419"/>
      <c r="D2868" s="419"/>
      <c r="E2868" s="419"/>
      <c r="F2868" s="419"/>
      <c r="G2868" s="419"/>
      <c r="H2868" s="419"/>
      <c r="I2868" s="419"/>
      <c r="J2868" s="419"/>
      <c r="K2868" s="419"/>
      <c r="L2868" s="419"/>
      <c r="M2868" t="s">
        <v>21579</v>
      </c>
      <c r="N2868">
        <v>5</v>
      </c>
      <c r="O2868">
        <v>3</v>
      </c>
      <c r="P2868">
        <v>2</v>
      </c>
      <c r="Q2868">
        <v>0</v>
      </c>
      <c r="R2868">
        <v>1</v>
      </c>
      <c r="S2868">
        <v>0</v>
      </c>
      <c r="T2868">
        <v>3</v>
      </c>
      <c r="U2868">
        <v>1</v>
      </c>
      <c r="V2868">
        <v>0</v>
      </c>
      <c r="W2868">
        <v>0</v>
      </c>
      <c r="X2868">
        <v>0</v>
      </c>
      <c r="Y2868">
        <v>0</v>
      </c>
      <c r="Z2868">
        <v>3</v>
      </c>
      <c r="AA2868">
        <v>0</v>
      </c>
      <c r="AB2868">
        <v>0</v>
      </c>
      <c r="AC2868" s="419">
        <f t="shared" si="270"/>
        <v>0</v>
      </c>
      <c r="AD2868" s="419">
        <f t="shared" si="271"/>
        <v>1</v>
      </c>
      <c r="AE2868" s="419">
        <f t="shared" si="272"/>
        <v>0</v>
      </c>
      <c r="AF2868" s="419">
        <f t="shared" si="273"/>
        <v>0</v>
      </c>
      <c r="AG2868" s="419">
        <f t="shared" si="274"/>
        <v>1</v>
      </c>
      <c r="AH2868" s="419">
        <f t="shared" si="275"/>
        <v>0</v>
      </c>
    </row>
    <row r="2869" spans="1:34" ht="14.5" x14ac:dyDescent="0.35">
      <c r="A2869" s="681" t="s">
        <v>7284</v>
      </c>
      <c r="B2869" s="682" t="s">
        <v>6080</v>
      </c>
      <c r="C2869" s="419"/>
      <c r="D2869" s="419"/>
      <c r="E2869" s="419"/>
      <c r="F2869" s="419"/>
      <c r="G2869" s="419"/>
      <c r="H2869" s="419"/>
      <c r="I2869" s="419"/>
      <c r="J2869" s="419"/>
      <c r="K2869" s="419"/>
      <c r="L2869" s="419"/>
      <c r="M2869" t="s">
        <v>6081</v>
      </c>
      <c r="N2869">
        <v>9</v>
      </c>
      <c r="O2869">
        <v>9</v>
      </c>
      <c r="P2869">
        <v>0</v>
      </c>
      <c r="Q2869">
        <v>0</v>
      </c>
      <c r="R2869">
        <v>7</v>
      </c>
      <c r="S2869">
        <v>0</v>
      </c>
      <c r="T2869">
        <v>0</v>
      </c>
      <c r="U2869">
        <v>0</v>
      </c>
      <c r="V2869">
        <v>2</v>
      </c>
      <c r="W2869">
        <v>0</v>
      </c>
      <c r="X2869">
        <v>7</v>
      </c>
      <c r="Y2869">
        <v>0</v>
      </c>
      <c r="Z2869">
        <v>0</v>
      </c>
      <c r="AA2869">
        <v>0</v>
      </c>
      <c r="AB2869">
        <v>2</v>
      </c>
      <c r="AC2869" s="419">
        <f t="shared" si="270"/>
        <v>0</v>
      </c>
      <c r="AD2869" s="419">
        <f t="shared" si="271"/>
        <v>0</v>
      </c>
      <c r="AE2869" s="419">
        <f t="shared" si="272"/>
        <v>0</v>
      </c>
      <c r="AF2869" s="419">
        <f t="shared" si="273"/>
        <v>0</v>
      </c>
      <c r="AG2869" s="419">
        <f t="shared" si="274"/>
        <v>0</v>
      </c>
      <c r="AH2869" s="419">
        <f t="shared" si="275"/>
        <v>0</v>
      </c>
    </row>
    <row r="2870" spans="1:34" ht="14.5" x14ac:dyDescent="0.35">
      <c r="A2870" s="681" t="s">
        <v>7285</v>
      </c>
      <c r="B2870" s="682" t="s">
        <v>6082</v>
      </c>
      <c r="C2870" s="419"/>
      <c r="D2870" s="419"/>
      <c r="E2870" s="419"/>
      <c r="F2870" s="419"/>
      <c r="G2870" s="419"/>
      <c r="H2870" s="419"/>
      <c r="I2870" s="419"/>
      <c r="J2870" s="419"/>
      <c r="K2870" s="419"/>
      <c r="L2870" s="419"/>
      <c r="M2870" t="s">
        <v>6083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 s="419">
        <f t="shared" si="270"/>
        <v>0</v>
      </c>
      <c r="AD2870" s="419">
        <f t="shared" si="271"/>
        <v>0</v>
      </c>
      <c r="AE2870" s="419">
        <f t="shared" si="272"/>
        <v>0</v>
      </c>
      <c r="AF2870" s="419">
        <f t="shared" si="273"/>
        <v>0</v>
      </c>
      <c r="AG2870" s="419">
        <f t="shared" si="274"/>
        <v>0</v>
      </c>
      <c r="AH2870" s="419">
        <f t="shared" si="275"/>
        <v>0</v>
      </c>
    </row>
    <row r="2871" spans="1:34" ht="14.5" x14ac:dyDescent="0.35">
      <c r="A2871" s="681" t="s">
        <v>6084</v>
      </c>
      <c r="B2871" s="682" t="s">
        <v>11322</v>
      </c>
      <c r="C2871" s="419"/>
      <c r="D2871" s="419"/>
      <c r="E2871" s="419"/>
      <c r="F2871" s="419"/>
      <c r="G2871" s="419"/>
      <c r="H2871" s="419"/>
      <c r="I2871" s="419"/>
      <c r="J2871" s="419"/>
      <c r="K2871" s="419"/>
      <c r="L2871" s="419"/>
      <c r="M2871" t="s">
        <v>11323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 s="419">
        <f t="shared" si="270"/>
        <v>0</v>
      </c>
      <c r="AD2871" s="419">
        <f t="shared" si="271"/>
        <v>0</v>
      </c>
      <c r="AE2871" s="419">
        <f t="shared" si="272"/>
        <v>0</v>
      </c>
      <c r="AF2871" s="419">
        <f t="shared" si="273"/>
        <v>0</v>
      </c>
      <c r="AG2871" s="419">
        <f t="shared" si="274"/>
        <v>0</v>
      </c>
      <c r="AH2871" s="419">
        <f t="shared" si="275"/>
        <v>0</v>
      </c>
    </row>
    <row r="2872" spans="1:34" ht="14.5" x14ac:dyDescent="0.35">
      <c r="A2872" s="681" t="s">
        <v>6085</v>
      </c>
      <c r="B2872" s="682" t="s">
        <v>6086</v>
      </c>
      <c r="C2872" s="419"/>
      <c r="D2872" s="419"/>
      <c r="E2872" s="419"/>
      <c r="F2872" s="419"/>
      <c r="G2872" s="419"/>
      <c r="H2872" s="419"/>
      <c r="I2872" s="419"/>
      <c r="J2872" s="419"/>
      <c r="K2872" s="419"/>
      <c r="L2872" s="419"/>
      <c r="M2872" t="s">
        <v>5316</v>
      </c>
      <c r="N2872">
        <v>44</v>
      </c>
      <c r="O2872">
        <v>23</v>
      </c>
      <c r="P2872">
        <v>21</v>
      </c>
      <c r="Q2872">
        <v>4</v>
      </c>
      <c r="R2872">
        <v>3</v>
      </c>
      <c r="S2872">
        <v>11</v>
      </c>
      <c r="T2872">
        <v>10</v>
      </c>
      <c r="U2872">
        <v>13</v>
      </c>
      <c r="V2872">
        <v>3</v>
      </c>
      <c r="W2872">
        <v>2</v>
      </c>
      <c r="X2872">
        <v>1</v>
      </c>
      <c r="Y2872">
        <v>6</v>
      </c>
      <c r="Z2872">
        <v>5</v>
      </c>
      <c r="AA2872">
        <v>8</v>
      </c>
      <c r="AB2872">
        <v>1</v>
      </c>
      <c r="AC2872" s="419">
        <f t="shared" si="270"/>
        <v>2</v>
      </c>
      <c r="AD2872" s="419">
        <f t="shared" si="271"/>
        <v>2</v>
      </c>
      <c r="AE2872" s="419">
        <f t="shared" si="272"/>
        <v>5</v>
      </c>
      <c r="AF2872" s="419">
        <f t="shared" si="273"/>
        <v>5</v>
      </c>
      <c r="AG2872" s="419">
        <f t="shared" si="274"/>
        <v>5</v>
      </c>
      <c r="AH2872" s="419">
        <f t="shared" si="275"/>
        <v>2</v>
      </c>
    </row>
    <row r="2873" spans="1:34" ht="14.5" x14ac:dyDescent="0.35">
      <c r="A2873" s="681" t="s">
        <v>4188</v>
      </c>
      <c r="B2873" s="682" t="s">
        <v>6087</v>
      </c>
      <c r="C2873" s="419"/>
      <c r="D2873" s="419"/>
      <c r="E2873" s="419"/>
      <c r="F2873" s="419"/>
      <c r="G2873" s="419"/>
      <c r="H2873" s="419"/>
      <c r="I2873" s="419"/>
      <c r="J2873" s="419"/>
      <c r="K2873" s="419"/>
      <c r="L2873" s="419"/>
      <c r="M2873" t="s">
        <v>6088</v>
      </c>
      <c r="N2873">
        <v>10</v>
      </c>
      <c r="O2873">
        <v>3</v>
      </c>
      <c r="P2873">
        <v>7</v>
      </c>
      <c r="Q2873">
        <v>0</v>
      </c>
      <c r="R2873">
        <v>2</v>
      </c>
      <c r="S2873">
        <v>1</v>
      </c>
      <c r="T2873">
        <v>1</v>
      </c>
      <c r="U2873">
        <v>1</v>
      </c>
      <c r="V2873">
        <v>5</v>
      </c>
      <c r="W2873">
        <v>0</v>
      </c>
      <c r="X2873">
        <v>1</v>
      </c>
      <c r="Y2873">
        <v>1</v>
      </c>
      <c r="Z2873">
        <v>1</v>
      </c>
      <c r="AA2873">
        <v>0</v>
      </c>
      <c r="AB2873">
        <v>0</v>
      </c>
      <c r="AC2873" s="419">
        <f t="shared" si="270"/>
        <v>0</v>
      </c>
      <c r="AD2873" s="419">
        <f t="shared" si="271"/>
        <v>1</v>
      </c>
      <c r="AE2873" s="419">
        <f t="shared" si="272"/>
        <v>0</v>
      </c>
      <c r="AF2873" s="419">
        <f t="shared" si="273"/>
        <v>0</v>
      </c>
      <c r="AG2873" s="419">
        <f t="shared" si="274"/>
        <v>1</v>
      </c>
      <c r="AH2873" s="419">
        <f t="shared" si="275"/>
        <v>5</v>
      </c>
    </row>
    <row r="2874" spans="1:34" ht="14.5" x14ac:dyDescent="0.35">
      <c r="A2874" s="681" t="s">
        <v>4238</v>
      </c>
      <c r="B2874" s="682" t="s">
        <v>11654</v>
      </c>
      <c r="C2874" s="419"/>
      <c r="D2874" s="419"/>
      <c r="E2874" s="419"/>
      <c r="F2874" s="419"/>
      <c r="G2874" s="419"/>
      <c r="H2874" s="419"/>
      <c r="I2874" s="419"/>
      <c r="J2874" s="419"/>
      <c r="K2874" s="419"/>
      <c r="L2874" s="419"/>
      <c r="M2874" t="s">
        <v>11655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 s="419">
        <f t="shared" si="270"/>
        <v>0</v>
      </c>
      <c r="AD2874" s="419">
        <f t="shared" si="271"/>
        <v>0</v>
      </c>
      <c r="AE2874" s="419">
        <f t="shared" si="272"/>
        <v>0</v>
      </c>
      <c r="AF2874" s="419">
        <f t="shared" si="273"/>
        <v>0</v>
      </c>
      <c r="AG2874" s="419">
        <f t="shared" si="274"/>
        <v>0</v>
      </c>
      <c r="AH2874" s="419">
        <f t="shared" si="275"/>
        <v>0</v>
      </c>
    </row>
    <row r="2875" spans="1:34" ht="14.5" x14ac:dyDescent="0.35">
      <c r="A2875" s="681" t="s">
        <v>4892</v>
      </c>
      <c r="B2875" s="682" t="s">
        <v>6089</v>
      </c>
      <c r="C2875" s="419"/>
      <c r="D2875" s="419"/>
      <c r="E2875" s="419"/>
      <c r="F2875" s="419"/>
      <c r="G2875" s="419"/>
      <c r="H2875" s="419"/>
      <c r="I2875" s="419"/>
      <c r="J2875" s="419"/>
      <c r="K2875" s="419"/>
      <c r="L2875" s="419"/>
      <c r="M2875" t="s">
        <v>6090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 s="419">
        <f t="shared" si="270"/>
        <v>0</v>
      </c>
      <c r="AD2875" s="419">
        <f t="shared" si="271"/>
        <v>0</v>
      </c>
      <c r="AE2875" s="419">
        <f t="shared" si="272"/>
        <v>0</v>
      </c>
      <c r="AF2875" s="419">
        <f t="shared" si="273"/>
        <v>0</v>
      </c>
      <c r="AG2875" s="419">
        <f t="shared" si="274"/>
        <v>0</v>
      </c>
      <c r="AH2875" s="419">
        <f t="shared" si="275"/>
        <v>0</v>
      </c>
    </row>
    <row r="2876" spans="1:34" ht="14.5" x14ac:dyDescent="0.35">
      <c r="A2876" s="681" t="s">
        <v>7286</v>
      </c>
      <c r="B2876" s="682" t="s">
        <v>6092</v>
      </c>
      <c r="C2876" s="419"/>
      <c r="D2876" s="419"/>
      <c r="E2876" s="419"/>
      <c r="F2876" s="419"/>
      <c r="G2876" s="419"/>
      <c r="H2876" s="419"/>
      <c r="I2876" s="419"/>
      <c r="J2876" s="419"/>
      <c r="K2876" s="419"/>
      <c r="L2876" s="419"/>
      <c r="M2876" t="s">
        <v>6093</v>
      </c>
      <c r="N2876">
        <v>3</v>
      </c>
      <c r="O2876">
        <v>1</v>
      </c>
      <c r="P2876">
        <v>2</v>
      </c>
      <c r="Q2876">
        <v>0</v>
      </c>
      <c r="R2876">
        <v>0</v>
      </c>
      <c r="S2876">
        <v>1</v>
      </c>
      <c r="T2876">
        <v>1</v>
      </c>
      <c r="U2876">
        <v>1</v>
      </c>
      <c r="V2876">
        <v>0</v>
      </c>
      <c r="W2876">
        <v>0</v>
      </c>
      <c r="X2876">
        <v>0</v>
      </c>
      <c r="Y2876">
        <v>0</v>
      </c>
      <c r="Z2876">
        <v>1</v>
      </c>
      <c r="AA2876">
        <v>0</v>
      </c>
      <c r="AB2876">
        <v>0</v>
      </c>
      <c r="AC2876" s="419">
        <f t="shared" si="270"/>
        <v>0</v>
      </c>
      <c r="AD2876" s="419">
        <f t="shared" si="271"/>
        <v>0</v>
      </c>
      <c r="AE2876" s="419">
        <f t="shared" si="272"/>
        <v>1</v>
      </c>
      <c r="AF2876" s="419">
        <f t="shared" si="273"/>
        <v>0</v>
      </c>
      <c r="AG2876" s="419">
        <f t="shared" si="274"/>
        <v>1</v>
      </c>
      <c r="AH2876" s="419">
        <f t="shared" si="275"/>
        <v>0</v>
      </c>
    </row>
    <row r="2877" spans="1:34" ht="14.5" x14ac:dyDescent="0.35">
      <c r="A2877" s="681" t="s">
        <v>6095</v>
      </c>
      <c r="B2877" s="682" t="s">
        <v>11577</v>
      </c>
      <c r="C2877" s="419"/>
      <c r="D2877" s="419"/>
      <c r="E2877" s="419"/>
      <c r="F2877" s="419"/>
      <c r="G2877" s="419"/>
      <c r="H2877" s="419"/>
      <c r="I2877" s="419"/>
      <c r="J2877" s="419"/>
      <c r="K2877" s="419"/>
      <c r="L2877" s="419"/>
      <c r="M2877" t="s">
        <v>11578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 s="419">
        <f t="shared" si="270"/>
        <v>0</v>
      </c>
      <c r="AD2877" s="419">
        <f t="shared" si="271"/>
        <v>0</v>
      </c>
      <c r="AE2877" s="419">
        <f t="shared" si="272"/>
        <v>0</v>
      </c>
      <c r="AF2877" s="419">
        <f t="shared" si="273"/>
        <v>0</v>
      </c>
      <c r="AG2877" s="419">
        <f t="shared" si="274"/>
        <v>0</v>
      </c>
      <c r="AH2877" s="419">
        <f t="shared" si="275"/>
        <v>0</v>
      </c>
    </row>
    <row r="2878" spans="1:34" ht="14.5" x14ac:dyDescent="0.35">
      <c r="A2878" s="681" t="s">
        <v>6097</v>
      </c>
      <c r="B2878" s="682" t="s">
        <v>6098</v>
      </c>
      <c r="C2878" s="419"/>
      <c r="D2878" s="419"/>
      <c r="E2878" s="419"/>
      <c r="F2878" s="419"/>
      <c r="G2878" s="419"/>
      <c r="H2878" s="419"/>
      <c r="I2878" s="419"/>
      <c r="J2878" s="419"/>
      <c r="K2878" s="419"/>
      <c r="L2878" s="419"/>
      <c r="M2878" t="s">
        <v>19252</v>
      </c>
      <c r="N2878">
        <v>5</v>
      </c>
      <c r="O2878">
        <v>5</v>
      </c>
      <c r="P2878">
        <v>0</v>
      </c>
      <c r="Q2878">
        <v>0</v>
      </c>
      <c r="R2878">
        <v>2</v>
      </c>
      <c r="S2878">
        <v>0</v>
      </c>
      <c r="T2878">
        <v>0</v>
      </c>
      <c r="U2878">
        <v>3</v>
      </c>
      <c r="V2878">
        <v>0</v>
      </c>
      <c r="W2878">
        <v>0</v>
      </c>
      <c r="X2878">
        <v>2</v>
      </c>
      <c r="Y2878">
        <v>0</v>
      </c>
      <c r="Z2878">
        <v>0</v>
      </c>
      <c r="AA2878">
        <v>3</v>
      </c>
      <c r="AB2878">
        <v>0</v>
      </c>
      <c r="AC2878" s="419">
        <f t="shared" si="270"/>
        <v>0</v>
      </c>
      <c r="AD2878" s="419">
        <f t="shared" si="271"/>
        <v>0</v>
      </c>
      <c r="AE2878" s="419">
        <f t="shared" si="272"/>
        <v>0</v>
      </c>
      <c r="AF2878" s="419">
        <f t="shared" si="273"/>
        <v>0</v>
      </c>
      <c r="AG2878" s="419">
        <f t="shared" si="274"/>
        <v>0</v>
      </c>
      <c r="AH2878" s="419">
        <f t="shared" si="275"/>
        <v>0</v>
      </c>
    </row>
    <row r="2879" spans="1:34" ht="14.5" x14ac:dyDescent="0.35">
      <c r="A2879" s="681" t="s">
        <v>7287</v>
      </c>
      <c r="B2879" s="682" t="s">
        <v>6099</v>
      </c>
      <c r="C2879" s="419"/>
      <c r="D2879" s="419"/>
      <c r="E2879" s="419"/>
      <c r="F2879" s="419"/>
      <c r="G2879" s="419"/>
      <c r="H2879" s="419"/>
      <c r="I2879" s="419"/>
      <c r="J2879" s="419"/>
      <c r="K2879" s="419"/>
      <c r="L2879" s="419"/>
      <c r="M2879" t="s">
        <v>4325</v>
      </c>
      <c r="N2879">
        <v>11</v>
      </c>
      <c r="O2879">
        <v>8</v>
      </c>
      <c r="P2879">
        <v>3</v>
      </c>
      <c r="Q2879">
        <v>2</v>
      </c>
      <c r="R2879">
        <v>3</v>
      </c>
      <c r="S2879">
        <v>1</v>
      </c>
      <c r="T2879">
        <v>3</v>
      </c>
      <c r="U2879">
        <v>2</v>
      </c>
      <c r="V2879">
        <v>0</v>
      </c>
      <c r="W2879">
        <v>2</v>
      </c>
      <c r="X2879">
        <v>2</v>
      </c>
      <c r="Y2879">
        <v>0</v>
      </c>
      <c r="Z2879">
        <v>2</v>
      </c>
      <c r="AA2879">
        <v>2</v>
      </c>
      <c r="AB2879">
        <v>0</v>
      </c>
      <c r="AC2879" s="419">
        <f t="shared" si="270"/>
        <v>0</v>
      </c>
      <c r="AD2879" s="419">
        <f t="shared" si="271"/>
        <v>1</v>
      </c>
      <c r="AE2879" s="419">
        <f t="shared" si="272"/>
        <v>1</v>
      </c>
      <c r="AF2879" s="419">
        <f t="shared" si="273"/>
        <v>1</v>
      </c>
      <c r="AG2879" s="419">
        <f t="shared" si="274"/>
        <v>0</v>
      </c>
      <c r="AH2879" s="419">
        <f t="shared" si="275"/>
        <v>0</v>
      </c>
    </row>
    <row r="2880" spans="1:34" ht="14.5" x14ac:dyDescent="0.35">
      <c r="A2880" s="681" t="s">
        <v>7288</v>
      </c>
      <c r="B2880" s="682" t="s">
        <v>6102</v>
      </c>
      <c r="C2880" s="419"/>
      <c r="D2880" s="419"/>
      <c r="E2880" s="419"/>
      <c r="F2880" s="419"/>
      <c r="G2880" s="419"/>
      <c r="H2880" s="419"/>
      <c r="I2880" s="419"/>
      <c r="J2880" s="419"/>
      <c r="K2880" s="419"/>
      <c r="L2880" s="419"/>
      <c r="M2880" t="s">
        <v>6103</v>
      </c>
      <c r="N2880">
        <v>86</v>
      </c>
      <c r="O2880">
        <v>47</v>
      </c>
      <c r="P2880">
        <v>39</v>
      </c>
      <c r="Q2880">
        <v>11</v>
      </c>
      <c r="R2880">
        <v>15</v>
      </c>
      <c r="S2880">
        <v>14</v>
      </c>
      <c r="T2880">
        <v>23</v>
      </c>
      <c r="U2880">
        <v>23</v>
      </c>
      <c r="V2880">
        <v>0</v>
      </c>
      <c r="W2880">
        <v>7</v>
      </c>
      <c r="X2880">
        <v>8</v>
      </c>
      <c r="Y2880">
        <v>4</v>
      </c>
      <c r="Z2880">
        <v>13</v>
      </c>
      <c r="AA2880">
        <v>15</v>
      </c>
      <c r="AB2880">
        <v>0</v>
      </c>
      <c r="AC2880" s="419">
        <f t="shared" si="270"/>
        <v>4</v>
      </c>
      <c r="AD2880" s="419">
        <f t="shared" si="271"/>
        <v>7</v>
      </c>
      <c r="AE2880" s="419">
        <f t="shared" si="272"/>
        <v>10</v>
      </c>
      <c r="AF2880" s="419">
        <f t="shared" si="273"/>
        <v>10</v>
      </c>
      <c r="AG2880" s="419">
        <f t="shared" si="274"/>
        <v>8</v>
      </c>
      <c r="AH2880" s="419">
        <f t="shared" si="275"/>
        <v>0</v>
      </c>
    </row>
    <row r="2881" spans="1:34" ht="14.5" x14ac:dyDescent="0.35">
      <c r="A2881" s="681" t="s">
        <v>6105</v>
      </c>
      <c r="B2881" s="682" t="s">
        <v>6106</v>
      </c>
      <c r="C2881" s="419"/>
      <c r="D2881" s="419"/>
      <c r="E2881" s="419"/>
      <c r="F2881" s="419"/>
      <c r="G2881" s="419"/>
      <c r="H2881" s="419"/>
      <c r="I2881" s="419"/>
      <c r="J2881" s="419"/>
      <c r="K2881" s="419"/>
      <c r="L2881" s="419"/>
      <c r="M2881" t="s">
        <v>5170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 s="419">
        <f t="shared" si="270"/>
        <v>0</v>
      </c>
      <c r="AD2881" s="419">
        <f t="shared" si="271"/>
        <v>0</v>
      </c>
      <c r="AE2881" s="419">
        <f t="shared" si="272"/>
        <v>0</v>
      </c>
      <c r="AF2881" s="419">
        <f t="shared" si="273"/>
        <v>0</v>
      </c>
      <c r="AG2881" s="419">
        <f t="shared" si="274"/>
        <v>0</v>
      </c>
      <c r="AH2881" s="419">
        <f t="shared" si="275"/>
        <v>0</v>
      </c>
    </row>
    <row r="2882" spans="1:34" ht="14.5" x14ac:dyDescent="0.35">
      <c r="A2882" s="681" t="s">
        <v>7289</v>
      </c>
      <c r="B2882" s="682" t="s">
        <v>6107</v>
      </c>
      <c r="C2882" s="419"/>
      <c r="D2882" s="419"/>
      <c r="E2882" s="419"/>
      <c r="F2882" s="419"/>
      <c r="G2882" s="419"/>
      <c r="H2882" s="419"/>
      <c r="I2882" s="419"/>
      <c r="J2882" s="419"/>
      <c r="K2882" s="419"/>
      <c r="L2882" s="419"/>
      <c r="M2882" t="s">
        <v>6108</v>
      </c>
      <c r="N2882">
        <v>51</v>
      </c>
      <c r="O2882">
        <v>28</v>
      </c>
      <c r="P2882">
        <v>23</v>
      </c>
      <c r="Q2882">
        <v>9</v>
      </c>
      <c r="R2882">
        <v>15</v>
      </c>
      <c r="S2882">
        <v>8</v>
      </c>
      <c r="T2882">
        <v>10</v>
      </c>
      <c r="U2882">
        <v>9</v>
      </c>
      <c r="V2882">
        <v>0</v>
      </c>
      <c r="W2882">
        <v>6</v>
      </c>
      <c r="X2882">
        <v>7</v>
      </c>
      <c r="Y2882">
        <v>4</v>
      </c>
      <c r="Z2882">
        <v>7</v>
      </c>
      <c r="AA2882">
        <v>4</v>
      </c>
      <c r="AB2882">
        <v>0</v>
      </c>
      <c r="AC2882" s="419">
        <f t="shared" si="270"/>
        <v>3</v>
      </c>
      <c r="AD2882" s="419">
        <f t="shared" si="271"/>
        <v>8</v>
      </c>
      <c r="AE2882" s="419">
        <f t="shared" si="272"/>
        <v>4</v>
      </c>
      <c r="AF2882" s="419">
        <f t="shared" si="273"/>
        <v>3</v>
      </c>
      <c r="AG2882" s="419">
        <f t="shared" si="274"/>
        <v>5</v>
      </c>
      <c r="AH2882" s="419">
        <f t="shared" si="275"/>
        <v>0</v>
      </c>
    </row>
    <row r="2883" spans="1:34" ht="14.5" x14ac:dyDescent="0.35">
      <c r="A2883" s="681" t="s">
        <v>11607</v>
      </c>
      <c r="B2883" s="682" t="s">
        <v>11606</v>
      </c>
      <c r="C2883" s="419"/>
      <c r="D2883" s="419"/>
      <c r="E2883" s="419"/>
      <c r="F2883" s="419"/>
      <c r="G2883" s="419"/>
      <c r="H2883" s="419"/>
      <c r="I2883" s="419"/>
      <c r="J2883" s="419"/>
      <c r="K2883" s="419"/>
      <c r="L2883" s="419"/>
      <c r="M2883" t="s">
        <v>14436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 s="419">
        <f t="shared" si="270"/>
        <v>0</v>
      </c>
      <c r="AD2883" s="419">
        <f t="shared" si="271"/>
        <v>0</v>
      </c>
      <c r="AE2883" s="419">
        <f t="shared" si="272"/>
        <v>0</v>
      </c>
      <c r="AF2883" s="419">
        <f t="shared" si="273"/>
        <v>0</v>
      </c>
      <c r="AG2883" s="419">
        <f t="shared" si="274"/>
        <v>0</v>
      </c>
      <c r="AH2883" s="419">
        <f t="shared" si="275"/>
        <v>0</v>
      </c>
    </row>
    <row r="2884" spans="1:34" ht="14.5" x14ac:dyDescent="0.35">
      <c r="A2884" s="681" t="s">
        <v>7381</v>
      </c>
      <c r="B2884" s="682" t="s">
        <v>6109</v>
      </c>
      <c r="C2884" s="419"/>
      <c r="D2884" s="419"/>
      <c r="E2884" s="419"/>
      <c r="F2884" s="419"/>
      <c r="G2884" s="419"/>
      <c r="H2884" s="419"/>
      <c r="I2884" s="419"/>
      <c r="J2884" s="419"/>
      <c r="K2884" s="419"/>
      <c r="L2884" s="419"/>
      <c r="M2884" t="s">
        <v>6096</v>
      </c>
      <c r="N2884">
        <v>20</v>
      </c>
      <c r="O2884">
        <v>12</v>
      </c>
      <c r="P2884">
        <v>8</v>
      </c>
      <c r="Q2884">
        <v>0</v>
      </c>
      <c r="R2884">
        <v>4</v>
      </c>
      <c r="S2884">
        <v>4</v>
      </c>
      <c r="T2884">
        <v>4</v>
      </c>
      <c r="U2884">
        <v>4</v>
      </c>
      <c r="V2884">
        <v>4</v>
      </c>
      <c r="W2884">
        <v>0</v>
      </c>
      <c r="X2884">
        <v>2</v>
      </c>
      <c r="Y2884">
        <v>2</v>
      </c>
      <c r="Z2884">
        <v>1</v>
      </c>
      <c r="AA2884">
        <v>3</v>
      </c>
      <c r="AB2884">
        <v>4</v>
      </c>
      <c r="AC2884" s="419">
        <f t="shared" ref="AC2884:AC2947" si="276">+Q2884-W2884</f>
        <v>0</v>
      </c>
      <c r="AD2884" s="419">
        <f t="shared" ref="AD2884:AD2947" si="277">+R2884-X2884</f>
        <v>2</v>
      </c>
      <c r="AE2884" s="419">
        <f t="shared" ref="AE2884:AE2947" si="278">+S2884-Y2884</f>
        <v>2</v>
      </c>
      <c r="AF2884" s="419">
        <f t="shared" ref="AF2884:AF2947" si="279">+T2884-Z2884</f>
        <v>3</v>
      </c>
      <c r="AG2884" s="419">
        <f t="shared" ref="AG2884:AG2947" si="280">+U2884-AA2884</f>
        <v>1</v>
      </c>
      <c r="AH2884" s="419">
        <f t="shared" ref="AH2884:AH2947" si="281">+V2884-AB2884</f>
        <v>0</v>
      </c>
    </row>
    <row r="2885" spans="1:34" ht="14.5" x14ac:dyDescent="0.35">
      <c r="A2885" s="681" t="s">
        <v>4546</v>
      </c>
      <c r="B2885" s="682" t="s">
        <v>6110</v>
      </c>
      <c r="C2885" s="419"/>
      <c r="D2885" s="419"/>
      <c r="E2885" s="419"/>
      <c r="F2885" s="419"/>
      <c r="G2885" s="419"/>
      <c r="H2885" s="419"/>
      <c r="I2885" s="419"/>
      <c r="J2885" s="419"/>
      <c r="K2885" s="419"/>
      <c r="L2885" s="419"/>
      <c r="M2885" t="s">
        <v>6111</v>
      </c>
      <c r="N2885">
        <v>19</v>
      </c>
      <c r="O2885">
        <v>9</v>
      </c>
      <c r="P2885">
        <v>10</v>
      </c>
      <c r="Q2885">
        <v>2</v>
      </c>
      <c r="R2885">
        <v>2</v>
      </c>
      <c r="S2885">
        <v>0</v>
      </c>
      <c r="T2885">
        <v>7</v>
      </c>
      <c r="U2885">
        <v>8</v>
      </c>
      <c r="V2885">
        <v>0</v>
      </c>
      <c r="W2885">
        <v>1</v>
      </c>
      <c r="X2885">
        <v>2</v>
      </c>
      <c r="Y2885">
        <v>0</v>
      </c>
      <c r="Z2885">
        <v>1</v>
      </c>
      <c r="AA2885">
        <v>5</v>
      </c>
      <c r="AB2885">
        <v>0</v>
      </c>
      <c r="AC2885" s="419">
        <f t="shared" si="276"/>
        <v>1</v>
      </c>
      <c r="AD2885" s="419">
        <f t="shared" si="277"/>
        <v>0</v>
      </c>
      <c r="AE2885" s="419">
        <f t="shared" si="278"/>
        <v>0</v>
      </c>
      <c r="AF2885" s="419">
        <f t="shared" si="279"/>
        <v>6</v>
      </c>
      <c r="AG2885" s="419">
        <f t="shared" si="280"/>
        <v>3</v>
      </c>
      <c r="AH2885" s="419">
        <f t="shared" si="281"/>
        <v>0</v>
      </c>
    </row>
    <row r="2886" spans="1:34" ht="14.5" x14ac:dyDescent="0.35">
      <c r="A2886" s="681" t="s">
        <v>6112</v>
      </c>
      <c r="B2886" s="682" t="s">
        <v>6113</v>
      </c>
      <c r="C2886" s="419"/>
      <c r="D2886" s="419"/>
      <c r="E2886" s="419"/>
      <c r="F2886" s="419"/>
      <c r="G2886" s="419"/>
      <c r="H2886" s="419"/>
      <c r="I2886" s="419"/>
      <c r="J2886" s="419"/>
      <c r="K2886" s="419"/>
      <c r="L2886" s="419"/>
      <c r="M2886" t="s">
        <v>6114</v>
      </c>
      <c r="N2886">
        <v>54</v>
      </c>
      <c r="O2886">
        <v>34</v>
      </c>
      <c r="P2886">
        <v>20</v>
      </c>
      <c r="Q2886">
        <v>18</v>
      </c>
      <c r="R2886">
        <v>7</v>
      </c>
      <c r="S2886">
        <v>8</v>
      </c>
      <c r="T2886">
        <v>8</v>
      </c>
      <c r="U2886">
        <v>9</v>
      </c>
      <c r="V2886">
        <v>4</v>
      </c>
      <c r="W2886">
        <v>14</v>
      </c>
      <c r="X2886">
        <v>4</v>
      </c>
      <c r="Y2886">
        <v>5</v>
      </c>
      <c r="Z2886">
        <v>6</v>
      </c>
      <c r="AA2886">
        <v>2</v>
      </c>
      <c r="AB2886">
        <v>3</v>
      </c>
      <c r="AC2886" s="419">
        <f t="shared" si="276"/>
        <v>4</v>
      </c>
      <c r="AD2886" s="419">
        <f t="shared" si="277"/>
        <v>3</v>
      </c>
      <c r="AE2886" s="419">
        <f t="shared" si="278"/>
        <v>3</v>
      </c>
      <c r="AF2886" s="419">
        <f t="shared" si="279"/>
        <v>2</v>
      </c>
      <c r="AG2886" s="419">
        <f t="shared" si="280"/>
        <v>7</v>
      </c>
      <c r="AH2886" s="419">
        <f t="shared" si="281"/>
        <v>1</v>
      </c>
    </row>
    <row r="2887" spans="1:34" ht="14.5" x14ac:dyDescent="0.35">
      <c r="A2887" s="681" t="s">
        <v>11509</v>
      </c>
      <c r="B2887" s="682" t="s">
        <v>11508</v>
      </c>
      <c r="C2887" s="419"/>
      <c r="D2887" s="419"/>
      <c r="E2887" s="419"/>
      <c r="F2887" s="419"/>
      <c r="G2887" s="419"/>
      <c r="H2887" s="419"/>
      <c r="I2887" s="419"/>
      <c r="J2887" s="419"/>
      <c r="K2887" s="419"/>
      <c r="L2887" s="419"/>
      <c r="M2887" t="s">
        <v>59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 s="419">
        <f t="shared" si="276"/>
        <v>0</v>
      </c>
      <c r="AD2887" s="419">
        <f t="shared" si="277"/>
        <v>0</v>
      </c>
      <c r="AE2887" s="419">
        <f t="shared" si="278"/>
        <v>0</v>
      </c>
      <c r="AF2887" s="419">
        <f t="shared" si="279"/>
        <v>0</v>
      </c>
      <c r="AG2887" s="419">
        <f t="shared" si="280"/>
        <v>0</v>
      </c>
      <c r="AH2887" s="419">
        <f t="shared" si="281"/>
        <v>0</v>
      </c>
    </row>
    <row r="2888" spans="1:34" ht="14.5" x14ac:dyDescent="0.35">
      <c r="A2888" s="681" t="s">
        <v>11535</v>
      </c>
      <c r="B2888" s="682" t="s">
        <v>11534</v>
      </c>
      <c r="C2888" s="419"/>
      <c r="D2888" s="419"/>
      <c r="E2888" s="419"/>
      <c r="F2888" s="419"/>
      <c r="G2888" s="419"/>
      <c r="H2888" s="419"/>
      <c r="I2888" s="419"/>
      <c r="J2888" s="419"/>
      <c r="K2888" s="419"/>
      <c r="L2888" s="419"/>
      <c r="M2888" t="s">
        <v>18547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 s="419">
        <f t="shared" si="276"/>
        <v>0</v>
      </c>
      <c r="AD2888" s="419">
        <f t="shared" si="277"/>
        <v>0</v>
      </c>
      <c r="AE2888" s="419">
        <f t="shared" si="278"/>
        <v>0</v>
      </c>
      <c r="AF2888" s="419">
        <f t="shared" si="279"/>
        <v>0</v>
      </c>
      <c r="AG2888" s="419">
        <f t="shared" si="280"/>
        <v>0</v>
      </c>
      <c r="AH2888" s="419">
        <f t="shared" si="281"/>
        <v>0</v>
      </c>
    </row>
    <row r="2889" spans="1:34" ht="14.5" x14ac:dyDescent="0.35">
      <c r="A2889" s="681" t="s">
        <v>8895</v>
      </c>
      <c r="B2889" s="682" t="s">
        <v>8893</v>
      </c>
      <c r="C2889" s="419"/>
      <c r="D2889" s="419"/>
      <c r="E2889" s="419"/>
      <c r="F2889" s="419"/>
      <c r="G2889" s="419"/>
      <c r="H2889" s="419"/>
      <c r="I2889" s="419"/>
      <c r="J2889" s="419"/>
      <c r="K2889" s="419"/>
      <c r="L2889" s="419"/>
      <c r="M2889" t="s">
        <v>5987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 s="419">
        <f t="shared" si="276"/>
        <v>0</v>
      </c>
      <c r="AD2889" s="419">
        <f t="shared" si="277"/>
        <v>0</v>
      </c>
      <c r="AE2889" s="419">
        <f t="shared" si="278"/>
        <v>0</v>
      </c>
      <c r="AF2889" s="419">
        <f t="shared" si="279"/>
        <v>0</v>
      </c>
      <c r="AG2889" s="419">
        <f t="shared" si="280"/>
        <v>0</v>
      </c>
      <c r="AH2889" s="419">
        <f t="shared" si="281"/>
        <v>0</v>
      </c>
    </row>
    <row r="2890" spans="1:34" ht="14.5" x14ac:dyDescent="0.35">
      <c r="A2890" s="681" t="s">
        <v>485</v>
      </c>
      <c r="B2890" s="682" t="s">
        <v>11568</v>
      </c>
      <c r="C2890" s="419"/>
      <c r="D2890" s="419"/>
      <c r="E2890" s="419"/>
      <c r="F2890" s="419"/>
      <c r="G2890" s="419"/>
      <c r="H2890" s="419"/>
      <c r="I2890" s="419"/>
      <c r="J2890" s="419"/>
      <c r="K2890" s="419"/>
      <c r="L2890" s="419"/>
      <c r="M2890" t="s">
        <v>14437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 s="419">
        <f t="shared" si="276"/>
        <v>0</v>
      </c>
      <c r="AD2890" s="419">
        <f t="shared" si="277"/>
        <v>0</v>
      </c>
      <c r="AE2890" s="419">
        <f t="shared" si="278"/>
        <v>0</v>
      </c>
      <c r="AF2890" s="419">
        <f t="shared" si="279"/>
        <v>0</v>
      </c>
      <c r="AG2890" s="419">
        <f t="shared" si="280"/>
        <v>0</v>
      </c>
      <c r="AH2890" s="419">
        <f t="shared" si="281"/>
        <v>0</v>
      </c>
    </row>
    <row r="2891" spans="1:34" ht="14.5" x14ac:dyDescent="0.35">
      <c r="A2891" s="681" t="s">
        <v>7291</v>
      </c>
      <c r="B2891" s="682" t="s">
        <v>6116</v>
      </c>
      <c r="C2891" s="419"/>
      <c r="D2891" s="419"/>
      <c r="E2891" s="419"/>
      <c r="F2891" s="419"/>
      <c r="G2891" s="419"/>
      <c r="H2891" s="419"/>
      <c r="I2891" s="419"/>
      <c r="J2891" s="419"/>
      <c r="K2891" s="419"/>
      <c r="L2891" s="419"/>
      <c r="M2891" t="s">
        <v>3375</v>
      </c>
      <c r="N2891">
        <v>1</v>
      </c>
      <c r="O2891">
        <v>1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1</v>
      </c>
      <c r="AB2891">
        <v>0</v>
      </c>
      <c r="AC2891" s="419">
        <f t="shared" si="276"/>
        <v>0</v>
      </c>
      <c r="AD2891" s="419">
        <f t="shared" si="277"/>
        <v>0</v>
      </c>
      <c r="AE2891" s="419">
        <f t="shared" si="278"/>
        <v>0</v>
      </c>
      <c r="AF2891" s="419">
        <f t="shared" si="279"/>
        <v>0</v>
      </c>
      <c r="AG2891" s="419">
        <f t="shared" si="280"/>
        <v>0</v>
      </c>
      <c r="AH2891" s="419">
        <f t="shared" si="281"/>
        <v>0</v>
      </c>
    </row>
    <row r="2892" spans="1:34" ht="14.5" x14ac:dyDescent="0.35">
      <c r="A2892" s="681" t="s">
        <v>7475</v>
      </c>
      <c r="B2892" s="682" t="s">
        <v>6117</v>
      </c>
      <c r="C2892" s="419"/>
      <c r="D2892" s="419"/>
      <c r="E2892" s="419"/>
      <c r="F2892" s="419"/>
      <c r="G2892" s="419"/>
      <c r="H2892" s="419"/>
      <c r="I2892" s="419"/>
      <c r="J2892" s="419"/>
      <c r="K2892" s="419"/>
      <c r="L2892" s="419"/>
      <c r="M2892" t="s">
        <v>3187</v>
      </c>
      <c r="N2892">
        <v>20</v>
      </c>
      <c r="O2892">
        <v>9</v>
      </c>
      <c r="P2892">
        <v>11</v>
      </c>
      <c r="Q2892">
        <v>1</v>
      </c>
      <c r="R2892">
        <v>6</v>
      </c>
      <c r="S2892">
        <v>6</v>
      </c>
      <c r="T2892">
        <v>3</v>
      </c>
      <c r="U2892">
        <v>4</v>
      </c>
      <c r="V2892">
        <v>0</v>
      </c>
      <c r="W2892">
        <v>1</v>
      </c>
      <c r="X2892">
        <v>2</v>
      </c>
      <c r="Y2892">
        <v>3</v>
      </c>
      <c r="Z2892">
        <v>1</v>
      </c>
      <c r="AA2892">
        <v>2</v>
      </c>
      <c r="AB2892">
        <v>0</v>
      </c>
      <c r="AC2892" s="419">
        <f t="shared" si="276"/>
        <v>0</v>
      </c>
      <c r="AD2892" s="419">
        <f t="shared" si="277"/>
        <v>4</v>
      </c>
      <c r="AE2892" s="419">
        <f t="shared" si="278"/>
        <v>3</v>
      </c>
      <c r="AF2892" s="419">
        <f t="shared" si="279"/>
        <v>2</v>
      </c>
      <c r="AG2892" s="419">
        <f t="shared" si="280"/>
        <v>2</v>
      </c>
      <c r="AH2892" s="419">
        <f t="shared" si="281"/>
        <v>0</v>
      </c>
    </row>
    <row r="2893" spans="1:34" ht="14.5" x14ac:dyDescent="0.35">
      <c r="A2893" s="681" t="s">
        <v>7382</v>
      </c>
      <c r="B2893" s="682" t="s">
        <v>6118</v>
      </c>
      <c r="C2893" s="419"/>
      <c r="D2893" s="419"/>
      <c r="E2893" s="419"/>
      <c r="F2893" s="419"/>
      <c r="G2893" s="419"/>
      <c r="H2893" s="419"/>
      <c r="I2893" s="419"/>
      <c r="J2893" s="419"/>
      <c r="K2893" s="419"/>
      <c r="L2893" s="419"/>
      <c r="M2893" t="s">
        <v>6119</v>
      </c>
      <c r="N2893">
        <v>40</v>
      </c>
      <c r="O2893">
        <v>23</v>
      </c>
      <c r="P2893">
        <v>17</v>
      </c>
      <c r="Q2893">
        <v>3</v>
      </c>
      <c r="R2893">
        <v>9</v>
      </c>
      <c r="S2893">
        <v>7</v>
      </c>
      <c r="T2893">
        <v>2</v>
      </c>
      <c r="U2893">
        <v>19</v>
      </c>
      <c r="V2893">
        <v>0</v>
      </c>
      <c r="W2893">
        <v>3</v>
      </c>
      <c r="X2893">
        <v>6</v>
      </c>
      <c r="Y2893">
        <v>4</v>
      </c>
      <c r="Z2893">
        <v>1</v>
      </c>
      <c r="AA2893">
        <v>9</v>
      </c>
      <c r="AB2893">
        <v>0</v>
      </c>
      <c r="AC2893" s="419">
        <f t="shared" si="276"/>
        <v>0</v>
      </c>
      <c r="AD2893" s="419">
        <f t="shared" si="277"/>
        <v>3</v>
      </c>
      <c r="AE2893" s="419">
        <f t="shared" si="278"/>
        <v>3</v>
      </c>
      <c r="AF2893" s="419">
        <f t="shared" si="279"/>
        <v>1</v>
      </c>
      <c r="AG2893" s="419">
        <f t="shared" si="280"/>
        <v>10</v>
      </c>
      <c r="AH2893" s="419">
        <f t="shared" si="281"/>
        <v>0</v>
      </c>
    </row>
    <row r="2894" spans="1:34" ht="14.5" x14ac:dyDescent="0.35">
      <c r="A2894" s="681" t="s">
        <v>6121</v>
      </c>
      <c r="B2894" s="682" t="s">
        <v>6122</v>
      </c>
      <c r="C2894" s="419"/>
      <c r="D2894" s="419"/>
      <c r="E2894" s="419"/>
      <c r="F2894" s="419"/>
      <c r="G2894" s="419"/>
      <c r="H2894" s="419"/>
      <c r="I2894" s="419"/>
      <c r="J2894" s="419"/>
      <c r="K2894" s="419"/>
      <c r="L2894" s="419"/>
      <c r="M2894" t="s">
        <v>6123</v>
      </c>
      <c r="N2894">
        <v>12</v>
      </c>
      <c r="O2894">
        <v>9</v>
      </c>
      <c r="P2894">
        <v>3</v>
      </c>
      <c r="Q2894">
        <v>4</v>
      </c>
      <c r="R2894">
        <v>1</v>
      </c>
      <c r="S2894">
        <v>2</v>
      </c>
      <c r="T2894">
        <v>0</v>
      </c>
      <c r="U2894">
        <v>5</v>
      </c>
      <c r="V2894">
        <v>0</v>
      </c>
      <c r="W2894">
        <v>2</v>
      </c>
      <c r="X2894">
        <v>1</v>
      </c>
      <c r="Y2894">
        <v>2</v>
      </c>
      <c r="Z2894">
        <v>0</v>
      </c>
      <c r="AA2894">
        <v>4</v>
      </c>
      <c r="AB2894">
        <v>0</v>
      </c>
      <c r="AC2894" s="419">
        <f t="shared" si="276"/>
        <v>2</v>
      </c>
      <c r="AD2894" s="419">
        <f t="shared" si="277"/>
        <v>0</v>
      </c>
      <c r="AE2894" s="419">
        <f t="shared" si="278"/>
        <v>0</v>
      </c>
      <c r="AF2894" s="419">
        <f t="shared" si="279"/>
        <v>0</v>
      </c>
      <c r="AG2894" s="419">
        <f t="shared" si="280"/>
        <v>1</v>
      </c>
      <c r="AH2894" s="419">
        <f t="shared" si="281"/>
        <v>0</v>
      </c>
    </row>
    <row r="2895" spans="1:34" ht="14.5" x14ac:dyDescent="0.35">
      <c r="A2895" s="681" t="s">
        <v>6124</v>
      </c>
      <c r="B2895" s="682" t="s">
        <v>6125</v>
      </c>
      <c r="C2895" s="419"/>
      <c r="D2895" s="419"/>
      <c r="E2895" s="419"/>
      <c r="F2895" s="419"/>
      <c r="G2895" s="419"/>
      <c r="H2895" s="419"/>
      <c r="I2895" s="419"/>
      <c r="J2895" s="419"/>
      <c r="K2895" s="419"/>
      <c r="L2895" s="419"/>
      <c r="M2895" t="s">
        <v>6126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 s="419">
        <f t="shared" si="276"/>
        <v>0</v>
      </c>
      <c r="AD2895" s="419">
        <f t="shared" si="277"/>
        <v>0</v>
      </c>
      <c r="AE2895" s="419">
        <f t="shared" si="278"/>
        <v>0</v>
      </c>
      <c r="AF2895" s="419">
        <f t="shared" si="279"/>
        <v>0</v>
      </c>
      <c r="AG2895" s="419">
        <f t="shared" si="280"/>
        <v>0</v>
      </c>
      <c r="AH2895" s="419">
        <f t="shared" si="281"/>
        <v>0</v>
      </c>
    </row>
    <row r="2896" spans="1:34" ht="14.5" x14ac:dyDescent="0.35">
      <c r="A2896" s="681" t="s">
        <v>7438</v>
      </c>
      <c r="B2896" s="682" t="s">
        <v>6127</v>
      </c>
      <c r="C2896" s="419"/>
      <c r="D2896" s="419"/>
      <c r="E2896" s="419"/>
      <c r="F2896" s="419"/>
      <c r="G2896" s="419"/>
      <c r="H2896" s="419"/>
      <c r="I2896" s="419"/>
      <c r="J2896" s="419"/>
      <c r="K2896" s="419"/>
      <c r="L2896" s="419"/>
      <c r="M2896" t="s">
        <v>6128</v>
      </c>
      <c r="N2896">
        <v>23</v>
      </c>
      <c r="O2896">
        <v>16</v>
      </c>
      <c r="P2896">
        <v>7</v>
      </c>
      <c r="Q2896">
        <v>0</v>
      </c>
      <c r="R2896">
        <v>4</v>
      </c>
      <c r="S2896">
        <v>5</v>
      </c>
      <c r="T2896">
        <v>9</v>
      </c>
      <c r="U2896">
        <v>5</v>
      </c>
      <c r="V2896">
        <v>0</v>
      </c>
      <c r="W2896">
        <v>0</v>
      </c>
      <c r="X2896">
        <v>2</v>
      </c>
      <c r="Y2896">
        <v>5</v>
      </c>
      <c r="Z2896">
        <v>6</v>
      </c>
      <c r="AA2896">
        <v>3</v>
      </c>
      <c r="AB2896">
        <v>0</v>
      </c>
      <c r="AC2896" s="419">
        <f t="shared" si="276"/>
        <v>0</v>
      </c>
      <c r="AD2896" s="419">
        <f t="shared" si="277"/>
        <v>2</v>
      </c>
      <c r="AE2896" s="419">
        <f t="shared" si="278"/>
        <v>0</v>
      </c>
      <c r="AF2896" s="419">
        <f t="shared" si="279"/>
        <v>3</v>
      </c>
      <c r="AG2896" s="419">
        <f t="shared" si="280"/>
        <v>2</v>
      </c>
      <c r="AH2896" s="419">
        <f t="shared" si="281"/>
        <v>0</v>
      </c>
    </row>
    <row r="2897" spans="1:34" ht="14.5" x14ac:dyDescent="0.35">
      <c r="A2897" s="681" t="s">
        <v>5102</v>
      </c>
      <c r="B2897" s="682" t="s">
        <v>6130</v>
      </c>
      <c r="C2897" s="419"/>
      <c r="D2897" s="419"/>
      <c r="E2897" s="419"/>
      <c r="F2897" s="419"/>
      <c r="G2897" s="419"/>
      <c r="H2897" s="419"/>
      <c r="I2897" s="419"/>
      <c r="J2897" s="419"/>
      <c r="K2897" s="419"/>
      <c r="L2897" s="419"/>
      <c r="M2897" t="s">
        <v>6131</v>
      </c>
      <c r="N2897">
        <v>11</v>
      </c>
      <c r="O2897">
        <v>7</v>
      </c>
      <c r="P2897">
        <v>4</v>
      </c>
      <c r="Q2897">
        <v>0</v>
      </c>
      <c r="R2897">
        <v>3</v>
      </c>
      <c r="S2897">
        <v>4</v>
      </c>
      <c r="T2897">
        <v>0</v>
      </c>
      <c r="U2897">
        <v>4</v>
      </c>
      <c r="V2897">
        <v>0</v>
      </c>
      <c r="W2897">
        <v>0</v>
      </c>
      <c r="X2897">
        <v>1</v>
      </c>
      <c r="Y2897">
        <v>2</v>
      </c>
      <c r="Z2897">
        <v>0</v>
      </c>
      <c r="AA2897">
        <v>4</v>
      </c>
      <c r="AB2897">
        <v>0</v>
      </c>
      <c r="AC2897" s="419">
        <f t="shared" si="276"/>
        <v>0</v>
      </c>
      <c r="AD2897" s="419">
        <f t="shared" si="277"/>
        <v>2</v>
      </c>
      <c r="AE2897" s="419">
        <f t="shared" si="278"/>
        <v>2</v>
      </c>
      <c r="AF2897" s="419">
        <f t="shared" si="279"/>
        <v>0</v>
      </c>
      <c r="AG2897" s="419">
        <f t="shared" si="280"/>
        <v>0</v>
      </c>
      <c r="AH2897" s="419">
        <f t="shared" si="281"/>
        <v>0</v>
      </c>
    </row>
    <row r="2898" spans="1:34" ht="14.5" x14ac:dyDescent="0.35">
      <c r="A2898" s="681" t="s">
        <v>7664</v>
      </c>
      <c r="B2898" s="682" t="s">
        <v>6132</v>
      </c>
      <c r="C2898" s="419"/>
      <c r="D2898" s="419"/>
      <c r="E2898" s="419"/>
      <c r="F2898" s="419"/>
      <c r="G2898" s="419"/>
      <c r="H2898" s="419"/>
      <c r="I2898" s="419"/>
      <c r="J2898" s="419"/>
      <c r="K2898" s="419"/>
      <c r="L2898" s="419"/>
      <c r="M2898" t="s">
        <v>6133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 s="419">
        <f t="shared" si="276"/>
        <v>0</v>
      </c>
      <c r="AD2898" s="419">
        <f t="shared" si="277"/>
        <v>0</v>
      </c>
      <c r="AE2898" s="419">
        <f t="shared" si="278"/>
        <v>0</v>
      </c>
      <c r="AF2898" s="419">
        <f t="shared" si="279"/>
        <v>0</v>
      </c>
      <c r="AG2898" s="419">
        <f t="shared" si="280"/>
        <v>0</v>
      </c>
      <c r="AH2898" s="419">
        <f t="shared" si="281"/>
        <v>0</v>
      </c>
    </row>
    <row r="2899" spans="1:34" ht="14.5" x14ac:dyDescent="0.35">
      <c r="A2899" s="681" t="s">
        <v>5627</v>
      </c>
      <c r="B2899" s="682" t="s">
        <v>6134</v>
      </c>
      <c r="C2899" s="419"/>
      <c r="D2899" s="419"/>
      <c r="E2899" s="419"/>
      <c r="F2899" s="419"/>
      <c r="G2899" s="419"/>
      <c r="H2899" s="419"/>
      <c r="I2899" s="419"/>
      <c r="J2899" s="419"/>
      <c r="K2899" s="419"/>
      <c r="L2899" s="419"/>
      <c r="M2899" t="s">
        <v>14438</v>
      </c>
      <c r="N2899">
        <v>13</v>
      </c>
      <c r="O2899">
        <v>7</v>
      </c>
      <c r="P2899">
        <v>6</v>
      </c>
      <c r="Q2899">
        <v>1</v>
      </c>
      <c r="R2899">
        <v>2</v>
      </c>
      <c r="S2899">
        <v>2</v>
      </c>
      <c r="T2899">
        <v>4</v>
      </c>
      <c r="U2899">
        <v>4</v>
      </c>
      <c r="V2899">
        <v>0</v>
      </c>
      <c r="W2899">
        <v>1</v>
      </c>
      <c r="X2899">
        <v>1</v>
      </c>
      <c r="Y2899">
        <v>1</v>
      </c>
      <c r="Z2899">
        <v>2</v>
      </c>
      <c r="AA2899">
        <v>2</v>
      </c>
      <c r="AB2899">
        <v>0</v>
      </c>
      <c r="AC2899" s="419">
        <f t="shared" si="276"/>
        <v>0</v>
      </c>
      <c r="AD2899" s="419">
        <f t="shared" si="277"/>
        <v>1</v>
      </c>
      <c r="AE2899" s="419">
        <f t="shared" si="278"/>
        <v>1</v>
      </c>
      <c r="AF2899" s="419">
        <f t="shared" si="279"/>
        <v>2</v>
      </c>
      <c r="AG2899" s="419">
        <f t="shared" si="280"/>
        <v>2</v>
      </c>
      <c r="AH2899" s="419">
        <f t="shared" si="281"/>
        <v>0</v>
      </c>
    </row>
    <row r="2900" spans="1:34" ht="14.5" x14ac:dyDescent="0.35">
      <c r="A2900" s="681" t="s">
        <v>6136</v>
      </c>
      <c r="B2900" s="682" t="s">
        <v>6137</v>
      </c>
      <c r="C2900" s="419"/>
      <c r="D2900" s="419"/>
      <c r="E2900" s="419"/>
      <c r="F2900" s="419"/>
      <c r="G2900" s="419"/>
      <c r="H2900" s="419"/>
      <c r="I2900" s="419"/>
      <c r="J2900" s="419"/>
      <c r="K2900" s="419"/>
      <c r="L2900" s="419"/>
      <c r="M2900" t="s">
        <v>6138</v>
      </c>
      <c r="N2900">
        <v>5</v>
      </c>
      <c r="O2900">
        <v>4</v>
      </c>
      <c r="P2900">
        <v>1</v>
      </c>
      <c r="Q2900">
        <v>3</v>
      </c>
      <c r="R2900">
        <v>1</v>
      </c>
      <c r="S2900">
        <v>0</v>
      </c>
      <c r="T2900">
        <v>1</v>
      </c>
      <c r="U2900">
        <v>0</v>
      </c>
      <c r="V2900">
        <v>0</v>
      </c>
      <c r="W2900">
        <v>2</v>
      </c>
      <c r="X2900">
        <v>1</v>
      </c>
      <c r="Y2900">
        <v>0</v>
      </c>
      <c r="Z2900">
        <v>1</v>
      </c>
      <c r="AA2900">
        <v>0</v>
      </c>
      <c r="AB2900">
        <v>0</v>
      </c>
      <c r="AC2900" s="419">
        <f t="shared" si="276"/>
        <v>1</v>
      </c>
      <c r="AD2900" s="419">
        <f t="shared" si="277"/>
        <v>0</v>
      </c>
      <c r="AE2900" s="419">
        <f t="shared" si="278"/>
        <v>0</v>
      </c>
      <c r="AF2900" s="419">
        <f t="shared" si="279"/>
        <v>0</v>
      </c>
      <c r="AG2900" s="419">
        <f t="shared" si="280"/>
        <v>0</v>
      </c>
      <c r="AH2900" s="419">
        <f t="shared" si="281"/>
        <v>0</v>
      </c>
    </row>
    <row r="2901" spans="1:34" ht="14.5" x14ac:dyDescent="0.35">
      <c r="A2901" s="681" t="s">
        <v>6139</v>
      </c>
      <c r="B2901" s="682" t="s">
        <v>6140</v>
      </c>
      <c r="C2901" s="419"/>
      <c r="D2901" s="419"/>
      <c r="E2901" s="419"/>
      <c r="F2901" s="419"/>
      <c r="G2901" s="419"/>
      <c r="H2901" s="419"/>
      <c r="I2901" s="419"/>
      <c r="J2901" s="419"/>
      <c r="K2901" s="419"/>
      <c r="L2901" s="419"/>
      <c r="M2901" t="s">
        <v>14440</v>
      </c>
      <c r="N2901">
        <v>5</v>
      </c>
      <c r="O2901">
        <v>3</v>
      </c>
      <c r="P2901">
        <v>2</v>
      </c>
      <c r="Q2901">
        <v>3</v>
      </c>
      <c r="R2901">
        <v>0</v>
      </c>
      <c r="S2901">
        <v>2</v>
      </c>
      <c r="T2901">
        <v>0</v>
      </c>
      <c r="U2901">
        <v>0</v>
      </c>
      <c r="V2901">
        <v>0</v>
      </c>
      <c r="W2901">
        <v>3</v>
      </c>
      <c r="X2901">
        <v>0</v>
      </c>
      <c r="Y2901">
        <v>0</v>
      </c>
      <c r="Z2901">
        <v>0</v>
      </c>
      <c r="AA2901">
        <v>0</v>
      </c>
      <c r="AB2901">
        <v>0</v>
      </c>
      <c r="AC2901" s="419">
        <f t="shared" si="276"/>
        <v>0</v>
      </c>
      <c r="AD2901" s="419">
        <f t="shared" si="277"/>
        <v>0</v>
      </c>
      <c r="AE2901" s="419">
        <f t="shared" si="278"/>
        <v>2</v>
      </c>
      <c r="AF2901" s="419">
        <f t="shared" si="279"/>
        <v>0</v>
      </c>
      <c r="AG2901" s="419">
        <f t="shared" si="280"/>
        <v>0</v>
      </c>
      <c r="AH2901" s="419">
        <f t="shared" si="281"/>
        <v>0</v>
      </c>
    </row>
    <row r="2902" spans="1:34" ht="14.5" x14ac:dyDescent="0.35">
      <c r="A2902" s="681" t="s">
        <v>5734</v>
      </c>
      <c r="B2902" s="682" t="s">
        <v>6141</v>
      </c>
      <c r="C2902" s="419"/>
      <c r="D2902" s="419"/>
      <c r="E2902" s="419"/>
      <c r="F2902" s="419"/>
      <c r="G2902" s="419"/>
      <c r="H2902" s="419"/>
      <c r="I2902" s="419"/>
      <c r="J2902" s="419"/>
      <c r="K2902" s="419"/>
      <c r="L2902" s="419"/>
      <c r="M2902" t="s">
        <v>3164</v>
      </c>
      <c r="N2902">
        <v>1</v>
      </c>
      <c r="O2902">
        <v>0</v>
      </c>
      <c r="P2902">
        <v>1</v>
      </c>
      <c r="Q2902">
        <v>0</v>
      </c>
      <c r="R2902">
        <v>1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 s="419">
        <f t="shared" si="276"/>
        <v>0</v>
      </c>
      <c r="AD2902" s="419">
        <f t="shared" si="277"/>
        <v>1</v>
      </c>
      <c r="AE2902" s="419">
        <f t="shared" si="278"/>
        <v>0</v>
      </c>
      <c r="AF2902" s="419">
        <f t="shared" si="279"/>
        <v>0</v>
      </c>
      <c r="AG2902" s="419">
        <f t="shared" si="280"/>
        <v>0</v>
      </c>
      <c r="AH2902" s="419">
        <f t="shared" si="281"/>
        <v>0</v>
      </c>
    </row>
    <row r="2903" spans="1:34" ht="14.5" x14ac:dyDescent="0.35">
      <c r="A2903" s="681" t="s">
        <v>6142</v>
      </c>
      <c r="B2903" s="682" t="s">
        <v>6143</v>
      </c>
      <c r="C2903" s="419"/>
      <c r="D2903" s="419"/>
      <c r="E2903" s="419"/>
      <c r="F2903" s="419"/>
      <c r="G2903" s="419"/>
      <c r="H2903" s="419"/>
      <c r="I2903" s="419"/>
      <c r="J2903" s="419"/>
      <c r="K2903" s="419"/>
      <c r="L2903" s="419"/>
      <c r="M2903" t="s">
        <v>6144</v>
      </c>
      <c r="N2903">
        <v>23</v>
      </c>
      <c r="O2903">
        <v>14</v>
      </c>
      <c r="P2903">
        <v>9</v>
      </c>
      <c r="Q2903">
        <v>2</v>
      </c>
      <c r="R2903">
        <v>5</v>
      </c>
      <c r="S2903">
        <v>0</v>
      </c>
      <c r="T2903">
        <v>6</v>
      </c>
      <c r="U2903">
        <v>10</v>
      </c>
      <c r="V2903">
        <v>0</v>
      </c>
      <c r="W2903">
        <v>2</v>
      </c>
      <c r="X2903">
        <v>4</v>
      </c>
      <c r="Y2903">
        <v>0</v>
      </c>
      <c r="Z2903">
        <v>5</v>
      </c>
      <c r="AA2903">
        <v>3</v>
      </c>
      <c r="AB2903">
        <v>0</v>
      </c>
      <c r="AC2903" s="419">
        <f t="shared" si="276"/>
        <v>0</v>
      </c>
      <c r="AD2903" s="419">
        <f t="shared" si="277"/>
        <v>1</v>
      </c>
      <c r="AE2903" s="419">
        <f t="shared" si="278"/>
        <v>0</v>
      </c>
      <c r="AF2903" s="419">
        <f t="shared" si="279"/>
        <v>1</v>
      </c>
      <c r="AG2903" s="419">
        <f t="shared" si="280"/>
        <v>7</v>
      </c>
      <c r="AH2903" s="419">
        <f t="shared" si="281"/>
        <v>0</v>
      </c>
    </row>
    <row r="2904" spans="1:34" ht="14.5" x14ac:dyDescent="0.35">
      <c r="A2904" s="681" t="s">
        <v>7567</v>
      </c>
      <c r="B2904" s="682" t="s">
        <v>6146</v>
      </c>
      <c r="C2904" s="419"/>
      <c r="D2904" s="419"/>
      <c r="E2904" s="419"/>
      <c r="F2904" s="419"/>
      <c r="G2904" s="419"/>
      <c r="H2904" s="419"/>
      <c r="I2904" s="419"/>
      <c r="J2904" s="419"/>
      <c r="K2904" s="419"/>
      <c r="L2904" s="419"/>
      <c r="M2904" t="s">
        <v>6147</v>
      </c>
      <c r="N2904">
        <v>5</v>
      </c>
      <c r="O2904">
        <v>1</v>
      </c>
      <c r="P2904">
        <v>4</v>
      </c>
      <c r="Q2904">
        <v>0</v>
      </c>
      <c r="R2904">
        <v>0</v>
      </c>
      <c r="S2904">
        <v>1</v>
      </c>
      <c r="T2904">
        <v>3</v>
      </c>
      <c r="U2904">
        <v>1</v>
      </c>
      <c r="V2904">
        <v>0</v>
      </c>
      <c r="W2904">
        <v>0</v>
      </c>
      <c r="X2904">
        <v>0</v>
      </c>
      <c r="Y2904">
        <v>0</v>
      </c>
      <c r="Z2904">
        <v>1</v>
      </c>
      <c r="AA2904">
        <v>0</v>
      </c>
      <c r="AB2904">
        <v>0</v>
      </c>
      <c r="AC2904" s="419">
        <f t="shared" si="276"/>
        <v>0</v>
      </c>
      <c r="AD2904" s="419">
        <f t="shared" si="277"/>
        <v>0</v>
      </c>
      <c r="AE2904" s="419">
        <f t="shared" si="278"/>
        <v>1</v>
      </c>
      <c r="AF2904" s="419">
        <f t="shared" si="279"/>
        <v>2</v>
      </c>
      <c r="AG2904" s="419">
        <f t="shared" si="280"/>
        <v>1</v>
      </c>
      <c r="AH2904" s="419">
        <f t="shared" si="281"/>
        <v>0</v>
      </c>
    </row>
    <row r="2905" spans="1:34" ht="14.5" x14ac:dyDescent="0.35">
      <c r="A2905" s="681" t="s">
        <v>11548</v>
      </c>
      <c r="B2905" s="682" t="s">
        <v>11547</v>
      </c>
      <c r="C2905" s="419"/>
      <c r="D2905" s="419"/>
      <c r="E2905" s="419"/>
      <c r="F2905" s="419"/>
      <c r="G2905" s="419"/>
      <c r="H2905" s="419"/>
      <c r="I2905" s="419"/>
      <c r="J2905" s="419"/>
      <c r="K2905" s="419"/>
      <c r="L2905" s="419"/>
      <c r="M2905" t="s">
        <v>11549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 s="419">
        <f t="shared" si="276"/>
        <v>0</v>
      </c>
      <c r="AD2905" s="419">
        <f t="shared" si="277"/>
        <v>0</v>
      </c>
      <c r="AE2905" s="419">
        <f t="shared" si="278"/>
        <v>0</v>
      </c>
      <c r="AF2905" s="419">
        <f t="shared" si="279"/>
        <v>0</v>
      </c>
      <c r="AG2905" s="419">
        <f t="shared" si="280"/>
        <v>0</v>
      </c>
      <c r="AH2905" s="419">
        <f t="shared" si="281"/>
        <v>0</v>
      </c>
    </row>
    <row r="2906" spans="1:34" ht="14.5" x14ac:dyDescent="0.35">
      <c r="A2906" s="681" t="s">
        <v>7407</v>
      </c>
      <c r="B2906" s="682" t="s">
        <v>6148</v>
      </c>
      <c r="C2906" s="419"/>
      <c r="D2906" s="419"/>
      <c r="E2906" s="419"/>
      <c r="F2906" s="419"/>
      <c r="G2906" s="419"/>
      <c r="H2906" s="419"/>
      <c r="I2906" s="419"/>
      <c r="J2906" s="419"/>
      <c r="K2906" s="419"/>
      <c r="L2906" s="419"/>
      <c r="M2906" t="s">
        <v>6149</v>
      </c>
      <c r="N2906">
        <v>48</v>
      </c>
      <c r="O2906">
        <v>29</v>
      </c>
      <c r="P2906">
        <v>19</v>
      </c>
      <c r="Q2906">
        <v>8</v>
      </c>
      <c r="R2906">
        <v>10</v>
      </c>
      <c r="S2906">
        <v>11</v>
      </c>
      <c r="T2906">
        <v>12</v>
      </c>
      <c r="U2906">
        <v>7</v>
      </c>
      <c r="V2906">
        <v>0</v>
      </c>
      <c r="W2906">
        <v>4</v>
      </c>
      <c r="X2906">
        <v>8</v>
      </c>
      <c r="Y2906">
        <v>5</v>
      </c>
      <c r="Z2906">
        <v>7</v>
      </c>
      <c r="AA2906">
        <v>5</v>
      </c>
      <c r="AB2906">
        <v>0</v>
      </c>
      <c r="AC2906" s="419">
        <f t="shared" si="276"/>
        <v>4</v>
      </c>
      <c r="AD2906" s="419">
        <f t="shared" si="277"/>
        <v>2</v>
      </c>
      <c r="AE2906" s="419">
        <f t="shared" si="278"/>
        <v>6</v>
      </c>
      <c r="AF2906" s="419">
        <f t="shared" si="279"/>
        <v>5</v>
      </c>
      <c r="AG2906" s="419">
        <f t="shared" si="280"/>
        <v>2</v>
      </c>
      <c r="AH2906" s="419">
        <f t="shared" si="281"/>
        <v>0</v>
      </c>
    </row>
    <row r="2907" spans="1:34" ht="14.5" x14ac:dyDescent="0.35">
      <c r="A2907" s="681" t="s">
        <v>6150</v>
      </c>
      <c r="B2907" s="682" t="s">
        <v>6151</v>
      </c>
      <c r="C2907" s="419"/>
      <c r="D2907" s="419"/>
      <c r="E2907" s="419"/>
      <c r="F2907" s="419"/>
      <c r="G2907" s="419"/>
      <c r="H2907" s="419"/>
      <c r="I2907" s="419"/>
      <c r="J2907" s="419"/>
      <c r="K2907" s="419"/>
      <c r="L2907" s="419"/>
      <c r="M2907" t="s">
        <v>179</v>
      </c>
      <c r="N2907">
        <v>2</v>
      </c>
      <c r="O2907">
        <v>1</v>
      </c>
      <c r="P2907">
        <v>1</v>
      </c>
      <c r="Q2907">
        <v>0</v>
      </c>
      <c r="R2907">
        <v>0</v>
      </c>
      <c r="S2907">
        <v>0</v>
      </c>
      <c r="T2907">
        <v>0</v>
      </c>
      <c r="U2907">
        <v>2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1</v>
      </c>
      <c r="AB2907">
        <v>0</v>
      </c>
      <c r="AC2907" s="419">
        <f t="shared" si="276"/>
        <v>0</v>
      </c>
      <c r="AD2907" s="419">
        <f t="shared" si="277"/>
        <v>0</v>
      </c>
      <c r="AE2907" s="419">
        <f t="shared" si="278"/>
        <v>0</v>
      </c>
      <c r="AF2907" s="419">
        <f t="shared" si="279"/>
        <v>0</v>
      </c>
      <c r="AG2907" s="419">
        <f t="shared" si="280"/>
        <v>1</v>
      </c>
      <c r="AH2907" s="419">
        <f t="shared" si="281"/>
        <v>0</v>
      </c>
    </row>
    <row r="2908" spans="1:34" ht="14.5" x14ac:dyDescent="0.35">
      <c r="A2908" s="681" t="s">
        <v>7292</v>
      </c>
      <c r="B2908" s="682" t="s">
        <v>6152</v>
      </c>
      <c r="C2908" s="419"/>
      <c r="D2908" s="419"/>
      <c r="E2908" s="419"/>
      <c r="F2908" s="419"/>
      <c r="G2908" s="419"/>
      <c r="H2908" s="419"/>
      <c r="I2908" s="419"/>
      <c r="J2908" s="419"/>
      <c r="K2908" s="419"/>
      <c r="L2908" s="419"/>
      <c r="M2908" t="s">
        <v>6153</v>
      </c>
      <c r="N2908">
        <v>1</v>
      </c>
      <c r="O2908">
        <v>1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1</v>
      </c>
      <c r="AB2908">
        <v>0</v>
      </c>
      <c r="AC2908" s="419">
        <f t="shared" si="276"/>
        <v>0</v>
      </c>
      <c r="AD2908" s="419">
        <f t="shared" si="277"/>
        <v>0</v>
      </c>
      <c r="AE2908" s="419">
        <f t="shared" si="278"/>
        <v>0</v>
      </c>
      <c r="AF2908" s="419">
        <f t="shared" si="279"/>
        <v>0</v>
      </c>
      <c r="AG2908" s="419">
        <f t="shared" si="280"/>
        <v>0</v>
      </c>
      <c r="AH2908" s="419">
        <f t="shared" si="281"/>
        <v>0</v>
      </c>
    </row>
    <row r="2909" spans="1:34" ht="14.5" x14ac:dyDescent="0.35">
      <c r="A2909" s="681" t="s">
        <v>4209</v>
      </c>
      <c r="B2909" s="682" t="s">
        <v>6154</v>
      </c>
      <c r="C2909" s="419"/>
      <c r="D2909" s="419"/>
      <c r="E2909" s="419"/>
      <c r="F2909" s="419"/>
      <c r="G2909" s="419"/>
      <c r="H2909" s="419"/>
      <c r="I2909" s="419"/>
      <c r="J2909" s="419"/>
      <c r="K2909" s="419"/>
      <c r="L2909" s="419"/>
      <c r="M2909" t="s">
        <v>2724</v>
      </c>
      <c r="N2909">
        <v>17</v>
      </c>
      <c r="O2909">
        <v>8</v>
      </c>
      <c r="P2909">
        <v>9</v>
      </c>
      <c r="Q2909">
        <v>5</v>
      </c>
      <c r="R2909">
        <v>1</v>
      </c>
      <c r="S2909">
        <v>6</v>
      </c>
      <c r="T2909">
        <v>5</v>
      </c>
      <c r="U2909">
        <v>0</v>
      </c>
      <c r="V2909">
        <v>0</v>
      </c>
      <c r="W2909">
        <v>1</v>
      </c>
      <c r="X2909">
        <v>1</v>
      </c>
      <c r="Y2909">
        <v>4</v>
      </c>
      <c r="Z2909">
        <v>2</v>
      </c>
      <c r="AA2909">
        <v>0</v>
      </c>
      <c r="AB2909">
        <v>0</v>
      </c>
      <c r="AC2909" s="419">
        <f t="shared" si="276"/>
        <v>4</v>
      </c>
      <c r="AD2909" s="419">
        <f t="shared" si="277"/>
        <v>0</v>
      </c>
      <c r="AE2909" s="419">
        <f t="shared" si="278"/>
        <v>2</v>
      </c>
      <c r="AF2909" s="419">
        <f t="shared" si="279"/>
        <v>3</v>
      </c>
      <c r="AG2909" s="419">
        <f t="shared" si="280"/>
        <v>0</v>
      </c>
      <c r="AH2909" s="419">
        <f t="shared" si="281"/>
        <v>0</v>
      </c>
    </row>
    <row r="2910" spans="1:34" ht="14.5" x14ac:dyDescent="0.35">
      <c r="A2910" s="681" t="s">
        <v>6155</v>
      </c>
      <c r="B2910" s="682" t="s">
        <v>6156</v>
      </c>
      <c r="C2910" s="419"/>
      <c r="D2910" s="419"/>
      <c r="E2910" s="419"/>
      <c r="F2910" s="419"/>
      <c r="G2910" s="419"/>
      <c r="H2910" s="419"/>
      <c r="I2910" s="419"/>
      <c r="J2910" s="419"/>
      <c r="K2910" s="419"/>
      <c r="L2910" s="419"/>
      <c r="M2910" t="s">
        <v>129</v>
      </c>
      <c r="N2910">
        <v>19</v>
      </c>
      <c r="O2910">
        <v>11</v>
      </c>
      <c r="P2910">
        <v>8</v>
      </c>
      <c r="Q2910">
        <v>2</v>
      </c>
      <c r="R2910">
        <v>3</v>
      </c>
      <c r="S2910">
        <v>3</v>
      </c>
      <c r="T2910">
        <v>8</v>
      </c>
      <c r="U2910">
        <v>3</v>
      </c>
      <c r="V2910">
        <v>0</v>
      </c>
      <c r="W2910">
        <v>0</v>
      </c>
      <c r="X2910">
        <v>1</v>
      </c>
      <c r="Y2910">
        <v>2</v>
      </c>
      <c r="Z2910">
        <v>5</v>
      </c>
      <c r="AA2910">
        <v>3</v>
      </c>
      <c r="AB2910">
        <v>0</v>
      </c>
      <c r="AC2910" s="419">
        <f t="shared" si="276"/>
        <v>2</v>
      </c>
      <c r="AD2910" s="419">
        <f t="shared" si="277"/>
        <v>2</v>
      </c>
      <c r="AE2910" s="419">
        <f t="shared" si="278"/>
        <v>1</v>
      </c>
      <c r="AF2910" s="419">
        <f t="shared" si="279"/>
        <v>3</v>
      </c>
      <c r="AG2910" s="419">
        <f t="shared" si="280"/>
        <v>0</v>
      </c>
      <c r="AH2910" s="419">
        <f t="shared" si="281"/>
        <v>0</v>
      </c>
    </row>
    <row r="2911" spans="1:34" ht="14.5" x14ac:dyDescent="0.35">
      <c r="A2911" s="681" t="s">
        <v>6157</v>
      </c>
      <c r="B2911" s="682" t="s">
        <v>6158</v>
      </c>
      <c r="C2911" s="419"/>
      <c r="D2911" s="419"/>
      <c r="E2911" s="419"/>
      <c r="F2911" s="419"/>
      <c r="G2911" s="419"/>
      <c r="H2911" s="419"/>
      <c r="I2911" s="419"/>
      <c r="J2911" s="419"/>
      <c r="K2911" s="419"/>
      <c r="L2911" s="419"/>
      <c r="M2911" t="s">
        <v>4637</v>
      </c>
      <c r="N2911">
        <v>6</v>
      </c>
      <c r="O2911">
        <v>2</v>
      </c>
      <c r="P2911">
        <v>4</v>
      </c>
      <c r="Q2911">
        <v>0</v>
      </c>
      <c r="R2911">
        <v>3</v>
      </c>
      <c r="S2911">
        <v>1</v>
      </c>
      <c r="T2911">
        <v>1</v>
      </c>
      <c r="U2911">
        <v>1</v>
      </c>
      <c r="V2911">
        <v>0</v>
      </c>
      <c r="W2911">
        <v>0</v>
      </c>
      <c r="X2911">
        <v>2</v>
      </c>
      <c r="Y2911">
        <v>0</v>
      </c>
      <c r="Z2911">
        <v>0</v>
      </c>
      <c r="AA2911">
        <v>0</v>
      </c>
      <c r="AB2911">
        <v>0</v>
      </c>
      <c r="AC2911" s="419">
        <f t="shared" si="276"/>
        <v>0</v>
      </c>
      <c r="AD2911" s="419">
        <f t="shared" si="277"/>
        <v>1</v>
      </c>
      <c r="AE2911" s="419">
        <f t="shared" si="278"/>
        <v>1</v>
      </c>
      <c r="AF2911" s="419">
        <f t="shared" si="279"/>
        <v>1</v>
      </c>
      <c r="AG2911" s="419">
        <f t="shared" si="280"/>
        <v>1</v>
      </c>
      <c r="AH2911" s="419">
        <f t="shared" si="281"/>
        <v>0</v>
      </c>
    </row>
    <row r="2912" spans="1:34" ht="14.5" x14ac:dyDescent="0.35">
      <c r="A2912" s="681" t="s">
        <v>7383</v>
      </c>
      <c r="B2912" s="682" t="s">
        <v>6160</v>
      </c>
      <c r="C2912" s="419"/>
      <c r="D2912" s="419"/>
      <c r="E2912" s="419"/>
      <c r="F2912" s="419"/>
      <c r="G2912" s="419"/>
      <c r="H2912" s="419"/>
      <c r="I2912" s="419"/>
      <c r="J2912" s="419"/>
      <c r="K2912" s="419"/>
      <c r="L2912" s="419"/>
      <c r="M2912" t="s">
        <v>6161</v>
      </c>
      <c r="N2912">
        <v>21</v>
      </c>
      <c r="O2912">
        <v>13</v>
      </c>
      <c r="P2912">
        <v>8</v>
      </c>
      <c r="Q2912">
        <v>5</v>
      </c>
      <c r="R2912">
        <v>4</v>
      </c>
      <c r="S2912">
        <v>3</v>
      </c>
      <c r="T2912">
        <v>4</v>
      </c>
      <c r="U2912">
        <v>5</v>
      </c>
      <c r="V2912">
        <v>0</v>
      </c>
      <c r="W2912">
        <v>2</v>
      </c>
      <c r="X2912">
        <v>1</v>
      </c>
      <c r="Y2912">
        <v>2</v>
      </c>
      <c r="Z2912">
        <v>3</v>
      </c>
      <c r="AA2912">
        <v>5</v>
      </c>
      <c r="AB2912">
        <v>0</v>
      </c>
      <c r="AC2912" s="419">
        <f t="shared" si="276"/>
        <v>3</v>
      </c>
      <c r="AD2912" s="419">
        <f t="shared" si="277"/>
        <v>3</v>
      </c>
      <c r="AE2912" s="419">
        <f t="shared" si="278"/>
        <v>1</v>
      </c>
      <c r="AF2912" s="419">
        <f t="shared" si="279"/>
        <v>1</v>
      </c>
      <c r="AG2912" s="419">
        <f t="shared" si="280"/>
        <v>0</v>
      </c>
      <c r="AH2912" s="419">
        <f t="shared" si="281"/>
        <v>0</v>
      </c>
    </row>
    <row r="2913" spans="1:34" ht="14.5" x14ac:dyDescent="0.35">
      <c r="A2913" s="681" t="s">
        <v>6163</v>
      </c>
      <c r="B2913" s="682" t="s">
        <v>6164</v>
      </c>
      <c r="C2913" s="419"/>
      <c r="D2913" s="419"/>
      <c r="E2913" s="419"/>
      <c r="F2913" s="419"/>
      <c r="G2913" s="419"/>
      <c r="H2913" s="419"/>
      <c r="I2913" s="419"/>
      <c r="J2913" s="419"/>
      <c r="K2913" s="419"/>
      <c r="L2913" s="419"/>
      <c r="M2913" t="s">
        <v>6165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 s="419">
        <f t="shared" si="276"/>
        <v>0</v>
      </c>
      <c r="AD2913" s="419">
        <f t="shared" si="277"/>
        <v>0</v>
      </c>
      <c r="AE2913" s="419">
        <f t="shared" si="278"/>
        <v>0</v>
      </c>
      <c r="AF2913" s="419">
        <f t="shared" si="279"/>
        <v>0</v>
      </c>
      <c r="AG2913" s="419">
        <f t="shared" si="280"/>
        <v>0</v>
      </c>
      <c r="AH2913" s="419">
        <f t="shared" si="281"/>
        <v>0</v>
      </c>
    </row>
    <row r="2914" spans="1:34" ht="14.5" x14ac:dyDescent="0.35">
      <c r="A2914" s="681" t="s">
        <v>4248</v>
      </c>
      <c r="B2914" s="682" t="s">
        <v>6166</v>
      </c>
      <c r="C2914" s="419"/>
      <c r="D2914" s="419"/>
      <c r="E2914" s="419"/>
      <c r="F2914" s="419"/>
      <c r="G2914" s="419"/>
      <c r="H2914" s="419"/>
      <c r="I2914" s="419"/>
      <c r="J2914" s="419"/>
      <c r="K2914" s="419"/>
      <c r="L2914" s="419"/>
      <c r="M2914" t="s">
        <v>766</v>
      </c>
      <c r="N2914">
        <v>3</v>
      </c>
      <c r="O2914">
        <v>3</v>
      </c>
      <c r="P2914">
        <v>0</v>
      </c>
      <c r="Q2914">
        <v>0</v>
      </c>
      <c r="R2914">
        <v>3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</v>
      </c>
      <c r="Y2914">
        <v>0</v>
      </c>
      <c r="Z2914">
        <v>0</v>
      </c>
      <c r="AA2914">
        <v>0</v>
      </c>
      <c r="AB2914">
        <v>0</v>
      </c>
      <c r="AC2914" s="419">
        <f t="shared" si="276"/>
        <v>0</v>
      </c>
      <c r="AD2914" s="419">
        <f t="shared" si="277"/>
        <v>0</v>
      </c>
      <c r="AE2914" s="419">
        <f t="shared" si="278"/>
        <v>0</v>
      </c>
      <c r="AF2914" s="419">
        <f t="shared" si="279"/>
        <v>0</v>
      </c>
      <c r="AG2914" s="419">
        <f t="shared" si="280"/>
        <v>0</v>
      </c>
      <c r="AH2914" s="419">
        <f t="shared" si="281"/>
        <v>0</v>
      </c>
    </row>
    <row r="2915" spans="1:34" ht="14.5" x14ac:dyDescent="0.35">
      <c r="A2915" s="681" t="s">
        <v>7293</v>
      </c>
      <c r="B2915" s="682" t="s">
        <v>6167</v>
      </c>
      <c r="C2915" s="419"/>
      <c r="D2915" s="419"/>
      <c r="E2915" s="419"/>
      <c r="F2915" s="419"/>
      <c r="G2915" s="419"/>
      <c r="H2915" s="419"/>
      <c r="I2915" s="419"/>
      <c r="J2915" s="419"/>
      <c r="K2915" s="419"/>
      <c r="L2915" s="419"/>
      <c r="M2915" t="s">
        <v>3128</v>
      </c>
      <c r="N2915">
        <v>18</v>
      </c>
      <c r="O2915">
        <v>12</v>
      </c>
      <c r="P2915">
        <v>6</v>
      </c>
      <c r="Q2915">
        <v>6</v>
      </c>
      <c r="R2915">
        <v>7</v>
      </c>
      <c r="S2915">
        <v>0</v>
      </c>
      <c r="T2915">
        <v>3</v>
      </c>
      <c r="U2915">
        <v>2</v>
      </c>
      <c r="V2915">
        <v>0</v>
      </c>
      <c r="W2915">
        <v>3</v>
      </c>
      <c r="X2915">
        <v>4</v>
      </c>
      <c r="Y2915">
        <v>0</v>
      </c>
      <c r="Z2915">
        <v>3</v>
      </c>
      <c r="AA2915">
        <v>2</v>
      </c>
      <c r="AB2915">
        <v>0</v>
      </c>
      <c r="AC2915" s="419">
        <f t="shared" si="276"/>
        <v>3</v>
      </c>
      <c r="AD2915" s="419">
        <f t="shared" si="277"/>
        <v>3</v>
      </c>
      <c r="AE2915" s="419">
        <f t="shared" si="278"/>
        <v>0</v>
      </c>
      <c r="AF2915" s="419">
        <f t="shared" si="279"/>
        <v>0</v>
      </c>
      <c r="AG2915" s="419">
        <f t="shared" si="280"/>
        <v>0</v>
      </c>
      <c r="AH2915" s="419">
        <f t="shared" si="281"/>
        <v>0</v>
      </c>
    </row>
    <row r="2916" spans="1:34" ht="14.5" x14ac:dyDescent="0.35">
      <c r="A2916" s="681" t="s">
        <v>4668</v>
      </c>
      <c r="B2916" s="682" t="s">
        <v>6168</v>
      </c>
      <c r="C2916" s="419"/>
      <c r="D2916" s="419"/>
      <c r="E2916" s="419"/>
      <c r="F2916" s="419"/>
      <c r="G2916" s="419"/>
      <c r="H2916" s="419"/>
      <c r="I2916" s="419"/>
      <c r="J2916" s="419"/>
      <c r="K2916" s="419"/>
      <c r="L2916" s="419"/>
      <c r="M2916" t="s">
        <v>14441</v>
      </c>
      <c r="N2916">
        <v>21</v>
      </c>
      <c r="O2916">
        <v>12</v>
      </c>
      <c r="P2916">
        <v>9</v>
      </c>
      <c r="Q2916">
        <v>9</v>
      </c>
      <c r="R2916">
        <v>2</v>
      </c>
      <c r="S2916">
        <v>1</v>
      </c>
      <c r="T2916">
        <v>0</v>
      </c>
      <c r="U2916">
        <v>8</v>
      </c>
      <c r="V2916">
        <v>1</v>
      </c>
      <c r="W2916">
        <v>5</v>
      </c>
      <c r="X2916">
        <v>1</v>
      </c>
      <c r="Y2916">
        <v>1</v>
      </c>
      <c r="Z2916">
        <v>0</v>
      </c>
      <c r="AA2916">
        <v>5</v>
      </c>
      <c r="AB2916">
        <v>0</v>
      </c>
      <c r="AC2916" s="419">
        <f t="shared" si="276"/>
        <v>4</v>
      </c>
      <c r="AD2916" s="419">
        <f t="shared" si="277"/>
        <v>1</v>
      </c>
      <c r="AE2916" s="419">
        <f t="shared" si="278"/>
        <v>0</v>
      </c>
      <c r="AF2916" s="419">
        <f t="shared" si="279"/>
        <v>0</v>
      </c>
      <c r="AG2916" s="419">
        <f t="shared" si="280"/>
        <v>3</v>
      </c>
      <c r="AH2916" s="419">
        <f t="shared" si="281"/>
        <v>1</v>
      </c>
    </row>
    <row r="2917" spans="1:34" ht="14.5" x14ac:dyDescent="0.35">
      <c r="A2917" s="681" t="s">
        <v>7294</v>
      </c>
      <c r="B2917" s="682" t="s">
        <v>6169</v>
      </c>
      <c r="C2917" s="419"/>
      <c r="D2917" s="419"/>
      <c r="E2917" s="419"/>
      <c r="F2917" s="419"/>
      <c r="G2917" s="419"/>
      <c r="H2917" s="419"/>
      <c r="I2917" s="419"/>
      <c r="J2917" s="419"/>
      <c r="K2917" s="419"/>
      <c r="L2917" s="419"/>
      <c r="M2917" t="s">
        <v>6170</v>
      </c>
      <c r="N2917">
        <v>4</v>
      </c>
      <c r="O2917">
        <v>3</v>
      </c>
      <c r="P2917">
        <v>1</v>
      </c>
      <c r="Q2917">
        <v>1</v>
      </c>
      <c r="R2917">
        <v>0</v>
      </c>
      <c r="S2917">
        <v>0</v>
      </c>
      <c r="T2917">
        <v>3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3</v>
      </c>
      <c r="AA2917">
        <v>0</v>
      </c>
      <c r="AB2917">
        <v>0</v>
      </c>
      <c r="AC2917" s="419">
        <f t="shared" si="276"/>
        <v>1</v>
      </c>
      <c r="AD2917" s="419">
        <f t="shared" si="277"/>
        <v>0</v>
      </c>
      <c r="AE2917" s="419">
        <f t="shared" si="278"/>
        <v>0</v>
      </c>
      <c r="AF2917" s="419">
        <f t="shared" si="279"/>
        <v>0</v>
      </c>
      <c r="AG2917" s="419">
        <f t="shared" si="280"/>
        <v>0</v>
      </c>
      <c r="AH2917" s="419">
        <f t="shared" si="281"/>
        <v>0</v>
      </c>
    </row>
    <row r="2918" spans="1:34" ht="14.5" x14ac:dyDescent="0.35">
      <c r="A2918" s="681" t="s">
        <v>6172</v>
      </c>
      <c r="B2918" s="682" t="s">
        <v>6173</v>
      </c>
      <c r="C2918" s="419"/>
      <c r="D2918" s="419"/>
      <c r="E2918" s="419"/>
      <c r="F2918" s="419"/>
      <c r="G2918" s="419"/>
      <c r="H2918" s="419"/>
      <c r="I2918" s="419"/>
      <c r="J2918" s="419"/>
      <c r="K2918" s="419"/>
      <c r="L2918" s="419"/>
      <c r="M2918" t="s">
        <v>6174</v>
      </c>
      <c r="N2918">
        <v>11</v>
      </c>
      <c r="O2918">
        <v>7</v>
      </c>
      <c r="P2918">
        <v>4</v>
      </c>
      <c r="Q2918">
        <v>6</v>
      </c>
      <c r="R2918">
        <v>4</v>
      </c>
      <c r="S2918">
        <v>1</v>
      </c>
      <c r="T2918">
        <v>0</v>
      </c>
      <c r="U2918">
        <v>0</v>
      </c>
      <c r="V2918">
        <v>0</v>
      </c>
      <c r="W2918">
        <v>4</v>
      </c>
      <c r="X2918">
        <v>2</v>
      </c>
      <c r="Y2918">
        <v>1</v>
      </c>
      <c r="Z2918">
        <v>0</v>
      </c>
      <c r="AA2918">
        <v>0</v>
      </c>
      <c r="AB2918">
        <v>0</v>
      </c>
      <c r="AC2918" s="419">
        <f t="shared" si="276"/>
        <v>2</v>
      </c>
      <c r="AD2918" s="419">
        <f t="shared" si="277"/>
        <v>2</v>
      </c>
      <c r="AE2918" s="419">
        <f t="shared" si="278"/>
        <v>0</v>
      </c>
      <c r="AF2918" s="419">
        <f t="shared" si="279"/>
        <v>0</v>
      </c>
      <c r="AG2918" s="419">
        <f t="shared" si="280"/>
        <v>0</v>
      </c>
      <c r="AH2918" s="419">
        <f t="shared" si="281"/>
        <v>0</v>
      </c>
    </row>
    <row r="2919" spans="1:34" ht="14.5" x14ac:dyDescent="0.35">
      <c r="A2919" s="681" t="s">
        <v>4421</v>
      </c>
      <c r="B2919" s="682" t="s">
        <v>6175</v>
      </c>
      <c r="C2919" s="419"/>
      <c r="D2919" s="419"/>
      <c r="E2919" s="419"/>
      <c r="F2919" s="419"/>
      <c r="G2919" s="419"/>
      <c r="H2919" s="419"/>
      <c r="I2919" s="419"/>
      <c r="J2919" s="419"/>
      <c r="K2919" s="419"/>
      <c r="L2919" s="419"/>
      <c r="M2919" t="s">
        <v>59</v>
      </c>
      <c r="N2919">
        <v>1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1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 s="419">
        <f t="shared" si="276"/>
        <v>0</v>
      </c>
      <c r="AD2919" s="419">
        <f t="shared" si="277"/>
        <v>0</v>
      </c>
      <c r="AE2919" s="419">
        <f t="shared" si="278"/>
        <v>0</v>
      </c>
      <c r="AF2919" s="419">
        <f t="shared" si="279"/>
        <v>1</v>
      </c>
      <c r="AG2919" s="419">
        <f t="shared" si="280"/>
        <v>0</v>
      </c>
      <c r="AH2919" s="419">
        <f t="shared" si="281"/>
        <v>0</v>
      </c>
    </row>
    <row r="2920" spans="1:34" ht="14.5" x14ac:dyDescent="0.35">
      <c r="A2920" s="681" t="s">
        <v>6176</v>
      </c>
      <c r="B2920" s="682" t="s">
        <v>6177</v>
      </c>
      <c r="C2920" s="419"/>
      <c r="D2920" s="419"/>
      <c r="E2920" s="419"/>
      <c r="F2920" s="419"/>
      <c r="G2920" s="419"/>
      <c r="H2920" s="419"/>
      <c r="I2920" s="419"/>
      <c r="J2920" s="419"/>
      <c r="K2920" s="419"/>
      <c r="L2920" s="419"/>
      <c r="M2920" t="s">
        <v>6051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 s="419">
        <f t="shared" si="276"/>
        <v>0</v>
      </c>
      <c r="AD2920" s="419">
        <f t="shared" si="277"/>
        <v>0</v>
      </c>
      <c r="AE2920" s="419">
        <f t="shared" si="278"/>
        <v>0</v>
      </c>
      <c r="AF2920" s="419">
        <f t="shared" si="279"/>
        <v>0</v>
      </c>
      <c r="AG2920" s="419">
        <f t="shared" si="280"/>
        <v>0</v>
      </c>
      <c r="AH2920" s="419">
        <f t="shared" si="281"/>
        <v>0</v>
      </c>
    </row>
    <row r="2921" spans="1:34" ht="14.5" x14ac:dyDescent="0.35">
      <c r="A2921" s="681" t="s">
        <v>5374</v>
      </c>
      <c r="B2921" s="682" t="s">
        <v>6178</v>
      </c>
      <c r="C2921" s="419"/>
      <c r="D2921" s="419"/>
      <c r="E2921" s="419"/>
      <c r="F2921" s="419"/>
      <c r="G2921" s="419"/>
      <c r="H2921" s="419"/>
      <c r="I2921" s="419"/>
      <c r="J2921" s="419"/>
      <c r="K2921" s="419"/>
      <c r="L2921" s="419"/>
      <c r="M2921" t="s">
        <v>2939</v>
      </c>
      <c r="N2921">
        <v>4</v>
      </c>
      <c r="O2921">
        <v>2</v>
      </c>
      <c r="P2921">
        <v>2</v>
      </c>
      <c r="Q2921">
        <v>3</v>
      </c>
      <c r="R2921">
        <v>1</v>
      </c>
      <c r="S2921">
        <v>0</v>
      </c>
      <c r="T2921">
        <v>0</v>
      </c>
      <c r="U2921">
        <v>0</v>
      </c>
      <c r="V2921">
        <v>0</v>
      </c>
      <c r="W2921">
        <v>1</v>
      </c>
      <c r="X2921">
        <v>1</v>
      </c>
      <c r="Y2921">
        <v>0</v>
      </c>
      <c r="Z2921">
        <v>0</v>
      </c>
      <c r="AA2921">
        <v>0</v>
      </c>
      <c r="AB2921">
        <v>0</v>
      </c>
      <c r="AC2921" s="419">
        <f t="shared" si="276"/>
        <v>2</v>
      </c>
      <c r="AD2921" s="419">
        <f t="shared" si="277"/>
        <v>0</v>
      </c>
      <c r="AE2921" s="419">
        <f t="shared" si="278"/>
        <v>0</v>
      </c>
      <c r="AF2921" s="419">
        <f t="shared" si="279"/>
        <v>0</v>
      </c>
      <c r="AG2921" s="419">
        <f t="shared" si="280"/>
        <v>0</v>
      </c>
      <c r="AH2921" s="419">
        <f t="shared" si="281"/>
        <v>0</v>
      </c>
    </row>
    <row r="2922" spans="1:34" ht="14.5" x14ac:dyDescent="0.35">
      <c r="A2922" s="681" t="s">
        <v>7296</v>
      </c>
      <c r="B2922" s="682" t="s">
        <v>6179</v>
      </c>
      <c r="C2922" s="419"/>
      <c r="D2922" s="419"/>
      <c r="E2922" s="419"/>
      <c r="F2922" s="419"/>
      <c r="G2922" s="419"/>
      <c r="H2922" s="419"/>
      <c r="I2922" s="419"/>
      <c r="J2922" s="419"/>
      <c r="K2922" s="419"/>
      <c r="L2922" s="419"/>
      <c r="M2922" t="s">
        <v>6180</v>
      </c>
      <c r="N2922">
        <v>13</v>
      </c>
      <c r="O2922">
        <v>6</v>
      </c>
      <c r="P2922">
        <v>7</v>
      </c>
      <c r="Q2922">
        <v>0</v>
      </c>
      <c r="R2922">
        <v>3</v>
      </c>
      <c r="S2922">
        <v>3</v>
      </c>
      <c r="T2922">
        <v>1</v>
      </c>
      <c r="U2922">
        <v>6</v>
      </c>
      <c r="V2922">
        <v>0</v>
      </c>
      <c r="W2922">
        <v>0</v>
      </c>
      <c r="X2922">
        <v>1</v>
      </c>
      <c r="Y2922">
        <v>0</v>
      </c>
      <c r="Z2922">
        <v>1</v>
      </c>
      <c r="AA2922">
        <v>4</v>
      </c>
      <c r="AB2922">
        <v>0</v>
      </c>
      <c r="AC2922" s="419">
        <f t="shared" si="276"/>
        <v>0</v>
      </c>
      <c r="AD2922" s="419">
        <f t="shared" si="277"/>
        <v>2</v>
      </c>
      <c r="AE2922" s="419">
        <f t="shared" si="278"/>
        <v>3</v>
      </c>
      <c r="AF2922" s="419">
        <f t="shared" si="279"/>
        <v>0</v>
      </c>
      <c r="AG2922" s="419">
        <f t="shared" si="280"/>
        <v>2</v>
      </c>
      <c r="AH2922" s="419">
        <f t="shared" si="281"/>
        <v>0</v>
      </c>
    </row>
    <row r="2923" spans="1:34" ht="14.5" x14ac:dyDescent="0.35">
      <c r="A2923" s="681" t="s">
        <v>7700</v>
      </c>
      <c r="B2923" s="682" t="s">
        <v>6181</v>
      </c>
      <c r="C2923" s="419"/>
      <c r="D2923" s="419"/>
      <c r="E2923" s="419"/>
      <c r="F2923" s="419"/>
      <c r="G2923" s="419"/>
      <c r="H2923" s="419"/>
      <c r="I2923" s="419"/>
      <c r="J2923" s="419"/>
      <c r="K2923" s="419"/>
      <c r="L2923" s="419"/>
      <c r="M2923" t="s">
        <v>1407</v>
      </c>
      <c r="N2923">
        <v>2</v>
      </c>
      <c r="O2923">
        <v>2</v>
      </c>
      <c r="P2923">
        <v>0</v>
      </c>
      <c r="Q2923">
        <v>1</v>
      </c>
      <c r="R2923">
        <v>1</v>
      </c>
      <c r="S2923">
        <v>0</v>
      </c>
      <c r="T2923">
        <v>0</v>
      </c>
      <c r="U2923">
        <v>0</v>
      </c>
      <c r="V2923">
        <v>0</v>
      </c>
      <c r="W2923">
        <v>1</v>
      </c>
      <c r="X2923">
        <v>1</v>
      </c>
      <c r="Y2923">
        <v>0</v>
      </c>
      <c r="Z2923">
        <v>0</v>
      </c>
      <c r="AA2923">
        <v>0</v>
      </c>
      <c r="AB2923">
        <v>0</v>
      </c>
      <c r="AC2923" s="419">
        <f t="shared" si="276"/>
        <v>0</v>
      </c>
      <c r="AD2923" s="419">
        <f t="shared" si="277"/>
        <v>0</v>
      </c>
      <c r="AE2923" s="419">
        <f t="shared" si="278"/>
        <v>0</v>
      </c>
      <c r="AF2923" s="419">
        <f t="shared" si="279"/>
        <v>0</v>
      </c>
      <c r="AG2923" s="419">
        <f t="shared" si="280"/>
        <v>0</v>
      </c>
      <c r="AH2923" s="419">
        <f t="shared" si="281"/>
        <v>0</v>
      </c>
    </row>
    <row r="2924" spans="1:34" ht="14.5" x14ac:dyDescent="0.35">
      <c r="A2924" s="681" t="s">
        <v>6182</v>
      </c>
      <c r="B2924" s="682" t="s">
        <v>6183</v>
      </c>
      <c r="C2924" s="419"/>
      <c r="D2924" s="419"/>
      <c r="E2924" s="419"/>
      <c r="F2924" s="419"/>
      <c r="G2924" s="419"/>
      <c r="H2924" s="419"/>
      <c r="I2924" s="419"/>
      <c r="J2924" s="419"/>
      <c r="K2924" s="419"/>
      <c r="L2924" s="419"/>
      <c r="M2924" t="s">
        <v>2837</v>
      </c>
      <c r="N2924">
        <v>22</v>
      </c>
      <c r="O2924">
        <v>14</v>
      </c>
      <c r="P2924">
        <v>8</v>
      </c>
      <c r="Q2924">
        <v>4</v>
      </c>
      <c r="R2924">
        <v>4</v>
      </c>
      <c r="S2924">
        <v>4</v>
      </c>
      <c r="T2924">
        <v>4</v>
      </c>
      <c r="U2924">
        <v>4</v>
      </c>
      <c r="V2924">
        <v>2</v>
      </c>
      <c r="W2924">
        <v>1</v>
      </c>
      <c r="X2924">
        <v>1</v>
      </c>
      <c r="Y2924">
        <v>3</v>
      </c>
      <c r="Z2924">
        <v>3</v>
      </c>
      <c r="AA2924">
        <v>4</v>
      </c>
      <c r="AB2924">
        <v>2</v>
      </c>
      <c r="AC2924" s="419">
        <f t="shared" si="276"/>
        <v>3</v>
      </c>
      <c r="AD2924" s="419">
        <f t="shared" si="277"/>
        <v>3</v>
      </c>
      <c r="AE2924" s="419">
        <f t="shared" si="278"/>
        <v>1</v>
      </c>
      <c r="AF2924" s="419">
        <f t="shared" si="279"/>
        <v>1</v>
      </c>
      <c r="AG2924" s="419">
        <f t="shared" si="280"/>
        <v>0</v>
      </c>
      <c r="AH2924" s="419">
        <f t="shared" si="281"/>
        <v>0</v>
      </c>
    </row>
    <row r="2925" spans="1:34" ht="14.5" x14ac:dyDescent="0.35">
      <c r="A2925" s="681" t="s">
        <v>6184</v>
      </c>
      <c r="B2925" s="682" t="s">
        <v>6185</v>
      </c>
      <c r="C2925" s="419"/>
      <c r="D2925" s="419"/>
      <c r="E2925" s="419"/>
      <c r="F2925" s="419"/>
      <c r="G2925" s="419"/>
      <c r="H2925" s="419"/>
      <c r="I2925" s="419"/>
      <c r="J2925" s="419"/>
      <c r="K2925" s="419"/>
      <c r="L2925" s="419"/>
      <c r="M2925" t="s">
        <v>250</v>
      </c>
      <c r="N2925">
        <v>6</v>
      </c>
      <c r="O2925">
        <v>4</v>
      </c>
      <c r="P2925">
        <v>2</v>
      </c>
      <c r="Q2925">
        <v>6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4</v>
      </c>
      <c r="X2925">
        <v>0</v>
      </c>
      <c r="Y2925">
        <v>0</v>
      </c>
      <c r="Z2925">
        <v>0</v>
      </c>
      <c r="AA2925">
        <v>0</v>
      </c>
      <c r="AB2925">
        <v>0</v>
      </c>
      <c r="AC2925" s="419">
        <f t="shared" si="276"/>
        <v>2</v>
      </c>
      <c r="AD2925" s="419">
        <f t="shared" si="277"/>
        <v>0</v>
      </c>
      <c r="AE2925" s="419">
        <f t="shared" si="278"/>
        <v>0</v>
      </c>
      <c r="AF2925" s="419">
        <f t="shared" si="279"/>
        <v>0</v>
      </c>
      <c r="AG2925" s="419">
        <f t="shared" si="280"/>
        <v>0</v>
      </c>
      <c r="AH2925" s="419">
        <f t="shared" si="281"/>
        <v>0</v>
      </c>
    </row>
    <row r="2926" spans="1:34" ht="14.5" x14ac:dyDescent="0.35">
      <c r="A2926" s="681" t="s">
        <v>5320</v>
      </c>
      <c r="B2926" s="682" t="s">
        <v>6186</v>
      </c>
      <c r="C2926" s="419"/>
      <c r="D2926" s="419"/>
      <c r="E2926" s="419"/>
      <c r="F2926" s="419"/>
      <c r="G2926" s="419"/>
      <c r="H2926" s="419"/>
      <c r="I2926" s="419"/>
      <c r="J2926" s="419"/>
      <c r="K2926" s="419"/>
      <c r="L2926" s="419"/>
      <c r="M2926" t="s">
        <v>1086</v>
      </c>
      <c r="N2926">
        <v>8</v>
      </c>
      <c r="O2926">
        <v>4</v>
      </c>
      <c r="P2926">
        <v>4</v>
      </c>
      <c r="Q2926">
        <v>5</v>
      </c>
      <c r="R2926">
        <v>3</v>
      </c>
      <c r="S2926">
        <v>0</v>
      </c>
      <c r="T2926">
        <v>0</v>
      </c>
      <c r="U2926">
        <v>0</v>
      </c>
      <c r="V2926">
        <v>0</v>
      </c>
      <c r="W2926">
        <v>3</v>
      </c>
      <c r="X2926">
        <v>1</v>
      </c>
      <c r="Y2926">
        <v>0</v>
      </c>
      <c r="Z2926">
        <v>0</v>
      </c>
      <c r="AA2926">
        <v>0</v>
      </c>
      <c r="AB2926">
        <v>0</v>
      </c>
      <c r="AC2926" s="419">
        <f t="shared" si="276"/>
        <v>2</v>
      </c>
      <c r="AD2926" s="419">
        <f t="shared" si="277"/>
        <v>2</v>
      </c>
      <c r="AE2926" s="419">
        <f t="shared" si="278"/>
        <v>0</v>
      </c>
      <c r="AF2926" s="419">
        <f t="shared" si="279"/>
        <v>0</v>
      </c>
      <c r="AG2926" s="419">
        <f t="shared" si="280"/>
        <v>0</v>
      </c>
      <c r="AH2926" s="419">
        <f t="shared" si="281"/>
        <v>0</v>
      </c>
    </row>
    <row r="2927" spans="1:34" ht="14.5" x14ac:dyDescent="0.35">
      <c r="A2927" s="681" t="s">
        <v>2471</v>
      </c>
      <c r="B2927" s="682" t="s">
        <v>6187</v>
      </c>
      <c r="C2927" s="419"/>
      <c r="D2927" s="419"/>
      <c r="E2927" s="419"/>
      <c r="F2927" s="419"/>
      <c r="G2927" s="419"/>
      <c r="H2927" s="419"/>
      <c r="I2927" s="419"/>
      <c r="J2927" s="419"/>
      <c r="K2927" s="419"/>
      <c r="L2927" s="419"/>
      <c r="M2927" t="s">
        <v>165</v>
      </c>
      <c r="N2927">
        <v>6</v>
      </c>
      <c r="O2927">
        <v>3</v>
      </c>
      <c r="P2927">
        <v>3</v>
      </c>
      <c r="Q2927">
        <v>3</v>
      </c>
      <c r="R2927">
        <v>1</v>
      </c>
      <c r="S2927">
        <v>0</v>
      </c>
      <c r="T2927">
        <v>0</v>
      </c>
      <c r="U2927">
        <v>2</v>
      </c>
      <c r="V2927">
        <v>0</v>
      </c>
      <c r="W2927">
        <v>2</v>
      </c>
      <c r="X2927">
        <v>1</v>
      </c>
      <c r="Y2927">
        <v>0</v>
      </c>
      <c r="Z2927">
        <v>0</v>
      </c>
      <c r="AA2927">
        <v>0</v>
      </c>
      <c r="AB2927">
        <v>0</v>
      </c>
      <c r="AC2927" s="419">
        <f t="shared" si="276"/>
        <v>1</v>
      </c>
      <c r="AD2927" s="419">
        <f t="shared" si="277"/>
        <v>0</v>
      </c>
      <c r="AE2927" s="419">
        <f t="shared" si="278"/>
        <v>0</v>
      </c>
      <c r="AF2927" s="419">
        <f t="shared" si="279"/>
        <v>0</v>
      </c>
      <c r="AG2927" s="419">
        <f t="shared" si="280"/>
        <v>2</v>
      </c>
      <c r="AH2927" s="419">
        <f t="shared" si="281"/>
        <v>0</v>
      </c>
    </row>
    <row r="2928" spans="1:34" ht="14.5" x14ac:dyDescent="0.35">
      <c r="A2928" s="681" t="s">
        <v>2504</v>
      </c>
      <c r="B2928" s="682" t="s">
        <v>6188</v>
      </c>
      <c r="C2928" s="419"/>
      <c r="D2928" s="419"/>
      <c r="E2928" s="419"/>
      <c r="F2928" s="419"/>
      <c r="G2928" s="419"/>
      <c r="H2928" s="419"/>
      <c r="I2928" s="419"/>
      <c r="J2928" s="419"/>
      <c r="K2928" s="419"/>
      <c r="L2928" s="419"/>
      <c r="M2928" t="s">
        <v>2582</v>
      </c>
      <c r="N2928">
        <v>44</v>
      </c>
      <c r="O2928">
        <v>26</v>
      </c>
      <c r="P2928">
        <v>18</v>
      </c>
      <c r="Q2928">
        <v>6</v>
      </c>
      <c r="R2928">
        <v>16</v>
      </c>
      <c r="S2928">
        <v>0</v>
      </c>
      <c r="T2928">
        <v>0</v>
      </c>
      <c r="U2928">
        <v>22</v>
      </c>
      <c r="V2928">
        <v>0</v>
      </c>
      <c r="W2928">
        <v>4</v>
      </c>
      <c r="X2928">
        <v>9</v>
      </c>
      <c r="Y2928">
        <v>0</v>
      </c>
      <c r="Z2928">
        <v>0</v>
      </c>
      <c r="AA2928">
        <v>13</v>
      </c>
      <c r="AB2928">
        <v>0</v>
      </c>
      <c r="AC2928" s="419">
        <f t="shared" si="276"/>
        <v>2</v>
      </c>
      <c r="AD2928" s="419">
        <f t="shared" si="277"/>
        <v>7</v>
      </c>
      <c r="AE2928" s="419">
        <f t="shared" si="278"/>
        <v>0</v>
      </c>
      <c r="AF2928" s="419">
        <f t="shared" si="279"/>
        <v>0</v>
      </c>
      <c r="AG2928" s="419">
        <f t="shared" si="280"/>
        <v>9</v>
      </c>
      <c r="AH2928" s="419">
        <f t="shared" si="281"/>
        <v>0</v>
      </c>
    </row>
    <row r="2929" spans="1:34" ht="14.5" x14ac:dyDescent="0.35">
      <c r="A2929" s="681" t="s">
        <v>6189</v>
      </c>
      <c r="B2929" s="682" t="s">
        <v>6190</v>
      </c>
      <c r="C2929" s="419"/>
      <c r="D2929" s="419"/>
      <c r="E2929" s="419"/>
      <c r="F2929" s="419"/>
      <c r="G2929" s="419"/>
      <c r="H2929" s="419"/>
      <c r="I2929" s="419"/>
      <c r="J2929" s="419"/>
      <c r="K2929" s="419"/>
      <c r="L2929" s="419"/>
      <c r="M2929" t="s">
        <v>6191</v>
      </c>
      <c r="N2929">
        <v>21</v>
      </c>
      <c r="O2929">
        <v>13</v>
      </c>
      <c r="P2929">
        <v>8</v>
      </c>
      <c r="Q2929">
        <v>4</v>
      </c>
      <c r="R2929">
        <v>6</v>
      </c>
      <c r="S2929">
        <v>2</v>
      </c>
      <c r="T2929">
        <v>6</v>
      </c>
      <c r="U2929">
        <v>3</v>
      </c>
      <c r="V2929">
        <v>0</v>
      </c>
      <c r="W2929">
        <v>2</v>
      </c>
      <c r="X2929">
        <v>3</v>
      </c>
      <c r="Y2929">
        <v>1</v>
      </c>
      <c r="Z2929">
        <v>5</v>
      </c>
      <c r="AA2929">
        <v>2</v>
      </c>
      <c r="AB2929">
        <v>0</v>
      </c>
      <c r="AC2929" s="419">
        <f t="shared" si="276"/>
        <v>2</v>
      </c>
      <c r="AD2929" s="419">
        <f t="shared" si="277"/>
        <v>3</v>
      </c>
      <c r="AE2929" s="419">
        <f t="shared" si="278"/>
        <v>1</v>
      </c>
      <c r="AF2929" s="419">
        <f t="shared" si="279"/>
        <v>1</v>
      </c>
      <c r="AG2929" s="419">
        <f t="shared" si="280"/>
        <v>1</v>
      </c>
      <c r="AH2929" s="419">
        <f t="shared" si="281"/>
        <v>0</v>
      </c>
    </row>
    <row r="2930" spans="1:34" ht="14.5" x14ac:dyDescent="0.35">
      <c r="A2930" s="681" t="s">
        <v>4662</v>
      </c>
      <c r="B2930" s="682" t="s">
        <v>6193</v>
      </c>
      <c r="C2930" s="419"/>
      <c r="D2930" s="419"/>
      <c r="E2930" s="419"/>
      <c r="F2930" s="419"/>
      <c r="G2930" s="419"/>
      <c r="H2930" s="419"/>
      <c r="I2930" s="419"/>
      <c r="J2930" s="419"/>
      <c r="K2930" s="419"/>
      <c r="L2930" s="419"/>
      <c r="M2930" t="s">
        <v>21589</v>
      </c>
      <c r="N2930">
        <v>22</v>
      </c>
      <c r="O2930">
        <v>15</v>
      </c>
      <c r="P2930">
        <v>7</v>
      </c>
      <c r="Q2930">
        <v>6</v>
      </c>
      <c r="R2930">
        <v>7</v>
      </c>
      <c r="S2930">
        <v>5</v>
      </c>
      <c r="T2930">
        <v>3</v>
      </c>
      <c r="U2930">
        <v>1</v>
      </c>
      <c r="V2930">
        <v>0</v>
      </c>
      <c r="W2930">
        <v>5</v>
      </c>
      <c r="X2930">
        <v>4</v>
      </c>
      <c r="Y2930">
        <v>3</v>
      </c>
      <c r="Z2930">
        <v>2</v>
      </c>
      <c r="AA2930">
        <v>1</v>
      </c>
      <c r="AB2930">
        <v>0</v>
      </c>
      <c r="AC2930" s="419">
        <f t="shared" si="276"/>
        <v>1</v>
      </c>
      <c r="AD2930" s="419">
        <f t="shared" si="277"/>
        <v>3</v>
      </c>
      <c r="AE2930" s="419">
        <f t="shared" si="278"/>
        <v>2</v>
      </c>
      <c r="AF2930" s="419">
        <f t="shared" si="279"/>
        <v>1</v>
      </c>
      <c r="AG2930" s="419">
        <f t="shared" si="280"/>
        <v>0</v>
      </c>
      <c r="AH2930" s="419">
        <f t="shared" si="281"/>
        <v>0</v>
      </c>
    </row>
    <row r="2931" spans="1:34" ht="14.5" x14ac:dyDescent="0.35">
      <c r="A2931" s="681" t="s">
        <v>7298</v>
      </c>
      <c r="B2931" s="682" t="s">
        <v>6194</v>
      </c>
      <c r="C2931" s="419"/>
      <c r="D2931" s="419"/>
      <c r="E2931" s="419"/>
      <c r="F2931" s="419"/>
      <c r="G2931" s="419"/>
      <c r="H2931" s="419"/>
      <c r="I2931" s="419"/>
      <c r="J2931" s="419"/>
      <c r="K2931" s="419"/>
      <c r="L2931" s="419"/>
      <c r="M2931" t="s">
        <v>6195</v>
      </c>
      <c r="N2931">
        <v>28</v>
      </c>
      <c r="O2931">
        <v>13</v>
      </c>
      <c r="P2931">
        <v>15</v>
      </c>
      <c r="Q2931">
        <v>5</v>
      </c>
      <c r="R2931">
        <v>4</v>
      </c>
      <c r="S2931">
        <v>0</v>
      </c>
      <c r="T2931">
        <v>8</v>
      </c>
      <c r="U2931">
        <v>5</v>
      </c>
      <c r="V2931">
        <v>6</v>
      </c>
      <c r="W2931">
        <v>0</v>
      </c>
      <c r="X2931">
        <v>1</v>
      </c>
      <c r="Y2931">
        <v>0</v>
      </c>
      <c r="Z2931">
        <v>5</v>
      </c>
      <c r="AA2931">
        <v>3</v>
      </c>
      <c r="AB2931">
        <v>4</v>
      </c>
      <c r="AC2931" s="419">
        <f t="shared" si="276"/>
        <v>5</v>
      </c>
      <c r="AD2931" s="419">
        <f t="shared" si="277"/>
        <v>3</v>
      </c>
      <c r="AE2931" s="419">
        <f t="shared" si="278"/>
        <v>0</v>
      </c>
      <c r="AF2931" s="419">
        <f t="shared" si="279"/>
        <v>3</v>
      </c>
      <c r="AG2931" s="419">
        <f t="shared" si="280"/>
        <v>2</v>
      </c>
      <c r="AH2931" s="419">
        <f t="shared" si="281"/>
        <v>2</v>
      </c>
    </row>
    <row r="2932" spans="1:34" ht="14.5" x14ac:dyDescent="0.35">
      <c r="A2932" s="681" t="s">
        <v>7301</v>
      </c>
      <c r="B2932" s="682" t="s">
        <v>6196</v>
      </c>
      <c r="C2932" s="419"/>
      <c r="D2932" s="419"/>
      <c r="E2932" s="419"/>
      <c r="F2932" s="419"/>
      <c r="G2932" s="419"/>
      <c r="H2932" s="419"/>
      <c r="I2932" s="419"/>
      <c r="J2932" s="419"/>
      <c r="K2932" s="419"/>
      <c r="L2932" s="419"/>
      <c r="M2932" t="s">
        <v>6355</v>
      </c>
      <c r="N2932">
        <v>22</v>
      </c>
      <c r="O2932">
        <v>10</v>
      </c>
      <c r="P2932">
        <v>12</v>
      </c>
      <c r="Q2932">
        <v>7</v>
      </c>
      <c r="R2932">
        <v>3</v>
      </c>
      <c r="S2932">
        <v>0</v>
      </c>
      <c r="T2932">
        <v>0</v>
      </c>
      <c r="U2932">
        <v>12</v>
      </c>
      <c r="V2932">
        <v>0</v>
      </c>
      <c r="W2932">
        <v>4</v>
      </c>
      <c r="X2932">
        <v>0</v>
      </c>
      <c r="Y2932">
        <v>0</v>
      </c>
      <c r="Z2932">
        <v>0</v>
      </c>
      <c r="AA2932">
        <v>6</v>
      </c>
      <c r="AB2932">
        <v>0</v>
      </c>
      <c r="AC2932" s="419">
        <f t="shared" si="276"/>
        <v>3</v>
      </c>
      <c r="AD2932" s="419">
        <f t="shared" si="277"/>
        <v>3</v>
      </c>
      <c r="AE2932" s="419">
        <f t="shared" si="278"/>
        <v>0</v>
      </c>
      <c r="AF2932" s="419">
        <f t="shared" si="279"/>
        <v>0</v>
      </c>
      <c r="AG2932" s="419">
        <f t="shared" si="280"/>
        <v>6</v>
      </c>
      <c r="AH2932" s="419">
        <f t="shared" si="281"/>
        <v>0</v>
      </c>
    </row>
    <row r="2933" spans="1:34" ht="14.5" x14ac:dyDescent="0.35">
      <c r="A2933" s="681" t="s">
        <v>8714</v>
      </c>
      <c r="B2933" s="682" t="s">
        <v>11709</v>
      </c>
      <c r="C2933" s="419"/>
      <c r="D2933" s="419"/>
      <c r="E2933" s="419"/>
      <c r="F2933" s="419"/>
      <c r="G2933" s="419"/>
      <c r="H2933" s="419"/>
      <c r="I2933" s="419"/>
      <c r="J2933" s="419"/>
      <c r="K2933" s="419"/>
      <c r="L2933" s="419"/>
      <c r="M2933" t="s">
        <v>21590</v>
      </c>
      <c r="N2933">
        <v>29</v>
      </c>
      <c r="O2933">
        <v>19</v>
      </c>
      <c r="P2933">
        <v>10</v>
      </c>
      <c r="Q2933">
        <v>4</v>
      </c>
      <c r="R2933">
        <v>10</v>
      </c>
      <c r="S2933">
        <v>0</v>
      </c>
      <c r="T2933">
        <v>1</v>
      </c>
      <c r="U2933">
        <v>8</v>
      </c>
      <c r="V2933">
        <v>6</v>
      </c>
      <c r="W2933">
        <v>3</v>
      </c>
      <c r="X2933">
        <v>5</v>
      </c>
      <c r="Y2933">
        <v>0</v>
      </c>
      <c r="Z2933">
        <v>0</v>
      </c>
      <c r="AA2933">
        <v>5</v>
      </c>
      <c r="AB2933">
        <v>6</v>
      </c>
      <c r="AC2933" s="419">
        <f t="shared" si="276"/>
        <v>1</v>
      </c>
      <c r="AD2933" s="419">
        <f t="shared" si="277"/>
        <v>5</v>
      </c>
      <c r="AE2933" s="419">
        <f t="shared" si="278"/>
        <v>0</v>
      </c>
      <c r="AF2933" s="419">
        <f t="shared" si="279"/>
        <v>1</v>
      </c>
      <c r="AG2933" s="419">
        <f t="shared" si="280"/>
        <v>3</v>
      </c>
      <c r="AH2933" s="419">
        <f t="shared" si="281"/>
        <v>0</v>
      </c>
    </row>
    <row r="2934" spans="1:34" ht="14.5" x14ac:dyDescent="0.35">
      <c r="A2934" s="681" t="s">
        <v>7303</v>
      </c>
      <c r="B2934" s="682" t="s">
        <v>6197</v>
      </c>
      <c r="C2934" s="419"/>
      <c r="D2934" s="419"/>
      <c r="E2934" s="419"/>
      <c r="F2934" s="419"/>
      <c r="G2934" s="419"/>
      <c r="H2934" s="419"/>
      <c r="I2934" s="419"/>
      <c r="J2934" s="419"/>
      <c r="K2934" s="419"/>
      <c r="L2934" s="419"/>
      <c r="M2934" t="s">
        <v>6198</v>
      </c>
      <c r="N2934">
        <v>22</v>
      </c>
      <c r="O2934">
        <v>14</v>
      </c>
      <c r="P2934">
        <v>8</v>
      </c>
      <c r="Q2934">
        <v>2</v>
      </c>
      <c r="R2934">
        <v>7</v>
      </c>
      <c r="S2934">
        <v>5</v>
      </c>
      <c r="T2934">
        <v>5</v>
      </c>
      <c r="U2934">
        <v>3</v>
      </c>
      <c r="V2934">
        <v>0</v>
      </c>
      <c r="W2934">
        <v>2</v>
      </c>
      <c r="X2934">
        <v>4</v>
      </c>
      <c r="Y2934">
        <v>5</v>
      </c>
      <c r="Z2934">
        <v>0</v>
      </c>
      <c r="AA2934">
        <v>3</v>
      </c>
      <c r="AB2934">
        <v>0</v>
      </c>
      <c r="AC2934" s="419">
        <f t="shared" si="276"/>
        <v>0</v>
      </c>
      <c r="AD2934" s="419">
        <f t="shared" si="277"/>
        <v>3</v>
      </c>
      <c r="AE2934" s="419">
        <f t="shared" si="278"/>
        <v>0</v>
      </c>
      <c r="AF2934" s="419">
        <f t="shared" si="279"/>
        <v>5</v>
      </c>
      <c r="AG2934" s="419">
        <f t="shared" si="280"/>
        <v>0</v>
      </c>
      <c r="AH2934" s="419">
        <f t="shared" si="281"/>
        <v>0</v>
      </c>
    </row>
    <row r="2935" spans="1:34" ht="14.5" x14ac:dyDescent="0.35">
      <c r="A2935" s="681" t="s">
        <v>3137</v>
      </c>
      <c r="B2935" s="682" t="s">
        <v>6199</v>
      </c>
      <c r="C2935" s="419"/>
      <c r="D2935" s="419"/>
      <c r="E2935" s="419"/>
      <c r="F2935" s="419"/>
      <c r="G2935" s="419"/>
      <c r="H2935" s="419"/>
      <c r="I2935" s="419"/>
      <c r="J2935" s="419"/>
      <c r="K2935" s="419"/>
      <c r="L2935" s="419"/>
      <c r="M2935" t="s">
        <v>748</v>
      </c>
      <c r="N2935">
        <v>2</v>
      </c>
      <c r="O2935">
        <v>1</v>
      </c>
      <c r="P2935">
        <v>1</v>
      </c>
      <c r="Q2935">
        <v>0</v>
      </c>
      <c r="R2935">
        <v>0</v>
      </c>
      <c r="S2935">
        <v>1</v>
      </c>
      <c r="T2935">
        <v>0</v>
      </c>
      <c r="U2935">
        <v>1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1</v>
      </c>
      <c r="AB2935">
        <v>0</v>
      </c>
      <c r="AC2935" s="419">
        <f t="shared" si="276"/>
        <v>0</v>
      </c>
      <c r="AD2935" s="419">
        <f t="shared" si="277"/>
        <v>0</v>
      </c>
      <c r="AE2935" s="419">
        <f t="shared" si="278"/>
        <v>1</v>
      </c>
      <c r="AF2935" s="419">
        <f t="shared" si="279"/>
        <v>0</v>
      </c>
      <c r="AG2935" s="419">
        <f t="shared" si="280"/>
        <v>0</v>
      </c>
      <c r="AH2935" s="419">
        <f t="shared" si="281"/>
        <v>0</v>
      </c>
    </row>
    <row r="2936" spans="1:34" ht="14.5" x14ac:dyDescent="0.35">
      <c r="A2936" s="681" t="s">
        <v>3185</v>
      </c>
      <c r="B2936" s="682" t="s">
        <v>6200</v>
      </c>
      <c r="C2936" s="419"/>
      <c r="D2936" s="419"/>
      <c r="E2936" s="419"/>
      <c r="F2936" s="419"/>
      <c r="G2936" s="419"/>
      <c r="H2936" s="419"/>
      <c r="I2936" s="419"/>
      <c r="J2936" s="419"/>
      <c r="K2936" s="419"/>
      <c r="L2936" s="419"/>
      <c r="M2936" t="s">
        <v>6201</v>
      </c>
      <c r="N2936">
        <v>26</v>
      </c>
      <c r="O2936">
        <v>17</v>
      </c>
      <c r="P2936">
        <v>9</v>
      </c>
      <c r="Q2936">
        <v>3</v>
      </c>
      <c r="R2936">
        <v>4</v>
      </c>
      <c r="S2936">
        <v>3</v>
      </c>
      <c r="T2936">
        <v>4</v>
      </c>
      <c r="U2936">
        <v>8</v>
      </c>
      <c r="V2936">
        <v>4</v>
      </c>
      <c r="W2936">
        <v>2</v>
      </c>
      <c r="X2936">
        <v>2</v>
      </c>
      <c r="Y2936">
        <v>2</v>
      </c>
      <c r="Z2936">
        <v>3</v>
      </c>
      <c r="AA2936">
        <v>5</v>
      </c>
      <c r="AB2936">
        <v>3</v>
      </c>
      <c r="AC2936" s="419">
        <f t="shared" si="276"/>
        <v>1</v>
      </c>
      <c r="AD2936" s="419">
        <f t="shared" si="277"/>
        <v>2</v>
      </c>
      <c r="AE2936" s="419">
        <f t="shared" si="278"/>
        <v>1</v>
      </c>
      <c r="AF2936" s="419">
        <f t="shared" si="279"/>
        <v>1</v>
      </c>
      <c r="AG2936" s="419">
        <f t="shared" si="280"/>
        <v>3</v>
      </c>
      <c r="AH2936" s="419">
        <f t="shared" si="281"/>
        <v>1</v>
      </c>
    </row>
    <row r="2937" spans="1:34" ht="14.5" x14ac:dyDescent="0.35">
      <c r="A2937" s="681" t="s">
        <v>3301</v>
      </c>
      <c r="B2937" s="682" t="s">
        <v>6203</v>
      </c>
      <c r="C2937" s="419"/>
      <c r="D2937" s="419"/>
      <c r="E2937" s="419"/>
      <c r="F2937" s="419"/>
      <c r="G2937" s="419"/>
      <c r="H2937" s="419"/>
      <c r="I2937" s="419"/>
      <c r="J2937" s="419"/>
      <c r="K2937" s="419"/>
      <c r="L2937" s="419"/>
      <c r="M2937" t="s">
        <v>21591</v>
      </c>
      <c r="N2937">
        <v>8</v>
      </c>
      <c r="O2937">
        <v>6</v>
      </c>
      <c r="P2937">
        <v>2</v>
      </c>
      <c r="Q2937">
        <v>0</v>
      </c>
      <c r="R2937">
        <v>6</v>
      </c>
      <c r="S2937">
        <v>0</v>
      </c>
      <c r="T2937">
        <v>0</v>
      </c>
      <c r="U2937">
        <v>2</v>
      </c>
      <c r="V2937">
        <v>0</v>
      </c>
      <c r="W2937">
        <v>0</v>
      </c>
      <c r="X2937">
        <v>4</v>
      </c>
      <c r="Y2937">
        <v>0</v>
      </c>
      <c r="Z2937">
        <v>0</v>
      </c>
      <c r="AA2937">
        <v>2</v>
      </c>
      <c r="AB2937">
        <v>0</v>
      </c>
      <c r="AC2937" s="419">
        <f t="shared" si="276"/>
        <v>0</v>
      </c>
      <c r="AD2937" s="419">
        <f t="shared" si="277"/>
        <v>2</v>
      </c>
      <c r="AE2937" s="419">
        <f t="shared" si="278"/>
        <v>0</v>
      </c>
      <c r="AF2937" s="419">
        <f t="shared" si="279"/>
        <v>0</v>
      </c>
      <c r="AG2937" s="419">
        <f t="shared" si="280"/>
        <v>0</v>
      </c>
      <c r="AH2937" s="419">
        <f t="shared" si="281"/>
        <v>0</v>
      </c>
    </row>
    <row r="2938" spans="1:34" ht="14.5" x14ac:dyDescent="0.35">
      <c r="A2938" s="681" t="s">
        <v>3145</v>
      </c>
      <c r="B2938" s="682" t="s">
        <v>6204</v>
      </c>
      <c r="C2938" s="419"/>
      <c r="D2938" s="419"/>
      <c r="E2938" s="419"/>
      <c r="F2938" s="419"/>
      <c r="G2938" s="419"/>
      <c r="H2938" s="419"/>
      <c r="I2938" s="419"/>
      <c r="J2938" s="419"/>
      <c r="K2938" s="419"/>
      <c r="L2938" s="419"/>
      <c r="M2938" t="s">
        <v>6205</v>
      </c>
      <c r="N2938">
        <v>6</v>
      </c>
      <c r="O2938">
        <v>3</v>
      </c>
      <c r="P2938">
        <v>3</v>
      </c>
      <c r="Q2938">
        <v>0</v>
      </c>
      <c r="R2938">
        <v>3</v>
      </c>
      <c r="S2938">
        <v>0</v>
      </c>
      <c r="T2938">
        <v>0</v>
      </c>
      <c r="U2938">
        <v>3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2</v>
      </c>
      <c r="AB2938">
        <v>0</v>
      </c>
      <c r="AC2938" s="419">
        <f t="shared" si="276"/>
        <v>0</v>
      </c>
      <c r="AD2938" s="419">
        <f t="shared" si="277"/>
        <v>2</v>
      </c>
      <c r="AE2938" s="419">
        <f t="shared" si="278"/>
        <v>0</v>
      </c>
      <c r="AF2938" s="419">
        <f t="shared" si="279"/>
        <v>0</v>
      </c>
      <c r="AG2938" s="419">
        <f t="shared" si="280"/>
        <v>1</v>
      </c>
      <c r="AH2938" s="419">
        <f t="shared" si="281"/>
        <v>0</v>
      </c>
    </row>
    <row r="2939" spans="1:34" ht="14.5" x14ac:dyDescent="0.35">
      <c r="A2939" s="681" t="s">
        <v>5418</v>
      </c>
      <c r="B2939" s="682" t="s">
        <v>6206</v>
      </c>
      <c r="C2939" s="419"/>
      <c r="D2939" s="419"/>
      <c r="E2939" s="419"/>
      <c r="F2939" s="419"/>
      <c r="G2939" s="419"/>
      <c r="H2939" s="419"/>
      <c r="I2939" s="419"/>
      <c r="J2939" s="419"/>
      <c r="K2939" s="419"/>
      <c r="L2939" s="419"/>
      <c r="M2939" t="s">
        <v>431</v>
      </c>
      <c r="N2939">
        <v>8</v>
      </c>
      <c r="O2939">
        <v>4</v>
      </c>
      <c r="P2939">
        <v>4</v>
      </c>
      <c r="Q2939">
        <v>1</v>
      </c>
      <c r="R2939">
        <v>2</v>
      </c>
      <c r="S2939">
        <v>0</v>
      </c>
      <c r="T2939">
        <v>0</v>
      </c>
      <c r="U2939">
        <v>5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4</v>
      </c>
      <c r="AB2939">
        <v>0</v>
      </c>
      <c r="AC2939" s="419">
        <f t="shared" si="276"/>
        <v>1</v>
      </c>
      <c r="AD2939" s="419">
        <f t="shared" si="277"/>
        <v>2</v>
      </c>
      <c r="AE2939" s="419">
        <f t="shared" si="278"/>
        <v>0</v>
      </c>
      <c r="AF2939" s="419">
        <f t="shared" si="279"/>
        <v>0</v>
      </c>
      <c r="AG2939" s="419">
        <f t="shared" si="280"/>
        <v>1</v>
      </c>
      <c r="AH2939" s="419">
        <f t="shared" si="281"/>
        <v>0</v>
      </c>
    </row>
    <row r="2940" spans="1:34" ht="14.5" x14ac:dyDescent="0.35">
      <c r="A2940" s="681" t="s">
        <v>6207</v>
      </c>
      <c r="B2940" s="682" t="s">
        <v>11699</v>
      </c>
      <c r="C2940" s="419"/>
      <c r="D2940" s="419"/>
      <c r="E2940" s="419"/>
      <c r="F2940" s="419"/>
      <c r="G2940" s="419"/>
      <c r="H2940" s="419"/>
      <c r="I2940" s="419"/>
      <c r="J2940" s="419"/>
      <c r="K2940" s="419"/>
      <c r="L2940" s="419"/>
      <c r="M2940" t="s">
        <v>21593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 s="419">
        <f t="shared" si="276"/>
        <v>0</v>
      </c>
      <c r="AD2940" s="419">
        <f t="shared" si="277"/>
        <v>0</v>
      </c>
      <c r="AE2940" s="419">
        <f t="shared" si="278"/>
        <v>0</v>
      </c>
      <c r="AF2940" s="419">
        <f t="shared" si="279"/>
        <v>0</v>
      </c>
      <c r="AG2940" s="419">
        <f t="shared" si="280"/>
        <v>0</v>
      </c>
      <c r="AH2940" s="419">
        <f t="shared" si="281"/>
        <v>0</v>
      </c>
    </row>
    <row r="2941" spans="1:34" ht="14.5" x14ac:dyDescent="0.35">
      <c r="A2941" s="681" t="s">
        <v>6208</v>
      </c>
      <c r="B2941" s="682" t="s">
        <v>11700</v>
      </c>
      <c r="C2941" s="419"/>
      <c r="D2941" s="419"/>
      <c r="E2941" s="419"/>
      <c r="F2941" s="419"/>
      <c r="G2941" s="419"/>
      <c r="H2941" s="419"/>
      <c r="I2941" s="419"/>
      <c r="J2941" s="419"/>
      <c r="K2941" s="419"/>
      <c r="L2941" s="419"/>
      <c r="M2941" t="s">
        <v>19253</v>
      </c>
      <c r="N2941">
        <v>2</v>
      </c>
      <c r="O2941">
        <v>0</v>
      </c>
      <c r="P2941">
        <v>2</v>
      </c>
      <c r="Q2941">
        <v>1</v>
      </c>
      <c r="R2941">
        <v>0</v>
      </c>
      <c r="S2941">
        <v>0</v>
      </c>
      <c r="T2941">
        <v>1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 s="419">
        <f t="shared" si="276"/>
        <v>1</v>
      </c>
      <c r="AD2941" s="419">
        <f t="shared" si="277"/>
        <v>0</v>
      </c>
      <c r="AE2941" s="419">
        <f t="shared" si="278"/>
        <v>0</v>
      </c>
      <c r="AF2941" s="419">
        <f t="shared" si="279"/>
        <v>1</v>
      </c>
      <c r="AG2941" s="419">
        <f t="shared" si="280"/>
        <v>0</v>
      </c>
      <c r="AH2941" s="419">
        <f t="shared" si="281"/>
        <v>0</v>
      </c>
    </row>
    <row r="2942" spans="1:34" ht="14.5" x14ac:dyDescent="0.35">
      <c r="A2942" s="681" t="s">
        <v>7690</v>
      </c>
      <c r="B2942" s="682" t="s">
        <v>6209</v>
      </c>
      <c r="C2942" s="419"/>
      <c r="D2942" s="419"/>
      <c r="E2942" s="419"/>
      <c r="F2942" s="419"/>
      <c r="G2942" s="419"/>
      <c r="H2942" s="419"/>
      <c r="I2942" s="419"/>
      <c r="J2942" s="419"/>
      <c r="K2942" s="419"/>
      <c r="L2942" s="419"/>
      <c r="M2942" t="s">
        <v>3250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 s="419">
        <f t="shared" si="276"/>
        <v>0</v>
      </c>
      <c r="AD2942" s="419">
        <f t="shared" si="277"/>
        <v>0</v>
      </c>
      <c r="AE2942" s="419">
        <f t="shared" si="278"/>
        <v>0</v>
      </c>
      <c r="AF2942" s="419">
        <f t="shared" si="279"/>
        <v>0</v>
      </c>
      <c r="AG2942" s="419">
        <f t="shared" si="280"/>
        <v>0</v>
      </c>
      <c r="AH2942" s="419">
        <f t="shared" si="281"/>
        <v>0</v>
      </c>
    </row>
    <row r="2943" spans="1:34" ht="14.5" x14ac:dyDescent="0.35">
      <c r="A2943" s="681" t="s">
        <v>6210</v>
      </c>
      <c r="B2943" s="682" t="s">
        <v>6211</v>
      </c>
      <c r="C2943" s="419"/>
      <c r="D2943" s="419"/>
      <c r="E2943" s="419"/>
      <c r="F2943" s="419"/>
      <c r="G2943" s="419"/>
      <c r="H2943" s="419"/>
      <c r="I2943" s="419"/>
      <c r="J2943" s="419"/>
      <c r="K2943" s="419"/>
      <c r="L2943" s="419"/>
      <c r="M2943" t="s">
        <v>4240</v>
      </c>
      <c r="N2943">
        <v>20</v>
      </c>
      <c r="O2943">
        <v>10</v>
      </c>
      <c r="P2943">
        <v>10</v>
      </c>
      <c r="Q2943">
        <v>2</v>
      </c>
      <c r="R2943">
        <v>3</v>
      </c>
      <c r="S2943">
        <v>2</v>
      </c>
      <c r="T2943">
        <v>8</v>
      </c>
      <c r="U2943">
        <v>5</v>
      </c>
      <c r="V2943">
        <v>0</v>
      </c>
      <c r="W2943">
        <v>1</v>
      </c>
      <c r="X2943">
        <v>1</v>
      </c>
      <c r="Y2943">
        <v>1</v>
      </c>
      <c r="Z2943">
        <v>3</v>
      </c>
      <c r="AA2943">
        <v>4</v>
      </c>
      <c r="AB2943">
        <v>0</v>
      </c>
      <c r="AC2943" s="419">
        <f t="shared" si="276"/>
        <v>1</v>
      </c>
      <c r="AD2943" s="419">
        <f t="shared" si="277"/>
        <v>2</v>
      </c>
      <c r="AE2943" s="419">
        <f t="shared" si="278"/>
        <v>1</v>
      </c>
      <c r="AF2943" s="419">
        <f t="shared" si="279"/>
        <v>5</v>
      </c>
      <c r="AG2943" s="419">
        <f t="shared" si="280"/>
        <v>1</v>
      </c>
      <c r="AH2943" s="419">
        <f t="shared" si="281"/>
        <v>0</v>
      </c>
    </row>
    <row r="2944" spans="1:34" ht="14.5" x14ac:dyDescent="0.35">
      <c r="A2944" s="681" t="s">
        <v>6212</v>
      </c>
      <c r="B2944" s="682" t="s">
        <v>6213</v>
      </c>
      <c r="C2944" s="419"/>
      <c r="D2944" s="419"/>
      <c r="E2944" s="419"/>
      <c r="F2944" s="419"/>
      <c r="G2944" s="419"/>
      <c r="H2944" s="419"/>
      <c r="I2944" s="419"/>
      <c r="J2944" s="419"/>
      <c r="K2944" s="419"/>
      <c r="L2944" s="419"/>
      <c r="M2944" t="s">
        <v>6214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 s="419">
        <f t="shared" si="276"/>
        <v>0</v>
      </c>
      <c r="AD2944" s="419">
        <f t="shared" si="277"/>
        <v>0</v>
      </c>
      <c r="AE2944" s="419">
        <f t="shared" si="278"/>
        <v>0</v>
      </c>
      <c r="AF2944" s="419">
        <f t="shared" si="279"/>
        <v>0</v>
      </c>
      <c r="AG2944" s="419">
        <f t="shared" si="280"/>
        <v>0</v>
      </c>
      <c r="AH2944" s="419">
        <f t="shared" si="281"/>
        <v>0</v>
      </c>
    </row>
    <row r="2945" spans="1:34" ht="14.5" x14ac:dyDescent="0.35">
      <c r="A2945" s="681" t="s">
        <v>5664</v>
      </c>
      <c r="B2945" s="682" t="s">
        <v>6215</v>
      </c>
      <c r="C2945" s="419"/>
      <c r="D2945" s="419"/>
      <c r="E2945" s="419"/>
      <c r="F2945" s="419"/>
      <c r="G2945" s="419"/>
      <c r="H2945" s="419"/>
      <c r="I2945" s="419"/>
      <c r="J2945" s="419"/>
      <c r="K2945" s="419"/>
      <c r="L2945" s="419"/>
      <c r="M2945" t="s">
        <v>2969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 s="419">
        <f t="shared" si="276"/>
        <v>0</v>
      </c>
      <c r="AD2945" s="419">
        <f t="shared" si="277"/>
        <v>0</v>
      </c>
      <c r="AE2945" s="419">
        <f t="shared" si="278"/>
        <v>0</v>
      </c>
      <c r="AF2945" s="419">
        <f t="shared" si="279"/>
        <v>0</v>
      </c>
      <c r="AG2945" s="419">
        <f t="shared" si="280"/>
        <v>0</v>
      </c>
      <c r="AH2945" s="419">
        <f t="shared" si="281"/>
        <v>0</v>
      </c>
    </row>
    <row r="2946" spans="1:34" ht="14.5" x14ac:dyDescent="0.35">
      <c r="A2946" s="681" t="s">
        <v>7494</v>
      </c>
      <c r="B2946" s="682" t="s">
        <v>6216</v>
      </c>
      <c r="C2946" s="419"/>
      <c r="D2946" s="419"/>
      <c r="E2946" s="419"/>
      <c r="F2946" s="419"/>
      <c r="G2946" s="419"/>
      <c r="H2946" s="419"/>
      <c r="I2946" s="419"/>
      <c r="J2946" s="419"/>
      <c r="K2946" s="419"/>
      <c r="L2946" s="419"/>
      <c r="M2946" t="s">
        <v>6217</v>
      </c>
      <c r="N2946">
        <v>7</v>
      </c>
      <c r="O2946">
        <v>4</v>
      </c>
      <c r="P2946">
        <v>3</v>
      </c>
      <c r="Q2946">
        <v>2</v>
      </c>
      <c r="R2946">
        <v>1</v>
      </c>
      <c r="S2946">
        <v>2</v>
      </c>
      <c r="T2946">
        <v>2</v>
      </c>
      <c r="U2946">
        <v>0</v>
      </c>
      <c r="V2946">
        <v>0</v>
      </c>
      <c r="W2946">
        <v>1</v>
      </c>
      <c r="X2946">
        <v>1</v>
      </c>
      <c r="Y2946">
        <v>1</v>
      </c>
      <c r="Z2946">
        <v>1</v>
      </c>
      <c r="AA2946">
        <v>0</v>
      </c>
      <c r="AB2946">
        <v>0</v>
      </c>
      <c r="AC2946" s="419">
        <f t="shared" si="276"/>
        <v>1</v>
      </c>
      <c r="AD2946" s="419">
        <f t="shared" si="277"/>
        <v>0</v>
      </c>
      <c r="AE2946" s="419">
        <f t="shared" si="278"/>
        <v>1</v>
      </c>
      <c r="AF2946" s="419">
        <f t="shared" si="279"/>
        <v>1</v>
      </c>
      <c r="AG2946" s="419">
        <f t="shared" si="280"/>
        <v>0</v>
      </c>
      <c r="AH2946" s="419">
        <f t="shared" si="281"/>
        <v>0</v>
      </c>
    </row>
    <row r="2947" spans="1:34" ht="14.5" x14ac:dyDescent="0.35">
      <c r="A2947" s="681" t="s">
        <v>5507</v>
      </c>
      <c r="B2947" s="682" t="s">
        <v>6218</v>
      </c>
      <c r="C2947" s="419"/>
      <c r="D2947" s="419"/>
      <c r="E2947" s="419"/>
      <c r="F2947" s="419"/>
      <c r="G2947" s="419"/>
      <c r="H2947" s="419"/>
      <c r="I2947" s="419"/>
      <c r="J2947" s="419"/>
      <c r="K2947" s="419"/>
      <c r="L2947" s="419"/>
      <c r="M2947" t="s">
        <v>1320</v>
      </c>
      <c r="N2947">
        <v>16</v>
      </c>
      <c r="O2947">
        <v>7</v>
      </c>
      <c r="P2947">
        <v>9</v>
      </c>
      <c r="Q2947">
        <v>4</v>
      </c>
      <c r="R2947">
        <v>7</v>
      </c>
      <c r="S2947">
        <v>2</v>
      </c>
      <c r="T2947">
        <v>1</v>
      </c>
      <c r="U2947">
        <v>0</v>
      </c>
      <c r="V2947">
        <v>2</v>
      </c>
      <c r="W2947">
        <v>1</v>
      </c>
      <c r="X2947">
        <v>3</v>
      </c>
      <c r="Y2947">
        <v>0</v>
      </c>
      <c r="Z2947">
        <v>1</v>
      </c>
      <c r="AA2947">
        <v>0</v>
      </c>
      <c r="AB2947">
        <v>2</v>
      </c>
      <c r="AC2947" s="419">
        <f t="shared" si="276"/>
        <v>3</v>
      </c>
      <c r="AD2947" s="419">
        <f t="shared" si="277"/>
        <v>4</v>
      </c>
      <c r="AE2947" s="419">
        <f t="shared" si="278"/>
        <v>2</v>
      </c>
      <c r="AF2947" s="419">
        <f t="shared" si="279"/>
        <v>0</v>
      </c>
      <c r="AG2947" s="419">
        <f t="shared" si="280"/>
        <v>0</v>
      </c>
      <c r="AH2947" s="419">
        <f t="shared" si="281"/>
        <v>0</v>
      </c>
    </row>
    <row r="2948" spans="1:34" ht="14.5" x14ac:dyDescent="0.35">
      <c r="A2948" s="681" t="s">
        <v>3096</v>
      </c>
      <c r="B2948" s="682" t="s">
        <v>6219</v>
      </c>
      <c r="C2948" s="419"/>
      <c r="D2948" s="419"/>
      <c r="E2948" s="419"/>
      <c r="F2948" s="419"/>
      <c r="G2948" s="419"/>
      <c r="H2948" s="419"/>
      <c r="I2948" s="419"/>
      <c r="J2948" s="419"/>
      <c r="K2948" s="419"/>
      <c r="L2948" s="419"/>
      <c r="M2948" t="s">
        <v>1237</v>
      </c>
      <c r="N2948">
        <v>5</v>
      </c>
      <c r="O2948">
        <v>3</v>
      </c>
      <c r="P2948">
        <v>2</v>
      </c>
      <c r="Q2948">
        <v>0</v>
      </c>
      <c r="R2948">
        <v>0</v>
      </c>
      <c r="S2948">
        <v>1</v>
      </c>
      <c r="T2948">
        <v>0</v>
      </c>
      <c r="U2948">
        <v>2</v>
      </c>
      <c r="V2948">
        <v>2</v>
      </c>
      <c r="W2948">
        <v>0</v>
      </c>
      <c r="X2948">
        <v>0</v>
      </c>
      <c r="Y2948">
        <v>0</v>
      </c>
      <c r="Z2948">
        <v>0</v>
      </c>
      <c r="AA2948">
        <v>2</v>
      </c>
      <c r="AB2948">
        <v>1</v>
      </c>
      <c r="AC2948" s="419">
        <f t="shared" ref="AC2948:AC3011" si="282">+Q2948-W2948</f>
        <v>0</v>
      </c>
      <c r="AD2948" s="419">
        <f t="shared" ref="AD2948:AD3011" si="283">+R2948-X2948</f>
        <v>0</v>
      </c>
      <c r="AE2948" s="419">
        <f t="shared" ref="AE2948:AE3011" si="284">+S2948-Y2948</f>
        <v>1</v>
      </c>
      <c r="AF2948" s="419">
        <f t="shared" ref="AF2948:AF3011" si="285">+T2948-Z2948</f>
        <v>0</v>
      </c>
      <c r="AG2948" s="419">
        <f t="shared" ref="AG2948:AG3011" si="286">+U2948-AA2948</f>
        <v>0</v>
      </c>
      <c r="AH2948" s="419">
        <f t="shared" ref="AH2948:AH3011" si="287">+V2948-AB2948</f>
        <v>1</v>
      </c>
    </row>
    <row r="2949" spans="1:34" ht="14.5" x14ac:dyDescent="0.35">
      <c r="A2949" s="681" t="s">
        <v>3204</v>
      </c>
      <c r="B2949" s="682" t="s">
        <v>6220</v>
      </c>
      <c r="C2949" s="419"/>
      <c r="D2949" s="419"/>
      <c r="E2949" s="419"/>
      <c r="F2949" s="419"/>
      <c r="G2949" s="419"/>
      <c r="H2949" s="419"/>
      <c r="I2949" s="419"/>
      <c r="J2949" s="419"/>
      <c r="K2949" s="419"/>
      <c r="L2949" s="419"/>
      <c r="M2949" t="s">
        <v>21595</v>
      </c>
      <c r="N2949">
        <v>22</v>
      </c>
      <c r="O2949">
        <v>18</v>
      </c>
      <c r="P2949">
        <v>4</v>
      </c>
      <c r="Q2949">
        <v>2</v>
      </c>
      <c r="R2949">
        <v>10</v>
      </c>
      <c r="S2949">
        <v>0</v>
      </c>
      <c r="T2949">
        <v>8</v>
      </c>
      <c r="U2949">
        <v>2</v>
      </c>
      <c r="V2949">
        <v>0</v>
      </c>
      <c r="W2949">
        <v>1</v>
      </c>
      <c r="X2949">
        <v>8</v>
      </c>
      <c r="Y2949">
        <v>0</v>
      </c>
      <c r="Z2949">
        <v>8</v>
      </c>
      <c r="AA2949">
        <v>1</v>
      </c>
      <c r="AB2949">
        <v>0</v>
      </c>
      <c r="AC2949" s="419">
        <f t="shared" si="282"/>
        <v>1</v>
      </c>
      <c r="AD2949" s="419">
        <f t="shared" si="283"/>
        <v>2</v>
      </c>
      <c r="AE2949" s="419">
        <f t="shared" si="284"/>
        <v>0</v>
      </c>
      <c r="AF2949" s="419">
        <f t="shared" si="285"/>
        <v>0</v>
      </c>
      <c r="AG2949" s="419">
        <f t="shared" si="286"/>
        <v>1</v>
      </c>
      <c r="AH2949" s="419">
        <f t="shared" si="287"/>
        <v>0</v>
      </c>
    </row>
    <row r="2950" spans="1:34" ht="14.5" x14ac:dyDescent="0.35">
      <c r="A2950" s="681" t="s">
        <v>7305</v>
      </c>
      <c r="B2950" s="682" t="s">
        <v>6221</v>
      </c>
      <c r="C2950" s="419"/>
      <c r="D2950" s="419"/>
      <c r="E2950" s="419"/>
      <c r="F2950" s="419"/>
      <c r="G2950" s="419"/>
      <c r="H2950" s="419"/>
      <c r="I2950" s="419"/>
      <c r="J2950" s="419"/>
      <c r="K2950" s="419"/>
      <c r="L2950" s="419"/>
      <c r="M2950" t="s">
        <v>6222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 s="419">
        <f t="shared" si="282"/>
        <v>0</v>
      </c>
      <c r="AD2950" s="419">
        <f t="shared" si="283"/>
        <v>0</v>
      </c>
      <c r="AE2950" s="419">
        <f t="shared" si="284"/>
        <v>0</v>
      </c>
      <c r="AF2950" s="419">
        <f t="shared" si="285"/>
        <v>0</v>
      </c>
      <c r="AG2950" s="419">
        <f t="shared" si="286"/>
        <v>0</v>
      </c>
      <c r="AH2950" s="419">
        <f t="shared" si="287"/>
        <v>0</v>
      </c>
    </row>
    <row r="2951" spans="1:34" ht="14.5" x14ac:dyDescent="0.35">
      <c r="A2951" s="681" t="s">
        <v>7533</v>
      </c>
      <c r="B2951" s="682" t="s">
        <v>6224</v>
      </c>
      <c r="C2951" s="419"/>
      <c r="D2951" s="419"/>
      <c r="E2951" s="419"/>
      <c r="F2951" s="419"/>
      <c r="G2951" s="419"/>
      <c r="H2951" s="419"/>
      <c r="I2951" s="419"/>
      <c r="J2951" s="419"/>
      <c r="K2951" s="419"/>
      <c r="L2951" s="419"/>
      <c r="M2951" t="s">
        <v>1491</v>
      </c>
      <c r="N2951">
        <v>17</v>
      </c>
      <c r="O2951">
        <v>10</v>
      </c>
      <c r="P2951">
        <v>7</v>
      </c>
      <c r="Q2951">
        <v>4</v>
      </c>
      <c r="R2951">
        <v>0</v>
      </c>
      <c r="S2951">
        <v>0</v>
      </c>
      <c r="T2951">
        <v>0</v>
      </c>
      <c r="U2951">
        <v>13</v>
      </c>
      <c r="V2951">
        <v>0</v>
      </c>
      <c r="W2951">
        <v>2</v>
      </c>
      <c r="X2951">
        <v>0</v>
      </c>
      <c r="Y2951">
        <v>0</v>
      </c>
      <c r="Z2951">
        <v>0</v>
      </c>
      <c r="AA2951">
        <v>8</v>
      </c>
      <c r="AB2951">
        <v>0</v>
      </c>
      <c r="AC2951" s="419">
        <f t="shared" si="282"/>
        <v>2</v>
      </c>
      <c r="AD2951" s="419">
        <f t="shared" si="283"/>
        <v>0</v>
      </c>
      <c r="AE2951" s="419">
        <f t="shared" si="284"/>
        <v>0</v>
      </c>
      <c r="AF2951" s="419">
        <f t="shared" si="285"/>
        <v>0</v>
      </c>
      <c r="AG2951" s="419">
        <f t="shared" si="286"/>
        <v>5</v>
      </c>
      <c r="AH2951" s="419">
        <f t="shared" si="287"/>
        <v>0</v>
      </c>
    </row>
    <row r="2952" spans="1:34" ht="14.5" x14ac:dyDescent="0.35">
      <c r="A2952" s="681" t="s">
        <v>6115</v>
      </c>
      <c r="B2952" s="682" t="s">
        <v>6225</v>
      </c>
      <c r="C2952" s="419"/>
      <c r="D2952" s="419"/>
      <c r="E2952" s="419"/>
      <c r="F2952" s="419"/>
      <c r="G2952" s="419"/>
      <c r="H2952" s="419"/>
      <c r="I2952" s="419"/>
      <c r="J2952" s="419"/>
      <c r="K2952" s="419"/>
      <c r="L2952" s="419"/>
      <c r="M2952" t="s">
        <v>6226</v>
      </c>
      <c r="N2952">
        <v>8</v>
      </c>
      <c r="O2952">
        <v>5</v>
      </c>
      <c r="P2952">
        <v>3</v>
      </c>
      <c r="Q2952">
        <v>1</v>
      </c>
      <c r="R2952">
        <v>4</v>
      </c>
      <c r="S2952">
        <v>1</v>
      </c>
      <c r="T2952">
        <v>1</v>
      </c>
      <c r="U2952">
        <v>1</v>
      </c>
      <c r="V2952">
        <v>0</v>
      </c>
      <c r="W2952">
        <v>0</v>
      </c>
      <c r="X2952">
        <v>3</v>
      </c>
      <c r="Y2952">
        <v>1</v>
      </c>
      <c r="Z2952">
        <v>0</v>
      </c>
      <c r="AA2952">
        <v>1</v>
      </c>
      <c r="AB2952">
        <v>0</v>
      </c>
      <c r="AC2952" s="419">
        <f t="shared" si="282"/>
        <v>1</v>
      </c>
      <c r="AD2952" s="419">
        <f t="shared" si="283"/>
        <v>1</v>
      </c>
      <c r="AE2952" s="419">
        <f t="shared" si="284"/>
        <v>0</v>
      </c>
      <c r="AF2952" s="419">
        <f t="shared" si="285"/>
        <v>1</v>
      </c>
      <c r="AG2952" s="419">
        <f t="shared" si="286"/>
        <v>0</v>
      </c>
      <c r="AH2952" s="419">
        <f t="shared" si="287"/>
        <v>0</v>
      </c>
    </row>
    <row r="2953" spans="1:34" ht="14.5" x14ac:dyDescent="0.35">
      <c r="A2953" s="681" t="s">
        <v>6227</v>
      </c>
      <c r="B2953" s="682" t="s">
        <v>6228</v>
      </c>
      <c r="C2953" s="419"/>
      <c r="D2953" s="419"/>
      <c r="E2953" s="419"/>
      <c r="F2953" s="419"/>
      <c r="G2953" s="419"/>
      <c r="H2953" s="419"/>
      <c r="I2953" s="419"/>
      <c r="J2953" s="419"/>
      <c r="K2953" s="419"/>
      <c r="L2953" s="419"/>
      <c r="M2953" t="s">
        <v>21597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 s="419">
        <f t="shared" si="282"/>
        <v>0</v>
      </c>
      <c r="AD2953" s="419">
        <f t="shared" si="283"/>
        <v>0</v>
      </c>
      <c r="AE2953" s="419">
        <f t="shared" si="284"/>
        <v>0</v>
      </c>
      <c r="AF2953" s="419">
        <f t="shared" si="285"/>
        <v>0</v>
      </c>
      <c r="AG2953" s="419">
        <f t="shared" si="286"/>
        <v>0</v>
      </c>
      <c r="AH2953" s="419">
        <f t="shared" si="287"/>
        <v>0</v>
      </c>
    </row>
    <row r="2954" spans="1:34" ht="14.5" x14ac:dyDescent="0.35">
      <c r="A2954" s="681" t="s">
        <v>7384</v>
      </c>
      <c r="B2954" s="682" t="s">
        <v>6229</v>
      </c>
      <c r="C2954" s="419"/>
      <c r="D2954" s="419"/>
      <c r="E2954" s="419"/>
      <c r="F2954" s="419"/>
      <c r="G2954" s="419"/>
      <c r="H2954" s="419"/>
      <c r="I2954" s="419"/>
      <c r="J2954" s="419"/>
      <c r="K2954" s="419"/>
      <c r="L2954" s="419"/>
      <c r="M2954" t="s">
        <v>584</v>
      </c>
      <c r="N2954">
        <v>10</v>
      </c>
      <c r="O2954">
        <v>5</v>
      </c>
      <c r="P2954">
        <v>5</v>
      </c>
      <c r="Q2954">
        <v>5</v>
      </c>
      <c r="R2954">
        <v>0</v>
      </c>
      <c r="S2954">
        <v>3</v>
      </c>
      <c r="T2954">
        <v>0</v>
      </c>
      <c r="U2954">
        <v>2</v>
      </c>
      <c r="V2954">
        <v>0</v>
      </c>
      <c r="W2954">
        <v>1</v>
      </c>
      <c r="X2954">
        <v>0</v>
      </c>
      <c r="Y2954">
        <v>2</v>
      </c>
      <c r="Z2954">
        <v>0</v>
      </c>
      <c r="AA2954">
        <v>2</v>
      </c>
      <c r="AB2954">
        <v>0</v>
      </c>
      <c r="AC2954" s="419">
        <f t="shared" si="282"/>
        <v>4</v>
      </c>
      <c r="AD2954" s="419">
        <f t="shared" si="283"/>
        <v>0</v>
      </c>
      <c r="AE2954" s="419">
        <f t="shared" si="284"/>
        <v>1</v>
      </c>
      <c r="AF2954" s="419">
        <f t="shared" si="285"/>
        <v>0</v>
      </c>
      <c r="AG2954" s="419">
        <f t="shared" si="286"/>
        <v>0</v>
      </c>
      <c r="AH2954" s="419">
        <f t="shared" si="287"/>
        <v>0</v>
      </c>
    </row>
    <row r="2955" spans="1:34" ht="14.5" x14ac:dyDescent="0.35">
      <c r="A2955" s="681" t="s">
        <v>7306</v>
      </c>
      <c r="B2955" s="682" t="s">
        <v>6230</v>
      </c>
      <c r="C2955" s="419"/>
      <c r="D2955" s="419"/>
      <c r="E2955" s="419"/>
      <c r="F2955" s="419"/>
      <c r="G2955" s="419"/>
      <c r="H2955" s="419"/>
      <c r="I2955" s="419"/>
      <c r="J2955" s="419"/>
      <c r="K2955" s="419"/>
      <c r="L2955" s="419"/>
      <c r="M2955" t="s">
        <v>6231</v>
      </c>
      <c r="N2955">
        <v>124</v>
      </c>
      <c r="O2955">
        <v>72</v>
      </c>
      <c r="P2955">
        <v>52</v>
      </c>
      <c r="Q2955">
        <v>21</v>
      </c>
      <c r="R2955">
        <v>36</v>
      </c>
      <c r="S2955">
        <v>14</v>
      </c>
      <c r="T2955">
        <v>14</v>
      </c>
      <c r="U2955">
        <v>17</v>
      </c>
      <c r="V2955">
        <v>22</v>
      </c>
      <c r="W2955">
        <v>10</v>
      </c>
      <c r="X2955">
        <v>19</v>
      </c>
      <c r="Y2955">
        <v>5</v>
      </c>
      <c r="Z2955">
        <v>11</v>
      </c>
      <c r="AA2955">
        <v>10</v>
      </c>
      <c r="AB2955">
        <v>17</v>
      </c>
      <c r="AC2955" s="419">
        <f t="shared" si="282"/>
        <v>11</v>
      </c>
      <c r="AD2955" s="419">
        <f t="shared" si="283"/>
        <v>17</v>
      </c>
      <c r="AE2955" s="419">
        <f t="shared" si="284"/>
        <v>9</v>
      </c>
      <c r="AF2955" s="419">
        <f t="shared" si="285"/>
        <v>3</v>
      </c>
      <c r="AG2955" s="419">
        <f t="shared" si="286"/>
        <v>7</v>
      </c>
      <c r="AH2955" s="419">
        <f t="shared" si="287"/>
        <v>5</v>
      </c>
    </row>
    <row r="2956" spans="1:34" ht="14.5" x14ac:dyDescent="0.35">
      <c r="A2956" s="681" t="s">
        <v>4001</v>
      </c>
      <c r="B2956" s="682" t="s">
        <v>11666</v>
      </c>
      <c r="C2956" s="419"/>
      <c r="D2956" s="419"/>
      <c r="E2956" s="419"/>
      <c r="F2956" s="419"/>
      <c r="G2956" s="419"/>
      <c r="H2956" s="419"/>
      <c r="I2956" s="419"/>
      <c r="J2956" s="419"/>
      <c r="K2956" s="419"/>
      <c r="L2956" s="419"/>
      <c r="M2956" t="s">
        <v>21598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 s="419">
        <f t="shared" si="282"/>
        <v>0</v>
      </c>
      <c r="AD2956" s="419">
        <f t="shared" si="283"/>
        <v>0</v>
      </c>
      <c r="AE2956" s="419">
        <f t="shared" si="284"/>
        <v>0</v>
      </c>
      <c r="AF2956" s="419">
        <f t="shared" si="285"/>
        <v>0</v>
      </c>
      <c r="AG2956" s="419">
        <f t="shared" si="286"/>
        <v>0</v>
      </c>
      <c r="AH2956" s="419">
        <f t="shared" si="287"/>
        <v>0</v>
      </c>
    </row>
    <row r="2957" spans="1:34" ht="14.5" x14ac:dyDescent="0.35">
      <c r="A2957" s="681" t="s">
        <v>6232</v>
      </c>
      <c r="B2957" s="682" t="s">
        <v>6233</v>
      </c>
      <c r="C2957" s="419"/>
      <c r="D2957" s="419"/>
      <c r="E2957" s="419"/>
      <c r="F2957" s="419"/>
      <c r="G2957" s="419"/>
      <c r="H2957" s="419"/>
      <c r="I2957" s="419"/>
      <c r="J2957" s="419"/>
      <c r="K2957" s="419"/>
      <c r="L2957" s="419"/>
      <c r="M2957" t="s">
        <v>6234</v>
      </c>
      <c r="N2957">
        <v>5</v>
      </c>
      <c r="O2957">
        <v>4</v>
      </c>
      <c r="P2957">
        <v>1</v>
      </c>
      <c r="Q2957">
        <v>2</v>
      </c>
      <c r="R2957">
        <v>3</v>
      </c>
      <c r="S2957">
        <v>0</v>
      </c>
      <c r="T2957">
        <v>0</v>
      </c>
      <c r="U2957">
        <v>0</v>
      </c>
      <c r="V2957">
        <v>0</v>
      </c>
      <c r="W2957">
        <v>2</v>
      </c>
      <c r="X2957">
        <v>2</v>
      </c>
      <c r="Y2957">
        <v>0</v>
      </c>
      <c r="Z2957">
        <v>0</v>
      </c>
      <c r="AA2957">
        <v>0</v>
      </c>
      <c r="AB2957">
        <v>0</v>
      </c>
      <c r="AC2957" s="419">
        <f t="shared" si="282"/>
        <v>0</v>
      </c>
      <c r="AD2957" s="419">
        <f t="shared" si="283"/>
        <v>1</v>
      </c>
      <c r="AE2957" s="419">
        <f t="shared" si="284"/>
        <v>0</v>
      </c>
      <c r="AF2957" s="419">
        <f t="shared" si="285"/>
        <v>0</v>
      </c>
      <c r="AG2957" s="419">
        <f t="shared" si="286"/>
        <v>0</v>
      </c>
      <c r="AH2957" s="419">
        <f t="shared" si="287"/>
        <v>0</v>
      </c>
    </row>
    <row r="2958" spans="1:34" ht="14.5" x14ac:dyDescent="0.35">
      <c r="A2958" s="681" t="s">
        <v>4782</v>
      </c>
      <c r="B2958" s="682" t="s">
        <v>7276</v>
      </c>
      <c r="C2958" s="419"/>
      <c r="D2958" s="419"/>
      <c r="E2958" s="419"/>
      <c r="F2958" s="419"/>
      <c r="G2958" s="419"/>
      <c r="H2958" s="419"/>
      <c r="I2958" s="419"/>
      <c r="J2958" s="419"/>
      <c r="K2958" s="419"/>
      <c r="L2958" s="419"/>
      <c r="M2958" t="s">
        <v>7278</v>
      </c>
      <c r="N2958">
        <v>4</v>
      </c>
      <c r="O2958">
        <v>4</v>
      </c>
      <c r="P2958">
        <v>0</v>
      </c>
      <c r="Q2958">
        <v>0</v>
      </c>
      <c r="R2958">
        <v>2</v>
      </c>
      <c r="S2958">
        <v>1</v>
      </c>
      <c r="T2958">
        <v>1</v>
      </c>
      <c r="U2958">
        <v>0</v>
      </c>
      <c r="V2958">
        <v>0</v>
      </c>
      <c r="W2958">
        <v>0</v>
      </c>
      <c r="X2958">
        <v>2</v>
      </c>
      <c r="Y2958">
        <v>1</v>
      </c>
      <c r="Z2958">
        <v>1</v>
      </c>
      <c r="AA2958">
        <v>0</v>
      </c>
      <c r="AB2958">
        <v>0</v>
      </c>
      <c r="AC2958" s="419">
        <f t="shared" si="282"/>
        <v>0</v>
      </c>
      <c r="AD2958" s="419">
        <f t="shared" si="283"/>
        <v>0</v>
      </c>
      <c r="AE2958" s="419">
        <f t="shared" si="284"/>
        <v>0</v>
      </c>
      <c r="AF2958" s="419">
        <f t="shared" si="285"/>
        <v>0</v>
      </c>
      <c r="AG2958" s="419">
        <f t="shared" si="286"/>
        <v>0</v>
      </c>
      <c r="AH2958" s="419">
        <f t="shared" si="287"/>
        <v>0</v>
      </c>
    </row>
    <row r="2959" spans="1:34" ht="14.5" x14ac:dyDescent="0.35">
      <c r="A2959" s="681" t="s">
        <v>6235</v>
      </c>
      <c r="B2959" s="682" t="s">
        <v>6236</v>
      </c>
      <c r="C2959" s="419"/>
      <c r="D2959" s="419"/>
      <c r="E2959" s="419"/>
      <c r="F2959" s="419"/>
      <c r="G2959" s="419"/>
      <c r="H2959" s="419"/>
      <c r="I2959" s="419"/>
      <c r="J2959" s="419"/>
      <c r="K2959" s="419"/>
      <c r="L2959" s="419"/>
      <c r="M2959" t="s">
        <v>8915</v>
      </c>
      <c r="N2959">
        <v>25</v>
      </c>
      <c r="O2959">
        <v>19</v>
      </c>
      <c r="P2959">
        <v>6</v>
      </c>
      <c r="Q2959">
        <v>3</v>
      </c>
      <c r="R2959">
        <v>4</v>
      </c>
      <c r="S2959">
        <v>5</v>
      </c>
      <c r="T2959">
        <v>3</v>
      </c>
      <c r="U2959">
        <v>7</v>
      </c>
      <c r="V2959">
        <v>3</v>
      </c>
      <c r="W2959">
        <v>1</v>
      </c>
      <c r="X2959">
        <v>3</v>
      </c>
      <c r="Y2959">
        <v>4</v>
      </c>
      <c r="Z2959">
        <v>3</v>
      </c>
      <c r="AA2959">
        <v>5</v>
      </c>
      <c r="AB2959">
        <v>3</v>
      </c>
      <c r="AC2959" s="419">
        <f t="shared" si="282"/>
        <v>2</v>
      </c>
      <c r="AD2959" s="419">
        <f t="shared" si="283"/>
        <v>1</v>
      </c>
      <c r="AE2959" s="419">
        <f t="shared" si="284"/>
        <v>1</v>
      </c>
      <c r="AF2959" s="419">
        <f t="shared" si="285"/>
        <v>0</v>
      </c>
      <c r="AG2959" s="419">
        <f t="shared" si="286"/>
        <v>2</v>
      </c>
      <c r="AH2959" s="419">
        <f t="shared" si="287"/>
        <v>0</v>
      </c>
    </row>
    <row r="2960" spans="1:34" ht="14.5" x14ac:dyDescent="0.35">
      <c r="A2960" s="681" t="s">
        <v>7308</v>
      </c>
      <c r="B2960" s="682" t="s">
        <v>6237</v>
      </c>
      <c r="C2960" s="419"/>
      <c r="D2960" s="419"/>
      <c r="E2960" s="419"/>
      <c r="F2960" s="419"/>
      <c r="G2960" s="419"/>
      <c r="H2960" s="419"/>
      <c r="I2960" s="419"/>
      <c r="J2960" s="419"/>
      <c r="K2960" s="419"/>
      <c r="L2960" s="419"/>
      <c r="M2960" t="s">
        <v>6238</v>
      </c>
      <c r="N2960">
        <v>43</v>
      </c>
      <c r="O2960">
        <v>23</v>
      </c>
      <c r="P2960">
        <v>20</v>
      </c>
      <c r="Q2960">
        <v>8</v>
      </c>
      <c r="R2960">
        <v>12</v>
      </c>
      <c r="S2960">
        <v>11</v>
      </c>
      <c r="T2960">
        <v>5</v>
      </c>
      <c r="U2960">
        <v>5</v>
      </c>
      <c r="V2960">
        <v>2</v>
      </c>
      <c r="W2960">
        <v>4</v>
      </c>
      <c r="X2960">
        <v>7</v>
      </c>
      <c r="Y2960">
        <v>8</v>
      </c>
      <c r="Z2960">
        <v>1</v>
      </c>
      <c r="AA2960">
        <v>1</v>
      </c>
      <c r="AB2960">
        <v>2</v>
      </c>
      <c r="AC2960" s="419">
        <f t="shared" si="282"/>
        <v>4</v>
      </c>
      <c r="AD2960" s="419">
        <f t="shared" si="283"/>
        <v>5</v>
      </c>
      <c r="AE2960" s="419">
        <f t="shared" si="284"/>
        <v>3</v>
      </c>
      <c r="AF2960" s="419">
        <f t="shared" si="285"/>
        <v>4</v>
      </c>
      <c r="AG2960" s="419">
        <f t="shared" si="286"/>
        <v>4</v>
      </c>
      <c r="AH2960" s="419">
        <f t="shared" si="287"/>
        <v>0</v>
      </c>
    </row>
    <row r="2961" spans="1:34" ht="14.5" x14ac:dyDescent="0.35">
      <c r="A2961" s="681" t="s">
        <v>6240</v>
      </c>
      <c r="B2961" s="682" t="s">
        <v>11731</v>
      </c>
      <c r="C2961" s="419"/>
      <c r="D2961" s="419"/>
      <c r="E2961" s="419"/>
      <c r="F2961" s="419"/>
      <c r="G2961" s="419"/>
      <c r="H2961" s="419"/>
      <c r="I2961" s="419"/>
      <c r="J2961" s="419"/>
      <c r="K2961" s="419"/>
      <c r="L2961" s="419"/>
      <c r="M2961" t="s">
        <v>11732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 s="419">
        <f t="shared" si="282"/>
        <v>0</v>
      </c>
      <c r="AD2961" s="419">
        <f t="shared" si="283"/>
        <v>0</v>
      </c>
      <c r="AE2961" s="419">
        <f t="shared" si="284"/>
        <v>0</v>
      </c>
      <c r="AF2961" s="419">
        <f t="shared" si="285"/>
        <v>0</v>
      </c>
      <c r="AG2961" s="419">
        <f t="shared" si="286"/>
        <v>0</v>
      </c>
      <c r="AH2961" s="419">
        <f t="shared" si="287"/>
        <v>0</v>
      </c>
    </row>
    <row r="2962" spans="1:34" ht="14.5" x14ac:dyDescent="0.35">
      <c r="A2962" s="681" t="s">
        <v>6241</v>
      </c>
      <c r="B2962" s="682" t="s">
        <v>11740</v>
      </c>
      <c r="C2962" s="419"/>
      <c r="D2962" s="419"/>
      <c r="E2962" s="419"/>
      <c r="F2962" s="419"/>
      <c r="G2962" s="419"/>
      <c r="H2962" s="419"/>
      <c r="I2962" s="419"/>
      <c r="J2962" s="419"/>
      <c r="K2962" s="419"/>
      <c r="L2962" s="419"/>
      <c r="M2962" t="s">
        <v>4818</v>
      </c>
      <c r="N2962">
        <v>1</v>
      </c>
      <c r="O2962">
        <v>0</v>
      </c>
      <c r="P2962">
        <v>1</v>
      </c>
      <c r="Q2962">
        <v>0</v>
      </c>
      <c r="R2962">
        <v>0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 s="419">
        <f t="shared" si="282"/>
        <v>0</v>
      </c>
      <c r="AD2962" s="419">
        <f t="shared" si="283"/>
        <v>0</v>
      </c>
      <c r="AE2962" s="419">
        <f t="shared" si="284"/>
        <v>0</v>
      </c>
      <c r="AF2962" s="419">
        <f t="shared" si="285"/>
        <v>0</v>
      </c>
      <c r="AG2962" s="419">
        <f t="shared" si="286"/>
        <v>1</v>
      </c>
      <c r="AH2962" s="419">
        <f t="shared" si="287"/>
        <v>0</v>
      </c>
    </row>
    <row r="2963" spans="1:34" ht="14.5" x14ac:dyDescent="0.35">
      <c r="A2963" s="681" t="s">
        <v>6242</v>
      </c>
      <c r="B2963" s="682" t="s">
        <v>11751</v>
      </c>
      <c r="C2963" s="419"/>
      <c r="D2963" s="419"/>
      <c r="E2963" s="419"/>
      <c r="F2963" s="419"/>
      <c r="G2963" s="419"/>
      <c r="H2963" s="419"/>
      <c r="I2963" s="419"/>
      <c r="J2963" s="419"/>
      <c r="K2963" s="419"/>
      <c r="L2963" s="419"/>
      <c r="M2963" t="s">
        <v>10709</v>
      </c>
      <c r="N2963">
        <v>2</v>
      </c>
      <c r="O2963">
        <v>1</v>
      </c>
      <c r="P2963">
        <v>1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0</v>
      </c>
      <c r="AB2963">
        <v>0</v>
      </c>
      <c r="AC2963" s="419">
        <f t="shared" si="282"/>
        <v>0</v>
      </c>
      <c r="AD2963" s="419">
        <f t="shared" si="283"/>
        <v>0</v>
      </c>
      <c r="AE2963" s="419">
        <f t="shared" si="284"/>
        <v>0</v>
      </c>
      <c r="AF2963" s="419">
        <f t="shared" si="285"/>
        <v>0</v>
      </c>
      <c r="AG2963" s="419">
        <f t="shared" si="286"/>
        <v>1</v>
      </c>
      <c r="AH2963" s="419">
        <f t="shared" si="287"/>
        <v>0</v>
      </c>
    </row>
    <row r="2964" spans="1:34" ht="14.5" x14ac:dyDescent="0.35">
      <c r="A2964" s="681" t="s">
        <v>7385</v>
      </c>
      <c r="B2964" s="682" t="s">
        <v>6243</v>
      </c>
      <c r="C2964" s="419"/>
      <c r="D2964" s="419"/>
      <c r="E2964" s="419"/>
      <c r="F2964" s="419"/>
      <c r="G2964" s="419"/>
      <c r="H2964" s="419"/>
      <c r="I2964" s="419"/>
      <c r="J2964" s="419"/>
      <c r="K2964" s="419"/>
      <c r="L2964" s="419"/>
      <c r="M2964" t="s">
        <v>6244</v>
      </c>
      <c r="N2964">
        <v>20</v>
      </c>
      <c r="O2964">
        <v>8</v>
      </c>
      <c r="P2964">
        <v>12</v>
      </c>
      <c r="Q2964">
        <v>14</v>
      </c>
      <c r="R2964">
        <v>2</v>
      </c>
      <c r="S2964">
        <v>1</v>
      </c>
      <c r="T2964">
        <v>3</v>
      </c>
      <c r="U2964">
        <v>0</v>
      </c>
      <c r="V2964">
        <v>0</v>
      </c>
      <c r="W2964">
        <v>6</v>
      </c>
      <c r="X2964">
        <v>2</v>
      </c>
      <c r="Y2964">
        <v>0</v>
      </c>
      <c r="Z2964">
        <v>0</v>
      </c>
      <c r="AA2964">
        <v>0</v>
      </c>
      <c r="AB2964">
        <v>0</v>
      </c>
      <c r="AC2964" s="419">
        <f t="shared" si="282"/>
        <v>8</v>
      </c>
      <c r="AD2964" s="419">
        <f t="shared" si="283"/>
        <v>0</v>
      </c>
      <c r="AE2964" s="419">
        <f t="shared" si="284"/>
        <v>1</v>
      </c>
      <c r="AF2964" s="419">
        <f t="shared" si="285"/>
        <v>3</v>
      </c>
      <c r="AG2964" s="419">
        <f t="shared" si="286"/>
        <v>0</v>
      </c>
      <c r="AH2964" s="419">
        <f t="shared" si="287"/>
        <v>0</v>
      </c>
    </row>
    <row r="2965" spans="1:34" ht="14.5" x14ac:dyDescent="0.35">
      <c r="A2965" s="681" t="s">
        <v>1029</v>
      </c>
      <c r="B2965" s="682" t="s">
        <v>6246</v>
      </c>
      <c r="C2965" s="419"/>
      <c r="D2965" s="419"/>
      <c r="E2965" s="419"/>
      <c r="F2965" s="419"/>
      <c r="G2965" s="419"/>
      <c r="H2965" s="419"/>
      <c r="I2965" s="419"/>
      <c r="J2965" s="419"/>
      <c r="K2965" s="419"/>
      <c r="L2965" s="419"/>
      <c r="M2965" t="s">
        <v>4172</v>
      </c>
      <c r="N2965">
        <v>13</v>
      </c>
      <c r="O2965">
        <v>7</v>
      </c>
      <c r="P2965">
        <v>6</v>
      </c>
      <c r="Q2965">
        <v>0</v>
      </c>
      <c r="R2965">
        <v>1</v>
      </c>
      <c r="S2965">
        <v>1</v>
      </c>
      <c r="T2965">
        <v>1</v>
      </c>
      <c r="U2965">
        <v>8</v>
      </c>
      <c r="V2965">
        <v>2</v>
      </c>
      <c r="W2965">
        <v>0</v>
      </c>
      <c r="X2965">
        <v>1</v>
      </c>
      <c r="Y2965">
        <v>0</v>
      </c>
      <c r="Z2965">
        <v>0</v>
      </c>
      <c r="AA2965">
        <v>5</v>
      </c>
      <c r="AB2965">
        <v>1</v>
      </c>
      <c r="AC2965" s="419">
        <f t="shared" si="282"/>
        <v>0</v>
      </c>
      <c r="AD2965" s="419">
        <f t="shared" si="283"/>
        <v>0</v>
      </c>
      <c r="AE2965" s="419">
        <f t="shared" si="284"/>
        <v>1</v>
      </c>
      <c r="AF2965" s="419">
        <f t="shared" si="285"/>
        <v>1</v>
      </c>
      <c r="AG2965" s="419">
        <f t="shared" si="286"/>
        <v>3</v>
      </c>
      <c r="AH2965" s="419">
        <f t="shared" si="287"/>
        <v>1</v>
      </c>
    </row>
    <row r="2966" spans="1:34" ht="14.5" x14ac:dyDescent="0.35">
      <c r="A2966" s="681" t="s">
        <v>934</v>
      </c>
      <c r="B2966" s="682" t="s">
        <v>6247</v>
      </c>
      <c r="C2966" s="419"/>
      <c r="D2966" s="419"/>
      <c r="E2966" s="419"/>
      <c r="F2966" s="419"/>
      <c r="G2966" s="419"/>
      <c r="H2966" s="419"/>
      <c r="I2966" s="419"/>
      <c r="J2966" s="419"/>
      <c r="K2966" s="419"/>
      <c r="L2966" s="419"/>
      <c r="M2966" t="s">
        <v>6248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 s="419">
        <f t="shared" si="282"/>
        <v>0</v>
      </c>
      <c r="AD2966" s="419">
        <f t="shared" si="283"/>
        <v>0</v>
      </c>
      <c r="AE2966" s="419">
        <f t="shared" si="284"/>
        <v>0</v>
      </c>
      <c r="AF2966" s="419">
        <f t="shared" si="285"/>
        <v>0</v>
      </c>
      <c r="AG2966" s="419">
        <f t="shared" si="286"/>
        <v>0</v>
      </c>
      <c r="AH2966" s="419">
        <f t="shared" si="287"/>
        <v>0</v>
      </c>
    </row>
    <row r="2967" spans="1:34" ht="14.5" x14ac:dyDescent="0.35">
      <c r="A2967" s="681" t="s">
        <v>7309</v>
      </c>
      <c r="B2967" s="682" t="s">
        <v>6249</v>
      </c>
      <c r="C2967" s="419"/>
      <c r="D2967" s="419"/>
      <c r="E2967" s="419"/>
      <c r="F2967" s="419"/>
      <c r="G2967" s="419"/>
      <c r="H2967" s="419"/>
      <c r="I2967" s="419"/>
      <c r="J2967" s="419"/>
      <c r="K2967" s="419"/>
      <c r="L2967" s="419"/>
      <c r="M2967" t="s">
        <v>3295</v>
      </c>
      <c r="N2967">
        <v>10</v>
      </c>
      <c r="O2967">
        <v>5</v>
      </c>
      <c r="P2967">
        <v>5</v>
      </c>
      <c r="Q2967">
        <v>2</v>
      </c>
      <c r="R2967">
        <v>1</v>
      </c>
      <c r="S2967">
        <v>2</v>
      </c>
      <c r="T2967">
        <v>3</v>
      </c>
      <c r="U2967">
        <v>1</v>
      </c>
      <c r="V2967">
        <v>1</v>
      </c>
      <c r="W2967">
        <v>2</v>
      </c>
      <c r="X2967">
        <v>1</v>
      </c>
      <c r="Y2967">
        <v>1</v>
      </c>
      <c r="Z2967">
        <v>0</v>
      </c>
      <c r="AA2967">
        <v>0</v>
      </c>
      <c r="AB2967">
        <v>1</v>
      </c>
      <c r="AC2967" s="419">
        <f t="shared" si="282"/>
        <v>0</v>
      </c>
      <c r="AD2967" s="419">
        <f t="shared" si="283"/>
        <v>0</v>
      </c>
      <c r="AE2967" s="419">
        <f t="shared" si="284"/>
        <v>1</v>
      </c>
      <c r="AF2967" s="419">
        <f t="shared" si="285"/>
        <v>3</v>
      </c>
      <c r="AG2967" s="419">
        <f t="shared" si="286"/>
        <v>1</v>
      </c>
      <c r="AH2967" s="419">
        <f t="shared" si="287"/>
        <v>0</v>
      </c>
    </row>
    <row r="2968" spans="1:34" ht="14.5" x14ac:dyDescent="0.35">
      <c r="A2968" s="681" t="s">
        <v>6251</v>
      </c>
      <c r="B2968" s="682" t="s">
        <v>6252</v>
      </c>
      <c r="C2968" s="419"/>
      <c r="D2968" s="419"/>
      <c r="E2968" s="419"/>
      <c r="F2968" s="419"/>
      <c r="G2968" s="419"/>
      <c r="H2968" s="419"/>
      <c r="I2968" s="419"/>
      <c r="J2968" s="419"/>
      <c r="K2968" s="419"/>
      <c r="L2968" s="419"/>
      <c r="M2968" t="s">
        <v>1348</v>
      </c>
      <c r="N2968">
        <v>5</v>
      </c>
      <c r="O2968">
        <v>3</v>
      </c>
      <c r="P2968">
        <v>2</v>
      </c>
      <c r="Q2968">
        <v>0</v>
      </c>
      <c r="R2968">
        <v>0</v>
      </c>
      <c r="S2968">
        <v>2</v>
      </c>
      <c r="T2968">
        <v>1</v>
      </c>
      <c r="U2968">
        <v>0</v>
      </c>
      <c r="V2968">
        <v>2</v>
      </c>
      <c r="W2968">
        <v>0</v>
      </c>
      <c r="X2968">
        <v>0</v>
      </c>
      <c r="Y2968">
        <v>2</v>
      </c>
      <c r="Z2968">
        <v>0</v>
      </c>
      <c r="AA2968">
        <v>0</v>
      </c>
      <c r="AB2968">
        <v>1</v>
      </c>
      <c r="AC2968" s="419">
        <f t="shared" si="282"/>
        <v>0</v>
      </c>
      <c r="AD2968" s="419">
        <f t="shared" si="283"/>
        <v>0</v>
      </c>
      <c r="AE2968" s="419">
        <f t="shared" si="284"/>
        <v>0</v>
      </c>
      <c r="AF2968" s="419">
        <f t="shared" si="285"/>
        <v>1</v>
      </c>
      <c r="AG2968" s="419">
        <f t="shared" si="286"/>
        <v>0</v>
      </c>
      <c r="AH2968" s="419">
        <f t="shared" si="287"/>
        <v>1</v>
      </c>
    </row>
    <row r="2969" spans="1:34" ht="14.5" x14ac:dyDescent="0.35">
      <c r="A2969" s="681" t="s">
        <v>3510</v>
      </c>
      <c r="B2969" s="682" t="s">
        <v>6253</v>
      </c>
      <c r="C2969" s="419"/>
      <c r="D2969" s="419"/>
      <c r="E2969" s="419"/>
      <c r="F2969" s="419"/>
      <c r="G2969" s="419"/>
      <c r="H2969" s="419"/>
      <c r="I2969" s="419"/>
      <c r="J2969" s="419"/>
      <c r="K2969" s="419"/>
      <c r="L2969" s="419"/>
      <c r="M2969" t="s">
        <v>3840</v>
      </c>
      <c r="N2969">
        <v>9</v>
      </c>
      <c r="O2969">
        <v>6</v>
      </c>
      <c r="P2969">
        <v>3</v>
      </c>
      <c r="Q2969">
        <v>2</v>
      </c>
      <c r="R2969">
        <v>4</v>
      </c>
      <c r="S2969">
        <v>3</v>
      </c>
      <c r="T2969">
        <v>0</v>
      </c>
      <c r="U2969">
        <v>0</v>
      </c>
      <c r="V2969">
        <v>0</v>
      </c>
      <c r="W2969">
        <v>2</v>
      </c>
      <c r="X2969">
        <v>2</v>
      </c>
      <c r="Y2969">
        <v>2</v>
      </c>
      <c r="Z2969">
        <v>0</v>
      </c>
      <c r="AA2969">
        <v>0</v>
      </c>
      <c r="AB2969">
        <v>0</v>
      </c>
      <c r="AC2969" s="419">
        <f t="shared" si="282"/>
        <v>0</v>
      </c>
      <c r="AD2969" s="419">
        <f t="shared" si="283"/>
        <v>2</v>
      </c>
      <c r="AE2969" s="419">
        <f t="shared" si="284"/>
        <v>1</v>
      </c>
      <c r="AF2969" s="419">
        <f t="shared" si="285"/>
        <v>0</v>
      </c>
      <c r="AG2969" s="419">
        <f t="shared" si="286"/>
        <v>0</v>
      </c>
      <c r="AH2969" s="419">
        <f t="shared" si="287"/>
        <v>0</v>
      </c>
    </row>
    <row r="2970" spans="1:34" ht="14.5" x14ac:dyDescent="0.35">
      <c r="A2970" s="681" t="s">
        <v>6254</v>
      </c>
      <c r="B2970" s="682" t="s">
        <v>6255</v>
      </c>
      <c r="C2970" s="419"/>
      <c r="D2970" s="419"/>
      <c r="E2970" s="419"/>
      <c r="F2970" s="419"/>
      <c r="G2970" s="419"/>
      <c r="H2970" s="419"/>
      <c r="I2970" s="419"/>
      <c r="J2970" s="419"/>
      <c r="K2970" s="419"/>
      <c r="L2970" s="419"/>
      <c r="M2970" t="s">
        <v>21601</v>
      </c>
      <c r="N2970">
        <v>4</v>
      </c>
      <c r="O2970">
        <v>3</v>
      </c>
      <c r="P2970">
        <v>1</v>
      </c>
      <c r="Q2970">
        <v>0</v>
      </c>
      <c r="R2970">
        <v>3</v>
      </c>
      <c r="S2970">
        <v>0</v>
      </c>
      <c r="T2970">
        <v>1</v>
      </c>
      <c r="U2970">
        <v>0</v>
      </c>
      <c r="V2970">
        <v>0</v>
      </c>
      <c r="W2970">
        <v>0</v>
      </c>
      <c r="X2970">
        <v>2</v>
      </c>
      <c r="Y2970">
        <v>0</v>
      </c>
      <c r="Z2970">
        <v>1</v>
      </c>
      <c r="AA2970">
        <v>0</v>
      </c>
      <c r="AB2970">
        <v>0</v>
      </c>
      <c r="AC2970" s="419">
        <f t="shared" si="282"/>
        <v>0</v>
      </c>
      <c r="AD2970" s="419">
        <f t="shared" si="283"/>
        <v>1</v>
      </c>
      <c r="AE2970" s="419">
        <f t="shared" si="284"/>
        <v>0</v>
      </c>
      <c r="AF2970" s="419">
        <f t="shared" si="285"/>
        <v>0</v>
      </c>
      <c r="AG2970" s="419">
        <f t="shared" si="286"/>
        <v>0</v>
      </c>
      <c r="AH2970" s="419">
        <f t="shared" si="287"/>
        <v>0</v>
      </c>
    </row>
    <row r="2971" spans="1:34" ht="14.5" x14ac:dyDescent="0.35">
      <c r="A2971" s="681" t="s">
        <v>7310</v>
      </c>
      <c r="B2971" s="682" t="s">
        <v>6256</v>
      </c>
      <c r="C2971" s="419"/>
      <c r="D2971" s="419"/>
      <c r="E2971" s="419"/>
      <c r="F2971" s="419"/>
      <c r="G2971" s="419"/>
      <c r="H2971" s="419"/>
      <c r="I2971" s="419"/>
      <c r="J2971" s="419"/>
      <c r="K2971" s="419"/>
      <c r="L2971" s="419"/>
      <c r="M2971" t="s">
        <v>6257</v>
      </c>
      <c r="N2971">
        <v>42</v>
      </c>
      <c r="O2971">
        <v>23</v>
      </c>
      <c r="P2971">
        <v>19</v>
      </c>
      <c r="Q2971">
        <v>7</v>
      </c>
      <c r="R2971">
        <v>15</v>
      </c>
      <c r="S2971">
        <v>5</v>
      </c>
      <c r="T2971">
        <v>11</v>
      </c>
      <c r="U2971">
        <v>4</v>
      </c>
      <c r="V2971">
        <v>0</v>
      </c>
      <c r="W2971">
        <v>4</v>
      </c>
      <c r="X2971">
        <v>8</v>
      </c>
      <c r="Y2971">
        <v>2</v>
      </c>
      <c r="Z2971">
        <v>5</v>
      </c>
      <c r="AA2971">
        <v>4</v>
      </c>
      <c r="AB2971">
        <v>0</v>
      </c>
      <c r="AC2971" s="419">
        <f t="shared" si="282"/>
        <v>3</v>
      </c>
      <c r="AD2971" s="419">
        <f t="shared" si="283"/>
        <v>7</v>
      </c>
      <c r="AE2971" s="419">
        <f t="shared" si="284"/>
        <v>3</v>
      </c>
      <c r="AF2971" s="419">
        <f t="shared" si="285"/>
        <v>6</v>
      </c>
      <c r="AG2971" s="419">
        <f t="shared" si="286"/>
        <v>0</v>
      </c>
      <c r="AH2971" s="419">
        <f t="shared" si="287"/>
        <v>0</v>
      </c>
    </row>
    <row r="2972" spans="1:34" ht="14.5" x14ac:dyDescent="0.35">
      <c r="A2972" s="681" t="s">
        <v>4281</v>
      </c>
      <c r="B2972" s="682" t="s">
        <v>6258</v>
      </c>
      <c r="C2972" s="419"/>
      <c r="D2972" s="419"/>
      <c r="E2972" s="419"/>
      <c r="F2972" s="419"/>
      <c r="G2972" s="419"/>
      <c r="H2972" s="419"/>
      <c r="I2972" s="419"/>
      <c r="J2972" s="419"/>
      <c r="K2972" s="419"/>
      <c r="L2972" s="419"/>
      <c r="M2972" t="s">
        <v>2297</v>
      </c>
      <c r="N2972">
        <v>1</v>
      </c>
      <c r="O2972">
        <v>0</v>
      </c>
      <c r="P2972">
        <v>1</v>
      </c>
      <c r="Q2972">
        <v>0</v>
      </c>
      <c r="R2972">
        <v>0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 s="419">
        <f t="shared" si="282"/>
        <v>0</v>
      </c>
      <c r="AD2972" s="419">
        <f t="shared" si="283"/>
        <v>0</v>
      </c>
      <c r="AE2972" s="419">
        <f t="shared" si="284"/>
        <v>0</v>
      </c>
      <c r="AF2972" s="419">
        <f t="shared" si="285"/>
        <v>0</v>
      </c>
      <c r="AG2972" s="419">
        <f t="shared" si="286"/>
        <v>1</v>
      </c>
      <c r="AH2972" s="419">
        <f t="shared" si="287"/>
        <v>0</v>
      </c>
    </row>
    <row r="2973" spans="1:34" ht="14.5" x14ac:dyDescent="0.35">
      <c r="A2973" s="681" t="s">
        <v>5151</v>
      </c>
      <c r="B2973" s="682" t="s">
        <v>6260</v>
      </c>
      <c r="C2973" s="419"/>
      <c r="D2973" s="419"/>
      <c r="E2973" s="419"/>
      <c r="F2973" s="419"/>
      <c r="G2973" s="419"/>
      <c r="H2973" s="419"/>
      <c r="I2973" s="419"/>
      <c r="J2973" s="419"/>
      <c r="K2973" s="419"/>
      <c r="L2973" s="419"/>
      <c r="M2973" t="s">
        <v>1879</v>
      </c>
      <c r="N2973">
        <v>61</v>
      </c>
      <c r="O2973">
        <v>41</v>
      </c>
      <c r="P2973">
        <v>20</v>
      </c>
      <c r="Q2973">
        <v>6</v>
      </c>
      <c r="R2973">
        <v>12</v>
      </c>
      <c r="S2973">
        <v>14</v>
      </c>
      <c r="T2973">
        <v>10</v>
      </c>
      <c r="U2973">
        <v>16</v>
      </c>
      <c r="V2973">
        <v>3</v>
      </c>
      <c r="W2973">
        <v>4</v>
      </c>
      <c r="X2973">
        <v>9</v>
      </c>
      <c r="Y2973">
        <v>10</v>
      </c>
      <c r="Z2973">
        <v>7</v>
      </c>
      <c r="AA2973">
        <v>9</v>
      </c>
      <c r="AB2973">
        <v>2</v>
      </c>
      <c r="AC2973" s="419">
        <f t="shared" si="282"/>
        <v>2</v>
      </c>
      <c r="AD2973" s="419">
        <f t="shared" si="283"/>
        <v>3</v>
      </c>
      <c r="AE2973" s="419">
        <f t="shared" si="284"/>
        <v>4</v>
      </c>
      <c r="AF2973" s="419">
        <f t="shared" si="285"/>
        <v>3</v>
      </c>
      <c r="AG2973" s="419">
        <f t="shared" si="286"/>
        <v>7</v>
      </c>
      <c r="AH2973" s="419">
        <f t="shared" si="287"/>
        <v>1</v>
      </c>
    </row>
    <row r="2974" spans="1:34" ht="14.5" x14ac:dyDescent="0.35">
      <c r="A2974" s="681" t="s">
        <v>6261</v>
      </c>
      <c r="B2974" s="682" t="s">
        <v>6262</v>
      </c>
      <c r="C2974" s="419"/>
      <c r="D2974" s="419"/>
      <c r="E2974" s="419"/>
      <c r="F2974" s="419"/>
      <c r="G2974" s="419"/>
      <c r="H2974" s="419"/>
      <c r="I2974" s="419"/>
      <c r="J2974" s="419"/>
      <c r="K2974" s="419"/>
      <c r="L2974" s="419"/>
      <c r="M2974" t="s">
        <v>325</v>
      </c>
      <c r="N2974">
        <v>14</v>
      </c>
      <c r="O2974">
        <v>11</v>
      </c>
      <c r="P2974">
        <v>3</v>
      </c>
      <c r="Q2974">
        <v>3</v>
      </c>
      <c r="R2974">
        <v>4</v>
      </c>
      <c r="S2974">
        <v>0</v>
      </c>
      <c r="T2974">
        <v>3</v>
      </c>
      <c r="U2974">
        <v>4</v>
      </c>
      <c r="V2974">
        <v>0</v>
      </c>
      <c r="W2974">
        <v>1</v>
      </c>
      <c r="X2974">
        <v>4</v>
      </c>
      <c r="Y2974">
        <v>0</v>
      </c>
      <c r="Z2974">
        <v>3</v>
      </c>
      <c r="AA2974">
        <v>3</v>
      </c>
      <c r="AB2974">
        <v>0</v>
      </c>
      <c r="AC2974" s="419">
        <f t="shared" si="282"/>
        <v>2</v>
      </c>
      <c r="AD2974" s="419">
        <f t="shared" si="283"/>
        <v>0</v>
      </c>
      <c r="AE2974" s="419">
        <f t="shared" si="284"/>
        <v>0</v>
      </c>
      <c r="AF2974" s="419">
        <f t="shared" si="285"/>
        <v>0</v>
      </c>
      <c r="AG2974" s="419">
        <f t="shared" si="286"/>
        <v>1</v>
      </c>
      <c r="AH2974" s="419">
        <f t="shared" si="287"/>
        <v>0</v>
      </c>
    </row>
    <row r="2975" spans="1:34" ht="14.5" x14ac:dyDescent="0.35">
      <c r="A2975" s="681" t="s">
        <v>6263</v>
      </c>
      <c r="B2975" s="682" t="s">
        <v>6264</v>
      </c>
      <c r="C2975" s="419"/>
      <c r="D2975" s="419"/>
      <c r="E2975" s="419"/>
      <c r="F2975" s="419"/>
      <c r="G2975" s="419"/>
      <c r="H2975" s="419"/>
      <c r="I2975" s="419"/>
      <c r="J2975" s="419"/>
      <c r="K2975" s="419"/>
      <c r="L2975" s="419"/>
      <c r="M2975" t="s">
        <v>6265</v>
      </c>
      <c r="N2975">
        <v>10</v>
      </c>
      <c r="O2975">
        <v>6</v>
      </c>
      <c r="P2975">
        <v>4</v>
      </c>
      <c r="Q2975">
        <v>7</v>
      </c>
      <c r="R2975">
        <v>3</v>
      </c>
      <c r="S2975">
        <v>0</v>
      </c>
      <c r="T2975">
        <v>0</v>
      </c>
      <c r="U2975">
        <v>0</v>
      </c>
      <c r="V2975">
        <v>0</v>
      </c>
      <c r="W2975">
        <v>4</v>
      </c>
      <c r="X2975">
        <v>2</v>
      </c>
      <c r="Y2975">
        <v>0</v>
      </c>
      <c r="Z2975">
        <v>0</v>
      </c>
      <c r="AA2975">
        <v>0</v>
      </c>
      <c r="AB2975">
        <v>0</v>
      </c>
      <c r="AC2975" s="419">
        <f t="shared" si="282"/>
        <v>3</v>
      </c>
      <c r="AD2975" s="419">
        <f t="shared" si="283"/>
        <v>1</v>
      </c>
      <c r="AE2975" s="419">
        <f t="shared" si="284"/>
        <v>0</v>
      </c>
      <c r="AF2975" s="419">
        <f t="shared" si="285"/>
        <v>0</v>
      </c>
      <c r="AG2975" s="419">
        <f t="shared" si="286"/>
        <v>0</v>
      </c>
      <c r="AH2975" s="419">
        <f t="shared" si="287"/>
        <v>0</v>
      </c>
    </row>
    <row r="2976" spans="1:34" ht="14.5" x14ac:dyDescent="0.35">
      <c r="A2976" s="681" t="s">
        <v>1798</v>
      </c>
      <c r="B2976" s="682" t="s">
        <v>6266</v>
      </c>
      <c r="C2976" s="419"/>
      <c r="D2976" s="419"/>
      <c r="E2976" s="419"/>
      <c r="F2976" s="419"/>
      <c r="G2976" s="419"/>
      <c r="H2976" s="419"/>
      <c r="I2976" s="419"/>
      <c r="J2976" s="419"/>
      <c r="K2976" s="419"/>
      <c r="L2976" s="419"/>
      <c r="M2976" t="s">
        <v>6267</v>
      </c>
      <c r="N2976">
        <v>4</v>
      </c>
      <c r="O2976">
        <v>3</v>
      </c>
      <c r="P2976">
        <v>1</v>
      </c>
      <c r="Q2976">
        <v>0</v>
      </c>
      <c r="R2976">
        <v>0</v>
      </c>
      <c r="S2976">
        <v>2</v>
      </c>
      <c r="T2976">
        <v>0</v>
      </c>
      <c r="U2976">
        <v>2</v>
      </c>
      <c r="V2976">
        <v>0</v>
      </c>
      <c r="W2976">
        <v>0</v>
      </c>
      <c r="X2976">
        <v>0</v>
      </c>
      <c r="Y2976">
        <v>1</v>
      </c>
      <c r="Z2976">
        <v>0</v>
      </c>
      <c r="AA2976">
        <v>2</v>
      </c>
      <c r="AB2976">
        <v>0</v>
      </c>
      <c r="AC2976" s="419">
        <f t="shared" si="282"/>
        <v>0</v>
      </c>
      <c r="AD2976" s="419">
        <f t="shared" si="283"/>
        <v>0</v>
      </c>
      <c r="AE2976" s="419">
        <f t="shared" si="284"/>
        <v>1</v>
      </c>
      <c r="AF2976" s="419">
        <f t="shared" si="285"/>
        <v>0</v>
      </c>
      <c r="AG2976" s="419">
        <f t="shared" si="286"/>
        <v>0</v>
      </c>
      <c r="AH2976" s="419">
        <f t="shared" si="287"/>
        <v>0</v>
      </c>
    </row>
    <row r="2977" spans="1:34" ht="14.5" x14ac:dyDescent="0.35">
      <c r="A2977" s="681" t="s">
        <v>7415</v>
      </c>
      <c r="B2977" s="682" t="s">
        <v>6268</v>
      </c>
      <c r="C2977" s="419"/>
      <c r="D2977" s="419"/>
      <c r="E2977" s="419"/>
      <c r="F2977" s="419"/>
      <c r="G2977" s="419"/>
      <c r="H2977" s="419"/>
      <c r="I2977" s="419"/>
      <c r="J2977" s="419"/>
      <c r="K2977" s="419"/>
      <c r="L2977" s="419"/>
      <c r="M2977" t="s">
        <v>79</v>
      </c>
      <c r="N2977">
        <v>14</v>
      </c>
      <c r="O2977">
        <v>4</v>
      </c>
      <c r="P2977">
        <v>10</v>
      </c>
      <c r="Q2977">
        <v>0</v>
      </c>
      <c r="R2977">
        <v>5</v>
      </c>
      <c r="S2977">
        <v>4</v>
      </c>
      <c r="T2977">
        <v>3</v>
      </c>
      <c r="U2977">
        <v>2</v>
      </c>
      <c r="V2977">
        <v>0</v>
      </c>
      <c r="W2977">
        <v>0</v>
      </c>
      <c r="X2977">
        <v>0</v>
      </c>
      <c r="Y2977">
        <v>2</v>
      </c>
      <c r="Z2977">
        <v>1</v>
      </c>
      <c r="AA2977">
        <v>1</v>
      </c>
      <c r="AB2977">
        <v>0</v>
      </c>
      <c r="AC2977" s="419">
        <f t="shared" si="282"/>
        <v>0</v>
      </c>
      <c r="AD2977" s="419">
        <f t="shared" si="283"/>
        <v>5</v>
      </c>
      <c r="AE2977" s="419">
        <f t="shared" si="284"/>
        <v>2</v>
      </c>
      <c r="AF2977" s="419">
        <f t="shared" si="285"/>
        <v>2</v>
      </c>
      <c r="AG2977" s="419">
        <f t="shared" si="286"/>
        <v>1</v>
      </c>
      <c r="AH2977" s="419">
        <f t="shared" si="287"/>
        <v>0</v>
      </c>
    </row>
    <row r="2978" spans="1:34" ht="14.5" x14ac:dyDescent="0.35">
      <c r="A2978" s="681" t="s">
        <v>6269</v>
      </c>
      <c r="B2978" s="682" t="s">
        <v>6270</v>
      </c>
      <c r="C2978" s="419"/>
      <c r="D2978" s="419"/>
      <c r="E2978" s="419"/>
      <c r="F2978" s="419"/>
      <c r="G2978" s="419"/>
      <c r="H2978" s="419"/>
      <c r="I2978" s="419"/>
      <c r="J2978" s="419"/>
      <c r="K2978" s="419"/>
      <c r="L2978" s="419"/>
      <c r="M2978" t="s">
        <v>21603</v>
      </c>
      <c r="N2978">
        <v>21</v>
      </c>
      <c r="O2978">
        <v>8</v>
      </c>
      <c r="P2978">
        <v>13</v>
      </c>
      <c r="Q2978">
        <v>5</v>
      </c>
      <c r="R2978">
        <v>0</v>
      </c>
      <c r="S2978">
        <v>4</v>
      </c>
      <c r="T2978">
        <v>2</v>
      </c>
      <c r="U2978">
        <v>10</v>
      </c>
      <c r="V2978">
        <v>0</v>
      </c>
      <c r="W2978">
        <v>3</v>
      </c>
      <c r="X2978">
        <v>0</v>
      </c>
      <c r="Y2978">
        <v>0</v>
      </c>
      <c r="Z2978">
        <v>1</v>
      </c>
      <c r="AA2978">
        <v>4</v>
      </c>
      <c r="AB2978">
        <v>0</v>
      </c>
      <c r="AC2978" s="419">
        <f t="shared" si="282"/>
        <v>2</v>
      </c>
      <c r="AD2978" s="419">
        <f t="shared" si="283"/>
        <v>0</v>
      </c>
      <c r="AE2978" s="419">
        <f t="shared" si="284"/>
        <v>4</v>
      </c>
      <c r="AF2978" s="419">
        <f t="shared" si="285"/>
        <v>1</v>
      </c>
      <c r="AG2978" s="419">
        <f t="shared" si="286"/>
        <v>6</v>
      </c>
      <c r="AH2978" s="419">
        <f t="shared" si="287"/>
        <v>0</v>
      </c>
    </row>
    <row r="2979" spans="1:34" ht="14.5" x14ac:dyDescent="0.35">
      <c r="A2979" s="681" t="s">
        <v>3113</v>
      </c>
      <c r="B2979" s="682" t="s">
        <v>6271</v>
      </c>
      <c r="C2979" s="419"/>
      <c r="D2979" s="419"/>
      <c r="E2979" s="419"/>
      <c r="F2979" s="419"/>
      <c r="G2979" s="419"/>
      <c r="H2979" s="419"/>
      <c r="I2979" s="419"/>
      <c r="J2979" s="419"/>
      <c r="K2979" s="419"/>
      <c r="L2979" s="419"/>
      <c r="M2979" t="s">
        <v>6272</v>
      </c>
      <c r="N2979">
        <v>48</v>
      </c>
      <c r="O2979">
        <v>23</v>
      </c>
      <c r="P2979">
        <v>25</v>
      </c>
      <c r="Q2979">
        <v>12</v>
      </c>
      <c r="R2979">
        <v>16</v>
      </c>
      <c r="S2979">
        <v>10</v>
      </c>
      <c r="T2979">
        <v>3</v>
      </c>
      <c r="U2979">
        <v>7</v>
      </c>
      <c r="V2979">
        <v>0</v>
      </c>
      <c r="W2979">
        <v>3</v>
      </c>
      <c r="X2979">
        <v>4</v>
      </c>
      <c r="Y2979">
        <v>9</v>
      </c>
      <c r="Z2979">
        <v>1</v>
      </c>
      <c r="AA2979">
        <v>6</v>
      </c>
      <c r="AB2979">
        <v>0</v>
      </c>
      <c r="AC2979" s="419">
        <f t="shared" si="282"/>
        <v>9</v>
      </c>
      <c r="AD2979" s="419">
        <f t="shared" si="283"/>
        <v>12</v>
      </c>
      <c r="AE2979" s="419">
        <f t="shared" si="284"/>
        <v>1</v>
      </c>
      <c r="AF2979" s="419">
        <f t="shared" si="285"/>
        <v>2</v>
      </c>
      <c r="AG2979" s="419">
        <f t="shared" si="286"/>
        <v>1</v>
      </c>
      <c r="AH2979" s="419">
        <f t="shared" si="287"/>
        <v>0</v>
      </c>
    </row>
    <row r="2980" spans="1:34" ht="14.5" x14ac:dyDescent="0.35">
      <c r="A2980" s="681" t="s">
        <v>8912</v>
      </c>
      <c r="B2980" s="682" t="s">
        <v>8911</v>
      </c>
      <c r="C2980" s="419"/>
      <c r="D2980" s="419"/>
      <c r="E2980" s="419"/>
      <c r="F2980" s="419"/>
      <c r="G2980" s="419"/>
      <c r="H2980" s="419"/>
      <c r="I2980" s="419"/>
      <c r="J2980" s="419"/>
      <c r="K2980" s="419"/>
      <c r="L2980" s="419"/>
      <c r="M2980" t="s">
        <v>1589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 s="419">
        <f t="shared" si="282"/>
        <v>0</v>
      </c>
      <c r="AD2980" s="419">
        <f t="shared" si="283"/>
        <v>0</v>
      </c>
      <c r="AE2980" s="419">
        <f t="shared" si="284"/>
        <v>0</v>
      </c>
      <c r="AF2980" s="419">
        <f t="shared" si="285"/>
        <v>0</v>
      </c>
      <c r="AG2980" s="419">
        <f t="shared" si="286"/>
        <v>0</v>
      </c>
      <c r="AH2980" s="419">
        <f t="shared" si="287"/>
        <v>0</v>
      </c>
    </row>
    <row r="2981" spans="1:34" ht="14.5" x14ac:dyDescent="0.35">
      <c r="A2981" s="681" t="s">
        <v>5687</v>
      </c>
      <c r="B2981" s="682" t="s">
        <v>6273</v>
      </c>
      <c r="C2981" s="419"/>
      <c r="D2981" s="419"/>
      <c r="E2981" s="419"/>
      <c r="F2981" s="419"/>
      <c r="G2981" s="419"/>
      <c r="H2981" s="419"/>
      <c r="I2981" s="419"/>
      <c r="J2981" s="419"/>
      <c r="K2981" s="419"/>
      <c r="L2981" s="419"/>
      <c r="M2981" t="s">
        <v>4614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 s="419">
        <f t="shared" si="282"/>
        <v>0</v>
      </c>
      <c r="AD2981" s="419">
        <f t="shared" si="283"/>
        <v>0</v>
      </c>
      <c r="AE2981" s="419">
        <f t="shared" si="284"/>
        <v>0</v>
      </c>
      <c r="AF2981" s="419">
        <f t="shared" si="285"/>
        <v>0</v>
      </c>
      <c r="AG2981" s="419">
        <f t="shared" si="286"/>
        <v>0</v>
      </c>
      <c r="AH2981" s="419">
        <f t="shared" si="287"/>
        <v>0</v>
      </c>
    </row>
    <row r="2982" spans="1:34" ht="14.5" x14ac:dyDescent="0.35">
      <c r="A2982" s="681" t="s">
        <v>4857</v>
      </c>
      <c r="B2982" s="682" t="s">
        <v>6275</v>
      </c>
      <c r="C2982" s="419"/>
      <c r="D2982" s="419"/>
      <c r="E2982" s="419"/>
      <c r="F2982" s="419"/>
      <c r="G2982" s="419"/>
      <c r="H2982" s="419"/>
      <c r="I2982" s="419"/>
      <c r="J2982" s="419"/>
      <c r="K2982" s="419"/>
      <c r="L2982" s="419"/>
      <c r="M2982" t="s">
        <v>4989</v>
      </c>
      <c r="N2982">
        <v>3</v>
      </c>
      <c r="O2982">
        <v>1</v>
      </c>
      <c r="P2982">
        <v>2</v>
      </c>
      <c r="Q2982">
        <v>1</v>
      </c>
      <c r="R2982">
        <v>2</v>
      </c>
      <c r="S2982">
        <v>0</v>
      </c>
      <c r="T2982">
        <v>0</v>
      </c>
      <c r="U2982">
        <v>0</v>
      </c>
      <c r="V2982">
        <v>0</v>
      </c>
      <c r="W2982">
        <v>1</v>
      </c>
      <c r="X2982">
        <v>0</v>
      </c>
      <c r="Y2982">
        <v>0</v>
      </c>
      <c r="Z2982">
        <v>0</v>
      </c>
      <c r="AA2982">
        <v>0</v>
      </c>
      <c r="AB2982">
        <v>0</v>
      </c>
      <c r="AC2982" s="419">
        <f t="shared" si="282"/>
        <v>0</v>
      </c>
      <c r="AD2982" s="419">
        <f t="shared" si="283"/>
        <v>2</v>
      </c>
      <c r="AE2982" s="419">
        <f t="shared" si="284"/>
        <v>0</v>
      </c>
      <c r="AF2982" s="419">
        <f t="shared" si="285"/>
        <v>0</v>
      </c>
      <c r="AG2982" s="419">
        <f t="shared" si="286"/>
        <v>0</v>
      </c>
      <c r="AH2982" s="419">
        <f t="shared" si="287"/>
        <v>0</v>
      </c>
    </row>
    <row r="2983" spans="1:34" ht="14.5" x14ac:dyDescent="0.35">
      <c r="A2983" s="681" t="s">
        <v>6276</v>
      </c>
      <c r="B2983" s="682" t="s">
        <v>6277</v>
      </c>
      <c r="C2983" s="419"/>
      <c r="D2983" s="419"/>
      <c r="E2983" s="419"/>
      <c r="F2983" s="419"/>
      <c r="G2983" s="419"/>
      <c r="H2983" s="419"/>
      <c r="I2983" s="419"/>
      <c r="J2983" s="419"/>
      <c r="K2983" s="419"/>
      <c r="L2983" s="419"/>
      <c r="M2983" t="s">
        <v>6278</v>
      </c>
      <c r="N2983">
        <v>1</v>
      </c>
      <c r="O2983">
        <v>1</v>
      </c>
      <c r="P2983">
        <v>0</v>
      </c>
      <c r="Q2983">
        <v>0</v>
      </c>
      <c r="R2983">
        <v>0</v>
      </c>
      <c r="S2983">
        <v>1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1</v>
      </c>
      <c r="Z2983">
        <v>0</v>
      </c>
      <c r="AA2983">
        <v>0</v>
      </c>
      <c r="AB2983">
        <v>0</v>
      </c>
      <c r="AC2983" s="419">
        <f t="shared" si="282"/>
        <v>0</v>
      </c>
      <c r="AD2983" s="419">
        <f t="shared" si="283"/>
        <v>0</v>
      </c>
      <c r="AE2983" s="419">
        <f t="shared" si="284"/>
        <v>0</v>
      </c>
      <c r="AF2983" s="419">
        <f t="shared" si="285"/>
        <v>0</v>
      </c>
      <c r="AG2983" s="419">
        <f t="shared" si="286"/>
        <v>0</v>
      </c>
      <c r="AH2983" s="419">
        <f t="shared" si="287"/>
        <v>0</v>
      </c>
    </row>
    <row r="2984" spans="1:34" ht="14.5" x14ac:dyDescent="0.35">
      <c r="A2984" s="681" t="s">
        <v>6279</v>
      </c>
      <c r="B2984" s="682" t="s">
        <v>6280</v>
      </c>
      <c r="C2984" s="419"/>
      <c r="D2984" s="419"/>
      <c r="E2984" s="419"/>
      <c r="F2984" s="419"/>
      <c r="G2984" s="419"/>
      <c r="H2984" s="419"/>
      <c r="I2984" s="419"/>
      <c r="J2984" s="419"/>
      <c r="K2984" s="419"/>
      <c r="L2984" s="419"/>
      <c r="M2984" t="s">
        <v>7958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 s="419">
        <f t="shared" si="282"/>
        <v>0</v>
      </c>
      <c r="AD2984" s="419">
        <f t="shared" si="283"/>
        <v>0</v>
      </c>
      <c r="AE2984" s="419">
        <f t="shared" si="284"/>
        <v>0</v>
      </c>
      <c r="AF2984" s="419">
        <f t="shared" si="285"/>
        <v>0</v>
      </c>
      <c r="AG2984" s="419">
        <f t="shared" si="286"/>
        <v>0</v>
      </c>
      <c r="AH2984" s="419">
        <f t="shared" si="287"/>
        <v>0</v>
      </c>
    </row>
    <row r="2985" spans="1:34" ht="14.5" x14ac:dyDescent="0.35">
      <c r="A2985" s="681" t="s">
        <v>6281</v>
      </c>
      <c r="B2985" s="682" t="s">
        <v>6282</v>
      </c>
      <c r="C2985" s="419"/>
      <c r="D2985" s="419"/>
      <c r="E2985" s="419"/>
      <c r="F2985" s="419"/>
      <c r="G2985" s="419"/>
      <c r="H2985" s="419"/>
      <c r="I2985" s="419"/>
      <c r="J2985" s="419"/>
      <c r="K2985" s="419"/>
      <c r="L2985" s="419"/>
      <c r="M2985" t="s">
        <v>6283</v>
      </c>
      <c r="N2985">
        <v>1</v>
      </c>
      <c r="O2985">
        <v>1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0</v>
      </c>
      <c r="AB2985">
        <v>0</v>
      </c>
      <c r="AC2985" s="419">
        <f t="shared" si="282"/>
        <v>0</v>
      </c>
      <c r="AD2985" s="419">
        <f t="shared" si="283"/>
        <v>0</v>
      </c>
      <c r="AE2985" s="419">
        <f t="shared" si="284"/>
        <v>0</v>
      </c>
      <c r="AF2985" s="419">
        <f t="shared" si="285"/>
        <v>0</v>
      </c>
      <c r="AG2985" s="419">
        <f t="shared" si="286"/>
        <v>0</v>
      </c>
      <c r="AH2985" s="419">
        <f t="shared" si="287"/>
        <v>0</v>
      </c>
    </row>
    <row r="2986" spans="1:34" ht="14.5" x14ac:dyDescent="0.35">
      <c r="A2986" s="681" t="s">
        <v>11739</v>
      </c>
      <c r="B2986" s="682" t="s">
        <v>11738</v>
      </c>
      <c r="C2986" s="419"/>
      <c r="D2986" s="419"/>
      <c r="E2986" s="419"/>
      <c r="F2986" s="419"/>
      <c r="G2986" s="419"/>
      <c r="H2986" s="419"/>
      <c r="I2986" s="419"/>
      <c r="J2986" s="419"/>
      <c r="K2986" s="419"/>
      <c r="L2986" s="419"/>
      <c r="M2986" t="s">
        <v>278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 s="419">
        <f t="shared" si="282"/>
        <v>0</v>
      </c>
      <c r="AD2986" s="419">
        <f t="shared" si="283"/>
        <v>0</v>
      </c>
      <c r="AE2986" s="419">
        <f t="shared" si="284"/>
        <v>0</v>
      </c>
      <c r="AF2986" s="419">
        <f t="shared" si="285"/>
        <v>0</v>
      </c>
      <c r="AG2986" s="419">
        <f t="shared" si="286"/>
        <v>0</v>
      </c>
      <c r="AH2986" s="419">
        <f t="shared" si="287"/>
        <v>0</v>
      </c>
    </row>
    <row r="2987" spans="1:34" ht="14.5" x14ac:dyDescent="0.35">
      <c r="A2987" s="681" t="s">
        <v>5881</v>
      </c>
      <c r="B2987" s="682" t="s">
        <v>11754</v>
      </c>
      <c r="C2987" s="419"/>
      <c r="D2987" s="419"/>
      <c r="E2987" s="419"/>
      <c r="F2987" s="419"/>
      <c r="G2987" s="419"/>
      <c r="H2987" s="419"/>
      <c r="I2987" s="419"/>
      <c r="J2987" s="419"/>
      <c r="K2987" s="419"/>
      <c r="L2987" s="419"/>
      <c r="M2987" t="s">
        <v>749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 s="419">
        <f t="shared" si="282"/>
        <v>0</v>
      </c>
      <c r="AD2987" s="419">
        <f t="shared" si="283"/>
        <v>0</v>
      </c>
      <c r="AE2987" s="419">
        <f t="shared" si="284"/>
        <v>0</v>
      </c>
      <c r="AF2987" s="419">
        <f t="shared" si="285"/>
        <v>0</v>
      </c>
      <c r="AG2987" s="419">
        <f t="shared" si="286"/>
        <v>0</v>
      </c>
      <c r="AH2987" s="419">
        <f t="shared" si="287"/>
        <v>0</v>
      </c>
    </row>
    <row r="2988" spans="1:34" ht="14.5" x14ac:dyDescent="0.35">
      <c r="A2988" s="681" t="s">
        <v>3180</v>
      </c>
      <c r="B2988" s="682" t="s">
        <v>8909</v>
      </c>
      <c r="C2988" s="419"/>
      <c r="D2988" s="419"/>
      <c r="E2988" s="419"/>
      <c r="F2988" s="419"/>
      <c r="G2988" s="419"/>
      <c r="H2988" s="419"/>
      <c r="I2988" s="419"/>
      <c r="J2988" s="419"/>
      <c r="K2988" s="419"/>
      <c r="L2988" s="419"/>
      <c r="M2988" t="s">
        <v>21608</v>
      </c>
      <c r="N2988">
        <v>9</v>
      </c>
      <c r="O2988">
        <v>5</v>
      </c>
      <c r="P2988">
        <v>4</v>
      </c>
      <c r="Q2988">
        <v>0</v>
      </c>
      <c r="R2988">
        <v>0</v>
      </c>
      <c r="S2988">
        <v>0</v>
      </c>
      <c r="T2988">
        <v>6</v>
      </c>
      <c r="U2988">
        <v>3</v>
      </c>
      <c r="V2988">
        <v>0</v>
      </c>
      <c r="W2988">
        <v>0</v>
      </c>
      <c r="X2988">
        <v>0</v>
      </c>
      <c r="Y2988">
        <v>0</v>
      </c>
      <c r="Z2988">
        <v>4</v>
      </c>
      <c r="AA2988">
        <v>1</v>
      </c>
      <c r="AB2988">
        <v>0</v>
      </c>
      <c r="AC2988" s="419">
        <f t="shared" si="282"/>
        <v>0</v>
      </c>
      <c r="AD2988" s="419">
        <f t="shared" si="283"/>
        <v>0</v>
      </c>
      <c r="AE2988" s="419">
        <f t="shared" si="284"/>
        <v>0</v>
      </c>
      <c r="AF2988" s="419">
        <f t="shared" si="285"/>
        <v>2</v>
      </c>
      <c r="AG2988" s="419">
        <f t="shared" si="286"/>
        <v>2</v>
      </c>
      <c r="AH2988" s="419">
        <f t="shared" si="287"/>
        <v>0</v>
      </c>
    </row>
    <row r="2989" spans="1:34" ht="14.5" x14ac:dyDescent="0.35">
      <c r="A2989" s="681" t="s">
        <v>3502</v>
      </c>
      <c r="B2989" s="682" t="s">
        <v>6285</v>
      </c>
      <c r="C2989" s="419"/>
      <c r="D2989" s="419"/>
      <c r="E2989" s="419"/>
      <c r="F2989" s="419"/>
      <c r="G2989" s="419"/>
      <c r="H2989" s="419"/>
      <c r="I2989" s="419"/>
      <c r="J2989" s="419"/>
      <c r="K2989" s="419"/>
      <c r="L2989" s="419"/>
      <c r="M2989" t="s">
        <v>7497</v>
      </c>
      <c r="N2989">
        <v>4</v>
      </c>
      <c r="O2989">
        <v>4</v>
      </c>
      <c r="P2989">
        <v>0</v>
      </c>
      <c r="Q2989">
        <v>0</v>
      </c>
      <c r="R2989">
        <v>0</v>
      </c>
      <c r="S2989">
        <v>1</v>
      </c>
      <c r="T2989">
        <v>0</v>
      </c>
      <c r="U2989">
        <v>3</v>
      </c>
      <c r="V2989">
        <v>0</v>
      </c>
      <c r="W2989">
        <v>0</v>
      </c>
      <c r="X2989">
        <v>0</v>
      </c>
      <c r="Y2989">
        <v>1</v>
      </c>
      <c r="Z2989">
        <v>0</v>
      </c>
      <c r="AA2989">
        <v>3</v>
      </c>
      <c r="AB2989">
        <v>0</v>
      </c>
      <c r="AC2989" s="419">
        <f t="shared" si="282"/>
        <v>0</v>
      </c>
      <c r="AD2989" s="419">
        <f t="shared" si="283"/>
        <v>0</v>
      </c>
      <c r="AE2989" s="419">
        <f t="shared" si="284"/>
        <v>0</v>
      </c>
      <c r="AF2989" s="419">
        <f t="shared" si="285"/>
        <v>0</v>
      </c>
      <c r="AG2989" s="419">
        <f t="shared" si="286"/>
        <v>0</v>
      </c>
      <c r="AH2989" s="419">
        <f t="shared" si="287"/>
        <v>0</v>
      </c>
    </row>
    <row r="2990" spans="1:34" ht="14.5" x14ac:dyDescent="0.35">
      <c r="A2990" s="681" t="s">
        <v>7312</v>
      </c>
      <c r="B2990" s="682" t="s">
        <v>6286</v>
      </c>
      <c r="C2990" s="419"/>
      <c r="D2990" s="419"/>
      <c r="E2990" s="419"/>
      <c r="F2990" s="419"/>
      <c r="G2990" s="419"/>
      <c r="H2990" s="419"/>
      <c r="I2990" s="419"/>
      <c r="J2990" s="419"/>
      <c r="K2990" s="419"/>
      <c r="L2990" s="419"/>
      <c r="M2990" t="s">
        <v>6287</v>
      </c>
      <c r="N2990">
        <v>7</v>
      </c>
      <c r="O2990">
        <v>5</v>
      </c>
      <c r="P2990">
        <v>2</v>
      </c>
      <c r="Q2990">
        <v>0</v>
      </c>
      <c r="R2990">
        <v>1</v>
      </c>
      <c r="S2990">
        <v>0</v>
      </c>
      <c r="T2990">
        <v>0</v>
      </c>
      <c r="U2990">
        <v>5</v>
      </c>
      <c r="V2990">
        <v>1</v>
      </c>
      <c r="W2990">
        <v>0</v>
      </c>
      <c r="X2990">
        <v>1</v>
      </c>
      <c r="Y2990">
        <v>0</v>
      </c>
      <c r="Z2990">
        <v>0</v>
      </c>
      <c r="AA2990">
        <v>3</v>
      </c>
      <c r="AB2990">
        <v>1</v>
      </c>
      <c r="AC2990" s="419">
        <f t="shared" si="282"/>
        <v>0</v>
      </c>
      <c r="AD2990" s="419">
        <f t="shared" si="283"/>
        <v>0</v>
      </c>
      <c r="AE2990" s="419">
        <f t="shared" si="284"/>
        <v>0</v>
      </c>
      <c r="AF2990" s="419">
        <f t="shared" si="285"/>
        <v>0</v>
      </c>
      <c r="AG2990" s="419">
        <f t="shared" si="286"/>
        <v>2</v>
      </c>
      <c r="AH2990" s="419">
        <f t="shared" si="287"/>
        <v>0</v>
      </c>
    </row>
    <row r="2991" spans="1:34" ht="14.5" x14ac:dyDescent="0.35">
      <c r="A2991" s="681" t="s">
        <v>7313</v>
      </c>
      <c r="B2991" s="682" t="s">
        <v>6288</v>
      </c>
      <c r="C2991" s="419"/>
      <c r="D2991" s="419"/>
      <c r="E2991" s="419"/>
      <c r="F2991" s="419"/>
      <c r="G2991" s="419"/>
      <c r="H2991" s="419"/>
      <c r="I2991" s="419"/>
      <c r="J2991" s="419"/>
      <c r="K2991" s="419"/>
      <c r="L2991" s="419"/>
      <c r="M2991" t="s">
        <v>4818</v>
      </c>
      <c r="N2991">
        <v>6</v>
      </c>
      <c r="O2991">
        <v>1</v>
      </c>
      <c r="P2991">
        <v>5</v>
      </c>
      <c r="Q2991">
        <v>2</v>
      </c>
      <c r="R2991">
        <v>3</v>
      </c>
      <c r="S2991">
        <v>1</v>
      </c>
      <c r="T2991">
        <v>0</v>
      </c>
      <c r="U2991">
        <v>0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0</v>
      </c>
      <c r="AB2991">
        <v>0</v>
      </c>
      <c r="AC2991" s="419">
        <f t="shared" si="282"/>
        <v>2</v>
      </c>
      <c r="AD2991" s="419">
        <f t="shared" si="283"/>
        <v>2</v>
      </c>
      <c r="AE2991" s="419">
        <f t="shared" si="284"/>
        <v>1</v>
      </c>
      <c r="AF2991" s="419">
        <f t="shared" si="285"/>
        <v>0</v>
      </c>
      <c r="AG2991" s="419">
        <f t="shared" si="286"/>
        <v>0</v>
      </c>
      <c r="AH2991" s="419">
        <f t="shared" si="287"/>
        <v>0</v>
      </c>
    </row>
    <row r="2992" spans="1:34" ht="14.5" x14ac:dyDescent="0.35">
      <c r="A2992" s="681" t="s">
        <v>2487</v>
      </c>
      <c r="B2992" s="682" t="s">
        <v>6289</v>
      </c>
      <c r="C2992" s="419"/>
      <c r="D2992" s="419"/>
      <c r="E2992" s="419"/>
      <c r="F2992" s="419"/>
      <c r="G2992" s="419"/>
      <c r="H2992" s="419"/>
      <c r="I2992" s="419"/>
      <c r="J2992" s="419"/>
      <c r="K2992" s="419"/>
      <c r="L2992" s="419"/>
      <c r="M2992" t="s">
        <v>5112</v>
      </c>
      <c r="N2992">
        <v>5</v>
      </c>
      <c r="O2992">
        <v>3</v>
      </c>
      <c r="P2992">
        <v>2</v>
      </c>
      <c r="Q2992">
        <v>1</v>
      </c>
      <c r="R2992">
        <v>2</v>
      </c>
      <c r="S2992">
        <v>0</v>
      </c>
      <c r="T2992">
        <v>1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1</v>
      </c>
      <c r="AA2992">
        <v>1</v>
      </c>
      <c r="AB2992">
        <v>0</v>
      </c>
      <c r="AC2992" s="419">
        <f t="shared" si="282"/>
        <v>1</v>
      </c>
      <c r="AD2992" s="419">
        <f t="shared" si="283"/>
        <v>1</v>
      </c>
      <c r="AE2992" s="419">
        <f t="shared" si="284"/>
        <v>0</v>
      </c>
      <c r="AF2992" s="419">
        <f t="shared" si="285"/>
        <v>0</v>
      </c>
      <c r="AG2992" s="419">
        <f t="shared" si="286"/>
        <v>0</v>
      </c>
      <c r="AH2992" s="419">
        <f t="shared" si="287"/>
        <v>0</v>
      </c>
    </row>
    <row r="2993" spans="1:34" ht="14.5" x14ac:dyDescent="0.35">
      <c r="A2993" s="681" t="s">
        <v>7314</v>
      </c>
      <c r="B2993" s="682" t="s">
        <v>6290</v>
      </c>
      <c r="C2993" s="419"/>
      <c r="D2993" s="419"/>
      <c r="E2993" s="419"/>
      <c r="F2993" s="419"/>
      <c r="G2993" s="419"/>
      <c r="H2993" s="419"/>
      <c r="I2993" s="419"/>
      <c r="J2993" s="419"/>
      <c r="K2993" s="419"/>
      <c r="L2993" s="419"/>
      <c r="M2993" t="s">
        <v>6291</v>
      </c>
      <c r="N2993">
        <v>7</v>
      </c>
      <c r="O2993">
        <v>5</v>
      </c>
      <c r="P2993">
        <v>2</v>
      </c>
      <c r="Q2993">
        <v>1</v>
      </c>
      <c r="R2993">
        <v>0</v>
      </c>
      <c r="S2993">
        <v>0</v>
      </c>
      <c r="T2993">
        <v>4</v>
      </c>
      <c r="U2993">
        <v>2</v>
      </c>
      <c r="V2993">
        <v>0</v>
      </c>
      <c r="W2993">
        <v>1</v>
      </c>
      <c r="X2993">
        <v>0</v>
      </c>
      <c r="Y2993">
        <v>0</v>
      </c>
      <c r="Z2993">
        <v>3</v>
      </c>
      <c r="AA2993">
        <v>1</v>
      </c>
      <c r="AB2993">
        <v>0</v>
      </c>
      <c r="AC2993" s="419">
        <f t="shared" si="282"/>
        <v>0</v>
      </c>
      <c r="AD2993" s="419">
        <f t="shared" si="283"/>
        <v>0</v>
      </c>
      <c r="AE2993" s="419">
        <f t="shared" si="284"/>
        <v>0</v>
      </c>
      <c r="AF2993" s="419">
        <f t="shared" si="285"/>
        <v>1</v>
      </c>
      <c r="AG2993" s="419">
        <f t="shared" si="286"/>
        <v>1</v>
      </c>
      <c r="AH2993" s="419">
        <f t="shared" si="287"/>
        <v>0</v>
      </c>
    </row>
    <row r="2994" spans="1:34" ht="14.5" x14ac:dyDescent="0.35">
      <c r="A2994" s="681" t="s">
        <v>6292</v>
      </c>
      <c r="B2994" s="682" t="s">
        <v>6293</v>
      </c>
      <c r="C2994" s="419"/>
      <c r="D2994" s="419"/>
      <c r="E2994" s="419"/>
      <c r="F2994" s="419"/>
      <c r="G2994" s="419"/>
      <c r="H2994" s="419"/>
      <c r="I2994" s="419"/>
      <c r="J2994" s="419"/>
      <c r="K2994" s="419"/>
      <c r="L2994" s="419"/>
      <c r="M2994" t="s">
        <v>21610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 s="419">
        <f t="shared" si="282"/>
        <v>0</v>
      </c>
      <c r="AD2994" s="419">
        <f t="shared" si="283"/>
        <v>0</v>
      </c>
      <c r="AE2994" s="419">
        <f t="shared" si="284"/>
        <v>0</v>
      </c>
      <c r="AF2994" s="419">
        <f t="shared" si="285"/>
        <v>0</v>
      </c>
      <c r="AG2994" s="419">
        <f t="shared" si="286"/>
        <v>0</v>
      </c>
      <c r="AH2994" s="419">
        <f t="shared" si="287"/>
        <v>0</v>
      </c>
    </row>
    <row r="2995" spans="1:34" ht="14.5" x14ac:dyDescent="0.35">
      <c r="A2995" s="681" t="s">
        <v>4882</v>
      </c>
      <c r="B2995" s="682" t="s">
        <v>6294</v>
      </c>
      <c r="C2995" s="419"/>
      <c r="D2995" s="419"/>
      <c r="E2995" s="419"/>
      <c r="F2995" s="419"/>
      <c r="G2995" s="419"/>
      <c r="H2995" s="419"/>
      <c r="I2995" s="419"/>
      <c r="J2995" s="419"/>
      <c r="K2995" s="419"/>
      <c r="L2995" s="419"/>
      <c r="M2995" t="s">
        <v>21611</v>
      </c>
      <c r="N2995">
        <v>20</v>
      </c>
      <c r="O2995">
        <v>6</v>
      </c>
      <c r="P2995">
        <v>14</v>
      </c>
      <c r="Q2995">
        <v>8</v>
      </c>
      <c r="R2995">
        <v>10</v>
      </c>
      <c r="S2995">
        <v>0</v>
      </c>
      <c r="T2995">
        <v>1</v>
      </c>
      <c r="U2995">
        <v>1</v>
      </c>
      <c r="V2995">
        <v>0</v>
      </c>
      <c r="W2995">
        <v>1</v>
      </c>
      <c r="X2995">
        <v>4</v>
      </c>
      <c r="Y2995">
        <v>0</v>
      </c>
      <c r="Z2995">
        <v>0</v>
      </c>
      <c r="AA2995">
        <v>1</v>
      </c>
      <c r="AB2995">
        <v>0</v>
      </c>
      <c r="AC2995" s="419">
        <f t="shared" si="282"/>
        <v>7</v>
      </c>
      <c r="AD2995" s="419">
        <f t="shared" si="283"/>
        <v>6</v>
      </c>
      <c r="AE2995" s="419">
        <f t="shared" si="284"/>
        <v>0</v>
      </c>
      <c r="AF2995" s="419">
        <f t="shared" si="285"/>
        <v>1</v>
      </c>
      <c r="AG2995" s="419">
        <f t="shared" si="286"/>
        <v>0</v>
      </c>
      <c r="AH2995" s="419">
        <f t="shared" si="287"/>
        <v>0</v>
      </c>
    </row>
    <row r="2996" spans="1:34" ht="14.5" x14ac:dyDescent="0.35">
      <c r="A2996" s="681" t="s">
        <v>7315</v>
      </c>
      <c r="B2996" s="682" t="s">
        <v>6296</v>
      </c>
      <c r="C2996" s="419"/>
      <c r="D2996" s="419"/>
      <c r="E2996" s="419"/>
      <c r="F2996" s="419"/>
      <c r="G2996" s="419"/>
      <c r="H2996" s="419"/>
      <c r="I2996" s="419"/>
      <c r="J2996" s="419"/>
      <c r="K2996" s="419"/>
      <c r="L2996" s="419"/>
      <c r="M2996" t="s">
        <v>464</v>
      </c>
      <c r="N2996">
        <v>13</v>
      </c>
      <c r="O2996">
        <v>9</v>
      </c>
      <c r="P2996">
        <v>4</v>
      </c>
      <c r="Q2996">
        <v>2</v>
      </c>
      <c r="R2996">
        <v>2</v>
      </c>
      <c r="S2996">
        <v>3</v>
      </c>
      <c r="T2996">
        <v>3</v>
      </c>
      <c r="U2996">
        <v>3</v>
      </c>
      <c r="V2996">
        <v>0</v>
      </c>
      <c r="W2996">
        <v>1</v>
      </c>
      <c r="X2996">
        <v>1</v>
      </c>
      <c r="Y2996">
        <v>2</v>
      </c>
      <c r="Z2996">
        <v>2</v>
      </c>
      <c r="AA2996">
        <v>3</v>
      </c>
      <c r="AB2996">
        <v>0</v>
      </c>
      <c r="AC2996" s="419">
        <f t="shared" si="282"/>
        <v>1</v>
      </c>
      <c r="AD2996" s="419">
        <f t="shared" si="283"/>
        <v>1</v>
      </c>
      <c r="AE2996" s="419">
        <f t="shared" si="284"/>
        <v>1</v>
      </c>
      <c r="AF2996" s="419">
        <f t="shared" si="285"/>
        <v>1</v>
      </c>
      <c r="AG2996" s="419">
        <f t="shared" si="286"/>
        <v>0</v>
      </c>
      <c r="AH2996" s="419">
        <f t="shared" si="287"/>
        <v>0</v>
      </c>
    </row>
    <row r="2997" spans="1:34" ht="14.5" x14ac:dyDescent="0.35">
      <c r="A2997" s="681" t="s">
        <v>6274</v>
      </c>
      <c r="B2997" s="682" t="s">
        <v>6297</v>
      </c>
      <c r="C2997" s="419"/>
      <c r="D2997" s="419"/>
      <c r="E2997" s="419"/>
      <c r="F2997" s="419"/>
      <c r="G2997" s="419"/>
      <c r="H2997" s="419"/>
      <c r="I2997" s="419"/>
      <c r="J2997" s="419"/>
      <c r="K2997" s="419"/>
      <c r="L2997" s="419"/>
      <c r="M2997" t="s">
        <v>6298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 s="419">
        <f t="shared" si="282"/>
        <v>0</v>
      </c>
      <c r="AD2997" s="419">
        <f t="shared" si="283"/>
        <v>0</v>
      </c>
      <c r="AE2997" s="419">
        <f t="shared" si="284"/>
        <v>0</v>
      </c>
      <c r="AF2997" s="419">
        <f t="shared" si="285"/>
        <v>0</v>
      </c>
      <c r="AG2997" s="419">
        <f t="shared" si="286"/>
        <v>0</v>
      </c>
      <c r="AH2997" s="419">
        <f t="shared" si="287"/>
        <v>0</v>
      </c>
    </row>
    <row r="2998" spans="1:34" ht="14.5" x14ac:dyDescent="0.35">
      <c r="A2998" s="681" t="s">
        <v>5134</v>
      </c>
      <c r="B2998" s="682" t="s">
        <v>6299</v>
      </c>
      <c r="C2998" s="419"/>
      <c r="D2998" s="419"/>
      <c r="E2998" s="419"/>
      <c r="F2998" s="419"/>
      <c r="G2998" s="419"/>
      <c r="H2998" s="419"/>
      <c r="I2998" s="419"/>
      <c r="J2998" s="419"/>
      <c r="K2998" s="419"/>
      <c r="L2998" s="419"/>
      <c r="M2998" t="s">
        <v>5442</v>
      </c>
      <c r="N2998">
        <v>15</v>
      </c>
      <c r="O2998">
        <v>10</v>
      </c>
      <c r="P2998">
        <v>5</v>
      </c>
      <c r="Q2998">
        <v>9</v>
      </c>
      <c r="R2998">
        <v>4</v>
      </c>
      <c r="S2998">
        <v>0</v>
      </c>
      <c r="T2998">
        <v>0</v>
      </c>
      <c r="U2998">
        <v>2</v>
      </c>
      <c r="V2998">
        <v>0</v>
      </c>
      <c r="W2998">
        <v>5</v>
      </c>
      <c r="X2998">
        <v>3</v>
      </c>
      <c r="Y2998">
        <v>0</v>
      </c>
      <c r="Z2998">
        <v>0</v>
      </c>
      <c r="AA2998">
        <v>2</v>
      </c>
      <c r="AB2998">
        <v>0</v>
      </c>
      <c r="AC2998" s="419">
        <f t="shared" si="282"/>
        <v>4</v>
      </c>
      <c r="AD2998" s="419">
        <f t="shared" si="283"/>
        <v>1</v>
      </c>
      <c r="AE2998" s="419">
        <f t="shared" si="284"/>
        <v>0</v>
      </c>
      <c r="AF2998" s="419">
        <f t="shared" si="285"/>
        <v>0</v>
      </c>
      <c r="AG2998" s="419">
        <f t="shared" si="286"/>
        <v>0</v>
      </c>
      <c r="AH2998" s="419">
        <f t="shared" si="287"/>
        <v>0</v>
      </c>
    </row>
    <row r="2999" spans="1:34" ht="14.5" x14ac:dyDescent="0.35">
      <c r="A2999" s="681" t="s">
        <v>5237</v>
      </c>
      <c r="B2999" s="682" t="s">
        <v>6300</v>
      </c>
      <c r="C2999" s="419"/>
      <c r="D2999" s="419"/>
      <c r="E2999" s="419"/>
      <c r="F2999" s="419"/>
      <c r="G2999" s="419"/>
      <c r="H2999" s="419"/>
      <c r="I2999" s="419"/>
      <c r="J2999" s="419"/>
      <c r="K2999" s="419"/>
      <c r="L2999" s="419"/>
      <c r="M2999" t="s">
        <v>7410</v>
      </c>
      <c r="N2999">
        <v>34</v>
      </c>
      <c r="O2999">
        <v>16</v>
      </c>
      <c r="P2999">
        <v>18</v>
      </c>
      <c r="Q2999">
        <v>8</v>
      </c>
      <c r="R2999">
        <v>15</v>
      </c>
      <c r="S2999">
        <v>6</v>
      </c>
      <c r="T2999">
        <v>5</v>
      </c>
      <c r="U2999">
        <v>0</v>
      </c>
      <c r="V2999">
        <v>0</v>
      </c>
      <c r="W2999">
        <v>8</v>
      </c>
      <c r="X2999">
        <v>3</v>
      </c>
      <c r="Y2999">
        <v>4</v>
      </c>
      <c r="Z2999">
        <v>1</v>
      </c>
      <c r="AA2999">
        <v>0</v>
      </c>
      <c r="AB2999">
        <v>0</v>
      </c>
      <c r="AC2999" s="419">
        <f t="shared" si="282"/>
        <v>0</v>
      </c>
      <c r="AD2999" s="419">
        <f t="shared" si="283"/>
        <v>12</v>
      </c>
      <c r="AE2999" s="419">
        <f t="shared" si="284"/>
        <v>2</v>
      </c>
      <c r="AF2999" s="419">
        <f t="shared" si="285"/>
        <v>4</v>
      </c>
      <c r="AG2999" s="419">
        <f t="shared" si="286"/>
        <v>0</v>
      </c>
      <c r="AH2999" s="419">
        <f t="shared" si="287"/>
        <v>0</v>
      </c>
    </row>
    <row r="3000" spans="1:34" ht="14.5" x14ac:dyDescent="0.35">
      <c r="A3000" s="681" t="s">
        <v>674</v>
      </c>
      <c r="B3000" s="682" t="s">
        <v>6302</v>
      </c>
      <c r="C3000" s="419"/>
      <c r="D3000" s="419"/>
      <c r="E3000" s="419"/>
      <c r="F3000" s="419"/>
      <c r="G3000" s="419"/>
      <c r="H3000" s="419"/>
      <c r="I3000" s="419"/>
      <c r="J3000" s="419"/>
      <c r="K3000" s="419"/>
      <c r="L3000" s="419"/>
      <c r="M3000" t="s">
        <v>6303</v>
      </c>
      <c r="N3000">
        <v>34</v>
      </c>
      <c r="O3000">
        <v>24</v>
      </c>
      <c r="P3000">
        <v>10</v>
      </c>
      <c r="Q3000">
        <v>6</v>
      </c>
      <c r="R3000">
        <v>8</v>
      </c>
      <c r="S3000">
        <v>9</v>
      </c>
      <c r="T3000">
        <v>6</v>
      </c>
      <c r="U3000">
        <v>5</v>
      </c>
      <c r="V3000">
        <v>0</v>
      </c>
      <c r="W3000">
        <v>4</v>
      </c>
      <c r="X3000">
        <v>5</v>
      </c>
      <c r="Y3000">
        <v>8</v>
      </c>
      <c r="Z3000">
        <v>3</v>
      </c>
      <c r="AA3000">
        <v>4</v>
      </c>
      <c r="AB3000">
        <v>0</v>
      </c>
      <c r="AC3000" s="419">
        <f t="shared" si="282"/>
        <v>2</v>
      </c>
      <c r="AD3000" s="419">
        <f t="shared" si="283"/>
        <v>3</v>
      </c>
      <c r="AE3000" s="419">
        <f t="shared" si="284"/>
        <v>1</v>
      </c>
      <c r="AF3000" s="419">
        <f t="shared" si="285"/>
        <v>3</v>
      </c>
      <c r="AG3000" s="419">
        <f t="shared" si="286"/>
        <v>1</v>
      </c>
      <c r="AH3000" s="419">
        <f t="shared" si="287"/>
        <v>0</v>
      </c>
    </row>
    <row r="3001" spans="1:34" ht="14.5" x14ac:dyDescent="0.35">
      <c r="A3001" s="681" t="s">
        <v>6304</v>
      </c>
      <c r="B3001" s="682" t="s">
        <v>6305</v>
      </c>
      <c r="C3001" s="419"/>
      <c r="D3001" s="419"/>
      <c r="E3001" s="419"/>
      <c r="F3001" s="419"/>
      <c r="G3001" s="419"/>
      <c r="H3001" s="419"/>
      <c r="I3001" s="419"/>
      <c r="J3001" s="419"/>
      <c r="K3001" s="419"/>
      <c r="L3001" s="419"/>
      <c r="M3001" t="s">
        <v>3164</v>
      </c>
      <c r="N3001">
        <v>9</v>
      </c>
      <c r="O3001">
        <v>5</v>
      </c>
      <c r="P3001">
        <v>4</v>
      </c>
      <c r="Q3001">
        <v>1</v>
      </c>
      <c r="R3001">
        <v>2</v>
      </c>
      <c r="S3001">
        <v>0</v>
      </c>
      <c r="T3001">
        <v>6</v>
      </c>
      <c r="U3001">
        <v>0</v>
      </c>
      <c r="V3001">
        <v>0</v>
      </c>
      <c r="W3001">
        <v>1</v>
      </c>
      <c r="X3001">
        <v>0</v>
      </c>
      <c r="Y3001">
        <v>0</v>
      </c>
      <c r="Z3001">
        <v>4</v>
      </c>
      <c r="AA3001">
        <v>0</v>
      </c>
      <c r="AB3001">
        <v>0</v>
      </c>
      <c r="AC3001" s="419">
        <f t="shared" si="282"/>
        <v>0</v>
      </c>
      <c r="AD3001" s="419">
        <f t="shared" si="283"/>
        <v>2</v>
      </c>
      <c r="AE3001" s="419">
        <f t="shared" si="284"/>
        <v>0</v>
      </c>
      <c r="AF3001" s="419">
        <f t="shared" si="285"/>
        <v>2</v>
      </c>
      <c r="AG3001" s="419">
        <f t="shared" si="286"/>
        <v>0</v>
      </c>
      <c r="AH3001" s="419">
        <f t="shared" si="287"/>
        <v>0</v>
      </c>
    </row>
    <row r="3002" spans="1:34" ht="14.5" x14ac:dyDescent="0.35">
      <c r="A3002" s="681" t="s">
        <v>6306</v>
      </c>
      <c r="B3002" s="682" t="s">
        <v>6307</v>
      </c>
      <c r="C3002" s="419"/>
      <c r="D3002" s="419"/>
      <c r="E3002" s="419"/>
      <c r="F3002" s="419"/>
      <c r="G3002" s="419"/>
      <c r="H3002" s="419"/>
      <c r="I3002" s="419"/>
      <c r="J3002" s="419"/>
      <c r="K3002" s="419"/>
      <c r="L3002" s="419"/>
      <c r="M3002" t="s">
        <v>79</v>
      </c>
      <c r="N3002">
        <v>2</v>
      </c>
      <c r="O3002">
        <v>2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2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2</v>
      </c>
      <c r="AB3002">
        <v>0</v>
      </c>
      <c r="AC3002" s="419">
        <f t="shared" si="282"/>
        <v>0</v>
      </c>
      <c r="AD3002" s="419">
        <f t="shared" si="283"/>
        <v>0</v>
      </c>
      <c r="AE3002" s="419">
        <f t="shared" si="284"/>
        <v>0</v>
      </c>
      <c r="AF3002" s="419">
        <f t="shared" si="285"/>
        <v>0</v>
      </c>
      <c r="AG3002" s="419">
        <f t="shared" si="286"/>
        <v>0</v>
      </c>
      <c r="AH3002" s="419">
        <f t="shared" si="287"/>
        <v>0</v>
      </c>
    </row>
    <row r="3003" spans="1:34" ht="14.5" x14ac:dyDescent="0.35">
      <c r="A3003" s="681" t="s">
        <v>6308</v>
      </c>
      <c r="B3003" s="682" t="s">
        <v>6309</v>
      </c>
      <c r="C3003" s="419"/>
      <c r="D3003" s="419"/>
      <c r="E3003" s="419"/>
      <c r="F3003" s="419"/>
      <c r="G3003" s="419"/>
      <c r="H3003" s="419"/>
      <c r="I3003" s="419"/>
      <c r="J3003" s="419"/>
      <c r="K3003" s="419"/>
      <c r="L3003" s="419"/>
      <c r="M3003" t="s">
        <v>8952</v>
      </c>
      <c r="N3003">
        <v>6</v>
      </c>
      <c r="O3003">
        <v>4</v>
      </c>
      <c r="P3003">
        <v>2</v>
      </c>
      <c r="Q3003">
        <v>3</v>
      </c>
      <c r="R3003">
        <v>2</v>
      </c>
      <c r="S3003">
        <v>0</v>
      </c>
      <c r="T3003">
        <v>0</v>
      </c>
      <c r="U3003">
        <v>0</v>
      </c>
      <c r="V3003">
        <v>1</v>
      </c>
      <c r="W3003">
        <v>2</v>
      </c>
      <c r="X3003">
        <v>1</v>
      </c>
      <c r="Y3003">
        <v>0</v>
      </c>
      <c r="Z3003">
        <v>0</v>
      </c>
      <c r="AA3003">
        <v>0</v>
      </c>
      <c r="AB3003">
        <v>1</v>
      </c>
      <c r="AC3003" s="419">
        <f t="shared" si="282"/>
        <v>1</v>
      </c>
      <c r="AD3003" s="419">
        <f t="shared" si="283"/>
        <v>1</v>
      </c>
      <c r="AE3003" s="419">
        <f t="shared" si="284"/>
        <v>0</v>
      </c>
      <c r="AF3003" s="419">
        <f t="shared" si="285"/>
        <v>0</v>
      </c>
      <c r="AG3003" s="419">
        <f t="shared" si="286"/>
        <v>0</v>
      </c>
      <c r="AH3003" s="419">
        <f t="shared" si="287"/>
        <v>0</v>
      </c>
    </row>
    <row r="3004" spans="1:34" ht="14.5" x14ac:dyDescent="0.35">
      <c r="A3004" s="681" t="s">
        <v>3845</v>
      </c>
      <c r="B3004" s="682" t="s">
        <v>6310</v>
      </c>
      <c r="C3004" s="419"/>
      <c r="D3004" s="419"/>
      <c r="E3004" s="419"/>
      <c r="F3004" s="419"/>
      <c r="G3004" s="419"/>
      <c r="H3004" s="419"/>
      <c r="I3004" s="419"/>
      <c r="J3004" s="419"/>
      <c r="K3004" s="419"/>
      <c r="L3004" s="419"/>
      <c r="M3004" t="s">
        <v>748</v>
      </c>
      <c r="N3004">
        <v>21</v>
      </c>
      <c r="O3004">
        <v>12</v>
      </c>
      <c r="P3004">
        <v>9</v>
      </c>
      <c r="Q3004">
        <v>2</v>
      </c>
      <c r="R3004">
        <v>4</v>
      </c>
      <c r="S3004">
        <v>2</v>
      </c>
      <c r="T3004">
        <v>10</v>
      </c>
      <c r="U3004">
        <v>3</v>
      </c>
      <c r="V3004">
        <v>0</v>
      </c>
      <c r="W3004">
        <v>2</v>
      </c>
      <c r="X3004">
        <v>2</v>
      </c>
      <c r="Y3004">
        <v>1</v>
      </c>
      <c r="Z3004">
        <v>5</v>
      </c>
      <c r="AA3004">
        <v>2</v>
      </c>
      <c r="AB3004">
        <v>0</v>
      </c>
      <c r="AC3004" s="419">
        <f t="shared" si="282"/>
        <v>0</v>
      </c>
      <c r="AD3004" s="419">
        <f t="shared" si="283"/>
        <v>2</v>
      </c>
      <c r="AE3004" s="419">
        <f t="shared" si="284"/>
        <v>1</v>
      </c>
      <c r="AF3004" s="419">
        <f t="shared" si="285"/>
        <v>5</v>
      </c>
      <c r="AG3004" s="419">
        <f t="shared" si="286"/>
        <v>1</v>
      </c>
      <c r="AH3004" s="419">
        <f t="shared" si="287"/>
        <v>0</v>
      </c>
    </row>
    <row r="3005" spans="1:34" ht="14.5" x14ac:dyDescent="0.35">
      <c r="A3005" s="681" t="s">
        <v>7448</v>
      </c>
      <c r="B3005" s="682" t="s">
        <v>6311</v>
      </c>
      <c r="C3005" s="419"/>
      <c r="D3005" s="419"/>
      <c r="E3005" s="419"/>
      <c r="F3005" s="419"/>
      <c r="G3005" s="419"/>
      <c r="H3005" s="419"/>
      <c r="I3005" s="419"/>
      <c r="J3005" s="419"/>
      <c r="K3005" s="419"/>
      <c r="L3005" s="419"/>
      <c r="M3005" t="s">
        <v>6312</v>
      </c>
      <c r="N3005">
        <v>17</v>
      </c>
      <c r="O3005">
        <v>10</v>
      </c>
      <c r="P3005">
        <v>7</v>
      </c>
      <c r="Q3005">
        <v>3</v>
      </c>
      <c r="R3005">
        <v>11</v>
      </c>
      <c r="S3005">
        <v>0</v>
      </c>
      <c r="T3005">
        <v>0</v>
      </c>
      <c r="U3005">
        <v>3</v>
      </c>
      <c r="V3005">
        <v>0</v>
      </c>
      <c r="W3005">
        <v>2</v>
      </c>
      <c r="X3005">
        <v>6</v>
      </c>
      <c r="Y3005">
        <v>0</v>
      </c>
      <c r="Z3005">
        <v>0</v>
      </c>
      <c r="AA3005">
        <v>2</v>
      </c>
      <c r="AB3005">
        <v>0</v>
      </c>
      <c r="AC3005" s="419">
        <f t="shared" si="282"/>
        <v>1</v>
      </c>
      <c r="AD3005" s="419">
        <f t="shared" si="283"/>
        <v>5</v>
      </c>
      <c r="AE3005" s="419">
        <f t="shared" si="284"/>
        <v>0</v>
      </c>
      <c r="AF3005" s="419">
        <f t="shared" si="285"/>
        <v>0</v>
      </c>
      <c r="AG3005" s="419">
        <f t="shared" si="286"/>
        <v>1</v>
      </c>
      <c r="AH3005" s="419">
        <f t="shared" si="287"/>
        <v>0</v>
      </c>
    </row>
    <row r="3006" spans="1:34" ht="14.5" x14ac:dyDescent="0.35">
      <c r="A3006" s="681" t="s">
        <v>5068</v>
      </c>
      <c r="B3006" s="682" t="s">
        <v>11664</v>
      </c>
      <c r="C3006" s="419"/>
      <c r="D3006" s="419"/>
      <c r="E3006" s="419"/>
      <c r="F3006" s="419"/>
      <c r="G3006" s="419"/>
      <c r="H3006" s="419"/>
      <c r="I3006" s="419"/>
      <c r="J3006" s="419"/>
      <c r="K3006" s="419"/>
      <c r="L3006" s="419"/>
      <c r="M3006" t="s">
        <v>21615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 s="419">
        <f t="shared" si="282"/>
        <v>0</v>
      </c>
      <c r="AD3006" s="419">
        <f t="shared" si="283"/>
        <v>0</v>
      </c>
      <c r="AE3006" s="419">
        <f t="shared" si="284"/>
        <v>0</v>
      </c>
      <c r="AF3006" s="419">
        <f t="shared" si="285"/>
        <v>0</v>
      </c>
      <c r="AG3006" s="419">
        <f t="shared" si="286"/>
        <v>0</v>
      </c>
      <c r="AH3006" s="419">
        <f t="shared" si="287"/>
        <v>0</v>
      </c>
    </row>
    <row r="3007" spans="1:34" ht="14.5" x14ac:dyDescent="0.35">
      <c r="A3007" s="681" t="s">
        <v>3428</v>
      </c>
      <c r="B3007" s="682" t="s">
        <v>11678</v>
      </c>
      <c r="C3007" s="419"/>
      <c r="D3007" s="419"/>
      <c r="E3007" s="419"/>
      <c r="F3007" s="419"/>
      <c r="G3007" s="419"/>
      <c r="H3007" s="419"/>
      <c r="I3007" s="419"/>
      <c r="J3007" s="419"/>
      <c r="K3007" s="419"/>
      <c r="L3007" s="419"/>
      <c r="M3007" t="s">
        <v>1086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 s="419">
        <f t="shared" si="282"/>
        <v>0</v>
      </c>
      <c r="AD3007" s="419">
        <f t="shared" si="283"/>
        <v>0</v>
      </c>
      <c r="AE3007" s="419">
        <f t="shared" si="284"/>
        <v>0</v>
      </c>
      <c r="AF3007" s="419">
        <f t="shared" si="285"/>
        <v>0</v>
      </c>
      <c r="AG3007" s="419">
        <f t="shared" si="286"/>
        <v>0</v>
      </c>
      <c r="AH3007" s="419">
        <f t="shared" si="287"/>
        <v>0</v>
      </c>
    </row>
    <row r="3008" spans="1:34" ht="14.5" x14ac:dyDescent="0.35">
      <c r="A3008" s="681" t="s">
        <v>6313</v>
      </c>
      <c r="B3008" s="682" t="s">
        <v>6314</v>
      </c>
      <c r="C3008" s="419"/>
      <c r="D3008" s="419"/>
      <c r="E3008" s="419"/>
      <c r="F3008" s="419"/>
      <c r="G3008" s="419"/>
      <c r="H3008" s="419"/>
      <c r="I3008" s="419"/>
      <c r="J3008" s="419"/>
      <c r="K3008" s="419"/>
      <c r="L3008" s="419"/>
      <c r="M3008" t="s">
        <v>6315</v>
      </c>
      <c r="N3008">
        <v>1</v>
      </c>
      <c r="O3008">
        <v>1</v>
      </c>
      <c r="P3008">
        <v>0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1</v>
      </c>
      <c r="AA3008">
        <v>0</v>
      </c>
      <c r="AB3008">
        <v>0</v>
      </c>
      <c r="AC3008" s="419">
        <f t="shared" si="282"/>
        <v>0</v>
      </c>
      <c r="AD3008" s="419">
        <f t="shared" si="283"/>
        <v>0</v>
      </c>
      <c r="AE3008" s="419">
        <f t="shared" si="284"/>
        <v>0</v>
      </c>
      <c r="AF3008" s="419">
        <f t="shared" si="285"/>
        <v>0</v>
      </c>
      <c r="AG3008" s="419">
        <f t="shared" si="286"/>
        <v>0</v>
      </c>
      <c r="AH3008" s="419">
        <f t="shared" si="287"/>
        <v>0</v>
      </c>
    </row>
    <row r="3009" spans="1:34" ht="14.5" x14ac:dyDescent="0.35">
      <c r="A3009" s="681" t="s">
        <v>5606</v>
      </c>
      <c r="B3009" s="682" t="s">
        <v>11682</v>
      </c>
      <c r="C3009" s="419"/>
      <c r="D3009" s="419"/>
      <c r="E3009" s="419"/>
      <c r="F3009" s="419"/>
      <c r="G3009" s="419"/>
      <c r="H3009" s="419"/>
      <c r="I3009" s="419"/>
      <c r="J3009" s="419"/>
      <c r="K3009" s="419"/>
      <c r="L3009" s="419"/>
      <c r="M3009" t="s">
        <v>1352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 s="419">
        <f t="shared" si="282"/>
        <v>0</v>
      </c>
      <c r="AD3009" s="419">
        <f t="shared" si="283"/>
        <v>0</v>
      </c>
      <c r="AE3009" s="419">
        <f t="shared" si="284"/>
        <v>0</v>
      </c>
      <c r="AF3009" s="419">
        <f t="shared" si="285"/>
        <v>0</v>
      </c>
      <c r="AG3009" s="419">
        <f t="shared" si="286"/>
        <v>0</v>
      </c>
      <c r="AH3009" s="419">
        <f t="shared" si="287"/>
        <v>0</v>
      </c>
    </row>
    <row r="3010" spans="1:34" ht="14.5" x14ac:dyDescent="0.35">
      <c r="A3010" s="681" t="s">
        <v>5751</v>
      </c>
      <c r="B3010" s="682" t="s">
        <v>6316</v>
      </c>
      <c r="C3010" s="419"/>
      <c r="D3010" s="419"/>
      <c r="E3010" s="419"/>
      <c r="F3010" s="419"/>
      <c r="G3010" s="419"/>
      <c r="H3010" s="419"/>
      <c r="I3010" s="419"/>
      <c r="J3010" s="419"/>
      <c r="K3010" s="419"/>
      <c r="L3010" s="419"/>
      <c r="M3010" t="s">
        <v>6317</v>
      </c>
      <c r="N3010">
        <v>24</v>
      </c>
      <c r="O3010">
        <v>18</v>
      </c>
      <c r="P3010">
        <v>6</v>
      </c>
      <c r="Q3010">
        <v>2</v>
      </c>
      <c r="R3010">
        <v>3</v>
      </c>
      <c r="S3010">
        <v>1</v>
      </c>
      <c r="T3010">
        <v>0</v>
      </c>
      <c r="U3010">
        <v>6</v>
      </c>
      <c r="V3010">
        <v>12</v>
      </c>
      <c r="W3010">
        <v>2</v>
      </c>
      <c r="X3010">
        <v>1</v>
      </c>
      <c r="Y3010">
        <v>1</v>
      </c>
      <c r="Z3010">
        <v>0</v>
      </c>
      <c r="AA3010">
        <v>5</v>
      </c>
      <c r="AB3010">
        <v>9</v>
      </c>
      <c r="AC3010" s="419">
        <f t="shared" si="282"/>
        <v>0</v>
      </c>
      <c r="AD3010" s="419">
        <f t="shared" si="283"/>
        <v>2</v>
      </c>
      <c r="AE3010" s="419">
        <f t="shared" si="284"/>
        <v>0</v>
      </c>
      <c r="AF3010" s="419">
        <f t="shared" si="285"/>
        <v>0</v>
      </c>
      <c r="AG3010" s="419">
        <f t="shared" si="286"/>
        <v>1</v>
      </c>
      <c r="AH3010" s="419">
        <f t="shared" si="287"/>
        <v>3</v>
      </c>
    </row>
    <row r="3011" spans="1:34" ht="14.5" x14ac:dyDescent="0.35">
      <c r="A3011" s="681" t="s">
        <v>6318</v>
      </c>
      <c r="B3011" s="682" t="s">
        <v>6319</v>
      </c>
      <c r="C3011" s="419"/>
      <c r="D3011" s="419"/>
      <c r="E3011" s="419"/>
      <c r="F3011" s="419"/>
      <c r="G3011" s="419"/>
      <c r="H3011" s="419"/>
      <c r="I3011" s="419"/>
      <c r="J3011" s="419"/>
      <c r="K3011" s="419"/>
      <c r="L3011" s="419"/>
      <c r="M3011" t="s">
        <v>6320</v>
      </c>
      <c r="N3011">
        <v>1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1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 s="419">
        <f t="shared" si="282"/>
        <v>0</v>
      </c>
      <c r="AD3011" s="419">
        <f t="shared" si="283"/>
        <v>0</v>
      </c>
      <c r="AE3011" s="419">
        <f t="shared" si="284"/>
        <v>0</v>
      </c>
      <c r="AF3011" s="419">
        <f t="shared" si="285"/>
        <v>1</v>
      </c>
      <c r="AG3011" s="419">
        <f t="shared" si="286"/>
        <v>0</v>
      </c>
      <c r="AH3011" s="419">
        <f t="shared" si="287"/>
        <v>0</v>
      </c>
    </row>
    <row r="3012" spans="1:34" ht="14.5" x14ac:dyDescent="0.35">
      <c r="A3012" s="681" t="s">
        <v>235</v>
      </c>
      <c r="B3012" s="682" t="s">
        <v>6321</v>
      </c>
      <c r="C3012" s="419"/>
      <c r="D3012" s="419"/>
      <c r="E3012" s="419"/>
      <c r="F3012" s="419"/>
      <c r="G3012" s="419"/>
      <c r="H3012" s="419"/>
      <c r="I3012" s="419"/>
      <c r="J3012" s="419"/>
      <c r="K3012" s="419"/>
      <c r="L3012" s="419"/>
      <c r="M3012" t="s">
        <v>3047</v>
      </c>
      <c r="N3012">
        <v>3</v>
      </c>
      <c r="O3012">
        <v>1</v>
      </c>
      <c r="P3012">
        <v>2</v>
      </c>
      <c r="Q3012">
        <v>1</v>
      </c>
      <c r="R3012">
        <v>1</v>
      </c>
      <c r="S3012">
        <v>0</v>
      </c>
      <c r="T3012">
        <v>1</v>
      </c>
      <c r="U3012">
        <v>0</v>
      </c>
      <c r="V3012">
        <v>0</v>
      </c>
      <c r="W3012">
        <v>1</v>
      </c>
      <c r="X3012">
        <v>0</v>
      </c>
      <c r="Y3012">
        <v>0</v>
      </c>
      <c r="Z3012">
        <v>0</v>
      </c>
      <c r="AA3012">
        <v>0</v>
      </c>
      <c r="AB3012">
        <v>0</v>
      </c>
      <c r="AC3012" s="419">
        <f t="shared" ref="AC3012:AC3075" si="288">+Q3012-W3012</f>
        <v>0</v>
      </c>
      <c r="AD3012" s="419">
        <f t="shared" ref="AD3012:AD3075" si="289">+R3012-X3012</f>
        <v>1</v>
      </c>
      <c r="AE3012" s="419">
        <f t="shared" ref="AE3012:AE3075" si="290">+S3012-Y3012</f>
        <v>0</v>
      </c>
      <c r="AF3012" s="419">
        <f t="shared" ref="AF3012:AF3075" si="291">+T3012-Z3012</f>
        <v>1</v>
      </c>
      <c r="AG3012" s="419">
        <f t="shared" ref="AG3012:AG3075" si="292">+U3012-AA3012</f>
        <v>0</v>
      </c>
      <c r="AH3012" s="419">
        <f t="shared" ref="AH3012:AH3075" si="293">+V3012-AB3012</f>
        <v>0</v>
      </c>
    </row>
    <row r="3013" spans="1:34" ht="14.5" x14ac:dyDescent="0.35">
      <c r="A3013" s="681" t="s">
        <v>3159</v>
      </c>
      <c r="B3013" s="682" t="s">
        <v>6322</v>
      </c>
      <c r="C3013" s="419"/>
      <c r="D3013" s="419"/>
      <c r="E3013" s="419"/>
      <c r="F3013" s="419"/>
      <c r="G3013" s="419"/>
      <c r="H3013" s="419"/>
      <c r="I3013" s="419"/>
      <c r="J3013" s="419"/>
      <c r="K3013" s="419"/>
      <c r="L3013" s="419"/>
      <c r="M3013" t="s">
        <v>8267</v>
      </c>
      <c r="N3013">
        <v>1</v>
      </c>
      <c r="O3013">
        <v>1</v>
      </c>
      <c r="P3013">
        <v>0</v>
      </c>
      <c r="Q3013">
        <v>1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1</v>
      </c>
      <c r="X3013">
        <v>0</v>
      </c>
      <c r="Y3013">
        <v>0</v>
      </c>
      <c r="Z3013">
        <v>0</v>
      </c>
      <c r="AA3013">
        <v>0</v>
      </c>
      <c r="AB3013">
        <v>0</v>
      </c>
      <c r="AC3013" s="419">
        <f t="shared" si="288"/>
        <v>0</v>
      </c>
      <c r="AD3013" s="419">
        <f t="shared" si="289"/>
        <v>0</v>
      </c>
      <c r="AE3013" s="419">
        <f t="shared" si="290"/>
        <v>0</v>
      </c>
      <c r="AF3013" s="419">
        <f t="shared" si="291"/>
        <v>0</v>
      </c>
      <c r="AG3013" s="419">
        <f t="shared" si="292"/>
        <v>0</v>
      </c>
      <c r="AH3013" s="419">
        <f t="shared" si="293"/>
        <v>0</v>
      </c>
    </row>
    <row r="3014" spans="1:34" ht="14.5" x14ac:dyDescent="0.35">
      <c r="A3014" s="681" t="s">
        <v>6323</v>
      </c>
      <c r="B3014" s="682" t="s">
        <v>6324</v>
      </c>
      <c r="C3014" s="419"/>
      <c r="D3014" s="419"/>
      <c r="E3014" s="419"/>
      <c r="F3014" s="419"/>
      <c r="G3014" s="419"/>
      <c r="H3014" s="419"/>
      <c r="I3014" s="419"/>
      <c r="J3014" s="419"/>
      <c r="K3014" s="419"/>
      <c r="L3014" s="419"/>
      <c r="M3014" t="s">
        <v>6325</v>
      </c>
      <c r="N3014">
        <v>11</v>
      </c>
      <c r="O3014">
        <v>5</v>
      </c>
      <c r="P3014">
        <v>6</v>
      </c>
      <c r="Q3014">
        <v>0</v>
      </c>
      <c r="R3014">
        <v>2</v>
      </c>
      <c r="S3014">
        <v>1</v>
      </c>
      <c r="T3014">
        <v>1</v>
      </c>
      <c r="U3014">
        <v>7</v>
      </c>
      <c r="V3014">
        <v>0</v>
      </c>
      <c r="W3014">
        <v>0</v>
      </c>
      <c r="X3014">
        <v>0</v>
      </c>
      <c r="Y3014">
        <v>1</v>
      </c>
      <c r="Z3014">
        <v>1</v>
      </c>
      <c r="AA3014">
        <v>3</v>
      </c>
      <c r="AB3014">
        <v>0</v>
      </c>
      <c r="AC3014" s="419">
        <f t="shared" si="288"/>
        <v>0</v>
      </c>
      <c r="AD3014" s="419">
        <f t="shared" si="289"/>
        <v>2</v>
      </c>
      <c r="AE3014" s="419">
        <f t="shared" si="290"/>
        <v>0</v>
      </c>
      <c r="AF3014" s="419">
        <f t="shared" si="291"/>
        <v>0</v>
      </c>
      <c r="AG3014" s="419">
        <f t="shared" si="292"/>
        <v>4</v>
      </c>
      <c r="AH3014" s="419">
        <f t="shared" si="293"/>
        <v>0</v>
      </c>
    </row>
    <row r="3015" spans="1:34" ht="14.5" x14ac:dyDescent="0.35">
      <c r="A3015" s="681" t="s">
        <v>6326</v>
      </c>
      <c r="B3015" s="682" t="s">
        <v>6327</v>
      </c>
      <c r="C3015" s="419"/>
      <c r="D3015" s="419"/>
      <c r="E3015" s="419"/>
      <c r="F3015" s="419"/>
      <c r="G3015" s="419"/>
      <c r="H3015" s="419"/>
      <c r="I3015" s="419"/>
      <c r="J3015" s="419"/>
      <c r="K3015" s="419"/>
      <c r="L3015" s="419"/>
      <c r="M3015" t="s">
        <v>3029</v>
      </c>
      <c r="N3015">
        <v>4</v>
      </c>
      <c r="O3015">
        <v>2</v>
      </c>
      <c r="P3015">
        <v>2</v>
      </c>
      <c r="Q3015">
        <v>0</v>
      </c>
      <c r="R3015">
        <v>0</v>
      </c>
      <c r="S3015">
        <v>0</v>
      </c>
      <c r="T3015">
        <v>2</v>
      </c>
      <c r="U3015">
        <v>0</v>
      </c>
      <c r="V3015">
        <v>2</v>
      </c>
      <c r="W3015">
        <v>0</v>
      </c>
      <c r="X3015">
        <v>0</v>
      </c>
      <c r="Y3015">
        <v>0</v>
      </c>
      <c r="Z3015">
        <v>1</v>
      </c>
      <c r="AA3015">
        <v>0</v>
      </c>
      <c r="AB3015">
        <v>1</v>
      </c>
      <c r="AC3015" s="419">
        <f t="shared" si="288"/>
        <v>0</v>
      </c>
      <c r="AD3015" s="419">
        <f t="shared" si="289"/>
        <v>0</v>
      </c>
      <c r="AE3015" s="419">
        <f t="shared" si="290"/>
        <v>0</v>
      </c>
      <c r="AF3015" s="419">
        <f t="shared" si="291"/>
        <v>1</v>
      </c>
      <c r="AG3015" s="419">
        <f t="shared" si="292"/>
        <v>0</v>
      </c>
      <c r="AH3015" s="419">
        <f t="shared" si="293"/>
        <v>1</v>
      </c>
    </row>
    <row r="3016" spans="1:34" ht="14.5" x14ac:dyDescent="0.35">
      <c r="A3016" s="681" t="s">
        <v>2765</v>
      </c>
      <c r="B3016" s="682" t="s">
        <v>6328</v>
      </c>
      <c r="C3016" s="419"/>
      <c r="D3016" s="419"/>
      <c r="E3016" s="419"/>
      <c r="F3016" s="419"/>
      <c r="G3016" s="419"/>
      <c r="H3016" s="419"/>
      <c r="I3016" s="419"/>
      <c r="J3016" s="419"/>
      <c r="K3016" s="419"/>
      <c r="L3016" s="419"/>
      <c r="M3016" t="s">
        <v>21616</v>
      </c>
      <c r="N3016">
        <v>1</v>
      </c>
      <c r="O3016">
        <v>1</v>
      </c>
      <c r="P3016">
        <v>0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1</v>
      </c>
      <c r="AA3016">
        <v>0</v>
      </c>
      <c r="AB3016">
        <v>0</v>
      </c>
      <c r="AC3016" s="419">
        <f t="shared" si="288"/>
        <v>0</v>
      </c>
      <c r="AD3016" s="419">
        <f t="shared" si="289"/>
        <v>0</v>
      </c>
      <c r="AE3016" s="419">
        <f t="shared" si="290"/>
        <v>0</v>
      </c>
      <c r="AF3016" s="419">
        <f t="shared" si="291"/>
        <v>0</v>
      </c>
      <c r="AG3016" s="419">
        <f t="shared" si="292"/>
        <v>0</v>
      </c>
      <c r="AH3016" s="419">
        <f t="shared" si="293"/>
        <v>0</v>
      </c>
    </row>
    <row r="3017" spans="1:34" ht="14.5" x14ac:dyDescent="0.35">
      <c r="A3017" s="681" t="s">
        <v>7317</v>
      </c>
      <c r="B3017" s="682" t="s">
        <v>6330</v>
      </c>
      <c r="C3017" s="419"/>
      <c r="D3017" s="419"/>
      <c r="E3017" s="419"/>
      <c r="F3017" s="419"/>
      <c r="G3017" s="419"/>
      <c r="H3017" s="419"/>
      <c r="I3017" s="419"/>
      <c r="J3017" s="419"/>
      <c r="K3017" s="419"/>
      <c r="L3017" s="419"/>
      <c r="M3017" t="s">
        <v>3222</v>
      </c>
      <c r="N3017">
        <v>2</v>
      </c>
      <c r="O3017">
        <v>0</v>
      </c>
      <c r="P3017">
        <v>2</v>
      </c>
      <c r="Q3017">
        <v>2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 s="419">
        <f t="shared" si="288"/>
        <v>2</v>
      </c>
      <c r="AD3017" s="419">
        <f t="shared" si="289"/>
        <v>0</v>
      </c>
      <c r="AE3017" s="419">
        <f t="shared" si="290"/>
        <v>0</v>
      </c>
      <c r="AF3017" s="419">
        <f t="shared" si="291"/>
        <v>0</v>
      </c>
      <c r="AG3017" s="419">
        <f t="shared" si="292"/>
        <v>0</v>
      </c>
      <c r="AH3017" s="419">
        <f t="shared" si="293"/>
        <v>0</v>
      </c>
    </row>
    <row r="3018" spans="1:34" ht="14.5" x14ac:dyDescent="0.35">
      <c r="A3018" s="681" t="s">
        <v>7318</v>
      </c>
      <c r="B3018" s="682" t="s">
        <v>6331</v>
      </c>
      <c r="C3018" s="419"/>
      <c r="D3018" s="419"/>
      <c r="E3018" s="419"/>
      <c r="F3018" s="419"/>
      <c r="G3018" s="419"/>
      <c r="H3018" s="419"/>
      <c r="I3018" s="419"/>
      <c r="J3018" s="419"/>
      <c r="K3018" s="419"/>
      <c r="L3018" s="419"/>
      <c r="M3018" t="s">
        <v>483</v>
      </c>
      <c r="N3018">
        <v>8</v>
      </c>
      <c r="O3018">
        <v>5</v>
      </c>
      <c r="P3018">
        <v>3</v>
      </c>
      <c r="Q3018">
        <v>2</v>
      </c>
      <c r="R3018">
        <v>6</v>
      </c>
      <c r="S3018">
        <v>0</v>
      </c>
      <c r="T3018">
        <v>0</v>
      </c>
      <c r="U3018">
        <v>0</v>
      </c>
      <c r="V3018">
        <v>0</v>
      </c>
      <c r="W3018">
        <v>1</v>
      </c>
      <c r="X3018">
        <v>4</v>
      </c>
      <c r="Y3018">
        <v>0</v>
      </c>
      <c r="Z3018">
        <v>0</v>
      </c>
      <c r="AA3018">
        <v>0</v>
      </c>
      <c r="AB3018">
        <v>0</v>
      </c>
      <c r="AC3018" s="419">
        <f t="shared" si="288"/>
        <v>1</v>
      </c>
      <c r="AD3018" s="419">
        <f t="shared" si="289"/>
        <v>2</v>
      </c>
      <c r="AE3018" s="419">
        <f t="shared" si="290"/>
        <v>0</v>
      </c>
      <c r="AF3018" s="419">
        <f t="shared" si="291"/>
        <v>0</v>
      </c>
      <c r="AG3018" s="419">
        <f t="shared" si="292"/>
        <v>0</v>
      </c>
      <c r="AH3018" s="419">
        <f t="shared" si="293"/>
        <v>0</v>
      </c>
    </row>
    <row r="3019" spans="1:34" ht="14.5" x14ac:dyDescent="0.35">
      <c r="A3019" s="681" t="s">
        <v>7319</v>
      </c>
      <c r="B3019" s="682" t="s">
        <v>6332</v>
      </c>
      <c r="C3019" s="419"/>
      <c r="D3019" s="419"/>
      <c r="E3019" s="419"/>
      <c r="F3019" s="419"/>
      <c r="G3019" s="419"/>
      <c r="H3019" s="419"/>
      <c r="I3019" s="419"/>
      <c r="J3019" s="419"/>
      <c r="K3019" s="419"/>
      <c r="L3019" s="419"/>
      <c r="M3019" t="s">
        <v>2799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 s="419">
        <f t="shared" si="288"/>
        <v>0</v>
      </c>
      <c r="AD3019" s="419">
        <f t="shared" si="289"/>
        <v>0</v>
      </c>
      <c r="AE3019" s="419">
        <f t="shared" si="290"/>
        <v>0</v>
      </c>
      <c r="AF3019" s="419">
        <f t="shared" si="291"/>
        <v>0</v>
      </c>
      <c r="AG3019" s="419">
        <f t="shared" si="292"/>
        <v>0</v>
      </c>
      <c r="AH3019" s="419">
        <f t="shared" si="293"/>
        <v>0</v>
      </c>
    </row>
    <row r="3020" spans="1:34" ht="14.5" x14ac:dyDescent="0.35">
      <c r="A3020" s="681" t="s">
        <v>7449</v>
      </c>
      <c r="B3020" s="682" t="s">
        <v>6333</v>
      </c>
      <c r="C3020" s="419"/>
      <c r="D3020" s="419"/>
      <c r="E3020" s="419"/>
      <c r="F3020" s="419"/>
      <c r="G3020" s="419"/>
      <c r="H3020" s="419"/>
      <c r="I3020" s="419"/>
      <c r="J3020" s="419"/>
      <c r="K3020" s="419"/>
      <c r="L3020" s="419"/>
      <c r="M3020" t="s">
        <v>6334</v>
      </c>
      <c r="N3020">
        <v>15</v>
      </c>
      <c r="O3020">
        <v>7</v>
      </c>
      <c r="P3020">
        <v>8</v>
      </c>
      <c r="Q3020">
        <v>1</v>
      </c>
      <c r="R3020">
        <v>8</v>
      </c>
      <c r="S3020">
        <v>0</v>
      </c>
      <c r="T3020">
        <v>2</v>
      </c>
      <c r="U3020">
        <v>3</v>
      </c>
      <c r="V3020">
        <v>1</v>
      </c>
      <c r="W3020">
        <v>0</v>
      </c>
      <c r="X3020">
        <v>4</v>
      </c>
      <c r="Y3020">
        <v>0</v>
      </c>
      <c r="Z3020">
        <v>1</v>
      </c>
      <c r="AA3020">
        <v>2</v>
      </c>
      <c r="AB3020">
        <v>0</v>
      </c>
      <c r="AC3020" s="419">
        <f t="shared" si="288"/>
        <v>1</v>
      </c>
      <c r="AD3020" s="419">
        <f t="shared" si="289"/>
        <v>4</v>
      </c>
      <c r="AE3020" s="419">
        <f t="shared" si="290"/>
        <v>0</v>
      </c>
      <c r="AF3020" s="419">
        <f t="shared" si="291"/>
        <v>1</v>
      </c>
      <c r="AG3020" s="419">
        <f t="shared" si="292"/>
        <v>1</v>
      </c>
      <c r="AH3020" s="419">
        <f t="shared" si="293"/>
        <v>1</v>
      </c>
    </row>
    <row r="3021" spans="1:34" ht="14.5" x14ac:dyDescent="0.35">
      <c r="A3021" s="681" t="s">
        <v>7416</v>
      </c>
      <c r="B3021" s="682" t="s">
        <v>6335</v>
      </c>
      <c r="C3021" s="419"/>
      <c r="D3021" s="419"/>
      <c r="E3021" s="419"/>
      <c r="F3021" s="419"/>
      <c r="G3021" s="419"/>
      <c r="H3021" s="419"/>
      <c r="I3021" s="419"/>
      <c r="J3021" s="419"/>
      <c r="K3021" s="419"/>
      <c r="L3021" s="419"/>
      <c r="M3021" t="s">
        <v>217</v>
      </c>
      <c r="N3021">
        <v>14</v>
      </c>
      <c r="O3021">
        <v>9</v>
      </c>
      <c r="P3021">
        <v>5</v>
      </c>
      <c r="Q3021">
        <v>1</v>
      </c>
      <c r="R3021">
        <v>5</v>
      </c>
      <c r="S3021">
        <v>2</v>
      </c>
      <c r="T3021">
        <v>5</v>
      </c>
      <c r="U3021">
        <v>1</v>
      </c>
      <c r="V3021">
        <v>0</v>
      </c>
      <c r="W3021">
        <v>1</v>
      </c>
      <c r="X3021">
        <v>2</v>
      </c>
      <c r="Y3021">
        <v>1</v>
      </c>
      <c r="Z3021">
        <v>4</v>
      </c>
      <c r="AA3021">
        <v>1</v>
      </c>
      <c r="AB3021">
        <v>0</v>
      </c>
      <c r="AC3021" s="419">
        <f t="shared" si="288"/>
        <v>0</v>
      </c>
      <c r="AD3021" s="419">
        <f t="shared" si="289"/>
        <v>3</v>
      </c>
      <c r="AE3021" s="419">
        <f t="shared" si="290"/>
        <v>1</v>
      </c>
      <c r="AF3021" s="419">
        <f t="shared" si="291"/>
        <v>1</v>
      </c>
      <c r="AG3021" s="419">
        <f t="shared" si="292"/>
        <v>0</v>
      </c>
      <c r="AH3021" s="419">
        <f t="shared" si="293"/>
        <v>0</v>
      </c>
    </row>
    <row r="3022" spans="1:34" ht="14.5" x14ac:dyDescent="0.35">
      <c r="A3022" s="681" t="s">
        <v>6336</v>
      </c>
      <c r="B3022" s="682" t="s">
        <v>6337</v>
      </c>
      <c r="C3022" s="419"/>
      <c r="D3022" s="419"/>
      <c r="E3022" s="419"/>
      <c r="F3022" s="419"/>
      <c r="G3022" s="419"/>
      <c r="H3022" s="419"/>
      <c r="I3022" s="419"/>
      <c r="J3022" s="419"/>
      <c r="K3022" s="419"/>
      <c r="L3022" s="419"/>
      <c r="M3022" t="s">
        <v>257</v>
      </c>
      <c r="N3022">
        <v>8</v>
      </c>
      <c r="O3022">
        <v>4</v>
      </c>
      <c r="P3022">
        <v>4</v>
      </c>
      <c r="Q3022">
        <v>3</v>
      </c>
      <c r="R3022">
        <v>0</v>
      </c>
      <c r="S3022">
        <v>0</v>
      </c>
      <c r="T3022">
        <v>4</v>
      </c>
      <c r="U3022">
        <v>1</v>
      </c>
      <c r="V3022">
        <v>0</v>
      </c>
      <c r="W3022">
        <v>1</v>
      </c>
      <c r="X3022">
        <v>0</v>
      </c>
      <c r="Y3022">
        <v>0</v>
      </c>
      <c r="Z3022">
        <v>3</v>
      </c>
      <c r="AA3022">
        <v>0</v>
      </c>
      <c r="AB3022">
        <v>0</v>
      </c>
      <c r="AC3022" s="419">
        <f t="shared" si="288"/>
        <v>2</v>
      </c>
      <c r="AD3022" s="419">
        <f t="shared" si="289"/>
        <v>0</v>
      </c>
      <c r="AE3022" s="419">
        <f t="shared" si="290"/>
        <v>0</v>
      </c>
      <c r="AF3022" s="419">
        <f t="shared" si="291"/>
        <v>1</v>
      </c>
      <c r="AG3022" s="419">
        <f t="shared" si="292"/>
        <v>1</v>
      </c>
      <c r="AH3022" s="419">
        <f t="shared" si="293"/>
        <v>0</v>
      </c>
    </row>
    <row r="3023" spans="1:34" ht="14.5" x14ac:dyDescent="0.35">
      <c r="A3023" s="681" t="s">
        <v>7320</v>
      </c>
      <c r="B3023" s="682" t="s">
        <v>6338</v>
      </c>
      <c r="C3023" s="419"/>
      <c r="D3023" s="419"/>
      <c r="E3023" s="419"/>
      <c r="F3023" s="419"/>
      <c r="G3023" s="419"/>
      <c r="H3023" s="419"/>
      <c r="I3023" s="419"/>
      <c r="J3023" s="419"/>
      <c r="K3023" s="419"/>
      <c r="L3023" s="419"/>
      <c r="M3023" t="s">
        <v>3631</v>
      </c>
      <c r="N3023">
        <v>47</v>
      </c>
      <c r="O3023">
        <v>23</v>
      </c>
      <c r="P3023">
        <v>24</v>
      </c>
      <c r="Q3023">
        <v>8</v>
      </c>
      <c r="R3023">
        <v>9</v>
      </c>
      <c r="S3023">
        <v>8</v>
      </c>
      <c r="T3023">
        <v>4</v>
      </c>
      <c r="U3023">
        <v>15</v>
      </c>
      <c r="V3023">
        <v>3</v>
      </c>
      <c r="W3023">
        <v>3</v>
      </c>
      <c r="X3023">
        <v>5</v>
      </c>
      <c r="Y3023">
        <v>5</v>
      </c>
      <c r="Z3023">
        <v>2</v>
      </c>
      <c r="AA3023">
        <v>6</v>
      </c>
      <c r="AB3023">
        <v>2</v>
      </c>
      <c r="AC3023" s="419">
        <f t="shared" si="288"/>
        <v>5</v>
      </c>
      <c r="AD3023" s="419">
        <f t="shared" si="289"/>
        <v>4</v>
      </c>
      <c r="AE3023" s="419">
        <f t="shared" si="290"/>
        <v>3</v>
      </c>
      <c r="AF3023" s="419">
        <f t="shared" si="291"/>
        <v>2</v>
      </c>
      <c r="AG3023" s="419">
        <f t="shared" si="292"/>
        <v>9</v>
      </c>
      <c r="AH3023" s="419">
        <f t="shared" si="293"/>
        <v>1</v>
      </c>
    </row>
    <row r="3024" spans="1:34" ht="14.5" x14ac:dyDescent="0.35">
      <c r="A3024" s="681" t="s">
        <v>11677</v>
      </c>
      <c r="B3024" s="682" t="s">
        <v>11676</v>
      </c>
      <c r="C3024" s="419"/>
      <c r="D3024" s="419"/>
      <c r="E3024" s="419"/>
      <c r="F3024" s="419"/>
      <c r="G3024" s="419"/>
      <c r="H3024" s="419"/>
      <c r="I3024" s="419"/>
      <c r="J3024" s="419"/>
      <c r="K3024" s="419"/>
      <c r="L3024" s="419"/>
      <c r="M3024" t="s">
        <v>274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 s="419">
        <f t="shared" si="288"/>
        <v>0</v>
      </c>
      <c r="AD3024" s="419">
        <f t="shared" si="289"/>
        <v>0</v>
      </c>
      <c r="AE3024" s="419">
        <f t="shared" si="290"/>
        <v>0</v>
      </c>
      <c r="AF3024" s="419">
        <f t="shared" si="291"/>
        <v>0</v>
      </c>
      <c r="AG3024" s="419">
        <f t="shared" si="292"/>
        <v>0</v>
      </c>
      <c r="AH3024" s="419">
        <f t="shared" si="293"/>
        <v>0</v>
      </c>
    </row>
    <row r="3025" spans="1:34" ht="14.5" x14ac:dyDescent="0.35">
      <c r="A3025" s="681" t="s">
        <v>8396</v>
      </c>
      <c r="B3025" s="682" t="s">
        <v>8394</v>
      </c>
      <c r="C3025" s="419"/>
      <c r="D3025" s="419"/>
      <c r="E3025" s="419"/>
      <c r="F3025" s="419"/>
      <c r="G3025" s="419"/>
      <c r="H3025" s="419"/>
      <c r="I3025" s="419"/>
      <c r="J3025" s="419"/>
      <c r="K3025" s="419"/>
      <c r="L3025" s="419"/>
      <c r="M3025" t="s">
        <v>8395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 s="419">
        <f t="shared" si="288"/>
        <v>0</v>
      </c>
      <c r="AD3025" s="419">
        <f t="shared" si="289"/>
        <v>0</v>
      </c>
      <c r="AE3025" s="419">
        <f t="shared" si="290"/>
        <v>0</v>
      </c>
      <c r="AF3025" s="419">
        <f t="shared" si="291"/>
        <v>0</v>
      </c>
      <c r="AG3025" s="419">
        <f t="shared" si="292"/>
        <v>0</v>
      </c>
      <c r="AH3025" s="419">
        <f t="shared" si="293"/>
        <v>0</v>
      </c>
    </row>
    <row r="3026" spans="1:34" ht="14.5" x14ac:dyDescent="0.35">
      <c r="A3026" s="681" t="s">
        <v>7321</v>
      </c>
      <c r="B3026" s="682" t="s">
        <v>6339</v>
      </c>
      <c r="C3026" s="419"/>
      <c r="D3026" s="419"/>
      <c r="E3026" s="419"/>
      <c r="F3026" s="419"/>
      <c r="G3026" s="419"/>
      <c r="H3026" s="419"/>
      <c r="I3026" s="419"/>
      <c r="J3026" s="419"/>
      <c r="K3026" s="419"/>
      <c r="L3026" s="419"/>
      <c r="M3026" t="s">
        <v>14436</v>
      </c>
      <c r="N3026">
        <v>1</v>
      </c>
      <c r="O3026">
        <v>0</v>
      </c>
      <c r="P3026">
        <v>1</v>
      </c>
      <c r="Q3026">
        <v>0</v>
      </c>
      <c r="R3026">
        <v>0</v>
      </c>
      <c r="S3026">
        <v>0</v>
      </c>
      <c r="T3026">
        <v>1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 s="419">
        <f t="shared" si="288"/>
        <v>0</v>
      </c>
      <c r="AD3026" s="419">
        <f t="shared" si="289"/>
        <v>0</v>
      </c>
      <c r="AE3026" s="419">
        <f t="shared" si="290"/>
        <v>0</v>
      </c>
      <c r="AF3026" s="419">
        <f t="shared" si="291"/>
        <v>1</v>
      </c>
      <c r="AG3026" s="419">
        <f t="shared" si="292"/>
        <v>0</v>
      </c>
      <c r="AH3026" s="419">
        <f t="shared" si="293"/>
        <v>0</v>
      </c>
    </row>
    <row r="3027" spans="1:34" ht="14.5" x14ac:dyDescent="0.35">
      <c r="A3027" s="681" t="s">
        <v>816</v>
      </c>
      <c r="B3027" s="682" t="s">
        <v>6340</v>
      </c>
      <c r="C3027" s="419"/>
      <c r="D3027" s="419"/>
      <c r="E3027" s="419"/>
      <c r="F3027" s="419"/>
      <c r="G3027" s="419"/>
      <c r="H3027" s="419"/>
      <c r="I3027" s="419"/>
      <c r="J3027" s="419"/>
      <c r="K3027" s="419"/>
      <c r="L3027" s="419"/>
      <c r="M3027" t="s">
        <v>5929</v>
      </c>
      <c r="N3027">
        <v>4</v>
      </c>
      <c r="O3027">
        <v>0</v>
      </c>
      <c r="P3027">
        <v>4</v>
      </c>
      <c r="Q3027">
        <v>0</v>
      </c>
      <c r="R3027">
        <v>3</v>
      </c>
      <c r="S3027">
        <v>1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 s="419">
        <f t="shared" si="288"/>
        <v>0</v>
      </c>
      <c r="AD3027" s="419">
        <f t="shared" si="289"/>
        <v>3</v>
      </c>
      <c r="AE3027" s="419">
        <f t="shared" si="290"/>
        <v>1</v>
      </c>
      <c r="AF3027" s="419">
        <f t="shared" si="291"/>
        <v>0</v>
      </c>
      <c r="AG3027" s="419">
        <f t="shared" si="292"/>
        <v>0</v>
      </c>
      <c r="AH3027" s="419">
        <f t="shared" si="293"/>
        <v>0</v>
      </c>
    </row>
    <row r="3028" spans="1:34" ht="14.5" x14ac:dyDescent="0.35">
      <c r="A3028" s="681" t="s">
        <v>7322</v>
      </c>
      <c r="B3028" s="682" t="s">
        <v>6341</v>
      </c>
      <c r="C3028" s="419"/>
      <c r="D3028" s="419"/>
      <c r="E3028" s="419"/>
      <c r="F3028" s="419"/>
      <c r="G3028" s="419"/>
      <c r="H3028" s="419"/>
      <c r="I3028" s="419"/>
      <c r="J3028" s="419"/>
      <c r="K3028" s="419"/>
      <c r="L3028" s="419"/>
      <c r="M3028" t="s">
        <v>79</v>
      </c>
      <c r="N3028">
        <v>2</v>
      </c>
      <c r="O3028">
        <v>2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 s="419">
        <f t="shared" si="288"/>
        <v>0</v>
      </c>
      <c r="AD3028" s="419">
        <f t="shared" si="289"/>
        <v>0</v>
      </c>
      <c r="AE3028" s="419">
        <f t="shared" si="290"/>
        <v>0</v>
      </c>
      <c r="AF3028" s="419">
        <f t="shared" si="291"/>
        <v>0</v>
      </c>
      <c r="AG3028" s="419">
        <f t="shared" si="292"/>
        <v>0</v>
      </c>
      <c r="AH3028" s="419">
        <f t="shared" si="293"/>
        <v>0</v>
      </c>
    </row>
    <row r="3029" spans="1:34" ht="14.5" x14ac:dyDescent="0.35">
      <c r="A3029" s="681" t="s">
        <v>7963</v>
      </c>
      <c r="B3029" s="682" t="s">
        <v>7330</v>
      </c>
      <c r="C3029" s="419"/>
      <c r="D3029" s="419"/>
      <c r="E3029" s="419"/>
      <c r="F3029" s="419"/>
      <c r="G3029" s="419"/>
      <c r="H3029" s="419"/>
      <c r="I3029" s="419"/>
      <c r="J3029" s="419"/>
      <c r="K3029" s="419"/>
      <c r="L3029" s="419"/>
      <c r="M3029" t="s">
        <v>453</v>
      </c>
      <c r="N3029">
        <v>15</v>
      </c>
      <c r="O3029">
        <v>11</v>
      </c>
      <c r="P3029">
        <v>4</v>
      </c>
      <c r="Q3029">
        <v>3</v>
      </c>
      <c r="R3029">
        <v>2</v>
      </c>
      <c r="S3029">
        <v>3</v>
      </c>
      <c r="T3029">
        <v>2</v>
      </c>
      <c r="U3029">
        <v>2</v>
      </c>
      <c r="V3029">
        <v>3</v>
      </c>
      <c r="W3029">
        <v>1</v>
      </c>
      <c r="X3029">
        <v>1</v>
      </c>
      <c r="Y3029">
        <v>3</v>
      </c>
      <c r="Z3029">
        <v>2</v>
      </c>
      <c r="AA3029">
        <v>1</v>
      </c>
      <c r="AB3029">
        <v>3</v>
      </c>
      <c r="AC3029" s="419">
        <f t="shared" si="288"/>
        <v>2</v>
      </c>
      <c r="AD3029" s="419">
        <f t="shared" si="289"/>
        <v>1</v>
      </c>
      <c r="AE3029" s="419">
        <f t="shared" si="290"/>
        <v>0</v>
      </c>
      <c r="AF3029" s="419">
        <f t="shared" si="291"/>
        <v>0</v>
      </c>
      <c r="AG3029" s="419">
        <f t="shared" si="292"/>
        <v>1</v>
      </c>
      <c r="AH3029" s="419">
        <f t="shared" si="293"/>
        <v>0</v>
      </c>
    </row>
    <row r="3030" spans="1:34" ht="14.5" x14ac:dyDescent="0.35">
      <c r="A3030" s="681" t="s">
        <v>11702</v>
      </c>
      <c r="B3030" s="682" t="s">
        <v>11701</v>
      </c>
      <c r="C3030" s="419"/>
      <c r="D3030" s="419"/>
      <c r="E3030" s="419"/>
      <c r="F3030" s="419"/>
      <c r="G3030" s="419"/>
      <c r="H3030" s="419"/>
      <c r="I3030" s="419"/>
      <c r="J3030" s="419"/>
      <c r="K3030" s="419"/>
      <c r="L3030" s="419"/>
      <c r="M3030" t="s">
        <v>1491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 s="419">
        <f t="shared" si="288"/>
        <v>0</v>
      </c>
      <c r="AD3030" s="419">
        <f t="shared" si="289"/>
        <v>0</v>
      </c>
      <c r="AE3030" s="419">
        <f t="shared" si="290"/>
        <v>0</v>
      </c>
      <c r="AF3030" s="419">
        <f t="shared" si="291"/>
        <v>0</v>
      </c>
      <c r="AG3030" s="419">
        <f t="shared" si="292"/>
        <v>0</v>
      </c>
      <c r="AH3030" s="419">
        <f t="shared" si="293"/>
        <v>0</v>
      </c>
    </row>
    <row r="3031" spans="1:34" ht="14.5" x14ac:dyDescent="0.35">
      <c r="A3031" s="681" t="s">
        <v>7323</v>
      </c>
      <c r="B3031" s="682" t="s">
        <v>6342</v>
      </c>
      <c r="C3031" s="419"/>
      <c r="D3031" s="419"/>
      <c r="E3031" s="419"/>
      <c r="F3031" s="419"/>
      <c r="G3031" s="419"/>
      <c r="H3031" s="419"/>
      <c r="I3031" s="419"/>
      <c r="J3031" s="419"/>
      <c r="K3031" s="419"/>
      <c r="L3031" s="419"/>
      <c r="M3031" t="s">
        <v>178</v>
      </c>
      <c r="N3031">
        <v>5</v>
      </c>
      <c r="O3031">
        <v>3</v>
      </c>
      <c r="P3031">
        <v>2</v>
      </c>
      <c r="Q3031">
        <v>0</v>
      </c>
      <c r="R3031">
        <v>5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3</v>
      </c>
      <c r="Y3031">
        <v>0</v>
      </c>
      <c r="Z3031">
        <v>0</v>
      </c>
      <c r="AA3031">
        <v>0</v>
      </c>
      <c r="AB3031">
        <v>0</v>
      </c>
      <c r="AC3031" s="419">
        <f t="shared" si="288"/>
        <v>0</v>
      </c>
      <c r="AD3031" s="419">
        <f t="shared" si="289"/>
        <v>2</v>
      </c>
      <c r="AE3031" s="419">
        <f t="shared" si="290"/>
        <v>0</v>
      </c>
      <c r="AF3031" s="419">
        <f t="shared" si="291"/>
        <v>0</v>
      </c>
      <c r="AG3031" s="419">
        <f t="shared" si="292"/>
        <v>0</v>
      </c>
      <c r="AH3031" s="419">
        <f t="shared" si="293"/>
        <v>0</v>
      </c>
    </row>
    <row r="3032" spans="1:34" ht="14.5" x14ac:dyDescent="0.35">
      <c r="A3032" s="681" t="s">
        <v>7324</v>
      </c>
      <c r="B3032" s="682" t="s">
        <v>6343</v>
      </c>
      <c r="C3032" s="419"/>
      <c r="D3032" s="419"/>
      <c r="E3032" s="419"/>
      <c r="F3032" s="419"/>
      <c r="G3032" s="419"/>
      <c r="H3032" s="419"/>
      <c r="I3032" s="419"/>
      <c r="J3032" s="419"/>
      <c r="K3032" s="419"/>
      <c r="L3032" s="419"/>
      <c r="M3032" t="s">
        <v>4637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 s="419">
        <f t="shared" si="288"/>
        <v>0</v>
      </c>
      <c r="AD3032" s="419">
        <f t="shared" si="289"/>
        <v>0</v>
      </c>
      <c r="AE3032" s="419">
        <f t="shared" si="290"/>
        <v>0</v>
      </c>
      <c r="AF3032" s="419">
        <f t="shared" si="291"/>
        <v>0</v>
      </c>
      <c r="AG3032" s="419">
        <f t="shared" si="292"/>
        <v>0</v>
      </c>
      <c r="AH3032" s="419">
        <f t="shared" si="293"/>
        <v>0</v>
      </c>
    </row>
    <row r="3033" spans="1:34" ht="14.5" x14ac:dyDescent="0.35">
      <c r="A3033" s="681" t="s">
        <v>4703</v>
      </c>
      <c r="B3033" s="682" t="s">
        <v>6344</v>
      </c>
      <c r="C3033" s="419"/>
      <c r="D3033" s="419"/>
      <c r="E3033" s="419"/>
      <c r="F3033" s="419"/>
      <c r="G3033" s="419"/>
      <c r="H3033" s="419"/>
      <c r="I3033" s="419"/>
      <c r="J3033" s="419"/>
      <c r="K3033" s="419"/>
      <c r="L3033" s="419"/>
      <c r="M3033" t="s">
        <v>815</v>
      </c>
      <c r="N3033">
        <v>12</v>
      </c>
      <c r="O3033">
        <v>8</v>
      </c>
      <c r="P3033">
        <v>4</v>
      </c>
      <c r="Q3033">
        <v>1</v>
      </c>
      <c r="R3033">
        <v>0</v>
      </c>
      <c r="S3033">
        <v>3</v>
      </c>
      <c r="T3033">
        <v>4</v>
      </c>
      <c r="U3033">
        <v>1</v>
      </c>
      <c r="V3033">
        <v>3</v>
      </c>
      <c r="W3033">
        <v>1</v>
      </c>
      <c r="X3033">
        <v>0</v>
      </c>
      <c r="Y3033">
        <v>2</v>
      </c>
      <c r="Z3033">
        <v>2</v>
      </c>
      <c r="AA3033">
        <v>1</v>
      </c>
      <c r="AB3033">
        <v>2</v>
      </c>
      <c r="AC3033" s="419">
        <f t="shared" si="288"/>
        <v>0</v>
      </c>
      <c r="AD3033" s="419">
        <f t="shared" si="289"/>
        <v>0</v>
      </c>
      <c r="AE3033" s="419">
        <f t="shared" si="290"/>
        <v>1</v>
      </c>
      <c r="AF3033" s="419">
        <f t="shared" si="291"/>
        <v>2</v>
      </c>
      <c r="AG3033" s="419">
        <f t="shared" si="292"/>
        <v>0</v>
      </c>
      <c r="AH3033" s="419">
        <f t="shared" si="293"/>
        <v>1</v>
      </c>
    </row>
    <row r="3034" spans="1:34" ht="14.5" x14ac:dyDescent="0.35">
      <c r="A3034" s="681" t="s">
        <v>1215</v>
      </c>
      <c r="B3034" s="682" t="s">
        <v>6345</v>
      </c>
      <c r="C3034" s="419"/>
      <c r="D3034" s="419"/>
      <c r="E3034" s="419"/>
      <c r="F3034" s="419"/>
      <c r="G3034" s="419"/>
      <c r="H3034" s="419"/>
      <c r="I3034" s="419"/>
      <c r="J3034" s="419"/>
      <c r="K3034" s="419"/>
      <c r="L3034" s="419"/>
      <c r="M3034" t="s">
        <v>21621</v>
      </c>
      <c r="N3034">
        <v>6</v>
      </c>
      <c r="O3034">
        <v>6</v>
      </c>
      <c r="P3034">
        <v>0</v>
      </c>
      <c r="Q3034">
        <v>0</v>
      </c>
      <c r="R3034">
        <v>2</v>
      </c>
      <c r="S3034">
        <v>3</v>
      </c>
      <c r="T3034">
        <v>1</v>
      </c>
      <c r="U3034">
        <v>0</v>
      </c>
      <c r="V3034">
        <v>0</v>
      </c>
      <c r="W3034">
        <v>0</v>
      </c>
      <c r="X3034">
        <v>2</v>
      </c>
      <c r="Y3034">
        <v>3</v>
      </c>
      <c r="Z3034">
        <v>1</v>
      </c>
      <c r="AA3034">
        <v>0</v>
      </c>
      <c r="AB3034">
        <v>0</v>
      </c>
      <c r="AC3034" s="419">
        <f t="shared" si="288"/>
        <v>0</v>
      </c>
      <c r="AD3034" s="419">
        <f t="shared" si="289"/>
        <v>0</v>
      </c>
      <c r="AE3034" s="419">
        <f t="shared" si="290"/>
        <v>0</v>
      </c>
      <c r="AF3034" s="419">
        <f t="shared" si="291"/>
        <v>0</v>
      </c>
      <c r="AG3034" s="419">
        <f t="shared" si="292"/>
        <v>0</v>
      </c>
      <c r="AH3034" s="419">
        <f t="shared" si="293"/>
        <v>0</v>
      </c>
    </row>
    <row r="3035" spans="1:34" ht="14.5" x14ac:dyDescent="0.35">
      <c r="A3035" s="681" t="s">
        <v>7936</v>
      </c>
      <c r="B3035" s="682" t="s">
        <v>6346</v>
      </c>
      <c r="C3035" s="419"/>
      <c r="D3035" s="419"/>
      <c r="E3035" s="419"/>
      <c r="F3035" s="419"/>
      <c r="G3035" s="419"/>
      <c r="H3035" s="419"/>
      <c r="I3035" s="419"/>
      <c r="J3035" s="419"/>
      <c r="K3035" s="419"/>
      <c r="L3035" s="419"/>
      <c r="M3035" t="s">
        <v>21622</v>
      </c>
      <c r="N3035">
        <v>3</v>
      </c>
      <c r="O3035">
        <v>2</v>
      </c>
      <c r="P3035">
        <v>1</v>
      </c>
      <c r="Q3035">
        <v>0</v>
      </c>
      <c r="R3035">
        <v>0</v>
      </c>
      <c r="S3035">
        <v>0</v>
      </c>
      <c r="T3035">
        <v>3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2</v>
      </c>
      <c r="AA3035">
        <v>0</v>
      </c>
      <c r="AB3035">
        <v>0</v>
      </c>
      <c r="AC3035" s="419">
        <f t="shared" si="288"/>
        <v>0</v>
      </c>
      <c r="AD3035" s="419">
        <f t="shared" si="289"/>
        <v>0</v>
      </c>
      <c r="AE3035" s="419">
        <f t="shared" si="290"/>
        <v>0</v>
      </c>
      <c r="AF3035" s="419">
        <f t="shared" si="291"/>
        <v>1</v>
      </c>
      <c r="AG3035" s="419">
        <f t="shared" si="292"/>
        <v>0</v>
      </c>
      <c r="AH3035" s="419">
        <f t="shared" si="293"/>
        <v>0</v>
      </c>
    </row>
    <row r="3036" spans="1:34" ht="14.5" x14ac:dyDescent="0.35">
      <c r="A3036" s="681" t="s">
        <v>11747</v>
      </c>
      <c r="B3036" s="682" t="s">
        <v>11746</v>
      </c>
      <c r="C3036" s="419"/>
      <c r="D3036" s="419"/>
      <c r="E3036" s="419"/>
      <c r="F3036" s="419"/>
      <c r="G3036" s="419"/>
      <c r="H3036" s="419"/>
      <c r="I3036" s="419"/>
      <c r="J3036" s="419"/>
      <c r="K3036" s="419"/>
      <c r="L3036" s="419"/>
      <c r="M3036" t="s">
        <v>11748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 s="419">
        <f t="shared" si="288"/>
        <v>0</v>
      </c>
      <c r="AD3036" s="419">
        <f t="shared" si="289"/>
        <v>0</v>
      </c>
      <c r="AE3036" s="419">
        <f t="shared" si="290"/>
        <v>0</v>
      </c>
      <c r="AF3036" s="419">
        <f t="shared" si="291"/>
        <v>0</v>
      </c>
      <c r="AG3036" s="419">
        <f t="shared" si="292"/>
        <v>0</v>
      </c>
      <c r="AH3036" s="419">
        <f t="shared" si="293"/>
        <v>0</v>
      </c>
    </row>
    <row r="3037" spans="1:34" ht="14.5" x14ac:dyDescent="0.35">
      <c r="A3037" s="681" t="s">
        <v>6159</v>
      </c>
      <c r="B3037" s="682" t="s">
        <v>10594</v>
      </c>
      <c r="C3037" s="419"/>
      <c r="D3037" s="419"/>
      <c r="E3037" s="419"/>
      <c r="F3037" s="419"/>
      <c r="G3037" s="419"/>
      <c r="H3037" s="419"/>
      <c r="I3037" s="419"/>
      <c r="J3037" s="419"/>
      <c r="K3037" s="419"/>
      <c r="L3037" s="419"/>
      <c r="M3037" t="s">
        <v>8528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 s="419">
        <f t="shared" si="288"/>
        <v>0</v>
      </c>
      <c r="AD3037" s="419">
        <f t="shared" si="289"/>
        <v>0</v>
      </c>
      <c r="AE3037" s="419">
        <f t="shared" si="290"/>
        <v>0</v>
      </c>
      <c r="AF3037" s="419">
        <f t="shared" si="291"/>
        <v>0</v>
      </c>
      <c r="AG3037" s="419">
        <f t="shared" si="292"/>
        <v>0</v>
      </c>
      <c r="AH3037" s="419">
        <f t="shared" si="293"/>
        <v>0</v>
      </c>
    </row>
    <row r="3038" spans="1:34" ht="14.5" x14ac:dyDescent="0.35">
      <c r="A3038" s="681" t="s">
        <v>13516</v>
      </c>
      <c r="B3038" s="682" t="s">
        <v>14342</v>
      </c>
      <c r="C3038" s="419"/>
      <c r="D3038" s="419"/>
      <c r="E3038" s="419"/>
      <c r="F3038" s="419"/>
      <c r="G3038" s="419"/>
      <c r="H3038" s="419"/>
      <c r="I3038" s="419"/>
      <c r="J3038" s="419"/>
      <c r="K3038" s="419"/>
      <c r="L3038" s="419"/>
      <c r="M3038" t="s">
        <v>13513</v>
      </c>
      <c r="N3038">
        <v>3</v>
      </c>
      <c r="O3038">
        <v>3</v>
      </c>
      <c r="P3038">
        <v>0</v>
      </c>
      <c r="Q3038">
        <v>0</v>
      </c>
      <c r="R3038">
        <v>0</v>
      </c>
      <c r="S3038">
        <v>2</v>
      </c>
      <c r="T3038">
        <v>0</v>
      </c>
      <c r="U3038">
        <v>1</v>
      </c>
      <c r="V3038">
        <v>0</v>
      </c>
      <c r="W3038">
        <v>0</v>
      </c>
      <c r="X3038">
        <v>0</v>
      </c>
      <c r="Y3038">
        <v>2</v>
      </c>
      <c r="Z3038">
        <v>0</v>
      </c>
      <c r="AA3038">
        <v>1</v>
      </c>
      <c r="AB3038">
        <v>0</v>
      </c>
      <c r="AC3038" s="419">
        <f t="shared" si="288"/>
        <v>0</v>
      </c>
      <c r="AD3038" s="419">
        <f t="shared" si="289"/>
        <v>0</v>
      </c>
      <c r="AE3038" s="419">
        <f t="shared" si="290"/>
        <v>0</v>
      </c>
      <c r="AF3038" s="419">
        <f t="shared" si="291"/>
        <v>0</v>
      </c>
      <c r="AG3038" s="419">
        <f t="shared" si="292"/>
        <v>0</v>
      </c>
      <c r="AH3038" s="419">
        <f t="shared" si="293"/>
        <v>0</v>
      </c>
    </row>
    <row r="3039" spans="1:34" ht="14.5" x14ac:dyDescent="0.35">
      <c r="A3039" s="681" t="s">
        <v>13517</v>
      </c>
      <c r="B3039" s="682" t="s">
        <v>14342</v>
      </c>
      <c r="C3039" s="419"/>
      <c r="D3039" s="419"/>
      <c r="E3039" s="419"/>
      <c r="F3039" s="419"/>
      <c r="G3039" s="419"/>
      <c r="H3039" s="419"/>
      <c r="I3039" s="419"/>
      <c r="J3039" s="419"/>
      <c r="K3039" s="419"/>
      <c r="L3039" s="419"/>
      <c r="M3039" t="s">
        <v>18451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 s="419">
        <f t="shared" si="288"/>
        <v>0</v>
      </c>
      <c r="AD3039" s="419">
        <f t="shared" si="289"/>
        <v>0</v>
      </c>
      <c r="AE3039" s="419">
        <f t="shared" si="290"/>
        <v>0</v>
      </c>
      <c r="AF3039" s="419">
        <f t="shared" si="291"/>
        <v>0</v>
      </c>
      <c r="AG3039" s="419">
        <f t="shared" si="292"/>
        <v>0</v>
      </c>
      <c r="AH3039" s="419">
        <f t="shared" si="293"/>
        <v>0</v>
      </c>
    </row>
    <row r="3040" spans="1:34" ht="14.5" x14ac:dyDescent="0.35">
      <c r="A3040" s="681" t="s">
        <v>13523</v>
      </c>
      <c r="B3040" s="682" t="s">
        <v>14342</v>
      </c>
      <c r="C3040" s="419"/>
      <c r="D3040" s="419"/>
      <c r="E3040" s="419"/>
      <c r="F3040" s="419"/>
      <c r="G3040" s="419"/>
      <c r="H3040" s="419"/>
      <c r="I3040" s="419"/>
      <c r="J3040" s="419"/>
      <c r="K3040" s="419"/>
      <c r="L3040" s="419"/>
      <c r="M3040" t="s">
        <v>13518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 s="419">
        <f t="shared" si="288"/>
        <v>0</v>
      </c>
      <c r="AD3040" s="419">
        <f t="shared" si="289"/>
        <v>0</v>
      </c>
      <c r="AE3040" s="419">
        <f t="shared" si="290"/>
        <v>0</v>
      </c>
      <c r="AF3040" s="419">
        <f t="shared" si="291"/>
        <v>0</v>
      </c>
      <c r="AG3040" s="419">
        <f t="shared" si="292"/>
        <v>0</v>
      </c>
      <c r="AH3040" s="419">
        <f t="shared" si="293"/>
        <v>0</v>
      </c>
    </row>
    <row r="3041" spans="1:34" ht="14.5" x14ac:dyDescent="0.35">
      <c r="A3041" s="681" t="s">
        <v>5312</v>
      </c>
      <c r="B3041" s="682" t="s">
        <v>6347</v>
      </c>
      <c r="C3041" s="419"/>
      <c r="D3041" s="419"/>
      <c r="E3041" s="419"/>
      <c r="F3041" s="419"/>
      <c r="G3041" s="419"/>
      <c r="H3041" s="419"/>
      <c r="I3041" s="419"/>
      <c r="J3041" s="419"/>
      <c r="K3041" s="419"/>
      <c r="L3041" s="419"/>
      <c r="M3041" t="s">
        <v>518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 s="419">
        <f t="shared" si="288"/>
        <v>0</v>
      </c>
      <c r="AD3041" s="419">
        <f t="shared" si="289"/>
        <v>0</v>
      </c>
      <c r="AE3041" s="419">
        <f t="shared" si="290"/>
        <v>0</v>
      </c>
      <c r="AF3041" s="419">
        <f t="shared" si="291"/>
        <v>0</v>
      </c>
      <c r="AG3041" s="419">
        <f t="shared" si="292"/>
        <v>0</v>
      </c>
      <c r="AH3041" s="419">
        <f t="shared" si="293"/>
        <v>0</v>
      </c>
    </row>
    <row r="3042" spans="1:34" ht="14.5" x14ac:dyDescent="0.35">
      <c r="A3042" s="681" t="s">
        <v>13474</v>
      </c>
      <c r="B3042" s="682" t="s">
        <v>14342</v>
      </c>
      <c r="C3042" s="419"/>
      <c r="D3042" s="419"/>
      <c r="E3042" s="419"/>
      <c r="F3042" s="419"/>
      <c r="G3042" s="419"/>
      <c r="H3042" s="419"/>
      <c r="I3042" s="419"/>
      <c r="J3042" s="419"/>
      <c r="K3042" s="419"/>
      <c r="L3042" s="419"/>
      <c r="M3042" t="s">
        <v>13526</v>
      </c>
      <c r="N3042">
        <v>2</v>
      </c>
      <c r="O3042">
        <v>1</v>
      </c>
      <c r="P3042">
        <v>1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2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1</v>
      </c>
      <c r="AC3042" s="419">
        <f t="shared" si="288"/>
        <v>0</v>
      </c>
      <c r="AD3042" s="419">
        <f t="shared" si="289"/>
        <v>0</v>
      </c>
      <c r="AE3042" s="419">
        <f t="shared" si="290"/>
        <v>0</v>
      </c>
      <c r="AF3042" s="419">
        <f t="shared" si="291"/>
        <v>0</v>
      </c>
      <c r="AG3042" s="419">
        <f t="shared" si="292"/>
        <v>0</v>
      </c>
      <c r="AH3042" s="419">
        <f t="shared" si="293"/>
        <v>1</v>
      </c>
    </row>
    <row r="3043" spans="1:34" ht="14.5" x14ac:dyDescent="0.35">
      <c r="A3043" s="681" t="s">
        <v>13506</v>
      </c>
      <c r="B3043" s="682" t="s">
        <v>14342</v>
      </c>
      <c r="C3043" s="419"/>
      <c r="D3043" s="419"/>
      <c r="E3043" s="419"/>
      <c r="F3043" s="419"/>
      <c r="G3043" s="419"/>
      <c r="H3043" s="419"/>
      <c r="I3043" s="419"/>
      <c r="J3043" s="419"/>
      <c r="K3043" s="419"/>
      <c r="L3043" s="419"/>
      <c r="M3043" t="s">
        <v>13527</v>
      </c>
      <c r="N3043">
        <v>2</v>
      </c>
      <c r="O3043">
        <v>2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2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2</v>
      </c>
      <c r="AB3043">
        <v>0</v>
      </c>
      <c r="AC3043" s="419">
        <f t="shared" si="288"/>
        <v>0</v>
      </c>
      <c r="AD3043" s="419">
        <f t="shared" si="289"/>
        <v>0</v>
      </c>
      <c r="AE3043" s="419">
        <f t="shared" si="290"/>
        <v>0</v>
      </c>
      <c r="AF3043" s="419">
        <f t="shared" si="291"/>
        <v>0</v>
      </c>
      <c r="AG3043" s="419">
        <f t="shared" si="292"/>
        <v>0</v>
      </c>
      <c r="AH3043" s="419">
        <f t="shared" si="293"/>
        <v>0</v>
      </c>
    </row>
    <row r="3044" spans="1:34" ht="14.5" x14ac:dyDescent="0.35">
      <c r="A3044" s="681" t="s">
        <v>13363</v>
      </c>
      <c r="B3044" s="682" t="s">
        <v>14342</v>
      </c>
      <c r="C3044" s="419"/>
      <c r="D3044" s="419"/>
      <c r="E3044" s="419"/>
      <c r="F3044" s="419"/>
      <c r="G3044" s="419"/>
      <c r="H3044" s="419"/>
      <c r="I3044" s="419"/>
      <c r="J3044" s="419"/>
      <c r="K3044" s="419"/>
      <c r="L3044" s="419"/>
      <c r="M3044" t="s">
        <v>1417</v>
      </c>
      <c r="N3044">
        <v>1</v>
      </c>
      <c r="O3044">
        <v>0</v>
      </c>
      <c r="P3044">
        <v>1</v>
      </c>
      <c r="Q3044">
        <v>1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 s="419">
        <f t="shared" si="288"/>
        <v>1</v>
      </c>
      <c r="AD3044" s="419">
        <f t="shared" si="289"/>
        <v>0</v>
      </c>
      <c r="AE3044" s="419">
        <f t="shared" si="290"/>
        <v>0</v>
      </c>
      <c r="AF3044" s="419">
        <f t="shared" si="291"/>
        <v>0</v>
      </c>
      <c r="AG3044" s="419">
        <f t="shared" si="292"/>
        <v>0</v>
      </c>
      <c r="AH3044" s="419">
        <f t="shared" si="293"/>
        <v>0</v>
      </c>
    </row>
    <row r="3045" spans="1:34" ht="14.5" x14ac:dyDescent="0.35">
      <c r="A3045" s="681" t="s">
        <v>1934</v>
      </c>
      <c r="B3045" s="682" t="s">
        <v>6350</v>
      </c>
      <c r="C3045" s="419"/>
      <c r="D3045" s="419"/>
      <c r="E3045" s="419"/>
      <c r="F3045" s="419"/>
      <c r="G3045" s="419"/>
      <c r="H3045" s="419"/>
      <c r="I3045" s="419"/>
      <c r="J3045" s="419"/>
      <c r="K3045" s="419"/>
      <c r="L3045" s="419"/>
      <c r="M3045" t="s">
        <v>6351</v>
      </c>
      <c r="N3045">
        <v>14</v>
      </c>
      <c r="O3045">
        <v>5</v>
      </c>
      <c r="P3045">
        <v>9</v>
      </c>
      <c r="Q3045">
        <v>5</v>
      </c>
      <c r="R3045">
        <v>4</v>
      </c>
      <c r="S3045">
        <v>4</v>
      </c>
      <c r="T3045">
        <v>1</v>
      </c>
      <c r="U3045">
        <v>0</v>
      </c>
      <c r="V3045">
        <v>0</v>
      </c>
      <c r="W3045">
        <v>3</v>
      </c>
      <c r="X3045">
        <v>0</v>
      </c>
      <c r="Y3045">
        <v>1</v>
      </c>
      <c r="Z3045">
        <v>1</v>
      </c>
      <c r="AA3045">
        <v>0</v>
      </c>
      <c r="AB3045">
        <v>0</v>
      </c>
      <c r="AC3045" s="419">
        <f t="shared" si="288"/>
        <v>2</v>
      </c>
      <c r="AD3045" s="419">
        <f t="shared" si="289"/>
        <v>4</v>
      </c>
      <c r="AE3045" s="419">
        <f t="shared" si="290"/>
        <v>3</v>
      </c>
      <c r="AF3045" s="419">
        <f t="shared" si="291"/>
        <v>0</v>
      </c>
      <c r="AG3045" s="419">
        <f t="shared" si="292"/>
        <v>0</v>
      </c>
      <c r="AH3045" s="419">
        <f t="shared" si="293"/>
        <v>0</v>
      </c>
    </row>
    <row r="3046" spans="1:34" ht="14.5" x14ac:dyDescent="0.35">
      <c r="A3046" s="681" t="s">
        <v>14068</v>
      </c>
      <c r="B3046" s="682" t="s">
        <v>14342</v>
      </c>
      <c r="C3046" s="419"/>
      <c r="D3046" s="419"/>
      <c r="E3046" s="419"/>
      <c r="F3046" s="419"/>
      <c r="G3046" s="419"/>
      <c r="H3046" s="419"/>
      <c r="I3046" s="419"/>
      <c r="J3046" s="419"/>
      <c r="K3046" s="419"/>
      <c r="L3046" s="419"/>
      <c r="M3046" t="s">
        <v>6088</v>
      </c>
      <c r="N3046">
        <v>1</v>
      </c>
      <c r="O3046">
        <v>1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1</v>
      </c>
      <c r="AB3046">
        <v>0</v>
      </c>
      <c r="AC3046" s="419">
        <f t="shared" si="288"/>
        <v>0</v>
      </c>
      <c r="AD3046" s="419">
        <f t="shared" si="289"/>
        <v>0</v>
      </c>
      <c r="AE3046" s="419">
        <f t="shared" si="290"/>
        <v>0</v>
      </c>
      <c r="AF3046" s="419">
        <f t="shared" si="291"/>
        <v>0</v>
      </c>
      <c r="AG3046" s="419">
        <f t="shared" si="292"/>
        <v>0</v>
      </c>
      <c r="AH3046" s="419">
        <f t="shared" si="293"/>
        <v>0</v>
      </c>
    </row>
    <row r="3047" spans="1:34" ht="14.5" x14ac:dyDescent="0.35">
      <c r="A3047" s="681" t="s">
        <v>13531</v>
      </c>
      <c r="B3047" s="682" t="s">
        <v>14342</v>
      </c>
      <c r="C3047" s="419"/>
      <c r="D3047" s="419"/>
      <c r="E3047" s="419"/>
      <c r="F3047" s="419"/>
      <c r="G3047" s="419"/>
      <c r="H3047" s="419"/>
      <c r="I3047" s="419"/>
      <c r="J3047" s="419"/>
      <c r="K3047" s="419"/>
      <c r="L3047" s="419"/>
      <c r="M3047" t="s">
        <v>21014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 s="419">
        <f t="shared" si="288"/>
        <v>0</v>
      </c>
      <c r="AD3047" s="419">
        <f t="shared" si="289"/>
        <v>0</v>
      </c>
      <c r="AE3047" s="419">
        <f t="shared" si="290"/>
        <v>0</v>
      </c>
      <c r="AF3047" s="419">
        <f t="shared" si="291"/>
        <v>0</v>
      </c>
      <c r="AG3047" s="419">
        <f t="shared" si="292"/>
        <v>0</v>
      </c>
      <c r="AH3047" s="419">
        <f t="shared" si="293"/>
        <v>0</v>
      </c>
    </row>
    <row r="3048" spans="1:34" ht="14.5" x14ac:dyDescent="0.35">
      <c r="A3048" s="681" t="s">
        <v>13534</v>
      </c>
      <c r="B3048" s="682" t="s">
        <v>14342</v>
      </c>
      <c r="C3048" s="419"/>
      <c r="D3048" s="419"/>
      <c r="E3048" s="419"/>
      <c r="F3048" s="419"/>
      <c r="G3048" s="419"/>
      <c r="H3048" s="419"/>
      <c r="I3048" s="419"/>
      <c r="J3048" s="419"/>
      <c r="K3048" s="419"/>
      <c r="L3048" s="419"/>
      <c r="M3048" t="s">
        <v>13532</v>
      </c>
      <c r="N3048">
        <v>7</v>
      </c>
      <c r="O3048">
        <v>4</v>
      </c>
      <c r="P3048">
        <v>3</v>
      </c>
      <c r="Q3048">
        <v>1</v>
      </c>
      <c r="R3048">
        <v>2</v>
      </c>
      <c r="S3048">
        <v>0</v>
      </c>
      <c r="T3048">
        <v>0</v>
      </c>
      <c r="U3048">
        <v>4</v>
      </c>
      <c r="V3048">
        <v>0</v>
      </c>
      <c r="W3048">
        <v>1</v>
      </c>
      <c r="X3048">
        <v>1</v>
      </c>
      <c r="Y3048">
        <v>0</v>
      </c>
      <c r="Z3048">
        <v>0</v>
      </c>
      <c r="AA3048">
        <v>2</v>
      </c>
      <c r="AB3048">
        <v>0</v>
      </c>
      <c r="AC3048" s="419">
        <f t="shared" si="288"/>
        <v>0</v>
      </c>
      <c r="AD3048" s="419">
        <f t="shared" si="289"/>
        <v>1</v>
      </c>
      <c r="AE3048" s="419">
        <f t="shared" si="290"/>
        <v>0</v>
      </c>
      <c r="AF3048" s="419">
        <f t="shared" si="291"/>
        <v>0</v>
      </c>
      <c r="AG3048" s="419">
        <f t="shared" si="292"/>
        <v>2</v>
      </c>
      <c r="AH3048" s="419">
        <f t="shared" si="293"/>
        <v>0</v>
      </c>
    </row>
    <row r="3049" spans="1:34" ht="14.5" x14ac:dyDescent="0.35">
      <c r="A3049" s="681" t="s">
        <v>13536</v>
      </c>
      <c r="B3049" s="682" t="s">
        <v>14342</v>
      </c>
      <c r="C3049" s="419"/>
      <c r="D3049" s="419"/>
      <c r="E3049" s="419"/>
      <c r="F3049" s="419"/>
      <c r="G3049" s="419"/>
      <c r="H3049" s="419"/>
      <c r="I3049" s="419"/>
      <c r="J3049" s="419"/>
      <c r="K3049" s="419"/>
      <c r="L3049" s="419"/>
      <c r="M3049" t="s">
        <v>79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 s="419">
        <f t="shared" si="288"/>
        <v>0</v>
      </c>
      <c r="AD3049" s="419">
        <f t="shared" si="289"/>
        <v>0</v>
      </c>
      <c r="AE3049" s="419">
        <f t="shared" si="290"/>
        <v>0</v>
      </c>
      <c r="AF3049" s="419">
        <f t="shared" si="291"/>
        <v>0</v>
      </c>
      <c r="AG3049" s="419">
        <f t="shared" si="292"/>
        <v>0</v>
      </c>
      <c r="AH3049" s="419">
        <f t="shared" si="293"/>
        <v>0</v>
      </c>
    </row>
    <row r="3050" spans="1:34" ht="14.5" x14ac:dyDescent="0.35">
      <c r="A3050" s="681" t="s">
        <v>13540</v>
      </c>
      <c r="B3050" s="682" t="s">
        <v>14342</v>
      </c>
      <c r="C3050" s="419"/>
      <c r="D3050" s="419"/>
      <c r="E3050" s="419"/>
      <c r="F3050" s="419"/>
      <c r="G3050" s="419"/>
      <c r="H3050" s="419"/>
      <c r="I3050" s="419"/>
      <c r="J3050" s="419"/>
      <c r="K3050" s="419"/>
      <c r="L3050" s="419"/>
      <c r="M3050" t="s">
        <v>21015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 s="419">
        <f t="shared" si="288"/>
        <v>0</v>
      </c>
      <c r="AD3050" s="419">
        <f t="shared" si="289"/>
        <v>0</v>
      </c>
      <c r="AE3050" s="419">
        <f t="shared" si="290"/>
        <v>0</v>
      </c>
      <c r="AF3050" s="419">
        <f t="shared" si="291"/>
        <v>0</v>
      </c>
      <c r="AG3050" s="419">
        <f t="shared" si="292"/>
        <v>0</v>
      </c>
      <c r="AH3050" s="419">
        <f t="shared" si="293"/>
        <v>0</v>
      </c>
    </row>
    <row r="3051" spans="1:34" ht="14.5" x14ac:dyDescent="0.35">
      <c r="A3051" s="681" t="s">
        <v>13117</v>
      </c>
      <c r="B3051" s="682" t="s">
        <v>14342</v>
      </c>
      <c r="C3051" s="419"/>
      <c r="D3051" s="419"/>
      <c r="E3051" s="419"/>
      <c r="F3051" s="419"/>
      <c r="G3051" s="419"/>
      <c r="H3051" s="419"/>
      <c r="I3051" s="419"/>
      <c r="J3051" s="419"/>
      <c r="K3051" s="419"/>
      <c r="L3051" s="419"/>
      <c r="M3051" t="s">
        <v>18452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 s="419">
        <f t="shared" si="288"/>
        <v>0</v>
      </c>
      <c r="AD3051" s="419">
        <f t="shared" si="289"/>
        <v>0</v>
      </c>
      <c r="AE3051" s="419">
        <f t="shared" si="290"/>
        <v>0</v>
      </c>
      <c r="AF3051" s="419">
        <f t="shared" si="291"/>
        <v>0</v>
      </c>
      <c r="AG3051" s="419">
        <f t="shared" si="292"/>
        <v>0</v>
      </c>
      <c r="AH3051" s="419">
        <f t="shared" si="293"/>
        <v>0</v>
      </c>
    </row>
    <row r="3052" spans="1:34" ht="14.5" x14ac:dyDescent="0.35">
      <c r="A3052" s="681" t="s">
        <v>13411</v>
      </c>
      <c r="B3052" s="682" t="s">
        <v>14342</v>
      </c>
      <c r="C3052" s="419"/>
      <c r="D3052" s="419"/>
      <c r="E3052" s="419"/>
      <c r="F3052" s="419"/>
      <c r="G3052" s="419"/>
      <c r="H3052" s="419"/>
      <c r="I3052" s="419"/>
      <c r="J3052" s="419"/>
      <c r="K3052" s="419"/>
      <c r="L3052" s="419"/>
      <c r="M3052" t="s">
        <v>21016</v>
      </c>
      <c r="N3052">
        <v>12</v>
      </c>
      <c r="O3052">
        <v>8</v>
      </c>
      <c r="P3052">
        <v>4</v>
      </c>
      <c r="Q3052">
        <v>3</v>
      </c>
      <c r="R3052">
        <v>1</v>
      </c>
      <c r="S3052">
        <v>0</v>
      </c>
      <c r="T3052">
        <v>4</v>
      </c>
      <c r="U3052">
        <v>1</v>
      </c>
      <c r="V3052">
        <v>3</v>
      </c>
      <c r="W3052">
        <v>3</v>
      </c>
      <c r="X3052">
        <v>1</v>
      </c>
      <c r="Y3052">
        <v>0</v>
      </c>
      <c r="Z3052">
        <v>3</v>
      </c>
      <c r="AA3052">
        <v>0</v>
      </c>
      <c r="AB3052">
        <v>1</v>
      </c>
      <c r="AC3052" s="419">
        <f t="shared" si="288"/>
        <v>0</v>
      </c>
      <c r="AD3052" s="419">
        <f t="shared" si="289"/>
        <v>0</v>
      </c>
      <c r="AE3052" s="419">
        <f t="shared" si="290"/>
        <v>0</v>
      </c>
      <c r="AF3052" s="419">
        <f t="shared" si="291"/>
        <v>1</v>
      </c>
      <c r="AG3052" s="419">
        <f t="shared" si="292"/>
        <v>1</v>
      </c>
      <c r="AH3052" s="419">
        <f t="shared" si="293"/>
        <v>2</v>
      </c>
    </row>
    <row r="3053" spans="1:34" ht="14.5" x14ac:dyDescent="0.35">
      <c r="A3053" s="681" t="s">
        <v>13545</v>
      </c>
      <c r="B3053" s="682" t="s">
        <v>14342</v>
      </c>
      <c r="C3053" s="419"/>
      <c r="D3053" s="419"/>
      <c r="E3053" s="419"/>
      <c r="F3053" s="419"/>
      <c r="G3053" s="419"/>
      <c r="H3053" s="419"/>
      <c r="I3053" s="419"/>
      <c r="J3053" s="419"/>
      <c r="K3053" s="419"/>
      <c r="L3053" s="419"/>
      <c r="M3053" t="s">
        <v>13542</v>
      </c>
      <c r="N3053">
        <v>1</v>
      </c>
      <c r="O3053">
        <v>1</v>
      </c>
      <c r="P3053">
        <v>0</v>
      </c>
      <c r="Q3053">
        <v>0</v>
      </c>
      <c r="R3053">
        <v>0</v>
      </c>
      <c r="S3053">
        <v>0</v>
      </c>
      <c r="T3053">
        <v>1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1</v>
      </c>
      <c r="AA3053">
        <v>0</v>
      </c>
      <c r="AB3053">
        <v>0</v>
      </c>
      <c r="AC3053" s="419">
        <f t="shared" si="288"/>
        <v>0</v>
      </c>
      <c r="AD3053" s="419">
        <f t="shared" si="289"/>
        <v>0</v>
      </c>
      <c r="AE3053" s="419">
        <f t="shared" si="290"/>
        <v>0</v>
      </c>
      <c r="AF3053" s="419">
        <f t="shared" si="291"/>
        <v>0</v>
      </c>
      <c r="AG3053" s="419">
        <f t="shared" si="292"/>
        <v>0</v>
      </c>
      <c r="AH3053" s="419">
        <f t="shared" si="293"/>
        <v>0</v>
      </c>
    </row>
    <row r="3054" spans="1:34" ht="14.5" x14ac:dyDescent="0.35">
      <c r="A3054" s="681" t="s">
        <v>13473</v>
      </c>
      <c r="B3054" s="682" t="s">
        <v>14342</v>
      </c>
      <c r="C3054" s="419"/>
      <c r="D3054" s="419"/>
      <c r="E3054" s="419"/>
      <c r="F3054" s="419"/>
      <c r="G3054" s="419"/>
      <c r="H3054" s="419"/>
      <c r="I3054" s="419"/>
      <c r="J3054" s="419"/>
      <c r="K3054" s="419"/>
      <c r="L3054" s="419"/>
      <c r="M3054" t="s">
        <v>13546</v>
      </c>
      <c r="N3054">
        <v>4</v>
      </c>
      <c r="O3054">
        <v>3</v>
      </c>
      <c r="P3054">
        <v>1</v>
      </c>
      <c r="Q3054">
        <v>0</v>
      </c>
      <c r="R3054">
        <v>1</v>
      </c>
      <c r="S3054">
        <v>0</v>
      </c>
      <c r="T3054">
        <v>3</v>
      </c>
      <c r="U3054">
        <v>0</v>
      </c>
      <c r="V3054">
        <v>0</v>
      </c>
      <c r="W3054">
        <v>0</v>
      </c>
      <c r="X3054">
        <v>1</v>
      </c>
      <c r="Y3054">
        <v>0</v>
      </c>
      <c r="Z3054">
        <v>2</v>
      </c>
      <c r="AA3054">
        <v>0</v>
      </c>
      <c r="AB3054">
        <v>0</v>
      </c>
      <c r="AC3054" s="419">
        <f t="shared" si="288"/>
        <v>0</v>
      </c>
      <c r="AD3054" s="419">
        <f t="shared" si="289"/>
        <v>0</v>
      </c>
      <c r="AE3054" s="419">
        <f t="shared" si="290"/>
        <v>0</v>
      </c>
      <c r="AF3054" s="419">
        <f t="shared" si="291"/>
        <v>1</v>
      </c>
      <c r="AG3054" s="419">
        <f t="shared" si="292"/>
        <v>0</v>
      </c>
      <c r="AH3054" s="419">
        <f t="shared" si="293"/>
        <v>0</v>
      </c>
    </row>
    <row r="3055" spans="1:34" ht="14.5" x14ac:dyDescent="0.35">
      <c r="A3055" s="681" t="s">
        <v>1957</v>
      </c>
      <c r="B3055" s="682" t="s">
        <v>10693</v>
      </c>
      <c r="C3055" s="419"/>
      <c r="D3055" s="419"/>
      <c r="E3055" s="419"/>
      <c r="F3055" s="419"/>
      <c r="G3055" s="419"/>
      <c r="H3055" s="419"/>
      <c r="I3055" s="419"/>
      <c r="J3055" s="419"/>
      <c r="K3055" s="419"/>
      <c r="L3055" s="419"/>
      <c r="M3055" t="s">
        <v>1491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 s="419">
        <f t="shared" si="288"/>
        <v>0</v>
      </c>
      <c r="AD3055" s="419">
        <f t="shared" si="289"/>
        <v>0</v>
      </c>
      <c r="AE3055" s="419">
        <f t="shared" si="290"/>
        <v>0</v>
      </c>
      <c r="AF3055" s="419">
        <f t="shared" si="291"/>
        <v>0</v>
      </c>
      <c r="AG3055" s="419">
        <f t="shared" si="292"/>
        <v>0</v>
      </c>
      <c r="AH3055" s="419">
        <f t="shared" si="293"/>
        <v>0</v>
      </c>
    </row>
    <row r="3056" spans="1:34" ht="14.5" x14ac:dyDescent="0.35">
      <c r="A3056" s="681" t="s">
        <v>13549</v>
      </c>
      <c r="B3056" s="682" t="s">
        <v>14342</v>
      </c>
      <c r="C3056" s="419"/>
      <c r="D3056" s="419"/>
      <c r="E3056" s="419"/>
      <c r="F3056" s="419"/>
      <c r="G3056" s="419"/>
      <c r="H3056" s="419"/>
      <c r="I3056" s="419"/>
      <c r="J3056" s="419"/>
      <c r="K3056" s="419"/>
      <c r="L3056" s="419"/>
      <c r="M3056" t="s">
        <v>20468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 s="419">
        <f t="shared" si="288"/>
        <v>0</v>
      </c>
      <c r="AD3056" s="419">
        <f t="shared" si="289"/>
        <v>0</v>
      </c>
      <c r="AE3056" s="419">
        <f t="shared" si="290"/>
        <v>0</v>
      </c>
      <c r="AF3056" s="419">
        <f t="shared" si="291"/>
        <v>0</v>
      </c>
      <c r="AG3056" s="419">
        <f t="shared" si="292"/>
        <v>0</v>
      </c>
      <c r="AH3056" s="419">
        <f t="shared" si="293"/>
        <v>0</v>
      </c>
    </row>
    <row r="3057" spans="1:34" ht="14.5" x14ac:dyDescent="0.35">
      <c r="A3057" s="681" t="s">
        <v>13436</v>
      </c>
      <c r="B3057" s="682" t="s">
        <v>14342</v>
      </c>
      <c r="C3057" s="419"/>
      <c r="D3057" s="419"/>
      <c r="E3057" s="419"/>
      <c r="F3057" s="419"/>
      <c r="G3057" s="419"/>
      <c r="H3057" s="419"/>
      <c r="I3057" s="419"/>
      <c r="J3057" s="419"/>
      <c r="K3057" s="419"/>
      <c r="L3057" s="419"/>
      <c r="M3057" t="s">
        <v>20469</v>
      </c>
      <c r="N3057">
        <v>2</v>
      </c>
      <c r="O3057">
        <v>0</v>
      </c>
      <c r="P3057">
        <v>2</v>
      </c>
      <c r="Q3057">
        <v>0</v>
      </c>
      <c r="R3057">
        <v>0</v>
      </c>
      <c r="S3057">
        <v>0</v>
      </c>
      <c r="T3057">
        <v>1</v>
      </c>
      <c r="U3057">
        <v>0</v>
      </c>
      <c r="V3057">
        <v>1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 s="419">
        <f t="shared" si="288"/>
        <v>0</v>
      </c>
      <c r="AD3057" s="419">
        <f t="shared" si="289"/>
        <v>0</v>
      </c>
      <c r="AE3057" s="419">
        <f t="shared" si="290"/>
        <v>0</v>
      </c>
      <c r="AF3057" s="419">
        <f t="shared" si="291"/>
        <v>1</v>
      </c>
      <c r="AG3057" s="419">
        <f t="shared" si="292"/>
        <v>0</v>
      </c>
      <c r="AH3057" s="419">
        <f t="shared" si="293"/>
        <v>1</v>
      </c>
    </row>
    <row r="3058" spans="1:34" ht="14.5" x14ac:dyDescent="0.35">
      <c r="A3058" s="681" t="s">
        <v>13118</v>
      </c>
      <c r="B3058" s="682" t="s">
        <v>14342</v>
      </c>
      <c r="C3058" s="419"/>
      <c r="D3058" s="419"/>
      <c r="E3058" s="419"/>
      <c r="F3058" s="419"/>
      <c r="G3058" s="419"/>
      <c r="H3058" s="419"/>
      <c r="I3058" s="419"/>
      <c r="J3058" s="419"/>
      <c r="K3058" s="419"/>
      <c r="L3058" s="419"/>
      <c r="M3058" t="s">
        <v>18453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 s="419">
        <f t="shared" si="288"/>
        <v>0</v>
      </c>
      <c r="AD3058" s="419">
        <f t="shared" si="289"/>
        <v>0</v>
      </c>
      <c r="AE3058" s="419">
        <f t="shared" si="290"/>
        <v>0</v>
      </c>
      <c r="AF3058" s="419">
        <f t="shared" si="291"/>
        <v>0</v>
      </c>
      <c r="AG3058" s="419">
        <f t="shared" si="292"/>
        <v>0</v>
      </c>
      <c r="AH3058" s="419">
        <f t="shared" si="293"/>
        <v>0</v>
      </c>
    </row>
    <row r="3059" spans="1:34" ht="14.5" x14ac:dyDescent="0.35">
      <c r="A3059" s="681" t="s">
        <v>13553</v>
      </c>
      <c r="B3059" s="682" t="s">
        <v>14342</v>
      </c>
      <c r="C3059" s="419"/>
      <c r="D3059" s="419"/>
      <c r="E3059" s="419"/>
      <c r="F3059" s="419"/>
      <c r="G3059" s="419"/>
      <c r="H3059" s="419"/>
      <c r="I3059" s="419"/>
      <c r="J3059" s="419"/>
      <c r="K3059" s="419"/>
      <c r="L3059" s="419"/>
      <c r="M3059" t="s">
        <v>13551</v>
      </c>
      <c r="N3059">
        <v>8</v>
      </c>
      <c r="O3059">
        <v>4</v>
      </c>
      <c r="P3059">
        <v>4</v>
      </c>
      <c r="Q3059">
        <v>0</v>
      </c>
      <c r="R3059">
        <v>2</v>
      </c>
      <c r="S3059">
        <v>0</v>
      </c>
      <c r="T3059">
        <v>3</v>
      </c>
      <c r="U3059">
        <v>0</v>
      </c>
      <c r="V3059">
        <v>3</v>
      </c>
      <c r="W3059">
        <v>0</v>
      </c>
      <c r="X3059">
        <v>1</v>
      </c>
      <c r="Y3059">
        <v>0</v>
      </c>
      <c r="Z3059">
        <v>1</v>
      </c>
      <c r="AA3059">
        <v>0</v>
      </c>
      <c r="AB3059">
        <v>2</v>
      </c>
      <c r="AC3059" s="419">
        <f t="shared" si="288"/>
        <v>0</v>
      </c>
      <c r="AD3059" s="419">
        <f t="shared" si="289"/>
        <v>1</v>
      </c>
      <c r="AE3059" s="419">
        <f t="shared" si="290"/>
        <v>0</v>
      </c>
      <c r="AF3059" s="419">
        <f t="shared" si="291"/>
        <v>2</v>
      </c>
      <c r="AG3059" s="419">
        <f t="shared" si="292"/>
        <v>0</v>
      </c>
      <c r="AH3059" s="419">
        <f t="shared" si="293"/>
        <v>1</v>
      </c>
    </row>
    <row r="3060" spans="1:34" ht="14.5" x14ac:dyDescent="0.35">
      <c r="A3060" s="681" t="s">
        <v>13554</v>
      </c>
      <c r="B3060" s="682" t="s">
        <v>14342</v>
      </c>
      <c r="C3060" s="419"/>
      <c r="D3060" s="419"/>
      <c r="E3060" s="419"/>
      <c r="F3060" s="419"/>
      <c r="G3060" s="419"/>
      <c r="H3060" s="419"/>
      <c r="I3060" s="419"/>
      <c r="J3060" s="419"/>
      <c r="K3060" s="419"/>
      <c r="L3060" s="419"/>
      <c r="M3060" t="s">
        <v>19119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 s="419">
        <f t="shared" si="288"/>
        <v>0</v>
      </c>
      <c r="AD3060" s="419">
        <f t="shared" si="289"/>
        <v>0</v>
      </c>
      <c r="AE3060" s="419">
        <f t="shared" si="290"/>
        <v>0</v>
      </c>
      <c r="AF3060" s="419">
        <f t="shared" si="291"/>
        <v>0</v>
      </c>
      <c r="AG3060" s="419">
        <f t="shared" si="292"/>
        <v>0</v>
      </c>
      <c r="AH3060" s="419">
        <f t="shared" si="293"/>
        <v>0</v>
      </c>
    </row>
    <row r="3061" spans="1:34" ht="14.5" x14ac:dyDescent="0.35">
      <c r="A3061" s="681" t="s">
        <v>5028</v>
      </c>
      <c r="B3061" s="682" t="s">
        <v>6352</v>
      </c>
      <c r="C3061" s="419"/>
      <c r="D3061" s="419"/>
      <c r="E3061" s="419"/>
      <c r="F3061" s="419"/>
      <c r="G3061" s="419"/>
      <c r="H3061" s="419"/>
      <c r="I3061" s="419"/>
      <c r="J3061" s="419"/>
      <c r="K3061" s="419"/>
      <c r="L3061" s="419"/>
      <c r="M3061" t="s">
        <v>6353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 s="419">
        <f t="shared" si="288"/>
        <v>0</v>
      </c>
      <c r="AD3061" s="419">
        <f t="shared" si="289"/>
        <v>0</v>
      </c>
      <c r="AE3061" s="419">
        <f t="shared" si="290"/>
        <v>0</v>
      </c>
      <c r="AF3061" s="419">
        <f t="shared" si="291"/>
        <v>0</v>
      </c>
      <c r="AG3061" s="419">
        <f t="shared" si="292"/>
        <v>0</v>
      </c>
      <c r="AH3061" s="419">
        <f t="shared" si="293"/>
        <v>0</v>
      </c>
    </row>
    <row r="3062" spans="1:34" ht="14.5" x14ac:dyDescent="0.35">
      <c r="A3062" s="681" t="s">
        <v>7325</v>
      </c>
      <c r="B3062" s="682" t="s">
        <v>6354</v>
      </c>
      <c r="C3062" s="419"/>
      <c r="D3062" s="419"/>
      <c r="E3062" s="419"/>
      <c r="F3062" s="419"/>
      <c r="G3062" s="419"/>
      <c r="H3062" s="419"/>
      <c r="I3062" s="419"/>
      <c r="J3062" s="419"/>
      <c r="K3062" s="419"/>
      <c r="L3062" s="419"/>
      <c r="M3062" t="s">
        <v>6355</v>
      </c>
      <c r="N3062">
        <v>1</v>
      </c>
      <c r="O3062">
        <v>0</v>
      </c>
      <c r="P3062">
        <v>1</v>
      </c>
      <c r="Q3062">
        <v>0</v>
      </c>
      <c r="R3062">
        <v>0</v>
      </c>
      <c r="S3062">
        <v>0</v>
      </c>
      <c r="T3062">
        <v>1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 s="419">
        <f t="shared" si="288"/>
        <v>0</v>
      </c>
      <c r="AD3062" s="419">
        <f t="shared" si="289"/>
        <v>0</v>
      </c>
      <c r="AE3062" s="419">
        <f t="shared" si="290"/>
        <v>0</v>
      </c>
      <c r="AF3062" s="419">
        <f t="shared" si="291"/>
        <v>1</v>
      </c>
      <c r="AG3062" s="419">
        <f t="shared" si="292"/>
        <v>0</v>
      </c>
      <c r="AH3062" s="419">
        <f t="shared" si="293"/>
        <v>0</v>
      </c>
    </row>
    <row r="3063" spans="1:34" ht="14.5" x14ac:dyDescent="0.35">
      <c r="A3063" s="681" t="s">
        <v>5365</v>
      </c>
      <c r="B3063" s="682" t="s">
        <v>6356</v>
      </c>
      <c r="C3063" s="419"/>
      <c r="D3063" s="419"/>
      <c r="E3063" s="419"/>
      <c r="F3063" s="419"/>
      <c r="G3063" s="419"/>
      <c r="H3063" s="419"/>
      <c r="I3063" s="419"/>
      <c r="J3063" s="419"/>
      <c r="K3063" s="419"/>
      <c r="L3063" s="419"/>
      <c r="M3063" t="s">
        <v>7564</v>
      </c>
      <c r="N3063">
        <v>41</v>
      </c>
      <c r="O3063">
        <v>22</v>
      </c>
      <c r="P3063">
        <v>19</v>
      </c>
      <c r="Q3063">
        <v>6</v>
      </c>
      <c r="R3063">
        <v>15</v>
      </c>
      <c r="S3063">
        <v>12</v>
      </c>
      <c r="T3063">
        <v>4</v>
      </c>
      <c r="U3063">
        <v>4</v>
      </c>
      <c r="V3063">
        <v>0</v>
      </c>
      <c r="W3063">
        <v>2</v>
      </c>
      <c r="X3063">
        <v>13</v>
      </c>
      <c r="Y3063">
        <v>4</v>
      </c>
      <c r="Z3063">
        <v>1</v>
      </c>
      <c r="AA3063">
        <v>2</v>
      </c>
      <c r="AB3063">
        <v>0</v>
      </c>
      <c r="AC3063" s="419">
        <f t="shared" si="288"/>
        <v>4</v>
      </c>
      <c r="AD3063" s="419">
        <f t="shared" si="289"/>
        <v>2</v>
      </c>
      <c r="AE3063" s="419">
        <f t="shared" si="290"/>
        <v>8</v>
      </c>
      <c r="AF3063" s="419">
        <f t="shared" si="291"/>
        <v>3</v>
      </c>
      <c r="AG3063" s="419">
        <f t="shared" si="292"/>
        <v>2</v>
      </c>
      <c r="AH3063" s="419">
        <f t="shared" si="293"/>
        <v>0</v>
      </c>
    </row>
    <row r="3064" spans="1:34" ht="14.5" x14ac:dyDescent="0.35">
      <c r="A3064" s="681" t="s">
        <v>1287</v>
      </c>
      <c r="B3064" s="682" t="s">
        <v>6357</v>
      </c>
      <c r="C3064" s="419"/>
      <c r="D3064" s="419"/>
      <c r="E3064" s="419"/>
      <c r="F3064" s="419"/>
      <c r="G3064" s="419"/>
      <c r="H3064" s="419"/>
      <c r="I3064" s="419"/>
      <c r="J3064" s="419"/>
      <c r="K3064" s="419"/>
      <c r="L3064" s="419"/>
      <c r="M3064" t="s">
        <v>6358</v>
      </c>
      <c r="N3064">
        <v>4</v>
      </c>
      <c r="O3064">
        <v>1</v>
      </c>
      <c r="P3064">
        <v>3</v>
      </c>
      <c r="Q3064">
        <v>3</v>
      </c>
      <c r="R3064">
        <v>1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0</v>
      </c>
      <c r="AB3064">
        <v>0</v>
      </c>
      <c r="AC3064" s="419">
        <f t="shared" si="288"/>
        <v>3</v>
      </c>
      <c r="AD3064" s="419">
        <f t="shared" si="289"/>
        <v>0</v>
      </c>
      <c r="AE3064" s="419">
        <f t="shared" si="290"/>
        <v>0</v>
      </c>
      <c r="AF3064" s="419">
        <f t="shared" si="291"/>
        <v>0</v>
      </c>
      <c r="AG3064" s="419">
        <f t="shared" si="292"/>
        <v>0</v>
      </c>
      <c r="AH3064" s="419">
        <f t="shared" si="293"/>
        <v>0</v>
      </c>
    </row>
    <row r="3065" spans="1:34" ht="14.5" x14ac:dyDescent="0.35">
      <c r="A3065" s="681" t="s">
        <v>5936</v>
      </c>
      <c r="B3065" s="682" t="s">
        <v>10170</v>
      </c>
      <c r="C3065" s="419"/>
      <c r="D3065" s="419"/>
      <c r="E3065" s="419"/>
      <c r="F3065" s="419"/>
      <c r="G3065" s="419"/>
      <c r="H3065" s="419"/>
      <c r="I3065" s="419"/>
      <c r="J3065" s="419"/>
      <c r="K3065" s="419"/>
      <c r="L3065" s="419"/>
      <c r="M3065" t="s">
        <v>9620</v>
      </c>
      <c r="N3065">
        <v>2</v>
      </c>
      <c r="O3065">
        <v>2</v>
      </c>
      <c r="P3065">
        <v>0</v>
      </c>
      <c r="Q3065">
        <v>0</v>
      </c>
      <c r="R3065">
        <v>0</v>
      </c>
      <c r="S3065">
        <v>2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2</v>
      </c>
      <c r="Z3065">
        <v>0</v>
      </c>
      <c r="AA3065">
        <v>0</v>
      </c>
      <c r="AB3065">
        <v>0</v>
      </c>
      <c r="AC3065" s="419">
        <f t="shared" si="288"/>
        <v>0</v>
      </c>
      <c r="AD3065" s="419">
        <f t="shared" si="289"/>
        <v>0</v>
      </c>
      <c r="AE3065" s="419">
        <f t="shared" si="290"/>
        <v>0</v>
      </c>
      <c r="AF3065" s="419">
        <f t="shared" si="291"/>
        <v>0</v>
      </c>
      <c r="AG3065" s="419">
        <f t="shared" si="292"/>
        <v>0</v>
      </c>
      <c r="AH3065" s="419">
        <f t="shared" si="293"/>
        <v>0</v>
      </c>
    </row>
    <row r="3066" spans="1:34" ht="14.5" x14ac:dyDescent="0.35">
      <c r="A3066" s="681" t="s">
        <v>11884</v>
      </c>
      <c r="B3066" s="682" t="s">
        <v>11883</v>
      </c>
      <c r="C3066" s="419"/>
      <c r="D3066" s="419"/>
      <c r="E3066" s="419"/>
      <c r="F3066" s="419"/>
      <c r="G3066" s="419"/>
      <c r="H3066" s="419"/>
      <c r="I3066" s="419"/>
      <c r="J3066" s="419"/>
      <c r="K3066" s="419"/>
      <c r="L3066" s="419"/>
      <c r="M3066" t="s">
        <v>21626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 s="419">
        <f t="shared" si="288"/>
        <v>0</v>
      </c>
      <c r="AD3066" s="419">
        <f t="shared" si="289"/>
        <v>0</v>
      </c>
      <c r="AE3066" s="419">
        <f t="shared" si="290"/>
        <v>0</v>
      </c>
      <c r="AF3066" s="419">
        <f t="shared" si="291"/>
        <v>0</v>
      </c>
      <c r="AG3066" s="419">
        <f t="shared" si="292"/>
        <v>0</v>
      </c>
      <c r="AH3066" s="419">
        <f t="shared" si="293"/>
        <v>0</v>
      </c>
    </row>
    <row r="3067" spans="1:34" ht="14.5" x14ac:dyDescent="0.35">
      <c r="A3067" s="681" t="s">
        <v>11959</v>
      </c>
      <c r="B3067" s="682" t="s">
        <v>11958</v>
      </c>
      <c r="C3067" s="419"/>
      <c r="D3067" s="419"/>
      <c r="E3067" s="419"/>
      <c r="F3067" s="419"/>
      <c r="G3067" s="419"/>
      <c r="H3067" s="419"/>
      <c r="I3067" s="419"/>
      <c r="J3067" s="419"/>
      <c r="K3067" s="419"/>
      <c r="L3067" s="419"/>
      <c r="M3067" t="s">
        <v>11495</v>
      </c>
      <c r="N3067">
        <v>5</v>
      </c>
      <c r="O3067">
        <v>5</v>
      </c>
      <c r="P3067">
        <v>0</v>
      </c>
      <c r="Q3067">
        <v>0</v>
      </c>
      <c r="R3067">
        <v>3</v>
      </c>
      <c r="S3067">
        <v>1</v>
      </c>
      <c r="T3067">
        <v>0</v>
      </c>
      <c r="U3067">
        <v>1</v>
      </c>
      <c r="V3067">
        <v>0</v>
      </c>
      <c r="W3067">
        <v>0</v>
      </c>
      <c r="X3067">
        <v>3</v>
      </c>
      <c r="Y3067">
        <v>1</v>
      </c>
      <c r="Z3067">
        <v>0</v>
      </c>
      <c r="AA3067">
        <v>1</v>
      </c>
      <c r="AB3067">
        <v>0</v>
      </c>
      <c r="AC3067" s="419">
        <f t="shared" si="288"/>
        <v>0</v>
      </c>
      <c r="AD3067" s="419">
        <f t="shared" si="289"/>
        <v>0</v>
      </c>
      <c r="AE3067" s="419">
        <f t="shared" si="290"/>
        <v>0</v>
      </c>
      <c r="AF3067" s="419">
        <f t="shared" si="291"/>
        <v>0</v>
      </c>
      <c r="AG3067" s="419">
        <f t="shared" si="292"/>
        <v>0</v>
      </c>
      <c r="AH3067" s="419">
        <f t="shared" si="293"/>
        <v>0</v>
      </c>
    </row>
    <row r="3068" spans="1:34" ht="14.5" x14ac:dyDescent="0.35">
      <c r="A3068" s="681" t="s">
        <v>7327</v>
      </c>
      <c r="B3068" s="682" t="s">
        <v>6359</v>
      </c>
      <c r="C3068" s="419"/>
      <c r="D3068" s="419"/>
      <c r="E3068" s="419"/>
      <c r="F3068" s="419"/>
      <c r="G3068" s="419"/>
      <c r="H3068" s="419"/>
      <c r="I3068" s="419"/>
      <c r="J3068" s="419"/>
      <c r="K3068" s="419"/>
      <c r="L3068" s="419"/>
      <c r="M3068" t="s">
        <v>6360</v>
      </c>
      <c r="N3068">
        <v>2</v>
      </c>
      <c r="O3068">
        <v>1</v>
      </c>
      <c r="P3068">
        <v>1</v>
      </c>
      <c r="Q3068">
        <v>1</v>
      </c>
      <c r="R3068">
        <v>0</v>
      </c>
      <c r="S3068">
        <v>1</v>
      </c>
      <c r="T3068">
        <v>0</v>
      </c>
      <c r="U3068">
        <v>0</v>
      </c>
      <c r="V3068">
        <v>0</v>
      </c>
      <c r="W3068">
        <v>1</v>
      </c>
      <c r="X3068">
        <v>0</v>
      </c>
      <c r="Y3068">
        <v>0</v>
      </c>
      <c r="Z3068">
        <v>0</v>
      </c>
      <c r="AA3068">
        <v>0</v>
      </c>
      <c r="AB3068">
        <v>0</v>
      </c>
      <c r="AC3068" s="419">
        <f t="shared" si="288"/>
        <v>0</v>
      </c>
      <c r="AD3068" s="419">
        <f t="shared" si="289"/>
        <v>0</v>
      </c>
      <c r="AE3068" s="419">
        <f t="shared" si="290"/>
        <v>1</v>
      </c>
      <c r="AF3068" s="419">
        <f t="shared" si="291"/>
        <v>0</v>
      </c>
      <c r="AG3068" s="419">
        <f t="shared" si="292"/>
        <v>0</v>
      </c>
      <c r="AH3068" s="419">
        <f t="shared" si="293"/>
        <v>0</v>
      </c>
    </row>
    <row r="3069" spans="1:34" ht="14.5" x14ac:dyDescent="0.35">
      <c r="A3069" s="681" t="s">
        <v>4843</v>
      </c>
      <c r="B3069" s="682" t="s">
        <v>6361</v>
      </c>
      <c r="C3069" s="419"/>
      <c r="D3069" s="419"/>
      <c r="E3069" s="419"/>
      <c r="F3069" s="419"/>
      <c r="G3069" s="419"/>
      <c r="H3069" s="419"/>
      <c r="I3069" s="419"/>
      <c r="J3069" s="419"/>
      <c r="K3069" s="419"/>
      <c r="L3069" s="419"/>
      <c r="M3069" t="s">
        <v>194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 s="419">
        <f t="shared" si="288"/>
        <v>0</v>
      </c>
      <c r="AD3069" s="419">
        <f t="shared" si="289"/>
        <v>0</v>
      </c>
      <c r="AE3069" s="419">
        <f t="shared" si="290"/>
        <v>0</v>
      </c>
      <c r="AF3069" s="419">
        <f t="shared" si="291"/>
        <v>0</v>
      </c>
      <c r="AG3069" s="419">
        <f t="shared" si="292"/>
        <v>0</v>
      </c>
      <c r="AH3069" s="419">
        <f t="shared" si="293"/>
        <v>0</v>
      </c>
    </row>
    <row r="3070" spans="1:34" ht="14.5" x14ac:dyDescent="0.35">
      <c r="A3070" s="681" t="s">
        <v>6362</v>
      </c>
      <c r="B3070" s="682" t="s">
        <v>6363</v>
      </c>
      <c r="C3070" s="419"/>
      <c r="D3070" s="419"/>
      <c r="E3070" s="419"/>
      <c r="F3070" s="419"/>
      <c r="G3070" s="419"/>
      <c r="H3070" s="419"/>
      <c r="I3070" s="419"/>
      <c r="J3070" s="419"/>
      <c r="K3070" s="419"/>
      <c r="L3070" s="419"/>
      <c r="M3070" t="s">
        <v>6364</v>
      </c>
      <c r="N3070">
        <v>5</v>
      </c>
      <c r="O3070">
        <v>5</v>
      </c>
      <c r="P3070">
        <v>0</v>
      </c>
      <c r="Q3070">
        <v>0</v>
      </c>
      <c r="R3070">
        <v>1</v>
      </c>
      <c r="S3070">
        <v>0</v>
      </c>
      <c r="T3070">
        <v>3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3</v>
      </c>
      <c r="AA3070">
        <v>1</v>
      </c>
      <c r="AB3070">
        <v>0</v>
      </c>
      <c r="AC3070" s="419">
        <f t="shared" si="288"/>
        <v>0</v>
      </c>
      <c r="AD3070" s="419">
        <f t="shared" si="289"/>
        <v>0</v>
      </c>
      <c r="AE3070" s="419">
        <f t="shared" si="290"/>
        <v>0</v>
      </c>
      <c r="AF3070" s="419">
        <f t="shared" si="291"/>
        <v>0</v>
      </c>
      <c r="AG3070" s="419">
        <f t="shared" si="292"/>
        <v>0</v>
      </c>
      <c r="AH3070" s="419">
        <f t="shared" si="293"/>
        <v>0</v>
      </c>
    </row>
    <row r="3071" spans="1:34" ht="14.5" x14ac:dyDescent="0.35">
      <c r="A3071" s="681" t="s">
        <v>4813</v>
      </c>
      <c r="B3071" s="682" t="s">
        <v>10653</v>
      </c>
      <c r="C3071" s="419"/>
      <c r="D3071" s="419"/>
      <c r="E3071" s="419"/>
      <c r="F3071" s="419"/>
      <c r="G3071" s="419"/>
      <c r="H3071" s="419"/>
      <c r="I3071" s="419"/>
      <c r="J3071" s="419"/>
      <c r="K3071" s="419"/>
      <c r="L3071" s="419"/>
      <c r="M3071" t="s">
        <v>3131</v>
      </c>
      <c r="N3071">
        <v>4</v>
      </c>
      <c r="O3071">
        <v>3</v>
      </c>
      <c r="P3071">
        <v>1</v>
      </c>
      <c r="Q3071">
        <v>2</v>
      </c>
      <c r="R3071">
        <v>1</v>
      </c>
      <c r="S3071">
        <v>0</v>
      </c>
      <c r="T3071">
        <v>0</v>
      </c>
      <c r="U3071">
        <v>0</v>
      </c>
      <c r="V3071">
        <v>1</v>
      </c>
      <c r="W3071">
        <v>1</v>
      </c>
      <c r="X3071">
        <v>1</v>
      </c>
      <c r="Y3071">
        <v>0</v>
      </c>
      <c r="Z3071">
        <v>0</v>
      </c>
      <c r="AA3071">
        <v>0</v>
      </c>
      <c r="AB3071">
        <v>1</v>
      </c>
      <c r="AC3071" s="419">
        <f t="shared" si="288"/>
        <v>1</v>
      </c>
      <c r="AD3071" s="419">
        <f t="shared" si="289"/>
        <v>0</v>
      </c>
      <c r="AE3071" s="419">
        <f t="shared" si="290"/>
        <v>0</v>
      </c>
      <c r="AF3071" s="419">
        <f t="shared" si="291"/>
        <v>0</v>
      </c>
      <c r="AG3071" s="419">
        <f t="shared" si="292"/>
        <v>0</v>
      </c>
      <c r="AH3071" s="419">
        <f t="shared" si="293"/>
        <v>0</v>
      </c>
    </row>
    <row r="3072" spans="1:34" ht="14.5" x14ac:dyDescent="0.35">
      <c r="A3072" s="681" t="s">
        <v>2927</v>
      </c>
      <c r="B3072" s="682" t="s">
        <v>6365</v>
      </c>
      <c r="C3072" s="419"/>
      <c r="D3072" s="419"/>
      <c r="E3072" s="419"/>
      <c r="F3072" s="419"/>
      <c r="G3072" s="419"/>
      <c r="H3072" s="419"/>
      <c r="I3072" s="419"/>
      <c r="J3072" s="419"/>
      <c r="K3072" s="419"/>
      <c r="L3072" s="419"/>
      <c r="M3072" t="s">
        <v>6366</v>
      </c>
      <c r="N3072">
        <v>1</v>
      </c>
      <c r="O3072">
        <v>1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0</v>
      </c>
      <c r="AB3072">
        <v>0</v>
      </c>
      <c r="AC3072" s="419">
        <f t="shared" si="288"/>
        <v>0</v>
      </c>
      <c r="AD3072" s="419">
        <f t="shared" si="289"/>
        <v>0</v>
      </c>
      <c r="AE3072" s="419">
        <f t="shared" si="290"/>
        <v>0</v>
      </c>
      <c r="AF3072" s="419">
        <f t="shared" si="291"/>
        <v>0</v>
      </c>
      <c r="AG3072" s="419">
        <f t="shared" si="292"/>
        <v>0</v>
      </c>
      <c r="AH3072" s="419">
        <f t="shared" si="293"/>
        <v>0</v>
      </c>
    </row>
    <row r="3073" spans="1:34" ht="14.5" x14ac:dyDescent="0.35">
      <c r="A3073" s="681" t="s">
        <v>3253</v>
      </c>
      <c r="B3073" s="682" t="s">
        <v>6367</v>
      </c>
      <c r="C3073" s="419"/>
      <c r="D3073" s="419"/>
      <c r="E3073" s="419"/>
      <c r="F3073" s="419"/>
      <c r="G3073" s="419"/>
      <c r="H3073" s="419"/>
      <c r="I3073" s="419"/>
      <c r="J3073" s="419"/>
      <c r="K3073" s="419"/>
      <c r="L3073" s="419"/>
      <c r="M3073" t="s">
        <v>18548</v>
      </c>
      <c r="N3073">
        <v>6</v>
      </c>
      <c r="O3073">
        <v>4</v>
      </c>
      <c r="P3073">
        <v>2</v>
      </c>
      <c r="Q3073">
        <v>1</v>
      </c>
      <c r="R3073">
        <v>3</v>
      </c>
      <c r="S3073">
        <v>0</v>
      </c>
      <c r="T3073">
        <v>1</v>
      </c>
      <c r="U3073">
        <v>1</v>
      </c>
      <c r="V3073">
        <v>0</v>
      </c>
      <c r="W3073">
        <v>1</v>
      </c>
      <c r="X3073">
        <v>2</v>
      </c>
      <c r="Y3073">
        <v>0</v>
      </c>
      <c r="Z3073">
        <v>0</v>
      </c>
      <c r="AA3073">
        <v>1</v>
      </c>
      <c r="AB3073">
        <v>0</v>
      </c>
      <c r="AC3073" s="419">
        <f t="shared" si="288"/>
        <v>0</v>
      </c>
      <c r="AD3073" s="419">
        <f t="shared" si="289"/>
        <v>1</v>
      </c>
      <c r="AE3073" s="419">
        <f t="shared" si="290"/>
        <v>0</v>
      </c>
      <c r="AF3073" s="419">
        <f t="shared" si="291"/>
        <v>1</v>
      </c>
      <c r="AG3073" s="419">
        <f t="shared" si="292"/>
        <v>0</v>
      </c>
      <c r="AH3073" s="419">
        <f t="shared" si="293"/>
        <v>0</v>
      </c>
    </row>
    <row r="3074" spans="1:34" ht="14.5" x14ac:dyDescent="0.35">
      <c r="A3074" s="681" t="s">
        <v>6368</v>
      </c>
      <c r="B3074" s="682" t="s">
        <v>9329</v>
      </c>
      <c r="C3074" s="419"/>
      <c r="D3074" s="419"/>
      <c r="E3074" s="419"/>
      <c r="F3074" s="419"/>
      <c r="G3074" s="419"/>
      <c r="H3074" s="419"/>
      <c r="I3074" s="419"/>
      <c r="J3074" s="419"/>
      <c r="K3074" s="419"/>
      <c r="L3074" s="419"/>
      <c r="M3074" t="s">
        <v>9330</v>
      </c>
      <c r="N3074">
        <v>1</v>
      </c>
      <c r="O3074">
        <v>1</v>
      </c>
      <c r="P3074">
        <v>0</v>
      </c>
      <c r="Q3074">
        <v>1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1</v>
      </c>
      <c r="X3074">
        <v>0</v>
      </c>
      <c r="Y3074">
        <v>0</v>
      </c>
      <c r="Z3074">
        <v>0</v>
      </c>
      <c r="AA3074">
        <v>0</v>
      </c>
      <c r="AB3074">
        <v>0</v>
      </c>
      <c r="AC3074" s="419">
        <f t="shared" si="288"/>
        <v>0</v>
      </c>
      <c r="AD3074" s="419">
        <f t="shared" si="289"/>
        <v>0</v>
      </c>
      <c r="AE3074" s="419">
        <f t="shared" si="290"/>
        <v>0</v>
      </c>
      <c r="AF3074" s="419">
        <f t="shared" si="291"/>
        <v>0</v>
      </c>
      <c r="AG3074" s="419">
        <f t="shared" si="292"/>
        <v>0</v>
      </c>
      <c r="AH3074" s="419">
        <f t="shared" si="293"/>
        <v>0</v>
      </c>
    </row>
    <row r="3075" spans="1:34" ht="14.5" x14ac:dyDescent="0.35">
      <c r="A3075" s="681" t="s">
        <v>3272</v>
      </c>
      <c r="B3075" s="682" t="s">
        <v>10286</v>
      </c>
      <c r="C3075" s="419"/>
      <c r="D3075" s="419"/>
      <c r="E3075" s="419"/>
      <c r="F3075" s="419"/>
      <c r="G3075" s="419"/>
      <c r="H3075" s="419"/>
      <c r="I3075" s="419"/>
      <c r="J3075" s="419"/>
      <c r="K3075" s="419"/>
      <c r="L3075" s="419"/>
      <c r="M3075" t="s">
        <v>96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 s="419">
        <f t="shared" si="288"/>
        <v>0</v>
      </c>
      <c r="AD3075" s="419">
        <f t="shared" si="289"/>
        <v>0</v>
      </c>
      <c r="AE3075" s="419">
        <f t="shared" si="290"/>
        <v>0</v>
      </c>
      <c r="AF3075" s="419">
        <f t="shared" si="291"/>
        <v>0</v>
      </c>
      <c r="AG3075" s="419">
        <f t="shared" si="292"/>
        <v>0</v>
      </c>
      <c r="AH3075" s="419">
        <f t="shared" si="293"/>
        <v>0</v>
      </c>
    </row>
    <row r="3076" spans="1:34" ht="14.5" x14ac:dyDescent="0.35">
      <c r="A3076" s="681" t="s">
        <v>3235</v>
      </c>
      <c r="B3076" s="682" t="s">
        <v>10209</v>
      </c>
      <c r="C3076" s="419"/>
      <c r="D3076" s="419"/>
      <c r="E3076" s="419"/>
      <c r="F3076" s="419"/>
      <c r="G3076" s="419"/>
      <c r="H3076" s="419"/>
      <c r="I3076" s="419"/>
      <c r="J3076" s="419"/>
      <c r="K3076" s="419"/>
      <c r="L3076" s="419"/>
      <c r="M3076" t="s">
        <v>546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 s="419">
        <f t="shared" ref="AC3076:AC3139" si="294">+Q3076-W3076</f>
        <v>0</v>
      </c>
      <c r="AD3076" s="419">
        <f t="shared" ref="AD3076:AD3139" si="295">+R3076-X3076</f>
        <v>0</v>
      </c>
      <c r="AE3076" s="419">
        <f t="shared" ref="AE3076:AE3139" si="296">+S3076-Y3076</f>
        <v>0</v>
      </c>
      <c r="AF3076" s="419">
        <f t="shared" ref="AF3076:AF3139" si="297">+T3076-Z3076</f>
        <v>0</v>
      </c>
      <c r="AG3076" s="419">
        <f t="shared" ref="AG3076:AG3139" si="298">+U3076-AA3076</f>
        <v>0</v>
      </c>
      <c r="AH3076" s="419">
        <f t="shared" ref="AH3076:AH3139" si="299">+V3076-AB3076</f>
        <v>0</v>
      </c>
    </row>
    <row r="3077" spans="1:34" ht="14.5" x14ac:dyDescent="0.35">
      <c r="A3077" s="681" t="s">
        <v>2923</v>
      </c>
      <c r="B3077" s="682" t="s">
        <v>10696</v>
      </c>
      <c r="C3077" s="419"/>
      <c r="D3077" s="419"/>
      <c r="E3077" s="419"/>
      <c r="F3077" s="419"/>
      <c r="G3077" s="419"/>
      <c r="H3077" s="419"/>
      <c r="I3077" s="419"/>
      <c r="J3077" s="419"/>
      <c r="K3077" s="419"/>
      <c r="L3077" s="419"/>
      <c r="M3077" t="s">
        <v>5215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 s="419">
        <f t="shared" si="294"/>
        <v>0</v>
      </c>
      <c r="AD3077" s="419">
        <f t="shared" si="295"/>
        <v>0</v>
      </c>
      <c r="AE3077" s="419">
        <f t="shared" si="296"/>
        <v>0</v>
      </c>
      <c r="AF3077" s="419">
        <f t="shared" si="297"/>
        <v>0</v>
      </c>
      <c r="AG3077" s="419">
        <f t="shared" si="298"/>
        <v>0</v>
      </c>
      <c r="AH3077" s="419">
        <f t="shared" si="299"/>
        <v>0</v>
      </c>
    </row>
    <row r="3078" spans="1:34" ht="14.5" x14ac:dyDescent="0.35">
      <c r="A3078" s="681" t="s">
        <v>6369</v>
      </c>
      <c r="B3078" s="682" t="s">
        <v>6370</v>
      </c>
      <c r="C3078" s="419"/>
      <c r="D3078" s="419"/>
      <c r="E3078" s="419"/>
      <c r="F3078" s="419"/>
      <c r="G3078" s="419"/>
      <c r="H3078" s="419"/>
      <c r="I3078" s="419"/>
      <c r="J3078" s="419"/>
      <c r="K3078" s="419"/>
      <c r="L3078" s="419"/>
      <c r="M3078" t="s">
        <v>6371</v>
      </c>
      <c r="N3078">
        <v>34</v>
      </c>
      <c r="O3078">
        <v>18</v>
      </c>
      <c r="P3078">
        <v>16</v>
      </c>
      <c r="Q3078">
        <v>9</v>
      </c>
      <c r="R3078">
        <v>2</v>
      </c>
      <c r="S3078">
        <v>1</v>
      </c>
      <c r="T3078">
        <v>7</v>
      </c>
      <c r="U3078">
        <v>12</v>
      </c>
      <c r="V3078">
        <v>3</v>
      </c>
      <c r="W3078">
        <v>5</v>
      </c>
      <c r="X3078">
        <v>1</v>
      </c>
      <c r="Y3078">
        <v>1</v>
      </c>
      <c r="Z3078">
        <v>3</v>
      </c>
      <c r="AA3078">
        <v>6</v>
      </c>
      <c r="AB3078">
        <v>2</v>
      </c>
      <c r="AC3078" s="419">
        <f t="shared" si="294"/>
        <v>4</v>
      </c>
      <c r="AD3078" s="419">
        <f t="shared" si="295"/>
        <v>1</v>
      </c>
      <c r="AE3078" s="419">
        <f t="shared" si="296"/>
        <v>0</v>
      </c>
      <c r="AF3078" s="419">
        <f t="shared" si="297"/>
        <v>4</v>
      </c>
      <c r="AG3078" s="419">
        <f t="shared" si="298"/>
        <v>6</v>
      </c>
      <c r="AH3078" s="419">
        <f t="shared" si="299"/>
        <v>1</v>
      </c>
    </row>
    <row r="3079" spans="1:34" ht="14.5" x14ac:dyDescent="0.35">
      <c r="A3079" s="681" t="s">
        <v>11341</v>
      </c>
      <c r="B3079" s="682" t="s">
        <v>11340</v>
      </c>
      <c r="C3079" s="419"/>
      <c r="D3079" s="419"/>
      <c r="E3079" s="419"/>
      <c r="F3079" s="419"/>
      <c r="G3079" s="419"/>
      <c r="H3079" s="419"/>
      <c r="I3079" s="419"/>
      <c r="J3079" s="419"/>
      <c r="K3079" s="419"/>
      <c r="L3079" s="419"/>
      <c r="M3079" t="s">
        <v>11342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 s="419">
        <f t="shared" si="294"/>
        <v>0</v>
      </c>
      <c r="AD3079" s="419">
        <f t="shared" si="295"/>
        <v>0</v>
      </c>
      <c r="AE3079" s="419">
        <f t="shared" si="296"/>
        <v>0</v>
      </c>
      <c r="AF3079" s="419">
        <f t="shared" si="297"/>
        <v>0</v>
      </c>
      <c r="AG3079" s="419">
        <f t="shared" si="298"/>
        <v>0</v>
      </c>
      <c r="AH3079" s="419">
        <f t="shared" si="299"/>
        <v>0</v>
      </c>
    </row>
    <row r="3080" spans="1:34" ht="14.5" x14ac:dyDescent="0.35">
      <c r="A3080" s="681" t="s">
        <v>7607</v>
      </c>
      <c r="B3080" s="682" t="s">
        <v>6373</v>
      </c>
      <c r="C3080" s="419"/>
      <c r="D3080" s="419"/>
      <c r="E3080" s="419"/>
      <c r="F3080" s="419"/>
      <c r="G3080" s="419"/>
      <c r="H3080" s="419"/>
      <c r="I3080" s="419"/>
      <c r="J3080" s="419"/>
      <c r="K3080" s="419"/>
      <c r="L3080" s="419"/>
      <c r="M3080" t="s">
        <v>1643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 s="419">
        <f t="shared" si="294"/>
        <v>0</v>
      </c>
      <c r="AD3080" s="419">
        <f t="shared" si="295"/>
        <v>0</v>
      </c>
      <c r="AE3080" s="419">
        <f t="shared" si="296"/>
        <v>0</v>
      </c>
      <c r="AF3080" s="419">
        <f t="shared" si="297"/>
        <v>0</v>
      </c>
      <c r="AG3080" s="419">
        <f t="shared" si="298"/>
        <v>0</v>
      </c>
      <c r="AH3080" s="419">
        <f t="shared" si="299"/>
        <v>0</v>
      </c>
    </row>
    <row r="3081" spans="1:34" ht="14.5" x14ac:dyDescent="0.35">
      <c r="A3081" s="681" t="s">
        <v>13478</v>
      </c>
      <c r="B3081" s="682" t="s">
        <v>14342</v>
      </c>
      <c r="C3081" s="419"/>
      <c r="D3081" s="419"/>
      <c r="E3081" s="419"/>
      <c r="F3081" s="419"/>
      <c r="G3081" s="419"/>
      <c r="H3081" s="419"/>
      <c r="I3081" s="419"/>
      <c r="J3081" s="419"/>
      <c r="K3081" s="419"/>
      <c r="L3081" s="419"/>
      <c r="M3081" t="s">
        <v>13556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 s="419">
        <f t="shared" si="294"/>
        <v>0</v>
      </c>
      <c r="AD3081" s="419">
        <f t="shared" si="295"/>
        <v>0</v>
      </c>
      <c r="AE3081" s="419">
        <f t="shared" si="296"/>
        <v>0</v>
      </c>
      <c r="AF3081" s="419">
        <f t="shared" si="297"/>
        <v>0</v>
      </c>
      <c r="AG3081" s="419">
        <f t="shared" si="298"/>
        <v>0</v>
      </c>
      <c r="AH3081" s="419">
        <f t="shared" si="299"/>
        <v>0</v>
      </c>
    </row>
    <row r="3082" spans="1:34" ht="14.5" x14ac:dyDescent="0.35">
      <c r="A3082" s="681" t="s">
        <v>13461</v>
      </c>
      <c r="B3082" s="682" t="s">
        <v>14342</v>
      </c>
      <c r="C3082" s="419"/>
      <c r="D3082" s="419"/>
      <c r="E3082" s="419"/>
      <c r="F3082" s="419"/>
      <c r="G3082" s="419"/>
      <c r="H3082" s="419"/>
      <c r="I3082" s="419"/>
      <c r="J3082" s="419"/>
      <c r="K3082" s="419"/>
      <c r="L3082" s="419"/>
      <c r="M3082" t="s">
        <v>13558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 s="419">
        <f t="shared" si="294"/>
        <v>0</v>
      </c>
      <c r="AD3082" s="419">
        <f t="shared" si="295"/>
        <v>0</v>
      </c>
      <c r="AE3082" s="419">
        <f t="shared" si="296"/>
        <v>0</v>
      </c>
      <c r="AF3082" s="419">
        <f t="shared" si="297"/>
        <v>0</v>
      </c>
      <c r="AG3082" s="419">
        <f t="shared" si="298"/>
        <v>0</v>
      </c>
      <c r="AH3082" s="419">
        <f t="shared" si="299"/>
        <v>0</v>
      </c>
    </row>
    <row r="3083" spans="1:34" ht="14.5" x14ac:dyDescent="0.35">
      <c r="A3083" s="681" t="s">
        <v>6374</v>
      </c>
      <c r="B3083" s="682" t="s">
        <v>11278</v>
      </c>
      <c r="C3083" s="419"/>
      <c r="D3083" s="419"/>
      <c r="E3083" s="419"/>
      <c r="F3083" s="419"/>
      <c r="G3083" s="419"/>
      <c r="H3083" s="419"/>
      <c r="I3083" s="419"/>
      <c r="J3083" s="419"/>
      <c r="K3083" s="419"/>
      <c r="L3083" s="419"/>
      <c r="M3083" t="s">
        <v>6375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 s="419">
        <f t="shared" si="294"/>
        <v>0</v>
      </c>
      <c r="AD3083" s="419">
        <f t="shared" si="295"/>
        <v>0</v>
      </c>
      <c r="AE3083" s="419">
        <f t="shared" si="296"/>
        <v>0</v>
      </c>
      <c r="AF3083" s="419">
        <f t="shared" si="297"/>
        <v>0</v>
      </c>
      <c r="AG3083" s="419">
        <f t="shared" si="298"/>
        <v>0</v>
      </c>
      <c r="AH3083" s="419">
        <f t="shared" si="299"/>
        <v>0</v>
      </c>
    </row>
    <row r="3084" spans="1:34" ht="14.5" x14ac:dyDescent="0.35">
      <c r="A3084" s="681" t="s">
        <v>4699</v>
      </c>
      <c r="B3084" s="682" t="s">
        <v>6376</v>
      </c>
      <c r="C3084" s="419"/>
      <c r="D3084" s="419"/>
      <c r="E3084" s="419"/>
      <c r="F3084" s="419"/>
      <c r="G3084" s="419"/>
      <c r="H3084" s="419"/>
      <c r="I3084" s="419"/>
      <c r="J3084" s="419"/>
      <c r="K3084" s="419"/>
      <c r="L3084" s="419"/>
      <c r="M3084" t="s">
        <v>6377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 s="419">
        <f t="shared" si="294"/>
        <v>0</v>
      </c>
      <c r="AD3084" s="419">
        <f t="shared" si="295"/>
        <v>0</v>
      </c>
      <c r="AE3084" s="419">
        <f t="shared" si="296"/>
        <v>0</v>
      </c>
      <c r="AF3084" s="419">
        <f t="shared" si="297"/>
        <v>0</v>
      </c>
      <c r="AG3084" s="419">
        <f t="shared" si="298"/>
        <v>0</v>
      </c>
      <c r="AH3084" s="419">
        <f t="shared" si="299"/>
        <v>0</v>
      </c>
    </row>
    <row r="3085" spans="1:34" ht="14.5" x14ac:dyDescent="0.35">
      <c r="A3085" s="681" t="s">
        <v>9658</v>
      </c>
      <c r="B3085" s="682" t="s">
        <v>9657</v>
      </c>
      <c r="C3085" s="419"/>
      <c r="D3085" s="419"/>
      <c r="E3085" s="419"/>
      <c r="F3085" s="419"/>
      <c r="G3085" s="419"/>
      <c r="H3085" s="419"/>
      <c r="I3085" s="419"/>
      <c r="J3085" s="419"/>
      <c r="K3085" s="419"/>
      <c r="L3085" s="419"/>
      <c r="M3085" t="s">
        <v>879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 s="419">
        <f t="shared" si="294"/>
        <v>0</v>
      </c>
      <c r="AD3085" s="419">
        <f t="shared" si="295"/>
        <v>0</v>
      </c>
      <c r="AE3085" s="419">
        <f t="shared" si="296"/>
        <v>0</v>
      </c>
      <c r="AF3085" s="419">
        <f t="shared" si="297"/>
        <v>0</v>
      </c>
      <c r="AG3085" s="419">
        <f t="shared" si="298"/>
        <v>0</v>
      </c>
      <c r="AH3085" s="419">
        <f t="shared" si="299"/>
        <v>0</v>
      </c>
    </row>
    <row r="3086" spans="1:34" ht="14.5" x14ac:dyDescent="0.35">
      <c r="A3086" s="681" t="s">
        <v>11273</v>
      </c>
      <c r="B3086" s="682" t="s">
        <v>11272</v>
      </c>
      <c r="C3086" s="419"/>
      <c r="D3086" s="419"/>
      <c r="E3086" s="419"/>
      <c r="F3086" s="419"/>
      <c r="G3086" s="419"/>
      <c r="H3086" s="419"/>
      <c r="I3086" s="419"/>
      <c r="J3086" s="419"/>
      <c r="K3086" s="419"/>
      <c r="L3086" s="419"/>
      <c r="M3086" t="s">
        <v>1832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 s="419">
        <f t="shared" si="294"/>
        <v>0</v>
      </c>
      <c r="AD3086" s="419">
        <f t="shared" si="295"/>
        <v>0</v>
      </c>
      <c r="AE3086" s="419">
        <f t="shared" si="296"/>
        <v>0</v>
      </c>
      <c r="AF3086" s="419">
        <f t="shared" si="297"/>
        <v>0</v>
      </c>
      <c r="AG3086" s="419">
        <f t="shared" si="298"/>
        <v>0</v>
      </c>
      <c r="AH3086" s="419">
        <f t="shared" si="299"/>
        <v>0</v>
      </c>
    </row>
    <row r="3087" spans="1:34" ht="14.5" x14ac:dyDescent="0.35">
      <c r="A3087" s="681" t="s">
        <v>11344</v>
      </c>
      <c r="B3087" s="682" t="s">
        <v>11343</v>
      </c>
      <c r="C3087" s="419"/>
      <c r="D3087" s="419"/>
      <c r="E3087" s="419"/>
      <c r="F3087" s="419"/>
      <c r="G3087" s="419"/>
      <c r="H3087" s="419"/>
      <c r="I3087" s="419"/>
      <c r="J3087" s="419"/>
      <c r="K3087" s="419"/>
      <c r="L3087" s="419"/>
      <c r="M3087" t="s">
        <v>11345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 s="419">
        <f t="shared" si="294"/>
        <v>0</v>
      </c>
      <c r="AD3087" s="419">
        <f t="shared" si="295"/>
        <v>0</v>
      </c>
      <c r="AE3087" s="419">
        <f t="shared" si="296"/>
        <v>0</v>
      </c>
      <c r="AF3087" s="419">
        <f t="shared" si="297"/>
        <v>0</v>
      </c>
      <c r="AG3087" s="419">
        <f t="shared" si="298"/>
        <v>0</v>
      </c>
      <c r="AH3087" s="419">
        <f t="shared" si="299"/>
        <v>0</v>
      </c>
    </row>
    <row r="3088" spans="1:34" ht="14.5" x14ac:dyDescent="0.35">
      <c r="A3088" s="681" t="s">
        <v>8499</v>
      </c>
      <c r="B3088" s="682" t="s">
        <v>8496</v>
      </c>
      <c r="C3088" s="419"/>
      <c r="D3088" s="419"/>
      <c r="E3088" s="419"/>
      <c r="F3088" s="419"/>
      <c r="G3088" s="419"/>
      <c r="H3088" s="419"/>
      <c r="I3088" s="419"/>
      <c r="J3088" s="419"/>
      <c r="K3088" s="419"/>
      <c r="L3088" s="419"/>
      <c r="M3088" t="s">
        <v>11372</v>
      </c>
      <c r="N3088">
        <v>5</v>
      </c>
      <c r="O3088">
        <v>4</v>
      </c>
      <c r="P3088">
        <v>1</v>
      </c>
      <c r="Q3088">
        <v>2</v>
      </c>
      <c r="R3088">
        <v>0</v>
      </c>
      <c r="S3088">
        <v>0</v>
      </c>
      <c r="T3088">
        <v>1</v>
      </c>
      <c r="U3088">
        <v>2</v>
      </c>
      <c r="V3088">
        <v>0</v>
      </c>
      <c r="W3088">
        <v>1</v>
      </c>
      <c r="X3088">
        <v>0</v>
      </c>
      <c r="Y3088">
        <v>0</v>
      </c>
      <c r="Z3088">
        <v>1</v>
      </c>
      <c r="AA3088">
        <v>2</v>
      </c>
      <c r="AB3088">
        <v>0</v>
      </c>
      <c r="AC3088" s="419">
        <f t="shared" si="294"/>
        <v>1</v>
      </c>
      <c r="AD3088" s="419">
        <f t="shared" si="295"/>
        <v>0</v>
      </c>
      <c r="AE3088" s="419">
        <f t="shared" si="296"/>
        <v>0</v>
      </c>
      <c r="AF3088" s="419">
        <f t="shared" si="297"/>
        <v>0</v>
      </c>
      <c r="AG3088" s="419">
        <f t="shared" si="298"/>
        <v>0</v>
      </c>
      <c r="AH3088" s="419">
        <f t="shared" si="299"/>
        <v>0</v>
      </c>
    </row>
    <row r="3089" spans="1:34" ht="14.5" x14ac:dyDescent="0.35">
      <c r="A3089" s="681" t="s">
        <v>10605</v>
      </c>
      <c r="B3089" s="682" t="s">
        <v>10604</v>
      </c>
      <c r="C3089" s="419"/>
      <c r="D3089" s="419"/>
      <c r="E3089" s="419"/>
      <c r="F3089" s="419"/>
      <c r="G3089" s="419"/>
      <c r="H3089" s="419"/>
      <c r="I3089" s="419"/>
      <c r="J3089" s="419"/>
      <c r="K3089" s="419"/>
      <c r="L3089" s="419"/>
      <c r="M3089" t="s">
        <v>699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 s="419">
        <f t="shared" si="294"/>
        <v>0</v>
      </c>
      <c r="AD3089" s="419">
        <f t="shared" si="295"/>
        <v>0</v>
      </c>
      <c r="AE3089" s="419">
        <f t="shared" si="296"/>
        <v>0</v>
      </c>
      <c r="AF3089" s="419">
        <f t="shared" si="297"/>
        <v>0</v>
      </c>
      <c r="AG3089" s="419">
        <f t="shared" si="298"/>
        <v>0</v>
      </c>
      <c r="AH3089" s="419">
        <f t="shared" si="299"/>
        <v>0</v>
      </c>
    </row>
    <row r="3090" spans="1:34" ht="14.5" x14ac:dyDescent="0.35">
      <c r="A3090" s="681" t="s">
        <v>9337</v>
      </c>
      <c r="B3090" s="682" t="s">
        <v>9336</v>
      </c>
      <c r="C3090" s="419"/>
      <c r="D3090" s="419"/>
      <c r="E3090" s="419"/>
      <c r="F3090" s="419"/>
      <c r="G3090" s="419"/>
      <c r="H3090" s="419"/>
      <c r="I3090" s="419"/>
      <c r="J3090" s="419"/>
      <c r="K3090" s="419"/>
      <c r="L3090" s="419"/>
      <c r="M3090" t="s">
        <v>3164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 s="419">
        <f t="shared" si="294"/>
        <v>0</v>
      </c>
      <c r="AD3090" s="419">
        <f t="shared" si="295"/>
        <v>0</v>
      </c>
      <c r="AE3090" s="419">
        <f t="shared" si="296"/>
        <v>0</v>
      </c>
      <c r="AF3090" s="419">
        <f t="shared" si="297"/>
        <v>0</v>
      </c>
      <c r="AG3090" s="419">
        <f t="shared" si="298"/>
        <v>0</v>
      </c>
      <c r="AH3090" s="419">
        <f t="shared" si="299"/>
        <v>0</v>
      </c>
    </row>
    <row r="3091" spans="1:34" ht="14.5" x14ac:dyDescent="0.35">
      <c r="A3091" s="681" t="s">
        <v>5758</v>
      </c>
      <c r="B3091" s="682" t="s">
        <v>6378</v>
      </c>
      <c r="C3091" s="419"/>
      <c r="D3091" s="419"/>
      <c r="E3091" s="419"/>
      <c r="F3091" s="419"/>
      <c r="G3091" s="419"/>
      <c r="H3091" s="419"/>
      <c r="I3091" s="419"/>
      <c r="J3091" s="419"/>
      <c r="K3091" s="419"/>
      <c r="L3091" s="419"/>
      <c r="M3091" t="s">
        <v>6379</v>
      </c>
      <c r="N3091">
        <v>8</v>
      </c>
      <c r="O3091">
        <v>5</v>
      </c>
      <c r="P3091">
        <v>3</v>
      </c>
      <c r="Q3091">
        <v>0</v>
      </c>
      <c r="R3091">
        <v>1</v>
      </c>
      <c r="S3091">
        <v>2</v>
      </c>
      <c r="T3091">
        <v>2</v>
      </c>
      <c r="U3091">
        <v>3</v>
      </c>
      <c r="V3091">
        <v>0</v>
      </c>
      <c r="W3091">
        <v>0</v>
      </c>
      <c r="X3091">
        <v>1</v>
      </c>
      <c r="Y3091">
        <v>0</v>
      </c>
      <c r="Z3091">
        <v>1</v>
      </c>
      <c r="AA3091">
        <v>3</v>
      </c>
      <c r="AB3091">
        <v>0</v>
      </c>
      <c r="AC3091" s="419">
        <f t="shared" si="294"/>
        <v>0</v>
      </c>
      <c r="AD3091" s="419">
        <f t="shared" si="295"/>
        <v>0</v>
      </c>
      <c r="AE3091" s="419">
        <f t="shared" si="296"/>
        <v>2</v>
      </c>
      <c r="AF3091" s="419">
        <f t="shared" si="297"/>
        <v>1</v>
      </c>
      <c r="AG3091" s="419">
        <f t="shared" si="298"/>
        <v>0</v>
      </c>
      <c r="AH3091" s="419">
        <f t="shared" si="299"/>
        <v>0</v>
      </c>
    </row>
    <row r="3092" spans="1:34" ht="14.5" x14ac:dyDescent="0.35">
      <c r="A3092" s="681" t="s">
        <v>9644</v>
      </c>
      <c r="B3092" s="682" t="s">
        <v>9643</v>
      </c>
      <c r="C3092" s="419"/>
      <c r="D3092" s="419"/>
      <c r="E3092" s="419"/>
      <c r="F3092" s="419"/>
      <c r="G3092" s="419"/>
      <c r="H3092" s="419"/>
      <c r="I3092" s="419"/>
      <c r="J3092" s="419"/>
      <c r="K3092" s="419"/>
      <c r="L3092" s="419"/>
      <c r="M3092" t="s">
        <v>21631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 s="419">
        <f t="shared" si="294"/>
        <v>0</v>
      </c>
      <c r="AD3092" s="419">
        <f t="shared" si="295"/>
        <v>0</v>
      </c>
      <c r="AE3092" s="419">
        <f t="shared" si="296"/>
        <v>0</v>
      </c>
      <c r="AF3092" s="419">
        <f t="shared" si="297"/>
        <v>0</v>
      </c>
      <c r="AG3092" s="419">
        <f t="shared" si="298"/>
        <v>0</v>
      </c>
      <c r="AH3092" s="419">
        <f t="shared" si="299"/>
        <v>0</v>
      </c>
    </row>
    <row r="3093" spans="1:34" ht="14.5" x14ac:dyDescent="0.35">
      <c r="A3093" s="681" t="s">
        <v>5096</v>
      </c>
      <c r="B3093" s="682" t="s">
        <v>6381</v>
      </c>
      <c r="C3093" s="419"/>
      <c r="D3093" s="419"/>
      <c r="E3093" s="419"/>
      <c r="F3093" s="419"/>
      <c r="G3093" s="419"/>
      <c r="H3093" s="419"/>
      <c r="I3093" s="419"/>
      <c r="J3093" s="419"/>
      <c r="K3093" s="419"/>
      <c r="L3093" s="419"/>
      <c r="M3093" t="s">
        <v>6382</v>
      </c>
      <c r="N3093">
        <v>2</v>
      </c>
      <c r="O3093">
        <v>2</v>
      </c>
      <c r="P3093">
        <v>0</v>
      </c>
      <c r="Q3093">
        <v>2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2</v>
      </c>
      <c r="X3093">
        <v>0</v>
      </c>
      <c r="Y3093">
        <v>0</v>
      </c>
      <c r="Z3093">
        <v>0</v>
      </c>
      <c r="AA3093">
        <v>0</v>
      </c>
      <c r="AB3093">
        <v>0</v>
      </c>
      <c r="AC3093" s="419">
        <f t="shared" si="294"/>
        <v>0</v>
      </c>
      <c r="AD3093" s="419">
        <f t="shared" si="295"/>
        <v>0</v>
      </c>
      <c r="AE3093" s="419">
        <f t="shared" si="296"/>
        <v>0</v>
      </c>
      <c r="AF3093" s="419">
        <f t="shared" si="297"/>
        <v>0</v>
      </c>
      <c r="AG3093" s="419">
        <f t="shared" si="298"/>
        <v>0</v>
      </c>
      <c r="AH3093" s="419">
        <f t="shared" si="299"/>
        <v>0</v>
      </c>
    </row>
    <row r="3094" spans="1:34" ht="14.5" x14ac:dyDescent="0.35">
      <c r="A3094" s="681" t="s">
        <v>2920</v>
      </c>
      <c r="B3094" s="682" t="s">
        <v>11662</v>
      </c>
      <c r="C3094" s="419"/>
      <c r="D3094" s="419"/>
      <c r="E3094" s="419"/>
      <c r="F3094" s="419"/>
      <c r="G3094" s="419"/>
      <c r="H3094" s="419"/>
      <c r="I3094" s="419"/>
      <c r="J3094" s="419"/>
      <c r="K3094" s="419"/>
      <c r="L3094" s="419"/>
      <c r="M3094" t="s">
        <v>4075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 s="419">
        <f t="shared" si="294"/>
        <v>0</v>
      </c>
      <c r="AD3094" s="419">
        <f t="shared" si="295"/>
        <v>0</v>
      </c>
      <c r="AE3094" s="419">
        <f t="shared" si="296"/>
        <v>0</v>
      </c>
      <c r="AF3094" s="419">
        <f t="shared" si="297"/>
        <v>0</v>
      </c>
      <c r="AG3094" s="419">
        <f t="shared" si="298"/>
        <v>0</v>
      </c>
      <c r="AH3094" s="419">
        <f t="shared" si="299"/>
        <v>0</v>
      </c>
    </row>
    <row r="3095" spans="1:34" ht="14.5" x14ac:dyDescent="0.35">
      <c r="A3095" s="681" t="s">
        <v>3362</v>
      </c>
      <c r="B3095" s="682" t="s">
        <v>6384</v>
      </c>
      <c r="C3095" s="419"/>
      <c r="D3095" s="419"/>
      <c r="E3095" s="419"/>
      <c r="F3095" s="419"/>
      <c r="G3095" s="419"/>
      <c r="H3095" s="419"/>
      <c r="I3095" s="419"/>
      <c r="J3095" s="419"/>
      <c r="K3095" s="419"/>
      <c r="L3095" s="419"/>
      <c r="M3095" t="s">
        <v>7709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 s="419">
        <f t="shared" si="294"/>
        <v>0</v>
      </c>
      <c r="AD3095" s="419">
        <f t="shared" si="295"/>
        <v>0</v>
      </c>
      <c r="AE3095" s="419">
        <f t="shared" si="296"/>
        <v>0</v>
      </c>
      <c r="AF3095" s="419">
        <f t="shared" si="297"/>
        <v>0</v>
      </c>
      <c r="AG3095" s="419">
        <f t="shared" si="298"/>
        <v>0</v>
      </c>
      <c r="AH3095" s="419">
        <f t="shared" si="299"/>
        <v>0</v>
      </c>
    </row>
    <row r="3096" spans="1:34" ht="14.5" x14ac:dyDescent="0.35">
      <c r="A3096" s="681" t="s">
        <v>3344</v>
      </c>
      <c r="B3096" s="682" t="s">
        <v>8392</v>
      </c>
      <c r="C3096" s="419"/>
      <c r="D3096" s="419"/>
      <c r="E3096" s="419"/>
      <c r="F3096" s="419"/>
      <c r="G3096" s="419"/>
      <c r="H3096" s="419"/>
      <c r="I3096" s="419"/>
      <c r="J3096" s="419"/>
      <c r="K3096" s="419"/>
      <c r="L3096" s="419"/>
      <c r="M3096" t="s">
        <v>4715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 s="419">
        <f t="shared" si="294"/>
        <v>0</v>
      </c>
      <c r="AD3096" s="419">
        <f t="shared" si="295"/>
        <v>0</v>
      </c>
      <c r="AE3096" s="419">
        <f t="shared" si="296"/>
        <v>0</v>
      </c>
      <c r="AF3096" s="419">
        <f t="shared" si="297"/>
        <v>0</v>
      </c>
      <c r="AG3096" s="419">
        <f t="shared" si="298"/>
        <v>0</v>
      </c>
      <c r="AH3096" s="419">
        <f t="shared" si="299"/>
        <v>0</v>
      </c>
    </row>
    <row r="3097" spans="1:34" ht="14.5" x14ac:dyDescent="0.35">
      <c r="A3097" s="681" t="s">
        <v>10882</v>
      </c>
      <c r="B3097" s="682" t="s">
        <v>10881</v>
      </c>
      <c r="C3097" s="419"/>
      <c r="D3097" s="419"/>
      <c r="E3097" s="419"/>
      <c r="F3097" s="419"/>
      <c r="G3097" s="419"/>
      <c r="H3097" s="419"/>
      <c r="I3097" s="419"/>
      <c r="J3097" s="419"/>
      <c r="K3097" s="419"/>
      <c r="L3097" s="419"/>
      <c r="M3097" t="s">
        <v>9330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 s="419">
        <f t="shared" si="294"/>
        <v>0</v>
      </c>
      <c r="AD3097" s="419">
        <f t="shared" si="295"/>
        <v>0</v>
      </c>
      <c r="AE3097" s="419">
        <f t="shared" si="296"/>
        <v>0</v>
      </c>
      <c r="AF3097" s="419">
        <f t="shared" si="297"/>
        <v>0</v>
      </c>
      <c r="AG3097" s="419">
        <f t="shared" si="298"/>
        <v>0</v>
      </c>
      <c r="AH3097" s="419">
        <f t="shared" si="299"/>
        <v>0</v>
      </c>
    </row>
    <row r="3098" spans="1:34" ht="14.5" x14ac:dyDescent="0.35">
      <c r="A3098" s="681" t="s">
        <v>7329</v>
      </c>
      <c r="B3098" s="682" t="s">
        <v>8397</v>
      </c>
      <c r="C3098" s="419"/>
      <c r="D3098" s="419"/>
      <c r="E3098" s="419"/>
      <c r="F3098" s="419"/>
      <c r="G3098" s="419"/>
      <c r="H3098" s="419"/>
      <c r="I3098" s="419"/>
      <c r="J3098" s="419"/>
      <c r="K3098" s="419"/>
      <c r="L3098" s="419"/>
      <c r="M3098" t="s">
        <v>10884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 s="419">
        <f t="shared" si="294"/>
        <v>0</v>
      </c>
      <c r="AD3098" s="419">
        <f t="shared" si="295"/>
        <v>0</v>
      </c>
      <c r="AE3098" s="419">
        <f t="shared" si="296"/>
        <v>0</v>
      </c>
      <c r="AF3098" s="419">
        <f t="shared" si="297"/>
        <v>0</v>
      </c>
      <c r="AG3098" s="419">
        <f t="shared" si="298"/>
        <v>0</v>
      </c>
      <c r="AH3098" s="419">
        <f t="shared" si="299"/>
        <v>0</v>
      </c>
    </row>
    <row r="3099" spans="1:34" ht="14.5" x14ac:dyDescent="0.35">
      <c r="A3099" s="681" t="s">
        <v>7331</v>
      </c>
      <c r="B3099" s="682" t="s">
        <v>6386</v>
      </c>
      <c r="C3099" s="419"/>
      <c r="D3099" s="419"/>
      <c r="E3099" s="419"/>
      <c r="F3099" s="419"/>
      <c r="G3099" s="419"/>
      <c r="H3099" s="419"/>
      <c r="I3099" s="419"/>
      <c r="J3099" s="419"/>
      <c r="K3099" s="419"/>
      <c r="L3099" s="419"/>
      <c r="M3099" t="s">
        <v>1491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 s="419">
        <f t="shared" si="294"/>
        <v>0</v>
      </c>
      <c r="AD3099" s="419">
        <f t="shared" si="295"/>
        <v>0</v>
      </c>
      <c r="AE3099" s="419">
        <f t="shared" si="296"/>
        <v>0</v>
      </c>
      <c r="AF3099" s="419">
        <f t="shared" si="297"/>
        <v>0</v>
      </c>
      <c r="AG3099" s="419">
        <f t="shared" si="298"/>
        <v>0</v>
      </c>
      <c r="AH3099" s="419">
        <f t="shared" si="299"/>
        <v>0</v>
      </c>
    </row>
    <row r="3100" spans="1:34" ht="14.5" x14ac:dyDescent="0.35">
      <c r="A3100" s="681" t="s">
        <v>7332</v>
      </c>
      <c r="B3100" s="682" t="s">
        <v>6387</v>
      </c>
      <c r="C3100" s="419"/>
      <c r="D3100" s="419"/>
      <c r="E3100" s="419"/>
      <c r="F3100" s="419"/>
      <c r="G3100" s="419"/>
      <c r="H3100" s="419"/>
      <c r="I3100" s="419"/>
      <c r="J3100" s="419"/>
      <c r="K3100" s="419"/>
      <c r="L3100" s="419"/>
      <c r="M3100" t="s">
        <v>6388</v>
      </c>
      <c r="N3100">
        <v>15</v>
      </c>
      <c r="O3100">
        <v>7</v>
      </c>
      <c r="P3100">
        <v>8</v>
      </c>
      <c r="Q3100">
        <v>10</v>
      </c>
      <c r="R3100">
        <v>5</v>
      </c>
      <c r="S3100">
        <v>0</v>
      </c>
      <c r="T3100">
        <v>0</v>
      </c>
      <c r="U3100">
        <v>0</v>
      </c>
      <c r="V3100">
        <v>0</v>
      </c>
      <c r="W3100">
        <v>4</v>
      </c>
      <c r="X3100">
        <v>3</v>
      </c>
      <c r="Y3100">
        <v>0</v>
      </c>
      <c r="Z3100">
        <v>0</v>
      </c>
      <c r="AA3100">
        <v>0</v>
      </c>
      <c r="AB3100">
        <v>0</v>
      </c>
      <c r="AC3100" s="419">
        <f t="shared" si="294"/>
        <v>6</v>
      </c>
      <c r="AD3100" s="419">
        <f t="shared" si="295"/>
        <v>2</v>
      </c>
      <c r="AE3100" s="419">
        <f t="shared" si="296"/>
        <v>0</v>
      </c>
      <c r="AF3100" s="419">
        <f t="shared" si="297"/>
        <v>0</v>
      </c>
      <c r="AG3100" s="419">
        <f t="shared" si="298"/>
        <v>0</v>
      </c>
      <c r="AH3100" s="419">
        <f t="shared" si="299"/>
        <v>0</v>
      </c>
    </row>
    <row r="3101" spans="1:34" ht="14.5" x14ac:dyDescent="0.35">
      <c r="A3101" s="681" t="s">
        <v>7334</v>
      </c>
      <c r="B3101" s="682" t="s">
        <v>6389</v>
      </c>
      <c r="C3101" s="419"/>
      <c r="D3101" s="419"/>
      <c r="E3101" s="419"/>
      <c r="F3101" s="419"/>
      <c r="G3101" s="419"/>
      <c r="H3101" s="419"/>
      <c r="I3101" s="419"/>
      <c r="J3101" s="419"/>
      <c r="K3101" s="419"/>
      <c r="L3101" s="419"/>
      <c r="M3101" t="s">
        <v>6390</v>
      </c>
      <c r="N3101">
        <v>30</v>
      </c>
      <c r="O3101">
        <v>14</v>
      </c>
      <c r="P3101">
        <v>16</v>
      </c>
      <c r="Q3101">
        <v>1</v>
      </c>
      <c r="R3101">
        <v>4</v>
      </c>
      <c r="S3101">
        <v>0</v>
      </c>
      <c r="T3101">
        <v>12</v>
      </c>
      <c r="U3101">
        <v>11</v>
      </c>
      <c r="V3101">
        <v>2</v>
      </c>
      <c r="W3101">
        <v>0</v>
      </c>
      <c r="X3101">
        <v>2</v>
      </c>
      <c r="Y3101">
        <v>0</v>
      </c>
      <c r="Z3101">
        <v>5</v>
      </c>
      <c r="AA3101">
        <v>6</v>
      </c>
      <c r="AB3101">
        <v>1</v>
      </c>
      <c r="AC3101" s="419">
        <f t="shared" si="294"/>
        <v>1</v>
      </c>
      <c r="AD3101" s="419">
        <f t="shared" si="295"/>
        <v>2</v>
      </c>
      <c r="AE3101" s="419">
        <f t="shared" si="296"/>
        <v>0</v>
      </c>
      <c r="AF3101" s="419">
        <f t="shared" si="297"/>
        <v>7</v>
      </c>
      <c r="AG3101" s="419">
        <f t="shared" si="298"/>
        <v>5</v>
      </c>
      <c r="AH3101" s="419">
        <f t="shared" si="299"/>
        <v>1</v>
      </c>
    </row>
    <row r="3102" spans="1:34" ht="14.5" x14ac:dyDescent="0.35">
      <c r="A3102" s="681" t="s">
        <v>7336</v>
      </c>
      <c r="B3102" s="682" t="s">
        <v>6392</v>
      </c>
      <c r="C3102" s="419"/>
      <c r="D3102" s="419"/>
      <c r="E3102" s="419"/>
      <c r="F3102" s="419"/>
      <c r="G3102" s="419"/>
      <c r="H3102" s="419"/>
      <c r="I3102" s="419"/>
      <c r="J3102" s="419"/>
      <c r="K3102" s="419"/>
      <c r="L3102" s="419"/>
      <c r="M3102" t="s">
        <v>14442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 s="419">
        <f t="shared" si="294"/>
        <v>0</v>
      </c>
      <c r="AD3102" s="419">
        <f t="shared" si="295"/>
        <v>0</v>
      </c>
      <c r="AE3102" s="419">
        <f t="shared" si="296"/>
        <v>0</v>
      </c>
      <c r="AF3102" s="419">
        <f t="shared" si="297"/>
        <v>0</v>
      </c>
      <c r="AG3102" s="419">
        <f t="shared" si="298"/>
        <v>0</v>
      </c>
      <c r="AH3102" s="419">
        <f t="shared" si="299"/>
        <v>0</v>
      </c>
    </row>
    <row r="3103" spans="1:34" ht="14.5" x14ac:dyDescent="0.35">
      <c r="A3103" s="681" t="s">
        <v>7338</v>
      </c>
      <c r="B3103" s="682" t="s">
        <v>11519</v>
      </c>
      <c r="C3103" s="419"/>
      <c r="D3103" s="419"/>
      <c r="E3103" s="419"/>
      <c r="F3103" s="419"/>
      <c r="G3103" s="419"/>
      <c r="H3103" s="419"/>
      <c r="I3103" s="419"/>
      <c r="J3103" s="419"/>
      <c r="K3103" s="419"/>
      <c r="L3103" s="419"/>
      <c r="M3103" t="s">
        <v>11520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 s="419">
        <f t="shared" si="294"/>
        <v>0</v>
      </c>
      <c r="AD3103" s="419">
        <f t="shared" si="295"/>
        <v>0</v>
      </c>
      <c r="AE3103" s="419">
        <f t="shared" si="296"/>
        <v>0</v>
      </c>
      <c r="AF3103" s="419">
        <f t="shared" si="297"/>
        <v>0</v>
      </c>
      <c r="AG3103" s="419">
        <f t="shared" si="298"/>
        <v>0</v>
      </c>
      <c r="AH3103" s="419">
        <f t="shared" si="299"/>
        <v>0</v>
      </c>
    </row>
    <row r="3104" spans="1:34" ht="14.5" x14ac:dyDescent="0.35">
      <c r="A3104" s="681" t="s">
        <v>13564</v>
      </c>
      <c r="B3104" s="682" t="s">
        <v>14342</v>
      </c>
      <c r="C3104" s="419"/>
      <c r="D3104" s="419"/>
      <c r="E3104" s="419"/>
      <c r="F3104" s="419"/>
      <c r="G3104" s="419"/>
      <c r="H3104" s="419"/>
      <c r="I3104" s="419"/>
      <c r="J3104" s="419"/>
      <c r="K3104" s="419"/>
      <c r="L3104" s="419"/>
      <c r="M3104" t="s">
        <v>15583</v>
      </c>
      <c r="N3104">
        <v>16</v>
      </c>
      <c r="O3104">
        <v>6</v>
      </c>
      <c r="P3104">
        <v>10</v>
      </c>
      <c r="Q3104">
        <v>0</v>
      </c>
      <c r="R3104">
        <v>5</v>
      </c>
      <c r="S3104">
        <v>5</v>
      </c>
      <c r="T3104">
        <v>0</v>
      </c>
      <c r="U3104">
        <v>6</v>
      </c>
      <c r="V3104">
        <v>0</v>
      </c>
      <c r="W3104">
        <v>0</v>
      </c>
      <c r="X3104">
        <v>1</v>
      </c>
      <c r="Y3104">
        <v>3</v>
      </c>
      <c r="Z3104">
        <v>0</v>
      </c>
      <c r="AA3104">
        <v>2</v>
      </c>
      <c r="AB3104">
        <v>0</v>
      </c>
      <c r="AC3104" s="419">
        <f t="shared" si="294"/>
        <v>0</v>
      </c>
      <c r="AD3104" s="419">
        <f t="shared" si="295"/>
        <v>4</v>
      </c>
      <c r="AE3104" s="419">
        <f t="shared" si="296"/>
        <v>2</v>
      </c>
      <c r="AF3104" s="419">
        <f t="shared" si="297"/>
        <v>0</v>
      </c>
      <c r="AG3104" s="419">
        <f t="shared" si="298"/>
        <v>4</v>
      </c>
      <c r="AH3104" s="419">
        <f t="shared" si="299"/>
        <v>0</v>
      </c>
    </row>
    <row r="3105" spans="1:34" ht="14.5" x14ac:dyDescent="0.35">
      <c r="A3105" s="681" t="s">
        <v>11080</v>
      </c>
      <c r="B3105" s="682" t="s">
        <v>11079</v>
      </c>
      <c r="C3105" s="419"/>
      <c r="D3105" s="419"/>
      <c r="E3105" s="419"/>
      <c r="F3105" s="419"/>
      <c r="G3105" s="419"/>
      <c r="H3105" s="419"/>
      <c r="I3105" s="419"/>
      <c r="J3105" s="419"/>
      <c r="K3105" s="419"/>
      <c r="L3105" s="419"/>
      <c r="M3105" t="s">
        <v>22768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 s="419">
        <f t="shared" si="294"/>
        <v>0</v>
      </c>
      <c r="AD3105" s="419">
        <f t="shared" si="295"/>
        <v>0</v>
      </c>
      <c r="AE3105" s="419">
        <f t="shared" si="296"/>
        <v>0</v>
      </c>
      <c r="AF3105" s="419">
        <f t="shared" si="297"/>
        <v>0</v>
      </c>
      <c r="AG3105" s="419">
        <f t="shared" si="298"/>
        <v>0</v>
      </c>
      <c r="AH3105" s="419">
        <f t="shared" si="299"/>
        <v>0</v>
      </c>
    </row>
    <row r="3106" spans="1:34" ht="14.5" x14ac:dyDescent="0.35">
      <c r="A3106" s="681" t="s">
        <v>13299</v>
      </c>
      <c r="B3106" s="682" t="s">
        <v>14342</v>
      </c>
      <c r="C3106" s="419"/>
      <c r="D3106" s="419"/>
      <c r="E3106" s="419"/>
      <c r="F3106" s="419"/>
      <c r="G3106" s="419"/>
      <c r="H3106" s="419"/>
      <c r="I3106" s="419"/>
      <c r="J3106" s="419"/>
      <c r="K3106" s="419"/>
      <c r="L3106" s="419"/>
      <c r="M3106" t="s">
        <v>13565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 s="419">
        <f t="shared" si="294"/>
        <v>0</v>
      </c>
      <c r="AD3106" s="419">
        <f t="shared" si="295"/>
        <v>0</v>
      </c>
      <c r="AE3106" s="419">
        <f t="shared" si="296"/>
        <v>0</v>
      </c>
      <c r="AF3106" s="419">
        <f t="shared" si="297"/>
        <v>0</v>
      </c>
      <c r="AG3106" s="419">
        <f t="shared" si="298"/>
        <v>0</v>
      </c>
      <c r="AH3106" s="419">
        <f t="shared" si="299"/>
        <v>0</v>
      </c>
    </row>
    <row r="3107" spans="1:34" ht="14.5" x14ac:dyDescent="0.35">
      <c r="A3107" s="681" t="s">
        <v>7344</v>
      </c>
      <c r="B3107" s="682" t="s">
        <v>6393</v>
      </c>
      <c r="C3107" s="419"/>
      <c r="D3107" s="419"/>
      <c r="E3107" s="419"/>
      <c r="F3107" s="419"/>
      <c r="G3107" s="419"/>
      <c r="H3107" s="419"/>
      <c r="I3107" s="419"/>
      <c r="J3107" s="419"/>
      <c r="K3107" s="419"/>
      <c r="L3107" s="419"/>
      <c r="M3107" t="s">
        <v>6394</v>
      </c>
      <c r="N3107">
        <v>2</v>
      </c>
      <c r="O3107">
        <v>2</v>
      </c>
      <c r="P3107">
        <v>0</v>
      </c>
      <c r="Q3107">
        <v>0</v>
      </c>
      <c r="R3107">
        <v>2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2</v>
      </c>
      <c r="Y3107">
        <v>0</v>
      </c>
      <c r="Z3107">
        <v>0</v>
      </c>
      <c r="AA3107">
        <v>0</v>
      </c>
      <c r="AB3107">
        <v>0</v>
      </c>
      <c r="AC3107" s="419">
        <f t="shared" si="294"/>
        <v>0</v>
      </c>
      <c r="AD3107" s="419">
        <f t="shared" si="295"/>
        <v>0</v>
      </c>
      <c r="AE3107" s="419">
        <f t="shared" si="296"/>
        <v>0</v>
      </c>
      <c r="AF3107" s="419">
        <f t="shared" si="297"/>
        <v>0</v>
      </c>
      <c r="AG3107" s="419">
        <f t="shared" si="298"/>
        <v>0</v>
      </c>
      <c r="AH3107" s="419">
        <f t="shared" si="299"/>
        <v>0</v>
      </c>
    </row>
    <row r="3108" spans="1:34" ht="14.5" x14ac:dyDescent="0.35">
      <c r="A3108" s="681" t="s">
        <v>13569</v>
      </c>
      <c r="B3108" s="682" t="s">
        <v>14342</v>
      </c>
      <c r="C3108" s="419"/>
      <c r="D3108" s="419"/>
      <c r="E3108" s="419"/>
      <c r="F3108" s="419"/>
      <c r="G3108" s="419"/>
      <c r="H3108" s="419"/>
      <c r="I3108" s="419"/>
      <c r="J3108" s="419"/>
      <c r="K3108" s="419"/>
      <c r="L3108" s="419"/>
      <c r="M3108" t="s">
        <v>17151</v>
      </c>
      <c r="N3108">
        <v>2</v>
      </c>
      <c r="O3108">
        <v>1</v>
      </c>
      <c r="P3108">
        <v>1</v>
      </c>
      <c r="Q3108">
        <v>0</v>
      </c>
      <c r="R3108">
        <v>0</v>
      </c>
      <c r="S3108">
        <v>0</v>
      </c>
      <c r="T3108">
        <v>0</v>
      </c>
      <c r="U3108">
        <v>2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1</v>
      </c>
      <c r="AB3108">
        <v>0</v>
      </c>
      <c r="AC3108" s="419">
        <f t="shared" si="294"/>
        <v>0</v>
      </c>
      <c r="AD3108" s="419">
        <f t="shared" si="295"/>
        <v>0</v>
      </c>
      <c r="AE3108" s="419">
        <f t="shared" si="296"/>
        <v>0</v>
      </c>
      <c r="AF3108" s="419">
        <f t="shared" si="297"/>
        <v>0</v>
      </c>
      <c r="AG3108" s="419">
        <f t="shared" si="298"/>
        <v>1</v>
      </c>
      <c r="AH3108" s="419">
        <f t="shared" si="299"/>
        <v>0</v>
      </c>
    </row>
    <row r="3109" spans="1:34" ht="14.5" x14ac:dyDescent="0.35">
      <c r="A3109" s="681" t="s">
        <v>7345</v>
      </c>
      <c r="B3109" s="682" t="s">
        <v>6395</v>
      </c>
      <c r="C3109" s="419"/>
      <c r="D3109" s="419"/>
      <c r="E3109" s="419"/>
      <c r="F3109" s="419"/>
      <c r="G3109" s="419"/>
      <c r="H3109" s="419"/>
      <c r="I3109" s="419"/>
      <c r="J3109" s="419"/>
      <c r="K3109" s="419"/>
      <c r="L3109" s="419"/>
      <c r="M3109" t="s">
        <v>6396</v>
      </c>
      <c r="N3109">
        <v>1</v>
      </c>
      <c r="O3109">
        <v>1</v>
      </c>
      <c r="P3109">
        <v>0</v>
      </c>
      <c r="Q3109">
        <v>1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1</v>
      </c>
      <c r="X3109">
        <v>0</v>
      </c>
      <c r="Y3109">
        <v>0</v>
      </c>
      <c r="Z3109">
        <v>0</v>
      </c>
      <c r="AA3109">
        <v>0</v>
      </c>
      <c r="AB3109">
        <v>0</v>
      </c>
      <c r="AC3109" s="419">
        <f t="shared" si="294"/>
        <v>0</v>
      </c>
      <c r="AD3109" s="419">
        <f t="shared" si="295"/>
        <v>0</v>
      </c>
      <c r="AE3109" s="419">
        <f t="shared" si="296"/>
        <v>0</v>
      </c>
      <c r="AF3109" s="419">
        <f t="shared" si="297"/>
        <v>0</v>
      </c>
      <c r="AG3109" s="419">
        <f t="shared" si="298"/>
        <v>0</v>
      </c>
      <c r="AH3109" s="419">
        <f t="shared" si="299"/>
        <v>0</v>
      </c>
    </row>
    <row r="3110" spans="1:34" ht="14.5" x14ac:dyDescent="0.35">
      <c r="A3110" s="681" t="s">
        <v>7347</v>
      </c>
      <c r="B3110" s="682" t="s">
        <v>10292</v>
      </c>
      <c r="C3110" s="419"/>
      <c r="D3110" s="419"/>
      <c r="E3110" s="419"/>
      <c r="F3110" s="419"/>
      <c r="G3110" s="419"/>
      <c r="H3110" s="419"/>
      <c r="I3110" s="419"/>
      <c r="J3110" s="419"/>
      <c r="K3110" s="419"/>
      <c r="L3110" s="419"/>
      <c r="M3110" t="s">
        <v>3098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 s="419">
        <f t="shared" si="294"/>
        <v>0</v>
      </c>
      <c r="AD3110" s="419">
        <f t="shared" si="295"/>
        <v>0</v>
      </c>
      <c r="AE3110" s="419">
        <f t="shared" si="296"/>
        <v>0</v>
      </c>
      <c r="AF3110" s="419">
        <f t="shared" si="297"/>
        <v>0</v>
      </c>
      <c r="AG3110" s="419">
        <f t="shared" si="298"/>
        <v>0</v>
      </c>
      <c r="AH3110" s="419">
        <f t="shared" si="299"/>
        <v>0</v>
      </c>
    </row>
    <row r="3111" spans="1:34" ht="14.5" x14ac:dyDescent="0.35">
      <c r="A3111" s="681" t="s">
        <v>8295</v>
      </c>
      <c r="B3111" s="682" t="s">
        <v>8294</v>
      </c>
      <c r="C3111" s="419"/>
      <c r="D3111" s="419"/>
      <c r="E3111" s="419"/>
      <c r="F3111" s="419"/>
      <c r="G3111" s="419"/>
      <c r="H3111" s="419"/>
      <c r="I3111" s="419"/>
      <c r="J3111" s="419"/>
      <c r="K3111" s="419"/>
      <c r="L3111" s="419"/>
      <c r="M3111" t="s">
        <v>748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 s="419">
        <f t="shared" si="294"/>
        <v>0</v>
      </c>
      <c r="AD3111" s="419">
        <f t="shared" si="295"/>
        <v>0</v>
      </c>
      <c r="AE3111" s="419">
        <f t="shared" si="296"/>
        <v>0</v>
      </c>
      <c r="AF3111" s="419">
        <f t="shared" si="297"/>
        <v>0</v>
      </c>
      <c r="AG3111" s="419">
        <f t="shared" si="298"/>
        <v>0</v>
      </c>
      <c r="AH3111" s="419">
        <f t="shared" si="299"/>
        <v>0</v>
      </c>
    </row>
    <row r="3112" spans="1:34" ht="14.5" x14ac:dyDescent="0.35">
      <c r="A3112" s="681" t="s">
        <v>13574</v>
      </c>
      <c r="B3112" s="682" t="s">
        <v>14342</v>
      </c>
      <c r="C3112" s="419"/>
      <c r="D3112" s="419"/>
      <c r="E3112" s="419"/>
      <c r="F3112" s="419"/>
      <c r="G3112" s="419"/>
      <c r="H3112" s="419"/>
      <c r="I3112" s="419"/>
      <c r="J3112" s="419"/>
      <c r="K3112" s="419"/>
      <c r="L3112" s="419"/>
      <c r="M3112" t="s">
        <v>13570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 s="419">
        <f t="shared" si="294"/>
        <v>0</v>
      </c>
      <c r="AD3112" s="419">
        <f t="shared" si="295"/>
        <v>0</v>
      </c>
      <c r="AE3112" s="419">
        <f t="shared" si="296"/>
        <v>0</v>
      </c>
      <c r="AF3112" s="419">
        <f t="shared" si="297"/>
        <v>0</v>
      </c>
      <c r="AG3112" s="419">
        <f t="shared" si="298"/>
        <v>0</v>
      </c>
      <c r="AH3112" s="419">
        <f t="shared" si="299"/>
        <v>0</v>
      </c>
    </row>
    <row r="3113" spans="1:34" ht="14.5" x14ac:dyDescent="0.35">
      <c r="A3113" s="681" t="s">
        <v>13238</v>
      </c>
      <c r="B3113" s="682" t="s">
        <v>14342</v>
      </c>
      <c r="C3113" s="419"/>
      <c r="D3113" s="419"/>
      <c r="E3113" s="419"/>
      <c r="F3113" s="419"/>
      <c r="G3113" s="419"/>
      <c r="H3113" s="419"/>
      <c r="I3113" s="419"/>
      <c r="J3113" s="419"/>
      <c r="K3113" s="419"/>
      <c r="L3113" s="419"/>
      <c r="M3113" t="s">
        <v>18454</v>
      </c>
      <c r="N3113">
        <v>1</v>
      </c>
      <c r="O3113">
        <v>0</v>
      </c>
      <c r="P3113">
        <v>1</v>
      </c>
      <c r="Q3113">
        <v>0</v>
      </c>
      <c r="R3113">
        <v>0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 s="419">
        <f t="shared" si="294"/>
        <v>0</v>
      </c>
      <c r="AD3113" s="419">
        <f t="shared" si="295"/>
        <v>0</v>
      </c>
      <c r="AE3113" s="419">
        <f t="shared" si="296"/>
        <v>0</v>
      </c>
      <c r="AF3113" s="419">
        <f t="shared" si="297"/>
        <v>0</v>
      </c>
      <c r="AG3113" s="419">
        <f t="shared" si="298"/>
        <v>1</v>
      </c>
      <c r="AH3113" s="419">
        <f t="shared" si="299"/>
        <v>0</v>
      </c>
    </row>
    <row r="3114" spans="1:34" ht="14.5" x14ac:dyDescent="0.35">
      <c r="A3114" s="681" t="s">
        <v>8858</v>
      </c>
      <c r="B3114" s="682" t="s">
        <v>9837</v>
      </c>
      <c r="C3114" s="419"/>
      <c r="D3114" s="419"/>
      <c r="E3114" s="419"/>
      <c r="F3114" s="419"/>
      <c r="G3114" s="419"/>
      <c r="H3114" s="419"/>
      <c r="I3114" s="419"/>
      <c r="J3114" s="419"/>
      <c r="K3114" s="419"/>
      <c r="L3114" s="419"/>
      <c r="M3114" t="s">
        <v>1623</v>
      </c>
      <c r="N3114">
        <v>2</v>
      </c>
      <c r="O3114">
        <v>1</v>
      </c>
      <c r="P3114">
        <v>1</v>
      </c>
      <c r="Q3114">
        <v>0</v>
      </c>
      <c r="R3114">
        <v>2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0</v>
      </c>
      <c r="AB3114">
        <v>0</v>
      </c>
      <c r="AC3114" s="419">
        <f t="shared" si="294"/>
        <v>0</v>
      </c>
      <c r="AD3114" s="419">
        <f t="shared" si="295"/>
        <v>1</v>
      </c>
      <c r="AE3114" s="419">
        <f t="shared" si="296"/>
        <v>0</v>
      </c>
      <c r="AF3114" s="419">
        <f t="shared" si="297"/>
        <v>0</v>
      </c>
      <c r="AG3114" s="419">
        <f t="shared" si="298"/>
        <v>0</v>
      </c>
      <c r="AH3114" s="419">
        <f t="shared" si="299"/>
        <v>0</v>
      </c>
    </row>
    <row r="3115" spans="1:34" ht="14.5" x14ac:dyDescent="0.35">
      <c r="A3115" s="681" t="s">
        <v>8253</v>
      </c>
      <c r="B3115" s="682" t="s">
        <v>8250</v>
      </c>
      <c r="C3115" s="419"/>
      <c r="D3115" s="419"/>
      <c r="E3115" s="419"/>
      <c r="F3115" s="419"/>
      <c r="G3115" s="419"/>
      <c r="H3115" s="419"/>
      <c r="I3115" s="419"/>
      <c r="J3115" s="419"/>
      <c r="K3115" s="419"/>
      <c r="L3115" s="419"/>
      <c r="M3115" t="s">
        <v>8252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 s="419">
        <f t="shared" si="294"/>
        <v>0</v>
      </c>
      <c r="AD3115" s="419">
        <f t="shared" si="295"/>
        <v>0</v>
      </c>
      <c r="AE3115" s="419">
        <f t="shared" si="296"/>
        <v>0</v>
      </c>
      <c r="AF3115" s="419">
        <f t="shared" si="297"/>
        <v>0</v>
      </c>
      <c r="AG3115" s="419">
        <f t="shared" si="298"/>
        <v>0</v>
      </c>
      <c r="AH3115" s="419">
        <f t="shared" si="299"/>
        <v>0</v>
      </c>
    </row>
    <row r="3116" spans="1:34" ht="14.5" x14ac:dyDescent="0.35">
      <c r="A3116" s="681" t="s">
        <v>13579</v>
      </c>
      <c r="B3116" s="682" t="s">
        <v>14342</v>
      </c>
      <c r="C3116" s="419"/>
      <c r="D3116" s="419"/>
      <c r="E3116" s="419"/>
      <c r="F3116" s="419"/>
      <c r="G3116" s="419"/>
      <c r="H3116" s="419"/>
      <c r="I3116" s="419"/>
      <c r="J3116" s="419"/>
      <c r="K3116" s="419"/>
      <c r="L3116" s="419"/>
      <c r="M3116" t="s">
        <v>18455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 s="419">
        <f t="shared" si="294"/>
        <v>0</v>
      </c>
      <c r="AD3116" s="419">
        <f t="shared" si="295"/>
        <v>0</v>
      </c>
      <c r="AE3116" s="419">
        <f t="shared" si="296"/>
        <v>0</v>
      </c>
      <c r="AF3116" s="419">
        <f t="shared" si="297"/>
        <v>0</v>
      </c>
      <c r="AG3116" s="419">
        <f t="shared" si="298"/>
        <v>0</v>
      </c>
      <c r="AH3116" s="419">
        <f t="shared" si="299"/>
        <v>0</v>
      </c>
    </row>
    <row r="3117" spans="1:34" ht="14.5" x14ac:dyDescent="0.35">
      <c r="A3117" s="681" t="s">
        <v>7781</v>
      </c>
      <c r="B3117" s="682" t="s">
        <v>6399</v>
      </c>
      <c r="C3117" s="419"/>
      <c r="D3117" s="419"/>
      <c r="E3117" s="419"/>
      <c r="F3117" s="419"/>
      <c r="G3117" s="419"/>
      <c r="H3117" s="419"/>
      <c r="I3117" s="419"/>
      <c r="J3117" s="419"/>
      <c r="K3117" s="419"/>
      <c r="L3117" s="419"/>
      <c r="M3117" t="s">
        <v>3241</v>
      </c>
      <c r="N3117">
        <v>1</v>
      </c>
      <c r="O3117">
        <v>0</v>
      </c>
      <c r="P3117">
        <v>1</v>
      </c>
      <c r="Q3117">
        <v>0</v>
      </c>
      <c r="R3117">
        <v>0</v>
      </c>
      <c r="S3117">
        <v>0</v>
      </c>
      <c r="T3117">
        <v>1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 s="419">
        <f t="shared" si="294"/>
        <v>0</v>
      </c>
      <c r="AD3117" s="419">
        <f t="shared" si="295"/>
        <v>0</v>
      </c>
      <c r="AE3117" s="419">
        <f t="shared" si="296"/>
        <v>0</v>
      </c>
      <c r="AF3117" s="419">
        <f t="shared" si="297"/>
        <v>1</v>
      </c>
      <c r="AG3117" s="419">
        <f t="shared" si="298"/>
        <v>0</v>
      </c>
      <c r="AH3117" s="419">
        <f t="shared" si="299"/>
        <v>0</v>
      </c>
    </row>
    <row r="3118" spans="1:34" ht="14.5" x14ac:dyDescent="0.35">
      <c r="A3118" s="681" t="s">
        <v>7701</v>
      </c>
      <c r="B3118" s="682" t="s">
        <v>6400</v>
      </c>
      <c r="C3118" s="419"/>
      <c r="D3118" s="419"/>
      <c r="E3118" s="419"/>
      <c r="F3118" s="419"/>
      <c r="G3118" s="419"/>
      <c r="H3118" s="419"/>
      <c r="I3118" s="419"/>
      <c r="J3118" s="419"/>
      <c r="K3118" s="419"/>
      <c r="L3118" s="419"/>
      <c r="M3118" t="s">
        <v>879</v>
      </c>
      <c r="N3118">
        <v>9</v>
      </c>
      <c r="O3118">
        <v>5</v>
      </c>
      <c r="P3118">
        <v>4</v>
      </c>
      <c r="Q3118">
        <v>1</v>
      </c>
      <c r="R3118">
        <v>4</v>
      </c>
      <c r="S3118">
        <v>0</v>
      </c>
      <c r="T3118">
        <v>0</v>
      </c>
      <c r="U3118">
        <v>4</v>
      </c>
      <c r="V3118">
        <v>0</v>
      </c>
      <c r="W3118">
        <v>0</v>
      </c>
      <c r="X3118">
        <v>3</v>
      </c>
      <c r="Y3118">
        <v>0</v>
      </c>
      <c r="Z3118">
        <v>0</v>
      </c>
      <c r="AA3118">
        <v>2</v>
      </c>
      <c r="AB3118">
        <v>0</v>
      </c>
      <c r="AC3118" s="419">
        <f t="shared" si="294"/>
        <v>1</v>
      </c>
      <c r="AD3118" s="419">
        <f t="shared" si="295"/>
        <v>1</v>
      </c>
      <c r="AE3118" s="419">
        <f t="shared" si="296"/>
        <v>0</v>
      </c>
      <c r="AF3118" s="419">
        <f t="shared" si="297"/>
        <v>0</v>
      </c>
      <c r="AG3118" s="419">
        <f t="shared" si="298"/>
        <v>2</v>
      </c>
      <c r="AH3118" s="419">
        <f t="shared" si="299"/>
        <v>0</v>
      </c>
    </row>
    <row r="3119" spans="1:34" ht="14.5" x14ac:dyDescent="0.35">
      <c r="A3119" s="681" t="s">
        <v>7872</v>
      </c>
      <c r="B3119" s="682" t="s">
        <v>6402</v>
      </c>
      <c r="C3119" s="419"/>
      <c r="D3119" s="419"/>
      <c r="E3119" s="419"/>
      <c r="F3119" s="419"/>
      <c r="G3119" s="419"/>
      <c r="H3119" s="419"/>
      <c r="I3119" s="419"/>
      <c r="J3119" s="419"/>
      <c r="K3119" s="419"/>
      <c r="L3119" s="419"/>
      <c r="M3119" t="s">
        <v>6403</v>
      </c>
      <c r="N3119">
        <v>1</v>
      </c>
      <c r="O3119">
        <v>1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0</v>
      </c>
      <c r="AB3119">
        <v>0</v>
      </c>
      <c r="AC3119" s="419">
        <f t="shared" si="294"/>
        <v>0</v>
      </c>
      <c r="AD3119" s="419">
        <f t="shared" si="295"/>
        <v>0</v>
      </c>
      <c r="AE3119" s="419">
        <f t="shared" si="296"/>
        <v>0</v>
      </c>
      <c r="AF3119" s="419">
        <f t="shared" si="297"/>
        <v>0</v>
      </c>
      <c r="AG3119" s="419">
        <f t="shared" si="298"/>
        <v>0</v>
      </c>
      <c r="AH3119" s="419">
        <f t="shared" si="299"/>
        <v>0</v>
      </c>
    </row>
    <row r="3120" spans="1:34" ht="14.5" x14ac:dyDescent="0.35">
      <c r="A3120" s="681" t="s">
        <v>8947</v>
      </c>
      <c r="B3120" s="682" t="s">
        <v>11710</v>
      </c>
      <c r="C3120" s="419"/>
      <c r="D3120" s="419"/>
      <c r="E3120" s="419"/>
      <c r="F3120" s="419"/>
      <c r="G3120" s="419"/>
      <c r="H3120" s="419"/>
      <c r="I3120" s="419"/>
      <c r="J3120" s="419"/>
      <c r="K3120" s="419"/>
      <c r="L3120" s="419"/>
      <c r="M3120" t="s">
        <v>4038</v>
      </c>
      <c r="N3120">
        <v>4</v>
      </c>
      <c r="O3120">
        <v>1</v>
      </c>
      <c r="P3120">
        <v>3</v>
      </c>
      <c r="Q3120">
        <v>2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1</v>
      </c>
      <c r="AB3120">
        <v>0</v>
      </c>
      <c r="AC3120" s="419">
        <f t="shared" si="294"/>
        <v>2</v>
      </c>
      <c r="AD3120" s="419">
        <f t="shared" si="295"/>
        <v>1</v>
      </c>
      <c r="AE3120" s="419">
        <f t="shared" si="296"/>
        <v>0</v>
      </c>
      <c r="AF3120" s="419">
        <f t="shared" si="297"/>
        <v>0</v>
      </c>
      <c r="AG3120" s="419">
        <f t="shared" si="298"/>
        <v>0</v>
      </c>
      <c r="AH3120" s="419">
        <f t="shared" si="299"/>
        <v>0</v>
      </c>
    </row>
    <row r="3121" spans="1:34" ht="14.5" x14ac:dyDescent="0.35">
      <c r="A3121" s="681" t="s">
        <v>7493</v>
      </c>
      <c r="B3121" s="682" t="s">
        <v>6404</v>
      </c>
      <c r="C3121" s="419"/>
      <c r="D3121" s="419"/>
      <c r="E3121" s="419"/>
      <c r="F3121" s="419"/>
      <c r="G3121" s="419"/>
      <c r="H3121" s="419"/>
      <c r="I3121" s="419"/>
      <c r="J3121" s="419"/>
      <c r="K3121" s="419"/>
      <c r="L3121" s="419"/>
      <c r="M3121" t="s">
        <v>21635</v>
      </c>
      <c r="N3121">
        <v>16</v>
      </c>
      <c r="O3121">
        <v>9</v>
      </c>
      <c r="P3121">
        <v>7</v>
      </c>
      <c r="Q3121">
        <v>3</v>
      </c>
      <c r="R3121">
        <v>3</v>
      </c>
      <c r="S3121">
        <v>0</v>
      </c>
      <c r="T3121">
        <v>0</v>
      </c>
      <c r="U3121">
        <v>10</v>
      </c>
      <c r="V3121">
        <v>0</v>
      </c>
      <c r="W3121">
        <v>1</v>
      </c>
      <c r="X3121">
        <v>2</v>
      </c>
      <c r="Y3121">
        <v>0</v>
      </c>
      <c r="Z3121">
        <v>0</v>
      </c>
      <c r="AA3121">
        <v>6</v>
      </c>
      <c r="AB3121">
        <v>0</v>
      </c>
      <c r="AC3121" s="419">
        <f t="shared" si="294"/>
        <v>2</v>
      </c>
      <c r="AD3121" s="419">
        <f t="shared" si="295"/>
        <v>1</v>
      </c>
      <c r="AE3121" s="419">
        <f t="shared" si="296"/>
        <v>0</v>
      </c>
      <c r="AF3121" s="419">
        <f t="shared" si="297"/>
        <v>0</v>
      </c>
      <c r="AG3121" s="419">
        <f t="shared" si="298"/>
        <v>4</v>
      </c>
      <c r="AH3121" s="419">
        <f t="shared" si="299"/>
        <v>0</v>
      </c>
    </row>
    <row r="3122" spans="1:34" ht="14.5" x14ac:dyDescent="0.35">
      <c r="A3122" s="681" t="s">
        <v>8813</v>
      </c>
      <c r="B3122" s="682" t="s">
        <v>11691</v>
      </c>
      <c r="C3122" s="419"/>
      <c r="D3122" s="419"/>
      <c r="E3122" s="419"/>
      <c r="F3122" s="419"/>
      <c r="G3122" s="419"/>
      <c r="H3122" s="419"/>
      <c r="I3122" s="419"/>
      <c r="J3122" s="419"/>
      <c r="K3122" s="419"/>
      <c r="L3122" s="419"/>
      <c r="M3122" t="s">
        <v>11692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 s="419">
        <f t="shared" si="294"/>
        <v>0</v>
      </c>
      <c r="AD3122" s="419">
        <f t="shared" si="295"/>
        <v>0</v>
      </c>
      <c r="AE3122" s="419">
        <f t="shared" si="296"/>
        <v>0</v>
      </c>
      <c r="AF3122" s="419">
        <f t="shared" si="297"/>
        <v>0</v>
      </c>
      <c r="AG3122" s="419">
        <f t="shared" si="298"/>
        <v>0</v>
      </c>
      <c r="AH3122" s="419">
        <f t="shared" si="299"/>
        <v>0</v>
      </c>
    </row>
    <row r="3123" spans="1:34" ht="14.5" x14ac:dyDescent="0.35">
      <c r="A3123" s="681" t="s">
        <v>8937</v>
      </c>
      <c r="B3123" s="682" t="s">
        <v>11725</v>
      </c>
      <c r="C3123" s="419"/>
      <c r="D3123" s="419"/>
      <c r="E3123" s="419"/>
      <c r="F3123" s="419"/>
      <c r="G3123" s="419"/>
      <c r="H3123" s="419"/>
      <c r="I3123" s="419"/>
      <c r="J3123" s="419"/>
      <c r="K3123" s="419"/>
      <c r="L3123" s="419"/>
      <c r="M3123" t="s">
        <v>15683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 s="419">
        <f t="shared" si="294"/>
        <v>0</v>
      </c>
      <c r="AD3123" s="419">
        <f t="shared" si="295"/>
        <v>0</v>
      </c>
      <c r="AE3123" s="419">
        <f t="shared" si="296"/>
        <v>0</v>
      </c>
      <c r="AF3123" s="419">
        <f t="shared" si="297"/>
        <v>0</v>
      </c>
      <c r="AG3123" s="419">
        <f t="shared" si="298"/>
        <v>0</v>
      </c>
      <c r="AH3123" s="419">
        <f t="shared" si="299"/>
        <v>0</v>
      </c>
    </row>
    <row r="3124" spans="1:34" ht="14.5" x14ac:dyDescent="0.35">
      <c r="A3124" s="681" t="s">
        <v>14131</v>
      </c>
      <c r="B3124" s="682" t="s">
        <v>14342</v>
      </c>
      <c r="C3124" s="419"/>
      <c r="D3124" s="419"/>
      <c r="E3124" s="419"/>
      <c r="F3124" s="419"/>
      <c r="G3124" s="419"/>
      <c r="H3124" s="419"/>
      <c r="I3124" s="419"/>
      <c r="J3124" s="419"/>
      <c r="K3124" s="419"/>
      <c r="L3124" s="419"/>
      <c r="M3124" t="s">
        <v>3295</v>
      </c>
      <c r="N3124">
        <v>5</v>
      </c>
      <c r="O3124">
        <v>5</v>
      </c>
      <c r="P3124">
        <v>0</v>
      </c>
      <c r="Q3124">
        <v>0</v>
      </c>
      <c r="R3124">
        <v>1</v>
      </c>
      <c r="S3124">
        <v>0</v>
      </c>
      <c r="T3124">
        <v>2</v>
      </c>
      <c r="U3124">
        <v>1</v>
      </c>
      <c r="V3124">
        <v>1</v>
      </c>
      <c r="W3124">
        <v>0</v>
      </c>
      <c r="X3124">
        <v>1</v>
      </c>
      <c r="Y3124">
        <v>0</v>
      </c>
      <c r="Z3124">
        <v>2</v>
      </c>
      <c r="AA3124">
        <v>1</v>
      </c>
      <c r="AB3124">
        <v>1</v>
      </c>
      <c r="AC3124" s="419">
        <f t="shared" si="294"/>
        <v>0</v>
      </c>
      <c r="AD3124" s="419">
        <f t="shared" si="295"/>
        <v>0</v>
      </c>
      <c r="AE3124" s="419">
        <f t="shared" si="296"/>
        <v>0</v>
      </c>
      <c r="AF3124" s="419">
        <f t="shared" si="297"/>
        <v>0</v>
      </c>
      <c r="AG3124" s="419">
        <f t="shared" si="298"/>
        <v>0</v>
      </c>
      <c r="AH3124" s="419">
        <f t="shared" si="299"/>
        <v>0</v>
      </c>
    </row>
    <row r="3125" spans="1:34" ht="14.5" x14ac:dyDescent="0.35">
      <c r="A3125" s="681" t="s">
        <v>8672</v>
      </c>
      <c r="B3125" s="682" t="s">
        <v>9174</v>
      </c>
      <c r="C3125" s="419"/>
      <c r="D3125" s="419"/>
      <c r="E3125" s="419"/>
      <c r="F3125" s="419"/>
      <c r="G3125" s="419"/>
      <c r="H3125" s="419"/>
      <c r="I3125" s="419"/>
      <c r="J3125" s="419"/>
      <c r="K3125" s="419"/>
      <c r="L3125" s="419"/>
      <c r="M3125" t="s">
        <v>6405</v>
      </c>
      <c r="N3125">
        <v>17</v>
      </c>
      <c r="O3125">
        <v>5</v>
      </c>
      <c r="P3125">
        <v>12</v>
      </c>
      <c r="Q3125">
        <v>5</v>
      </c>
      <c r="R3125">
        <v>1</v>
      </c>
      <c r="S3125">
        <v>0</v>
      </c>
      <c r="T3125">
        <v>0</v>
      </c>
      <c r="U3125">
        <v>7</v>
      </c>
      <c r="V3125">
        <v>4</v>
      </c>
      <c r="W3125">
        <v>1</v>
      </c>
      <c r="X3125">
        <v>0</v>
      </c>
      <c r="Y3125">
        <v>0</v>
      </c>
      <c r="Z3125">
        <v>0</v>
      </c>
      <c r="AA3125">
        <v>3</v>
      </c>
      <c r="AB3125">
        <v>1</v>
      </c>
      <c r="AC3125" s="419">
        <f t="shared" si="294"/>
        <v>4</v>
      </c>
      <c r="AD3125" s="419">
        <f t="shared" si="295"/>
        <v>1</v>
      </c>
      <c r="AE3125" s="419">
        <f t="shared" si="296"/>
        <v>0</v>
      </c>
      <c r="AF3125" s="419">
        <f t="shared" si="297"/>
        <v>0</v>
      </c>
      <c r="AG3125" s="419">
        <f t="shared" si="298"/>
        <v>4</v>
      </c>
      <c r="AH3125" s="419">
        <f t="shared" si="299"/>
        <v>3</v>
      </c>
    </row>
    <row r="3126" spans="1:34" ht="14.5" x14ac:dyDescent="0.35">
      <c r="A3126" s="681" t="s">
        <v>8792</v>
      </c>
      <c r="B3126" s="682" t="s">
        <v>11268</v>
      </c>
      <c r="C3126" s="419"/>
      <c r="D3126" s="419"/>
      <c r="E3126" s="419"/>
      <c r="F3126" s="419"/>
      <c r="G3126" s="419"/>
      <c r="H3126" s="419"/>
      <c r="I3126" s="419"/>
      <c r="J3126" s="419"/>
      <c r="K3126" s="419"/>
      <c r="L3126" s="419"/>
      <c r="M3126" t="s">
        <v>798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 s="419">
        <f t="shared" si="294"/>
        <v>0</v>
      </c>
      <c r="AD3126" s="419">
        <f t="shared" si="295"/>
        <v>0</v>
      </c>
      <c r="AE3126" s="419">
        <f t="shared" si="296"/>
        <v>0</v>
      </c>
      <c r="AF3126" s="419">
        <f t="shared" si="297"/>
        <v>0</v>
      </c>
      <c r="AG3126" s="419">
        <f t="shared" si="298"/>
        <v>0</v>
      </c>
      <c r="AH3126" s="419">
        <f t="shared" si="299"/>
        <v>0</v>
      </c>
    </row>
    <row r="3127" spans="1:34" ht="14.5" x14ac:dyDescent="0.35">
      <c r="A3127" s="681" t="s">
        <v>8880</v>
      </c>
      <c r="B3127" s="682" t="s">
        <v>11400</v>
      </c>
      <c r="C3127" s="419"/>
      <c r="D3127" s="419"/>
      <c r="E3127" s="419"/>
      <c r="F3127" s="419"/>
      <c r="G3127" s="419"/>
      <c r="H3127" s="419"/>
      <c r="I3127" s="419"/>
      <c r="J3127" s="419"/>
      <c r="K3127" s="419"/>
      <c r="L3127" s="419"/>
      <c r="M3127" t="s">
        <v>11401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 s="419">
        <f t="shared" si="294"/>
        <v>0</v>
      </c>
      <c r="AD3127" s="419">
        <f t="shared" si="295"/>
        <v>0</v>
      </c>
      <c r="AE3127" s="419">
        <f t="shared" si="296"/>
        <v>0</v>
      </c>
      <c r="AF3127" s="419">
        <f t="shared" si="297"/>
        <v>0</v>
      </c>
      <c r="AG3127" s="419">
        <f t="shared" si="298"/>
        <v>0</v>
      </c>
      <c r="AH3127" s="419">
        <f t="shared" si="299"/>
        <v>0</v>
      </c>
    </row>
    <row r="3128" spans="1:34" ht="14.5" x14ac:dyDescent="0.35">
      <c r="A3128" s="681" t="s">
        <v>7897</v>
      </c>
      <c r="B3128" s="682" t="s">
        <v>6406</v>
      </c>
      <c r="C3128" s="419"/>
      <c r="D3128" s="419"/>
      <c r="E3128" s="419"/>
      <c r="F3128" s="419"/>
      <c r="G3128" s="419"/>
      <c r="H3128" s="419"/>
      <c r="I3128" s="419"/>
      <c r="J3128" s="419"/>
      <c r="K3128" s="419"/>
      <c r="L3128" s="419"/>
      <c r="M3128" t="s">
        <v>1879</v>
      </c>
      <c r="N3128">
        <v>4</v>
      </c>
      <c r="O3128">
        <v>1</v>
      </c>
      <c r="P3128">
        <v>3</v>
      </c>
      <c r="Q3128">
        <v>0</v>
      </c>
      <c r="R3128">
        <v>1</v>
      </c>
      <c r="S3128">
        <v>1</v>
      </c>
      <c r="T3128">
        <v>0</v>
      </c>
      <c r="U3128">
        <v>2</v>
      </c>
      <c r="V3128">
        <v>0</v>
      </c>
      <c r="W3128">
        <v>0</v>
      </c>
      <c r="X3128">
        <v>0</v>
      </c>
      <c r="Y3128">
        <v>1</v>
      </c>
      <c r="Z3128">
        <v>0</v>
      </c>
      <c r="AA3128">
        <v>0</v>
      </c>
      <c r="AB3128">
        <v>0</v>
      </c>
      <c r="AC3128" s="419">
        <f t="shared" si="294"/>
        <v>0</v>
      </c>
      <c r="AD3128" s="419">
        <f t="shared" si="295"/>
        <v>1</v>
      </c>
      <c r="AE3128" s="419">
        <f t="shared" si="296"/>
        <v>0</v>
      </c>
      <c r="AF3128" s="419">
        <f t="shared" si="297"/>
        <v>0</v>
      </c>
      <c r="AG3128" s="419">
        <f t="shared" si="298"/>
        <v>2</v>
      </c>
      <c r="AH3128" s="419">
        <f t="shared" si="299"/>
        <v>0</v>
      </c>
    </row>
    <row r="3129" spans="1:34" ht="14.5" x14ac:dyDescent="0.35">
      <c r="A3129" s="681" t="s">
        <v>8894</v>
      </c>
      <c r="B3129" s="682" t="s">
        <v>11428</v>
      </c>
      <c r="C3129" s="419"/>
      <c r="D3129" s="419"/>
      <c r="E3129" s="419"/>
      <c r="F3129" s="419"/>
      <c r="G3129" s="419"/>
      <c r="H3129" s="419"/>
      <c r="I3129" s="419"/>
      <c r="J3129" s="419"/>
      <c r="K3129" s="419"/>
      <c r="L3129" s="419"/>
      <c r="M3129" t="s">
        <v>11429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 s="419">
        <f t="shared" si="294"/>
        <v>0</v>
      </c>
      <c r="AD3129" s="419">
        <f t="shared" si="295"/>
        <v>0</v>
      </c>
      <c r="AE3129" s="419">
        <f t="shared" si="296"/>
        <v>0</v>
      </c>
      <c r="AF3129" s="419">
        <f t="shared" si="297"/>
        <v>0</v>
      </c>
      <c r="AG3129" s="419">
        <f t="shared" si="298"/>
        <v>0</v>
      </c>
      <c r="AH3129" s="419">
        <f t="shared" si="299"/>
        <v>0</v>
      </c>
    </row>
    <row r="3130" spans="1:34" ht="14.5" x14ac:dyDescent="0.35">
      <c r="A3130" s="681" t="s">
        <v>7596</v>
      </c>
      <c r="B3130" s="682" t="s">
        <v>6407</v>
      </c>
      <c r="C3130" s="419"/>
      <c r="D3130" s="419"/>
      <c r="E3130" s="419"/>
      <c r="F3130" s="419"/>
      <c r="G3130" s="419"/>
      <c r="H3130" s="419"/>
      <c r="I3130" s="419"/>
      <c r="J3130" s="419"/>
      <c r="K3130" s="419"/>
      <c r="L3130" s="419"/>
      <c r="M3130" t="s">
        <v>6408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 s="419">
        <f t="shared" si="294"/>
        <v>0</v>
      </c>
      <c r="AD3130" s="419">
        <f t="shared" si="295"/>
        <v>0</v>
      </c>
      <c r="AE3130" s="419">
        <f t="shared" si="296"/>
        <v>0</v>
      </c>
      <c r="AF3130" s="419">
        <f t="shared" si="297"/>
        <v>0</v>
      </c>
      <c r="AG3130" s="419">
        <f t="shared" si="298"/>
        <v>0</v>
      </c>
      <c r="AH3130" s="419">
        <f t="shared" si="299"/>
        <v>0</v>
      </c>
    </row>
    <row r="3131" spans="1:34" ht="14.5" x14ac:dyDescent="0.35">
      <c r="A3131" s="681" t="s">
        <v>7830</v>
      </c>
      <c r="B3131" s="682" t="s">
        <v>6409</v>
      </c>
      <c r="C3131" s="419"/>
      <c r="D3131" s="419"/>
      <c r="E3131" s="419"/>
      <c r="F3131" s="419"/>
      <c r="G3131" s="419"/>
      <c r="H3131" s="419"/>
      <c r="I3131" s="419"/>
      <c r="J3131" s="419"/>
      <c r="K3131" s="419"/>
      <c r="L3131" s="419"/>
      <c r="M3131" t="s">
        <v>6410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 s="419">
        <f t="shared" si="294"/>
        <v>0</v>
      </c>
      <c r="AD3131" s="419">
        <f t="shared" si="295"/>
        <v>0</v>
      </c>
      <c r="AE3131" s="419">
        <f t="shared" si="296"/>
        <v>0</v>
      </c>
      <c r="AF3131" s="419">
        <f t="shared" si="297"/>
        <v>0</v>
      </c>
      <c r="AG3131" s="419">
        <f t="shared" si="298"/>
        <v>0</v>
      </c>
      <c r="AH3131" s="419">
        <f t="shared" si="299"/>
        <v>0</v>
      </c>
    </row>
    <row r="3132" spans="1:34" ht="14.5" x14ac:dyDescent="0.35">
      <c r="A3132" s="681" t="s">
        <v>8872</v>
      </c>
      <c r="B3132" s="682" t="s">
        <v>11381</v>
      </c>
      <c r="C3132" s="419"/>
      <c r="D3132" s="419"/>
      <c r="E3132" s="419"/>
      <c r="F3132" s="419"/>
      <c r="G3132" s="419"/>
      <c r="H3132" s="419"/>
      <c r="I3132" s="419"/>
      <c r="J3132" s="419"/>
      <c r="K3132" s="419"/>
      <c r="L3132" s="419"/>
      <c r="M3132" t="s">
        <v>79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 s="419">
        <f t="shared" si="294"/>
        <v>0</v>
      </c>
      <c r="AD3132" s="419">
        <f t="shared" si="295"/>
        <v>0</v>
      </c>
      <c r="AE3132" s="419">
        <f t="shared" si="296"/>
        <v>0</v>
      </c>
      <c r="AF3132" s="419">
        <f t="shared" si="297"/>
        <v>0</v>
      </c>
      <c r="AG3132" s="419">
        <f t="shared" si="298"/>
        <v>0</v>
      </c>
      <c r="AH3132" s="419">
        <f t="shared" si="299"/>
        <v>0</v>
      </c>
    </row>
    <row r="3133" spans="1:34" ht="14.5" x14ac:dyDescent="0.35">
      <c r="A3133" s="681" t="s">
        <v>8887</v>
      </c>
      <c r="B3133" s="682" t="s">
        <v>10937</v>
      </c>
      <c r="C3133" s="419"/>
      <c r="D3133" s="419"/>
      <c r="E3133" s="419"/>
      <c r="F3133" s="419"/>
      <c r="G3133" s="419"/>
      <c r="H3133" s="419"/>
      <c r="I3133" s="419"/>
      <c r="J3133" s="419"/>
      <c r="K3133" s="419"/>
      <c r="L3133" s="419"/>
      <c r="M3133" t="s">
        <v>10938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 s="419">
        <f t="shared" si="294"/>
        <v>0</v>
      </c>
      <c r="AD3133" s="419">
        <f t="shared" si="295"/>
        <v>0</v>
      </c>
      <c r="AE3133" s="419">
        <f t="shared" si="296"/>
        <v>0</v>
      </c>
      <c r="AF3133" s="419">
        <f t="shared" si="297"/>
        <v>0</v>
      </c>
      <c r="AG3133" s="419">
        <f t="shared" si="298"/>
        <v>0</v>
      </c>
      <c r="AH3133" s="419">
        <f t="shared" si="299"/>
        <v>0</v>
      </c>
    </row>
    <row r="3134" spans="1:34" ht="14.5" x14ac:dyDescent="0.35">
      <c r="A3134" s="681" t="s">
        <v>13581</v>
      </c>
      <c r="B3134" s="682" t="s">
        <v>14342</v>
      </c>
      <c r="C3134" s="419"/>
      <c r="D3134" s="419"/>
      <c r="E3134" s="419"/>
      <c r="F3134" s="419"/>
      <c r="G3134" s="419"/>
      <c r="H3134" s="419"/>
      <c r="I3134" s="419"/>
      <c r="J3134" s="419"/>
      <c r="K3134" s="419"/>
      <c r="L3134" s="419"/>
      <c r="M3134" t="s">
        <v>17152</v>
      </c>
      <c r="N3134">
        <v>2</v>
      </c>
      <c r="O3134">
        <v>1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2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1</v>
      </c>
      <c r="AB3134">
        <v>0</v>
      </c>
      <c r="AC3134" s="419">
        <f t="shared" si="294"/>
        <v>0</v>
      </c>
      <c r="AD3134" s="419">
        <f t="shared" si="295"/>
        <v>0</v>
      </c>
      <c r="AE3134" s="419">
        <f t="shared" si="296"/>
        <v>0</v>
      </c>
      <c r="AF3134" s="419">
        <f t="shared" si="297"/>
        <v>0</v>
      </c>
      <c r="AG3134" s="419">
        <f t="shared" si="298"/>
        <v>1</v>
      </c>
      <c r="AH3134" s="419">
        <f t="shared" si="299"/>
        <v>0</v>
      </c>
    </row>
    <row r="3135" spans="1:34" ht="14.5" x14ac:dyDescent="0.35">
      <c r="A3135" s="681" t="s">
        <v>7616</v>
      </c>
      <c r="B3135" s="682" t="s">
        <v>6411</v>
      </c>
      <c r="C3135" s="419"/>
      <c r="D3135" s="419"/>
      <c r="E3135" s="419"/>
      <c r="F3135" s="419"/>
      <c r="G3135" s="419"/>
      <c r="H3135" s="419"/>
      <c r="I3135" s="419"/>
      <c r="J3135" s="419"/>
      <c r="K3135" s="419"/>
      <c r="L3135" s="419"/>
      <c r="M3135" t="s">
        <v>6412</v>
      </c>
      <c r="N3135">
        <v>1</v>
      </c>
      <c r="O3135">
        <v>1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0</v>
      </c>
      <c r="AB3135">
        <v>0</v>
      </c>
      <c r="AC3135" s="419">
        <f t="shared" si="294"/>
        <v>0</v>
      </c>
      <c r="AD3135" s="419">
        <f t="shared" si="295"/>
        <v>0</v>
      </c>
      <c r="AE3135" s="419">
        <f t="shared" si="296"/>
        <v>0</v>
      </c>
      <c r="AF3135" s="419">
        <f t="shared" si="297"/>
        <v>0</v>
      </c>
      <c r="AG3135" s="419">
        <f t="shared" si="298"/>
        <v>0</v>
      </c>
      <c r="AH3135" s="419">
        <f t="shared" si="299"/>
        <v>0</v>
      </c>
    </row>
    <row r="3136" spans="1:34" ht="14.5" x14ac:dyDescent="0.35">
      <c r="A3136" s="681" t="s">
        <v>9654</v>
      </c>
      <c r="B3136" s="682" t="s">
        <v>9653</v>
      </c>
      <c r="C3136" s="419"/>
      <c r="D3136" s="419"/>
      <c r="E3136" s="419"/>
      <c r="F3136" s="419"/>
      <c r="G3136" s="419"/>
      <c r="H3136" s="419"/>
      <c r="I3136" s="419"/>
      <c r="J3136" s="419"/>
      <c r="K3136" s="419"/>
      <c r="L3136" s="419"/>
      <c r="M3136" t="s">
        <v>815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 s="419">
        <f t="shared" si="294"/>
        <v>0</v>
      </c>
      <c r="AD3136" s="419">
        <f t="shared" si="295"/>
        <v>0</v>
      </c>
      <c r="AE3136" s="419">
        <f t="shared" si="296"/>
        <v>0</v>
      </c>
      <c r="AF3136" s="419">
        <f t="shared" si="297"/>
        <v>0</v>
      </c>
      <c r="AG3136" s="419">
        <f t="shared" si="298"/>
        <v>0</v>
      </c>
      <c r="AH3136" s="419">
        <f t="shared" si="299"/>
        <v>0</v>
      </c>
    </row>
    <row r="3137" spans="1:34" ht="14.5" x14ac:dyDescent="0.35">
      <c r="A3137" s="681" t="s">
        <v>7522</v>
      </c>
      <c r="B3137" s="682" t="s">
        <v>6413</v>
      </c>
      <c r="C3137" s="419"/>
      <c r="D3137" s="419"/>
      <c r="E3137" s="419"/>
      <c r="F3137" s="419"/>
      <c r="G3137" s="419"/>
      <c r="H3137" s="419"/>
      <c r="I3137" s="419"/>
      <c r="J3137" s="419"/>
      <c r="K3137" s="419"/>
      <c r="L3137" s="419"/>
      <c r="M3137" t="s">
        <v>1407</v>
      </c>
      <c r="N3137">
        <v>5</v>
      </c>
      <c r="O3137">
        <v>4</v>
      </c>
      <c r="P3137">
        <v>1</v>
      </c>
      <c r="Q3137">
        <v>0</v>
      </c>
      <c r="R3137">
        <v>4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3</v>
      </c>
      <c r="Y3137">
        <v>0</v>
      </c>
      <c r="Z3137">
        <v>0</v>
      </c>
      <c r="AA3137">
        <v>1</v>
      </c>
      <c r="AB3137">
        <v>0</v>
      </c>
      <c r="AC3137" s="419">
        <f t="shared" si="294"/>
        <v>0</v>
      </c>
      <c r="AD3137" s="419">
        <f t="shared" si="295"/>
        <v>1</v>
      </c>
      <c r="AE3137" s="419">
        <f t="shared" si="296"/>
        <v>0</v>
      </c>
      <c r="AF3137" s="419">
        <f t="shared" si="297"/>
        <v>0</v>
      </c>
      <c r="AG3137" s="419">
        <f t="shared" si="298"/>
        <v>0</v>
      </c>
      <c r="AH3137" s="419">
        <f t="shared" si="299"/>
        <v>0</v>
      </c>
    </row>
    <row r="3138" spans="1:34" ht="14.5" x14ac:dyDescent="0.35">
      <c r="A3138" s="681" t="s">
        <v>13419</v>
      </c>
      <c r="B3138" s="682" t="s">
        <v>14342</v>
      </c>
      <c r="C3138" s="419"/>
      <c r="D3138" s="419"/>
      <c r="E3138" s="419"/>
      <c r="F3138" s="419"/>
      <c r="G3138" s="419"/>
      <c r="H3138" s="419"/>
      <c r="I3138" s="419"/>
      <c r="J3138" s="419"/>
      <c r="K3138" s="419"/>
      <c r="L3138" s="419"/>
      <c r="M3138" t="s">
        <v>19754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 s="419">
        <f t="shared" si="294"/>
        <v>0</v>
      </c>
      <c r="AD3138" s="419">
        <f t="shared" si="295"/>
        <v>0</v>
      </c>
      <c r="AE3138" s="419">
        <f t="shared" si="296"/>
        <v>0</v>
      </c>
      <c r="AF3138" s="419">
        <f t="shared" si="297"/>
        <v>0</v>
      </c>
      <c r="AG3138" s="419">
        <f t="shared" si="298"/>
        <v>0</v>
      </c>
      <c r="AH3138" s="419">
        <f t="shared" si="299"/>
        <v>0</v>
      </c>
    </row>
    <row r="3139" spans="1:34" ht="14.5" x14ac:dyDescent="0.35">
      <c r="A3139" s="681" t="s">
        <v>7476</v>
      </c>
      <c r="B3139" s="682" t="s">
        <v>6414</v>
      </c>
      <c r="C3139" s="419"/>
      <c r="D3139" s="419"/>
      <c r="E3139" s="419"/>
      <c r="F3139" s="419"/>
      <c r="G3139" s="419"/>
      <c r="H3139" s="419"/>
      <c r="I3139" s="419"/>
      <c r="J3139" s="419"/>
      <c r="K3139" s="419"/>
      <c r="L3139" s="419"/>
      <c r="M3139" t="s">
        <v>6415</v>
      </c>
      <c r="N3139">
        <v>15</v>
      </c>
      <c r="O3139">
        <v>8</v>
      </c>
      <c r="P3139">
        <v>7</v>
      </c>
      <c r="Q3139">
        <v>0</v>
      </c>
      <c r="R3139">
        <v>0</v>
      </c>
      <c r="S3139">
        <v>1</v>
      </c>
      <c r="T3139">
        <v>13</v>
      </c>
      <c r="U3139">
        <v>1</v>
      </c>
      <c r="V3139">
        <v>0</v>
      </c>
      <c r="W3139">
        <v>0</v>
      </c>
      <c r="X3139">
        <v>0</v>
      </c>
      <c r="Y3139">
        <v>1</v>
      </c>
      <c r="Z3139">
        <v>7</v>
      </c>
      <c r="AA3139">
        <v>0</v>
      </c>
      <c r="AB3139">
        <v>0</v>
      </c>
      <c r="AC3139" s="419">
        <f t="shared" si="294"/>
        <v>0</v>
      </c>
      <c r="AD3139" s="419">
        <f t="shared" si="295"/>
        <v>0</v>
      </c>
      <c r="AE3139" s="419">
        <f t="shared" si="296"/>
        <v>0</v>
      </c>
      <c r="AF3139" s="419">
        <f t="shared" si="297"/>
        <v>6</v>
      </c>
      <c r="AG3139" s="419">
        <f t="shared" si="298"/>
        <v>1</v>
      </c>
      <c r="AH3139" s="419">
        <f t="shared" si="299"/>
        <v>0</v>
      </c>
    </row>
    <row r="3140" spans="1:34" ht="14.5" x14ac:dyDescent="0.35">
      <c r="A3140" s="681" t="s">
        <v>8837</v>
      </c>
      <c r="B3140" s="682" t="s">
        <v>8836</v>
      </c>
      <c r="C3140" s="419"/>
      <c r="D3140" s="419"/>
      <c r="E3140" s="419"/>
      <c r="F3140" s="419"/>
      <c r="G3140" s="419"/>
      <c r="H3140" s="419"/>
      <c r="I3140" s="419"/>
      <c r="J3140" s="419"/>
      <c r="K3140" s="419"/>
      <c r="L3140" s="419"/>
      <c r="M3140" t="s">
        <v>8957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 s="419">
        <f t="shared" ref="AC3140:AC3203" si="300">+Q3140-W3140</f>
        <v>0</v>
      </c>
      <c r="AD3140" s="419">
        <f t="shared" ref="AD3140:AD3203" si="301">+R3140-X3140</f>
        <v>0</v>
      </c>
      <c r="AE3140" s="419">
        <f t="shared" ref="AE3140:AE3203" si="302">+S3140-Y3140</f>
        <v>0</v>
      </c>
      <c r="AF3140" s="419">
        <f t="shared" ref="AF3140:AF3203" si="303">+T3140-Z3140</f>
        <v>0</v>
      </c>
      <c r="AG3140" s="419">
        <f t="shared" ref="AG3140:AG3203" si="304">+U3140-AA3140</f>
        <v>0</v>
      </c>
      <c r="AH3140" s="419">
        <f t="shared" ref="AH3140:AH3203" si="305">+V3140-AB3140</f>
        <v>0</v>
      </c>
    </row>
    <row r="3141" spans="1:34" ht="14.5" x14ac:dyDescent="0.35">
      <c r="A3141" s="681" t="s">
        <v>13583</v>
      </c>
      <c r="B3141" s="682" t="s">
        <v>14342</v>
      </c>
      <c r="C3141" s="419"/>
      <c r="D3141" s="419"/>
      <c r="E3141" s="419"/>
      <c r="F3141" s="419"/>
      <c r="G3141" s="419"/>
      <c r="H3141" s="419"/>
      <c r="I3141" s="419"/>
      <c r="J3141" s="419"/>
      <c r="K3141" s="419"/>
      <c r="L3141" s="419"/>
      <c r="M3141" t="s">
        <v>17153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 s="419">
        <f t="shared" si="300"/>
        <v>0</v>
      </c>
      <c r="AD3141" s="419">
        <f t="shared" si="301"/>
        <v>0</v>
      </c>
      <c r="AE3141" s="419">
        <f t="shared" si="302"/>
        <v>0</v>
      </c>
      <c r="AF3141" s="419">
        <f t="shared" si="303"/>
        <v>0</v>
      </c>
      <c r="AG3141" s="419">
        <f t="shared" si="304"/>
        <v>0</v>
      </c>
      <c r="AH3141" s="419">
        <f t="shared" si="305"/>
        <v>0</v>
      </c>
    </row>
    <row r="3142" spans="1:34" ht="14.5" x14ac:dyDescent="0.35">
      <c r="A3142" s="681" t="s">
        <v>13454</v>
      </c>
      <c r="B3142" s="682" t="s">
        <v>14342</v>
      </c>
      <c r="C3142" s="419"/>
      <c r="D3142" s="419"/>
      <c r="E3142" s="419"/>
      <c r="F3142" s="419"/>
      <c r="G3142" s="419"/>
      <c r="H3142" s="419"/>
      <c r="I3142" s="419"/>
      <c r="J3142" s="419"/>
      <c r="K3142" s="419"/>
      <c r="L3142" s="419"/>
      <c r="M3142" t="s">
        <v>13584</v>
      </c>
      <c r="N3142">
        <v>3</v>
      </c>
      <c r="O3142">
        <v>1</v>
      </c>
      <c r="P3142">
        <v>2</v>
      </c>
      <c r="Q3142">
        <v>0</v>
      </c>
      <c r="R3142">
        <v>0</v>
      </c>
      <c r="S3142">
        <v>0</v>
      </c>
      <c r="T3142">
        <v>2</v>
      </c>
      <c r="U3142">
        <v>1</v>
      </c>
      <c r="V3142">
        <v>0</v>
      </c>
      <c r="W3142">
        <v>0</v>
      </c>
      <c r="X3142">
        <v>0</v>
      </c>
      <c r="Y3142">
        <v>0</v>
      </c>
      <c r="Z3142">
        <v>1</v>
      </c>
      <c r="AA3142">
        <v>0</v>
      </c>
      <c r="AB3142">
        <v>0</v>
      </c>
      <c r="AC3142" s="419">
        <f t="shared" si="300"/>
        <v>0</v>
      </c>
      <c r="AD3142" s="419">
        <f t="shared" si="301"/>
        <v>0</v>
      </c>
      <c r="AE3142" s="419">
        <f t="shared" si="302"/>
        <v>0</v>
      </c>
      <c r="AF3142" s="419">
        <f t="shared" si="303"/>
        <v>1</v>
      </c>
      <c r="AG3142" s="419">
        <f t="shared" si="304"/>
        <v>1</v>
      </c>
      <c r="AH3142" s="419">
        <f t="shared" si="305"/>
        <v>0</v>
      </c>
    </row>
    <row r="3143" spans="1:34" ht="14.5" x14ac:dyDescent="0.35">
      <c r="A3143" s="681" t="s">
        <v>13432</v>
      </c>
      <c r="B3143" s="682" t="s">
        <v>14342</v>
      </c>
      <c r="C3143" s="419"/>
      <c r="D3143" s="419"/>
      <c r="E3143" s="419"/>
      <c r="F3143" s="419"/>
      <c r="G3143" s="419"/>
      <c r="H3143" s="419"/>
      <c r="I3143" s="419"/>
      <c r="J3143" s="419"/>
      <c r="K3143" s="419"/>
      <c r="L3143" s="419"/>
      <c r="M3143" t="s">
        <v>13587</v>
      </c>
      <c r="N3143">
        <v>6</v>
      </c>
      <c r="O3143">
        <v>3</v>
      </c>
      <c r="P3143">
        <v>3</v>
      </c>
      <c r="Q3143">
        <v>0</v>
      </c>
      <c r="R3143">
        <v>1</v>
      </c>
      <c r="S3143">
        <v>2</v>
      </c>
      <c r="T3143">
        <v>0</v>
      </c>
      <c r="U3143">
        <v>1</v>
      </c>
      <c r="V3143">
        <v>2</v>
      </c>
      <c r="W3143">
        <v>0</v>
      </c>
      <c r="X3143">
        <v>0</v>
      </c>
      <c r="Y3143">
        <v>2</v>
      </c>
      <c r="Z3143">
        <v>0</v>
      </c>
      <c r="AA3143">
        <v>1</v>
      </c>
      <c r="AB3143">
        <v>0</v>
      </c>
      <c r="AC3143" s="419">
        <f t="shared" si="300"/>
        <v>0</v>
      </c>
      <c r="AD3143" s="419">
        <f t="shared" si="301"/>
        <v>1</v>
      </c>
      <c r="AE3143" s="419">
        <f t="shared" si="302"/>
        <v>0</v>
      </c>
      <c r="AF3143" s="419">
        <f t="shared" si="303"/>
        <v>0</v>
      </c>
      <c r="AG3143" s="419">
        <f t="shared" si="304"/>
        <v>0</v>
      </c>
      <c r="AH3143" s="419">
        <f t="shared" si="305"/>
        <v>2</v>
      </c>
    </row>
    <row r="3144" spans="1:34" ht="14.5" x14ac:dyDescent="0.35">
      <c r="A3144" s="681" t="s">
        <v>8673</v>
      </c>
      <c r="B3144" s="682" t="s">
        <v>6417</v>
      </c>
      <c r="C3144" s="419"/>
      <c r="D3144" s="419"/>
      <c r="E3144" s="419"/>
      <c r="F3144" s="419"/>
      <c r="G3144" s="419"/>
      <c r="H3144" s="419"/>
      <c r="I3144" s="419"/>
      <c r="J3144" s="419"/>
      <c r="K3144" s="419"/>
      <c r="L3144" s="419"/>
      <c r="M3144" t="s">
        <v>150</v>
      </c>
      <c r="N3144">
        <v>17</v>
      </c>
      <c r="O3144">
        <v>12</v>
      </c>
      <c r="P3144">
        <v>5</v>
      </c>
      <c r="Q3144">
        <v>5</v>
      </c>
      <c r="R3144">
        <v>1</v>
      </c>
      <c r="S3144">
        <v>2</v>
      </c>
      <c r="T3144">
        <v>0</v>
      </c>
      <c r="U3144">
        <v>0</v>
      </c>
      <c r="V3144">
        <v>9</v>
      </c>
      <c r="W3144">
        <v>3</v>
      </c>
      <c r="X3144">
        <v>1</v>
      </c>
      <c r="Y3144">
        <v>0</v>
      </c>
      <c r="Z3144">
        <v>0</v>
      </c>
      <c r="AA3144">
        <v>0</v>
      </c>
      <c r="AB3144">
        <v>8</v>
      </c>
      <c r="AC3144" s="419">
        <f t="shared" si="300"/>
        <v>2</v>
      </c>
      <c r="AD3144" s="419">
        <f t="shared" si="301"/>
        <v>0</v>
      </c>
      <c r="AE3144" s="419">
        <f t="shared" si="302"/>
        <v>2</v>
      </c>
      <c r="AF3144" s="419">
        <f t="shared" si="303"/>
        <v>0</v>
      </c>
      <c r="AG3144" s="419">
        <f t="shared" si="304"/>
        <v>0</v>
      </c>
      <c r="AH3144" s="419">
        <f t="shared" si="305"/>
        <v>1</v>
      </c>
    </row>
    <row r="3145" spans="1:34" ht="14.5" x14ac:dyDescent="0.35">
      <c r="A3145" s="681" t="s">
        <v>13323</v>
      </c>
      <c r="B3145" s="682" t="s">
        <v>14342</v>
      </c>
      <c r="C3145" s="419"/>
      <c r="D3145" s="419"/>
      <c r="E3145" s="419"/>
      <c r="F3145" s="419"/>
      <c r="G3145" s="419"/>
      <c r="H3145" s="419"/>
      <c r="I3145" s="419"/>
      <c r="J3145" s="419"/>
      <c r="K3145" s="419"/>
      <c r="L3145" s="419"/>
      <c r="M3145" t="s">
        <v>13591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 s="419">
        <f t="shared" si="300"/>
        <v>0</v>
      </c>
      <c r="AD3145" s="419">
        <f t="shared" si="301"/>
        <v>0</v>
      </c>
      <c r="AE3145" s="419">
        <f t="shared" si="302"/>
        <v>0</v>
      </c>
      <c r="AF3145" s="419">
        <f t="shared" si="303"/>
        <v>0</v>
      </c>
      <c r="AG3145" s="419">
        <f t="shared" si="304"/>
        <v>0</v>
      </c>
      <c r="AH3145" s="419">
        <f t="shared" si="305"/>
        <v>0</v>
      </c>
    </row>
    <row r="3146" spans="1:34" ht="14.5" x14ac:dyDescent="0.35">
      <c r="A3146" s="681" t="s">
        <v>7399</v>
      </c>
      <c r="B3146" s="682" t="s">
        <v>6419</v>
      </c>
      <c r="C3146" s="419"/>
      <c r="D3146" s="419"/>
      <c r="E3146" s="419"/>
      <c r="F3146" s="419"/>
      <c r="G3146" s="419"/>
      <c r="H3146" s="419"/>
      <c r="I3146" s="419"/>
      <c r="J3146" s="419"/>
      <c r="K3146" s="419"/>
      <c r="L3146" s="419"/>
      <c r="M3146" t="s">
        <v>6420</v>
      </c>
      <c r="N3146">
        <v>23</v>
      </c>
      <c r="O3146">
        <v>11</v>
      </c>
      <c r="P3146">
        <v>12</v>
      </c>
      <c r="Q3146">
        <v>9</v>
      </c>
      <c r="R3146">
        <v>2</v>
      </c>
      <c r="S3146">
        <v>6</v>
      </c>
      <c r="T3146">
        <v>2</v>
      </c>
      <c r="U3146">
        <v>4</v>
      </c>
      <c r="V3146">
        <v>0</v>
      </c>
      <c r="W3146">
        <v>5</v>
      </c>
      <c r="X3146">
        <v>0</v>
      </c>
      <c r="Y3146">
        <v>2</v>
      </c>
      <c r="Z3146">
        <v>1</v>
      </c>
      <c r="AA3146">
        <v>3</v>
      </c>
      <c r="AB3146">
        <v>0</v>
      </c>
      <c r="AC3146" s="419">
        <f t="shared" si="300"/>
        <v>4</v>
      </c>
      <c r="AD3146" s="419">
        <f t="shared" si="301"/>
        <v>2</v>
      </c>
      <c r="AE3146" s="419">
        <f t="shared" si="302"/>
        <v>4</v>
      </c>
      <c r="AF3146" s="419">
        <f t="shared" si="303"/>
        <v>1</v>
      </c>
      <c r="AG3146" s="419">
        <f t="shared" si="304"/>
        <v>1</v>
      </c>
      <c r="AH3146" s="419">
        <f t="shared" si="305"/>
        <v>0</v>
      </c>
    </row>
    <row r="3147" spans="1:34" ht="14.5" x14ac:dyDescent="0.35">
      <c r="A3147" s="681" t="s">
        <v>13120</v>
      </c>
      <c r="B3147" s="682" t="s">
        <v>14342</v>
      </c>
      <c r="C3147" s="419"/>
      <c r="D3147" s="419"/>
      <c r="E3147" s="419"/>
      <c r="F3147" s="419"/>
      <c r="G3147" s="419"/>
      <c r="H3147" s="419"/>
      <c r="I3147" s="419"/>
      <c r="J3147" s="419"/>
      <c r="K3147" s="419"/>
      <c r="L3147" s="419"/>
      <c r="M3147" t="s">
        <v>15584</v>
      </c>
      <c r="N3147">
        <v>15</v>
      </c>
      <c r="O3147">
        <v>7</v>
      </c>
      <c r="P3147">
        <v>8</v>
      </c>
      <c r="Q3147">
        <v>6</v>
      </c>
      <c r="R3147">
        <v>6</v>
      </c>
      <c r="S3147">
        <v>3</v>
      </c>
      <c r="T3147">
        <v>0</v>
      </c>
      <c r="U3147">
        <v>0</v>
      </c>
      <c r="V3147">
        <v>0</v>
      </c>
      <c r="W3147">
        <v>3</v>
      </c>
      <c r="X3147">
        <v>3</v>
      </c>
      <c r="Y3147">
        <v>1</v>
      </c>
      <c r="Z3147">
        <v>0</v>
      </c>
      <c r="AA3147">
        <v>0</v>
      </c>
      <c r="AB3147">
        <v>0</v>
      </c>
      <c r="AC3147" s="419">
        <f t="shared" si="300"/>
        <v>3</v>
      </c>
      <c r="AD3147" s="419">
        <f t="shared" si="301"/>
        <v>3</v>
      </c>
      <c r="AE3147" s="419">
        <f t="shared" si="302"/>
        <v>2</v>
      </c>
      <c r="AF3147" s="419">
        <f t="shared" si="303"/>
        <v>0</v>
      </c>
      <c r="AG3147" s="419">
        <f t="shared" si="304"/>
        <v>0</v>
      </c>
      <c r="AH3147" s="419">
        <f t="shared" si="305"/>
        <v>0</v>
      </c>
    </row>
    <row r="3148" spans="1:34" ht="14.5" x14ac:dyDescent="0.35">
      <c r="A3148" s="681" t="s">
        <v>7854</v>
      </c>
      <c r="B3148" s="682" t="s">
        <v>6421</v>
      </c>
      <c r="C3148" s="419"/>
      <c r="D3148" s="419"/>
      <c r="E3148" s="419"/>
      <c r="F3148" s="419"/>
      <c r="G3148" s="419"/>
      <c r="H3148" s="419"/>
      <c r="I3148" s="419"/>
      <c r="J3148" s="419"/>
      <c r="K3148" s="419"/>
      <c r="L3148" s="419"/>
      <c r="M3148" t="s">
        <v>6422</v>
      </c>
      <c r="N3148">
        <v>4</v>
      </c>
      <c r="O3148">
        <v>2</v>
      </c>
      <c r="P3148">
        <v>2</v>
      </c>
      <c r="Q3148">
        <v>0</v>
      </c>
      <c r="R3148">
        <v>2</v>
      </c>
      <c r="S3148">
        <v>2</v>
      </c>
      <c r="T3148">
        <v>0</v>
      </c>
      <c r="U3148">
        <v>0</v>
      </c>
      <c r="V3148">
        <v>0</v>
      </c>
      <c r="W3148">
        <v>0</v>
      </c>
      <c r="X3148">
        <v>1</v>
      </c>
      <c r="Y3148">
        <v>1</v>
      </c>
      <c r="Z3148">
        <v>0</v>
      </c>
      <c r="AA3148">
        <v>0</v>
      </c>
      <c r="AB3148">
        <v>0</v>
      </c>
      <c r="AC3148" s="419">
        <f t="shared" si="300"/>
        <v>0</v>
      </c>
      <c r="AD3148" s="419">
        <f t="shared" si="301"/>
        <v>1</v>
      </c>
      <c r="AE3148" s="419">
        <f t="shared" si="302"/>
        <v>1</v>
      </c>
      <c r="AF3148" s="419">
        <f t="shared" si="303"/>
        <v>0</v>
      </c>
      <c r="AG3148" s="419">
        <f t="shared" si="304"/>
        <v>0</v>
      </c>
      <c r="AH3148" s="419">
        <f t="shared" si="305"/>
        <v>0</v>
      </c>
    </row>
    <row r="3149" spans="1:34" ht="14.5" x14ac:dyDescent="0.35">
      <c r="A3149" s="681" t="s">
        <v>7516</v>
      </c>
      <c r="B3149" s="682" t="s">
        <v>6423</v>
      </c>
      <c r="C3149" s="419"/>
      <c r="D3149" s="419"/>
      <c r="E3149" s="419"/>
      <c r="F3149" s="419"/>
      <c r="G3149" s="419"/>
      <c r="H3149" s="419"/>
      <c r="I3149" s="419"/>
      <c r="J3149" s="419"/>
      <c r="K3149" s="419"/>
      <c r="L3149" s="419"/>
      <c r="M3149" t="s">
        <v>15684</v>
      </c>
      <c r="N3149">
        <v>1</v>
      </c>
      <c r="O3149">
        <v>0</v>
      </c>
      <c r="P3149">
        <v>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1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 s="419">
        <f t="shared" si="300"/>
        <v>0</v>
      </c>
      <c r="AD3149" s="419">
        <f t="shared" si="301"/>
        <v>0</v>
      </c>
      <c r="AE3149" s="419">
        <f t="shared" si="302"/>
        <v>0</v>
      </c>
      <c r="AF3149" s="419">
        <f t="shared" si="303"/>
        <v>0</v>
      </c>
      <c r="AG3149" s="419">
        <f t="shared" si="304"/>
        <v>0</v>
      </c>
      <c r="AH3149" s="419">
        <f t="shared" si="305"/>
        <v>1</v>
      </c>
    </row>
    <row r="3150" spans="1:34" ht="14.5" x14ac:dyDescent="0.35">
      <c r="A3150" s="681" t="s">
        <v>8121</v>
      </c>
      <c r="B3150" s="682" t="s">
        <v>8119</v>
      </c>
      <c r="C3150" s="419"/>
      <c r="D3150" s="419"/>
      <c r="E3150" s="419"/>
      <c r="F3150" s="419"/>
      <c r="G3150" s="419"/>
      <c r="H3150" s="419"/>
      <c r="I3150" s="419"/>
      <c r="J3150" s="419"/>
      <c r="K3150" s="419"/>
      <c r="L3150" s="419"/>
      <c r="M3150" t="s">
        <v>8120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 s="419">
        <f t="shared" si="300"/>
        <v>0</v>
      </c>
      <c r="AD3150" s="419">
        <f t="shared" si="301"/>
        <v>0</v>
      </c>
      <c r="AE3150" s="419">
        <f t="shared" si="302"/>
        <v>0</v>
      </c>
      <c r="AF3150" s="419">
        <f t="shared" si="303"/>
        <v>0</v>
      </c>
      <c r="AG3150" s="419">
        <f t="shared" si="304"/>
        <v>0</v>
      </c>
      <c r="AH3150" s="419">
        <f t="shared" si="305"/>
        <v>0</v>
      </c>
    </row>
    <row r="3151" spans="1:34" ht="14.5" x14ac:dyDescent="0.35">
      <c r="A3151" s="681" t="s">
        <v>8135</v>
      </c>
      <c r="B3151" s="682" t="s">
        <v>8134</v>
      </c>
      <c r="C3151" s="419"/>
      <c r="D3151" s="419"/>
      <c r="E3151" s="419"/>
      <c r="F3151" s="419"/>
      <c r="G3151" s="419"/>
      <c r="H3151" s="419"/>
      <c r="I3151" s="419"/>
      <c r="J3151" s="419"/>
      <c r="K3151" s="419"/>
      <c r="L3151" s="419"/>
      <c r="M3151" t="s">
        <v>2790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 s="419">
        <f t="shared" si="300"/>
        <v>0</v>
      </c>
      <c r="AD3151" s="419">
        <f t="shared" si="301"/>
        <v>0</v>
      </c>
      <c r="AE3151" s="419">
        <f t="shared" si="302"/>
        <v>0</v>
      </c>
      <c r="AF3151" s="419">
        <f t="shared" si="303"/>
        <v>0</v>
      </c>
      <c r="AG3151" s="419">
        <f t="shared" si="304"/>
        <v>0</v>
      </c>
      <c r="AH3151" s="419">
        <f t="shared" si="305"/>
        <v>0</v>
      </c>
    </row>
    <row r="3152" spans="1:34" ht="14.5" x14ac:dyDescent="0.35">
      <c r="A3152" s="681" t="s">
        <v>9262</v>
      </c>
      <c r="B3152" s="682" t="s">
        <v>9261</v>
      </c>
      <c r="C3152" s="419"/>
      <c r="D3152" s="419"/>
      <c r="E3152" s="419"/>
      <c r="F3152" s="419"/>
      <c r="G3152" s="419"/>
      <c r="H3152" s="419"/>
      <c r="I3152" s="419"/>
      <c r="J3152" s="419"/>
      <c r="K3152" s="419"/>
      <c r="L3152" s="419"/>
      <c r="M3152" t="s">
        <v>165</v>
      </c>
      <c r="N3152">
        <v>1</v>
      </c>
      <c r="O3152">
        <v>0</v>
      </c>
      <c r="P3152">
        <v>1</v>
      </c>
      <c r="Q3152">
        <v>1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 s="419">
        <f t="shared" si="300"/>
        <v>1</v>
      </c>
      <c r="AD3152" s="419">
        <f t="shared" si="301"/>
        <v>0</v>
      </c>
      <c r="AE3152" s="419">
        <f t="shared" si="302"/>
        <v>0</v>
      </c>
      <c r="AF3152" s="419">
        <f t="shared" si="303"/>
        <v>0</v>
      </c>
      <c r="AG3152" s="419">
        <f t="shared" si="304"/>
        <v>0</v>
      </c>
      <c r="AH3152" s="419">
        <f t="shared" si="305"/>
        <v>0</v>
      </c>
    </row>
    <row r="3153" spans="1:34" ht="14.5" x14ac:dyDescent="0.35">
      <c r="A3153" s="681" t="s">
        <v>10633</v>
      </c>
      <c r="B3153" s="682" t="s">
        <v>10632</v>
      </c>
      <c r="C3153" s="419"/>
      <c r="D3153" s="419"/>
      <c r="E3153" s="419"/>
      <c r="F3153" s="419"/>
      <c r="G3153" s="419"/>
      <c r="H3153" s="419"/>
      <c r="I3153" s="419"/>
      <c r="J3153" s="419"/>
      <c r="K3153" s="419"/>
      <c r="L3153" s="419"/>
      <c r="M3153" t="s">
        <v>18549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 s="419">
        <f t="shared" si="300"/>
        <v>0</v>
      </c>
      <c r="AD3153" s="419">
        <f t="shared" si="301"/>
        <v>0</v>
      </c>
      <c r="AE3153" s="419">
        <f t="shared" si="302"/>
        <v>0</v>
      </c>
      <c r="AF3153" s="419">
        <f t="shared" si="303"/>
        <v>0</v>
      </c>
      <c r="AG3153" s="419">
        <f t="shared" si="304"/>
        <v>0</v>
      </c>
      <c r="AH3153" s="419">
        <f t="shared" si="305"/>
        <v>0</v>
      </c>
    </row>
    <row r="3154" spans="1:34" ht="14.5" x14ac:dyDescent="0.35">
      <c r="A3154" s="681" t="s">
        <v>8856</v>
      </c>
      <c r="B3154" s="682" t="s">
        <v>8853</v>
      </c>
      <c r="C3154" s="419"/>
      <c r="D3154" s="419"/>
      <c r="E3154" s="419"/>
      <c r="F3154" s="419"/>
      <c r="G3154" s="419"/>
      <c r="H3154" s="419"/>
      <c r="I3154" s="419"/>
      <c r="J3154" s="419"/>
      <c r="K3154" s="419"/>
      <c r="L3154" s="419"/>
      <c r="M3154" t="s">
        <v>8855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 s="419">
        <f t="shared" si="300"/>
        <v>0</v>
      </c>
      <c r="AD3154" s="419">
        <f t="shared" si="301"/>
        <v>0</v>
      </c>
      <c r="AE3154" s="419">
        <f t="shared" si="302"/>
        <v>0</v>
      </c>
      <c r="AF3154" s="419">
        <f t="shared" si="303"/>
        <v>0</v>
      </c>
      <c r="AG3154" s="419">
        <f t="shared" si="304"/>
        <v>0</v>
      </c>
      <c r="AH3154" s="419">
        <f t="shared" si="305"/>
        <v>0</v>
      </c>
    </row>
    <row r="3155" spans="1:34" ht="14.5" x14ac:dyDescent="0.35">
      <c r="A3155" s="681" t="s">
        <v>10639</v>
      </c>
      <c r="B3155" s="682" t="s">
        <v>10638</v>
      </c>
      <c r="C3155" s="419"/>
      <c r="D3155" s="419"/>
      <c r="E3155" s="419"/>
      <c r="F3155" s="419"/>
      <c r="G3155" s="419"/>
      <c r="H3155" s="419"/>
      <c r="I3155" s="419"/>
      <c r="J3155" s="419"/>
      <c r="K3155" s="419"/>
      <c r="L3155" s="419"/>
      <c r="M3155" t="s">
        <v>562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 s="419">
        <f t="shared" si="300"/>
        <v>0</v>
      </c>
      <c r="AD3155" s="419">
        <f t="shared" si="301"/>
        <v>0</v>
      </c>
      <c r="AE3155" s="419">
        <f t="shared" si="302"/>
        <v>0</v>
      </c>
      <c r="AF3155" s="419">
        <f t="shared" si="303"/>
        <v>0</v>
      </c>
      <c r="AG3155" s="419">
        <f t="shared" si="304"/>
        <v>0</v>
      </c>
      <c r="AH3155" s="419">
        <f t="shared" si="305"/>
        <v>0</v>
      </c>
    </row>
    <row r="3156" spans="1:34" ht="14.5" x14ac:dyDescent="0.35">
      <c r="A3156" s="681" t="s">
        <v>9640</v>
      </c>
      <c r="B3156" s="682" t="s">
        <v>9639</v>
      </c>
      <c r="C3156" s="419"/>
      <c r="D3156" s="419"/>
      <c r="E3156" s="419"/>
      <c r="F3156" s="419"/>
      <c r="G3156" s="419"/>
      <c r="H3156" s="419"/>
      <c r="I3156" s="419"/>
      <c r="J3156" s="419"/>
      <c r="K3156" s="419"/>
      <c r="L3156" s="419"/>
      <c r="M3156" t="s">
        <v>2152</v>
      </c>
      <c r="N3156">
        <v>5</v>
      </c>
      <c r="O3156">
        <v>3</v>
      </c>
      <c r="P3156">
        <v>2</v>
      </c>
      <c r="Q3156">
        <v>0</v>
      </c>
      <c r="R3156">
        <v>0</v>
      </c>
      <c r="S3156">
        <v>0</v>
      </c>
      <c r="T3156">
        <v>2</v>
      </c>
      <c r="U3156">
        <v>3</v>
      </c>
      <c r="V3156">
        <v>0</v>
      </c>
      <c r="W3156">
        <v>0</v>
      </c>
      <c r="X3156">
        <v>0</v>
      </c>
      <c r="Y3156">
        <v>0</v>
      </c>
      <c r="Z3156">
        <v>1</v>
      </c>
      <c r="AA3156">
        <v>2</v>
      </c>
      <c r="AB3156">
        <v>0</v>
      </c>
      <c r="AC3156" s="419">
        <f t="shared" si="300"/>
        <v>0</v>
      </c>
      <c r="AD3156" s="419">
        <f t="shared" si="301"/>
        <v>0</v>
      </c>
      <c r="AE3156" s="419">
        <f t="shared" si="302"/>
        <v>0</v>
      </c>
      <c r="AF3156" s="419">
        <f t="shared" si="303"/>
        <v>1</v>
      </c>
      <c r="AG3156" s="419">
        <f t="shared" si="304"/>
        <v>1</v>
      </c>
      <c r="AH3156" s="419">
        <f t="shared" si="305"/>
        <v>0</v>
      </c>
    </row>
    <row r="3157" spans="1:34" ht="14.5" x14ac:dyDescent="0.35">
      <c r="A3157" s="681" t="s">
        <v>8206</v>
      </c>
      <c r="B3157" s="682" t="s">
        <v>8205</v>
      </c>
      <c r="C3157" s="419"/>
      <c r="D3157" s="419"/>
      <c r="E3157" s="419"/>
      <c r="F3157" s="419"/>
      <c r="G3157" s="419"/>
      <c r="H3157" s="419"/>
      <c r="I3157" s="419"/>
      <c r="J3157" s="419"/>
      <c r="K3157" s="419"/>
      <c r="L3157" s="419"/>
      <c r="M3157" t="s">
        <v>18550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 s="419">
        <f t="shared" si="300"/>
        <v>0</v>
      </c>
      <c r="AD3157" s="419">
        <f t="shared" si="301"/>
        <v>0</v>
      </c>
      <c r="AE3157" s="419">
        <f t="shared" si="302"/>
        <v>0</v>
      </c>
      <c r="AF3157" s="419">
        <f t="shared" si="303"/>
        <v>0</v>
      </c>
      <c r="AG3157" s="419">
        <f t="shared" si="304"/>
        <v>0</v>
      </c>
      <c r="AH3157" s="419">
        <f t="shared" si="305"/>
        <v>0</v>
      </c>
    </row>
    <row r="3158" spans="1:34" ht="14.5" x14ac:dyDescent="0.35">
      <c r="A3158" s="681" t="s">
        <v>7715</v>
      </c>
      <c r="B3158" s="682" t="s">
        <v>6424</v>
      </c>
      <c r="C3158" s="419"/>
      <c r="D3158" s="419"/>
      <c r="E3158" s="419"/>
      <c r="F3158" s="419"/>
      <c r="G3158" s="419"/>
      <c r="H3158" s="419"/>
      <c r="I3158" s="419"/>
      <c r="J3158" s="419"/>
      <c r="K3158" s="419"/>
      <c r="L3158" s="419"/>
      <c r="M3158" t="s">
        <v>6425</v>
      </c>
      <c r="N3158">
        <v>12</v>
      </c>
      <c r="O3158">
        <v>6</v>
      </c>
      <c r="P3158">
        <v>6</v>
      </c>
      <c r="Q3158">
        <v>1</v>
      </c>
      <c r="R3158">
        <v>2</v>
      </c>
      <c r="S3158">
        <v>5</v>
      </c>
      <c r="T3158">
        <v>2</v>
      </c>
      <c r="U3158">
        <v>0</v>
      </c>
      <c r="V3158">
        <v>2</v>
      </c>
      <c r="W3158">
        <v>1</v>
      </c>
      <c r="X3158">
        <v>0</v>
      </c>
      <c r="Y3158">
        <v>1</v>
      </c>
      <c r="Z3158">
        <v>2</v>
      </c>
      <c r="AA3158">
        <v>0</v>
      </c>
      <c r="AB3158">
        <v>2</v>
      </c>
      <c r="AC3158" s="419">
        <f t="shared" si="300"/>
        <v>0</v>
      </c>
      <c r="AD3158" s="419">
        <f t="shared" si="301"/>
        <v>2</v>
      </c>
      <c r="AE3158" s="419">
        <f t="shared" si="302"/>
        <v>4</v>
      </c>
      <c r="AF3158" s="419">
        <f t="shared" si="303"/>
        <v>0</v>
      </c>
      <c r="AG3158" s="419">
        <f t="shared" si="304"/>
        <v>0</v>
      </c>
      <c r="AH3158" s="419">
        <f t="shared" si="305"/>
        <v>0</v>
      </c>
    </row>
    <row r="3159" spans="1:34" ht="14.5" x14ac:dyDescent="0.35">
      <c r="A3159" s="681" t="s">
        <v>7927</v>
      </c>
      <c r="B3159" s="682" t="s">
        <v>6426</v>
      </c>
      <c r="C3159" s="419"/>
      <c r="D3159" s="419"/>
      <c r="E3159" s="419"/>
      <c r="F3159" s="419"/>
      <c r="G3159" s="419"/>
      <c r="H3159" s="419"/>
      <c r="I3159" s="419"/>
      <c r="J3159" s="419"/>
      <c r="K3159" s="419"/>
      <c r="L3159" s="419"/>
      <c r="M3159" t="s">
        <v>6427</v>
      </c>
      <c r="N3159">
        <v>1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1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 s="419">
        <f t="shared" si="300"/>
        <v>0</v>
      </c>
      <c r="AD3159" s="419">
        <f t="shared" si="301"/>
        <v>0</v>
      </c>
      <c r="AE3159" s="419">
        <f t="shared" si="302"/>
        <v>0</v>
      </c>
      <c r="AF3159" s="419">
        <f t="shared" si="303"/>
        <v>1</v>
      </c>
      <c r="AG3159" s="419">
        <f t="shared" si="304"/>
        <v>0</v>
      </c>
      <c r="AH3159" s="419">
        <f t="shared" si="305"/>
        <v>0</v>
      </c>
    </row>
    <row r="3160" spans="1:34" ht="14.5" x14ac:dyDescent="0.35">
      <c r="A3160" s="681" t="s">
        <v>7717</v>
      </c>
      <c r="B3160" s="682" t="s">
        <v>6428</v>
      </c>
      <c r="C3160" s="419"/>
      <c r="D3160" s="419"/>
      <c r="E3160" s="419"/>
      <c r="F3160" s="419"/>
      <c r="G3160" s="419"/>
      <c r="H3160" s="419"/>
      <c r="I3160" s="419"/>
      <c r="J3160" s="419"/>
      <c r="K3160" s="419"/>
      <c r="L3160" s="419"/>
      <c r="M3160" t="s">
        <v>798</v>
      </c>
      <c r="N3160">
        <v>5</v>
      </c>
      <c r="O3160">
        <v>3</v>
      </c>
      <c r="P3160">
        <v>2</v>
      </c>
      <c r="Q3160">
        <v>3</v>
      </c>
      <c r="R3160">
        <v>0</v>
      </c>
      <c r="S3160">
        <v>2</v>
      </c>
      <c r="T3160">
        <v>0</v>
      </c>
      <c r="U3160">
        <v>0</v>
      </c>
      <c r="V3160">
        <v>0</v>
      </c>
      <c r="W3160">
        <v>2</v>
      </c>
      <c r="X3160">
        <v>0</v>
      </c>
      <c r="Y3160">
        <v>1</v>
      </c>
      <c r="Z3160">
        <v>0</v>
      </c>
      <c r="AA3160">
        <v>0</v>
      </c>
      <c r="AB3160">
        <v>0</v>
      </c>
      <c r="AC3160" s="419">
        <f t="shared" si="300"/>
        <v>1</v>
      </c>
      <c r="AD3160" s="419">
        <f t="shared" si="301"/>
        <v>0</v>
      </c>
      <c r="AE3160" s="419">
        <f t="shared" si="302"/>
        <v>1</v>
      </c>
      <c r="AF3160" s="419">
        <f t="shared" si="303"/>
        <v>0</v>
      </c>
      <c r="AG3160" s="419">
        <f t="shared" si="304"/>
        <v>0</v>
      </c>
      <c r="AH3160" s="419">
        <f t="shared" si="305"/>
        <v>0</v>
      </c>
    </row>
    <row r="3161" spans="1:34" ht="14.5" x14ac:dyDescent="0.35">
      <c r="A3161" s="681" t="s">
        <v>10018</v>
      </c>
      <c r="B3161" s="682" t="s">
        <v>10017</v>
      </c>
      <c r="C3161" s="419"/>
      <c r="D3161" s="419"/>
      <c r="E3161" s="419"/>
      <c r="F3161" s="419"/>
      <c r="G3161" s="419"/>
      <c r="H3161" s="419"/>
      <c r="I3161" s="419"/>
      <c r="J3161" s="419"/>
      <c r="K3161" s="419"/>
      <c r="L3161" s="419"/>
      <c r="M3161" t="s">
        <v>21638</v>
      </c>
      <c r="N3161">
        <v>2</v>
      </c>
      <c r="O3161">
        <v>1</v>
      </c>
      <c r="P3161">
        <v>1</v>
      </c>
      <c r="Q3161">
        <v>0</v>
      </c>
      <c r="R3161">
        <v>0</v>
      </c>
      <c r="S3161">
        <v>2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1</v>
      </c>
      <c r="Z3161">
        <v>0</v>
      </c>
      <c r="AA3161">
        <v>0</v>
      </c>
      <c r="AB3161">
        <v>0</v>
      </c>
      <c r="AC3161" s="419">
        <f t="shared" si="300"/>
        <v>0</v>
      </c>
      <c r="AD3161" s="419">
        <f t="shared" si="301"/>
        <v>0</v>
      </c>
      <c r="AE3161" s="419">
        <f t="shared" si="302"/>
        <v>1</v>
      </c>
      <c r="AF3161" s="419">
        <f t="shared" si="303"/>
        <v>0</v>
      </c>
      <c r="AG3161" s="419">
        <f t="shared" si="304"/>
        <v>0</v>
      </c>
      <c r="AH3161" s="419">
        <f t="shared" si="305"/>
        <v>0</v>
      </c>
    </row>
    <row r="3162" spans="1:34" ht="14.5" x14ac:dyDescent="0.35">
      <c r="A3162" s="681" t="s">
        <v>9925</v>
      </c>
      <c r="B3162" s="682" t="s">
        <v>9924</v>
      </c>
      <c r="C3162" s="419"/>
      <c r="D3162" s="419"/>
      <c r="E3162" s="419"/>
      <c r="F3162" s="419"/>
      <c r="G3162" s="419"/>
      <c r="H3162" s="419"/>
      <c r="I3162" s="419"/>
      <c r="J3162" s="419"/>
      <c r="K3162" s="419"/>
      <c r="L3162" s="419"/>
      <c r="M3162" t="s">
        <v>1670</v>
      </c>
      <c r="N3162">
        <v>26</v>
      </c>
      <c r="O3162">
        <v>10</v>
      </c>
      <c r="P3162">
        <v>16</v>
      </c>
      <c r="Q3162">
        <v>3</v>
      </c>
      <c r="R3162">
        <v>5</v>
      </c>
      <c r="S3162">
        <v>3</v>
      </c>
      <c r="T3162">
        <v>5</v>
      </c>
      <c r="U3162">
        <v>4</v>
      </c>
      <c r="V3162">
        <v>6</v>
      </c>
      <c r="W3162">
        <v>2</v>
      </c>
      <c r="X3162">
        <v>0</v>
      </c>
      <c r="Y3162">
        <v>0</v>
      </c>
      <c r="Z3162">
        <v>5</v>
      </c>
      <c r="AA3162">
        <v>2</v>
      </c>
      <c r="AB3162">
        <v>1</v>
      </c>
      <c r="AC3162" s="419">
        <f t="shared" si="300"/>
        <v>1</v>
      </c>
      <c r="AD3162" s="419">
        <f t="shared" si="301"/>
        <v>5</v>
      </c>
      <c r="AE3162" s="419">
        <f t="shared" si="302"/>
        <v>3</v>
      </c>
      <c r="AF3162" s="419">
        <f t="shared" si="303"/>
        <v>0</v>
      </c>
      <c r="AG3162" s="419">
        <f t="shared" si="304"/>
        <v>2</v>
      </c>
      <c r="AH3162" s="419">
        <f t="shared" si="305"/>
        <v>5</v>
      </c>
    </row>
    <row r="3163" spans="1:34" ht="14.5" x14ac:dyDescent="0.35">
      <c r="A3163" s="681" t="s">
        <v>13598</v>
      </c>
      <c r="B3163" s="682" t="s">
        <v>14342</v>
      </c>
      <c r="C3163" s="419"/>
      <c r="D3163" s="419"/>
      <c r="E3163" s="419"/>
      <c r="F3163" s="419"/>
      <c r="G3163" s="419"/>
      <c r="H3163" s="419"/>
      <c r="I3163" s="419"/>
      <c r="J3163" s="419"/>
      <c r="K3163" s="419"/>
      <c r="L3163" s="419"/>
      <c r="M3163" t="s">
        <v>18456</v>
      </c>
      <c r="N3163">
        <v>2</v>
      </c>
      <c r="O3163">
        <v>2</v>
      </c>
      <c r="P3163">
        <v>0</v>
      </c>
      <c r="Q3163">
        <v>0</v>
      </c>
      <c r="R3163">
        <v>0</v>
      </c>
      <c r="S3163">
        <v>2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2</v>
      </c>
      <c r="Z3163">
        <v>0</v>
      </c>
      <c r="AA3163">
        <v>0</v>
      </c>
      <c r="AB3163">
        <v>0</v>
      </c>
      <c r="AC3163" s="419">
        <f t="shared" si="300"/>
        <v>0</v>
      </c>
      <c r="AD3163" s="419">
        <f t="shared" si="301"/>
        <v>0</v>
      </c>
      <c r="AE3163" s="419">
        <f t="shared" si="302"/>
        <v>0</v>
      </c>
      <c r="AF3163" s="419">
        <f t="shared" si="303"/>
        <v>0</v>
      </c>
      <c r="AG3163" s="419">
        <f t="shared" si="304"/>
        <v>0</v>
      </c>
      <c r="AH3163" s="419">
        <f t="shared" si="305"/>
        <v>0</v>
      </c>
    </row>
    <row r="3164" spans="1:34" ht="14.5" x14ac:dyDescent="0.35">
      <c r="A3164" s="681" t="s">
        <v>13601</v>
      </c>
      <c r="B3164" s="682" t="s">
        <v>14342</v>
      </c>
      <c r="C3164" s="419"/>
      <c r="D3164" s="419"/>
      <c r="E3164" s="419"/>
      <c r="F3164" s="419"/>
      <c r="G3164" s="419"/>
      <c r="H3164" s="419"/>
      <c r="I3164" s="419"/>
      <c r="J3164" s="419"/>
      <c r="K3164" s="419"/>
      <c r="L3164" s="419"/>
      <c r="M3164" t="s">
        <v>14427</v>
      </c>
      <c r="N3164">
        <v>3</v>
      </c>
      <c r="O3164">
        <v>2</v>
      </c>
      <c r="P3164">
        <v>1</v>
      </c>
      <c r="Q3164">
        <v>0</v>
      </c>
      <c r="R3164">
        <v>0</v>
      </c>
      <c r="S3164">
        <v>0</v>
      </c>
      <c r="T3164">
        <v>1</v>
      </c>
      <c r="U3164">
        <v>2</v>
      </c>
      <c r="V3164">
        <v>0</v>
      </c>
      <c r="W3164">
        <v>0</v>
      </c>
      <c r="X3164">
        <v>0</v>
      </c>
      <c r="Y3164">
        <v>0</v>
      </c>
      <c r="Z3164">
        <v>1</v>
      </c>
      <c r="AA3164">
        <v>1</v>
      </c>
      <c r="AB3164">
        <v>0</v>
      </c>
      <c r="AC3164" s="419">
        <f t="shared" si="300"/>
        <v>0</v>
      </c>
      <c r="AD3164" s="419">
        <f t="shared" si="301"/>
        <v>0</v>
      </c>
      <c r="AE3164" s="419">
        <f t="shared" si="302"/>
        <v>0</v>
      </c>
      <c r="AF3164" s="419">
        <f t="shared" si="303"/>
        <v>0</v>
      </c>
      <c r="AG3164" s="419">
        <f t="shared" si="304"/>
        <v>1</v>
      </c>
      <c r="AH3164" s="419">
        <f t="shared" si="305"/>
        <v>0</v>
      </c>
    </row>
    <row r="3165" spans="1:34" ht="14.5" x14ac:dyDescent="0.35">
      <c r="A3165" s="681" t="s">
        <v>10683</v>
      </c>
      <c r="B3165" s="682" t="s">
        <v>10682</v>
      </c>
      <c r="C3165" s="419"/>
      <c r="D3165" s="419"/>
      <c r="E3165" s="419"/>
      <c r="F3165" s="419"/>
      <c r="G3165" s="419"/>
      <c r="H3165" s="419"/>
      <c r="I3165" s="419"/>
      <c r="J3165" s="419"/>
      <c r="K3165" s="419"/>
      <c r="L3165" s="419"/>
      <c r="M3165" t="s">
        <v>10684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 s="419">
        <f t="shared" si="300"/>
        <v>0</v>
      </c>
      <c r="AD3165" s="419">
        <f t="shared" si="301"/>
        <v>0</v>
      </c>
      <c r="AE3165" s="419">
        <f t="shared" si="302"/>
        <v>0</v>
      </c>
      <c r="AF3165" s="419">
        <f t="shared" si="303"/>
        <v>0</v>
      </c>
      <c r="AG3165" s="419">
        <f t="shared" si="304"/>
        <v>0</v>
      </c>
      <c r="AH3165" s="419">
        <f t="shared" si="305"/>
        <v>0</v>
      </c>
    </row>
    <row r="3166" spans="1:34" ht="14.5" x14ac:dyDescent="0.35">
      <c r="A3166" s="681" t="s">
        <v>13605</v>
      </c>
      <c r="B3166" s="682" t="s">
        <v>14342</v>
      </c>
      <c r="C3166" s="419"/>
      <c r="D3166" s="419"/>
      <c r="E3166" s="419"/>
      <c r="F3166" s="419"/>
      <c r="G3166" s="419"/>
      <c r="H3166" s="419"/>
      <c r="I3166" s="419"/>
      <c r="J3166" s="419"/>
      <c r="K3166" s="419"/>
      <c r="L3166" s="419"/>
      <c r="M3166" t="s">
        <v>13602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 s="419">
        <f t="shared" si="300"/>
        <v>0</v>
      </c>
      <c r="AD3166" s="419">
        <f t="shared" si="301"/>
        <v>0</v>
      </c>
      <c r="AE3166" s="419">
        <f t="shared" si="302"/>
        <v>0</v>
      </c>
      <c r="AF3166" s="419">
        <f t="shared" si="303"/>
        <v>0</v>
      </c>
      <c r="AG3166" s="419">
        <f t="shared" si="304"/>
        <v>0</v>
      </c>
      <c r="AH3166" s="419">
        <f t="shared" si="305"/>
        <v>0</v>
      </c>
    </row>
    <row r="3167" spans="1:34" ht="14.5" x14ac:dyDescent="0.35">
      <c r="A3167" s="681" t="s">
        <v>7813</v>
      </c>
      <c r="B3167" s="682" t="s">
        <v>6429</v>
      </c>
      <c r="C3167" s="419"/>
      <c r="D3167" s="419"/>
      <c r="E3167" s="419"/>
      <c r="F3167" s="419"/>
      <c r="G3167" s="419"/>
      <c r="H3167" s="419"/>
      <c r="I3167" s="419"/>
      <c r="J3167" s="419"/>
      <c r="K3167" s="419"/>
      <c r="L3167" s="419"/>
      <c r="M3167" t="s">
        <v>21639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 s="419">
        <f t="shared" si="300"/>
        <v>0</v>
      </c>
      <c r="AD3167" s="419">
        <f t="shared" si="301"/>
        <v>0</v>
      </c>
      <c r="AE3167" s="419">
        <f t="shared" si="302"/>
        <v>0</v>
      </c>
      <c r="AF3167" s="419">
        <f t="shared" si="303"/>
        <v>0</v>
      </c>
      <c r="AG3167" s="419">
        <f t="shared" si="304"/>
        <v>0</v>
      </c>
      <c r="AH3167" s="419">
        <f t="shared" si="305"/>
        <v>0</v>
      </c>
    </row>
    <row r="3168" spans="1:34" ht="14.5" x14ac:dyDescent="0.35">
      <c r="A3168" s="681" t="s">
        <v>9294</v>
      </c>
      <c r="B3168" s="682" t="s">
        <v>9293</v>
      </c>
      <c r="C3168" s="419"/>
      <c r="D3168" s="419"/>
      <c r="E3168" s="419"/>
      <c r="F3168" s="419"/>
      <c r="G3168" s="419"/>
      <c r="H3168" s="419"/>
      <c r="I3168" s="419"/>
      <c r="J3168" s="419"/>
      <c r="K3168" s="419"/>
      <c r="L3168" s="419"/>
      <c r="M3168" t="s">
        <v>9295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 s="419">
        <f t="shared" si="300"/>
        <v>0</v>
      </c>
      <c r="AD3168" s="419">
        <f t="shared" si="301"/>
        <v>0</v>
      </c>
      <c r="AE3168" s="419">
        <f t="shared" si="302"/>
        <v>0</v>
      </c>
      <c r="AF3168" s="419">
        <f t="shared" si="303"/>
        <v>0</v>
      </c>
      <c r="AG3168" s="419">
        <f t="shared" si="304"/>
        <v>0</v>
      </c>
      <c r="AH3168" s="419">
        <f t="shared" si="305"/>
        <v>0</v>
      </c>
    </row>
    <row r="3169" spans="1:34" ht="14.5" x14ac:dyDescent="0.35">
      <c r="A3169" s="681" t="s">
        <v>7926</v>
      </c>
      <c r="B3169" s="682" t="s">
        <v>6430</v>
      </c>
      <c r="C3169" s="419"/>
      <c r="D3169" s="419"/>
      <c r="E3169" s="419"/>
      <c r="F3169" s="419"/>
      <c r="G3169" s="419"/>
      <c r="H3169" s="419"/>
      <c r="I3169" s="419"/>
      <c r="J3169" s="419"/>
      <c r="K3169" s="419"/>
      <c r="L3169" s="419"/>
      <c r="M3169" t="s">
        <v>6431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 s="419">
        <f t="shared" si="300"/>
        <v>0</v>
      </c>
      <c r="AD3169" s="419">
        <f t="shared" si="301"/>
        <v>0</v>
      </c>
      <c r="AE3169" s="419">
        <f t="shared" si="302"/>
        <v>0</v>
      </c>
      <c r="AF3169" s="419">
        <f t="shared" si="303"/>
        <v>0</v>
      </c>
      <c r="AG3169" s="419">
        <f t="shared" si="304"/>
        <v>0</v>
      </c>
      <c r="AH3169" s="419">
        <f t="shared" si="305"/>
        <v>0</v>
      </c>
    </row>
    <row r="3170" spans="1:34" ht="14.5" x14ac:dyDescent="0.35">
      <c r="A3170" s="681" t="s">
        <v>8160</v>
      </c>
      <c r="B3170" s="682" t="s">
        <v>8159</v>
      </c>
      <c r="C3170" s="419"/>
      <c r="D3170" s="419"/>
      <c r="E3170" s="419"/>
      <c r="F3170" s="419"/>
      <c r="G3170" s="419"/>
      <c r="H3170" s="419"/>
      <c r="I3170" s="419"/>
      <c r="J3170" s="419"/>
      <c r="K3170" s="419"/>
      <c r="L3170" s="419"/>
      <c r="M3170" t="s">
        <v>9286</v>
      </c>
      <c r="N3170">
        <v>4</v>
      </c>
      <c r="O3170">
        <v>3</v>
      </c>
      <c r="P3170">
        <v>1</v>
      </c>
      <c r="Q3170">
        <v>1</v>
      </c>
      <c r="R3170">
        <v>1</v>
      </c>
      <c r="S3170">
        <v>0</v>
      </c>
      <c r="T3170">
        <v>2</v>
      </c>
      <c r="U3170">
        <v>0</v>
      </c>
      <c r="V3170">
        <v>0</v>
      </c>
      <c r="W3170">
        <v>0</v>
      </c>
      <c r="X3170">
        <v>1</v>
      </c>
      <c r="Y3170">
        <v>0</v>
      </c>
      <c r="Z3170">
        <v>2</v>
      </c>
      <c r="AA3170">
        <v>0</v>
      </c>
      <c r="AB3170">
        <v>0</v>
      </c>
      <c r="AC3170" s="419">
        <f t="shared" si="300"/>
        <v>1</v>
      </c>
      <c r="AD3170" s="419">
        <f t="shared" si="301"/>
        <v>0</v>
      </c>
      <c r="AE3170" s="419">
        <f t="shared" si="302"/>
        <v>0</v>
      </c>
      <c r="AF3170" s="419">
        <f t="shared" si="303"/>
        <v>0</v>
      </c>
      <c r="AG3170" s="419">
        <f t="shared" si="304"/>
        <v>0</v>
      </c>
      <c r="AH3170" s="419">
        <f t="shared" si="305"/>
        <v>0</v>
      </c>
    </row>
    <row r="3171" spans="1:34" ht="14.5" x14ac:dyDescent="0.35">
      <c r="A3171" s="681" t="s">
        <v>9383</v>
      </c>
      <c r="B3171" s="682" t="s">
        <v>9382</v>
      </c>
      <c r="C3171" s="419"/>
      <c r="D3171" s="419"/>
      <c r="E3171" s="419"/>
      <c r="F3171" s="419"/>
      <c r="G3171" s="419"/>
      <c r="H3171" s="419"/>
      <c r="I3171" s="419"/>
      <c r="J3171" s="419"/>
      <c r="K3171" s="419"/>
      <c r="L3171" s="419"/>
      <c r="M3171" t="s">
        <v>9384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 s="419">
        <f t="shared" si="300"/>
        <v>0</v>
      </c>
      <c r="AD3171" s="419">
        <f t="shared" si="301"/>
        <v>0</v>
      </c>
      <c r="AE3171" s="419">
        <f t="shared" si="302"/>
        <v>0</v>
      </c>
      <c r="AF3171" s="419">
        <f t="shared" si="303"/>
        <v>0</v>
      </c>
      <c r="AG3171" s="419">
        <f t="shared" si="304"/>
        <v>0</v>
      </c>
      <c r="AH3171" s="419">
        <f t="shared" si="305"/>
        <v>0</v>
      </c>
    </row>
    <row r="3172" spans="1:34" ht="14.5" x14ac:dyDescent="0.35">
      <c r="A3172" s="681" t="s">
        <v>7808</v>
      </c>
      <c r="B3172" s="682" t="s">
        <v>6432</v>
      </c>
      <c r="C3172" s="419"/>
      <c r="D3172" s="419"/>
      <c r="E3172" s="419"/>
      <c r="F3172" s="419"/>
      <c r="G3172" s="419"/>
      <c r="H3172" s="419"/>
      <c r="I3172" s="419"/>
      <c r="J3172" s="419"/>
      <c r="K3172" s="419"/>
      <c r="L3172" s="419"/>
      <c r="M3172" t="s">
        <v>3222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 s="419">
        <f t="shared" si="300"/>
        <v>0</v>
      </c>
      <c r="AD3172" s="419">
        <f t="shared" si="301"/>
        <v>0</v>
      </c>
      <c r="AE3172" s="419">
        <f t="shared" si="302"/>
        <v>0</v>
      </c>
      <c r="AF3172" s="419">
        <f t="shared" si="303"/>
        <v>0</v>
      </c>
      <c r="AG3172" s="419">
        <f t="shared" si="304"/>
        <v>0</v>
      </c>
      <c r="AH3172" s="419">
        <f t="shared" si="305"/>
        <v>0</v>
      </c>
    </row>
    <row r="3173" spans="1:34" ht="14.5" x14ac:dyDescent="0.35">
      <c r="A3173" s="681" t="s">
        <v>8575</v>
      </c>
      <c r="B3173" s="682" t="s">
        <v>8573</v>
      </c>
      <c r="C3173" s="419"/>
      <c r="D3173" s="419"/>
      <c r="E3173" s="419"/>
      <c r="F3173" s="419"/>
      <c r="G3173" s="419"/>
      <c r="H3173" s="419"/>
      <c r="I3173" s="419"/>
      <c r="J3173" s="419"/>
      <c r="K3173" s="419"/>
      <c r="L3173" s="419"/>
      <c r="M3173" t="s">
        <v>21641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 s="419">
        <f t="shared" si="300"/>
        <v>0</v>
      </c>
      <c r="AD3173" s="419">
        <f t="shared" si="301"/>
        <v>0</v>
      </c>
      <c r="AE3173" s="419">
        <f t="shared" si="302"/>
        <v>0</v>
      </c>
      <c r="AF3173" s="419">
        <f t="shared" si="303"/>
        <v>0</v>
      </c>
      <c r="AG3173" s="419">
        <f t="shared" si="304"/>
        <v>0</v>
      </c>
      <c r="AH3173" s="419">
        <f t="shared" si="305"/>
        <v>0</v>
      </c>
    </row>
    <row r="3174" spans="1:34" ht="14.5" x14ac:dyDescent="0.35">
      <c r="A3174" s="681" t="s">
        <v>7593</v>
      </c>
      <c r="B3174" s="682" t="s">
        <v>6433</v>
      </c>
      <c r="C3174" s="419"/>
      <c r="D3174" s="419"/>
      <c r="E3174" s="419"/>
      <c r="F3174" s="419"/>
      <c r="G3174" s="419"/>
      <c r="H3174" s="419"/>
      <c r="I3174" s="419"/>
      <c r="J3174" s="419"/>
      <c r="K3174" s="419"/>
      <c r="L3174" s="419"/>
      <c r="M3174" t="s">
        <v>13607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 s="419">
        <f t="shared" si="300"/>
        <v>0</v>
      </c>
      <c r="AD3174" s="419">
        <f t="shared" si="301"/>
        <v>0</v>
      </c>
      <c r="AE3174" s="419">
        <f t="shared" si="302"/>
        <v>0</v>
      </c>
      <c r="AF3174" s="419">
        <f t="shared" si="303"/>
        <v>0</v>
      </c>
      <c r="AG3174" s="419">
        <f t="shared" si="304"/>
        <v>0</v>
      </c>
      <c r="AH3174" s="419">
        <f t="shared" si="305"/>
        <v>0</v>
      </c>
    </row>
    <row r="3175" spans="1:34" ht="14.5" x14ac:dyDescent="0.35">
      <c r="A3175" s="681" t="s">
        <v>7655</v>
      </c>
      <c r="B3175" s="682" t="s">
        <v>6434</v>
      </c>
      <c r="C3175" s="419"/>
      <c r="D3175" s="419"/>
      <c r="E3175" s="419"/>
      <c r="F3175" s="419"/>
      <c r="G3175" s="419"/>
      <c r="H3175" s="419"/>
      <c r="I3175" s="419"/>
      <c r="J3175" s="419"/>
      <c r="K3175" s="419"/>
      <c r="L3175" s="419"/>
      <c r="M3175" t="s">
        <v>5069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 s="419">
        <f t="shared" si="300"/>
        <v>0</v>
      </c>
      <c r="AD3175" s="419">
        <f t="shared" si="301"/>
        <v>0</v>
      </c>
      <c r="AE3175" s="419">
        <f t="shared" si="302"/>
        <v>0</v>
      </c>
      <c r="AF3175" s="419">
        <f t="shared" si="303"/>
        <v>0</v>
      </c>
      <c r="AG3175" s="419">
        <f t="shared" si="304"/>
        <v>0</v>
      </c>
      <c r="AH3175" s="419">
        <f t="shared" si="305"/>
        <v>0</v>
      </c>
    </row>
    <row r="3176" spans="1:34" ht="14.5" x14ac:dyDescent="0.35">
      <c r="A3176" s="681" t="s">
        <v>9910</v>
      </c>
      <c r="B3176" s="682" t="s">
        <v>9909</v>
      </c>
      <c r="C3176" s="419"/>
      <c r="D3176" s="419"/>
      <c r="E3176" s="419"/>
      <c r="F3176" s="419"/>
      <c r="G3176" s="419"/>
      <c r="H3176" s="419"/>
      <c r="I3176" s="419"/>
      <c r="J3176" s="419"/>
      <c r="K3176" s="419"/>
      <c r="L3176" s="419"/>
      <c r="M3176" t="s">
        <v>9911</v>
      </c>
      <c r="N3176">
        <v>1</v>
      </c>
      <c r="O3176">
        <v>0</v>
      </c>
      <c r="P3176">
        <v>1</v>
      </c>
      <c r="Q3176">
        <v>0</v>
      </c>
      <c r="R3176">
        <v>0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 s="419">
        <f t="shared" si="300"/>
        <v>0</v>
      </c>
      <c r="AD3176" s="419">
        <f t="shared" si="301"/>
        <v>0</v>
      </c>
      <c r="AE3176" s="419">
        <f t="shared" si="302"/>
        <v>0</v>
      </c>
      <c r="AF3176" s="419">
        <f t="shared" si="303"/>
        <v>0</v>
      </c>
      <c r="AG3176" s="419">
        <f t="shared" si="304"/>
        <v>1</v>
      </c>
      <c r="AH3176" s="419">
        <f t="shared" si="305"/>
        <v>0</v>
      </c>
    </row>
    <row r="3177" spans="1:34" ht="14.5" x14ac:dyDescent="0.35">
      <c r="A3177" s="681" t="s">
        <v>7626</v>
      </c>
      <c r="B3177" s="682" t="s">
        <v>6435</v>
      </c>
      <c r="C3177" s="419"/>
      <c r="D3177" s="419"/>
      <c r="E3177" s="419"/>
      <c r="F3177" s="419"/>
      <c r="G3177" s="419"/>
      <c r="H3177" s="419"/>
      <c r="I3177" s="419"/>
      <c r="J3177" s="419"/>
      <c r="K3177" s="419"/>
      <c r="L3177" s="419"/>
      <c r="M3177" t="s">
        <v>3840</v>
      </c>
      <c r="N3177">
        <v>10</v>
      </c>
      <c r="O3177">
        <v>7</v>
      </c>
      <c r="P3177">
        <v>3</v>
      </c>
      <c r="Q3177">
        <v>1</v>
      </c>
      <c r="R3177">
        <v>3</v>
      </c>
      <c r="S3177">
        <v>3</v>
      </c>
      <c r="T3177">
        <v>1</v>
      </c>
      <c r="U3177">
        <v>2</v>
      </c>
      <c r="V3177">
        <v>0</v>
      </c>
      <c r="W3177">
        <v>0</v>
      </c>
      <c r="X3177">
        <v>2</v>
      </c>
      <c r="Y3177">
        <v>3</v>
      </c>
      <c r="Z3177">
        <v>1</v>
      </c>
      <c r="AA3177">
        <v>1</v>
      </c>
      <c r="AB3177">
        <v>0</v>
      </c>
      <c r="AC3177" s="419">
        <f t="shared" si="300"/>
        <v>1</v>
      </c>
      <c r="AD3177" s="419">
        <f t="shared" si="301"/>
        <v>1</v>
      </c>
      <c r="AE3177" s="419">
        <f t="shared" si="302"/>
        <v>0</v>
      </c>
      <c r="AF3177" s="419">
        <f t="shared" si="303"/>
        <v>0</v>
      </c>
      <c r="AG3177" s="419">
        <f t="shared" si="304"/>
        <v>1</v>
      </c>
      <c r="AH3177" s="419">
        <f t="shared" si="305"/>
        <v>0</v>
      </c>
    </row>
    <row r="3178" spans="1:34" ht="14.5" x14ac:dyDescent="0.35">
      <c r="A3178" s="681" t="s">
        <v>13608</v>
      </c>
      <c r="B3178" s="682" t="s">
        <v>14342</v>
      </c>
      <c r="C3178" s="419"/>
      <c r="D3178" s="419"/>
      <c r="E3178" s="419"/>
      <c r="F3178" s="419"/>
      <c r="G3178" s="419"/>
      <c r="H3178" s="419"/>
      <c r="I3178" s="419"/>
      <c r="J3178" s="419"/>
      <c r="K3178" s="419"/>
      <c r="L3178" s="419"/>
      <c r="M3178" t="s">
        <v>18457</v>
      </c>
      <c r="N3178">
        <v>2</v>
      </c>
      <c r="O3178">
        <v>1</v>
      </c>
      <c r="P3178">
        <v>1</v>
      </c>
      <c r="Q3178">
        <v>0</v>
      </c>
      <c r="R3178">
        <v>0</v>
      </c>
      <c r="S3178">
        <v>0</v>
      </c>
      <c r="T3178">
        <v>0</v>
      </c>
      <c r="U3178">
        <v>1</v>
      </c>
      <c r="V3178">
        <v>1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1</v>
      </c>
      <c r="AC3178" s="419">
        <f t="shared" si="300"/>
        <v>0</v>
      </c>
      <c r="AD3178" s="419">
        <f t="shared" si="301"/>
        <v>0</v>
      </c>
      <c r="AE3178" s="419">
        <f t="shared" si="302"/>
        <v>0</v>
      </c>
      <c r="AF3178" s="419">
        <f t="shared" si="303"/>
        <v>0</v>
      </c>
      <c r="AG3178" s="419">
        <f t="shared" si="304"/>
        <v>1</v>
      </c>
      <c r="AH3178" s="419">
        <f t="shared" si="305"/>
        <v>0</v>
      </c>
    </row>
    <row r="3179" spans="1:34" ht="14.5" x14ac:dyDescent="0.35">
      <c r="A3179" s="681" t="s">
        <v>7397</v>
      </c>
      <c r="B3179" s="682" t="s">
        <v>6437</v>
      </c>
      <c r="C3179" s="419"/>
      <c r="D3179" s="419"/>
      <c r="E3179" s="419"/>
      <c r="F3179" s="419"/>
      <c r="G3179" s="419"/>
      <c r="H3179" s="419"/>
      <c r="I3179" s="419"/>
      <c r="J3179" s="419"/>
      <c r="K3179" s="419"/>
      <c r="L3179" s="419"/>
      <c r="M3179" t="s">
        <v>7398</v>
      </c>
      <c r="N3179">
        <v>31</v>
      </c>
      <c r="O3179">
        <v>13</v>
      </c>
      <c r="P3179">
        <v>18</v>
      </c>
      <c r="Q3179">
        <v>3</v>
      </c>
      <c r="R3179">
        <v>0</v>
      </c>
      <c r="S3179">
        <v>8</v>
      </c>
      <c r="T3179">
        <v>6</v>
      </c>
      <c r="U3179">
        <v>12</v>
      </c>
      <c r="V3179">
        <v>2</v>
      </c>
      <c r="W3179">
        <v>1</v>
      </c>
      <c r="X3179">
        <v>0</v>
      </c>
      <c r="Y3179">
        <v>3</v>
      </c>
      <c r="Z3179">
        <v>4</v>
      </c>
      <c r="AA3179">
        <v>3</v>
      </c>
      <c r="AB3179">
        <v>2</v>
      </c>
      <c r="AC3179" s="419">
        <f t="shared" si="300"/>
        <v>2</v>
      </c>
      <c r="AD3179" s="419">
        <f t="shared" si="301"/>
        <v>0</v>
      </c>
      <c r="AE3179" s="419">
        <f t="shared" si="302"/>
        <v>5</v>
      </c>
      <c r="AF3179" s="419">
        <f t="shared" si="303"/>
        <v>2</v>
      </c>
      <c r="AG3179" s="419">
        <f t="shared" si="304"/>
        <v>9</v>
      </c>
      <c r="AH3179" s="419">
        <f t="shared" si="305"/>
        <v>0</v>
      </c>
    </row>
    <row r="3180" spans="1:34" ht="14.5" x14ac:dyDescent="0.35">
      <c r="A3180" s="681" t="s">
        <v>7400</v>
      </c>
      <c r="B3180" s="682" t="s">
        <v>6438</v>
      </c>
      <c r="C3180" s="419"/>
      <c r="D3180" s="419"/>
      <c r="E3180" s="419"/>
      <c r="F3180" s="419"/>
      <c r="G3180" s="419"/>
      <c r="H3180" s="419"/>
      <c r="I3180" s="419"/>
      <c r="J3180" s="419"/>
      <c r="K3180" s="419"/>
      <c r="L3180" s="419"/>
      <c r="M3180" t="s">
        <v>6439</v>
      </c>
      <c r="N3180">
        <v>20</v>
      </c>
      <c r="O3180">
        <v>11</v>
      </c>
      <c r="P3180">
        <v>9</v>
      </c>
      <c r="Q3180">
        <v>2</v>
      </c>
      <c r="R3180">
        <v>7</v>
      </c>
      <c r="S3180">
        <v>6</v>
      </c>
      <c r="T3180">
        <v>1</v>
      </c>
      <c r="U3180">
        <v>4</v>
      </c>
      <c r="V3180">
        <v>0</v>
      </c>
      <c r="W3180">
        <v>1</v>
      </c>
      <c r="X3180">
        <v>3</v>
      </c>
      <c r="Y3180">
        <v>5</v>
      </c>
      <c r="Z3180">
        <v>1</v>
      </c>
      <c r="AA3180">
        <v>1</v>
      </c>
      <c r="AB3180">
        <v>0</v>
      </c>
      <c r="AC3180" s="419">
        <f t="shared" si="300"/>
        <v>1</v>
      </c>
      <c r="AD3180" s="419">
        <f t="shared" si="301"/>
        <v>4</v>
      </c>
      <c r="AE3180" s="419">
        <f t="shared" si="302"/>
        <v>1</v>
      </c>
      <c r="AF3180" s="419">
        <f t="shared" si="303"/>
        <v>0</v>
      </c>
      <c r="AG3180" s="419">
        <f t="shared" si="304"/>
        <v>3</v>
      </c>
      <c r="AH3180" s="419">
        <f t="shared" si="305"/>
        <v>0</v>
      </c>
    </row>
    <row r="3181" spans="1:34" ht="14.5" x14ac:dyDescent="0.35">
      <c r="A3181" s="681" t="s">
        <v>7386</v>
      </c>
      <c r="B3181" s="682" t="s">
        <v>6440</v>
      </c>
      <c r="C3181" s="419"/>
      <c r="D3181" s="419"/>
      <c r="E3181" s="419"/>
      <c r="F3181" s="419"/>
      <c r="G3181" s="419"/>
      <c r="H3181" s="419"/>
      <c r="I3181" s="419"/>
      <c r="J3181" s="419"/>
      <c r="K3181" s="419"/>
      <c r="L3181" s="419"/>
      <c r="M3181" t="s">
        <v>217</v>
      </c>
      <c r="N3181">
        <v>33</v>
      </c>
      <c r="O3181">
        <v>20</v>
      </c>
      <c r="P3181">
        <v>13</v>
      </c>
      <c r="Q3181">
        <v>7</v>
      </c>
      <c r="R3181">
        <v>10</v>
      </c>
      <c r="S3181">
        <v>3</v>
      </c>
      <c r="T3181">
        <v>9</v>
      </c>
      <c r="U3181">
        <v>4</v>
      </c>
      <c r="V3181">
        <v>0</v>
      </c>
      <c r="W3181">
        <v>5</v>
      </c>
      <c r="X3181">
        <v>6</v>
      </c>
      <c r="Y3181">
        <v>3</v>
      </c>
      <c r="Z3181">
        <v>5</v>
      </c>
      <c r="AA3181">
        <v>1</v>
      </c>
      <c r="AB3181">
        <v>0</v>
      </c>
      <c r="AC3181" s="419">
        <f t="shared" si="300"/>
        <v>2</v>
      </c>
      <c r="AD3181" s="419">
        <f t="shared" si="301"/>
        <v>4</v>
      </c>
      <c r="AE3181" s="419">
        <f t="shared" si="302"/>
        <v>0</v>
      </c>
      <c r="AF3181" s="419">
        <f t="shared" si="303"/>
        <v>4</v>
      </c>
      <c r="AG3181" s="419">
        <f t="shared" si="304"/>
        <v>3</v>
      </c>
      <c r="AH3181" s="419">
        <f t="shared" si="305"/>
        <v>0</v>
      </c>
    </row>
    <row r="3182" spans="1:34" ht="14.5" x14ac:dyDescent="0.35">
      <c r="A3182" s="681" t="s">
        <v>7454</v>
      </c>
      <c r="B3182" s="682" t="s">
        <v>6441</v>
      </c>
      <c r="C3182" s="419"/>
      <c r="D3182" s="419"/>
      <c r="E3182" s="419"/>
      <c r="F3182" s="419"/>
      <c r="G3182" s="419"/>
      <c r="H3182" s="419"/>
      <c r="I3182" s="419"/>
      <c r="J3182" s="419"/>
      <c r="K3182" s="419"/>
      <c r="L3182" s="419"/>
      <c r="M3182" t="s">
        <v>150</v>
      </c>
      <c r="N3182">
        <v>116</v>
      </c>
      <c r="O3182">
        <v>68</v>
      </c>
      <c r="P3182">
        <v>48</v>
      </c>
      <c r="Q3182">
        <v>25</v>
      </c>
      <c r="R3182">
        <v>15</v>
      </c>
      <c r="S3182">
        <v>22</v>
      </c>
      <c r="T3182">
        <v>21</v>
      </c>
      <c r="U3182">
        <v>19</v>
      </c>
      <c r="V3182">
        <v>14</v>
      </c>
      <c r="W3182">
        <v>13</v>
      </c>
      <c r="X3182">
        <v>8</v>
      </c>
      <c r="Y3182">
        <v>12</v>
      </c>
      <c r="Z3182">
        <v>11</v>
      </c>
      <c r="AA3182">
        <v>10</v>
      </c>
      <c r="AB3182">
        <v>14</v>
      </c>
      <c r="AC3182" s="419">
        <f t="shared" si="300"/>
        <v>12</v>
      </c>
      <c r="AD3182" s="419">
        <f t="shared" si="301"/>
        <v>7</v>
      </c>
      <c r="AE3182" s="419">
        <f t="shared" si="302"/>
        <v>10</v>
      </c>
      <c r="AF3182" s="419">
        <f t="shared" si="303"/>
        <v>10</v>
      </c>
      <c r="AG3182" s="419">
        <f t="shared" si="304"/>
        <v>9</v>
      </c>
      <c r="AH3182" s="419">
        <f t="shared" si="305"/>
        <v>0</v>
      </c>
    </row>
    <row r="3183" spans="1:34" ht="14.5" x14ac:dyDescent="0.35">
      <c r="A3183" s="681" t="s">
        <v>7646</v>
      </c>
      <c r="B3183" s="682" t="s">
        <v>6442</v>
      </c>
      <c r="C3183" s="419"/>
      <c r="D3183" s="419"/>
      <c r="E3183" s="419"/>
      <c r="F3183" s="419"/>
      <c r="G3183" s="419"/>
      <c r="H3183" s="419"/>
      <c r="I3183" s="419"/>
      <c r="J3183" s="419"/>
      <c r="K3183" s="419"/>
      <c r="L3183" s="419"/>
      <c r="M3183" t="s">
        <v>6443</v>
      </c>
      <c r="N3183">
        <v>9</v>
      </c>
      <c r="O3183">
        <v>3</v>
      </c>
      <c r="P3183">
        <v>6</v>
      </c>
      <c r="Q3183">
        <v>2</v>
      </c>
      <c r="R3183">
        <v>2</v>
      </c>
      <c r="S3183">
        <v>1</v>
      </c>
      <c r="T3183">
        <v>1</v>
      </c>
      <c r="U3183">
        <v>3</v>
      </c>
      <c r="V3183">
        <v>0</v>
      </c>
      <c r="W3183">
        <v>1</v>
      </c>
      <c r="X3183">
        <v>1</v>
      </c>
      <c r="Y3183">
        <v>0</v>
      </c>
      <c r="Z3183">
        <v>0</v>
      </c>
      <c r="AA3183">
        <v>1</v>
      </c>
      <c r="AB3183">
        <v>0</v>
      </c>
      <c r="AC3183" s="419">
        <f t="shared" si="300"/>
        <v>1</v>
      </c>
      <c r="AD3183" s="419">
        <f t="shared" si="301"/>
        <v>1</v>
      </c>
      <c r="AE3183" s="419">
        <f t="shared" si="302"/>
        <v>1</v>
      </c>
      <c r="AF3183" s="419">
        <f t="shared" si="303"/>
        <v>1</v>
      </c>
      <c r="AG3183" s="419">
        <f t="shared" si="304"/>
        <v>2</v>
      </c>
      <c r="AH3183" s="419">
        <f t="shared" si="305"/>
        <v>0</v>
      </c>
    </row>
    <row r="3184" spans="1:34" ht="14.5" x14ac:dyDescent="0.35">
      <c r="A3184" s="681" t="s">
        <v>8088</v>
      </c>
      <c r="B3184" s="682" t="s">
        <v>8086</v>
      </c>
      <c r="C3184" s="419"/>
      <c r="D3184" s="419"/>
      <c r="E3184" s="419"/>
      <c r="F3184" s="419"/>
      <c r="G3184" s="419"/>
      <c r="H3184" s="419"/>
      <c r="I3184" s="419"/>
      <c r="J3184" s="419"/>
      <c r="K3184" s="419"/>
      <c r="L3184" s="419"/>
      <c r="M3184" t="s">
        <v>8087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 s="419">
        <f t="shared" si="300"/>
        <v>0</v>
      </c>
      <c r="AD3184" s="419">
        <f t="shared" si="301"/>
        <v>0</v>
      </c>
      <c r="AE3184" s="419">
        <f t="shared" si="302"/>
        <v>0</v>
      </c>
      <c r="AF3184" s="419">
        <f t="shared" si="303"/>
        <v>0</v>
      </c>
      <c r="AG3184" s="419">
        <f t="shared" si="304"/>
        <v>0</v>
      </c>
      <c r="AH3184" s="419">
        <f t="shared" si="305"/>
        <v>0</v>
      </c>
    </row>
    <row r="3185" spans="1:34" ht="14.5" x14ac:dyDescent="0.35">
      <c r="A3185" s="681" t="s">
        <v>7469</v>
      </c>
      <c r="B3185" s="682" t="s">
        <v>6444</v>
      </c>
      <c r="C3185" s="419"/>
      <c r="D3185" s="419"/>
      <c r="E3185" s="419"/>
      <c r="F3185" s="419"/>
      <c r="G3185" s="419"/>
      <c r="H3185" s="419"/>
      <c r="I3185" s="419"/>
      <c r="J3185" s="419"/>
      <c r="K3185" s="419"/>
      <c r="L3185" s="419"/>
      <c r="M3185" t="s">
        <v>1613</v>
      </c>
      <c r="N3185">
        <v>20</v>
      </c>
      <c r="O3185">
        <v>14</v>
      </c>
      <c r="P3185">
        <v>6</v>
      </c>
      <c r="Q3185">
        <v>5</v>
      </c>
      <c r="R3185">
        <v>3</v>
      </c>
      <c r="S3185">
        <v>5</v>
      </c>
      <c r="T3185">
        <v>6</v>
      </c>
      <c r="U3185">
        <v>1</v>
      </c>
      <c r="V3185">
        <v>0</v>
      </c>
      <c r="W3185">
        <v>3</v>
      </c>
      <c r="X3185">
        <v>0</v>
      </c>
      <c r="Y3185">
        <v>5</v>
      </c>
      <c r="Z3185">
        <v>6</v>
      </c>
      <c r="AA3185">
        <v>0</v>
      </c>
      <c r="AB3185">
        <v>0</v>
      </c>
      <c r="AC3185" s="419">
        <f t="shared" si="300"/>
        <v>2</v>
      </c>
      <c r="AD3185" s="419">
        <f t="shared" si="301"/>
        <v>3</v>
      </c>
      <c r="AE3185" s="419">
        <f t="shared" si="302"/>
        <v>0</v>
      </c>
      <c r="AF3185" s="419">
        <f t="shared" si="303"/>
        <v>0</v>
      </c>
      <c r="AG3185" s="419">
        <f t="shared" si="304"/>
        <v>1</v>
      </c>
      <c r="AH3185" s="419">
        <f t="shared" si="305"/>
        <v>0</v>
      </c>
    </row>
    <row r="3186" spans="1:34" ht="14.5" x14ac:dyDescent="0.35">
      <c r="A3186" s="681" t="s">
        <v>7411</v>
      </c>
      <c r="B3186" s="682" t="s">
        <v>6445</v>
      </c>
      <c r="C3186" s="419"/>
      <c r="D3186" s="419"/>
      <c r="E3186" s="419"/>
      <c r="F3186" s="419"/>
      <c r="G3186" s="419"/>
      <c r="H3186" s="419"/>
      <c r="I3186" s="419"/>
      <c r="J3186" s="419"/>
      <c r="K3186" s="419"/>
      <c r="L3186" s="419"/>
      <c r="M3186" t="s">
        <v>6446</v>
      </c>
      <c r="N3186">
        <v>21</v>
      </c>
      <c r="O3186">
        <v>10</v>
      </c>
      <c r="P3186">
        <v>11</v>
      </c>
      <c r="Q3186">
        <v>9</v>
      </c>
      <c r="R3186">
        <v>9</v>
      </c>
      <c r="S3186">
        <v>1</v>
      </c>
      <c r="T3186">
        <v>2</v>
      </c>
      <c r="U3186">
        <v>0</v>
      </c>
      <c r="V3186">
        <v>0</v>
      </c>
      <c r="W3186">
        <v>4</v>
      </c>
      <c r="X3186">
        <v>6</v>
      </c>
      <c r="Y3186">
        <v>0</v>
      </c>
      <c r="Z3186">
        <v>0</v>
      </c>
      <c r="AA3186">
        <v>0</v>
      </c>
      <c r="AB3186">
        <v>0</v>
      </c>
      <c r="AC3186" s="419">
        <f t="shared" si="300"/>
        <v>5</v>
      </c>
      <c r="AD3186" s="419">
        <f t="shared" si="301"/>
        <v>3</v>
      </c>
      <c r="AE3186" s="419">
        <f t="shared" si="302"/>
        <v>1</v>
      </c>
      <c r="AF3186" s="419">
        <f t="shared" si="303"/>
        <v>2</v>
      </c>
      <c r="AG3186" s="419">
        <f t="shared" si="304"/>
        <v>0</v>
      </c>
      <c r="AH3186" s="419">
        <f t="shared" si="305"/>
        <v>0</v>
      </c>
    </row>
    <row r="3187" spans="1:34" ht="14.5" x14ac:dyDescent="0.35">
      <c r="A3187" s="681" t="s">
        <v>7944</v>
      </c>
      <c r="B3187" s="682" t="s">
        <v>6448</v>
      </c>
      <c r="C3187" s="419"/>
      <c r="D3187" s="419"/>
      <c r="E3187" s="419"/>
      <c r="F3187" s="419"/>
      <c r="G3187" s="419"/>
      <c r="H3187" s="419"/>
      <c r="I3187" s="419"/>
      <c r="J3187" s="419"/>
      <c r="K3187" s="419"/>
      <c r="L3187" s="419"/>
      <c r="M3187" t="s">
        <v>5917</v>
      </c>
      <c r="N3187">
        <v>4</v>
      </c>
      <c r="O3187">
        <v>2</v>
      </c>
      <c r="P3187">
        <v>2</v>
      </c>
      <c r="Q3187">
        <v>0</v>
      </c>
      <c r="R3187">
        <v>2</v>
      </c>
      <c r="S3187">
        <v>2</v>
      </c>
      <c r="T3187">
        <v>0</v>
      </c>
      <c r="U3187">
        <v>0</v>
      </c>
      <c r="V3187">
        <v>0</v>
      </c>
      <c r="W3187">
        <v>0</v>
      </c>
      <c r="X3187">
        <v>2</v>
      </c>
      <c r="Y3187">
        <v>0</v>
      </c>
      <c r="Z3187">
        <v>0</v>
      </c>
      <c r="AA3187">
        <v>0</v>
      </c>
      <c r="AB3187">
        <v>0</v>
      </c>
      <c r="AC3187" s="419">
        <f t="shared" si="300"/>
        <v>0</v>
      </c>
      <c r="AD3187" s="419">
        <f t="shared" si="301"/>
        <v>0</v>
      </c>
      <c r="AE3187" s="419">
        <f t="shared" si="302"/>
        <v>2</v>
      </c>
      <c r="AF3187" s="419">
        <f t="shared" si="303"/>
        <v>0</v>
      </c>
      <c r="AG3187" s="419">
        <f t="shared" si="304"/>
        <v>0</v>
      </c>
      <c r="AH3187" s="419">
        <f t="shared" si="305"/>
        <v>0</v>
      </c>
    </row>
    <row r="3188" spans="1:34" ht="14.5" x14ac:dyDescent="0.35">
      <c r="A3188" s="681" t="s">
        <v>11147</v>
      </c>
      <c r="B3188" s="682" t="s">
        <v>11146</v>
      </c>
      <c r="C3188" s="419"/>
      <c r="D3188" s="419"/>
      <c r="E3188" s="419"/>
      <c r="F3188" s="419"/>
      <c r="G3188" s="419"/>
      <c r="H3188" s="419"/>
      <c r="I3188" s="419"/>
      <c r="J3188" s="419"/>
      <c r="K3188" s="419"/>
      <c r="L3188" s="419"/>
      <c r="M3188" t="s">
        <v>11148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 s="419">
        <f t="shared" si="300"/>
        <v>0</v>
      </c>
      <c r="AD3188" s="419">
        <f t="shared" si="301"/>
        <v>0</v>
      </c>
      <c r="AE3188" s="419">
        <f t="shared" si="302"/>
        <v>0</v>
      </c>
      <c r="AF3188" s="419">
        <f t="shared" si="303"/>
        <v>0</v>
      </c>
      <c r="AG3188" s="419">
        <f t="shared" si="304"/>
        <v>0</v>
      </c>
      <c r="AH3188" s="419">
        <f t="shared" si="305"/>
        <v>0</v>
      </c>
    </row>
    <row r="3189" spans="1:34" ht="14.5" x14ac:dyDescent="0.35">
      <c r="A3189" s="681" t="s">
        <v>7490</v>
      </c>
      <c r="B3189" s="682" t="s">
        <v>6449</v>
      </c>
      <c r="C3189" s="419"/>
      <c r="D3189" s="419"/>
      <c r="E3189" s="419"/>
      <c r="F3189" s="419"/>
      <c r="G3189" s="419"/>
      <c r="H3189" s="419"/>
      <c r="I3189" s="419"/>
      <c r="J3189" s="419"/>
      <c r="K3189" s="419"/>
      <c r="L3189" s="419"/>
      <c r="M3189" t="s">
        <v>6450</v>
      </c>
      <c r="N3189">
        <v>12</v>
      </c>
      <c r="O3189">
        <v>7</v>
      </c>
      <c r="P3189">
        <v>5</v>
      </c>
      <c r="Q3189">
        <v>3</v>
      </c>
      <c r="R3189">
        <v>2</v>
      </c>
      <c r="S3189">
        <v>1</v>
      </c>
      <c r="T3189">
        <v>4</v>
      </c>
      <c r="U3189">
        <v>2</v>
      </c>
      <c r="V3189">
        <v>0</v>
      </c>
      <c r="W3189">
        <v>1</v>
      </c>
      <c r="X3189">
        <v>0</v>
      </c>
      <c r="Y3189">
        <v>1</v>
      </c>
      <c r="Z3189">
        <v>3</v>
      </c>
      <c r="AA3189">
        <v>2</v>
      </c>
      <c r="AB3189">
        <v>0</v>
      </c>
      <c r="AC3189" s="419">
        <f t="shared" si="300"/>
        <v>2</v>
      </c>
      <c r="AD3189" s="419">
        <f t="shared" si="301"/>
        <v>2</v>
      </c>
      <c r="AE3189" s="419">
        <f t="shared" si="302"/>
        <v>0</v>
      </c>
      <c r="AF3189" s="419">
        <f t="shared" si="303"/>
        <v>1</v>
      </c>
      <c r="AG3189" s="419">
        <f t="shared" si="304"/>
        <v>0</v>
      </c>
      <c r="AH3189" s="419">
        <f t="shared" si="305"/>
        <v>0</v>
      </c>
    </row>
    <row r="3190" spans="1:34" ht="14.5" x14ac:dyDescent="0.35">
      <c r="A3190" s="681" t="s">
        <v>7911</v>
      </c>
      <c r="B3190" s="682" t="s">
        <v>6451</v>
      </c>
      <c r="C3190" s="419"/>
      <c r="D3190" s="419"/>
      <c r="E3190" s="419"/>
      <c r="F3190" s="419"/>
      <c r="G3190" s="419"/>
      <c r="H3190" s="419"/>
      <c r="I3190" s="419"/>
      <c r="J3190" s="419"/>
      <c r="K3190" s="419"/>
      <c r="L3190" s="419"/>
      <c r="M3190" t="s">
        <v>6452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 s="419">
        <f t="shared" si="300"/>
        <v>0</v>
      </c>
      <c r="AD3190" s="419">
        <f t="shared" si="301"/>
        <v>0</v>
      </c>
      <c r="AE3190" s="419">
        <f t="shared" si="302"/>
        <v>0</v>
      </c>
      <c r="AF3190" s="419">
        <f t="shared" si="303"/>
        <v>0</v>
      </c>
      <c r="AG3190" s="419">
        <f t="shared" si="304"/>
        <v>0</v>
      </c>
      <c r="AH3190" s="419">
        <f t="shared" si="305"/>
        <v>0</v>
      </c>
    </row>
    <row r="3191" spans="1:34" ht="14.5" x14ac:dyDescent="0.35">
      <c r="A3191" s="681" t="s">
        <v>7427</v>
      </c>
      <c r="B3191" s="682" t="s">
        <v>6453</v>
      </c>
      <c r="C3191" s="419"/>
      <c r="D3191" s="419"/>
      <c r="E3191" s="419"/>
      <c r="F3191" s="419"/>
      <c r="G3191" s="419"/>
      <c r="H3191" s="419"/>
      <c r="I3191" s="419"/>
      <c r="J3191" s="419"/>
      <c r="K3191" s="419"/>
      <c r="L3191" s="419"/>
      <c r="M3191" t="s">
        <v>6454</v>
      </c>
      <c r="N3191">
        <v>15</v>
      </c>
      <c r="O3191">
        <v>9</v>
      </c>
      <c r="P3191">
        <v>6</v>
      </c>
      <c r="Q3191">
        <v>2</v>
      </c>
      <c r="R3191">
        <v>0</v>
      </c>
      <c r="S3191">
        <v>0</v>
      </c>
      <c r="T3191">
        <v>8</v>
      </c>
      <c r="U3191">
        <v>4</v>
      </c>
      <c r="V3191">
        <v>1</v>
      </c>
      <c r="W3191">
        <v>1</v>
      </c>
      <c r="X3191">
        <v>0</v>
      </c>
      <c r="Y3191">
        <v>0</v>
      </c>
      <c r="Z3191">
        <v>7</v>
      </c>
      <c r="AA3191">
        <v>1</v>
      </c>
      <c r="AB3191">
        <v>0</v>
      </c>
      <c r="AC3191" s="419">
        <f t="shared" si="300"/>
        <v>1</v>
      </c>
      <c r="AD3191" s="419">
        <f t="shared" si="301"/>
        <v>0</v>
      </c>
      <c r="AE3191" s="419">
        <f t="shared" si="302"/>
        <v>0</v>
      </c>
      <c r="AF3191" s="419">
        <f t="shared" si="303"/>
        <v>1</v>
      </c>
      <c r="AG3191" s="419">
        <f t="shared" si="304"/>
        <v>3</v>
      </c>
      <c r="AH3191" s="419">
        <f t="shared" si="305"/>
        <v>1</v>
      </c>
    </row>
    <row r="3192" spans="1:34" ht="14.5" x14ac:dyDescent="0.35">
      <c r="A3192" s="681" t="s">
        <v>11399</v>
      </c>
      <c r="B3192" s="682" t="s">
        <v>11398</v>
      </c>
      <c r="C3192" s="419"/>
      <c r="D3192" s="419"/>
      <c r="E3192" s="419"/>
      <c r="F3192" s="419"/>
      <c r="G3192" s="419"/>
      <c r="H3192" s="419"/>
      <c r="I3192" s="419"/>
      <c r="J3192" s="419"/>
      <c r="K3192" s="419"/>
      <c r="L3192" s="419"/>
      <c r="M3192" t="s">
        <v>9243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 s="419">
        <f t="shared" si="300"/>
        <v>0</v>
      </c>
      <c r="AD3192" s="419">
        <f t="shared" si="301"/>
        <v>0</v>
      </c>
      <c r="AE3192" s="419">
        <f t="shared" si="302"/>
        <v>0</v>
      </c>
      <c r="AF3192" s="419">
        <f t="shared" si="303"/>
        <v>0</v>
      </c>
      <c r="AG3192" s="419">
        <f t="shared" si="304"/>
        <v>0</v>
      </c>
      <c r="AH3192" s="419">
        <f t="shared" si="305"/>
        <v>0</v>
      </c>
    </row>
    <row r="3193" spans="1:34" ht="14.5" x14ac:dyDescent="0.35">
      <c r="A3193" s="681" t="s">
        <v>7665</v>
      </c>
      <c r="B3193" s="682" t="s">
        <v>6455</v>
      </c>
      <c r="C3193" s="419"/>
      <c r="D3193" s="419"/>
      <c r="E3193" s="419"/>
      <c r="F3193" s="419"/>
      <c r="G3193" s="419"/>
      <c r="H3193" s="419"/>
      <c r="I3193" s="419"/>
      <c r="J3193" s="419"/>
      <c r="K3193" s="419"/>
      <c r="L3193" s="419"/>
      <c r="M3193" t="s">
        <v>6456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 s="419">
        <f t="shared" si="300"/>
        <v>0</v>
      </c>
      <c r="AD3193" s="419">
        <f t="shared" si="301"/>
        <v>0</v>
      </c>
      <c r="AE3193" s="419">
        <f t="shared" si="302"/>
        <v>0</v>
      </c>
      <c r="AF3193" s="419">
        <f t="shared" si="303"/>
        <v>0</v>
      </c>
      <c r="AG3193" s="419">
        <f t="shared" si="304"/>
        <v>0</v>
      </c>
      <c r="AH3193" s="419">
        <f t="shared" si="305"/>
        <v>0</v>
      </c>
    </row>
    <row r="3194" spans="1:34" ht="14.5" x14ac:dyDescent="0.35">
      <c r="A3194" s="681" t="s">
        <v>7556</v>
      </c>
      <c r="B3194" s="682" t="s">
        <v>6457</v>
      </c>
      <c r="C3194" s="419"/>
      <c r="D3194" s="419"/>
      <c r="E3194" s="419"/>
      <c r="F3194" s="419"/>
      <c r="G3194" s="419"/>
      <c r="H3194" s="419"/>
      <c r="I3194" s="419"/>
      <c r="J3194" s="419"/>
      <c r="K3194" s="419"/>
      <c r="L3194" s="419"/>
      <c r="M3194" t="s">
        <v>14443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 s="419">
        <f t="shared" si="300"/>
        <v>0</v>
      </c>
      <c r="AD3194" s="419">
        <f t="shared" si="301"/>
        <v>0</v>
      </c>
      <c r="AE3194" s="419">
        <f t="shared" si="302"/>
        <v>0</v>
      </c>
      <c r="AF3194" s="419">
        <f t="shared" si="303"/>
        <v>0</v>
      </c>
      <c r="AG3194" s="419">
        <f t="shared" si="304"/>
        <v>0</v>
      </c>
      <c r="AH3194" s="419">
        <f t="shared" si="305"/>
        <v>0</v>
      </c>
    </row>
    <row r="3195" spans="1:34" ht="14.5" x14ac:dyDescent="0.35">
      <c r="A3195" s="681" t="s">
        <v>11491</v>
      </c>
      <c r="B3195" s="682" t="s">
        <v>11490</v>
      </c>
      <c r="C3195" s="419"/>
      <c r="D3195" s="419"/>
      <c r="E3195" s="419"/>
      <c r="F3195" s="419"/>
      <c r="G3195" s="419"/>
      <c r="H3195" s="419"/>
      <c r="I3195" s="419"/>
      <c r="J3195" s="419"/>
      <c r="K3195" s="419"/>
      <c r="L3195" s="419"/>
      <c r="M3195" t="s">
        <v>11492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 s="419">
        <f t="shared" si="300"/>
        <v>0</v>
      </c>
      <c r="AD3195" s="419">
        <f t="shared" si="301"/>
        <v>0</v>
      </c>
      <c r="AE3195" s="419">
        <f t="shared" si="302"/>
        <v>0</v>
      </c>
      <c r="AF3195" s="419">
        <f t="shared" si="303"/>
        <v>0</v>
      </c>
      <c r="AG3195" s="419">
        <f t="shared" si="304"/>
        <v>0</v>
      </c>
      <c r="AH3195" s="419">
        <f t="shared" si="305"/>
        <v>0</v>
      </c>
    </row>
    <row r="3196" spans="1:34" ht="14.5" x14ac:dyDescent="0.35">
      <c r="A3196" s="681" t="s">
        <v>11497</v>
      </c>
      <c r="B3196" s="682" t="s">
        <v>11496</v>
      </c>
      <c r="C3196" s="419"/>
      <c r="D3196" s="419"/>
      <c r="E3196" s="419"/>
      <c r="F3196" s="419"/>
      <c r="G3196" s="419"/>
      <c r="H3196" s="419"/>
      <c r="I3196" s="419"/>
      <c r="J3196" s="419"/>
      <c r="K3196" s="419"/>
      <c r="L3196" s="419"/>
      <c r="M3196" t="s">
        <v>11498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 s="419">
        <f t="shared" si="300"/>
        <v>0</v>
      </c>
      <c r="AD3196" s="419">
        <f t="shared" si="301"/>
        <v>0</v>
      </c>
      <c r="AE3196" s="419">
        <f t="shared" si="302"/>
        <v>0</v>
      </c>
      <c r="AF3196" s="419">
        <f t="shared" si="303"/>
        <v>0</v>
      </c>
      <c r="AG3196" s="419">
        <f t="shared" si="304"/>
        <v>0</v>
      </c>
      <c r="AH3196" s="419">
        <f t="shared" si="305"/>
        <v>0</v>
      </c>
    </row>
    <row r="3197" spans="1:34" ht="14.5" x14ac:dyDescent="0.35">
      <c r="A3197" s="681" t="s">
        <v>7508</v>
      </c>
      <c r="B3197" s="682" t="s">
        <v>6458</v>
      </c>
      <c r="C3197" s="419"/>
      <c r="D3197" s="419"/>
      <c r="E3197" s="419"/>
      <c r="F3197" s="419"/>
      <c r="G3197" s="419"/>
      <c r="H3197" s="419"/>
      <c r="I3197" s="419"/>
      <c r="J3197" s="419"/>
      <c r="K3197" s="419"/>
      <c r="L3197" s="419"/>
      <c r="M3197" t="s">
        <v>7509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 s="419">
        <f t="shared" si="300"/>
        <v>0</v>
      </c>
      <c r="AD3197" s="419">
        <f t="shared" si="301"/>
        <v>0</v>
      </c>
      <c r="AE3197" s="419">
        <f t="shared" si="302"/>
        <v>0</v>
      </c>
      <c r="AF3197" s="419">
        <f t="shared" si="303"/>
        <v>0</v>
      </c>
      <c r="AG3197" s="419">
        <f t="shared" si="304"/>
        <v>0</v>
      </c>
      <c r="AH3197" s="419">
        <f t="shared" si="305"/>
        <v>0</v>
      </c>
    </row>
    <row r="3198" spans="1:34" ht="14.5" x14ac:dyDescent="0.35">
      <c r="A3198" s="681" t="s">
        <v>7441</v>
      </c>
      <c r="B3198" s="682" t="s">
        <v>6460</v>
      </c>
      <c r="C3198" s="419"/>
      <c r="D3198" s="419"/>
      <c r="E3198" s="419"/>
      <c r="F3198" s="419"/>
      <c r="G3198" s="419"/>
      <c r="H3198" s="419"/>
      <c r="I3198" s="419"/>
      <c r="J3198" s="419"/>
      <c r="K3198" s="419"/>
      <c r="L3198" s="419"/>
      <c r="M3198" t="s">
        <v>14444</v>
      </c>
      <c r="N3198">
        <v>107</v>
      </c>
      <c r="O3198">
        <v>62</v>
      </c>
      <c r="P3198">
        <v>45</v>
      </c>
      <c r="Q3198">
        <v>47</v>
      </c>
      <c r="R3198">
        <v>43</v>
      </c>
      <c r="S3198">
        <v>10</v>
      </c>
      <c r="T3198">
        <v>2</v>
      </c>
      <c r="U3198">
        <v>5</v>
      </c>
      <c r="V3198">
        <v>0</v>
      </c>
      <c r="W3198">
        <v>23</v>
      </c>
      <c r="X3198">
        <v>30</v>
      </c>
      <c r="Y3198">
        <v>7</v>
      </c>
      <c r="Z3198">
        <v>0</v>
      </c>
      <c r="AA3198">
        <v>2</v>
      </c>
      <c r="AB3198">
        <v>0</v>
      </c>
      <c r="AC3198" s="419">
        <f t="shared" si="300"/>
        <v>24</v>
      </c>
      <c r="AD3198" s="419">
        <f t="shared" si="301"/>
        <v>13</v>
      </c>
      <c r="AE3198" s="419">
        <f t="shared" si="302"/>
        <v>3</v>
      </c>
      <c r="AF3198" s="419">
        <f t="shared" si="303"/>
        <v>2</v>
      </c>
      <c r="AG3198" s="419">
        <f t="shared" si="304"/>
        <v>3</v>
      </c>
      <c r="AH3198" s="419">
        <f t="shared" si="305"/>
        <v>0</v>
      </c>
    </row>
    <row r="3199" spans="1:34" ht="14.5" x14ac:dyDescent="0.35">
      <c r="A3199" s="681" t="s">
        <v>7619</v>
      </c>
      <c r="B3199" s="682" t="s">
        <v>6461</v>
      </c>
      <c r="C3199" s="419"/>
      <c r="D3199" s="419"/>
      <c r="E3199" s="419"/>
      <c r="F3199" s="419"/>
      <c r="G3199" s="419"/>
      <c r="H3199" s="419"/>
      <c r="I3199" s="419"/>
      <c r="J3199" s="419"/>
      <c r="K3199" s="419"/>
      <c r="L3199" s="419"/>
      <c r="M3199" t="s">
        <v>1352</v>
      </c>
      <c r="N3199">
        <v>14</v>
      </c>
      <c r="O3199">
        <v>4</v>
      </c>
      <c r="P3199">
        <v>10</v>
      </c>
      <c r="Q3199">
        <v>4</v>
      </c>
      <c r="R3199">
        <v>3</v>
      </c>
      <c r="S3199">
        <v>0</v>
      </c>
      <c r="T3199">
        <v>5</v>
      </c>
      <c r="U3199">
        <v>2</v>
      </c>
      <c r="V3199">
        <v>0</v>
      </c>
      <c r="W3199">
        <v>0</v>
      </c>
      <c r="X3199">
        <v>3</v>
      </c>
      <c r="Y3199">
        <v>0</v>
      </c>
      <c r="Z3199">
        <v>1</v>
      </c>
      <c r="AA3199">
        <v>0</v>
      </c>
      <c r="AB3199">
        <v>0</v>
      </c>
      <c r="AC3199" s="419">
        <f t="shared" si="300"/>
        <v>4</v>
      </c>
      <c r="AD3199" s="419">
        <f t="shared" si="301"/>
        <v>0</v>
      </c>
      <c r="AE3199" s="419">
        <f t="shared" si="302"/>
        <v>0</v>
      </c>
      <c r="AF3199" s="419">
        <f t="shared" si="303"/>
        <v>4</v>
      </c>
      <c r="AG3199" s="419">
        <f t="shared" si="304"/>
        <v>2</v>
      </c>
      <c r="AH3199" s="419">
        <f t="shared" si="305"/>
        <v>0</v>
      </c>
    </row>
    <row r="3200" spans="1:34" ht="14.5" x14ac:dyDescent="0.35">
      <c r="A3200" s="681" t="s">
        <v>8560</v>
      </c>
      <c r="B3200" s="682" t="s">
        <v>8559</v>
      </c>
      <c r="C3200" s="419"/>
      <c r="D3200" s="419"/>
      <c r="E3200" s="419"/>
      <c r="F3200" s="419"/>
      <c r="G3200" s="419"/>
      <c r="H3200" s="419"/>
      <c r="I3200" s="419"/>
      <c r="J3200" s="419"/>
      <c r="K3200" s="419"/>
      <c r="L3200" s="419"/>
      <c r="M3200" t="s">
        <v>14445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 s="419">
        <f t="shared" si="300"/>
        <v>0</v>
      </c>
      <c r="AD3200" s="419">
        <f t="shared" si="301"/>
        <v>0</v>
      </c>
      <c r="AE3200" s="419">
        <f t="shared" si="302"/>
        <v>0</v>
      </c>
      <c r="AF3200" s="419">
        <f t="shared" si="303"/>
        <v>0</v>
      </c>
      <c r="AG3200" s="419">
        <f t="shared" si="304"/>
        <v>0</v>
      </c>
      <c r="AH3200" s="419">
        <f t="shared" si="305"/>
        <v>0</v>
      </c>
    </row>
    <row r="3201" spans="1:34" ht="14.5" x14ac:dyDescent="0.35">
      <c r="A3201" s="681" t="s">
        <v>10671</v>
      </c>
      <c r="B3201" s="682" t="s">
        <v>10670</v>
      </c>
      <c r="C3201" s="419"/>
      <c r="D3201" s="419"/>
      <c r="E3201" s="419"/>
      <c r="F3201" s="419"/>
      <c r="G3201" s="419"/>
      <c r="H3201" s="419"/>
      <c r="I3201" s="419"/>
      <c r="J3201" s="419"/>
      <c r="K3201" s="419"/>
      <c r="L3201" s="419"/>
      <c r="M3201" t="s">
        <v>10672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 s="419">
        <f t="shared" si="300"/>
        <v>0</v>
      </c>
      <c r="AD3201" s="419">
        <f t="shared" si="301"/>
        <v>0</v>
      </c>
      <c r="AE3201" s="419">
        <f t="shared" si="302"/>
        <v>0</v>
      </c>
      <c r="AF3201" s="419">
        <f t="shared" si="303"/>
        <v>0</v>
      </c>
      <c r="AG3201" s="419">
        <f t="shared" si="304"/>
        <v>0</v>
      </c>
      <c r="AH3201" s="419">
        <f t="shared" si="305"/>
        <v>0</v>
      </c>
    </row>
    <row r="3202" spans="1:34" ht="14.5" x14ac:dyDescent="0.35">
      <c r="A3202" s="681" t="s">
        <v>11097</v>
      </c>
      <c r="B3202" s="682" t="s">
        <v>11096</v>
      </c>
      <c r="C3202" s="419"/>
      <c r="D3202" s="419"/>
      <c r="E3202" s="419"/>
      <c r="F3202" s="419"/>
      <c r="G3202" s="419"/>
      <c r="H3202" s="419"/>
      <c r="I3202" s="419"/>
      <c r="J3202" s="419"/>
      <c r="K3202" s="419"/>
      <c r="L3202" s="419"/>
      <c r="M3202" t="s">
        <v>3147</v>
      </c>
      <c r="N3202">
        <v>1</v>
      </c>
      <c r="O3202">
        <v>1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0</v>
      </c>
      <c r="AB3202">
        <v>0</v>
      </c>
      <c r="AC3202" s="419">
        <f t="shared" si="300"/>
        <v>0</v>
      </c>
      <c r="AD3202" s="419">
        <f t="shared" si="301"/>
        <v>0</v>
      </c>
      <c r="AE3202" s="419">
        <f t="shared" si="302"/>
        <v>0</v>
      </c>
      <c r="AF3202" s="419">
        <f t="shared" si="303"/>
        <v>0</v>
      </c>
      <c r="AG3202" s="419">
        <f t="shared" si="304"/>
        <v>0</v>
      </c>
      <c r="AH3202" s="419">
        <f t="shared" si="305"/>
        <v>0</v>
      </c>
    </row>
    <row r="3203" spans="1:34" ht="14.5" x14ac:dyDescent="0.35">
      <c r="A3203" s="681" t="s">
        <v>7685</v>
      </c>
      <c r="B3203" s="682" t="s">
        <v>6462</v>
      </c>
      <c r="C3203" s="419"/>
      <c r="D3203" s="419"/>
      <c r="E3203" s="419"/>
      <c r="F3203" s="419"/>
      <c r="G3203" s="419"/>
      <c r="H3203" s="419"/>
      <c r="I3203" s="419"/>
      <c r="J3203" s="419"/>
      <c r="K3203" s="419"/>
      <c r="L3203" s="419"/>
      <c r="M3203" t="s">
        <v>3131</v>
      </c>
      <c r="N3203">
        <v>4</v>
      </c>
      <c r="O3203">
        <v>1</v>
      </c>
      <c r="P3203">
        <v>3</v>
      </c>
      <c r="Q3203">
        <v>0</v>
      </c>
      <c r="R3203">
        <v>1</v>
      </c>
      <c r="S3203">
        <v>2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0</v>
      </c>
      <c r="AB3203">
        <v>0</v>
      </c>
      <c r="AC3203" s="419">
        <f t="shared" si="300"/>
        <v>0</v>
      </c>
      <c r="AD3203" s="419">
        <f t="shared" si="301"/>
        <v>0</v>
      </c>
      <c r="AE3203" s="419">
        <f t="shared" si="302"/>
        <v>2</v>
      </c>
      <c r="AF3203" s="419">
        <f t="shared" si="303"/>
        <v>0</v>
      </c>
      <c r="AG3203" s="419">
        <f t="shared" si="304"/>
        <v>1</v>
      </c>
      <c r="AH3203" s="419">
        <f t="shared" si="305"/>
        <v>0</v>
      </c>
    </row>
    <row r="3204" spans="1:34" ht="14.5" x14ac:dyDescent="0.35">
      <c r="A3204" s="681" t="s">
        <v>10815</v>
      </c>
      <c r="B3204" s="682" t="s">
        <v>10814</v>
      </c>
      <c r="C3204" s="419"/>
      <c r="D3204" s="419"/>
      <c r="E3204" s="419"/>
      <c r="F3204" s="419"/>
      <c r="G3204" s="419"/>
      <c r="H3204" s="419"/>
      <c r="I3204" s="419"/>
      <c r="J3204" s="419"/>
      <c r="K3204" s="419"/>
      <c r="L3204" s="419"/>
      <c r="M3204" t="s">
        <v>10816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 s="419">
        <f t="shared" ref="AC3204:AC3267" si="306">+Q3204-W3204</f>
        <v>0</v>
      </c>
      <c r="AD3204" s="419">
        <f t="shared" ref="AD3204:AD3267" si="307">+R3204-X3204</f>
        <v>0</v>
      </c>
      <c r="AE3204" s="419">
        <f t="shared" ref="AE3204:AE3267" si="308">+S3204-Y3204</f>
        <v>0</v>
      </c>
      <c r="AF3204" s="419">
        <f t="shared" ref="AF3204:AF3267" si="309">+T3204-Z3204</f>
        <v>0</v>
      </c>
      <c r="AG3204" s="419">
        <f t="shared" ref="AG3204:AG3267" si="310">+U3204-AA3204</f>
        <v>0</v>
      </c>
      <c r="AH3204" s="419">
        <f t="shared" ref="AH3204:AH3267" si="311">+V3204-AB3204</f>
        <v>0</v>
      </c>
    </row>
    <row r="3205" spans="1:34" ht="14.5" x14ac:dyDescent="0.35">
      <c r="A3205" s="681" t="s">
        <v>11671</v>
      </c>
      <c r="B3205" s="682" t="s">
        <v>11670</v>
      </c>
      <c r="C3205" s="419"/>
      <c r="D3205" s="419"/>
      <c r="E3205" s="419"/>
      <c r="F3205" s="419"/>
      <c r="G3205" s="419"/>
      <c r="H3205" s="419"/>
      <c r="I3205" s="419"/>
      <c r="J3205" s="419"/>
      <c r="K3205" s="419"/>
      <c r="L3205" s="419"/>
      <c r="M3205" t="s">
        <v>11672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 s="419">
        <f t="shared" si="306"/>
        <v>0</v>
      </c>
      <c r="AD3205" s="419">
        <f t="shared" si="307"/>
        <v>0</v>
      </c>
      <c r="AE3205" s="419">
        <f t="shared" si="308"/>
        <v>0</v>
      </c>
      <c r="AF3205" s="419">
        <f t="shared" si="309"/>
        <v>0</v>
      </c>
      <c r="AG3205" s="419">
        <f t="shared" si="310"/>
        <v>0</v>
      </c>
      <c r="AH3205" s="419">
        <f t="shared" si="311"/>
        <v>0</v>
      </c>
    </row>
    <row r="3206" spans="1:34" ht="14.5" x14ac:dyDescent="0.35">
      <c r="A3206" s="681" t="s">
        <v>7492</v>
      </c>
      <c r="B3206" s="682" t="s">
        <v>6464</v>
      </c>
      <c r="C3206" s="419"/>
      <c r="D3206" s="419"/>
      <c r="E3206" s="419"/>
      <c r="F3206" s="419"/>
      <c r="G3206" s="419"/>
      <c r="H3206" s="419"/>
      <c r="I3206" s="419"/>
      <c r="J3206" s="419"/>
      <c r="K3206" s="419"/>
      <c r="L3206" s="419"/>
      <c r="M3206" t="s">
        <v>6465</v>
      </c>
      <c r="N3206">
        <v>12</v>
      </c>
      <c r="O3206">
        <v>5</v>
      </c>
      <c r="P3206">
        <v>7</v>
      </c>
      <c r="Q3206">
        <v>3</v>
      </c>
      <c r="R3206">
        <v>3</v>
      </c>
      <c r="S3206">
        <v>0</v>
      </c>
      <c r="T3206">
        <v>0</v>
      </c>
      <c r="U3206">
        <v>6</v>
      </c>
      <c r="V3206">
        <v>0</v>
      </c>
      <c r="W3206">
        <v>1</v>
      </c>
      <c r="X3206">
        <v>0</v>
      </c>
      <c r="Y3206">
        <v>0</v>
      </c>
      <c r="Z3206">
        <v>0</v>
      </c>
      <c r="AA3206">
        <v>4</v>
      </c>
      <c r="AB3206">
        <v>0</v>
      </c>
      <c r="AC3206" s="419">
        <f t="shared" si="306"/>
        <v>2</v>
      </c>
      <c r="AD3206" s="419">
        <f t="shared" si="307"/>
        <v>3</v>
      </c>
      <c r="AE3206" s="419">
        <f t="shared" si="308"/>
        <v>0</v>
      </c>
      <c r="AF3206" s="419">
        <f t="shared" si="309"/>
        <v>0</v>
      </c>
      <c r="AG3206" s="419">
        <f t="shared" si="310"/>
        <v>2</v>
      </c>
      <c r="AH3206" s="419">
        <f t="shared" si="311"/>
        <v>0</v>
      </c>
    </row>
    <row r="3207" spans="1:34" ht="14.5" x14ac:dyDescent="0.35">
      <c r="A3207" s="681" t="s">
        <v>7456</v>
      </c>
      <c r="B3207" s="682" t="s">
        <v>6466</v>
      </c>
      <c r="C3207" s="419"/>
      <c r="D3207" s="419"/>
      <c r="E3207" s="419"/>
      <c r="F3207" s="419"/>
      <c r="G3207" s="419"/>
      <c r="H3207" s="419"/>
      <c r="I3207" s="419"/>
      <c r="J3207" s="419"/>
      <c r="K3207" s="419"/>
      <c r="L3207" s="419"/>
      <c r="M3207" t="s">
        <v>2427</v>
      </c>
      <c r="N3207">
        <v>13</v>
      </c>
      <c r="O3207">
        <v>7</v>
      </c>
      <c r="P3207">
        <v>6</v>
      </c>
      <c r="Q3207">
        <v>4</v>
      </c>
      <c r="R3207">
        <v>4</v>
      </c>
      <c r="S3207">
        <v>4</v>
      </c>
      <c r="T3207">
        <v>1</v>
      </c>
      <c r="U3207">
        <v>0</v>
      </c>
      <c r="V3207">
        <v>0</v>
      </c>
      <c r="W3207">
        <v>1</v>
      </c>
      <c r="X3207">
        <v>3</v>
      </c>
      <c r="Y3207">
        <v>2</v>
      </c>
      <c r="Z3207">
        <v>1</v>
      </c>
      <c r="AA3207">
        <v>0</v>
      </c>
      <c r="AB3207">
        <v>0</v>
      </c>
      <c r="AC3207" s="419">
        <f t="shared" si="306"/>
        <v>3</v>
      </c>
      <c r="AD3207" s="419">
        <f t="shared" si="307"/>
        <v>1</v>
      </c>
      <c r="AE3207" s="419">
        <f t="shared" si="308"/>
        <v>2</v>
      </c>
      <c r="AF3207" s="419">
        <f t="shared" si="309"/>
        <v>0</v>
      </c>
      <c r="AG3207" s="419">
        <f t="shared" si="310"/>
        <v>0</v>
      </c>
      <c r="AH3207" s="419">
        <f t="shared" si="311"/>
        <v>0</v>
      </c>
    </row>
    <row r="3208" spans="1:34" ht="14.5" x14ac:dyDescent="0.35">
      <c r="A3208" s="681" t="s">
        <v>7392</v>
      </c>
      <c r="B3208" s="682" t="s">
        <v>6467</v>
      </c>
      <c r="C3208" s="419"/>
      <c r="D3208" s="419"/>
      <c r="E3208" s="419"/>
      <c r="F3208" s="419"/>
      <c r="G3208" s="419"/>
      <c r="H3208" s="419"/>
      <c r="I3208" s="419"/>
      <c r="J3208" s="419"/>
      <c r="K3208" s="419"/>
      <c r="L3208" s="419"/>
      <c r="M3208" t="s">
        <v>1320</v>
      </c>
      <c r="N3208">
        <v>57</v>
      </c>
      <c r="O3208">
        <v>30</v>
      </c>
      <c r="P3208">
        <v>27</v>
      </c>
      <c r="Q3208">
        <v>6</v>
      </c>
      <c r="R3208">
        <v>5</v>
      </c>
      <c r="S3208">
        <v>15</v>
      </c>
      <c r="T3208">
        <v>6</v>
      </c>
      <c r="U3208">
        <v>25</v>
      </c>
      <c r="V3208">
        <v>0</v>
      </c>
      <c r="W3208">
        <v>3</v>
      </c>
      <c r="X3208">
        <v>0</v>
      </c>
      <c r="Y3208">
        <v>9</v>
      </c>
      <c r="Z3208">
        <v>4</v>
      </c>
      <c r="AA3208">
        <v>14</v>
      </c>
      <c r="AB3208">
        <v>0</v>
      </c>
      <c r="AC3208" s="419">
        <f t="shared" si="306"/>
        <v>3</v>
      </c>
      <c r="AD3208" s="419">
        <f t="shared" si="307"/>
        <v>5</v>
      </c>
      <c r="AE3208" s="419">
        <f t="shared" si="308"/>
        <v>6</v>
      </c>
      <c r="AF3208" s="419">
        <f t="shared" si="309"/>
        <v>2</v>
      </c>
      <c r="AG3208" s="419">
        <f t="shared" si="310"/>
        <v>11</v>
      </c>
      <c r="AH3208" s="419">
        <f t="shared" si="311"/>
        <v>0</v>
      </c>
    </row>
    <row r="3209" spans="1:34" ht="14.5" x14ac:dyDescent="0.35">
      <c r="A3209" s="681" t="s">
        <v>7608</v>
      </c>
      <c r="B3209" s="682" t="s">
        <v>6468</v>
      </c>
      <c r="C3209" s="419"/>
      <c r="D3209" s="419"/>
      <c r="E3209" s="419"/>
      <c r="F3209" s="419"/>
      <c r="G3209" s="419"/>
      <c r="H3209" s="419"/>
      <c r="I3209" s="419"/>
      <c r="J3209" s="419"/>
      <c r="K3209" s="419"/>
      <c r="L3209" s="419"/>
      <c r="M3209" t="s">
        <v>6469</v>
      </c>
      <c r="N3209">
        <v>3</v>
      </c>
      <c r="O3209">
        <v>1</v>
      </c>
      <c r="P3209">
        <v>2</v>
      </c>
      <c r="Q3209">
        <v>0</v>
      </c>
      <c r="R3209">
        <v>1</v>
      </c>
      <c r="S3209">
        <v>2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1</v>
      </c>
      <c r="Z3209">
        <v>0</v>
      </c>
      <c r="AA3209">
        <v>0</v>
      </c>
      <c r="AB3209">
        <v>0</v>
      </c>
      <c r="AC3209" s="419">
        <f t="shared" si="306"/>
        <v>0</v>
      </c>
      <c r="AD3209" s="419">
        <f t="shared" si="307"/>
        <v>1</v>
      </c>
      <c r="AE3209" s="419">
        <f t="shared" si="308"/>
        <v>1</v>
      </c>
      <c r="AF3209" s="419">
        <f t="shared" si="309"/>
        <v>0</v>
      </c>
      <c r="AG3209" s="419">
        <f t="shared" si="310"/>
        <v>0</v>
      </c>
      <c r="AH3209" s="419">
        <f t="shared" si="311"/>
        <v>0</v>
      </c>
    </row>
    <row r="3210" spans="1:34" ht="14.5" x14ac:dyDescent="0.35">
      <c r="A3210" s="681" t="s">
        <v>7394</v>
      </c>
      <c r="B3210" s="682" t="s">
        <v>6471</v>
      </c>
      <c r="C3210" s="419"/>
      <c r="D3210" s="419"/>
      <c r="E3210" s="419"/>
      <c r="F3210" s="419"/>
      <c r="G3210" s="419"/>
      <c r="H3210" s="419"/>
      <c r="I3210" s="419"/>
      <c r="J3210" s="419"/>
      <c r="K3210" s="419"/>
      <c r="L3210" s="419"/>
      <c r="M3210" t="s">
        <v>6472</v>
      </c>
      <c r="N3210">
        <v>20</v>
      </c>
      <c r="O3210">
        <v>11</v>
      </c>
      <c r="P3210">
        <v>9</v>
      </c>
      <c r="Q3210">
        <v>4</v>
      </c>
      <c r="R3210">
        <v>5</v>
      </c>
      <c r="S3210">
        <v>1</v>
      </c>
      <c r="T3210">
        <v>10</v>
      </c>
      <c r="U3210">
        <v>0</v>
      </c>
      <c r="V3210">
        <v>0</v>
      </c>
      <c r="W3210">
        <v>1</v>
      </c>
      <c r="X3210">
        <v>4</v>
      </c>
      <c r="Y3210">
        <v>1</v>
      </c>
      <c r="Z3210">
        <v>5</v>
      </c>
      <c r="AA3210">
        <v>0</v>
      </c>
      <c r="AB3210">
        <v>0</v>
      </c>
      <c r="AC3210" s="419">
        <f t="shared" si="306"/>
        <v>3</v>
      </c>
      <c r="AD3210" s="419">
        <f t="shared" si="307"/>
        <v>1</v>
      </c>
      <c r="AE3210" s="419">
        <f t="shared" si="308"/>
        <v>0</v>
      </c>
      <c r="AF3210" s="419">
        <f t="shared" si="309"/>
        <v>5</v>
      </c>
      <c r="AG3210" s="419">
        <f t="shared" si="310"/>
        <v>0</v>
      </c>
      <c r="AH3210" s="419">
        <f t="shared" si="311"/>
        <v>0</v>
      </c>
    </row>
    <row r="3211" spans="1:34" ht="14.5" x14ac:dyDescent="0.35">
      <c r="A3211" s="681" t="s">
        <v>9788</v>
      </c>
      <c r="B3211" s="682" t="s">
        <v>9787</v>
      </c>
      <c r="C3211" s="419"/>
      <c r="D3211" s="419"/>
      <c r="E3211" s="419"/>
      <c r="F3211" s="419"/>
      <c r="G3211" s="419"/>
      <c r="H3211" s="419"/>
      <c r="I3211" s="419"/>
      <c r="J3211" s="419"/>
      <c r="K3211" s="419"/>
      <c r="L3211" s="419"/>
      <c r="M3211" t="s">
        <v>217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 s="419">
        <f t="shared" si="306"/>
        <v>0</v>
      </c>
      <c r="AD3211" s="419">
        <f t="shared" si="307"/>
        <v>0</v>
      </c>
      <c r="AE3211" s="419">
        <f t="shared" si="308"/>
        <v>0</v>
      </c>
      <c r="AF3211" s="419">
        <f t="shared" si="309"/>
        <v>0</v>
      </c>
      <c r="AG3211" s="419">
        <f t="shared" si="310"/>
        <v>0</v>
      </c>
      <c r="AH3211" s="419">
        <f t="shared" si="311"/>
        <v>0</v>
      </c>
    </row>
    <row r="3212" spans="1:34" ht="14.5" x14ac:dyDescent="0.35">
      <c r="A3212" s="681" t="s">
        <v>7395</v>
      </c>
      <c r="B3212" s="682" t="s">
        <v>6473</v>
      </c>
      <c r="C3212" s="419"/>
      <c r="D3212" s="419"/>
      <c r="E3212" s="419"/>
      <c r="F3212" s="419"/>
      <c r="G3212" s="419"/>
      <c r="H3212" s="419"/>
      <c r="I3212" s="419"/>
      <c r="J3212" s="419"/>
      <c r="K3212" s="419"/>
      <c r="L3212" s="419"/>
      <c r="M3212" t="s">
        <v>13615</v>
      </c>
      <c r="N3212">
        <v>37</v>
      </c>
      <c r="O3212">
        <v>21</v>
      </c>
      <c r="P3212">
        <v>16</v>
      </c>
      <c r="Q3212">
        <v>4</v>
      </c>
      <c r="R3212">
        <v>0</v>
      </c>
      <c r="S3212">
        <v>14</v>
      </c>
      <c r="T3212">
        <v>13</v>
      </c>
      <c r="U3212">
        <v>6</v>
      </c>
      <c r="V3212">
        <v>0</v>
      </c>
      <c r="W3212">
        <v>4</v>
      </c>
      <c r="X3212">
        <v>0</v>
      </c>
      <c r="Y3212">
        <v>10</v>
      </c>
      <c r="Z3212">
        <v>6</v>
      </c>
      <c r="AA3212">
        <v>1</v>
      </c>
      <c r="AB3212">
        <v>0</v>
      </c>
      <c r="AC3212" s="419">
        <f t="shared" si="306"/>
        <v>0</v>
      </c>
      <c r="AD3212" s="419">
        <f t="shared" si="307"/>
        <v>0</v>
      </c>
      <c r="AE3212" s="419">
        <f t="shared" si="308"/>
        <v>4</v>
      </c>
      <c r="AF3212" s="419">
        <f t="shared" si="309"/>
        <v>7</v>
      </c>
      <c r="AG3212" s="419">
        <f t="shared" si="310"/>
        <v>5</v>
      </c>
      <c r="AH3212" s="419">
        <f t="shared" si="311"/>
        <v>0</v>
      </c>
    </row>
    <row r="3213" spans="1:34" ht="14.5" x14ac:dyDescent="0.35">
      <c r="A3213" s="681" t="s">
        <v>11875</v>
      </c>
      <c r="B3213" s="682" t="s">
        <v>11874</v>
      </c>
      <c r="C3213" s="419"/>
      <c r="D3213" s="419"/>
      <c r="E3213" s="419"/>
      <c r="F3213" s="419"/>
      <c r="G3213" s="419"/>
      <c r="H3213" s="419"/>
      <c r="I3213" s="419"/>
      <c r="J3213" s="419"/>
      <c r="K3213" s="419"/>
      <c r="L3213" s="419"/>
      <c r="M3213" t="s">
        <v>11876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 s="419">
        <f t="shared" si="306"/>
        <v>0</v>
      </c>
      <c r="AD3213" s="419">
        <f t="shared" si="307"/>
        <v>0</v>
      </c>
      <c r="AE3213" s="419">
        <f t="shared" si="308"/>
        <v>0</v>
      </c>
      <c r="AF3213" s="419">
        <f t="shared" si="309"/>
        <v>0</v>
      </c>
      <c r="AG3213" s="419">
        <f t="shared" si="310"/>
        <v>0</v>
      </c>
      <c r="AH3213" s="419">
        <f t="shared" si="311"/>
        <v>0</v>
      </c>
    </row>
    <row r="3214" spans="1:34" ht="14.5" x14ac:dyDescent="0.35">
      <c r="A3214" s="681" t="s">
        <v>7845</v>
      </c>
      <c r="B3214" s="682" t="s">
        <v>6474</v>
      </c>
      <c r="C3214" s="419"/>
      <c r="D3214" s="419"/>
      <c r="E3214" s="419"/>
      <c r="F3214" s="419"/>
      <c r="G3214" s="419"/>
      <c r="H3214" s="419"/>
      <c r="I3214" s="419"/>
      <c r="J3214" s="419"/>
      <c r="K3214" s="419"/>
      <c r="L3214" s="419"/>
      <c r="M3214" t="s">
        <v>6475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 s="419">
        <f t="shared" si="306"/>
        <v>0</v>
      </c>
      <c r="AD3214" s="419">
        <f t="shared" si="307"/>
        <v>0</v>
      </c>
      <c r="AE3214" s="419">
        <f t="shared" si="308"/>
        <v>0</v>
      </c>
      <c r="AF3214" s="419">
        <f t="shared" si="309"/>
        <v>0</v>
      </c>
      <c r="AG3214" s="419">
        <f t="shared" si="310"/>
        <v>0</v>
      </c>
      <c r="AH3214" s="419">
        <f t="shared" si="311"/>
        <v>0</v>
      </c>
    </row>
    <row r="3215" spans="1:34" ht="14.5" x14ac:dyDescent="0.35">
      <c r="A3215" s="681" t="s">
        <v>11224</v>
      </c>
      <c r="B3215" s="682" t="s">
        <v>11223</v>
      </c>
      <c r="C3215" s="419"/>
      <c r="D3215" s="419"/>
      <c r="E3215" s="419"/>
      <c r="F3215" s="419"/>
      <c r="G3215" s="419"/>
      <c r="H3215" s="419"/>
      <c r="I3215" s="419"/>
      <c r="J3215" s="419"/>
      <c r="K3215" s="419"/>
      <c r="L3215" s="419"/>
      <c r="M3215" t="s">
        <v>11225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 s="419">
        <f t="shared" si="306"/>
        <v>0</v>
      </c>
      <c r="AD3215" s="419">
        <f t="shared" si="307"/>
        <v>0</v>
      </c>
      <c r="AE3215" s="419">
        <f t="shared" si="308"/>
        <v>0</v>
      </c>
      <c r="AF3215" s="419">
        <f t="shared" si="309"/>
        <v>0</v>
      </c>
      <c r="AG3215" s="419">
        <f t="shared" si="310"/>
        <v>0</v>
      </c>
      <c r="AH3215" s="419">
        <f t="shared" si="311"/>
        <v>0</v>
      </c>
    </row>
    <row r="3216" spans="1:34" ht="14.5" x14ac:dyDescent="0.35">
      <c r="A3216" s="681" t="s">
        <v>13619</v>
      </c>
      <c r="B3216" s="682" t="s">
        <v>14342</v>
      </c>
      <c r="C3216" s="419"/>
      <c r="D3216" s="419"/>
      <c r="E3216" s="419"/>
      <c r="F3216" s="419"/>
      <c r="G3216" s="419"/>
      <c r="H3216" s="419"/>
      <c r="I3216" s="419"/>
      <c r="J3216" s="419"/>
      <c r="K3216" s="419"/>
      <c r="L3216" s="419"/>
      <c r="M3216" t="s">
        <v>18458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 s="419">
        <f t="shared" si="306"/>
        <v>0</v>
      </c>
      <c r="AD3216" s="419">
        <f t="shared" si="307"/>
        <v>0</v>
      </c>
      <c r="AE3216" s="419">
        <f t="shared" si="308"/>
        <v>0</v>
      </c>
      <c r="AF3216" s="419">
        <f t="shared" si="309"/>
        <v>0</v>
      </c>
      <c r="AG3216" s="419">
        <f t="shared" si="310"/>
        <v>0</v>
      </c>
      <c r="AH3216" s="419">
        <f t="shared" si="311"/>
        <v>0</v>
      </c>
    </row>
    <row r="3217" spans="1:34" ht="14.5" x14ac:dyDescent="0.35">
      <c r="A3217" s="681" t="s">
        <v>13621</v>
      </c>
      <c r="B3217" s="682" t="s">
        <v>14342</v>
      </c>
      <c r="C3217" s="419"/>
      <c r="D3217" s="419"/>
      <c r="E3217" s="419"/>
      <c r="F3217" s="419"/>
      <c r="G3217" s="419"/>
      <c r="H3217" s="419"/>
      <c r="I3217" s="419"/>
      <c r="J3217" s="419"/>
      <c r="K3217" s="419"/>
      <c r="L3217" s="419"/>
      <c r="M3217" t="s">
        <v>13620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 s="419">
        <f t="shared" si="306"/>
        <v>0</v>
      </c>
      <c r="AD3217" s="419">
        <f t="shared" si="307"/>
        <v>0</v>
      </c>
      <c r="AE3217" s="419">
        <f t="shared" si="308"/>
        <v>0</v>
      </c>
      <c r="AF3217" s="419">
        <f t="shared" si="309"/>
        <v>0</v>
      </c>
      <c r="AG3217" s="419">
        <f t="shared" si="310"/>
        <v>0</v>
      </c>
      <c r="AH3217" s="419">
        <f t="shared" si="311"/>
        <v>0</v>
      </c>
    </row>
    <row r="3218" spans="1:34" ht="14.5" x14ac:dyDescent="0.35">
      <c r="A3218" s="681" t="s">
        <v>10480</v>
      </c>
      <c r="B3218" s="682" t="s">
        <v>10479</v>
      </c>
      <c r="C3218" s="419"/>
      <c r="D3218" s="419"/>
      <c r="E3218" s="419"/>
      <c r="F3218" s="419"/>
      <c r="G3218" s="419"/>
      <c r="H3218" s="419"/>
      <c r="I3218" s="419"/>
      <c r="J3218" s="419"/>
      <c r="K3218" s="419"/>
      <c r="L3218" s="419"/>
      <c r="M3218" t="s">
        <v>879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 s="419">
        <f t="shared" si="306"/>
        <v>0</v>
      </c>
      <c r="AD3218" s="419">
        <f t="shared" si="307"/>
        <v>0</v>
      </c>
      <c r="AE3218" s="419">
        <f t="shared" si="308"/>
        <v>0</v>
      </c>
      <c r="AF3218" s="419">
        <f t="shared" si="309"/>
        <v>0</v>
      </c>
      <c r="AG3218" s="419">
        <f t="shared" si="310"/>
        <v>0</v>
      </c>
      <c r="AH3218" s="419">
        <f t="shared" si="311"/>
        <v>0</v>
      </c>
    </row>
    <row r="3219" spans="1:34" ht="14.5" x14ac:dyDescent="0.35">
      <c r="A3219" s="681" t="s">
        <v>11301</v>
      </c>
      <c r="B3219" s="682" t="s">
        <v>11300</v>
      </c>
      <c r="C3219" s="419"/>
      <c r="D3219" s="419"/>
      <c r="E3219" s="419"/>
      <c r="F3219" s="419"/>
      <c r="G3219" s="419"/>
      <c r="H3219" s="419"/>
      <c r="I3219" s="419"/>
      <c r="J3219" s="419"/>
      <c r="K3219" s="419"/>
      <c r="L3219" s="419"/>
      <c r="M3219" t="s">
        <v>11302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 s="419">
        <f t="shared" si="306"/>
        <v>0</v>
      </c>
      <c r="AD3219" s="419">
        <f t="shared" si="307"/>
        <v>0</v>
      </c>
      <c r="AE3219" s="419">
        <f t="shared" si="308"/>
        <v>0</v>
      </c>
      <c r="AF3219" s="419">
        <f t="shared" si="309"/>
        <v>0</v>
      </c>
      <c r="AG3219" s="419">
        <f t="shared" si="310"/>
        <v>0</v>
      </c>
      <c r="AH3219" s="419">
        <f t="shared" si="311"/>
        <v>0</v>
      </c>
    </row>
    <row r="3220" spans="1:34" ht="14.5" x14ac:dyDescent="0.35">
      <c r="A3220" s="681" t="s">
        <v>10477</v>
      </c>
      <c r="B3220" s="682" t="s">
        <v>10476</v>
      </c>
      <c r="C3220" s="419"/>
      <c r="D3220" s="419"/>
      <c r="E3220" s="419"/>
      <c r="F3220" s="419"/>
      <c r="G3220" s="419"/>
      <c r="H3220" s="419"/>
      <c r="I3220" s="419"/>
      <c r="J3220" s="419"/>
      <c r="K3220" s="419"/>
      <c r="L3220" s="419"/>
      <c r="M3220" t="s">
        <v>1161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 s="419">
        <f t="shared" si="306"/>
        <v>0</v>
      </c>
      <c r="AD3220" s="419">
        <f t="shared" si="307"/>
        <v>0</v>
      </c>
      <c r="AE3220" s="419">
        <f t="shared" si="308"/>
        <v>0</v>
      </c>
      <c r="AF3220" s="419">
        <f t="shared" si="309"/>
        <v>0</v>
      </c>
      <c r="AG3220" s="419">
        <f t="shared" si="310"/>
        <v>0</v>
      </c>
      <c r="AH3220" s="419">
        <f t="shared" si="311"/>
        <v>0</v>
      </c>
    </row>
    <row r="3221" spans="1:34" ht="14.5" x14ac:dyDescent="0.35">
      <c r="A3221" s="681" t="s">
        <v>7850</v>
      </c>
      <c r="B3221" s="682" t="s">
        <v>6476</v>
      </c>
      <c r="C3221" s="419"/>
      <c r="D3221" s="419"/>
      <c r="E3221" s="419"/>
      <c r="F3221" s="419"/>
      <c r="G3221" s="419"/>
      <c r="H3221" s="419"/>
      <c r="I3221" s="419"/>
      <c r="J3221" s="419"/>
      <c r="K3221" s="419"/>
      <c r="L3221" s="419"/>
      <c r="M3221" t="s">
        <v>426</v>
      </c>
      <c r="N3221">
        <v>2</v>
      </c>
      <c r="O3221">
        <v>1</v>
      </c>
      <c r="P3221">
        <v>1</v>
      </c>
      <c r="Q3221">
        <v>0</v>
      </c>
      <c r="R3221">
        <v>0</v>
      </c>
      <c r="S3221">
        <v>0</v>
      </c>
      <c r="T3221">
        <v>2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1</v>
      </c>
      <c r="AA3221">
        <v>0</v>
      </c>
      <c r="AB3221">
        <v>0</v>
      </c>
      <c r="AC3221" s="419">
        <f t="shared" si="306"/>
        <v>0</v>
      </c>
      <c r="AD3221" s="419">
        <f t="shared" si="307"/>
        <v>0</v>
      </c>
      <c r="AE3221" s="419">
        <f t="shared" si="308"/>
        <v>0</v>
      </c>
      <c r="AF3221" s="419">
        <f t="shared" si="309"/>
        <v>1</v>
      </c>
      <c r="AG3221" s="419">
        <f t="shared" si="310"/>
        <v>0</v>
      </c>
      <c r="AH3221" s="419">
        <f t="shared" si="311"/>
        <v>0</v>
      </c>
    </row>
    <row r="3222" spans="1:34" ht="14.5" x14ac:dyDescent="0.35">
      <c r="A3222" s="681" t="s">
        <v>10538</v>
      </c>
      <c r="B3222" s="682" t="s">
        <v>10537</v>
      </c>
      <c r="C3222" s="419"/>
      <c r="D3222" s="419"/>
      <c r="E3222" s="419"/>
      <c r="F3222" s="419"/>
      <c r="G3222" s="419"/>
      <c r="H3222" s="419"/>
      <c r="I3222" s="419"/>
      <c r="J3222" s="419"/>
      <c r="K3222" s="419"/>
      <c r="L3222" s="419"/>
      <c r="M3222" t="s">
        <v>10539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 s="419">
        <f t="shared" si="306"/>
        <v>0</v>
      </c>
      <c r="AD3222" s="419">
        <f t="shared" si="307"/>
        <v>0</v>
      </c>
      <c r="AE3222" s="419">
        <f t="shared" si="308"/>
        <v>0</v>
      </c>
      <c r="AF3222" s="419">
        <f t="shared" si="309"/>
        <v>0</v>
      </c>
      <c r="AG3222" s="419">
        <f t="shared" si="310"/>
        <v>0</v>
      </c>
      <c r="AH3222" s="419">
        <f t="shared" si="311"/>
        <v>0</v>
      </c>
    </row>
    <row r="3223" spans="1:34" ht="14.5" x14ac:dyDescent="0.35">
      <c r="A3223" s="681" t="s">
        <v>7568</v>
      </c>
      <c r="B3223" s="682" t="s">
        <v>6477</v>
      </c>
      <c r="C3223" s="419"/>
      <c r="D3223" s="419"/>
      <c r="E3223" s="419"/>
      <c r="F3223" s="419"/>
      <c r="G3223" s="419"/>
      <c r="H3223" s="419"/>
      <c r="I3223" s="419"/>
      <c r="J3223" s="419"/>
      <c r="K3223" s="419"/>
      <c r="L3223" s="419"/>
      <c r="M3223" t="s">
        <v>278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 s="419">
        <f t="shared" si="306"/>
        <v>0</v>
      </c>
      <c r="AD3223" s="419">
        <f t="shared" si="307"/>
        <v>0</v>
      </c>
      <c r="AE3223" s="419">
        <f t="shared" si="308"/>
        <v>0</v>
      </c>
      <c r="AF3223" s="419">
        <f t="shared" si="309"/>
        <v>0</v>
      </c>
      <c r="AG3223" s="419">
        <f t="shared" si="310"/>
        <v>0</v>
      </c>
      <c r="AH3223" s="419">
        <f t="shared" si="311"/>
        <v>0</v>
      </c>
    </row>
    <row r="3224" spans="1:34" ht="14.5" x14ac:dyDescent="0.35">
      <c r="A3224" s="681" t="s">
        <v>7600</v>
      </c>
      <c r="B3224" s="682" t="s">
        <v>6478</v>
      </c>
      <c r="C3224" s="419"/>
      <c r="D3224" s="419"/>
      <c r="E3224" s="419"/>
      <c r="F3224" s="419"/>
      <c r="G3224" s="419"/>
      <c r="H3224" s="419"/>
      <c r="I3224" s="419"/>
      <c r="J3224" s="419"/>
      <c r="K3224" s="419"/>
      <c r="L3224" s="419"/>
      <c r="M3224" t="s">
        <v>100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 s="419">
        <f t="shared" si="306"/>
        <v>0</v>
      </c>
      <c r="AD3224" s="419">
        <f t="shared" si="307"/>
        <v>0</v>
      </c>
      <c r="AE3224" s="419">
        <f t="shared" si="308"/>
        <v>0</v>
      </c>
      <c r="AF3224" s="419">
        <f t="shared" si="309"/>
        <v>0</v>
      </c>
      <c r="AG3224" s="419">
        <f t="shared" si="310"/>
        <v>0</v>
      </c>
      <c r="AH3224" s="419">
        <f t="shared" si="311"/>
        <v>0</v>
      </c>
    </row>
    <row r="3225" spans="1:34" ht="14.5" x14ac:dyDescent="0.35">
      <c r="A3225" s="681" t="s">
        <v>7790</v>
      </c>
      <c r="B3225" s="682" t="s">
        <v>6479</v>
      </c>
      <c r="C3225" s="419"/>
      <c r="D3225" s="419"/>
      <c r="E3225" s="419"/>
      <c r="F3225" s="419"/>
      <c r="G3225" s="419"/>
      <c r="H3225" s="419"/>
      <c r="I3225" s="419"/>
      <c r="J3225" s="419"/>
      <c r="K3225" s="419"/>
      <c r="L3225" s="419"/>
      <c r="M3225" t="s">
        <v>6480</v>
      </c>
      <c r="N3225">
        <v>9</v>
      </c>
      <c r="O3225">
        <v>3</v>
      </c>
      <c r="P3225">
        <v>6</v>
      </c>
      <c r="Q3225">
        <v>3</v>
      </c>
      <c r="R3225">
        <v>5</v>
      </c>
      <c r="S3225">
        <v>1</v>
      </c>
      <c r="T3225">
        <v>0</v>
      </c>
      <c r="U3225">
        <v>0</v>
      </c>
      <c r="V3225">
        <v>0</v>
      </c>
      <c r="W3225">
        <v>2</v>
      </c>
      <c r="X3225">
        <v>1</v>
      </c>
      <c r="Y3225">
        <v>0</v>
      </c>
      <c r="Z3225">
        <v>0</v>
      </c>
      <c r="AA3225">
        <v>0</v>
      </c>
      <c r="AB3225">
        <v>0</v>
      </c>
      <c r="AC3225" s="419">
        <f t="shared" si="306"/>
        <v>1</v>
      </c>
      <c r="AD3225" s="419">
        <f t="shared" si="307"/>
        <v>4</v>
      </c>
      <c r="AE3225" s="419">
        <f t="shared" si="308"/>
        <v>1</v>
      </c>
      <c r="AF3225" s="419">
        <f t="shared" si="309"/>
        <v>0</v>
      </c>
      <c r="AG3225" s="419">
        <f t="shared" si="310"/>
        <v>0</v>
      </c>
      <c r="AH3225" s="419">
        <f t="shared" si="311"/>
        <v>0</v>
      </c>
    </row>
    <row r="3226" spans="1:34" ht="14.5" x14ac:dyDescent="0.35">
      <c r="A3226" s="681" t="s">
        <v>7420</v>
      </c>
      <c r="B3226" s="682" t="s">
        <v>6481</v>
      </c>
      <c r="C3226" s="419"/>
      <c r="D3226" s="419"/>
      <c r="E3226" s="419"/>
      <c r="F3226" s="419"/>
      <c r="G3226" s="419"/>
      <c r="H3226" s="419"/>
      <c r="I3226" s="419"/>
      <c r="J3226" s="419"/>
      <c r="K3226" s="419"/>
      <c r="L3226" s="419"/>
      <c r="M3226" t="s">
        <v>6482</v>
      </c>
      <c r="N3226">
        <v>162</v>
      </c>
      <c r="O3226">
        <v>82</v>
      </c>
      <c r="P3226">
        <v>80</v>
      </c>
      <c r="Q3226">
        <v>26</v>
      </c>
      <c r="R3226">
        <v>28</v>
      </c>
      <c r="S3226">
        <v>23</v>
      </c>
      <c r="T3226">
        <v>29</v>
      </c>
      <c r="U3226">
        <v>56</v>
      </c>
      <c r="V3226">
        <v>0</v>
      </c>
      <c r="W3226">
        <v>10</v>
      </c>
      <c r="X3226">
        <v>17</v>
      </c>
      <c r="Y3226">
        <v>11</v>
      </c>
      <c r="Z3226">
        <v>18</v>
      </c>
      <c r="AA3226">
        <v>26</v>
      </c>
      <c r="AB3226">
        <v>0</v>
      </c>
      <c r="AC3226" s="419">
        <f t="shared" si="306"/>
        <v>16</v>
      </c>
      <c r="AD3226" s="419">
        <f t="shared" si="307"/>
        <v>11</v>
      </c>
      <c r="AE3226" s="419">
        <f t="shared" si="308"/>
        <v>12</v>
      </c>
      <c r="AF3226" s="419">
        <f t="shared" si="309"/>
        <v>11</v>
      </c>
      <c r="AG3226" s="419">
        <f t="shared" si="310"/>
        <v>30</v>
      </c>
      <c r="AH3226" s="419">
        <f t="shared" si="311"/>
        <v>0</v>
      </c>
    </row>
    <row r="3227" spans="1:34" ht="14.5" x14ac:dyDescent="0.35">
      <c r="A3227" s="681" t="s">
        <v>13625</v>
      </c>
      <c r="B3227" s="682" t="s">
        <v>14342</v>
      </c>
      <c r="C3227" s="419"/>
      <c r="D3227" s="419"/>
      <c r="E3227" s="419"/>
      <c r="F3227" s="419"/>
      <c r="G3227" s="419"/>
      <c r="H3227" s="419"/>
      <c r="I3227" s="419"/>
      <c r="J3227" s="419"/>
      <c r="K3227" s="419"/>
      <c r="L3227" s="419"/>
      <c r="M3227" t="s">
        <v>1237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 s="419">
        <f t="shared" si="306"/>
        <v>0</v>
      </c>
      <c r="AD3227" s="419">
        <f t="shared" si="307"/>
        <v>0</v>
      </c>
      <c r="AE3227" s="419">
        <f t="shared" si="308"/>
        <v>0</v>
      </c>
      <c r="AF3227" s="419">
        <f t="shared" si="309"/>
        <v>0</v>
      </c>
      <c r="AG3227" s="419">
        <f t="shared" si="310"/>
        <v>0</v>
      </c>
      <c r="AH3227" s="419">
        <f t="shared" si="311"/>
        <v>0</v>
      </c>
    </row>
    <row r="3228" spans="1:34" ht="14.5" x14ac:dyDescent="0.35">
      <c r="A3228" s="681" t="s">
        <v>11016</v>
      </c>
      <c r="B3228" s="682" t="s">
        <v>11015</v>
      </c>
      <c r="C3228" s="419"/>
      <c r="D3228" s="419"/>
      <c r="E3228" s="419"/>
      <c r="F3228" s="419"/>
      <c r="G3228" s="419"/>
      <c r="H3228" s="419"/>
      <c r="I3228" s="419"/>
      <c r="J3228" s="419"/>
      <c r="K3228" s="419"/>
      <c r="L3228" s="419"/>
      <c r="M3228" t="s">
        <v>11017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 s="419">
        <f t="shared" si="306"/>
        <v>0</v>
      </c>
      <c r="AD3228" s="419">
        <f t="shared" si="307"/>
        <v>0</v>
      </c>
      <c r="AE3228" s="419">
        <f t="shared" si="308"/>
        <v>0</v>
      </c>
      <c r="AF3228" s="419">
        <f t="shared" si="309"/>
        <v>0</v>
      </c>
      <c r="AG3228" s="419">
        <f t="shared" si="310"/>
        <v>0</v>
      </c>
      <c r="AH3228" s="419">
        <f t="shared" si="311"/>
        <v>0</v>
      </c>
    </row>
    <row r="3229" spans="1:34" ht="14.5" x14ac:dyDescent="0.35">
      <c r="A3229" s="681" t="s">
        <v>7388</v>
      </c>
      <c r="B3229" s="682" t="s">
        <v>6484</v>
      </c>
      <c r="C3229" s="419"/>
      <c r="D3229" s="419"/>
      <c r="E3229" s="419"/>
      <c r="F3229" s="419"/>
      <c r="G3229" s="419"/>
      <c r="H3229" s="419"/>
      <c r="I3229" s="419"/>
      <c r="J3229" s="419"/>
      <c r="K3229" s="419"/>
      <c r="L3229" s="419"/>
      <c r="M3229" t="s">
        <v>8807</v>
      </c>
      <c r="N3229">
        <v>2</v>
      </c>
      <c r="O3229">
        <v>1</v>
      </c>
      <c r="P3229">
        <v>1</v>
      </c>
      <c r="Q3229">
        <v>1</v>
      </c>
      <c r="R3229">
        <v>0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1</v>
      </c>
      <c r="AB3229">
        <v>0</v>
      </c>
      <c r="AC3229" s="419">
        <f t="shared" si="306"/>
        <v>1</v>
      </c>
      <c r="AD3229" s="419">
        <f t="shared" si="307"/>
        <v>0</v>
      </c>
      <c r="AE3229" s="419">
        <f t="shared" si="308"/>
        <v>0</v>
      </c>
      <c r="AF3229" s="419">
        <f t="shared" si="309"/>
        <v>0</v>
      </c>
      <c r="AG3229" s="419">
        <f t="shared" si="310"/>
        <v>0</v>
      </c>
      <c r="AH3229" s="419">
        <f t="shared" si="311"/>
        <v>0</v>
      </c>
    </row>
    <row r="3230" spans="1:34" ht="14.5" x14ac:dyDescent="0.35">
      <c r="A3230" s="681" t="s">
        <v>8207</v>
      </c>
      <c r="B3230" s="682" t="s">
        <v>6485</v>
      </c>
      <c r="C3230" s="419"/>
      <c r="D3230" s="419"/>
      <c r="E3230" s="419"/>
      <c r="F3230" s="419"/>
      <c r="G3230" s="419"/>
      <c r="H3230" s="419"/>
      <c r="I3230" s="419"/>
      <c r="J3230" s="419"/>
      <c r="K3230" s="419"/>
      <c r="L3230" s="419"/>
      <c r="M3230" t="s">
        <v>13627</v>
      </c>
      <c r="N3230">
        <v>4</v>
      </c>
      <c r="O3230">
        <v>3</v>
      </c>
      <c r="P3230">
        <v>1</v>
      </c>
      <c r="Q3230">
        <v>0</v>
      </c>
      <c r="R3230">
        <v>0</v>
      </c>
      <c r="S3230">
        <v>1</v>
      </c>
      <c r="T3230">
        <v>0</v>
      </c>
      <c r="U3230">
        <v>2</v>
      </c>
      <c r="V3230">
        <v>1</v>
      </c>
      <c r="W3230">
        <v>0</v>
      </c>
      <c r="X3230">
        <v>0</v>
      </c>
      <c r="Y3230">
        <v>0</v>
      </c>
      <c r="Z3230">
        <v>0</v>
      </c>
      <c r="AA3230">
        <v>2</v>
      </c>
      <c r="AB3230">
        <v>1</v>
      </c>
      <c r="AC3230" s="419">
        <f t="shared" si="306"/>
        <v>0</v>
      </c>
      <c r="AD3230" s="419">
        <f t="shared" si="307"/>
        <v>0</v>
      </c>
      <c r="AE3230" s="419">
        <f t="shared" si="308"/>
        <v>1</v>
      </c>
      <c r="AF3230" s="419">
        <f t="shared" si="309"/>
        <v>0</v>
      </c>
      <c r="AG3230" s="419">
        <f t="shared" si="310"/>
        <v>0</v>
      </c>
      <c r="AH3230" s="419">
        <f t="shared" si="311"/>
        <v>0</v>
      </c>
    </row>
    <row r="3231" spans="1:34" ht="14.5" x14ac:dyDescent="0.35">
      <c r="A3231" s="681" t="s">
        <v>13631</v>
      </c>
      <c r="B3231" s="682" t="s">
        <v>14342</v>
      </c>
      <c r="C3231" s="419"/>
      <c r="D3231" s="419"/>
      <c r="E3231" s="419"/>
      <c r="F3231" s="419"/>
      <c r="G3231" s="419"/>
      <c r="H3231" s="419"/>
      <c r="I3231" s="419"/>
      <c r="J3231" s="419"/>
      <c r="K3231" s="419"/>
      <c r="L3231" s="419"/>
      <c r="M3231" t="s">
        <v>14446</v>
      </c>
      <c r="N3231">
        <v>1</v>
      </c>
      <c r="O3231">
        <v>1</v>
      </c>
      <c r="P3231">
        <v>0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1</v>
      </c>
      <c r="AA3231">
        <v>0</v>
      </c>
      <c r="AB3231">
        <v>0</v>
      </c>
      <c r="AC3231" s="419">
        <f t="shared" si="306"/>
        <v>0</v>
      </c>
      <c r="AD3231" s="419">
        <f t="shared" si="307"/>
        <v>0</v>
      </c>
      <c r="AE3231" s="419">
        <f t="shared" si="308"/>
        <v>0</v>
      </c>
      <c r="AF3231" s="419">
        <f t="shared" si="309"/>
        <v>0</v>
      </c>
      <c r="AG3231" s="419">
        <f t="shared" si="310"/>
        <v>0</v>
      </c>
      <c r="AH3231" s="419">
        <f t="shared" si="311"/>
        <v>0</v>
      </c>
    </row>
    <row r="3232" spans="1:34" ht="14.5" x14ac:dyDescent="0.35">
      <c r="A3232" s="681" t="s">
        <v>13634</v>
      </c>
      <c r="B3232" s="682" t="s">
        <v>14342</v>
      </c>
      <c r="C3232" s="419"/>
      <c r="D3232" s="419"/>
      <c r="E3232" s="419"/>
      <c r="F3232" s="419"/>
      <c r="G3232" s="419"/>
      <c r="H3232" s="419"/>
      <c r="I3232" s="419"/>
      <c r="J3232" s="419"/>
      <c r="K3232" s="419"/>
      <c r="L3232" s="419"/>
      <c r="M3232" t="s">
        <v>13632</v>
      </c>
      <c r="N3232">
        <v>2</v>
      </c>
      <c r="O3232">
        <v>1</v>
      </c>
      <c r="P3232">
        <v>1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1</v>
      </c>
      <c r="AB3232">
        <v>0</v>
      </c>
      <c r="AC3232" s="419">
        <f t="shared" si="306"/>
        <v>0</v>
      </c>
      <c r="AD3232" s="419">
        <f t="shared" si="307"/>
        <v>1</v>
      </c>
      <c r="AE3232" s="419">
        <f t="shared" si="308"/>
        <v>0</v>
      </c>
      <c r="AF3232" s="419">
        <f t="shared" si="309"/>
        <v>0</v>
      </c>
      <c r="AG3232" s="419">
        <f t="shared" si="310"/>
        <v>0</v>
      </c>
      <c r="AH3232" s="419">
        <f t="shared" si="311"/>
        <v>0</v>
      </c>
    </row>
    <row r="3233" spans="1:34" ht="14.5" x14ac:dyDescent="0.35">
      <c r="A3233" s="681" t="s">
        <v>7408</v>
      </c>
      <c r="B3233" s="682" t="s">
        <v>6487</v>
      </c>
      <c r="C3233" s="419"/>
      <c r="D3233" s="419"/>
      <c r="E3233" s="419"/>
      <c r="F3233" s="419"/>
      <c r="G3233" s="419"/>
      <c r="H3233" s="419"/>
      <c r="I3233" s="419"/>
      <c r="J3233" s="419"/>
      <c r="K3233" s="419"/>
      <c r="L3233" s="419"/>
      <c r="M3233" t="s">
        <v>13635</v>
      </c>
      <c r="N3233">
        <v>79</v>
      </c>
      <c r="O3233">
        <v>45</v>
      </c>
      <c r="P3233">
        <v>34</v>
      </c>
      <c r="Q3233">
        <v>7</v>
      </c>
      <c r="R3233">
        <v>32</v>
      </c>
      <c r="S3233">
        <v>5</v>
      </c>
      <c r="T3233">
        <v>14</v>
      </c>
      <c r="U3233">
        <v>21</v>
      </c>
      <c r="V3233">
        <v>0</v>
      </c>
      <c r="W3233">
        <v>5</v>
      </c>
      <c r="X3233">
        <v>16</v>
      </c>
      <c r="Y3233">
        <v>4</v>
      </c>
      <c r="Z3233">
        <v>7</v>
      </c>
      <c r="AA3233">
        <v>13</v>
      </c>
      <c r="AB3233">
        <v>0</v>
      </c>
      <c r="AC3233" s="419">
        <f t="shared" si="306"/>
        <v>2</v>
      </c>
      <c r="AD3233" s="419">
        <f t="shared" si="307"/>
        <v>16</v>
      </c>
      <c r="AE3233" s="419">
        <f t="shared" si="308"/>
        <v>1</v>
      </c>
      <c r="AF3233" s="419">
        <f t="shared" si="309"/>
        <v>7</v>
      </c>
      <c r="AG3233" s="419">
        <f t="shared" si="310"/>
        <v>8</v>
      </c>
      <c r="AH3233" s="419">
        <f t="shared" si="311"/>
        <v>0</v>
      </c>
    </row>
    <row r="3234" spans="1:34" ht="14.5" x14ac:dyDescent="0.35">
      <c r="A3234" s="681" t="s">
        <v>9141</v>
      </c>
      <c r="B3234" s="682" t="s">
        <v>9140</v>
      </c>
      <c r="C3234" s="419"/>
      <c r="D3234" s="419"/>
      <c r="E3234" s="419"/>
      <c r="F3234" s="419"/>
      <c r="G3234" s="419"/>
      <c r="H3234" s="419"/>
      <c r="I3234" s="419"/>
      <c r="J3234" s="419"/>
      <c r="K3234" s="419"/>
      <c r="L3234" s="419"/>
      <c r="M3234" t="s">
        <v>449</v>
      </c>
      <c r="N3234">
        <v>1</v>
      </c>
      <c r="O3234">
        <v>1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1</v>
      </c>
      <c r="AB3234">
        <v>0</v>
      </c>
      <c r="AC3234" s="419">
        <f t="shared" si="306"/>
        <v>0</v>
      </c>
      <c r="AD3234" s="419">
        <f t="shared" si="307"/>
        <v>0</v>
      </c>
      <c r="AE3234" s="419">
        <f t="shared" si="308"/>
        <v>0</v>
      </c>
      <c r="AF3234" s="419">
        <f t="shared" si="309"/>
        <v>0</v>
      </c>
      <c r="AG3234" s="419">
        <f t="shared" si="310"/>
        <v>0</v>
      </c>
      <c r="AH3234" s="419">
        <f t="shared" si="311"/>
        <v>0</v>
      </c>
    </row>
    <row r="3235" spans="1:34" ht="14.5" x14ac:dyDescent="0.35">
      <c r="A3235" s="681" t="s">
        <v>11476</v>
      </c>
      <c r="B3235" s="682" t="s">
        <v>11475</v>
      </c>
      <c r="C3235" s="419"/>
      <c r="D3235" s="419"/>
      <c r="E3235" s="419"/>
      <c r="F3235" s="419"/>
      <c r="G3235" s="419"/>
      <c r="H3235" s="419"/>
      <c r="I3235" s="419"/>
      <c r="J3235" s="419"/>
      <c r="K3235" s="419"/>
      <c r="L3235" s="419"/>
      <c r="M3235" t="s">
        <v>11477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 s="419">
        <f t="shared" si="306"/>
        <v>0</v>
      </c>
      <c r="AD3235" s="419">
        <f t="shared" si="307"/>
        <v>0</v>
      </c>
      <c r="AE3235" s="419">
        <f t="shared" si="308"/>
        <v>0</v>
      </c>
      <c r="AF3235" s="419">
        <f t="shared" si="309"/>
        <v>0</v>
      </c>
      <c r="AG3235" s="419">
        <f t="shared" si="310"/>
        <v>0</v>
      </c>
      <c r="AH3235" s="419">
        <f t="shared" si="311"/>
        <v>0</v>
      </c>
    </row>
    <row r="3236" spans="1:34" ht="14.5" x14ac:dyDescent="0.35">
      <c r="A3236" s="681" t="s">
        <v>10511</v>
      </c>
      <c r="B3236" s="682" t="s">
        <v>10510</v>
      </c>
      <c r="C3236" s="419"/>
      <c r="D3236" s="419"/>
      <c r="E3236" s="419"/>
      <c r="F3236" s="419"/>
      <c r="G3236" s="419"/>
      <c r="H3236" s="419"/>
      <c r="I3236" s="419"/>
      <c r="J3236" s="419"/>
      <c r="K3236" s="419"/>
      <c r="L3236" s="419"/>
      <c r="M3236" t="s">
        <v>79</v>
      </c>
      <c r="N3236">
        <v>7</v>
      </c>
      <c r="O3236">
        <v>5</v>
      </c>
      <c r="P3236">
        <v>2</v>
      </c>
      <c r="Q3236">
        <v>1</v>
      </c>
      <c r="R3236">
        <v>3</v>
      </c>
      <c r="S3236">
        <v>3</v>
      </c>
      <c r="T3236">
        <v>0</v>
      </c>
      <c r="U3236">
        <v>0</v>
      </c>
      <c r="V3236">
        <v>0</v>
      </c>
      <c r="W3236">
        <v>1</v>
      </c>
      <c r="X3236">
        <v>3</v>
      </c>
      <c r="Y3236">
        <v>1</v>
      </c>
      <c r="Z3236">
        <v>0</v>
      </c>
      <c r="AA3236">
        <v>0</v>
      </c>
      <c r="AB3236">
        <v>0</v>
      </c>
      <c r="AC3236" s="419">
        <f t="shared" si="306"/>
        <v>0</v>
      </c>
      <c r="AD3236" s="419">
        <f t="shared" si="307"/>
        <v>0</v>
      </c>
      <c r="AE3236" s="419">
        <f t="shared" si="308"/>
        <v>2</v>
      </c>
      <c r="AF3236" s="419">
        <f t="shared" si="309"/>
        <v>0</v>
      </c>
      <c r="AG3236" s="419">
        <f t="shared" si="310"/>
        <v>0</v>
      </c>
      <c r="AH3236" s="419">
        <f t="shared" si="311"/>
        <v>0</v>
      </c>
    </row>
    <row r="3237" spans="1:34" ht="14.5" x14ac:dyDescent="0.35">
      <c r="A3237" s="681" t="s">
        <v>7902</v>
      </c>
      <c r="B3237" s="682" t="s">
        <v>6489</v>
      </c>
      <c r="C3237" s="419"/>
      <c r="D3237" s="419"/>
      <c r="E3237" s="419"/>
      <c r="F3237" s="419"/>
      <c r="G3237" s="419"/>
      <c r="H3237" s="419"/>
      <c r="I3237" s="419"/>
      <c r="J3237" s="419"/>
      <c r="K3237" s="419"/>
      <c r="L3237" s="419"/>
      <c r="M3237" t="s">
        <v>257</v>
      </c>
      <c r="N3237">
        <v>2</v>
      </c>
      <c r="O3237">
        <v>0</v>
      </c>
      <c r="P3237">
        <v>2</v>
      </c>
      <c r="Q3237">
        <v>1</v>
      </c>
      <c r="R3237">
        <v>0</v>
      </c>
      <c r="S3237">
        <v>0</v>
      </c>
      <c r="T3237">
        <v>1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 s="419">
        <f t="shared" si="306"/>
        <v>1</v>
      </c>
      <c r="AD3237" s="419">
        <f t="shared" si="307"/>
        <v>0</v>
      </c>
      <c r="AE3237" s="419">
        <f t="shared" si="308"/>
        <v>0</v>
      </c>
      <c r="AF3237" s="419">
        <f t="shared" si="309"/>
        <v>1</v>
      </c>
      <c r="AG3237" s="419">
        <f t="shared" si="310"/>
        <v>0</v>
      </c>
      <c r="AH3237" s="419">
        <f t="shared" si="311"/>
        <v>0</v>
      </c>
    </row>
    <row r="3238" spans="1:34" ht="14.5" x14ac:dyDescent="0.35">
      <c r="A3238" s="681" t="s">
        <v>7484</v>
      </c>
      <c r="B3238" s="682" t="s">
        <v>6490</v>
      </c>
      <c r="C3238" s="419"/>
      <c r="D3238" s="419"/>
      <c r="E3238" s="419"/>
      <c r="F3238" s="419"/>
      <c r="G3238" s="419"/>
      <c r="H3238" s="419"/>
      <c r="I3238" s="419"/>
      <c r="J3238" s="419"/>
      <c r="K3238" s="419"/>
      <c r="L3238" s="419"/>
      <c r="M3238" t="s">
        <v>150</v>
      </c>
      <c r="N3238">
        <v>12</v>
      </c>
      <c r="O3238">
        <v>9</v>
      </c>
      <c r="P3238">
        <v>3</v>
      </c>
      <c r="Q3238">
        <v>0</v>
      </c>
      <c r="R3238">
        <v>5</v>
      </c>
      <c r="S3238">
        <v>4</v>
      </c>
      <c r="T3238">
        <v>3</v>
      </c>
      <c r="U3238">
        <v>0</v>
      </c>
      <c r="V3238">
        <v>0</v>
      </c>
      <c r="W3238">
        <v>0</v>
      </c>
      <c r="X3238">
        <v>4</v>
      </c>
      <c r="Y3238">
        <v>2</v>
      </c>
      <c r="Z3238">
        <v>3</v>
      </c>
      <c r="AA3238">
        <v>0</v>
      </c>
      <c r="AB3238">
        <v>0</v>
      </c>
      <c r="AC3238" s="419">
        <f t="shared" si="306"/>
        <v>0</v>
      </c>
      <c r="AD3238" s="419">
        <f t="shared" si="307"/>
        <v>1</v>
      </c>
      <c r="AE3238" s="419">
        <f t="shared" si="308"/>
        <v>2</v>
      </c>
      <c r="AF3238" s="419">
        <f t="shared" si="309"/>
        <v>0</v>
      </c>
      <c r="AG3238" s="419">
        <f t="shared" si="310"/>
        <v>0</v>
      </c>
      <c r="AH3238" s="419">
        <f t="shared" si="311"/>
        <v>0</v>
      </c>
    </row>
    <row r="3239" spans="1:34" ht="14.5" x14ac:dyDescent="0.35">
      <c r="A3239" s="681" t="s">
        <v>13639</v>
      </c>
      <c r="B3239" s="682" t="s">
        <v>14342</v>
      </c>
      <c r="C3239" s="419"/>
      <c r="D3239" s="419"/>
      <c r="E3239" s="419"/>
      <c r="F3239" s="419"/>
      <c r="G3239" s="419"/>
      <c r="H3239" s="419"/>
      <c r="I3239" s="419"/>
      <c r="J3239" s="419"/>
      <c r="K3239" s="419"/>
      <c r="L3239" s="419"/>
      <c r="M3239" t="s">
        <v>19755</v>
      </c>
      <c r="N3239">
        <v>6</v>
      </c>
      <c r="O3239">
        <v>2</v>
      </c>
      <c r="P3239">
        <v>4</v>
      </c>
      <c r="Q3239">
        <v>2</v>
      </c>
      <c r="R3239">
        <v>0</v>
      </c>
      <c r="S3239">
        <v>0</v>
      </c>
      <c r="T3239">
        <v>4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2</v>
      </c>
      <c r="AA3239">
        <v>0</v>
      </c>
      <c r="AB3239">
        <v>0</v>
      </c>
      <c r="AC3239" s="419">
        <f t="shared" si="306"/>
        <v>2</v>
      </c>
      <c r="AD3239" s="419">
        <f t="shared" si="307"/>
        <v>0</v>
      </c>
      <c r="AE3239" s="419">
        <f t="shared" si="308"/>
        <v>0</v>
      </c>
      <c r="AF3239" s="419">
        <f t="shared" si="309"/>
        <v>2</v>
      </c>
      <c r="AG3239" s="419">
        <f t="shared" si="310"/>
        <v>0</v>
      </c>
      <c r="AH3239" s="419">
        <f t="shared" si="311"/>
        <v>0</v>
      </c>
    </row>
    <row r="3240" spans="1:34" ht="14.5" x14ac:dyDescent="0.35">
      <c r="A3240" s="681" t="s">
        <v>7706</v>
      </c>
      <c r="B3240" s="682" t="s">
        <v>6491</v>
      </c>
      <c r="C3240" s="419"/>
      <c r="D3240" s="419"/>
      <c r="E3240" s="419"/>
      <c r="F3240" s="419"/>
      <c r="G3240" s="419"/>
      <c r="H3240" s="419"/>
      <c r="I3240" s="419"/>
      <c r="J3240" s="419"/>
      <c r="K3240" s="419"/>
      <c r="L3240" s="419"/>
      <c r="M3240" t="s">
        <v>3793</v>
      </c>
      <c r="N3240">
        <v>11</v>
      </c>
      <c r="O3240">
        <v>6</v>
      </c>
      <c r="P3240">
        <v>5</v>
      </c>
      <c r="Q3240">
        <v>2</v>
      </c>
      <c r="R3240">
        <v>5</v>
      </c>
      <c r="S3240">
        <v>0</v>
      </c>
      <c r="T3240">
        <v>4</v>
      </c>
      <c r="U3240">
        <v>0</v>
      </c>
      <c r="V3240">
        <v>0</v>
      </c>
      <c r="W3240">
        <v>2</v>
      </c>
      <c r="X3240">
        <v>2</v>
      </c>
      <c r="Y3240">
        <v>0</v>
      </c>
      <c r="Z3240">
        <v>2</v>
      </c>
      <c r="AA3240">
        <v>0</v>
      </c>
      <c r="AB3240">
        <v>0</v>
      </c>
      <c r="AC3240" s="419">
        <f t="shared" si="306"/>
        <v>0</v>
      </c>
      <c r="AD3240" s="419">
        <f t="shared" si="307"/>
        <v>3</v>
      </c>
      <c r="AE3240" s="419">
        <f t="shared" si="308"/>
        <v>0</v>
      </c>
      <c r="AF3240" s="419">
        <f t="shared" si="309"/>
        <v>2</v>
      </c>
      <c r="AG3240" s="419">
        <f t="shared" si="310"/>
        <v>0</v>
      </c>
      <c r="AH3240" s="419">
        <f t="shared" si="311"/>
        <v>0</v>
      </c>
    </row>
    <row r="3241" spans="1:34" ht="14.5" x14ac:dyDescent="0.35">
      <c r="A3241" s="681" t="s">
        <v>13642</v>
      </c>
      <c r="B3241" s="682" t="s">
        <v>14342</v>
      </c>
      <c r="C3241" s="419"/>
      <c r="D3241" s="419"/>
      <c r="E3241" s="419"/>
      <c r="F3241" s="419"/>
      <c r="G3241" s="419"/>
      <c r="H3241" s="419"/>
      <c r="I3241" s="419"/>
      <c r="J3241" s="419"/>
      <c r="K3241" s="419"/>
      <c r="L3241" s="419"/>
      <c r="M3241" t="s">
        <v>13643</v>
      </c>
      <c r="N3241">
        <v>5</v>
      </c>
      <c r="O3241">
        <v>3</v>
      </c>
      <c r="P3241">
        <v>2</v>
      </c>
      <c r="Q3241">
        <v>2</v>
      </c>
      <c r="R3241">
        <v>1</v>
      </c>
      <c r="S3241">
        <v>0</v>
      </c>
      <c r="T3241">
        <v>2</v>
      </c>
      <c r="U3241">
        <v>0</v>
      </c>
      <c r="V3241">
        <v>0</v>
      </c>
      <c r="W3241">
        <v>1</v>
      </c>
      <c r="X3241">
        <v>1</v>
      </c>
      <c r="Y3241">
        <v>0</v>
      </c>
      <c r="Z3241">
        <v>1</v>
      </c>
      <c r="AA3241">
        <v>0</v>
      </c>
      <c r="AB3241">
        <v>0</v>
      </c>
      <c r="AC3241" s="419">
        <f t="shared" si="306"/>
        <v>1</v>
      </c>
      <c r="AD3241" s="419">
        <f t="shared" si="307"/>
        <v>0</v>
      </c>
      <c r="AE3241" s="419">
        <f t="shared" si="308"/>
        <v>0</v>
      </c>
      <c r="AF3241" s="419">
        <f t="shared" si="309"/>
        <v>1</v>
      </c>
      <c r="AG3241" s="419">
        <f t="shared" si="310"/>
        <v>0</v>
      </c>
      <c r="AH3241" s="419">
        <f t="shared" si="311"/>
        <v>0</v>
      </c>
    </row>
    <row r="3242" spans="1:34" ht="14.5" x14ac:dyDescent="0.35">
      <c r="A3242" s="681" t="s">
        <v>8650</v>
      </c>
      <c r="B3242" s="682" t="s">
        <v>9059</v>
      </c>
      <c r="C3242" s="419"/>
      <c r="D3242" s="419"/>
      <c r="E3242" s="419"/>
      <c r="F3242" s="419"/>
      <c r="G3242" s="419"/>
      <c r="H3242" s="419"/>
      <c r="I3242" s="419"/>
      <c r="J3242" s="419"/>
      <c r="K3242" s="419"/>
      <c r="L3242" s="419"/>
      <c r="M3242" t="s">
        <v>18551</v>
      </c>
      <c r="N3242">
        <v>146</v>
      </c>
      <c r="O3242">
        <v>69</v>
      </c>
      <c r="P3242">
        <v>77</v>
      </c>
      <c r="Q3242">
        <v>27</v>
      </c>
      <c r="R3242">
        <v>21</v>
      </c>
      <c r="S3242">
        <v>32</v>
      </c>
      <c r="T3242">
        <v>20</v>
      </c>
      <c r="U3242">
        <v>39</v>
      </c>
      <c r="V3242">
        <v>7</v>
      </c>
      <c r="W3242">
        <v>11</v>
      </c>
      <c r="X3242">
        <v>6</v>
      </c>
      <c r="Y3242">
        <v>18</v>
      </c>
      <c r="Z3242">
        <v>12</v>
      </c>
      <c r="AA3242">
        <v>17</v>
      </c>
      <c r="AB3242">
        <v>5</v>
      </c>
      <c r="AC3242" s="419">
        <f t="shared" si="306"/>
        <v>16</v>
      </c>
      <c r="AD3242" s="419">
        <f t="shared" si="307"/>
        <v>15</v>
      </c>
      <c r="AE3242" s="419">
        <f t="shared" si="308"/>
        <v>14</v>
      </c>
      <c r="AF3242" s="419">
        <f t="shared" si="309"/>
        <v>8</v>
      </c>
      <c r="AG3242" s="419">
        <f t="shared" si="310"/>
        <v>22</v>
      </c>
      <c r="AH3242" s="419">
        <f t="shared" si="311"/>
        <v>2</v>
      </c>
    </row>
    <row r="3243" spans="1:34" ht="14.5" x14ac:dyDescent="0.35">
      <c r="A3243" s="681" t="s">
        <v>13646</v>
      </c>
      <c r="B3243" s="682" t="s">
        <v>14342</v>
      </c>
      <c r="C3243" s="419"/>
      <c r="D3243" s="419"/>
      <c r="E3243" s="419"/>
      <c r="F3243" s="419"/>
      <c r="G3243" s="419"/>
      <c r="H3243" s="419"/>
      <c r="I3243" s="419"/>
      <c r="J3243" s="419"/>
      <c r="K3243" s="419"/>
      <c r="L3243" s="419"/>
      <c r="M3243" t="s">
        <v>13644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 s="419">
        <f t="shared" si="306"/>
        <v>0</v>
      </c>
      <c r="AD3243" s="419">
        <f t="shared" si="307"/>
        <v>0</v>
      </c>
      <c r="AE3243" s="419">
        <f t="shared" si="308"/>
        <v>0</v>
      </c>
      <c r="AF3243" s="419">
        <f t="shared" si="309"/>
        <v>0</v>
      </c>
      <c r="AG3243" s="419">
        <f t="shared" si="310"/>
        <v>0</v>
      </c>
      <c r="AH3243" s="419">
        <f t="shared" si="311"/>
        <v>0</v>
      </c>
    </row>
    <row r="3244" spans="1:34" ht="14.5" x14ac:dyDescent="0.35">
      <c r="A3244" s="681" t="s">
        <v>13649</v>
      </c>
      <c r="B3244" s="682" t="s">
        <v>14342</v>
      </c>
      <c r="C3244" s="419"/>
      <c r="D3244" s="419"/>
      <c r="E3244" s="419"/>
      <c r="F3244" s="419"/>
      <c r="G3244" s="419"/>
      <c r="H3244" s="419"/>
      <c r="I3244" s="419"/>
      <c r="J3244" s="419"/>
      <c r="K3244" s="419"/>
      <c r="L3244" s="419"/>
      <c r="M3244" t="s">
        <v>13650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 s="419">
        <f t="shared" si="306"/>
        <v>0</v>
      </c>
      <c r="AD3244" s="419">
        <f t="shared" si="307"/>
        <v>0</v>
      </c>
      <c r="AE3244" s="419">
        <f t="shared" si="308"/>
        <v>0</v>
      </c>
      <c r="AF3244" s="419">
        <f t="shared" si="309"/>
        <v>0</v>
      </c>
      <c r="AG3244" s="419">
        <f t="shared" si="310"/>
        <v>0</v>
      </c>
      <c r="AH3244" s="419">
        <f t="shared" si="311"/>
        <v>0</v>
      </c>
    </row>
    <row r="3245" spans="1:34" ht="14.5" x14ac:dyDescent="0.35">
      <c r="A3245" s="681" t="s">
        <v>13653</v>
      </c>
      <c r="B3245" s="682" t="s">
        <v>14342</v>
      </c>
      <c r="C3245" s="419"/>
      <c r="D3245" s="419"/>
      <c r="E3245" s="419"/>
      <c r="F3245" s="419"/>
      <c r="G3245" s="419"/>
      <c r="H3245" s="419"/>
      <c r="I3245" s="419"/>
      <c r="J3245" s="419"/>
      <c r="K3245" s="419"/>
      <c r="L3245" s="419"/>
      <c r="M3245" t="s">
        <v>24635</v>
      </c>
      <c r="N3245">
        <v>12</v>
      </c>
      <c r="O3245">
        <v>8</v>
      </c>
      <c r="P3245">
        <v>4</v>
      </c>
      <c r="Q3245">
        <v>2</v>
      </c>
      <c r="R3245">
        <v>0</v>
      </c>
      <c r="S3245">
        <v>0</v>
      </c>
      <c r="T3245">
        <v>0</v>
      </c>
      <c r="U3245">
        <v>10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8</v>
      </c>
      <c r="AB3245">
        <v>0</v>
      </c>
      <c r="AC3245" s="419">
        <f t="shared" si="306"/>
        <v>2</v>
      </c>
      <c r="AD3245" s="419">
        <f t="shared" si="307"/>
        <v>0</v>
      </c>
      <c r="AE3245" s="419">
        <f t="shared" si="308"/>
        <v>0</v>
      </c>
      <c r="AF3245" s="419">
        <f t="shared" si="309"/>
        <v>0</v>
      </c>
      <c r="AG3245" s="419">
        <f t="shared" si="310"/>
        <v>2</v>
      </c>
      <c r="AH3245" s="419">
        <f t="shared" si="311"/>
        <v>0</v>
      </c>
    </row>
    <row r="3246" spans="1:34" ht="14.5" x14ac:dyDescent="0.35">
      <c r="A3246" s="681" t="s">
        <v>7563</v>
      </c>
      <c r="B3246" s="682" t="s">
        <v>6492</v>
      </c>
      <c r="C3246" s="419"/>
      <c r="D3246" s="419"/>
      <c r="E3246" s="419"/>
      <c r="F3246" s="419"/>
      <c r="G3246" s="419"/>
      <c r="H3246" s="419"/>
      <c r="I3246" s="419"/>
      <c r="J3246" s="419"/>
      <c r="K3246" s="419"/>
      <c r="L3246" s="419"/>
      <c r="M3246" t="s">
        <v>165</v>
      </c>
      <c r="N3246">
        <v>2</v>
      </c>
      <c r="O3246">
        <v>2</v>
      </c>
      <c r="P3246">
        <v>0</v>
      </c>
      <c r="Q3246">
        <v>1</v>
      </c>
      <c r="R3246">
        <v>1</v>
      </c>
      <c r="S3246">
        <v>0</v>
      </c>
      <c r="T3246">
        <v>0</v>
      </c>
      <c r="U3246">
        <v>0</v>
      </c>
      <c r="V3246">
        <v>0</v>
      </c>
      <c r="W3246">
        <v>1</v>
      </c>
      <c r="X3246">
        <v>1</v>
      </c>
      <c r="Y3246">
        <v>0</v>
      </c>
      <c r="Z3246">
        <v>0</v>
      </c>
      <c r="AA3246">
        <v>0</v>
      </c>
      <c r="AB3246">
        <v>0</v>
      </c>
      <c r="AC3246" s="419">
        <f t="shared" si="306"/>
        <v>0</v>
      </c>
      <c r="AD3246" s="419">
        <f t="shared" si="307"/>
        <v>0</v>
      </c>
      <c r="AE3246" s="419">
        <f t="shared" si="308"/>
        <v>0</v>
      </c>
      <c r="AF3246" s="419">
        <f t="shared" si="309"/>
        <v>0</v>
      </c>
      <c r="AG3246" s="419">
        <f t="shared" si="310"/>
        <v>0</v>
      </c>
      <c r="AH3246" s="419">
        <f t="shared" si="311"/>
        <v>0</v>
      </c>
    </row>
    <row r="3247" spans="1:34" ht="14.5" x14ac:dyDescent="0.35">
      <c r="A3247" s="681" t="s">
        <v>11505</v>
      </c>
      <c r="B3247" s="682" t="s">
        <v>11504</v>
      </c>
      <c r="C3247" s="419"/>
      <c r="D3247" s="419"/>
      <c r="E3247" s="419"/>
      <c r="F3247" s="419"/>
      <c r="G3247" s="419"/>
      <c r="H3247" s="419"/>
      <c r="I3247" s="419"/>
      <c r="J3247" s="419"/>
      <c r="K3247" s="419"/>
      <c r="L3247" s="419"/>
      <c r="M3247" t="s">
        <v>11506</v>
      </c>
      <c r="N3247">
        <v>21</v>
      </c>
      <c r="O3247">
        <v>11</v>
      </c>
      <c r="P3247">
        <v>10</v>
      </c>
      <c r="Q3247">
        <v>5</v>
      </c>
      <c r="R3247">
        <v>4</v>
      </c>
      <c r="S3247">
        <v>2</v>
      </c>
      <c r="T3247">
        <v>2</v>
      </c>
      <c r="U3247">
        <v>8</v>
      </c>
      <c r="V3247">
        <v>0</v>
      </c>
      <c r="W3247">
        <v>3</v>
      </c>
      <c r="X3247">
        <v>3</v>
      </c>
      <c r="Y3247">
        <v>0</v>
      </c>
      <c r="Z3247">
        <v>1</v>
      </c>
      <c r="AA3247">
        <v>4</v>
      </c>
      <c r="AB3247">
        <v>0</v>
      </c>
      <c r="AC3247" s="419">
        <f t="shared" si="306"/>
        <v>2</v>
      </c>
      <c r="AD3247" s="419">
        <f t="shared" si="307"/>
        <v>1</v>
      </c>
      <c r="AE3247" s="419">
        <f t="shared" si="308"/>
        <v>2</v>
      </c>
      <c r="AF3247" s="419">
        <f t="shared" si="309"/>
        <v>1</v>
      </c>
      <c r="AG3247" s="419">
        <f t="shared" si="310"/>
        <v>4</v>
      </c>
      <c r="AH3247" s="419">
        <f t="shared" si="311"/>
        <v>0</v>
      </c>
    </row>
    <row r="3248" spans="1:34" ht="14.5" x14ac:dyDescent="0.35">
      <c r="A3248" s="681" t="s">
        <v>10928</v>
      </c>
      <c r="B3248" s="682" t="s">
        <v>10927</v>
      </c>
      <c r="C3248" s="419"/>
      <c r="D3248" s="419"/>
      <c r="E3248" s="419"/>
      <c r="F3248" s="419"/>
      <c r="G3248" s="419"/>
      <c r="H3248" s="419"/>
      <c r="I3248" s="419"/>
      <c r="J3248" s="419"/>
      <c r="K3248" s="419"/>
      <c r="L3248" s="419"/>
      <c r="M3248" t="s">
        <v>10929</v>
      </c>
      <c r="N3248">
        <v>5</v>
      </c>
      <c r="O3248">
        <v>3</v>
      </c>
      <c r="P3248">
        <v>2</v>
      </c>
      <c r="Q3248">
        <v>0</v>
      </c>
      <c r="R3248">
        <v>0</v>
      </c>
      <c r="S3248">
        <v>0</v>
      </c>
      <c r="T3248">
        <v>3</v>
      </c>
      <c r="U3248">
        <v>2</v>
      </c>
      <c r="V3248">
        <v>0</v>
      </c>
      <c r="W3248">
        <v>0</v>
      </c>
      <c r="X3248">
        <v>0</v>
      </c>
      <c r="Y3248">
        <v>0</v>
      </c>
      <c r="Z3248">
        <v>3</v>
      </c>
      <c r="AA3248">
        <v>0</v>
      </c>
      <c r="AB3248">
        <v>0</v>
      </c>
      <c r="AC3248" s="419">
        <f t="shared" si="306"/>
        <v>0</v>
      </c>
      <c r="AD3248" s="419">
        <f t="shared" si="307"/>
        <v>0</v>
      </c>
      <c r="AE3248" s="419">
        <f t="shared" si="308"/>
        <v>0</v>
      </c>
      <c r="AF3248" s="419">
        <f t="shared" si="309"/>
        <v>0</v>
      </c>
      <c r="AG3248" s="419">
        <f t="shared" si="310"/>
        <v>2</v>
      </c>
      <c r="AH3248" s="419">
        <f t="shared" si="311"/>
        <v>0</v>
      </c>
    </row>
    <row r="3249" spans="1:34" ht="14.5" x14ac:dyDescent="0.35">
      <c r="A3249" s="681" t="s">
        <v>13657</v>
      </c>
      <c r="B3249" s="682" t="s">
        <v>14342</v>
      </c>
      <c r="C3249" s="419"/>
      <c r="D3249" s="419"/>
      <c r="E3249" s="419"/>
      <c r="F3249" s="419"/>
      <c r="G3249" s="419"/>
      <c r="H3249" s="419"/>
      <c r="I3249" s="419"/>
      <c r="J3249" s="419"/>
      <c r="K3249" s="419"/>
      <c r="L3249" s="419"/>
      <c r="M3249" t="s">
        <v>13654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 s="419">
        <f t="shared" si="306"/>
        <v>0</v>
      </c>
      <c r="AD3249" s="419">
        <f t="shared" si="307"/>
        <v>0</v>
      </c>
      <c r="AE3249" s="419">
        <f t="shared" si="308"/>
        <v>0</v>
      </c>
      <c r="AF3249" s="419">
        <f t="shared" si="309"/>
        <v>0</v>
      </c>
      <c r="AG3249" s="419">
        <f t="shared" si="310"/>
        <v>0</v>
      </c>
      <c r="AH3249" s="419">
        <f t="shared" si="311"/>
        <v>0</v>
      </c>
    </row>
    <row r="3250" spans="1:34" ht="14.5" x14ac:dyDescent="0.35">
      <c r="A3250" s="681" t="s">
        <v>7473</v>
      </c>
      <c r="B3250" s="682" t="s">
        <v>6494</v>
      </c>
      <c r="C3250" s="419"/>
      <c r="D3250" s="419"/>
      <c r="E3250" s="419"/>
      <c r="F3250" s="419"/>
      <c r="G3250" s="419"/>
      <c r="H3250" s="419"/>
      <c r="I3250" s="419"/>
      <c r="J3250" s="419"/>
      <c r="K3250" s="419"/>
      <c r="L3250" s="419"/>
      <c r="M3250" t="s">
        <v>316</v>
      </c>
      <c r="N3250">
        <v>8</v>
      </c>
      <c r="O3250">
        <v>5</v>
      </c>
      <c r="P3250">
        <v>3</v>
      </c>
      <c r="Q3250">
        <v>2</v>
      </c>
      <c r="R3250">
        <v>1</v>
      </c>
      <c r="S3250">
        <v>3</v>
      </c>
      <c r="T3250">
        <v>0</v>
      </c>
      <c r="U3250">
        <v>2</v>
      </c>
      <c r="V3250">
        <v>0</v>
      </c>
      <c r="W3250">
        <v>2</v>
      </c>
      <c r="X3250">
        <v>1</v>
      </c>
      <c r="Y3250">
        <v>2</v>
      </c>
      <c r="Z3250">
        <v>0</v>
      </c>
      <c r="AA3250">
        <v>0</v>
      </c>
      <c r="AB3250">
        <v>0</v>
      </c>
      <c r="AC3250" s="419">
        <f t="shared" si="306"/>
        <v>0</v>
      </c>
      <c r="AD3250" s="419">
        <f t="shared" si="307"/>
        <v>0</v>
      </c>
      <c r="AE3250" s="419">
        <f t="shared" si="308"/>
        <v>1</v>
      </c>
      <c r="AF3250" s="419">
        <f t="shared" si="309"/>
        <v>0</v>
      </c>
      <c r="AG3250" s="419">
        <f t="shared" si="310"/>
        <v>2</v>
      </c>
      <c r="AH3250" s="419">
        <f t="shared" si="311"/>
        <v>0</v>
      </c>
    </row>
    <row r="3251" spans="1:34" ht="14.5" x14ac:dyDescent="0.35">
      <c r="A3251" s="681" t="s">
        <v>7413</v>
      </c>
      <c r="B3251" s="682" t="s">
        <v>6496</v>
      </c>
      <c r="C3251" s="419"/>
      <c r="D3251" s="419"/>
      <c r="E3251" s="419"/>
      <c r="F3251" s="419"/>
      <c r="G3251" s="419"/>
      <c r="H3251" s="419"/>
      <c r="I3251" s="419"/>
      <c r="J3251" s="419"/>
      <c r="K3251" s="419"/>
      <c r="L3251" s="419"/>
      <c r="M3251" t="s">
        <v>6497</v>
      </c>
      <c r="N3251">
        <v>78</v>
      </c>
      <c r="O3251">
        <v>38</v>
      </c>
      <c r="P3251">
        <v>40</v>
      </c>
      <c r="Q3251">
        <v>4</v>
      </c>
      <c r="R3251">
        <v>30</v>
      </c>
      <c r="S3251">
        <v>14</v>
      </c>
      <c r="T3251">
        <v>18</v>
      </c>
      <c r="U3251">
        <v>12</v>
      </c>
      <c r="V3251">
        <v>0</v>
      </c>
      <c r="W3251">
        <v>3</v>
      </c>
      <c r="X3251">
        <v>15</v>
      </c>
      <c r="Y3251">
        <v>8</v>
      </c>
      <c r="Z3251">
        <v>5</v>
      </c>
      <c r="AA3251">
        <v>7</v>
      </c>
      <c r="AB3251">
        <v>0</v>
      </c>
      <c r="AC3251" s="419">
        <f t="shared" si="306"/>
        <v>1</v>
      </c>
      <c r="AD3251" s="419">
        <f t="shared" si="307"/>
        <v>15</v>
      </c>
      <c r="AE3251" s="419">
        <f t="shared" si="308"/>
        <v>6</v>
      </c>
      <c r="AF3251" s="419">
        <f t="shared" si="309"/>
        <v>13</v>
      </c>
      <c r="AG3251" s="419">
        <f t="shared" si="310"/>
        <v>5</v>
      </c>
      <c r="AH3251" s="419">
        <f t="shared" si="311"/>
        <v>0</v>
      </c>
    </row>
    <row r="3252" spans="1:34" ht="14.5" x14ac:dyDescent="0.35">
      <c r="A3252" s="681" t="s">
        <v>13659</v>
      </c>
      <c r="B3252" s="682" t="s">
        <v>14342</v>
      </c>
      <c r="C3252" s="419"/>
      <c r="D3252" s="419"/>
      <c r="E3252" s="419"/>
      <c r="F3252" s="419"/>
      <c r="G3252" s="419"/>
      <c r="H3252" s="419"/>
      <c r="I3252" s="419"/>
      <c r="J3252" s="419"/>
      <c r="K3252" s="419"/>
      <c r="L3252" s="419"/>
      <c r="M3252" t="s">
        <v>13660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 s="419">
        <f t="shared" si="306"/>
        <v>0</v>
      </c>
      <c r="AD3252" s="419">
        <f t="shared" si="307"/>
        <v>0</v>
      </c>
      <c r="AE3252" s="419">
        <f t="shared" si="308"/>
        <v>0</v>
      </c>
      <c r="AF3252" s="419">
        <f t="shared" si="309"/>
        <v>0</v>
      </c>
      <c r="AG3252" s="419">
        <f t="shared" si="310"/>
        <v>0</v>
      </c>
      <c r="AH3252" s="419">
        <f t="shared" si="311"/>
        <v>0</v>
      </c>
    </row>
    <row r="3253" spans="1:34" ht="14.5" x14ac:dyDescent="0.35">
      <c r="A3253" s="681" t="s">
        <v>13663</v>
      </c>
      <c r="B3253" s="682" t="s">
        <v>14342</v>
      </c>
      <c r="C3253" s="419"/>
      <c r="D3253" s="419"/>
      <c r="E3253" s="419"/>
      <c r="F3253" s="419"/>
      <c r="G3253" s="419"/>
      <c r="H3253" s="419"/>
      <c r="I3253" s="419"/>
      <c r="J3253" s="419"/>
      <c r="K3253" s="419"/>
      <c r="L3253" s="419"/>
      <c r="M3253" t="s">
        <v>14447</v>
      </c>
      <c r="N3253">
        <v>1</v>
      </c>
      <c r="O3253">
        <v>1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0</v>
      </c>
      <c r="AB3253">
        <v>0</v>
      </c>
      <c r="AC3253" s="419">
        <f t="shared" si="306"/>
        <v>0</v>
      </c>
      <c r="AD3253" s="419">
        <f t="shared" si="307"/>
        <v>0</v>
      </c>
      <c r="AE3253" s="419">
        <f t="shared" si="308"/>
        <v>0</v>
      </c>
      <c r="AF3253" s="419">
        <f t="shared" si="309"/>
        <v>0</v>
      </c>
      <c r="AG3253" s="419">
        <f t="shared" si="310"/>
        <v>0</v>
      </c>
      <c r="AH3253" s="419">
        <f t="shared" si="311"/>
        <v>0</v>
      </c>
    </row>
    <row r="3254" spans="1:34" ht="14.5" x14ac:dyDescent="0.35">
      <c r="A3254" s="681" t="s">
        <v>7466</v>
      </c>
      <c r="B3254" s="682" t="s">
        <v>6498</v>
      </c>
      <c r="C3254" s="419"/>
      <c r="D3254" s="419"/>
      <c r="E3254" s="419"/>
      <c r="F3254" s="419"/>
      <c r="G3254" s="419"/>
      <c r="H3254" s="419"/>
      <c r="I3254" s="419"/>
      <c r="J3254" s="419"/>
      <c r="K3254" s="419"/>
      <c r="L3254" s="419"/>
      <c r="M3254" t="s">
        <v>4636</v>
      </c>
      <c r="N3254">
        <v>19</v>
      </c>
      <c r="O3254">
        <v>9</v>
      </c>
      <c r="P3254">
        <v>10</v>
      </c>
      <c r="Q3254">
        <v>14</v>
      </c>
      <c r="R3254">
        <v>2</v>
      </c>
      <c r="S3254">
        <v>0</v>
      </c>
      <c r="T3254">
        <v>2</v>
      </c>
      <c r="U3254">
        <v>1</v>
      </c>
      <c r="V3254">
        <v>0</v>
      </c>
      <c r="W3254">
        <v>6</v>
      </c>
      <c r="X3254">
        <v>1</v>
      </c>
      <c r="Y3254">
        <v>0</v>
      </c>
      <c r="Z3254">
        <v>1</v>
      </c>
      <c r="AA3254">
        <v>1</v>
      </c>
      <c r="AB3254">
        <v>0</v>
      </c>
      <c r="AC3254" s="419">
        <f t="shared" si="306"/>
        <v>8</v>
      </c>
      <c r="AD3254" s="419">
        <f t="shared" si="307"/>
        <v>1</v>
      </c>
      <c r="AE3254" s="419">
        <f t="shared" si="308"/>
        <v>0</v>
      </c>
      <c r="AF3254" s="419">
        <f t="shared" si="309"/>
        <v>1</v>
      </c>
      <c r="AG3254" s="419">
        <f t="shared" si="310"/>
        <v>0</v>
      </c>
      <c r="AH3254" s="419">
        <f t="shared" si="311"/>
        <v>0</v>
      </c>
    </row>
    <row r="3255" spans="1:34" ht="14.5" x14ac:dyDescent="0.35">
      <c r="A3255" s="681" t="s">
        <v>7762</v>
      </c>
      <c r="B3255" s="682" t="s">
        <v>6501</v>
      </c>
      <c r="C3255" s="419"/>
      <c r="D3255" s="419"/>
      <c r="E3255" s="419"/>
      <c r="F3255" s="419"/>
      <c r="G3255" s="419"/>
      <c r="H3255" s="419"/>
      <c r="I3255" s="419"/>
      <c r="J3255" s="419"/>
      <c r="K3255" s="419"/>
      <c r="L3255" s="419"/>
      <c r="M3255" t="s">
        <v>7763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 s="419">
        <f t="shared" si="306"/>
        <v>0</v>
      </c>
      <c r="AD3255" s="419">
        <f t="shared" si="307"/>
        <v>0</v>
      </c>
      <c r="AE3255" s="419">
        <f t="shared" si="308"/>
        <v>0</v>
      </c>
      <c r="AF3255" s="419">
        <f t="shared" si="309"/>
        <v>0</v>
      </c>
      <c r="AG3255" s="419">
        <f t="shared" si="310"/>
        <v>0</v>
      </c>
      <c r="AH3255" s="419">
        <f t="shared" si="311"/>
        <v>0</v>
      </c>
    </row>
    <row r="3256" spans="1:34" ht="14.5" x14ac:dyDescent="0.35">
      <c r="A3256" s="681" t="s">
        <v>7519</v>
      </c>
      <c r="B3256" s="682" t="s">
        <v>6503</v>
      </c>
      <c r="C3256" s="419"/>
      <c r="D3256" s="419"/>
      <c r="E3256" s="419"/>
      <c r="F3256" s="419"/>
      <c r="G3256" s="419"/>
      <c r="H3256" s="419"/>
      <c r="I3256" s="419"/>
      <c r="J3256" s="419"/>
      <c r="K3256" s="419"/>
      <c r="L3256" s="419"/>
      <c r="M3256" t="s">
        <v>6504</v>
      </c>
      <c r="N3256">
        <v>4</v>
      </c>
      <c r="O3256">
        <v>4</v>
      </c>
      <c r="P3256">
        <v>0</v>
      </c>
      <c r="Q3256">
        <v>0</v>
      </c>
      <c r="R3256">
        <v>0</v>
      </c>
      <c r="S3256">
        <v>1</v>
      </c>
      <c r="T3256">
        <v>3</v>
      </c>
      <c r="U3256">
        <v>0</v>
      </c>
      <c r="V3256">
        <v>0</v>
      </c>
      <c r="W3256">
        <v>0</v>
      </c>
      <c r="X3256">
        <v>0</v>
      </c>
      <c r="Y3256">
        <v>1</v>
      </c>
      <c r="Z3256">
        <v>3</v>
      </c>
      <c r="AA3256">
        <v>0</v>
      </c>
      <c r="AB3256">
        <v>0</v>
      </c>
      <c r="AC3256" s="419">
        <f t="shared" si="306"/>
        <v>0</v>
      </c>
      <c r="AD3256" s="419">
        <f t="shared" si="307"/>
        <v>0</v>
      </c>
      <c r="AE3256" s="419">
        <f t="shared" si="308"/>
        <v>0</v>
      </c>
      <c r="AF3256" s="419">
        <f t="shared" si="309"/>
        <v>0</v>
      </c>
      <c r="AG3256" s="419">
        <f t="shared" si="310"/>
        <v>0</v>
      </c>
      <c r="AH3256" s="419">
        <f t="shared" si="311"/>
        <v>0</v>
      </c>
    </row>
    <row r="3257" spans="1:34" ht="14.5" x14ac:dyDescent="0.35">
      <c r="A3257" s="681" t="s">
        <v>11880</v>
      </c>
      <c r="B3257" s="682" t="s">
        <v>11879</v>
      </c>
      <c r="C3257" s="419"/>
      <c r="D3257" s="419"/>
      <c r="E3257" s="419"/>
      <c r="F3257" s="419"/>
      <c r="G3257" s="419"/>
      <c r="H3257" s="419"/>
      <c r="I3257" s="419"/>
      <c r="J3257" s="419"/>
      <c r="K3257" s="419"/>
      <c r="L3257" s="419"/>
      <c r="M3257" t="s">
        <v>79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 s="419">
        <f t="shared" si="306"/>
        <v>0</v>
      </c>
      <c r="AD3257" s="419">
        <f t="shared" si="307"/>
        <v>0</v>
      </c>
      <c r="AE3257" s="419">
        <f t="shared" si="308"/>
        <v>0</v>
      </c>
      <c r="AF3257" s="419">
        <f t="shared" si="309"/>
        <v>0</v>
      </c>
      <c r="AG3257" s="419">
        <f t="shared" si="310"/>
        <v>0</v>
      </c>
      <c r="AH3257" s="419">
        <f t="shared" si="311"/>
        <v>0</v>
      </c>
    </row>
    <row r="3258" spans="1:34" ht="14.5" x14ac:dyDescent="0.35">
      <c r="A3258" s="681" t="s">
        <v>22528</v>
      </c>
      <c r="B3258" s="682" t="s">
        <v>14342</v>
      </c>
      <c r="C3258" s="419"/>
      <c r="D3258" s="419"/>
      <c r="E3258" s="419"/>
      <c r="F3258" s="419"/>
      <c r="G3258" s="419"/>
      <c r="H3258" s="419"/>
      <c r="I3258" s="419"/>
      <c r="J3258" s="419"/>
      <c r="K3258" s="419"/>
      <c r="L3258" s="419"/>
      <c r="M3258" t="s">
        <v>22624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 s="419">
        <f t="shared" si="306"/>
        <v>0</v>
      </c>
      <c r="AD3258" s="419">
        <f t="shared" si="307"/>
        <v>0</v>
      </c>
      <c r="AE3258" s="419">
        <f t="shared" si="308"/>
        <v>0</v>
      </c>
      <c r="AF3258" s="419">
        <f t="shared" si="309"/>
        <v>0</v>
      </c>
      <c r="AG3258" s="419">
        <f t="shared" si="310"/>
        <v>0</v>
      </c>
      <c r="AH3258" s="419">
        <f t="shared" si="311"/>
        <v>0</v>
      </c>
    </row>
    <row r="3259" spans="1:34" ht="14.5" x14ac:dyDescent="0.35">
      <c r="A3259" s="681" t="s">
        <v>8216</v>
      </c>
      <c r="B3259" s="682" t="s">
        <v>6506</v>
      </c>
      <c r="C3259" s="419"/>
      <c r="D3259" s="419"/>
      <c r="E3259" s="419"/>
      <c r="F3259" s="419"/>
      <c r="G3259" s="419"/>
      <c r="H3259" s="419"/>
      <c r="I3259" s="419"/>
      <c r="J3259" s="419"/>
      <c r="K3259" s="419"/>
      <c r="L3259" s="419"/>
      <c r="M3259" t="s">
        <v>601</v>
      </c>
      <c r="N3259">
        <v>3</v>
      </c>
      <c r="O3259">
        <v>3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3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3</v>
      </c>
      <c r="AB3259">
        <v>0</v>
      </c>
      <c r="AC3259" s="419">
        <f t="shared" si="306"/>
        <v>0</v>
      </c>
      <c r="AD3259" s="419">
        <f t="shared" si="307"/>
        <v>0</v>
      </c>
      <c r="AE3259" s="419">
        <f t="shared" si="308"/>
        <v>0</v>
      </c>
      <c r="AF3259" s="419">
        <f t="shared" si="309"/>
        <v>0</v>
      </c>
      <c r="AG3259" s="419">
        <f t="shared" si="310"/>
        <v>0</v>
      </c>
      <c r="AH3259" s="419">
        <f t="shared" si="311"/>
        <v>0</v>
      </c>
    </row>
    <row r="3260" spans="1:34" ht="14.5" x14ac:dyDescent="0.35">
      <c r="A3260" s="681" t="s">
        <v>7417</v>
      </c>
      <c r="B3260" s="682" t="s">
        <v>6508</v>
      </c>
      <c r="C3260" s="419"/>
      <c r="D3260" s="419"/>
      <c r="E3260" s="419"/>
      <c r="F3260" s="419"/>
      <c r="G3260" s="419"/>
      <c r="H3260" s="419"/>
      <c r="I3260" s="419"/>
      <c r="J3260" s="419"/>
      <c r="K3260" s="419"/>
      <c r="L3260" s="419"/>
      <c r="M3260" t="s">
        <v>3014</v>
      </c>
      <c r="N3260">
        <v>23</v>
      </c>
      <c r="O3260">
        <v>12</v>
      </c>
      <c r="P3260">
        <v>11</v>
      </c>
      <c r="Q3260">
        <v>5</v>
      </c>
      <c r="R3260">
        <v>10</v>
      </c>
      <c r="S3260">
        <v>0</v>
      </c>
      <c r="T3260">
        <v>5</v>
      </c>
      <c r="U3260">
        <v>3</v>
      </c>
      <c r="V3260">
        <v>0</v>
      </c>
      <c r="W3260">
        <v>3</v>
      </c>
      <c r="X3260">
        <v>5</v>
      </c>
      <c r="Y3260">
        <v>0</v>
      </c>
      <c r="Z3260">
        <v>3</v>
      </c>
      <c r="AA3260">
        <v>1</v>
      </c>
      <c r="AB3260">
        <v>0</v>
      </c>
      <c r="AC3260" s="419">
        <f t="shared" si="306"/>
        <v>2</v>
      </c>
      <c r="AD3260" s="419">
        <f t="shared" si="307"/>
        <v>5</v>
      </c>
      <c r="AE3260" s="419">
        <f t="shared" si="308"/>
        <v>0</v>
      </c>
      <c r="AF3260" s="419">
        <f t="shared" si="309"/>
        <v>2</v>
      </c>
      <c r="AG3260" s="419">
        <f t="shared" si="310"/>
        <v>2</v>
      </c>
      <c r="AH3260" s="419">
        <f t="shared" si="311"/>
        <v>0</v>
      </c>
    </row>
    <row r="3261" spans="1:34" ht="14.5" x14ac:dyDescent="0.35">
      <c r="A3261" s="681" t="s">
        <v>7659</v>
      </c>
      <c r="B3261" s="682" t="s">
        <v>6509</v>
      </c>
      <c r="C3261" s="419"/>
      <c r="D3261" s="419"/>
      <c r="E3261" s="419"/>
      <c r="F3261" s="419"/>
      <c r="G3261" s="419"/>
      <c r="H3261" s="419"/>
      <c r="I3261" s="419"/>
      <c r="J3261" s="419"/>
      <c r="K3261" s="419"/>
      <c r="L3261" s="419"/>
      <c r="M3261" t="s">
        <v>6510</v>
      </c>
      <c r="N3261">
        <v>3</v>
      </c>
      <c r="O3261">
        <v>0</v>
      </c>
      <c r="P3261">
        <v>3</v>
      </c>
      <c r="Q3261">
        <v>0</v>
      </c>
      <c r="R3261">
        <v>2</v>
      </c>
      <c r="S3261">
        <v>0</v>
      </c>
      <c r="T3261">
        <v>1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 s="419">
        <f t="shared" si="306"/>
        <v>0</v>
      </c>
      <c r="AD3261" s="419">
        <f t="shared" si="307"/>
        <v>2</v>
      </c>
      <c r="AE3261" s="419">
        <f t="shared" si="308"/>
        <v>0</v>
      </c>
      <c r="AF3261" s="419">
        <f t="shared" si="309"/>
        <v>1</v>
      </c>
      <c r="AG3261" s="419">
        <f t="shared" si="310"/>
        <v>0</v>
      </c>
      <c r="AH3261" s="419">
        <f t="shared" si="311"/>
        <v>0</v>
      </c>
    </row>
    <row r="3262" spans="1:34" ht="14.5" x14ac:dyDescent="0.35">
      <c r="A3262" s="681" t="s">
        <v>7948</v>
      </c>
      <c r="B3262" s="682" t="s">
        <v>6511</v>
      </c>
      <c r="C3262" s="419"/>
      <c r="D3262" s="419"/>
      <c r="E3262" s="419"/>
      <c r="F3262" s="419"/>
      <c r="G3262" s="419"/>
      <c r="H3262" s="419"/>
      <c r="I3262" s="419"/>
      <c r="J3262" s="419"/>
      <c r="K3262" s="419"/>
      <c r="L3262" s="419"/>
      <c r="M3262" t="s">
        <v>6512</v>
      </c>
      <c r="N3262">
        <v>3</v>
      </c>
      <c r="O3262">
        <v>3</v>
      </c>
      <c r="P3262">
        <v>0</v>
      </c>
      <c r="Q3262">
        <v>2</v>
      </c>
      <c r="R3262">
        <v>0</v>
      </c>
      <c r="S3262">
        <v>1</v>
      </c>
      <c r="T3262">
        <v>0</v>
      </c>
      <c r="U3262">
        <v>0</v>
      </c>
      <c r="V3262">
        <v>0</v>
      </c>
      <c r="W3262">
        <v>2</v>
      </c>
      <c r="X3262">
        <v>0</v>
      </c>
      <c r="Y3262">
        <v>1</v>
      </c>
      <c r="Z3262">
        <v>0</v>
      </c>
      <c r="AA3262">
        <v>0</v>
      </c>
      <c r="AB3262">
        <v>0</v>
      </c>
      <c r="AC3262" s="419">
        <f t="shared" si="306"/>
        <v>0</v>
      </c>
      <c r="AD3262" s="419">
        <f t="shared" si="307"/>
        <v>0</v>
      </c>
      <c r="AE3262" s="419">
        <f t="shared" si="308"/>
        <v>0</v>
      </c>
      <c r="AF3262" s="419">
        <f t="shared" si="309"/>
        <v>0</v>
      </c>
      <c r="AG3262" s="419">
        <f t="shared" si="310"/>
        <v>0</v>
      </c>
      <c r="AH3262" s="419">
        <f t="shared" si="311"/>
        <v>0</v>
      </c>
    </row>
    <row r="3263" spans="1:34" ht="14.5" x14ac:dyDescent="0.35">
      <c r="A3263" s="681" t="s">
        <v>8269</v>
      </c>
      <c r="B3263" s="682" t="s">
        <v>8268</v>
      </c>
      <c r="C3263" s="419"/>
      <c r="D3263" s="419"/>
      <c r="E3263" s="419"/>
      <c r="F3263" s="419"/>
      <c r="G3263" s="419"/>
      <c r="H3263" s="419"/>
      <c r="I3263" s="419"/>
      <c r="J3263" s="419"/>
      <c r="K3263" s="419"/>
      <c r="L3263" s="419"/>
      <c r="M3263" t="s">
        <v>5291</v>
      </c>
      <c r="N3263">
        <v>4</v>
      </c>
      <c r="O3263">
        <v>2</v>
      </c>
      <c r="P3263">
        <v>2</v>
      </c>
      <c r="Q3263">
        <v>0</v>
      </c>
      <c r="R3263">
        <v>2</v>
      </c>
      <c r="S3263">
        <v>0</v>
      </c>
      <c r="T3263">
        <v>2</v>
      </c>
      <c r="U3263">
        <v>0</v>
      </c>
      <c r="V3263">
        <v>0</v>
      </c>
      <c r="W3263">
        <v>0</v>
      </c>
      <c r="X3263">
        <v>1</v>
      </c>
      <c r="Y3263">
        <v>0</v>
      </c>
      <c r="Z3263">
        <v>1</v>
      </c>
      <c r="AA3263">
        <v>0</v>
      </c>
      <c r="AB3263">
        <v>0</v>
      </c>
      <c r="AC3263" s="419">
        <f t="shared" si="306"/>
        <v>0</v>
      </c>
      <c r="AD3263" s="419">
        <f t="shared" si="307"/>
        <v>1</v>
      </c>
      <c r="AE3263" s="419">
        <f t="shared" si="308"/>
        <v>0</v>
      </c>
      <c r="AF3263" s="419">
        <f t="shared" si="309"/>
        <v>1</v>
      </c>
      <c r="AG3263" s="419">
        <f t="shared" si="310"/>
        <v>0</v>
      </c>
      <c r="AH3263" s="419">
        <f t="shared" si="311"/>
        <v>0</v>
      </c>
    </row>
    <row r="3264" spans="1:34" ht="14.5" x14ac:dyDescent="0.35">
      <c r="A3264" s="681" t="s">
        <v>9862</v>
      </c>
      <c r="B3264" s="682" t="s">
        <v>9861</v>
      </c>
      <c r="C3264" s="419"/>
      <c r="D3264" s="419"/>
      <c r="E3264" s="419"/>
      <c r="F3264" s="419"/>
      <c r="G3264" s="419"/>
      <c r="H3264" s="419"/>
      <c r="I3264" s="419"/>
      <c r="J3264" s="419"/>
      <c r="K3264" s="419"/>
      <c r="L3264" s="419"/>
      <c r="M3264" t="s">
        <v>9863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 s="419">
        <f t="shared" si="306"/>
        <v>0</v>
      </c>
      <c r="AD3264" s="419">
        <f t="shared" si="307"/>
        <v>0</v>
      </c>
      <c r="AE3264" s="419">
        <f t="shared" si="308"/>
        <v>0</v>
      </c>
      <c r="AF3264" s="419">
        <f t="shared" si="309"/>
        <v>0</v>
      </c>
      <c r="AG3264" s="419">
        <f t="shared" si="310"/>
        <v>0</v>
      </c>
      <c r="AH3264" s="419">
        <f t="shared" si="311"/>
        <v>0</v>
      </c>
    </row>
    <row r="3265" spans="1:34" ht="14.5" x14ac:dyDescent="0.35">
      <c r="A3265" s="681" t="s">
        <v>7660</v>
      </c>
      <c r="B3265" s="682" t="s">
        <v>6513</v>
      </c>
      <c r="C3265" s="419"/>
      <c r="D3265" s="419"/>
      <c r="E3265" s="419"/>
      <c r="F3265" s="419"/>
      <c r="G3265" s="419"/>
      <c r="H3265" s="419"/>
      <c r="I3265" s="419"/>
      <c r="J3265" s="419"/>
      <c r="K3265" s="419"/>
      <c r="L3265" s="419"/>
      <c r="M3265" t="s">
        <v>6514</v>
      </c>
      <c r="N3265">
        <v>7</v>
      </c>
      <c r="O3265">
        <v>1</v>
      </c>
      <c r="P3265">
        <v>6</v>
      </c>
      <c r="Q3265">
        <v>0</v>
      </c>
      <c r="R3265">
        <v>7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0</v>
      </c>
      <c r="AB3265">
        <v>0</v>
      </c>
      <c r="AC3265" s="419">
        <f t="shared" si="306"/>
        <v>0</v>
      </c>
      <c r="AD3265" s="419">
        <f t="shared" si="307"/>
        <v>6</v>
      </c>
      <c r="AE3265" s="419">
        <f t="shared" si="308"/>
        <v>0</v>
      </c>
      <c r="AF3265" s="419">
        <f t="shared" si="309"/>
        <v>0</v>
      </c>
      <c r="AG3265" s="419">
        <f t="shared" si="310"/>
        <v>0</v>
      </c>
      <c r="AH3265" s="419">
        <f t="shared" si="311"/>
        <v>0</v>
      </c>
    </row>
    <row r="3266" spans="1:34" ht="14.5" x14ac:dyDescent="0.35">
      <c r="A3266" s="681" t="s">
        <v>10335</v>
      </c>
      <c r="B3266" s="682" t="s">
        <v>10334</v>
      </c>
      <c r="C3266" s="419"/>
      <c r="D3266" s="419"/>
      <c r="E3266" s="419"/>
      <c r="F3266" s="419"/>
      <c r="G3266" s="419"/>
      <c r="H3266" s="419"/>
      <c r="I3266" s="419"/>
      <c r="J3266" s="419"/>
      <c r="K3266" s="419"/>
      <c r="L3266" s="419"/>
      <c r="M3266" t="s">
        <v>10336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 s="419">
        <f t="shared" si="306"/>
        <v>0</v>
      </c>
      <c r="AD3266" s="419">
        <f t="shared" si="307"/>
        <v>0</v>
      </c>
      <c r="AE3266" s="419">
        <f t="shared" si="308"/>
        <v>0</v>
      </c>
      <c r="AF3266" s="419">
        <f t="shared" si="309"/>
        <v>0</v>
      </c>
      <c r="AG3266" s="419">
        <f t="shared" si="310"/>
        <v>0</v>
      </c>
      <c r="AH3266" s="419">
        <f t="shared" si="311"/>
        <v>0</v>
      </c>
    </row>
    <row r="3267" spans="1:34" ht="14.5" x14ac:dyDescent="0.35">
      <c r="A3267" s="681" t="s">
        <v>7571</v>
      </c>
      <c r="B3267" s="682" t="s">
        <v>6516</v>
      </c>
      <c r="C3267" s="419"/>
      <c r="D3267" s="419"/>
      <c r="E3267" s="419"/>
      <c r="F3267" s="419"/>
      <c r="G3267" s="419"/>
      <c r="H3267" s="419"/>
      <c r="I3267" s="419"/>
      <c r="J3267" s="419"/>
      <c r="K3267" s="419"/>
      <c r="L3267" s="419"/>
      <c r="M3267" t="s">
        <v>649</v>
      </c>
      <c r="N3267">
        <v>5</v>
      </c>
      <c r="O3267">
        <v>5</v>
      </c>
      <c r="P3267">
        <v>0</v>
      </c>
      <c r="Q3267">
        <v>3</v>
      </c>
      <c r="R3267">
        <v>0</v>
      </c>
      <c r="S3267">
        <v>0</v>
      </c>
      <c r="T3267">
        <v>0</v>
      </c>
      <c r="U3267">
        <v>2</v>
      </c>
      <c r="V3267">
        <v>0</v>
      </c>
      <c r="W3267">
        <v>3</v>
      </c>
      <c r="X3267">
        <v>0</v>
      </c>
      <c r="Y3267">
        <v>0</v>
      </c>
      <c r="Z3267">
        <v>0</v>
      </c>
      <c r="AA3267">
        <v>2</v>
      </c>
      <c r="AB3267">
        <v>0</v>
      </c>
      <c r="AC3267" s="419">
        <f t="shared" si="306"/>
        <v>0</v>
      </c>
      <c r="AD3267" s="419">
        <f t="shared" si="307"/>
        <v>0</v>
      </c>
      <c r="AE3267" s="419">
        <f t="shared" si="308"/>
        <v>0</v>
      </c>
      <c r="AF3267" s="419">
        <f t="shared" si="309"/>
        <v>0</v>
      </c>
      <c r="AG3267" s="419">
        <f t="shared" si="310"/>
        <v>0</v>
      </c>
      <c r="AH3267" s="419">
        <f t="shared" si="311"/>
        <v>0</v>
      </c>
    </row>
    <row r="3268" spans="1:34" ht="14.5" x14ac:dyDescent="0.35">
      <c r="A3268" s="681" t="s">
        <v>7744</v>
      </c>
      <c r="B3268" s="682" t="s">
        <v>6517</v>
      </c>
      <c r="C3268" s="419"/>
      <c r="D3268" s="419"/>
      <c r="E3268" s="419"/>
      <c r="F3268" s="419"/>
      <c r="G3268" s="419"/>
      <c r="H3268" s="419"/>
      <c r="I3268" s="419"/>
      <c r="J3268" s="419"/>
      <c r="K3268" s="419"/>
      <c r="L3268" s="419"/>
      <c r="M3268" t="s">
        <v>22391</v>
      </c>
      <c r="N3268">
        <v>6</v>
      </c>
      <c r="O3268">
        <v>5</v>
      </c>
      <c r="P3268">
        <v>1</v>
      </c>
      <c r="Q3268">
        <v>0</v>
      </c>
      <c r="R3268">
        <v>0</v>
      </c>
      <c r="S3268">
        <v>0</v>
      </c>
      <c r="T3268">
        <v>2</v>
      </c>
      <c r="U3268">
        <v>0</v>
      </c>
      <c r="V3268">
        <v>4</v>
      </c>
      <c r="W3268">
        <v>0</v>
      </c>
      <c r="X3268">
        <v>0</v>
      </c>
      <c r="Y3268">
        <v>0</v>
      </c>
      <c r="Z3268">
        <v>2</v>
      </c>
      <c r="AA3268">
        <v>0</v>
      </c>
      <c r="AB3268">
        <v>3</v>
      </c>
      <c r="AC3268" s="419">
        <f t="shared" ref="AC3268:AC3331" si="312">+Q3268-W3268</f>
        <v>0</v>
      </c>
      <c r="AD3268" s="419">
        <f t="shared" ref="AD3268:AD3331" si="313">+R3268-X3268</f>
        <v>0</v>
      </c>
      <c r="AE3268" s="419">
        <f t="shared" ref="AE3268:AE3331" si="314">+S3268-Y3268</f>
        <v>0</v>
      </c>
      <c r="AF3268" s="419">
        <f t="shared" ref="AF3268:AF3331" si="315">+T3268-Z3268</f>
        <v>0</v>
      </c>
      <c r="AG3268" s="419">
        <f t="shared" ref="AG3268:AG3331" si="316">+U3268-AA3268</f>
        <v>0</v>
      </c>
      <c r="AH3268" s="419">
        <f t="shared" ref="AH3268:AH3331" si="317">+V3268-AB3268</f>
        <v>1</v>
      </c>
    </row>
    <row r="3269" spans="1:34" ht="14.5" x14ac:dyDescent="0.35">
      <c r="A3269" s="681" t="s">
        <v>7652</v>
      </c>
      <c r="B3269" s="682" t="s">
        <v>6518</v>
      </c>
      <c r="C3269" s="419"/>
      <c r="D3269" s="419"/>
      <c r="E3269" s="419"/>
      <c r="F3269" s="419"/>
      <c r="G3269" s="419"/>
      <c r="H3269" s="419"/>
      <c r="I3269" s="419"/>
      <c r="J3269" s="419"/>
      <c r="K3269" s="419"/>
      <c r="L3269" s="419"/>
      <c r="M3269" t="s">
        <v>6519</v>
      </c>
      <c r="N3269">
        <v>7</v>
      </c>
      <c r="O3269">
        <v>3</v>
      </c>
      <c r="P3269">
        <v>4</v>
      </c>
      <c r="Q3269">
        <v>6</v>
      </c>
      <c r="R3269">
        <v>1</v>
      </c>
      <c r="S3269">
        <v>0</v>
      </c>
      <c r="T3269">
        <v>0</v>
      </c>
      <c r="U3269">
        <v>0</v>
      </c>
      <c r="V3269">
        <v>0</v>
      </c>
      <c r="W3269">
        <v>3</v>
      </c>
      <c r="X3269">
        <v>0</v>
      </c>
      <c r="Y3269">
        <v>0</v>
      </c>
      <c r="Z3269">
        <v>0</v>
      </c>
      <c r="AA3269">
        <v>0</v>
      </c>
      <c r="AB3269">
        <v>0</v>
      </c>
      <c r="AC3269" s="419">
        <f t="shared" si="312"/>
        <v>3</v>
      </c>
      <c r="AD3269" s="419">
        <f t="shared" si="313"/>
        <v>1</v>
      </c>
      <c r="AE3269" s="419">
        <f t="shared" si="314"/>
        <v>0</v>
      </c>
      <c r="AF3269" s="419">
        <f t="shared" si="315"/>
        <v>0</v>
      </c>
      <c r="AG3269" s="419">
        <f t="shared" si="316"/>
        <v>0</v>
      </c>
      <c r="AH3269" s="419">
        <f t="shared" si="317"/>
        <v>0</v>
      </c>
    </row>
    <row r="3270" spans="1:34" ht="14.5" x14ac:dyDescent="0.35">
      <c r="A3270" s="681" t="s">
        <v>7653</v>
      </c>
      <c r="B3270" s="682" t="s">
        <v>6520</v>
      </c>
      <c r="C3270" s="419"/>
      <c r="D3270" s="419"/>
      <c r="E3270" s="419"/>
      <c r="F3270" s="419"/>
      <c r="G3270" s="419"/>
      <c r="H3270" s="419"/>
      <c r="I3270" s="419"/>
      <c r="J3270" s="419"/>
      <c r="K3270" s="419"/>
      <c r="L3270" s="419"/>
      <c r="M3270" t="s">
        <v>699</v>
      </c>
      <c r="N3270">
        <v>2</v>
      </c>
      <c r="O3270">
        <v>1</v>
      </c>
      <c r="P3270">
        <v>1</v>
      </c>
      <c r="Q3270">
        <v>0</v>
      </c>
      <c r="R3270">
        <v>0</v>
      </c>
      <c r="S3270">
        <v>0</v>
      </c>
      <c r="T3270">
        <v>1</v>
      </c>
      <c r="U3270">
        <v>1</v>
      </c>
      <c r="V3270">
        <v>0</v>
      </c>
      <c r="W3270">
        <v>0</v>
      </c>
      <c r="X3270">
        <v>0</v>
      </c>
      <c r="Y3270">
        <v>0</v>
      </c>
      <c r="Z3270">
        <v>1</v>
      </c>
      <c r="AA3270">
        <v>0</v>
      </c>
      <c r="AB3270">
        <v>0</v>
      </c>
      <c r="AC3270" s="419">
        <f t="shared" si="312"/>
        <v>0</v>
      </c>
      <c r="AD3270" s="419">
        <f t="shared" si="313"/>
        <v>0</v>
      </c>
      <c r="AE3270" s="419">
        <f t="shared" si="314"/>
        <v>0</v>
      </c>
      <c r="AF3270" s="419">
        <f t="shared" si="315"/>
        <v>0</v>
      </c>
      <c r="AG3270" s="419">
        <f t="shared" si="316"/>
        <v>1</v>
      </c>
      <c r="AH3270" s="419">
        <f t="shared" si="317"/>
        <v>0</v>
      </c>
    </row>
    <row r="3271" spans="1:34" ht="14.5" x14ac:dyDescent="0.35">
      <c r="A3271" s="681" t="s">
        <v>9317</v>
      </c>
      <c r="B3271" s="682" t="s">
        <v>9316</v>
      </c>
      <c r="C3271" s="419"/>
      <c r="D3271" s="419"/>
      <c r="E3271" s="419"/>
      <c r="F3271" s="419"/>
      <c r="G3271" s="419"/>
      <c r="H3271" s="419"/>
      <c r="I3271" s="419"/>
      <c r="J3271" s="419"/>
      <c r="K3271" s="419"/>
      <c r="L3271" s="419"/>
      <c r="M3271" t="s">
        <v>9318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 s="419">
        <f t="shared" si="312"/>
        <v>0</v>
      </c>
      <c r="AD3271" s="419">
        <f t="shared" si="313"/>
        <v>0</v>
      </c>
      <c r="AE3271" s="419">
        <f t="shared" si="314"/>
        <v>0</v>
      </c>
      <c r="AF3271" s="419">
        <f t="shared" si="315"/>
        <v>0</v>
      </c>
      <c r="AG3271" s="419">
        <f t="shared" si="316"/>
        <v>0</v>
      </c>
      <c r="AH3271" s="419">
        <f t="shared" si="317"/>
        <v>0</v>
      </c>
    </row>
    <row r="3272" spans="1:34" ht="14.5" x14ac:dyDescent="0.35">
      <c r="A3272" s="681" t="s">
        <v>8165</v>
      </c>
      <c r="B3272" s="682" t="s">
        <v>8163</v>
      </c>
      <c r="C3272" s="419"/>
      <c r="D3272" s="419"/>
      <c r="E3272" s="419"/>
      <c r="F3272" s="419"/>
      <c r="G3272" s="419"/>
      <c r="H3272" s="419"/>
      <c r="I3272" s="419"/>
      <c r="J3272" s="419"/>
      <c r="K3272" s="419"/>
      <c r="L3272" s="419"/>
      <c r="M3272" t="s">
        <v>2427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 s="419">
        <f t="shared" si="312"/>
        <v>0</v>
      </c>
      <c r="AD3272" s="419">
        <f t="shared" si="313"/>
        <v>0</v>
      </c>
      <c r="AE3272" s="419">
        <f t="shared" si="314"/>
        <v>0</v>
      </c>
      <c r="AF3272" s="419">
        <f t="shared" si="315"/>
        <v>0</v>
      </c>
      <c r="AG3272" s="419">
        <f t="shared" si="316"/>
        <v>0</v>
      </c>
      <c r="AH3272" s="419">
        <f t="shared" si="317"/>
        <v>0</v>
      </c>
    </row>
    <row r="3273" spans="1:34" ht="14.5" x14ac:dyDescent="0.35">
      <c r="A3273" s="681" t="s">
        <v>9858</v>
      </c>
      <c r="B3273" s="682" t="s">
        <v>9857</v>
      </c>
      <c r="C3273" s="419"/>
      <c r="D3273" s="419"/>
      <c r="E3273" s="419"/>
      <c r="F3273" s="419"/>
      <c r="G3273" s="419"/>
      <c r="H3273" s="419"/>
      <c r="I3273" s="419"/>
      <c r="J3273" s="419"/>
      <c r="K3273" s="419"/>
      <c r="L3273" s="419"/>
      <c r="M3273" t="s">
        <v>9859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 s="419">
        <f t="shared" si="312"/>
        <v>0</v>
      </c>
      <c r="AD3273" s="419">
        <f t="shared" si="313"/>
        <v>0</v>
      </c>
      <c r="AE3273" s="419">
        <f t="shared" si="314"/>
        <v>0</v>
      </c>
      <c r="AF3273" s="419">
        <f t="shared" si="315"/>
        <v>0</v>
      </c>
      <c r="AG3273" s="419">
        <f t="shared" si="316"/>
        <v>0</v>
      </c>
      <c r="AH3273" s="419">
        <f t="shared" si="317"/>
        <v>0</v>
      </c>
    </row>
    <row r="3274" spans="1:34" ht="14.5" x14ac:dyDescent="0.35">
      <c r="A3274" s="681" t="s">
        <v>7549</v>
      </c>
      <c r="B3274" s="682" t="s">
        <v>6522</v>
      </c>
      <c r="C3274" s="419"/>
      <c r="D3274" s="419"/>
      <c r="E3274" s="419"/>
      <c r="F3274" s="419"/>
      <c r="G3274" s="419"/>
      <c r="H3274" s="419"/>
      <c r="I3274" s="419"/>
      <c r="J3274" s="419"/>
      <c r="K3274" s="419"/>
      <c r="L3274" s="419"/>
      <c r="M3274" t="s">
        <v>6523</v>
      </c>
      <c r="N3274">
        <v>8</v>
      </c>
      <c r="O3274">
        <v>6</v>
      </c>
      <c r="P3274">
        <v>2</v>
      </c>
      <c r="Q3274">
        <v>3</v>
      </c>
      <c r="R3274">
        <v>4</v>
      </c>
      <c r="S3274">
        <v>1</v>
      </c>
      <c r="T3274">
        <v>0</v>
      </c>
      <c r="U3274">
        <v>0</v>
      </c>
      <c r="V3274">
        <v>0</v>
      </c>
      <c r="W3274">
        <v>1</v>
      </c>
      <c r="X3274">
        <v>4</v>
      </c>
      <c r="Y3274">
        <v>1</v>
      </c>
      <c r="Z3274">
        <v>0</v>
      </c>
      <c r="AA3274">
        <v>0</v>
      </c>
      <c r="AB3274">
        <v>0</v>
      </c>
      <c r="AC3274" s="419">
        <f t="shared" si="312"/>
        <v>2</v>
      </c>
      <c r="AD3274" s="419">
        <f t="shared" si="313"/>
        <v>0</v>
      </c>
      <c r="AE3274" s="419">
        <f t="shared" si="314"/>
        <v>0</v>
      </c>
      <c r="AF3274" s="419">
        <f t="shared" si="315"/>
        <v>0</v>
      </c>
      <c r="AG3274" s="419">
        <f t="shared" si="316"/>
        <v>0</v>
      </c>
      <c r="AH3274" s="419">
        <f t="shared" si="317"/>
        <v>0</v>
      </c>
    </row>
    <row r="3275" spans="1:34" ht="14.5" x14ac:dyDescent="0.35">
      <c r="A3275" s="681" t="s">
        <v>7620</v>
      </c>
      <c r="B3275" s="682" t="s">
        <v>6524</v>
      </c>
      <c r="C3275" s="419"/>
      <c r="D3275" s="419"/>
      <c r="E3275" s="419"/>
      <c r="F3275" s="419"/>
      <c r="G3275" s="419"/>
      <c r="H3275" s="419"/>
      <c r="I3275" s="419"/>
      <c r="J3275" s="419"/>
      <c r="K3275" s="419"/>
      <c r="L3275" s="419"/>
      <c r="M3275" t="s">
        <v>927</v>
      </c>
      <c r="N3275">
        <v>12</v>
      </c>
      <c r="O3275">
        <v>7</v>
      </c>
      <c r="P3275">
        <v>5</v>
      </c>
      <c r="Q3275">
        <v>3</v>
      </c>
      <c r="R3275">
        <v>2</v>
      </c>
      <c r="S3275">
        <v>0</v>
      </c>
      <c r="T3275">
        <v>1</v>
      </c>
      <c r="U3275">
        <v>6</v>
      </c>
      <c r="V3275">
        <v>0</v>
      </c>
      <c r="W3275">
        <v>0</v>
      </c>
      <c r="X3275">
        <v>2</v>
      </c>
      <c r="Y3275">
        <v>0</v>
      </c>
      <c r="Z3275">
        <v>0</v>
      </c>
      <c r="AA3275">
        <v>5</v>
      </c>
      <c r="AB3275">
        <v>0</v>
      </c>
      <c r="AC3275" s="419">
        <f t="shared" si="312"/>
        <v>3</v>
      </c>
      <c r="AD3275" s="419">
        <f t="shared" si="313"/>
        <v>0</v>
      </c>
      <c r="AE3275" s="419">
        <f t="shared" si="314"/>
        <v>0</v>
      </c>
      <c r="AF3275" s="419">
        <f t="shared" si="315"/>
        <v>1</v>
      </c>
      <c r="AG3275" s="419">
        <f t="shared" si="316"/>
        <v>1</v>
      </c>
      <c r="AH3275" s="419">
        <f t="shared" si="317"/>
        <v>0</v>
      </c>
    </row>
    <row r="3276" spans="1:34" ht="14.5" x14ac:dyDescent="0.35">
      <c r="A3276" s="681" t="s">
        <v>7403</v>
      </c>
      <c r="B3276" s="682" t="s">
        <v>6525</v>
      </c>
      <c r="C3276" s="419"/>
      <c r="D3276" s="419"/>
      <c r="E3276" s="419"/>
      <c r="F3276" s="419"/>
      <c r="G3276" s="419"/>
      <c r="H3276" s="419"/>
      <c r="I3276" s="419"/>
      <c r="J3276" s="419"/>
      <c r="K3276" s="419"/>
      <c r="L3276" s="419"/>
      <c r="M3276" t="s">
        <v>6526</v>
      </c>
      <c r="N3276">
        <v>36</v>
      </c>
      <c r="O3276">
        <v>19</v>
      </c>
      <c r="P3276">
        <v>17</v>
      </c>
      <c r="Q3276">
        <v>12</v>
      </c>
      <c r="R3276">
        <v>6</v>
      </c>
      <c r="S3276">
        <v>0</v>
      </c>
      <c r="T3276">
        <v>15</v>
      </c>
      <c r="U3276">
        <v>3</v>
      </c>
      <c r="V3276">
        <v>0</v>
      </c>
      <c r="W3276">
        <v>6</v>
      </c>
      <c r="X3276">
        <v>3</v>
      </c>
      <c r="Y3276">
        <v>0</v>
      </c>
      <c r="Z3276">
        <v>9</v>
      </c>
      <c r="AA3276">
        <v>1</v>
      </c>
      <c r="AB3276">
        <v>0</v>
      </c>
      <c r="AC3276" s="419">
        <f t="shared" si="312"/>
        <v>6</v>
      </c>
      <c r="AD3276" s="419">
        <f t="shared" si="313"/>
        <v>3</v>
      </c>
      <c r="AE3276" s="419">
        <f t="shared" si="314"/>
        <v>0</v>
      </c>
      <c r="AF3276" s="419">
        <f t="shared" si="315"/>
        <v>6</v>
      </c>
      <c r="AG3276" s="419">
        <f t="shared" si="316"/>
        <v>2</v>
      </c>
      <c r="AH3276" s="419">
        <f t="shared" si="317"/>
        <v>0</v>
      </c>
    </row>
    <row r="3277" spans="1:34" ht="14.5" x14ac:dyDescent="0.35">
      <c r="A3277" s="681" t="s">
        <v>7507</v>
      </c>
      <c r="B3277" s="682" t="s">
        <v>6527</v>
      </c>
      <c r="C3277" s="419"/>
      <c r="D3277" s="419"/>
      <c r="E3277" s="419"/>
      <c r="F3277" s="419"/>
      <c r="G3277" s="419"/>
      <c r="H3277" s="419"/>
      <c r="I3277" s="419"/>
      <c r="J3277" s="419"/>
      <c r="K3277" s="419"/>
      <c r="L3277" s="419"/>
      <c r="M3277" t="s">
        <v>6528</v>
      </c>
      <c r="N3277">
        <v>31</v>
      </c>
      <c r="O3277">
        <v>16</v>
      </c>
      <c r="P3277">
        <v>15</v>
      </c>
      <c r="Q3277">
        <v>7</v>
      </c>
      <c r="R3277">
        <v>2</v>
      </c>
      <c r="S3277">
        <v>5</v>
      </c>
      <c r="T3277">
        <v>12</v>
      </c>
      <c r="U3277">
        <v>5</v>
      </c>
      <c r="V3277">
        <v>0</v>
      </c>
      <c r="W3277">
        <v>2</v>
      </c>
      <c r="X3277">
        <v>2</v>
      </c>
      <c r="Y3277">
        <v>3</v>
      </c>
      <c r="Z3277">
        <v>5</v>
      </c>
      <c r="AA3277">
        <v>4</v>
      </c>
      <c r="AB3277">
        <v>0</v>
      </c>
      <c r="AC3277" s="419">
        <f t="shared" si="312"/>
        <v>5</v>
      </c>
      <c r="AD3277" s="419">
        <f t="shared" si="313"/>
        <v>0</v>
      </c>
      <c r="AE3277" s="419">
        <f t="shared" si="314"/>
        <v>2</v>
      </c>
      <c r="AF3277" s="419">
        <f t="shared" si="315"/>
        <v>7</v>
      </c>
      <c r="AG3277" s="419">
        <f t="shared" si="316"/>
        <v>1</v>
      </c>
      <c r="AH3277" s="419">
        <f t="shared" si="317"/>
        <v>0</v>
      </c>
    </row>
    <row r="3278" spans="1:34" ht="14.5" x14ac:dyDescent="0.35">
      <c r="A3278" s="681" t="s">
        <v>7913</v>
      </c>
      <c r="B3278" s="682" t="s">
        <v>6530</v>
      </c>
      <c r="C3278" s="419"/>
      <c r="D3278" s="419"/>
      <c r="E3278" s="419"/>
      <c r="F3278" s="419"/>
      <c r="G3278" s="419"/>
      <c r="H3278" s="419"/>
      <c r="I3278" s="419"/>
      <c r="J3278" s="419"/>
      <c r="K3278" s="419"/>
      <c r="L3278" s="419"/>
      <c r="M3278" t="s">
        <v>6531</v>
      </c>
      <c r="N3278">
        <v>2</v>
      </c>
      <c r="O3278">
        <v>2</v>
      </c>
      <c r="P3278">
        <v>0</v>
      </c>
      <c r="Q3278">
        <v>0</v>
      </c>
      <c r="R3278">
        <v>0</v>
      </c>
      <c r="S3278">
        <v>0</v>
      </c>
      <c r="T3278">
        <v>1</v>
      </c>
      <c r="U3278">
        <v>1</v>
      </c>
      <c r="V3278">
        <v>0</v>
      </c>
      <c r="W3278">
        <v>0</v>
      </c>
      <c r="X3278">
        <v>0</v>
      </c>
      <c r="Y3278">
        <v>0</v>
      </c>
      <c r="Z3278">
        <v>1</v>
      </c>
      <c r="AA3278">
        <v>1</v>
      </c>
      <c r="AB3278">
        <v>0</v>
      </c>
      <c r="AC3278" s="419">
        <f t="shared" si="312"/>
        <v>0</v>
      </c>
      <c r="AD3278" s="419">
        <f t="shared" si="313"/>
        <v>0</v>
      </c>
      <c r="AE3278" s="419">
        <f t="shared" si="314"/>
        <v>0</v>
      </c>
      <c r="AF3278" s="419">
        <f t="shared" si="315"/>
        <v>0</v>
      </c>
      <c r="AG3278" s="419">
        <f t="shared" si="316"/>
        <v>0</v>
      </c>
      <c r="AH3278" s="419">
        <f t="shared" si="317"/>
        <v>0</v>
      </c>
    </row>
    <row r="3279" spans="1:34" ht="14.5" x14ac:dyDescent="0.35">
      <c r="A3279" s="681" t="s">
        <v>7624</v>
      </c>
      <c r="B3279" s="682" t="s">
        <v>6532</v>
      </c>
      <c r="C3279" s="419"/>
      <c r="D3279" s="419"/>
      <c r="E3279" s="419"/>
      <c r="F3279" s="419"/>
      <c r="G3279" s="419"/>
      <c r="H3279" s="419"/>
      <c r="I3279" s="419"/>
      <c r="J3279" s="419"/>
      <c r="K3279" s="419"/>
      <c r="L3279" s="419"/>
      <c r="M3279" t="s">
        <v>3222</v>
      </c>
      <c r="N3279">
        <v>21</v>
      </c>
      <c r="O3279">
        <v>10</v>
      </c>
      <c r="P3279">
        <v>11</v>
      </c>
      <c r="Q3279">
        <v>1</v>
      </c>
      <c r="R3279">
        <v>0</v>
      </c>
      <c r="S3279">
        <v>1</v>
      </c>
      <c r="T3279">
        <v>6</v>
      </c>
      <c r="U3279">
        <v>10</v>
      </c>
      <c r="V3279">
        <v>3</v>
      </c>
      <c r="W3279">
        <v>1</v>
      </c>
      <c r="X3279">
        <v>0</v>
      </c>
      <c r="Y3279">
        <v>1</v>
      </c>
      <c r="Z3279">
        <v>2</v>
      </c>
      <c r="AA3279">
        <v>3</v>
      </c>
      <c r="AB3279">
        <v>3</v>
      </c>
      <c r="AC3279" s="419">
        <f t="shared" si="312"/>
        <v>0</v>
      </c>
      <c r="AD3279" s="419">
        <f t="shared" si="313"/>
        <v>0</v>
      </c>
      <c r="AE3279" s="419">
        <f t="shared" si="314"/>
        <v>0</v>
      </c>
      <c r="AF3279" s="419">
        <f t="shared" si="315"/>
        <v>4</v>
      </c>
      <c r="AG3279" s="419">
        <f t="shared" si="316"/>
        <v>7</v>
      </c>
      <c r="AH3279" s="419">
        <f t="shared" si="317"/>
        <v>0</v>
      </c>
    </row>
    <row r="3280" spans="1:34" ht="14.5" x14ac:dyDescent="0.35">
      <c r="A3280" s="681" t="s">
        <v>11588</v>
      </c>
      <c r="B3280" s="682" t="s">
        <v>11587</v>
      </c>
      <c r="C3280" s="419"/>
      <c r="D3280" s="419"/>
      <c r="E3280" s="419"/>
      <c r="F3280" s="419"/>
      <c r="G3280" s="419"/>
      <c r="H3280" s="419"/>
      <c r="I3280" s="419"/>
      <c r="J3280" s="419"/>
      <c r="K3280" s="419"/>
      <c r="L3280" s="419"/>
      <c r="M3280" t="s">
        <v>11589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 s="419">
        <f t="shared" si="312"/>
        <v>0</v>
      </c>
      <c r="AD3280" s="419">
        <f t="shared" si="313"/>
        <v>0</v>
      </c>
      <c r="AE3280" s="419">
        <f t="shared" si="314"/>
        <v>0</v>
      </c>
      <c r="AF3280" s="419">
        <f t="shared" si="315"/>
        <v>0</v>
      </c>
      <c r="AG3280" s="419">
        <f t="shared" si="316"/>
        <v>0</v>
      </c>
      <c r="AH3280" s="419">
        <f t="shared" si="317"/>
        <v>0</v>
      </c>
    </row>
    <row r="3281" spans="1:34" ht="14.5" x14ac:dyDescent="0.35">
      <c r="A3281" s="681" t="s">
        <v>11306</v>
      </c>
      <c r="B3281" s="682" t="s">
        <v>11305</v>
      </c>
      <c r="C3281" s="419"/>
      <c r="D3281" s="419"/>
      <c r="E3281" s="419"/>
      <c r="F3281" s="419"/>
      <c r="G3281" s="419"/>
      <c r="H3281" s="419"/>
      <c r="I3281" s="419"/>
      <c r="J3281" s="419"/>
      <c r="K3281" s="419"/>
      <c r="L3281" s="419"/>
      <c r="M3281" t="s">
        <v>11307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 s="419">
        <f t="shared" si="312"/>
        <v>0</v>
      </c>
      <c r="AD3281" s="419">
        <f t="shared" si="313"/>
        <v>0</v>
      </c>
      <c r="AE3281" s="419">
        <f t="shared" si="314"/>
        <v>0</v>
      </c>
      <c r="AF3281" s="419">
        <f t="shared" si="315"/>
        <v>0</v>
      </c>
      <c r="AG3281" s="419">
        <f t="shared" si="316"/>
        <v>0</v>
      </c>
      <c r="AH3281" s="419">
        <f t="shared" si="317"/>
        <v>0</v>
      </c>
    </row>
    <row r="3282" spans="1:34" ht="14.5" x14ac:dyDescent="0.35">
      <c r="A3282" s="681" t="s">
        <v>7418</v>
      </c>
      <c r="B3282" s="682" t="s">
        <v>6533</v>
      </c>
      <c r="C3282" s="419"/>
      <c r="D3282" s="419"/>
      <c r="E3282" s="419"/>
      <c r="F3282" s="419"/>
      <c r="G3282" s="419"/>
      <c r="H3282" s="419"/>
      <c r="I3282" s="419"/>
      <c r="J3282" s="419"/>
      <c r="K3282" s="419"/>
      <c r="L3282" s="419"/>
      <c r="M3282" t="s">
        <v>550</v>
      </c>
      <c r="N3282">
        <v>41</v>
      </c>
      <c r="O3282">
        <v>22</v>
      </c>
      <c r="P3282">
        <v>19</v>
      </c>
      <c r="Q3282">
        <v>5</v>
      </c>
      <c r="R3282">
        <v>5</v>
      </c>
      <c r="S3282">
        <v>0</v>
      </c>
      <c r="T3282">
        <v>3</v>
      </c>
      <c r="U3282">
        <v>10</v>
      </c>
      <c r="V3282">
        <v>18</v>
      </c>
      <c r="W3282">
        <v>3</v>
      </c>
      <c r="X3282">
        <v>3</v>
      </c>
      <c r="Y3282">
        <v>0</v>
      </c>
      <c r="Z3282">
        <v>0</v>
      </c>
      <c r="AA3282">
        <v>6</v>
      </c>
      <c r="AB3282">
        <v>10</v>
      </c>
      <c r="AC3282" s="419">
        <f t="shared" si="312"/>
        <v>2</v>
      </c>
      <c r="AD3282" s="419">
        <f t="shared" si="313"/>
        <v>2</v>
      </c>
      <c r="AE3282" s="419">
        <f t="shared" si="314"/>
        <v>0</v>
      </c>
      <c r="AF3282" s="419">
        <f t="shared" si="315"/>
        <v>3</v>
      </c>
      <c r="AG3282" s="419">
        <f t="shared" si="316"/>
        <v>4</v>
      </c>
      <c r="AH3282" s="419">
        <f t="shared" si="317"/>
        <v>8</v>
      </c>
    </row>
    <row r="3283" spans="1:34" ht="14.5" x14ac:dyDescent="0.35">
      <c r="A3283" s="681" t="s">
        <v>7404</v>
      </c>
      <c r="B3283" s="682" t="s">
        <v>6534</v>
      </c>
      <c r="C3283" s="419"/>
      <c r="D3283" s="419"/>
      <c r="E3283" s="419"/>
      <c r="F3283" s="419"/>
      <c r="G3283" s="419"/>
      <c r="H3283" s="419"/>
      <c r="I3283" s="419"/>
      <c r="J3283" s="419"/>
      <c r="K3283" s="419"/>
      <c r="L3283" s="419"/>
      <c r="M3283" t="s">
        <v>3098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 s="419">
        <f t="shared" si="312"/>
        <v>0</v>
      </c>
      <c r="AD3283" s="419">
        <f t="shared" si="313"/>
        <v>0</v>
      </c>
      <c r="AE3283" s="419">
        <f t="shared" si="314"/>
        <v>0</v>
      </c>
      <c r="AF3283" s="419">
        <f t="shared" si="315"/>
        <v>0</v>
      </c>
      <c r="AG3283" s="419">
        <f t="shared" si="316"/>
        <v>0</v>
      </c>
      <c r="AH3283" s="419">
        <f t="shared" si="317"/>
        <v>0</v>
      </c>
    </row>
    <row r="3284" spans="1:34" ht="14.5" x14ac:dyDescent="0.35">
      <c r="A3284" s="681" t="s">
        <v>13668</v>
      </c>
      <c r="B3284" s="682" t="s">
        <v>14342</v>
      </c>
      <c r="C3284" s="419"/>
      <c r="D3284" s="419"/>
      <c r="E3284" s="419"/>
      <c r="F3284" s="419"/>
      <c r="G3284" s="419"/>
      <c r="H3284" s="419"/>
      <c r="I3284" s="419"/>
      <c r="J3284" s="419"/>
      <c r="K3284" s="419"/>
      <c r="L3284" s="419"/>
      <c r="M3284" t="s">
        <v>14448</v>
      </c>
      <c r="N3284">
        <v>21</v>
      </c>
      <c r="O3284">
        <v>11</v>
      </c>
      <c r="P3284">
        <v>10</v>
      </c>
      <c r="Q3284">
        <v>1</v>
      </c>
      <c r="R3284">
        <v>5</v>
      </c>
      <c r="S3284">
        <v>3</v>
      </c>
      <c r="T3284">
        <v>5</v>
      </c>
      <c r="U3284">
        <v>4</v>
      </c>
      <c r="V3284">
        <v>3</v>
      </c>
      <c r="W3284">
        <v>0</v>
      </c>
      <c r="X3284">
        <v>3</v>
      </c>
      <c r="Y3284">
        <v>1</v>
      </c>
      <c r="Z3284">
        <v>1</v>
      </c>
      <c r="AA3284">
        <v>3</v>
      </c>
      <c r="AB3284">
        <v>3</v>
      </c>
      <c r="AC3284" s="419">
        <f t="shared" si="312"/>
        <v>1</v>
      </c>
      <c r="AD3284" s="419">
        <f t="shared" si="313"/>
        <v>2</v>
      </c>
      <c r="AE3284" s="419">
        <f t="shared" si="314"/>
        <v>2</v>
      </c>
      <c r="AF3284" s="419">
        <f t="shared" si="315"/>
        <v>4</v>
      </c>
      <c r="AG3284" s="419">
        <f t="shared" si="316"/>
        <v>1</v>
      </c>
      <c r="AH3284" s="419">
        <f t="shared" si="317"/>
        <v>0</v>
      </c>
    </row>
    <row r="3285" spans="1:34" ht="14.5" x14ac:dyDescent="0.35">
      <c r="A3285" s="681" t="s">
        <v>10197</v>
      </c>
      <c r="B3285" s="682" t="s">
        <v>10196</v>
      </c>
      <c r="C3285" s="419"/>
      <c r="D3285" s="419"/>
      <c r="E3285" s="419"/>
      <c r="F3285" s="419"/>
      <c r="G3285" s="419"/>
      <c r="H3285" s="419"/>
      <c r="I3285" s="419"/>
      <c r="J3285" s="419"/>
      <c r="K3285" s="419"/>
      <c r="L3285" s="419"/>
      <c r="M3285" t="s">
        <v>79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 s="419">
        <f t="shared" si="312"/>
        <v>0</v>
      </c>
      <c r="AD3285" s="419">
        <f t="shared" si="313"/>
        <v>0</v>
      </c>
      <c r="AE3285" s="419">
        <f t="shared" si="314"/>
        <v>0</v>
      </c>
      <c r="AF3285" s="419">
        <f t="shared" si="315"/>
        <v>0</v>
      </c>
      <c r="AG3285" s="419">
        <f t="shared" si="316"/>
        <v>0</v>
      </c>
      <c r="AH3285" s="419">
        <f t="shared" si="317"/>
        <v>0</v>
      </c>
    </row>
    <row r="3286" spans="1:34" ht="14.5" x14ac:dyDescent="0.35">
      <c r="A3286" s="681" t="s">
        <v>10199</v>
      </c>
      <c r="B3286" s="682" t="s">
        <v>10198</v>
      </c>
      <c r="C3286" s="419"/>
      <c r="D3286" s="419"/>
      <c r="E3286" s="419"/>
      <c r="F3286" s="419"/>
      <c r="G3286" s="419"/>
      <c r="H3286" s="419"/>
      <c r="I3286" s="419"/>
      <c r="J3286" s="419"/>
      <c r="K3286" s="419"/>
      <c r="L3286" s="419"/>
      <c r="M3286" t="s">
        <v>4490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 s="419">
        <f t="shared" si="312"/>
        <v>0</v>
      </c>
      <c r="AD3286" s="419">
        <f t="shared" si="313"/>
        <v>0</v>
      </c>
      <c r="AE3286" s="419">
        <f t="shared" si="314"/>
        <v>0</v>
      </c>
      <c r="AF3286" s="419">
        <f t="shared" si="315"/>
        <v>0</v>
      </c>
      <c r="AG3286" s="419">
        <f t="shared" si="316"/>
        <v>0</v>
      </c>
      <c r="AH3286" s="419">
        <f t="shared" si="317"/>
        <v>0</v>
      </c>
    </row>
    <row r="3287" spans="1:34" ht="14.5" x14ac:dyDescent="0.35">
      <c r="A3287" s="681" t="s">
        <v>10201</v>
      </c>
      <c r="B3287" s="682" t="s">
        <v>10200</v>
      </c>
      <c r="C3287" s="419"/>
      <c r="D3287" s="419"/>
      <c r="E3287" s="419"/>
      <c r="F3287" s="419"/>
      <c r="G3287" s="419"/>
      <c r="H3287" s="419"/>
      <c r="I3287" s="419"/>
      <c r="J3287" s="419"/>
      <c r="K3287" s="419"/>
      <c r="L3287" s="419"/>
      <c r="M3287" t="s">
        <v>10202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 s="419">
        <f t="shared" si="312"/>
        <v>0</v>
      </c>
      <c r="AD3287" s="419">
        <f t="shared" si="313"/>
        <v>0</v>
      </c>
      <c r="AE3287" s="419">
        <f t="shared" si="314"/>
        <v>0</v>
      </c>
      <c r="AF3287" s="419">
        <f t="shared" si="315"/>
        <v>0</v>
      </c>
      <c r="AG3287" s="419">
        <f t="shared" si="316"/>
        <v>0</v>
      </c>
      <c r="AH3287" s="419">
        <f t="shared" si="317"/>
        <v>0</v>
      </c>
    </row>
    <row r="3288" spans="1:34" ht="14.5" x14ac:dyDescent="0.35">
      <c r="A3288" s="681" t="s">
        <v>7753</v>
      </c>
      <c r="B3288" s="682" t="s">
        <v>6536</v>
      </c>
      <c r="C3288" s="419"/>
      <c r="D3288" s="419"/>
      <c r="E3288" s="419"/>
      <c r="F3288" s="419"/>
      <c r="G3288" s="419"/>
      <c r="H3288" s="419"/>
      <c r="I3288" s="419"/>
      <c r="J3288" s="419"/>
      <c r="K3288" s="419"/>
      <c r="L3288" s="419"/>
      <c r="M3288" t="s">
        <v>6537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 s="419">
        <f t="shared" si="312"/>
        <v>0</v>
      </c>
      <c r="AD3288" s="419">
        <f t="shared" si="313"/>
        <v>0</v>
      </c>
      <c r="AE3288" s="419">
        <f t="shared" si="314"/>
        <v>0</v>
      </c>
      <c r="AF3288" s="419">
        <f t="shared" si="315"/>
        <v>0</v>
      </c>
      <c r="AG3288" s="419">
        <f t="shared" si="316"/>
        <v>0</v>
      </c>
      <c r="AH3288" s="419">
        <f t="shared" si="317"/>
        <v>0</v>
      </c>
    </row>
    <row r="3289" spans="1:34" ht="14.5" x14ac:dyDescent="0.35">
      <c r="A3289" s="681" t="s">
        <v>7858</v>
      </c>
      <c r="B3289" s="682" t="s">
        <v>6538</v>
      </c>
      <c r="C3289" s="419"/>
      <c r="D3289" s="419"/>
      <c r="E3289" s="419"/>
      <c r="F3289" s="419"/>
      <c r="G3289" s="419"/>
      <c r="H3289" s="419"/>
      <c r="I3289" s="419"/>
      <c r="J3289" s="419"/>
      <c r="K3289" s="419"/>
      <c r="L3289" s="419"/>
      <c r="M3289" t="s">
        <v>17384</v>
      </c>
      <c r="N3289">
        <v>3</v>
      </c>
      <c r="O3289">
        <v>2</v>
      </c>
      <c r="P3289">
        <v>1</v>
      </c>
      <c r="Q3289">
        <v>3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2</v>
      </c>
      <c r="X3289">
        <v>0</v>
      </c>
      <c r="Y3289">
        <v>0</v>
      </c>
      <c r="Z3289">
        <v>0</v>
      </c>
      <c r="AA3289">
        <v>0</v>
      </c>
      <c r="AB3289">
        <v>0</v>
      </c>
      <c r="AC3289" s="419">
        <f t="shared" si="312"/>
        <v>1</v>
      </c>
      <c r="AD3289" s="419">
        <f t="shared" si="313"/>
        <v>0</v>
      </c>
      <c r="AE3289" s="419">
        <f t="shared" si="314"/>
        <v>0</v>
      </c>
      <c r="AF3289" s="419">
        <f t="shared" si="315"/>
        <v>0</v>
      </c>
      <c r="AG3289" s="419">
        <f t="shared" si="316"/>
        <v>0</v>
      </c>
      <c r="AH3289" s="419">
        <f t="shared" si="317"/>
        <v>0</v>
      </c>
    </row>
    <row r="3290" spans="1:34" ht="14.5" x14ac:dyDescent="0.35">
      <c r="A3290" s="681" t="s">
        <v>7539</v>
      </c>
      <c r="B3290" s="682" t="s">
        <v>6539</v>
      </c>
      <c r="C3290" s="419"/>
      <c r="D3290" s="419"/>
      <c r="E3290" s="419"/>
      <c r="F3290" s="419"/>
      <c r="G3290" s="419"/>
      <c r="H3290" s="419"/>
      <c r="I3290" s="419"/>
      <c r="J3290" s="419"/>
      <c r="K3290" s="419"/>
      <c r="L3290" s="419"/>
      <c r="M3290" t="s">
        <v>384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 s="419">
        <f t="shared" si="312"/>
        <v>0</v>
      </c>
      <c r="AD3290" s="419">
        <f t="shared" si="313"/>
        <v>0</v>
      </c>
      <c r="AE3290" s="419">
        <f t="shared" si="314"/>
        <v>0</v>
      </c>
      <c r="AF3290" s="419">
        <f t="shared" si="315"/>
        <v>0</v>
      </c>
      <c r="AG3290" s="419">
        <f t="shared" si="316"/>
        <v>0</v>
      </c>
      <c r="AH3290" s="419">
        <f t="shared" si="317"/>
        <v>0</v>
      </c>
    </row>
    <row r="3291" spans="1:34" ht="14.5" x14ac:dyDescent="0.35">
      <c r="A3291" s="681" t="s">
        <v>11675</v>
      </c>
      <c r="B3291" s="682" t="s">
        <v>11674</v>
      </c>
      <c r="C3291" s="419"/>
      <c r="D3291" s="419"/>
      <c r="E3291" s="419"/>
      <c r="F3291" s="419"/>
      <c r="G3291" s="419"/>
      <c r="H3291" s="419"/>
      <c r="I3291" s="419"/>
      <c r="J3291" s="419"/>
      <c r="K3291" s="419"/>
      <c r="L3291" s="419"/>
      <c r="M3291" t="s">
        <v>21658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 s="419">
        <f t="shared" si="312"/>
        <v>0</v>
      </c>
      <c r="AD3291" s="419">
        <f t="shared" si="313"/>
        <v>0</v>
      </c>
      <c r="AE3291" s="419">
        <f t="shared" si="314"/>
        <v>0</v>
      </c>
      <c r="AF3291" s="419">
        <f t="shared" si="315"/>
        <v>0</v>
      </c>
      <c r="AG3291" s="419">
        <f t="shared" si="316"/>
        <v>0</v>
      </c>
      <c r="AH3291" s="419">
        <f t="shared" si="317"/>
        <v>0</v>
      </c>
    </row>
    <row r="3292" spans="1:34" ht="14.5" x14ac:dyDescent="0.35">
      <c r="A3292" s="681" t="s">
        <v>7777</v>
      </c>
      <c r="B3292" s="682" t="s">
        <v>6540</v>
      </c>
      <c r="C3292" s="419"/>
      <c r="D3292" s="419"/>
      <c r="E3292" s="419"/>
      <c r="F3292" s="419"/>
      <c r="G3292" s="419"/>
      <c r="H3292" s="419"/>
      <c r="I3292" s="419"/>
      <c r="J3292" s="419"/>
      <c r="K3292" s="419"/>
      <c r="L3292" s="419"/>
      <c r="M3292" t="s">
        <v>6541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 s="419">
        <f t="shared" si="312"/>
        <v>0</v>
      </c>
      <c r="AD3292" s="419">
        <f t="shared" si="313"/>
        <v>0</v>
      </c>
      <c r="AE3292" s="419">
        <f t="shared" si="314"/>
        <v>0</v>
      </c>
      <c r="AF3292" s="419">
        <f t="shared" si="315"/>
        <v>0</v>
      </c>
      <c r="AG3292" s="419">
        <f t="shared" si="316"/>
        <v>0</v>
      </c>
      <c r="AH3292" s="419">
        <f t="shared" si="317"/>
        <v>0</v>
      </c>
    </row>
    <row r="3293" spans="1:34" ht="14.5" x14ac:dyDescent="0.35">
      <c r="A3293" s="681" t="s">
        <v>7671</v>
      </c>
      <c r="B3293" s="682" t="s">
        <v>6542</v>
      </c>
      <c r="C3293" s="419"/>
      <c r="D3293" s="419"/>
      <c r="E3293" s="419"/>
      <c r="F3293" s="419"/>
      <c r="G3293" s="419"/>
      <c r="H3293" s="419"/>
      <c r="I3293" s="419"/>
      <c r="J3293" s="419"/>
      <c r="K3293" s="419"/>
      <c r="L3293" s="419"/>
      <c r="M3293" t="s">
        <v>8956</v>
      </c>
      <c r="N3293">
        <v>5</v>
      </c>
      <c r="O3293">
        <v>3</v>
      </c>
      <c r="P3293">
        <v>2</v>
      </c>
      <c r="Q3293">
        <v>5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3</v>
      </c>
      <c r="X3293">
        <v>0</v>
      </c>
      <c r="Y3293">
        <v>0</v>
      </c>
      <c r="Z3293">
        <v>0</v>
      </c>
      <c r="AA3293">
        <v>0</v>
      </c>
      <c r="AB3293">
        <v>0</v>
      </c>
      <c r="AC3293" s="419">
        <f t="shared" si="312"/>
        <v>2</v>
      </c>
      <c r="AD3293" s="419">
        <f t="shared" si="313"/>
        <v>0</v>
      </c>
      <c r="AE3293" s="419">
        <f t="shared" si="314"/>
        <v>0</v>
      </c>
      <c r="AF3293" s="419">
        <f t="shared" si="315"/>
        <v>0</v>
      </c>
      <c r="AG3293" s="419">
        <f t="shared" si="316"/>
        <v>0</v>
      </c>
      <c r="AH3293" s="419">
        <f t="shared" si="317"/>
        <v>0</v>
      </c>
    </row>
    <row r="3294" spans="1:34" ht="14.5" x14ac:dyDescent="0.35">
      <c r="A3294" s="681" t="s">
        <v>7865</v>
      </c>
      <c r="B3294" s="682" t="s">
        <v>6543</v>
      </c>
      <c r="C3294" s="419"/>
      <c r="D3294" s="419"/>
      <c r="E3294" s="419"/>
      <c r="F3294" s="419"/>
      <c r="G3294" s="419"/>
      <c r="H3294" s="419"/>
      <c r="I3294" s="419"/>
      <c r="J3294" s="419"/>
      <c r="K3294" s="419"/>
      <c r="L3294" s="419"/>
      <c r="M3294" t="s">
        <v>948</v>
      </c>
      <c r="N3294">
        <v>1</v>
      </c>
      <c r="O3294">
        <v>0</v>
      </c>
      <c r="P3294">
        <v>1</v>
      </c>
      <c r="Q3294">
        <v>0</v>
      </c>
      <c r="R3294">
        <v>0</v>
      </c>
      <c r="S3294">
        <v>1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 s="419">
        <f t="shared" si="312"/>
        <v>0</v>
      </c>
      <c r="AD3294" s="419">
        <f t="shared" si="313"/>
        <v>0</v>
      </c>
      <c r="AE3294" s="419">
        <f t="shared" si="314"/>
        <v>1</v>
      </c>
      <c r="AF3294" s="419">
        <f t="shared" si="315"/>
        <v>0</v>
      </c>
      <c r="AG3294" s="419">
        <f t="shared" si="316"/>
        <v>0</v>
      </c>
      <c r="AH3294" s="419">
        <f t="shared" si="317"/>
        <v>0</v>
      </c>
    </row>
    <row r="3295" spans="1:34" ht="14.5" x14ac:dyDescent="0.35">
      <c r="A3295" s="681" t="s">
        <v>11003</v>
      </c>
      <c r="B3295" s="682" t="s">
        <v>11002</v>
      </c>
      <c r="C3295" s="419"/>
      <c r="D3295" s="419"/>
      <c r="E3295" s="419"/>
      <c r="F3295" s="419"/>
      <c r="G3295" s="419"/>
      <c r="H3295" s="419"/>
      <c r="I3295" s="419"/>
      <c r="J3295" s="419"/>
      <c r="K3295" s="419"/>
      <c r="L3295" s="419"/>
      <c r="M3295" t="s">
        <v>79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 s="419">
        <f t="shared" si="312"/>
        <v>0</v>
      </c>
      <c r="AD3295" s="419">
        <f t="shared" si="313"/>
        <v>0</v>
      </c>
      <c r="AE3295" s="419">
        <f t="shared" si="314"/>
        <v>0</v>
      </c>
      <c r="AF3295" s="419">
        <f t="shared" si="315"/>
        <v>0</v>
      </c>
      <c r="AG3295" s="419">
        <f t="shared" si="316"/>
        <v>0</v>
      </c>
      <c r="AH3295" s="419">
        <f t="shared" si="317"/>
        <v>0</v>
      </c>
    </row>
    <row r="3296" spans="1:34" ht="14.5" x14ac:dyDescent="0.35">
      <c r="A3296" s="681" t="s">
        <v>10966</v>
      </c>
      <c r="B3296" s="682" t="s">
        <v>10965</v>
      </c>
      <c r="C3296" s="419"/>
      <c r="D3296" s="419"/>
      <c r="E3296" s="419"/>
      <c r="F3296" s="419"/>
      <c r="G3296" s="419"/>
      <c r="H3296" s="419"/>
      <c r="I3296" s="419"/>
      <c r="J3296" s="419"/>
      <c r="K3296" s="419"/>
      <c r="L3296" s="419"/>
      <c r="M3296" t="s">
        <v>10967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 s="419">
        <f t="shared" si="312"/>
        <v>0</v>
      </c>
      <c r="AD3296" s="419">
        <f t="shared" si="313"/>
        <v>0</v>
      </c>
      <c r="AE3296" s="419">
        <f t="shared" si="314"/>
        <v>0</v>
      </c>
      <c r="AF3296" s="419">
        <f t="shared" si="315"/>
        <v>0</v>
      </c>
      <c r="AG3296" s="419">
        <f t="shared" si="316"/>
        <v>0</v>
      </c>
      <c r="AH3296" s="419">
        <f t="shared" si="317"/>
        <v>0</v>
      </c>
    </row>
    <row r="3297" spans="1:34" ht="14.5" x14ac:dyDescent="0.35">
      <c r="A3297" s="681" t="s">
        <v>7479</v>
      </c>
      <c r="B3297" s="682" t="s">
        <v>6546</v>
      </c>
      <c r="C3297" s="419"/>
      <c r="D3297" s="419"/>
      <c r="E3297" s="419"/>
      <c r="F3297" s="419"/>
      <c r="G3297" s="419"/>
      <c r="H3297" s="419"/>
      <c r="I3297" s="419"/>
      <c r="J3297" s="419"/>
      <c r="K3297" s="419"/>
      <c r="L3297" s="419"/>
      <c r="M3297" t="s">
        <v>5016</v>
      </c>
      <c r="N3297">
        <v>8</v>
      </c>
      <c r="O3297">
        <v>4</v>
      </c>
      <c r="P3297">
        <v>4</v>
      </c>
      <c r="Q3297">
        <v>0</v>
      </c>
      <c r="R3297">
        <v>8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4</v>
      </c>
      <c r="Y3297">
        <v>0</v>
      </c>
      <c r="Z3297">
        <v>0</v>
      </c>
      <c r="AA3297">
        <v>0</v>
      </c>
      <c r="AB3297">
        <v>0</v>
      </c>
      <c r="AC3297" s="419">
        <f t="shared" si="312"/>
        <v>0</v>
      </c>
      <c r="AD3297" s="419">
        <f t="shared" si="313"/>
        <v>4</v>
      </c>
      <c r="AE3297" s="419">
        <f t="shared" si="314"/>
        <v>0</v>
      </c>
      <c r="AF3297" s="419">
        <f t="shared" si="315"/>
        <v>0</v>
      </c>
      <c r="AG3297" s="419">
        <f t="shared" si="316"/>
        <v>0</v>
      </c>
      <c r="AH3297" s="419">
        <f t="shared" si="317"/>
        <v>0</v>
      </c>
    </row>
    <row r="3298" spans="1:34" ht="14.5" x14ac:dyDescent="0.35">
      <c r="A3298" s="681" t="s">
        <v>7393</v>
      </c>
      <c r="B3298" s="682" t="s">
        <v>6548</v>
      </c>
      <c r="C3298" s="419"/>
      <c r="D3298" s="419"/>
      <c r="E3298" s="419"/>
      <c r="F3298" s="419"/>
      <c r="G3298" s="419"/>
      <c r="H3298" s="419"/>
      <c r="I3298" s="419"/>
      <c r="J3298" s="419"/>
      <c r="K3298" s="419"/>
      <c r="L3298" s="419"/>
      <c r="M3298" t="s">
        <v>6380</v>
      </c>
      <c r="N3298">
        <v>31</v>
      </c>
      <c r="O3298">
        <v>16</v>
      </c>
      <c r="P3298">
        <v>15</v>
      </c>
      <c r="Q3298">
        <v>6</v>
      </c>
      <c r="R3298">
        <v>9</v>
      </c>
      <c r="S3298">
        <v>5</v>
      </c>
      <c r="T3298">
        <v>0</v>
      </c>
      <c r="U3298">
        <v>3</v>
      </c>
      <c r="V3298">
        <v>8</v>
      </c>
      <c r="W3298">
        <v>3</v>
      </c>
      <c r="X3298">
        <v>6</v>
      </c>
      <c r="Y3298">
        <v>2</v>
      </c>
      <c r="Z3298">
        <v>0</v>
      </c>
      <c r="AA3298">
        <v>2</v>
      </c>
      <c r="AB3298">
        <v>3</v>
      </c>
      <c r="AC3298" s="419">
        <f t="shared" si="312"/>
        <v>3</v>
      </c>
      <c r="AD3298" s="419">
        <f t="shared" si="313"/>
        <v>3</v>
      </c>
      <c r="AE3298" s="419">
        <f t="shared" si="314"/>
        <v>3</v>
      </c>
      <c r="AF3298" s="419">
        <f t="shared" si="315"/>
        <v>0</v>
      </c>
      <c r="AG3298" s="419">
        <f t="shared" si="316"/>
        <v>1</v>
      </c>
      <c r="AH3298" s="419">
        <f t="shared" si="317"/>
        <v>5</v>
      </c>
    </row>
    <row r="3299" spans="1:34" ht="14.5" x14ac:dyDescent="0.35">
      <c r="A3299" s="681" t="s">
        <v>7560</v>
      </c>
      <c r="B3299" s="682" t="s">
        <v>6549</v>
      </c>
      <c r="C3299" s="419"/>
      <c r="D3299" s="419"/>
      <c r="E3299" s="419"/>
      <c r="F3299" s="419"/>
      <c r="G3299" s="419"/>
      <c r="H3299" s="419"/>
      <c r="I3299" s="419"/>
      <c r="J3299" s="419"/>
      <c r="K3299" s="419"/>
      <c r="L3299" s="419"/>
      <c r="M3299" t="s">
        <v>6550</v>
      </c>
      <c r="N3299">
        <v>3</v>
      </c>
      <c r="O3299">
        <v>2</v>
      </c>
      <c r="P3299">
        <v>1</v>
      </c>
      <c r="Q3299">
        <v>1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 s="419">
        <f t="shared" si="312"/>
        <v>1</v>
      </c>
      <c r="AD3299" s="419">
        <f t="shared" si="313"/>
        <v>0</v>
      </c>
      <c r="AE3299" s="419">
        <f t="shared" si="314"/>
        <v>0</v>
      </c>
      <c r="AF3299" s="419">
        <f t="shared" si="315"/>
        <v>0</v>
      </c>
      <c r="AG3299" s="419">
        <f t="shared" si="316"/>
        <v>0</v>
      </c>
      <c r="AH3299" s="419">
        <f t="shared" si="317"/>
        <v>0</v>
      </c>
    </row>
    <row r="3300" spans="1:34" ht="14.5" x14ac:dyDescent="0.35">
      <c r="A3300" s="681" t="s">
        <v>7586</v>
      </c>
      <c r="B3300" s="682" t="s">
        <v>6551</v>
      </c>
      <c r="C3300" s="419"/>
      <c r="D3300" s="419"/>
      <c r="E3300" s="419"/>
      <c r="F3300" s="419"/>
      <c r="G3300" s="419"/>
      <c r="H3300" s="419"/>
      <c r="I3300" s="419"/>
      <c r="J3300" s="419"/>
      <c r="K3300" s="419"/>
      <c r="L3300" s="419"/>
      <c r="M3300" t="s">
        <v>770</v>
      </c>
      <c r="N3300">
        <v>8</v>
      </c>
      <c r="O3300">
        <v>4</v>
      </c>
      <c r="P3300">
        <v>4</v>
      </c>
      <c r="Q3300">
        <v>1</v>
      </c>
      <c r="R3300">
        <v>1</v>
      </c>
      <c r="S3300">
        <v>2</v>
      </c>
      <c r="T3300">
        <v>0</v>
      </c>
      <c r="U3300">
        <v>0</v>
      </c>
      <c r="V3300">
        <v>4</v>
      </c>
      <c r="W3300">
        <v>0</v>
      </c>
      <c r="X3300">
        <v>1</v>
      </c>
      <c r="Y3300">
        <v>0</v>
      </c>
      <c r="Z3300">
        <v>0</v>
      </c>
      <c r="AA3300">
        <v>0</v>
      </c>
      <c r="AB3300">
        <v>3</v>
      </c>
      <c r="AC3300" s="419">
        <f t="shared" si="312"/>
        <v>1</v>
      </c>
      <c r="AD3300" s="419">
        <f t="shared" si="313"/>
        <v>0</v>
      </c>
      <c r="AE3300" s="419">
        <f t="shared" si="314"/>
        <v>2</v>
      </c>
      <c r="AF3300" s="419">
        <f t="shared" si="315"/>
        <v>0</v>
      </c>
      <c r="AG3300" s="419">
        <f t="shared" si="316"/>
        <v>0</v>
      </c>
      <c r="AH3300" s="419">
        <f t="shared" si="317"/>
        <v>1</v>
      </c>
    </row>
    <row r="3301" spans="1:34" ht="14.5" x14ac:dyDescent="0.35">
      <c r="A3301" s="681" t="s">
        <v>13671</v>
      </c>
      <c r="B3301" s="682" t="s">
        <v>14342</v>
      </c>
      <c r="C3301" s="419"/>
      <c r="D3301" s="419"/>
      <c r="E3301" s="419"/>
      <c r="F3301" s="419"/>
      <c r="G3301" s="419"/>
      <c r="H3301" s="419"/>
      <c r="I3301" s="419"/>
      <c r="J3301" s="419"/>
      <c r="K3301" s="419"/>
      <c r="L3301" s="419"/>
      <c r="M3301" t="s">
        <v>19120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 s="419">
        <f t="shared" si="312"/>
        <v>0</v>
      </c>
      <c r="AD3301" s="419">
        <f t="shared" si="313"/>
        <v>0</v>
      </c>
      <c r="AE3301" s="419">
        <f t="shared" si="314"/>
        <v>0</v>
      </c>
      <c r="AF3301" s="419">
        <f t="shared" si="315"/>
        <v>0</v>
      </c>
      <c r="AG3301" s="419">
        <f t="shared" si="316"/>
        <v>0</v>
      </c>
      <c r="AH3301" s="419">
        <f t="shared" si="317"/>
        <v>0</v>
      </c>
    </row>
    <row r="3302" spans="1:34" ht="14.5" x14ac:dyDescent="0.35">
      <c r="A3302" s="681" t="s">
        <v>7498</v>
      </c>
      <c r="B3302" s="682" t="s">
        <v>6552</v>
      </c>
      <c r="C3302" s="419"/>
      <c r="D3302" s="419"/>
      <c r="E3302" s="419"/>
      <c r="F3302" s="419"/>
      <c r="G3302" s="419"/>
      <c r="H3302" s="419"/>
      <c r="I3302" s="419"/>
      <c r="J3302" s="419"/>
      <c r="K3302" s="419"/>
      <c r="L3302" s="419"/>
      <c r="M3302" t="s">
        <v>1597</v>
      </c>
      <c r="N3302">
        <v>4</v>
      </c>
      <c r="O3302">
        <v>2</v>
      </c>
      <c r="P3302">
        <v>2</v>
      </c>
      <c r="Q3302">
        <v>1</v>
      </c>
      <c r="R3302">
        <v>1</v>
      </c>
      <c r="S3302">
        <v>0</v>
      </c>
      <c r="T3302">
        <v>0</v>
      </c>
      <c r="U3302">
        <v>2</v>
      </c>
      <c r="V3302">
        <v>0</v>
      </c>
      <c r="W3302">
        <v>1</v>
      </c>
      <c r="X3302">
        <v>0</v>
      </c>
      <c r="Y3302">
        <v>0</v>
      </c>
      <c r="Z3302">
        <v>0</v>
      </c>
      <c r="AA3302">
        <v>1</v>
      </c>
      <c r="AB3302">
        <v>0</v>
      </c>
      <c r="AC3302" s="419">
        <f t="shared" si="312"/>
        <v>0</v>
      </c>
      <c r="AD3302" s="419">
        <f t="shared" si="313"/>
        <v>1</v>
      </c>
      <c r="AE3302" s="419">
        <f t="shared" si="314"/>
        <v>0</v>
      </c>
      <c r="AF3302" s="419">
        <f t="shared" si="315"/>
        <v>0</v>
      </c>
      <c r="AG3302" s="419">
        <f t="shared" si="316"/>
        <v>1</v>
      </c>
      <c r="AH3302" s="419">
        <f t="shared" si="317"/>
        <v>0</v>
      </c>
    </row>
    <row r="3303" spans="1:34" ht="14.5" x14ac:dyDescent="0.35">
      <c r="A3303" s="681" t="s">
        <v>7422</v>
      </c>
      <c r="B3303" s="682" t="s">
        <v>6553</v>
      </c>
      <c r="C3303" s="419"/>
      <c r="D3303" s="419"/>
      <c r="E3303" s="419"/>
      <c r="F3303" s="419"/>
      <c r="G3303" s="419"/>
      <c r="H3303" s="419"/>
      <c r="I3303" s="419"/>
      <c r="J3303" s="419"/>
      <c r="K3303" s="419"/>
      <c r="L3303" s="419"/>
      <c r="M3303" t="s">
        <v>6554</v>
      </c>
      <c r="N3303">
        <v>2</v>
      </c>
      <c r="O3303">
        <v>1</v>
      </c>
      <c r="P3303">
        <v>1</v>
      </c>
      <c r="Q3303">
        <v>2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1</v>
      </c>
      <c r="X3303">
        <v>0</v>
      </c>
      <c r="Y3303">
        <v>0</v>
      </c>
      <c r="Z3303">
        <v>0</v>
      </c>
      <c r="AA3303">
        <v>0</v>
      </c>
      <c r="AB3303">
        <v>0</v>
      </c>
      <c r="AC3303" s="419">
        <f t="shared" si="312"/>
        <v>1</v>
      </c>
      <c r="AD3303" s="419">
        <f t="shared" si="313"/>
        <v>0</v>
      </c>
      <c r="AE3303" s="419">
        <f t="shared" si="314"/>
        <v>0</v>
      </c>
      <c r="AF3303" s="419">
        <f t="shared" si="315"/>
        <v>0</v>
      </c>
      <c r="AG3303" s="419">
        <f t="shared" si="316"/>
        <v>0</v>
      </c>
      <c r="AH3303" s="419">
        <f t="shared" si="317"/>
        <v>0</v>
      </c>
    </row>
    <row r="3304" spans="1:34" ht="14.5" x14ac:dyDescent="0.35">
      <c r="A3304" s="681" t="s">
        <v>7599</v>
      </c>
      <c r="B3304" s="682" t="s">
        <v>6556</v>
      </c>
      <c r="C3304" s="419"/>
      <c r="D3304" s="419"/>
      <c r="E3304" s="419"/>
      <c r="F3304" s="419"/>
      <c r="G3304" s="419"/>
      <c r="H3304" s="419"/>
      <c r="I3304" s="419"/>
      <c r="J3304" s="419"/>
      <c r="K3304" s="419"/>
      <c r="L3304" s="419"/>
      <c r="M3304" t="s">
        <v>19254</v>
      </c>
      <c r="N3304">
        <v>19</v>
      </c>
      <c r="O3304">
        <v>9</v>
      </c>
      <c r="P3304">
        <v>10</v>
      </c>
      <c r="Q3304">
        <v>8</v>
      </c>
      <c r="R3304">
        <v>6</v>
      </c>
      <c r="S3304">
        <v>0</v>
      </c>
      <c r="T3304">
        <v>5</v>
      </c>
      <c r="U3304">
        <v>0</v>
      </c>
      <c r="V3304">
        <v>0</v>
      </c>
      <c r="W3304">
        <v>3</v>
      </c>
      <c r="X3304">
        <v>5</v>
      </c>
      <c r="Y3304">
        <v>0</v>
      </c>
      <c r="Z3304">
        <v>1</v>
      </c>
      <c r="AA3304">
        <v>0</v>
      </c>
      <c r="AB3304">
        <v>0</v>
      </c>
      <c r="AC3304" s="419">
        <f t="shared" si="312"/>
        <v>5</v>
      </c>
      <c r="AD3304" s="419">
        <f t="shared" si="313"/>
        <v>1</v>
      </c>
      <c r="AE3304" s="419">
        <f t="shared" si="314"/>
        <v>0</v>
      </c>
      <c r="AF3304" s="419">
        <f t="shared" si="315"/>
        <v>4</v>
      </c>
      <c r="AG3304" s="419">
        <f t="shared" si="316"/>
        <v>0</v>
      </c>
      <c r="AH3304" s="419">
        <f t="shared" si="317"/>
        <v>0</v>
      </c>
    </row>
    <row r="3305" spans="1:34" ht="14.5" x14ac:dyDescent="0.35">
      <c r="A3305" s="681" t="s">
        <v>7530</v>
      </c>
      <c r="B3305" s="682" t="s">
        <v>6558</v>
      </c>
      <c r="C3305" s="419"/>
      <c r="D3305" s="419"/>
      <c r="E3305" s="419"/>
      <c r="F3305" s="419"/>
      <c r="G3305" s="419"/>
      <c r="H3305" s="419"/>
      <c r="I3305" s="419"/>
      <c r="J3305" s="419"/>
      <c r="K3305" s="419"/>
      <c r="L3305" s="419"/>
      <c r="M3305" t="s">
        <v>4457</v>
      </c>
      <c r="N3305">
        <v>4</v>
      </c>
      <c r="O3305">
        <v>3</v>
      </c>
      <c r="P3305">
        <v>1</v>
      </c>
      <c r="Q3305">
        <v>1</v>
      </c>
      <c r="R3305">
        <v>0</v>
      </c>
      <c r="S3305">
        <v>0</v>
      </c>
      <c r="T3305">
        <v>0</v>
      </c>
      <c r="U3305">
        <v>3</v>
      </c>
      <c r="V3305">
        <v>0</v>
      </c>
      <c r="W3305">
        <v>1</v>
      </c>
      <c r="X3305">
        <v>0</v>
      </c>
      <c r="Y3305">
        <v>0</v>
      </c>
      <c r="Z3305">
        <v>0</v>
      </c>
      <c r="AA3305">
        <v>2</v>
      </c>
      <c r="AB3305">
        <v>0</v>
      </c>
      <c r="AC3305" s="419">
        <f t="shared" si="312"/>
        <v>0</v>
      </c>
      <c r="AD3305" s="419">
        <f t="shared" si="313"/>
        <v>0</v>
      </c>
      <c r="AE3305" s="419">
        <f t="shared" si="314"/>
        <v>0</v>
      </c>
      <c r="AF3305" s="419">
        <f t="shared" si="315"/>
        <v>0</v>
      </c>
      <c r="AG3305" s="419">
        <f t="shared" si="316"/>
        <v>1</v>
      </c>
      <c r="AH3305" s="419">
        <f t="shared" si="317"/>
        <v>0</v>
      </c>
    </row>
    <row r="3306" spans="1:34" ht="14.5" x14ac:dyDescent="0.35">
      <c r="A3306" s="681" t="s">
        <v>11089</v>
      </c>
      <c r="B3306" s="682" t="s">
        <v>11088</v>
      </c>
      <c r="C3306" s="419"/>
      <c r="D3306" s="419"/>
      <c r="E3306" s="419"/>
      <c r="F3306" s="419"/>
      <c r="G3306" s="419"/>
      <c r="H3306" s="419"/>
      <c r="I3306" s="419"/>
      <c r="J3306" s="419"/>
      <c r="K3306" s="419"/>
      <c r="L3306" s="419"/>
      <c r="M3306" t="s">
        <v>11090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 s="419">
        <f t="shared" si="312"/>
        <v>0</v>
      </c>
      <c r="AD3306" s="419">
        <f t="shared" si="313"/>
        <v>0</v>
      </c>
      <c r="AE3306" s="419">
        <f t="shared" si="314"/>
        <v>0</v>
      </c>
      <c r="AF3306" s="419">
        <f t="shared" si="315"/>
        <v>0</v>
      </c>
      <c r="AG3306" s="419">
        <f t="shared" si="316"/>
        <v>0</v>
      </c>
      <c r="AH3306" s="419">
        <f t="shared" si="317"/>
        <v>0</v>
      </c>
    </row>
    <row r="3307" spans="1:34" ht="14.5" x14ac:dyDescent="0.35">
      <c r="A3307" s="681" t="s">
        <v>7755</v>
      </c>
      <c r="B3307" s="682" t="s">
        <v>6560</v>
      </c>
      <c r="C3307" s="419"/>
      <c r="D3307" s="419"/>
      <c r="E3307" s="419"/>
      <c r="F3307" s="419"/>
      <c r="G3307" s="419"/>
      <c r="H3307" s="419"/>
      <c r="I3307" s="419"/>
      <c r="J3307" s="419"/>
      <c r="K3307" s="419"/>
      <c r="L3307" s="419"/>
      <c r="M3307" t="s">
        <v>2951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 s="419">
        <f t="shared" si="312"/>
        <v>0</v>
      </c>
      <c r="AD3307" s="419">
        <f t="shared" si="313"/>
        <v>0</v>
      </c>
      <c r="AE3307" s="419">
        <f t="shared" si="314"/>
        <v>0</v>
      </c>
      <c r="AF3307" s="419">
        <f t="shared" si="315"/>
        <v>0</v>
      </c>
      <c r="AG3307" s="419">
        <f t="shared" si="316"/>
        <v>0</v>
      </c>
      <c r="AH3307" s="419">
        <f t="shared" si="317"/>
        <v>0</v>
      </c>
    </row>
    <row r="3308" spans="1:34" ht="14.5" x14ac:dyDescent="0.35">
      <c r="A3308" s="681" t="s">
        <v>7797</v>
      </c>
      <c r="B3308" s="682" t="s">
        <v>6562</v>
      </c>
      <c r="C3308" s="419"/>
      <c r="D3308" s="419"/>
      <c r="E3308" s="419"/>
      <c r="F3308" s="419"/>
      <c r="G3308" s="419"/>
      <c r="H3308" s="419"/>
      <c r="I3308" s="419"/>
      <c r="J3308" s="419"/>
      <c r="K3308" s="419"/>
      <c r="L3308" s="419"/>
      <c r="M3308" t="s">
        <v>6563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 s="419">
        <f t="shared" si="312"/>
        <v>0</v>
      </c>
      <c r="AD3308" s="419">
        <f t="shared" si="313"/>
        <v>0</v>
      </c>
      <c r="AE3308" s="419">
        <f t="shared" si="314"/>
        <v>0</v>
      </c>
      <c r="AF3308" s="419">
        <f t="shared" si="315"/>
        <v>0</v>
      </c>
      <c r="AG3308" s="419">
        <f t="shared" si="316"/>
        <v>0</v>
      </c>
      <c r="AH3308" s="419">
        <f t="shared" si="317"/>
        <v>0</v>
      </c>
    </row>
    <row r="3309" spans="1:34" ht="14.5" x14ac:dyDescent="0.35">
      <c r="A3309" s="681" t="s">
        <v>7405</v>
      </c>
      <c r="B3309" s="682" t="s">
        <v>6565</v>
      </c>
      <c r="C3309" s="419"/>
      <c r="D3309" s="419"/>
      <c r="E3309" s="419"/>
      <c r="F3309" s="419"/>
      <c r="G3309" s="419"/>
      <c r="H3309" s="419"/>
      <c r="I3309" s="419"/>
      <c r="J3309" s="419"/>
      <c r="K3309" s="419"/>
      <c r="L3309" s="419"/>
      <c r="M3309" t="s">
        <v>798</v>
      </c>
      <c r="N3309">
        <v>4</v>
      </c>
      <c r="O3309">
        <v>1</v>
      </c>
      <c r="P3309">
        <v>3</v>
      </c>
      <c r="Q3309">
        <v>1</v>
      </c>
      <c r="R3309">
        <v>3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0</v>
      </c>
      <c r="AB3309">
        <v>0</v>
      </c>
      <c r="AC3309" s="419">
        <f t="shared" si="312"/>
        <v>1</v>
      </c>
      <c r="AD3309" s="419">
        <f t="shared" si="313"/>
        <v>2</v>
      </c>
      <c r="AE3309" s="419">
        <f t="shared" si="314"/>
        <v>0</v>
      </c>
      <c r="AF3309" s="419">
        <f t="shared" si="315"/>
        <v>0</v>
      </c>
      <c r="AG3309" s="419">
        <f t="shared" si="316"/>
        <v>0</v>
      </c>
      <c r="AH3309" s="419">
        <f t="shared" si="317"/>
        <v>0</v>
      </c>
    </row>
    <row r="3310" spans="1:34" ht="14.5" x14ac:dyDescent="0.35">
      <c r="A3310" s="681" t="s">
        <v>7770</v>
      </c>
      <c r="B3310" s="682" t="s">
        <v>6566</v>
      </c>
      <c r="C3310" s="419"/>
      <c r="D3310" s="419"/>
      <c r="E3310" s="419"/>
      <c r="F3310" s="419"/>
      <c r="G3310" s="419"/>
      <c r="H3310" s="419"/>
      <c r="I3310" s="419"/>
      <c r="J3310" s="419"/>
      <c r="K3310" s="419"/>
      <c r="L3310" s="419"/>
      <c r="M3310" t="s">
        <v>5971</v>
      </c>
      <c r="N3310">
        <v>6</v>
      </c>
      <c r="O3310">
        <v>3</v>
      </c>
      <c r="P3310">
        <v>3</v>
      </c>
      <c r="Q3310">
        <v>0</v>
      </c>
      <c r="R3310">
        <v>1</v>
      </c>
      <c r="S3310">
        <v>3</v>
      </c>
      <c r="T3310">
        <v>0</v>
      </c>
      <c r="U3310">
        <v>2</v>
      </c>
      <c r="V3310">
        <v>0</v>
      </c>
      <c r="W3310">
        <v>0</v>
      </c>
      <c r="X3310">
        <v>0</v>
      </c>
      <c r="Y3310">
        <v>2</v>
      </c>
      <c r="Z3310">
        <v>0</v>
      </c>
      <c r="AA3310">
        <v>1</v>
      </c>
      <c r="AB3310">
        <v>0</v>
      </c>
      <c r="AC3310" s="419">
        <f t="shared" si="312"/>
        <v>0</v>
      </c>
      <c r="AD3310" s="419">
        <f t="shared" si="313"/>
        <v>1</v>
      </c>
      <c r="AE3310" s="419">
        <f t="shared" si="314"/>
        <v>1</v>
      </c>
      <c r="AF3310" s="419">
        <f t="shared" si="315"/>
        <v>0</v>
      </c>
      <c r="AG3310" s="419">
        <f t="shared" si="316"/>
        <v>1</v>
      </c>
      <c r="AH3310" s="419">
        <f t="shared" si="317"/>
        <v>0</v>
      </c>
    </row>
    <row r="3311" spans="1:34" ht="14.5" x14ac:dyDescent="0.35">
      <c r="A3311" s="681" t="s">
        <v>7799</v>
      </c>
      <c r="B3311" s="682" t="s">
        <v>6567</v>
      </c>
      <c r="C3311" s="419"/>
      <c r="D3311" s="419"/>
      <c r="E3311" s="419"/>
      <c r="F3311" s="419"/>
      <c r="G3311" s="419"/>
      <c r="H3311" s="419"/>
      <c r="I3311" s="419"/>
      <c r="J3311" s="419"/>
      <c r="K3311" s="419"/>
      <c r="L3311" s="419"/>
      <c r="M3311" t="s">
        <v>6568</v>
      </c>
      <c r="N3311">
        <v>5</v>
      </c>
      <c r="O3311">
        <v>2</v>
      </c>
      <c r="P3311">
        <v>3</v>
      </c>
      <c r="Q3311">
        <v>0</v>
      </c>
      <c r="R3311">
        <v>3</v>
      </c>
      <c r="S3311">
        <v>0</v>
      </c>
      <c r="T3311">
        <v>0</v>
      </c>
      <c r="U3311">
        <v>2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2</v>
      </c>
      <c r="AB3311">
        <v>0</v>
      </c>
      <c r="AC3311" s="419">
        <f t="shared" si="312"/>
        <v>0</v>
      </c>
      <c r="AD3311" s="419">
        <f t="shared" si="313"/>
        <v>3</v>
      </c>
      <c r="AE3311" s="419">
        <f t="shared" si="314"/>
        <v>0</v>
      </c>
      <c r="AF3311" s="419">
        <f t="shared" si="315"/>
        <v>0</v>
      </c>
      <c r="AG3311" s="419">
        <f t="shared" si="316"/>
        <v>0</v>
      </c>
      <c r="AH3311" s="419">
        <f t="shared" si="317"/>
        <v>0</v>
      </c>
    </row>
    <row r="3312" spans="1:34" ht="14.5" x14ac:dyDescent="0.35">
      <c r="A3312" s="681" t="s">
        <v>10898</v>
      </c>
      <c r="B3312" s="682" t="s">
        <v>10897</v>
      </c>
      <c r="C3312" s="419"/>
      <c r="D3312" s="419"/>
      <c r="E3312" s="419"/>
      <c r="F3312" s="419"/>
      <c r="G3312" s="419"/>
      <c r="H3312" s="419"/>
      <c r="I3312" s="419"/>
      <c r="J3312" s="419"/>
      <c r="K3312" s="419"/>
      <c r="L3312" s="419"/>
      <c r="M3312" t="s">
        <v>10899</v>
      </c>
      <c r="N3312">
        <v>1</v>
      </c>
      <c r="O3312">
        <v>1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0</v>
      </c>
      <c r="AB3312">
        <v>0</v>
      </c>
      <c r="AC3312" s="419">
        <f t="shared" si="312"/>
        <v>0</v>
      </c>
      <c r="AD3312" s="419">
        <f t="shared" si="313"/>
        <v>0</v>
      </c>
      <c r="AE3312" s="419">
        <f t="shared" si="314"/>
        <v>0</v>
      </c>
      <c r="AF3312" s="419">
        <f t="shared" si="315"/>
        <v>0</v>
      </c>
      <c r="AG3312" s="419">
        <f t="shared" si="316"/>
        <v>0</v>
      </c>
      <c r="AH3312" s="419">
        <f t="shared" si="317"/>
        <v>0</v>
      </c>
    </row>
    <row r="3313" spans="1:34" ht="14.5" x14ac:dyDescent="0.35">
      <c r="A3313" s="681" t="s">
        <v>13674</v>
      </c>
      <c r="B3313" s="682" t="s">
        <v>14342</v>
      </c>
      <c r="C3313" s="419"/>
      <c r="D3313" s="419"/>
      <c r="E3313" s="419"/>
      <c r="F3313" s="419"/>
      <c r="G3313" s="419"/>
      <c r="H3313" s="419"/>
      <c r="I3313" s="419"/>
      <c r="J3313" s="419"/>
      <c r="K3313" s="419"/>
      <c r="L3313" s="419"/>
      <c r="M3313" t="s">
        <v>13672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 s="419">
        <f t="shared" si="312"/>
        <v>0</v>
      </c>
      <c r="AD3313" s="419">
        <f t="shared" si="313"/>
        <v>0</v>
      </c>
      <c r="AE3313" s="419">
        <f t="shared" si="314"/>
        <v>0</v>
      </c>
      <c r="AF3313" s="419">
        <f t="shared" si="315"/>
        <v>0</v>
      </c>
      <c r="AG3313" s="419">
        <f t="shared" si="316"/>
        <v>0</v>
      </c>
      <c r="AH3313" s="419">
        <f t="shared" si="317"/>
        <v>0</v>
      </c>
    </row>
    <row r="3314" spans="1:34" ht="14.5" x14ac:dyDescent="0.35">
      <c r="A3314" s="681" t="s">
        <v>7431</v>
      </c>
      <c r="B3314" s="682" t="s">
        <v>6570</v>
      </c>
      <c r="C3314" s="419"/>
      <c r="D3314" s="419"/>
      <c r="E3314" s="419"/>
      <c r="F3314" s="419"/>
      <c r="G3314" s="419"/>
      <c r="H3314" s="419"/>
      <c r="I3314" s="419"/>
      <c r="J3314" s="419"/>
      <c r="K3314" s="419"/>
      <c r="L3314" s="419"/>
      <c r="M3314" t="s">
        <v>6571</v>
      </c>
      <c r="N3314">
        <v>53</v>
      </c>
      <c r="O3314">
        <v>26</v>
      </c>
      <c r="P3314">
        <v>27</v>
      </c>
      <c r="Q3314">
        <v>3</v>
      </c>
      <c r="R3314">
        <v>1</v>
      </c>
      <c r="S3314">
        <v>2</v>
      </c>
      <c r="T3314">
        <v>12</v>
      </c>
      <c r="U3314">
        <v>24</v>
      </c>
      <c r="V3314">
        <v>11</v>
      </c>
      <c r="W3314">
        <v>1</v>
      </c>
      <c r="X3314">
        <v>0</v>
      </c>
      <c r="Y3314">
        <v>1</v>
      </c>
      <c r="Z3314">
        <v>6</v>
      </c>
      <c r="AA3314">
        <v>13</v>
      </c>
      <c r="AB3314">
        <v>5</v>
      </c>
      <c r="AC3314" s="419">
        <f t="shared" si="312"/>
        <v>2</v>
      </c>
      <c r="AD3314" s="419">
        <f t="shared" si="313"/>
        <v>1</v>
      </c>
      <c r="AE3314" s="419">
        <f t="shared" si="314"/>
        <v>1</v>
      </c>
      <c r="AF3314" s="419">
        <f t="shared" si="315"/>
        <v>6</v>
      </c>
      <c r="AG3314" s="419">
        <f t="shared" si="316"/>
        <v>11</v>
      </c>
      <c r="AH3314" s="419">
        <f t="shared" si="317"/>
        <v>6</v>
      </c>
    </row>
    <row r="3315" spans="1:34" ht="14.5" x14ac:dyDescent="0.35">
      <c r="A3315" s="681" t="s">
        <v>13678</v>
      </c>
      <c r="B3315" s="682" t="s">
        <v>14342</v>
      </c>
      <c r="C3315" s="419"/>
      <c r="D3315" s="419"/>
      <c r="E3315" s="419"/>
      <c r="F3315" s="419"/>
      <c r="G3315" s="419"/>
      <c r="H3315" s="419"/>
      <c r="I3315" s="419"/>
      <c r="J3315" s="419"/>
      <c r="K3315" s="419"/>
      <c r="L3315" s="419"/>
      <c r="M3315" t="s">
        <v>13675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 s="419">
        <f t="shared" si="312"/>
        <v>0</v>
      </c>
      <c r="AD3315" s="419">
        <f t="shared" si="313"/>
        <v>0</v>
      </c>
      <c r="AE3315" s="419">
        <f t="shared" si="314"/>
        <v>0</v>
      </c>
      <c r="AF3315" s="419">
        <f t="shared" si="315"/>
        <v>0</v>
      </c>
      <c r="AG3315" s="419">
        <f t="shared" si="316"/>
        <v>0</v>
      </c>
      <c r="AH3315" s="419">
        <f t="shared" si="317"/>
        <v>0</v>
      </c>
    </row>
    <row r="3316" spans="1:34" ht="14.5" x14ac:dyDescent="0.35">
      <c r="A3316" s="681" t="s">
        <v>8229</v>
      </c>
      <c r="B3316" s="682" t="s">
        <v>8228</v>
      </c>
      <c r="C3316" s="419"/>
      <c r="D3316" s="419"/>
      <c r="E3316" s="419"/>
      <c r="F3316" s="419"/>
      <c r="G3316" s="419"/>
      <c r="H3316" s="419"/>
      <c r="I3316" s="419"/>
      <c r="J3316" s="419"/>
      <c r="K3316" s="419"/>
      <c r="L3316" s="419"/>
      <c r="M3316" t="s">
        <v>371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 s="419">
        <f t="shared" si="312"/>
        <v>0</v>
      </c>
      <c r="AD3316" s="419">
        <f t="shared" si="313"/>
        <v>0</v>
      </c>
      <c r="AE3316" s="419">
        <f t="shared" si="314"/>
        <v>0</v>
      </c>
      <c r="AF3316" s="419">
        <f t="shared" si="315"/>
        <v>0</v>
      </c>
      <c r="AG3316" s="419">
        <f t="shared" si="316"/>
        <v>0</v>
      </c>
      <c r="AH3316" s="419">
        <f t="shared" si="317"/>
        <v>0</v>
      </c>
    </row>
    <row r="3317" spans="1:34" ht="14.5" x14ac:dyDescent="0.35">
      <c r="A3317" s="681" t="s">
        <v>7782</v>
      </c>
      <c r="B3317" s="682" t="s">
        <v>6573</v>
      </c>
      <c r="C3317" s="419"/>
      <c r="D3317" s="419"/>
      <c r="E3317" s="419"/>
      <c r="F3317" s="419"/>
      <c r="G3317" s="419"/>
      <c r="H3317" s="419"/>
      <c r="I3317" s="419"/>
      <c r="J3317" s="419"/>
      <c r="K3317" s="419"/>
      <c r="L3317" s="419"/>
      <c r="M3317" t="s">
        <v>6574</v>
      </c>
      <c r="N3317">
        <v>6</v>
      </c>
      <c r="O3317">
        <v>2</v>
      </c>
      <c r="P3317">
        <v>4</v>
      </c>
      <c r="Q3317">
        <v>0</v>
      </c>
      <c r="R3317">
        <v>2</v>
      </c>
      <c r="S3317">
        <v>3</v>
      </c>
      <c r="T3317">
        <v>0</v>
      </c>
      <c r="U3317">
        <v>1</v>
      </c>
      <c r="V3317">
        <v>0</v>
      </c>
      <c r="W3317">
        <v>0</v>
      </c>
      <c r="X3317">
        <v>0</v>
      </c>
      <c r="Y3317">
        <v>2</v>
      </c>
      <c r="Z3317">
        <v>0</v>
      </c>
      <c r="AA3317">
        <v>0</v>
      </c>
      <c r="AB3317">
        <v>0</v>
      </c>
      <c r="AC3317" s="419">
        <f t="shared" si="312"/>
        <v>0</v>
      </c>
      <c r="AD3317" s="419">
        <f t="shared" si="313"/>
        <v>2</v>
      </c>
      <c r="AE3317" s="419">
        <f t="shared" si="314"/>
        <v>1</v>
      </c>
      <c r="AF3317" s="419">
        <f t="shared" si="315"/>
        <v>0</v>
      </c>
      <c r="AG3317" s="419">
        <f t="shared" si="316"/>
        <v>1</v>
      </c>
      <c r="AH3317" s="419">
        <f t="shared" si="317"/>
        <v>0</v>
      </c>
    </row>
    <row r="3318" spans="1:34" ht="14.5" x14ac:dyDescent="0.35">
      <c r="A3318" s="681" t="s">
        <v>7459</v>
      </c>
      <c r="B3318" s="682" t="s">
        <v>6575</v>
      </c>
      <c r="C3318" s="419"/>
      <c r="D3318" s="419"/>
      <c r="E3318" s="419"/>
      <c r="F3318" s="419"/>
      <c r="G3318" s="419"/>
      <c r="H3318" s="419"/>
      <c r="I3318" s="419"/>
      <c r="J3318" s="419"/>
      <c r="K3318" s="419"/>
      <c r="L3318" s="419"/>
      <c r="M3318" t="s">
        <v>7460</v>
      </c>
      <c r="N3318">
        <v>14</v>
      </c>
      <c r="O3318">
        <v>11</v>
      </c>
      <c r="P3318">
        <v>3</v>
      </c>
      <c r="Q3318">
        <v>8</v>
      </c>
      <c r="R3318">
        <v>6</v>
      </c>
      <c r="S3318">
        <v>0</v>
      </c>
      <c r="T3318">
        <v>0</v>
      </c>
      <c r="U3318">
        <v>0</v>
      </c>
      <c r="V3318">
        <v>0</v>
      </c>
      <c r="W3318">
        <v>6</v>
      </c>
      <c r="X3318">
        <v>5</v>
      </c>
      <c r="Y3318">
        <v>0</v>
      </c>
      <c r="Z3318">
        <v>0</v>
      </c>
      <c r="AA3318">
        <v>0</v>
      </c>
      <c r="AB3318">
        <v>0</v>
      </c>
      <c r="AC3318" s="419">
        <f t="shared" si="312"/>
        <v>2</v>
      </c>
      <c r="AD3318" s="419">
        <f t="shared" si="313"/>
        <v>1</v>
      </c>
      <c r="AE3318" s="419">
        <f t="shared" si="314"/>
        <v>0</v>
      </c>
      <c r="AF3318" s="419">
        <f t="shared" si="315"/>
        <v>0</v>
      </c>
      <c r="AG3318" s="419">
        <f t="shared" si="316"/>
        <v>0</v>
      </c>
      <c r="AH3318" s="419">
        <f t="shared" si="317"/>
        <v>0</v>
      </c>
    </row>
    <row r="3319" spans="1:34" ht="14.5" x14ac:dyDescent="0.35">
      <c r="A3319" s="681" t="s">
        <v>7501</v>
      </c>
      <c r="B3319" s="682" t="s">
        <v>7119</v>
      </c>
      <c r="C3319" s="419"/>
      <c r="D3319" s="419"/>
      <c r="E3319" s="419"/>
      <c r="F3319" s="419"/>
      <c r="G3319" s="419"/>
      <c r="H3319" s="419"/>
      <c r="I3319" s="419"/>
      <c r="J3319" s="419"/>
      <c r="K3319" s="419"/>
      <c r="L3319" s="419"/>
      <c r="M3319" t="s">
        <v>7502</v>
      </c>
      <c r="N3319">
        <v>8</v>
      </c>
      <c r="O3319">
        <v>5</v>
      </c>
      <c r="P3319">
        <v>3</v>
      </c>
      <c r="Q3319">
        <v>2</v>
      </c>
      <c r="R3319">
        <v>2</v>
      </c>
      <c r="S3319">
        <v>1</v>
      </c>
      <c r="T3319">
        <v>0</v>
      </c>
      <c r="U3319">
        <v>2</v>
      </c>
      <c r="V3319">
        <v>1</v>
      </c>
      <c r="W3319">
        <v>2</v>
      </c>
      <c r="X3319">
        <v>2</v>
      </c>
      <c r="Y3319">
        <v>0</v>
      </c>
      <c r="Z3319">
        <v>0</v>
      </c>
      <c r="AA3319">
        <v>1</v>
      </c>
      <c r="AB3319">
        <v>0</v>
      </c>
      <c r="AC3319" s="419">
        <f t="shared" si="312"/>
        <v>0</v>
      </c>
      <c r="AD3319" s="419">
        <f t="shared" si="313"/>
        <v>0</v>
      </c>
      <c r="AE3319" s="419">
        <f t="shared" si="314"/>
        <v>1</v>
      </c>
      <c r="AF3319" s="419">
        <f t="shared" si="315"/>
        <v>0</v>
      </c>
      <c r="AG3319" s="419">
        <f t="shared" si="316"/>
        <v>1</v>
      </c>
      <c r="AH3319" s="419">
        <f t="shared" si="317"/>
        <v>1</v>
      </c>
    </row>
    <row r="3320" spans="1:34" ht="14.5" x14ac:dyDescent="0.35">
      <c r="A3320" s="681" t="s">
        <v>9869</v>
      </c>
      <c r="B3320" s="682" t="s">
        <v>9868</v>
      </c>
      <c r="C3320" s="419"/>
      <c r="D3320" s="419"/>
      <c r="E3320" s="419"/>
      <c r="F3320" s="419"/>
      <c r="G3320" s="419"/>
      <c r="H3320" s="419"/>
      <c r="I3320" s="419"/>
      <c r="J3320" s="419"/>
      <c r="K3320" s="419"/>
      <c r="L3320" s="419"/>
      <c r="M3320" t="s">
        <v>371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 s="419">
        <f t="shared" si="312"/>
        <v>0</v>
      </c>
      <c r="AD3320" s="419">
        <f t="shared" si="313"/>
        <v>0</v>
      </c>
      <c r="AE3320" s="419">
        <f t="shared" si="314"/>
        <v>0</v>
      </c>
      <c r="AF3320" s="419">
        <f t="shared" si="315"/>
        <v>0</v>
      </c>
      <c r="AG3320" s="419">
        <f t="shared" si="316"/>
        <v>0</v>
      </c>
      <c r="AH3320" s="419">
        <f t="shared" si="317"/>
        <v>0</v>
      </c>
    </row>
    <row r="3321" spans="1:34" ht="14.5" x14ac:dyDescent="0.35">
      <c r="A3321" s="681" t="s">
        <v>7822</v>
      </c>
      <c r="B3321" s="682" t="s">
        <v>6576</v>
      </c>
      <c r="C3321" s="419"/>
      <c r="D3321" s="419"/>
      <c r="E3321" s="419"/>
      <c r="F3321" s="419"/>
      <c r="G3321" s="419"/>
      <c r="H3321" s="419"/>
      <c r="I3321" s="419"/>
      <c r="J3321" s="419"/>
      <c r="K3321" s="419"/>
      <c r="L3321" s="419"/>
      <c r="M3321" t="s">
        <v>948</v>
      </c>
      <c r="N3321">
        <v>1</v>
      </c>
      <c r="O3321">
        <v>1</v>
      </c>
      <c r="P3321">
        <v>0</v>
      </c>
      <c r="Q3321">
        <v>1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1</v>
      </c>
      <c r="X3321">
        <v>0</v>
      </c>
      <c r="Y3321">
        <v>0</v>
      </c>
      <c r="Z3321">
        <v>0</v>
      </c>
      <c r="AA3321">
        <v>0</v>
      </c>
      <c r="AB3321">
        <v>0</v>
      </c>
      <c r="AC3321" s="419">
        <f t="shared" si="312"/>
        <v>0</v>
      </c>
      <c r="AD3321" s="419">
        <f t="shared" si="313"/>
        <v>0</v>
      </c>
      <c r="AE3321" s="419">
        <f t="shared" si="314"/>
        <v>0</v>
      </c>
      <c r="AF3321" s="419">
        <f t="shared" si="315"/>
        <v>0</v>
      </c>
      <c r="AG3321" s="419">
        <f t="shared" si="316"/>
        <v>0</v>
      </c>
      <c r="AH3321" s="419">
        <f t="shared" si="317"/>
        <v>0</v>
      </c>
    </row>
    <row r="3322" spans="1:34" ht="14.5" x14ac:dyDescent="0.35">
      <c r="A3322" s="681" t="s">
        <v>8278</v>
      </c>
      <c r="B3322" s="682" t="s">
        <v>8277</v>
      </c>
      <c r="C3322" s="419"/>
      <c r="D3322" s="419"/>
      <c r="E3322" s="419"/>
      <c r="F3322" s="419"/>
      <c r="G3322" s="419"/>
      <c r="H3322" s="419"/>
      <c r="I3322" s="419"/>
      <c r="J3322" s="419"/>
      <c r="K3322" s="419"/>
      <c r="L3322" s="419"/>
      <c r="M3322" t="s">
        <v>165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 s="419">
        <f t="shared" si="312"/>
        <v>0</v>
      </c>
      <c r="AD3322" s="419">
        <f t="shared" si="313"/>
        <v>0</v>
      </c>
      <c r="AE3322" s="419">
        <f t="shared" si="314"/>
        <v>0</v>
      </c>
      <c r="AF3322" s="419">
        <f t="shared" si="315"/>
        <v>0</v>
      </c>
      <c r="AG3322" s="419">
        <f t="shared" si="316"/>
        <v>0</v>
      </c>
      <c r="AH3322" s="419">
        <f t="shared" si="317"/>
        <v>0</v>
      </c>
    </row>
    <row r="3323" spans="1:34" ht="14.5" x14ac:dyDescent="0.35">
      <c r="A3323" s="681" t="s">
        <v>13681</v>
      </c>
      <c r="B3323" s="682" t="s">
        <v>14342</v>
      </c>
      <c r="C3323" s="419"/>
      <c r="D3323" s="419"/>
      <c r="E3323" s="419"/>
      <c r="F3323" s="419"/>
      <c r="G3323" s="419"/>
      <c r="H3323" s="419"/>
      <c r="I3323" s="419"/>
      <c r="J3323" s="419"/>
      <c r="K3323" s="419"/>
      <c r="L3323" s="419"/>
      <c r="M3323" t="s">
        <v>14449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 s="419">
        <f t="shared" si="312"/>
        <v>0</v>
      </c>
      <c r="AD3323" s="419">
        <f t="shared" si="313"/>
        <v>0</v>
      </c>
      <c r="AE3323" s="419">
        <f t="shared" si="314"/>
        <v>0</v>
      </c>
      <c r="AF3323" s="419">
        <f t="shared" si="315"/>
        <v>0</v>
      </c>
      <c r="AG3323" s="419">
        <f t="shared" si="316"/>
        <v>0</v>
      </c>
      <c r="AH3323" s="419">
        <f t="shared" si="317"/>
        <v>0</v>
      </c>
    </row>
    <row r="3324" spans="1:34" ht="14.5" x14ac:dyDescent="0.35">
      <c r="A3324" s="681" t="s">
        <v>7462</v>
      </c>
      <c r="B3324" s="682" t="s">
        <v>6577</v>
      </c>
      <c r="C3324" s="419"/>
      <c r="D3324" s="419"/>
      <c r="E3324" s="419"/>
      <c r="F3324" s="419"/>
      <c r="G3324" s="419"/>
      <c r="H3324" s="419"/>
      <c r="I3324" s="419"/>
      <c r="J3324" s="419"/>
      <c r="K3324" s="419"/>
      <c r="L3324" s="419"/>
      <c r="M3324" t="s">
        <v>550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 s="419">
        <f t="shared" si="312"/>
        <v>0</v>
      </c>
      <c r="AD3324" s="419">
        <f t="shared" si="313"/>
        <v>0</v>
      </c>
      <c r="AE3324" s="419">
        <f t="shared" si="314"/>
        <v>0</v>
      </c>
      <c r="AF3324" s="419">
        <f t="shared" si="315"/>
        <v>0</v>
      </c>
      <c r="AG3324" s="419">
        <f t="shared" si="316"/>
        <v>0</v>
      </c>
      <c r="AH3324" s="419">
        <f t="shared" si="317"/>
        <v>0</v>
      </c>
    </row>
    <row r="3325" spans="1:34" ht="14.5" x14ac:dyDescent="0.35">
      <c r="A3325" s="681" t="s">
        <v>13685</v>
      </c>
      <c r="B3325" s="682" t="s">
        <v>14342</v>
      </c>
      <c r="C3325" s="419"/>
      <c r="D3325" s="419"/>
      <c r="E3325" s="419"/>
      <c r="F3325" s="419"/>
      <c r="G3325" s="419"/>
      <c r="H3325" s="419"/>
      <c r="I3325" s="419"/>
      <c r="J3325" s="419"/>
      <c r="K3325" s="419"/>
      <c r="L3325" s="419"/>
      <c r="M3325" t="s">
        <v>13683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 s="419">
        <f t="shared" si="312"/>
        <v>0</v>
      </c>
      <c r="AD3325" s="419">
        <f t="shared" si="313"/>
        <v>0</v>
      </c>
      <c r="AE3325" s="419">
        <f t="shared" si="314"/>
        <v>0</v>
      </c>
      <c r="AF3325" s="419">
        <f t="shared" si="315"/>
        <v>0</v>
      </c>
      <c r="AG3325" s="419">
        <f t="shared" si="316"/>
        <v>0</v>
      </c>
      <c r="AH3325" s="419">
        <f t="shared" si="317"/>
        <v>0</v>
      </c>
    </row>
    <row r="3326" spans="1:34" ht="14.5" x14ac:dyDescent="0.35">
      <c r="A3326" s="681" t="s">
        <v>7740</v>
      </c>
      <c r="B3326" s="682" t="s">
        <v>6579</v>
      </c>
      <c r="C3326" s="419"/>
      <c r="D3326" s="419"/>
      <c r="E3326" s="419"/>
      <c r="F3326" s="419"/>
      <c r="G3326" s="419"/>
      <c r="H3326" s="419"/>
      <c r="I3326" s="419"/>
      <c r="J3326" s="419"/>
      <c r="K3326" s="419"/>
      <c r="L3326" s="419"/>
      <c r="M3326" t="s">
        <v>3554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 s="419">
        <f t="shared" si="312"/>
        <v>0</v>
      </c>
      <c r="AD3326" s="419">
        <f t="shared" si="313"/>
        <v>0</v>
      </c>
      <c r="AE3326" s="419">
        <f t="shared" si="314"/>
        <v>0</v>
      </c>
      <c r="AF3326" s="419">
        <f t="shared" si="315"/>
        <v>0</v>
      </c>
      <c r="AG3326" s="419">
        <f t="shared" si="316"/>
        <v>0</v>
      </c>
      <c r="AH3326" s="419">
        <f t="shared" si="317"/>
        <v>0</v>
      </c>
    </row>
    <row r="3327" spans="1:34" ht="14.5" x14ac:dyDescent="0.35">
      <c r="A3327" s="681" t="s">
        <v>7485</v>
      </c>
      <c r="B3327" s="682" t="s">
        <v>6580</v>
      </c>
      <c r="C3327" s="419"/>
      <c r="D3327" s="419"/>
      <c r="E3327" s="419"/>
      <c r="F3327" s="419"/>
      <c r="G3327" s="419"/>
      <c r="H3327" s="419"/>
      <c r="I3327" s="419"/>
      <c r="J3327" s="419"/>
      <c r="K3327" s="419"/>
      <c r="L3327" s="419"/>
      <c r="M3327" t="s">
        <v>1109</v>
      </c>
      <c r="N3327">
        <v>2</v>
      </c>
      <c r="O3327">
        <v>1</v>
      </c>
      <c r="P3327">
        <v>1</v>
      </c>
      <c r="Q3327">
        <v>1</v>
      </c>
      <c r="R3327">
        <v>0</v>
      </c>
      <c r="S3327">
        <v>0</v>
      </c>
      <c r="T3327">
        <v>1</v>
      </c>
      <c r="U3327">
        <v>0</v>
      </c>
      <c r="V3327">
        <v>0</v>
      </c>
      <c r="W3327">
        <v>1</v>
      </c>
      <c r="X3327">
        <v>0</v>
      </c>
      <c r="Y3327">
        <v>0</v>
      </c>
      <c r="Z3327">
        <v>0</v>
      </c>
      <c r="AA3327">
        <v>0</v>
      </c>
      <c r="AB3327">
        <v>0</v>
      </c>
      <c r="AC3327" s="419">
        <f t="shared" si="312"/>
        <v>0</v>
      </c>
      <c r="AD3327" s="419">
        <f t="shared" si="313"/>
        <v>0</v>
      </c>
      <c r="AE3327" s="419">
        <f t="shared" si="314"/>
        <v>0</v>
      </c>
      <c r="AF3327" s="419">
        <f t="shared" si="315"/>
        <v>1</v>
      </c>
      <c r="AG3327" s="419">
        <f t="shared" si="316"/>
        <v>0</v>
      </c>
      <c r="AH3327" s="419">
        <f t="shared" si="317"/>
        <v>0</v>
      </c>
    </row>
    <row r="3328" spans="1:34" ht="14.5" x14ac:dyDescent="0.35">
      <c r="A3328" s="681" t="s">
        <v>10350</v>
      </c>
      <c r="B3328" s="682" t="s">
        <v>10349</v>
      </c>
      <c r="C3328" s="419"/>
      <c r="D3328" s="419"/>
      <c r="E3328" s="419"/>
      <c r="F3328" s="419"/>
      <c r="G3328" s="419"/>
      <c r="H3328" s="419"/>
      <c r="I3328" s="419"/>
      <c r="J3328" s="419"/>
      <c r="K3328" s="419"/>
      <c r="L3328" s="419"/>
      <c r="M3328" t="s">
        <v>10351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 s="419">
        <f t="shared" si="312"/>
        <v>0</v>
      </c>
      <c r="AD3328" s="419">
        <f t="shared" si="313"/>
        <v>0</v>
      </c>
      <c r="AE3328" s="419">
        <f t="shared" si="314"/>
        <v>0</v>
      </c>
      <c r="AF3328" s="419">
        <f t="shared" si="315"/>
        <v>0</v>
      </c>
      <c r="AG3328" s="419">
        <f t="shared" si="316"/>
        <v>0</v>
      </c>
      <c r="AH3328" s="419">
        <f t="shared" si="317"/>
        <v>0</v>
      </c>
    </row>
    <row r="3329" spans="1:34" ht="14.5" x14ac:dyDescent="0.35">
      <c r="A3329" s="681" t="s">
        <v>7613</v>
      </c>
      <c r="B3329" s="682" t="s">
        <v>6581</v>
      </c>
      <c r="C3329" s="419"/>
      <c r="D3329" s="419"/>
      <c r="E3329" s="419"/>
      <c r="F3329" s="419"/>
      <c r="G3329" s="419"/>
      <c r="H3329" s="419"/>
      <c r="I3329" s="419"/>
      <c r="J3329" s="419"/>
      <c r="K3329" s="419"/>
      <c r="L3329" s="419"/>
      <c r="M3329" t="s">
        <v>6582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 s="419">
        <f t="shared" si="312"/>
        <v>0</v>
      </c>
      <c r="AD3329" s="419">
        <f t="shared" si="313"/>
        <v>0</v>
      </c>
      <c r="AE3329" s="419">
        <f t="shared" si="314"/>
        <v>0</v>
      </c>
      <c r="AF3329" s="419">
        <f t="shared" si="315"/>
        <v>0</v>
      </c>
      <c r="AG3329" s="419">
        <f t="shared" si="316"/>
        <v>0</v>
      </c>
      <c r="AH3329" s="419">
        <f t="shared" si="317"/>
        <v>0</v>
      </c>
    </row>
    <row r="3330" spans="1:34" ht="14.5" x14ac:dyDescent="0.35">
      <c r="A3330" s="681" t="s">
        <v>13688</v>
      </c>
      <c r="B3330" s="682" t="s">
        <v>14342</v>
      </c>
      <c r="C3330" s="419"/>
      <c r="D3330" s="419"/>
      <c r="E3330" s="419"/>
      <c r="F3330" s="419"/>
      <c r="G3330" s="419"/>
      <c r="H3330" s="419"/>
      <c r="I3330" s="419"/>
      <c r="J3330" s="419"/>
      <c r="K3330" s="419"/>
      <c r="L3330" s="419"/>
      <c r="M3330" t="s">
        <v>13687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 s="419">
        <f t="shared" si="312"/>
        <v>0</v>
      </c>
      <c r="AD3330" s="419">
        <f t="shared" si="313"/>
        <v>0</v>
      </c>
      <c r="AE3330" s="419">
        <f t="shared" si="314"/>
        <v>0</v>
      </c>
      <c r="AF3330" s="419">
        <f t="shared" si="315"/>
        <v>0</v>
      </c>
      <c r="AG3330" s="419">
        <f t="shared" si="316"/>
        <v>0</v>
      </c>
      <c r="AH3330" s="419">
        <f t="shared" si="317"/>
        <v>0</v>
      </c>
    </row>
    <row r="3331" spans="1:34" ht="14.5" x14ac:dyDescent="0.35">
      <c r="A3331" s="681" t="s">
        <v>13692</v>
      </c>
      <c r="B3331" s="682" t="s">
        <v>14342</v>
      </c>
      <c r="C3331" s="419"/>
      <c r="D3331" s="419"/>
      <c r="E3331" s="419"/>
      <c r="F3331" s="419"/>
      <c r="G3331" s="419"/>
      <c r="H3331" s="419"/>
      <c r="I3331" s="419"/>
      <c r="J3331" s="419"/>
      <c r="K3331" s="419"/>
      <c r="L3331" s="419"/>
      <c r="M3331" t="s">
        <v>13693</v>
      </c>
      <c r="N3331">
        <v>9</v>
      </c>
      <c r="O3331">
        <v>5</v>
      </c>
      <c r="P3331">
        <v>4</v>
      </c>
      <c r="Q3331">
        <v>0</v>
      </c>
      <c r="R3331">
        <v>2</v>
      </c>
      <c r="S3331">
        <v>0</v>
      </c>
      <c r="T3331">
        <v>0</v>
      </c>
      <c r="U3331">
        <v>7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4</v>
      </c>
      <c r="AB3331">
        <v>0</v>
      </c>
      <c r="AC3331" s="419">
        <f t="shared" si="312"/>
        <v>0</v>
      </c>
      <c r="AD3331" s="419">
        <f t="shared" si="313"/>
        <v>1</v>
      </c>
      <c r="AE3331" s="419">
        <f t="shared" si="314"/>
        <v>0</v>
      </c>
      <c r="AF3331" s="419">
        <f t="shared" si="315"/>
        <v>0</v>
      </c>
      <c r="AG3331" s="419">
        <f t="shared" si="316"/>
        <v>3</v>
      </c>
      <c r="AH3331" s="419">
        <f t="shared" si="317"/>
        <v>0</v>
      </c>
    </row>
    <row r="3332" spans="1:34" ht="14.5" x14ac:dyDescent="0.35">
      <c r="A3332" s="681" t="s">
        <v>7423</v>
      </c>
      <c r="B3332" s="682" t="s">
        <v>6583</v>
      </c>
      <c r="C3332" s="419"/>
      <c r="D3332" s="419"/>
      <c r="E3332" s="419"/>
      <c r="F3332" s="419"/>
      <c r="G3332" s="419"/>
      <c r="H3332" s="419"/>
      <c r="I3332" s="419"/>
      <c r="J3332" s="419"/>
      <c r="K3332" s="419"/>
      <c r="L3332" s="419"/>
      <c r="M3332" t="s">
        <v>7424</v>
      </c>
      <c r="N3332">
        <v>12</v>
      </c>
      <c r="O3332">
        <v>5</v>
      </c>
      <c r="P3332">
        <v>7</v>
      </c>
      <c r="Q3332">
        <v>8</v>
      </c>
      <c r="R3332">
        <v>0</v>
      </c>
      <c r="S3332">
        <v>0</v>
      </c>
      <c r="T3332">
        <v>2</v>
      </c>
      <c r="U3332">
        <v>2</v>
      </c>
      <c r="V3332">
        <v>0</v>
      </c>
      <c r="W3332">
        <v>4</v>
      </c>
      <c r="X3332">
        <v>0</v>
      </c>
      <c r="Y3332">
        <v>0</v>
      </c>
      <c r="Z3332">
        <v>1</v>
      </c>
      <c r="AA3332">
        <v>0</v>
      </c>
      <c r="AB3332">
        <v>0</v>
      </c>
      <c r="AC3332" s="419">
        <f t="shared" ref="AC3332:AC3395" si="318">+Q3332-W3332</f>
        <v>4</v>
      </c>
      <c r="AD3332" s="419">
        <f t="shared" ref="AD3332:AD3395" si="319">+R3332-X3332</f>
        <v>0</v>
      </c>
      <c r="AE3332" s="419">
        <f t="shared" ref="AE3332:AE3395" si="320">+S3332-Y3332</f>
        <v>0</v>
      </c>
      <c r="AF3332" s="419">
        <f t="shared" ref="AF3332:AF3395" si="321">+T3332-Z3332</f>
        <v>1</v>
      </c>
      <c r="AG3332" s="419">
        <f t="shared" ref="AG3332:AG3395" si="322">+U3332-AA3332</f>
        <v>2</v>
      </c>
      <c r="AH3332" s="419">
        <f t="shared" ref="AH3332:AH3395" si="323">+V3332-AB3332</f>
        <v>0</v>
      </c>
    </row>
    <row r="3333" spans="1:34" ht="14.5" x14ac:dyDescent="0.35">
      <c r="A3333" s="681" t="s">
        <v>7471</v>
      </c>
      <c r="B3333" s="682" t="s">
        <v>6585</v>
      </c>
      <c r="C3333" s="419"/>
      <c r="D3333" s="419"/>
      <c r="E3333" s="419"/>
      <c r="F3333" s="419"/>
      <c r="G3333" s="419"/>
      <c r="H3333" s="419"/>
      <c r="I3333" s="419"/>
      <c r="J3333" s="419"/>
      <c r="K3333" s="419"/>
      <c r="L3333" s="419"/>
      <c r="M3333" t="s">
        <v>798</v>
      </c>
      <c r="N3333">
        <v>29</v>
      </c>
      <c r="O3333">
        <v>12</v>
      </c>
      <c r="P3333">
        <v>17</v>
      </c>
      <c r="Q3333">
        <v>2</v>
      </c>
      <c r="R3333">
        <v>4</v>
      </c>
      <c r="S3333">
        <v>3</v>
      </c>
      <c r="T3333">
        <v>3</v>
      </c>
      <c r="U3333">
        <v>17</v>
      </c>
      <c r="V3333">
        <v>0</v>
      </c>
      <c r="W3333">
        <v>1</v>
      </c>
      <c r="X3333">
        <v>2</v>
      </c>
      <c r="Y3333">
        <v>0</v>
      </c>
      <c r="Z3333">
        <v>3</v>
      </c>
      <c r="AA3333">
        <v>6</v>
      </c>
      <c r="AB3333">
        <v>0</v>
      </c>
      <c r="AC3333" s="419">
        <f t="shared" si="318"/>
        <v>1</v>
      </c>
      <c r="AD3333" s="419">
        <f t="shared" si="319"/>
        <v>2</v>
      </c>
      <c r="AE3333" s="419">
        <f t="shared" si="320"/>
        <v>3</v>
      </c>
      <c r="AF3333" s="419">
        <f t="shared" si="321"/>
        <v>0</v>
      </c>
      <c r="AG3333" s="419">
        <f t="shared" si="322"/>
        <v>11</v>
      </c>
      <c r="AH3333" s="419">
        <f t="shared" si="323"/>
        <v>0</v>
      </c>
    </row>
    <row r="3334" spans="1:34" ht="14.5" x14ac:dyDescent="0.35">
      <c r="A3334" s="681" t="s">
        <v>7429</v>
      </c>
      <c r="B3334" s="682" t="s">
        <v>6587</v>
      </c>
      <c r="C3334" s="419"/>
      <c r="D3334" s="419"/>
      <c r="E3334" s="419"/>
      <c r="F3334" s="419"/>
      <c r="G3334" s="419"/>
      <c r="H3334" s="419"/>
      <c r="I3334" s="419"/>
      <c r="J3334" s="419"/>
      <c r="K3334" s="419"/>
      <c r="L3334" s="419"/>
      <c r="M3334" t="s">
        <v>313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 s="419">
        <f t="shared" si="318"/>
        <v>0</v>
      </c>
      <c r="AD3334" s="419">
        <f t="shared" si="319"/>
        <v>0</v>
      </c>
      <c r="AE3334" s="419">
        <f t="shared" si="320"/>
        <v>0</v>
      </c>
      <c r="AF3334" s="419">
        <f t="shared" si="321"/>
        <v>0</v>
      </c>
      <c r="AG3334" s="419">
        <f t="shared" si="322"/>
        <v>0</v>
      </c>
      <c r="AH3334" s="419">
        <f t="shared" si="323"/>
        <v>0</v>
      </c>
    </row>
    <row r="3335" spans="1:34" ht="14.5" x14ac:dyDescent="0.35">
      <c r="A3335" s="681" t="s">
        <v>9298</v>
      </c>
      <c r="B3335" s="682" t="s">
        <v>9297</v>
      </c>
      <c r="C3335" s="419"/>
      <c r="D3335" s="419"/>
      <c r="E3335" s="419"/>
      <c r="F3335" s="419"/>
      <c r="G3335" s="419"/>
      <c r="H3335" s="419"/>
      <c r="I3335" s="419"/>
      <c r="J3335" s="419"/>
      <c r="K3335" s="419"/>
      <c r="L3335" s="419"/>
      <c r="M3335" t="s">
        <v>1879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 s="419">
        <f t="shared" si="318"/>
        <v>0</v>
      </c>
      <c r="AD3335" s="419">
        <f t="shared" si="319"/>
        <v>0</v>
      </c>
      <c r="AE3335" s="419">
        <f t="shared" si="320"/>
        <v>0</v>
      </c>
      <c r="AF3335" s="419">
        <f t="shared" si="321"/>
        <v>0</v>
      </c>
      <c r="AG3335" s="419">
        <f t="shared" si="322"/>
        <v>0</v>
      </c>
      <c r="AH3335" s="419">
        <f t="shared" si="323"/>
        <v>0</v>
      </c>
    </row>
    <row r="3336" spans="1:34" ht="14.5" x14ac:dyDescent="0.35">
      <c r="A3336" s="681" t="s">
        <v>9306</v>
      </c>
      <c r="B3336" s="682" t="s">
        <v>9305</v>
      </c>
      <c r="C3336" s="419"/>
      <c r="D3336" s="419"/>
      <c r="E3336" s="419"/>
      <c r="F3336" s="419"/>
      <c r="G3336" s="419"/>
      <c r="H3336" s="419"/>
      <c r="I3336" s="419"/>
      <c r="J3336" s="419"/>
      <c r="K3336" s="419"/>
      <c r="L3336" s="419"/>
      <c r="M3336" t="s">
        <v>21668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 s="419">
        <f t="shared" si="318"/>
        <v>0</v>
      </c>
      <c r="AD3336" s="419">
        <f t="shared" si="319"/>
        <v>0</v>
      </c>
      <c r="AE3336" s="419">
        <f t="shared" si="320"/>
        <v>0</v>
      </c>
      <c r="AF3336" s="419">
        <f t="shared" si="321"/>
        <v>0</v>
      </c>
      <c r="AG3336" s="419">
        <f t="shared" si="322"/>
        <v>0</v>
      </c>
      <c r="AH3336" s="419">
        <f t="shared" si="323"/>
        <v>0</v>
      </c>
    </row>
    <row r="3337" spans="1:34" ht="14.5" x14ac:dyDescent="0.35">
      <c r="A3337" s="681" t="s">
        <v>7713</v>
      </c>
      <c r="B3337" s="682" t="s">
        <v>6588</v>
      </c>
      <c r="C3337" s="419"/>
      <c r="D3337" s="419"/>
      <c r="E3337" s="419"/>
      <c r="F3337" s="419"/>
      <c r="G3337" s="419"/>
      <c r="H3337" s="419"/>
      <c r="I3337" s="419"/>
      <c r="J3337" s="419"/>
      <c r="K3337" s="419"/>
      <c r="L3337" s="419"/>
      <c r="M3337" t="s">
        <v>6589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 s="419">
        <f t="shared" si="318"/>
        <v>0</v>
      </c>
      <c r="AD3337" s="419">
        <f t="shared" si="319"/>
        <v>0</v>
      </c>
      <c r="AE3337" s="419">
        <f t="shared" si="320"/>
        <v>0</v>
      </c>
      <c r="AF3337" s="419">
        <f t="shared" si="321"/>
        <v>0</v>
      </c>
      <c r="AG3337" s="419">
        <f t="shared" si="322"/>
        <v>0</v>
      </c>
      <c r="AH3337" s="419">
        <f t="shared" si="323"/>
        <v>0</v>
      </c>
    </row>
    <row r="3338" spans="1:34" ht="14.5" x14ac:dyDescent="0.35">
      <c r="A3338" s="681" t="s">
        <v>7561</v>
      </c>
      <c r="B3338" s="682" t="s">
        <v>6590</v>
      </c>
      <c r="C3338" s="419"/>
      <c r="D3338" s="419"/>
      <c r="E3338" s="419"/>
      <c r="F3338" s="419"/>
      <c r="G3338" s="419"/>
      <c r="H3338" s="419"/>
      <c r="I3338" s="419"/>
      <c r="J3338" s="419"/>
      <c r="K3338" s="419"/>
      <c r="L3338" s="419"/>
      <c r="M3338" t="s">
        <v>6591</v>
      </c>
      <c r="N3338">
        <v>1</v>
      </c>
      <c r="O3338">
        <v>1</v>
      </c>
      <c r="P3338">
        <v>0</v>
      </c>
      <c r="Q3338">
        <v>0</v>
      </c>
      <c r="R3338">
        <v>0</v>
      </c>
      <c r="S3338">
        <v>1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1</v>
      </c>
      <c r="Z3338">
        <v>0</v>
      </c>
      <c r="AA3338">
        <v>0</v>
      </c>
      <c r="AB3338">
        <v>0</v>
      </c>
      <c r="AC3338" s="419">
        <f t="shared" si="318"/>
        <v>0</v>
      </c>
      <c r="AD3338" s="419">
        <f t="shared" si="319"/>
        <v>0</v>
      </c>
      <c r="AE3338" s="419">
        <f t="shared" si="320"/>
        <v>0</v>
      </c>
      <c r="AF3338" s="419">
        <f t="shared" si="321"/>
        <v>0</v>
      </c>
      <c r="AG3338" s="419">
        <f t="shared" si="322"/>
        <v>0</v>
      </c>
      <c r="AH3338" s="419">
        <f t="shared" si="323"/>
        <v>0</v>
      </c>
    </row>
    <row r="3339" spans="1:34" ht="14.5" x14ac:dyDescent="0.35">
      <c r="A3339" s="681" t="s">
        <v>7470</v>
      </c>
      <c r="B3339" s="682" t="s">
        <v>6594</v>
      </c>
      <c r="C3339" s="419"/>
      <c r="D3339" s="419"/>
      <c r="E3339" s="419"/>
      <c r="F3339" s="419"/>
      <c r="G3339" s="419"/>
      <c r="H3339" s="419"/>
      <c r="I3339" s="419"/>
      <c r="J3339" s="419"/>
      <c r="K3339" s="419"/>
      <c r="L3339" s="419"/>
      <c r="M3339" t="s">
        <v>7106</v>
      </c>
      <c r="N3339">
        <v>3</v>
      </c>
      <c r="O3339">
        <v>2</v>
      </c>
      <c r="P3339">
        <v>1</v>
      </c>
      <c r="Q3339">
        <v>0</v>
      </c>
      <c r="R3339">
        <v>2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2</v>
      </c>
      <c r="Y3339">
        <v>0</v>
      </c>
      <c r="Z3339">
        <v>0</v>
      </c>
      <c r="AA3339">
        <v>0</v>
      </c>
      <c r="AB3339">
        <v>0</v>
      </c>
      <c r="AC3339" s="419">
        <f t="shared" si="318"/>
        <v>0</v>
      </c>
      <c r="AD3339" s="419">
        <f t="shared" si="319"/>
        <v>0</v>
      </c>
      <c r="AE3339" s="419">
        <f t="shared" si="320"/>
        <v>0</v>
      </c>
      <c r="AF3339" s="419">
        <f t="shared" si="321"/>
        <v>0</v>
      </c>
      <c r="AG3339" s="419">
        <f t="shared" si="322"/>
        <v>1</v>
      </c>
      <c r="AH3339" s="419">
        <f t="shared" si="323"/>
        <v>0</v>
      </c>
    </row>
    <row r="3340" spans="1:34" ht="14.5" x14ac:dyDescent="0.35">
      <c r="A3340" s="681" t="s">
        <v>7622</v>
      </c>
      <c r="B3340" s="682" t="s">
        <v>6596</v>
      </c>
      <c r="C3340" s="419"/>
      <c r="D3340" s="419"/>
      <c r="E3340" s="419"/>
      <c r="F3340" s="419"/>
      <c r="G3340" s="419"/>
      <c r="H3340" s="419"/>
      <c r="I3340" s="419"/>
      <c r="J3340" s="419"/>
      <c r="K3340" s="419"/>
      <c r="L3340" s="419"/>
      <c r="M3340" t="s">
        <v>165</v>
      </c>
      <c r="N3340">
        <v>18</v>
      </c>
      <c r="O3340">
        <v>11</v>
      </c>
      <c r="P3340">
        <v>7</v>
      </c>
      <c r="Q3340">
        <v>1</v>
      </c>
      <c r="R3340">
        <v>1</v>
      </c>
      <c r="S3340">
        <v>0</v>
      </c>
      <c r="T3340">
        <v>4</v>
      </c>
      <c r="U3340">
        <v>12</v>
      </c>
      <c r="V3340">
        <v>0</v>
      </c>
      <c r="W3340">
        <v>0</v>
      </c>
      <c r="X3340">
        <v>0</v>
      </c>
      <c r="Y3340">
        <v>0</v>
      </c>
      <c r="Z3340">
        <v>1</v>
      </c>
      <c r="AA3340">
        <v>10</v>
      </c>
      <c r="AB3340">
        <v>0</v>
      </c>
      <c r="AC3340" s="419">
        <f t="shared" si="318"/>
        <v>1</v>
      </c>
      <c r="AD3340" s="419">
        <f t="shared" si="319"/>
        <v>1</v>
      </c>
      <c r="AE3340" s="419">
        <f t="shared" si="320"/>
        <v>0</v>
      </c>
      <c r="AF3340" s="419">
        <f t="shared" si="321"/>
        <v>3</v>
      </c>
      <c r="AG3340" s="419">
        <f t="shared" si="322"/>
        <v>2</v>
      </c>
      <c r="AH3340" s="419">
        <f t="shared" si="323"/>
        <v>0</v>
      </c>
    </row>
    <row r="3341" spans="1:34" ht="14.5" x14ac:dyDescent="0.35">
      <c r="A3341" s="681" t="s">
        <v>7708</v>
      </c>
      <c r="B3341" s="682" t="s">
        <v>6597</v>
      </c>
      <c r="C3341" s="419"/>
      <c r="D3341" s="419"/>
      <c r="E3341" s="419"/>
      <c r="F3341" s="419"/>
      <c r="G3341" s="419"/>
      <c r="H3341" s="419"/>
      <c r="I3341" s="419"/>
      <c r="J3341" s="419"/>
      <c r="K3341" s="419"/>
      <c r="L3341" s="419"/>
      <c r="M3341" t="s">
        <v>3237</v>
      </c>
      <c r="N3341">
        <v>31</v>
      </c>
      <c r="O3341">
        <v>22</v>
      </c>
      <c r="P3341">
        <v>9</v>
      </c>
      <c r="Q3341">
        <v>3</v>
      </c>
      <c r="R3341">
        <v>2</v>
      </c>
      <c r="S3341">
        <v>8</v>
      </c>
      <c r="T3341">
        <v>4</v>
      </c>
      <c r="U3341">
        <v>4</v>
      </c>
      <c r="V3341">
        <v>10</v>
      </c>
      <c r="W3341">
        <v>3</v>
      </c>
      <c r="X3341">
        <v>2</v>
      </c>
      <c r="Y3341">
        <v>5</v>
      </c>
      <c r="Z3341">
        <v>2</v>
      </c>
      <c r="AA3341">
        <v>4</v>
      </c>
      <c r="AB3341">
        <v>6</v>
      </c>
      <c r="AC3341" s="419">
        <f t="shared" si="318"/>
        <v>0</v>
      </c>
      <c r="AD3341" s="419">
        <f t="shared" si="319"/>
        <v>0</v>
      </c>
      <c r="AE3341" s="419">
        <f t="shared" si="320"/>
        <v>3</v>
      </c>
      <c r="AF3341" s="419">
        <f t="shared" si="321"/>
        <v>2</v>
      </c>
      <c r="AG3341" s="419">
        <f t="shared" si="322"/>
        <v>0</v>
      </c>
      <c r="AH3341" s="419">
        <f t="shared" si="323"/>
        <v>4</v>
      </c>
    </row>
    <row r="3342" spans="1:34" ht="14.5" x14ac:dyDescent="0.35">
      <c r="A3342" s="681" t="s">
        <v>11512</v>
      </c>
      <c r="B3342" s="682" t="s">
        <v>11511</v>
      </c>
      <c r="C3342" s="419"/>
      <c r="D3342" s="419"/>
      <c r="E3342" s="419"/>
      <c r="F3342" s="419"/>
      <c r="G3342" s="419"/>
      <c r="H3342" s="419"/>
      <c r="I3342" s="419"/>
      <c r="J3342" s="419"/>
      <c r="K3342" s="419"/>
      <c r="L3342" s="419"/>
      <c r="M3342" t="s">
        <v>11513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 s="419">
        <f t="shared" si="318"/>
        <v>0</v>
      </c>
      <c r="AD3342" s="419">
        <f t="shared" si="319"/>
        <v>0</v>
      </c>
      <c r="AE3342" s="419">
        <f t="shared" si="320"/>
        <v>0</v>
      </c>
      <c r="AF3342" s="419">
        <f t="shared" si="321"/>
        <v>0</v>
      </c>
      <c r="AG3342" s="419">
        <f t="shared" si="322"/>
        <v>0</v>
      </c>
      <c r="AH3342" s="419">
        <f t="shared" si="323"/>
        <v>0</v>
      </c>
    </row>
    <row r="3343" spans="1:34" ht="14.5" x14ac:dyDescent="0.35">
      <c r="A3343" s="681" t="s">
        <v>7820</v>
      </c>
      <c r="B3343" s="682" t="s">
        <v>6598</v>
      </c>
      <c r="C3343" s="419"/>
      <c r="D3343" s="419"/>
      <c r="E3343" s="419"/>
      <c r="F3343" s="419"/>
      <c r="G3343" s="419"/>
      <c r="H3343" s="419"/>
      <c r="I3343" s="419"/>
      <c r="J3343" s="419"/>
      <c r="K3343" s="419"/>
      <c r="L3343" s="419"/>
      <c r="M3343" t="s">
        <v>6599</v>
      </c>
      <c r="N3343">
        <v>21</v>
      </c>
      <c r="O3343">
        <v>11</v>
      </c>
      <c r="P3343">
        <v>10</v>
      </c>
      <c r="Q3343">
        <v>3</v>
      </c>
      <c r="R3343">
        <v>0</v>
      </c>
      <c r="S3343">
        <v>5</v>
      </c>
      <c r="T3343">
        <v>3</v>
      </c>
      <c r="U3343">
        <v>8</v>
      </c>
      <c r="V3343">
        <v>2</v>
      </c>
      <c r="W3343">
        <v>3</v>
      </c>
      <c r="X3343">
        <v>0</v>
      </c>
      <c r="Y3343">
        <v>1</v>
      </c>
      <c r="Z3343">
        <v>2</v>
      </c>
      <c r="AA3343">
        <v>3</v>
      </c>
      <c r="AB3343">
        <v>2</v>
      </c>
      <c r="AC3343" s="419">
        <f t="shared" si="318"/>
        <v>0</v>
      </c>
      <c r="AD3343" s="419">
        <f t="shared" si="319"/>
        <v>0</v>
      </c>
      <c r="AE3343" s="419">
        <f t="shared" si="320"/>
        <v>4</v>
      </c>
      <c r="AF3343" s="419">
        <f t="shared" si="321"/>
        <v>1</v>
      </c>
      <c r="AG3343" s="419">
        <f t="shared" si="322"/>
        <v>5</v>
      </c>
      <c r="AH3343" s="419">
        <f t="shared" si="323"/>
        <v>0</v>
      </c>
    </row>
    <row r="3344" spans="1:34" ht="14.5" x14ac:dyDescent="0.35">
      <c r="A3344" s="681" t="s">
        <v>11633</v>
      </c>
      <c r="B3344" s="682" t="s">
        <v>11632</v>
      </c>
      <c r="C3344" s="419"/>
      <c r="D3344" s="419"/>
      <c r="E3344" s="419"/>
      <c r="F3344" s="419"/>
      <c r="G3344" s="419"/>
      <c r="H3344" s="419"/>
      <c r="I3344" s="419"/>
      <c r="J3344" s="419"/>
      <c r="K3344" s="419"/>
      <c r="L3344" s="419"/>
      <c r="M3344" t="s">
        <v>21669</v>
      </c>
      <c r="N3344">
        <v>9</v>
      </c>
      <c r="O3344">
        <v>4</v>
      </c>
      <c r="P3344">
        <v>5</v>
      </c>
      <c r="Q3344">
        <v>0</v>
      </c>
      <c r="R3344">
        <v>3</v>
      </c>
      <c r="S3344">
        <v>0</v>
      </c>
      <c r="T3344">
        <v>4</v>
      </c>
      <c r="U3344">
        <v>2</v>
      </c>
      <c r="V3344">
        <v>0</v>
      </c>
      <c r="W3344">
        <v>0</v>
      </c>
      <c r="X3344">
        <v>1</v>
      </c>
      <c r="Y3344">
        <v>0</v>
      </c>
      <c r="Z3344">
        <v>3</v>
      </c>
      <c r="AA3344">
        <v>0</v>
      </c>
      <c r="AB3344">
        <v>0</v>
      </c>
      <c r="AC3344" s="419">
        <f t="shared" si="318"/>
        <v>0</v>
      </c>
      <c r="AD3344" s="419">
        <f t="shared" si="319"/>
        <v>2</v>
      </c>
      <c r="AE3344" s="419">
        <f t="shared" si="320"/>
        <v>0</v>
      </c>
      <c r="AF3344" s="419">
        <f t="shared" si="321"/>
        <v>1</v>
      </c>
      <c r="AG3344" s="419">
        <f t="shared" si="322"/>
        <v>2</v>
      </c>
      <c r="AH3344" s="419">
        <f t="shared" si="323"/>
        <v>0</v>
      </c>
    </row>
    <row r="3345" spans="1:34" ht="14.5" x14ac:dyDescent="0.35">
      <c r="A3345" s="681" t="s">
        <v>7819</v>
      </c>
      <c r="B3345" s="682" t="s">
        <v>6601</v>
      </c>
      <c r="C3345" s="419"/>
      <c r="D3345" s="419"/>
      <c r="E3345" s="419"/>
      <c r="F3345" s="419"/>
      <c r="G3345" s="419"/>
      <c r="H3345" s="419"/>
      <c r="I3345" s="419"/>
      <c r="J3345" s="419"/>
      <c r="K3345" s="419"/>
      <c r="L3345" s="419"/>
      <c r="M3345" t="s">
        <v>21378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 s="419">
        <f t="shared" si="318"/>
        <v>0</v>
      </c>
      <c r="AD3345" s="419">
        <f t="shared" si="319"/>
        <v>0</v>
      </c>
      <c r="AE3345" s="419">
        <f t="shared" si="320"/>
        <v>0</v>
      </c>
      <c r="AF3345" s="419">
        <f t="shared" si="321"/>
        <v>0</v>
      </c>
      <c r="AG3345" s="419">
        <f t="shared" si="322"/>
        <v>0</v>
      </c>
      <c r="AH3345" s="419">
        <f t="shared" si="323"/>
        <v>0</v>
      </c>
    </row>
    <row r="3346" spans="1:34" ht="14.5" x14ac:dyDescent="0.35">
      <c r="A3346" s="681" t="s">
        <v>7551</v>
      </c>
      <c r="B3346" s="682" t="s">
        <v>6602</v>
      </c>
      <c r="C3346" s="419"/>
      <c r="D3346" s="419"/>
      <c r="E3346" s="419"/>
      <c r="F3346" s="419"/>
      <c r="G3346" s="419"/>
      <c r="H3346" s="419"/>
      <c r="I3346" s="419"/>
      <c r="J3346" s="419"/>
      <c r="K3346" s="419"/>
      <c r="L3346" s="419"/>
      <c r="M3346" t="s">
        <v>15685</v>
      </c>
      <c r="N3346">
        <v>16</v>
      </c>
      <c r="O3346">
        <v>9</v>
      </c>
      <c r="P3346">
        <v>7</v>
      </c>
      <c r="Q3346">
        <v>0</v>
      </c>
      <c r="R3346">
        <v>5</v>
      </c>
      <c r="S3346">
        <v>3</v>
      </c>
      <c r="T3346">
        <v>7</v>
      </c>
      <c r="U3346">
        <v>1</v>
      </c>
      <c r="V3346">
        <v>0</v>
      </c>
      <c r="W3346">
        <v>0</v>
      </c>
      <c r="X3346">
        <v>4</v>
      </c>
      <c r="Y3346">
        <v>1</v>
      </c>
      <c r="Z3346">
        <v>4</v>
      </c>
      <c r="AA3346">
        <v>0</v>
      </c>
      <c r="AB3346">
        <v>0</v>
      </c>
      <c r="AC3346" s="419">
        <f t="shared" si="318"/>
        <v>0</v>
      </c>
      <c r="AD3346" s="419">
        <f t="shared" si="319"/>
        <v>1</v>
      </c>
      <c r="AE3346" s="419">
        <f t="shared" si="320"/>
        <v>2</v>
      </c>
      <c r="AF3346" s="419">
        <f t="shared" si="321"/>
        <v>3</v>
      </c>
      <c r="AG3346" s="419">
        <f t="shared" si="322"/>
        <v>1</v>
      </c>
      <c r="AH3346" s="419">
        <f t="shared" si="323"/>
        <v>0</v>
      </c>
    </row>
    <row r="3347" spans="1:34" ht="14.5" x14ac:dyDescent="0.35">
      <c r="A3347" s="681" t="s">
        <v>7553</v>
      </c>
      <c r="B3347" s="682" t="s">
        <v>6603</v>
      </c>
      <c r="C3347" s="419"/>
      <c r="D3347" s="419"/>
      <c r="E3347" s="419"/>
      <c r="F3347" s="419"/>
      <c r="G3347" s="419"/>
      <c r="H3347" s="419"/>
      <c r="I3347" s="419"/>
      <c r="J3347" s="419"/>
      <c r="K3347" s="419"/>
      <c r="L3347" s="419"/>
      <c r="M3347" t="s">
        <v>217</v>
      </c>
      <c r="N3347">
        <v>7</v>
      </c>
      <c r="O3347">
        <v>4</v>
      </c>
      <c r="P3347">
        <v>3</v>
      </c>
      <c r="Q3347">
        <v>2</v>
      </c>
      <c r="R3347">
        <v>3</v>
      </c>
      <c r="S3347">
        <v>2</v>
      </c>
      <c r="T3347">
        <v>0</v>
      </c>
      <c r="U3347">
        <v>0</v>
      </c>
      <c r="V3347">
        <v>0</v>
      </c>
      <c r="W3347">
        <v>1</v>
      </c>
      <c r="X3347">
        <v>1</v>
      </c>
      <c r="Y3347">
        <v>2</v>
      </c>
      <c r="Z3347">
        <v>0</v>
      </c>
      <c r="AA3347">
        <v>0</v>
      </c>
      <c r="AB3347">
        <v>0</v>
      </c>
      <c r="AC3347" s="419">
        <f t="shared" si="318"/>
        <v>1</v>
      </c>
      <c r="AD3347" s="419">
        <f t="shared" si="319"/>
        <v>2</v>
      </c>
      <c r="AE3347" s="419">
        <f t="shared" si="320"/>
        <v>0</v>
      </c>
      <c r="AF3347" s="419">
        <f t="shared" si="321"/>
        <v>0</v>
      </c>
      <c r="AG3347" s="419">
        <f t="shared" si="322"/>
        <v>0</v>
      </c>
      <c r="AH3347" s="419">
        <f t="shared" si="323"/>
        <v>0</v>
      </c>
    </row>
    <row r="3348" spans="1:34" ht="14.5" x14ac:dyDescent="0.35">
      <c r="A3348" s="681" t="s">
        <v>7478</v>
      </c>
      <c r="B3348" s="682" t="s">
        <v>6604</v>
      </c>
      <c r="C3348" s="419"/>
      <c r="D3348" s="419"/>
      <c r="E3348" s="419"/>
      <c r="F3348" s="419"/>
      <c r="G3348" s="419"/>
      <c r="H3348" s="419"/>
      <c r="I3348" s="419"/>
      <c r="J3348" s="419"/>
      <c r="K3348" s="419"/>
      <c r="L3348" s="419"/>
      <c r="M3348" t="s">
        <v>6605</v>
      </c>
      <c r="N3348">
        <v>16</v>
      </c>
      <c r="O3348">
        <v>10</v>
      </c>
      <c r="P3348">
        <v>6</v>
      </c>
      <c r="Q3348">
        <v>2</v>
      </c>
      <c r="R3348">
        <v>6</v>
      </c>
      <c r="S3348">
        <v>8</v>
      </c>
      <c r="T3348">
        <v>0</v>
      </c>
      <c r="U3348">
        <v>0</v>
      </c>
      <c r="V3348">
        <v>0</v>
      </c>
      <c r="W3348">
        <v>1</v>
      </c>
      <c r="X3348">
        <v>4</v>
      </c>
      <c r="Y3348">
        <v>5</v>
      </c>
      <c r="Z3348">
        <v>0</v>
      </c>
      <c r="AA3348">
        <v>0</v>
      </c>
      <c r="AB3348">
        <v>0</v>
      </c>
      <c r="AC3348" s="419">
        <f t="shared" si="318"/>
        <v>1</v>
      </c>
      <c r="AD3348" s="419">
        <f t="shared" si="319"/>
        <v>2</v>
      </c>
      <c r="AE3348" s="419">
        <f t="shared" si="320"/>
        <v>3</v>
      </c>
      <c r="AF3348" s="419">
        <f t="shared" si="321"/>
        <v>0</v>
      </c>
      <c r="AG3348" s="419">
        <f t="shared" si="322"/>
        <v>0</v>
      </c>
      <c r="AH3348" s="419">
        <f t="shared" si="323"/>
        <v>0</v>
      </c>
    </row>
    <row r="3349" spans="1:34" ht="14.5" x14ac:dyDescent="0.35">
      <c r="A3349" s="681" t="s">
        <v>10497</v>
      </c>
      <c r="B3349" s="682" t="s">
        <v>10496</v>
      </c>
      <c r="C3349" s="419"/>
      <c r="D3349" s="419"/>
      <c r="E3349" s="419"/>
      <c r="F3349" s="419"/>
      <c r="G3349" s="419"/>
      <c r="H3349" s="419"/>
      <c r="I3349" s="419"/>
      <c r="J3349" s="419"/>
      <c r="K3349" s="419"/>
      <c r="L3349" s="419"/>
      <c r="M3349" t="s">
        <v>10498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 s="419">
        <f t="shared" si="318"/>
        <v>0</v>
      </c>
      <c r="AD3349" s="419">
        <f t="shared" si="319"/>
        <v>0</v>
      </c>
      <c r="AE3349" s="419">
        <f t="shared" si="320"/>
        <v>0</v>
      </c>
      <c r="AF3349" s="419">
        <f t="shared" si="321"/>
        <v>0</v>
      </c>
      <c r="AG3349" s="419">
        <f t="shared" si="322"/>
        <v>0</v>
      </c>
      <c r="AH3349" s="419">
        <f t="shared" si="323"/>
        <v>0</v>
      </c>
    </row>
    <row r="3350" spans="1:34" ht="14.5" x14ac:dyDescent="0.35">
      <c r="A3350" s="681" t="s">
        <v>13695</v>
      </c>
      <c r="B3350" s="682" t="s">
        <v>14342</v>
      </c>
      <c r="C3350" s="419"/>
      <c r="D3350" s="419"/>
      <c r="E3350" s="419"/>
      <c r="F3350" s="419"/>
      <c r="G3350" s="419"/>
      <c r="H3350" s="419"/>
      <c r="I3350" s="419"/>
      <c r="J3350" s="419"/>
      <c r="K3350" s="419"/>
      <c r="L3350" s="419"/>
      <c r="M3350" t="s">
        <v>19121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 s="419">
        <f t="shared" si="318"/>
        <v>0</v>
      </c>
      <c r="AD3350" s="419">
        <f t="shared" si="319"/>
        <v>0</v>
      </c>
      <c r="AE3350" s="419">
        <f t="shared" si="320"/>
        <v>0</v>
      </c>
      <c r="AF3350" s="419">
        <f t="shared" si="321"/>
        <v>0</v>
      </c>
      <c r="AG3350" s="419">
        <f t="shared" si="322"/>
        <v>0</v>
      </c>
      <c r="AH3350" s="419">
        <f t="shared" si="323"/>
        <v>0</v>
      </c>
    </row>
    <row r="3351" spans="1:34" ht="14.5" x14ac:dyDescent="0.35">
      <c r="A3351" s="681" t="s">
        <v>11771</v>
      </c>
      <c r="B3351" s="682" t="s">
        <v>11770</v>
      </c>
      <c r="C3351" s="419"/>
      <c r="D3351" s="419"/>
      <c r="E3351" s="419"/>
      <c r="F3351" s="419"/>
      <c r="G3351" s="419"/>
      <c r="H3351" s="419"/>
      <c r="I3351" s="419"/>
      <c r="J3351" s="419"/>
      <c r="K3351" s="419"/>
      <c r="L3351" s="419"/>
      <c r="M3351" t="s">
        <v>59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 s="419">
        <f t="shared" si="318"/>
        <v>0</v>
      </c>
      <c r="AD3351" s="419">
        <f t="shared" si="319"/>
        <v>0</v>
      </c>
      <c r="AE3351" s="419">
        <f t="shared" si="320"/>
        <v>0</v>
      </c>
      <c r="AF3351" s="419">
        <f t="shared" si="321"/>
        <v>0</v>
      </c>
      <c r="AG3351" s="419">
        <f t="shared" si="322"/>
        <v>0</v>
      </c>
      <c r="AH3351" s="419">
        <f t="shared" si="323"/>
        <v>0</v>
      </c>
    </row>
    <row r="3352" spans="1:34" ht="14.5" x14ac:dyDescent="0.35">
      <c r="A3352" s="681" t="s">
        <v>11784</v>
      </c>
      <c r="B3352" s="682" t="s">
        <v>11783</v>
      </c>
      <c r="C3352" s="419"/>
      <c r="D3352" s="419"/>
      <c r="E3352" s="419"/>
      <c r="F3352" s="419"/>
      <c r="G3352" s="419"/>
      <c r="H3352" s="419"/>
      <c r="I3352" s="419"/>
      <c r="J3352" s="419"/>
      <c r="K3352" s="419"/>
      <c r="L3352" s="419"/>
      <c r="M3352" t="s">
        <v>11785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 s="419">
        <f t="shared" si="318"/>
        <v>0</v>
      </c>
      <c r="AD3352" s="419">
        <f t="shared" si="319"/>
        <v>0</v>
      </c>
      <c r="AE3352" s="419">
        <f t="shared" si="320"/>
        <v>0</v>
      </c>
      <c r="AF3352" s="419">
        <f t="shared" si="321"/>
        <v>0</v>
      </c>
      <c r="AG3352" s="419">
        <f t="shared" si="322"/>
        <v>0</v>
      </c>
      <c r="AH3352" s="419">
        <f t="shared" si="323"/>
        <v>0</v>
      </c>
    </row>
    <row r="3353" spans="1:34" ht="14.5" x14ac:dyDescent="0.35">
      <c r="A3353" s="681" t="s">
        <v>7425</v>
      </c>
      <c r="B3353" s="682" t="s">
        <v>6607</v>
      </c>
      <c r="C3353" s="419"/>
      <c r="D3353" s="419"/>
      <c r="E3353" s="419"/>
      <c r="F3353" s="419"/>
      <c r="G3353" s="419"/>
      <c r="H3353" s="419"/>
      <c r="I3353" s="419"/>
      <c r="J3353" s="419"/>
      <c r="K3353" s="419"/>
      <c r="L3353" s="419"/>
      <c r="M3353" t="s">
        <v>3222</v>
      </c>
      <c r="N3353">
        <v>14</v>
      </c>
      <c r="O3353">
        <v>11</v>
      </c>
      <c r="P3353">
        <v>3</v>
      </c>
      <c r="Q3353">
        <v>4</v>
      </c>
      <c r="R3353">
        <v>2</v>
      </c>
      <c r="S3353">
        <v>3</v>
      </c>
      <c r="T3353">
        <v>3</v>
      </c>
      <c r="U3353">
        <v>0</v>
      </c>
      <c r="V3353">
        <v>2</v>
      </c>
      <c r="W3353">
        <v>1</v>
      </c>
      <c r="X3353">
        <v>2</v>
      </c>
      <c r="Y3353">
        <v>3</v>
      </c>
      <c r="Z3353">
        <v>3</v>
      </c>
      <c r="AA3353">
        <v>0</v>
      </c>
      <c r="AB3353">
        <v>2</v>
      </c>
      <c r="AC3353" s="419">
        <f t="shared" si="318"/>
        <v>3</v>
      </c>
      <c r="AD3353" s="419">
        <f t="shared" si="319"/>
        <v>0</v>
      </c>
      <c r="AE3353" s="419">
        <f t="shared" si="320"/>
        <v>0</v>
      </c>
      <c r="AF3353" s="419">
        <f t="shared" si="321"/>
        <v>0</v>
      </c>
      <c r="AG3353" s="419">
        <f t="shared" si="322"/>
        <v>0</v>
      </c>
      <c r="AH3353" s="419">
        <f t="shared" si="323"/>
        <v>0</v>
      </c>
    </row>
    <row r="3354" spans="1:34" ht="14.5" x14ac:dyDescent="0.35">
      <c r="A3354" s="681" t="s">
        <v>8483</v>
      </c>
      <c r="B3354" s="682" t="s">
        <v>8482</v>
      </c>
      <c r="C3354" s="419"/>
      <c r="D3354" s="419"/>
      <c r="E3354" s="419"/>
      <c r="F3354" s="419"/>
      <c r="G3354" s="419"/>
      <c r="H3354" s="419"/>
      <c r="I3354" s="419"/>
      <c r="J3354" s="419"/>
      <c r="K3354" s="419"/>
      <c r="L3354" s="419"/>
      <c r="M3354" t="s">
        <v>4917</v>
      </c>
      <c r="N3354">
        <v>1</v>
      </c>
      <c r="O3354">
        <v>1</v>
      </c>
      <c r="P3354">
        <v>0</v>
      </c>
      <c r="Q3354">
        <v>0</v>
      </c>
      <c r="R3354">
        <v>0</v>
      </c>
      <c r="S3354">
        <v>0</v>
      </c>
      <c r="T3354">
        <v>1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1</v>
      </c>
      <c r="AA3354">
        <v>0</v>
      </c>
      <c r="AB3354">
        <v>0</v>
      </c>
      <c r="AC3354" s="419">
        <f t="shared" si="318"/>
        <v>0</v>
      </c>
      <c r="AD3354" s="419">
        <f t="shared" si="319"/>
        <v>0</v>
      </c>
      <c r="AE3354" s="419">
        <f t="shared" si="320"/>
        <v>0</v>
      </c>
      <c r="AF3354" s="419">
        <f t="shared" si="321"/>
        <v>0</v>
      </c>
      <c r="AG3354" s="419">
        <f t="shared" si="322"/>
        <v>0</v>
      </c>
      <c r="AH3354" s="419">
        <f t="shared" si="323"/>
        <v>0</v>
      </c>
    </row>
    <row r="3355" spans="1:34" ht="14.5" x14ac:dyDescent="0.35">
      <c r="A3355" s="681" t="s">
        <v>7435</v>
      </c>
      <c r="B3355" s="682" t="s">
        <v>6608</v>
      </c>
      <c r="C3355" s="419"/>
      <c r="D3355" s="419"/>
      <c r="E3355" s="419"/>
      <c r="F3355" s="419"/>
      <c r="G3355" s="419"/>
      <c r="H3355" s="419"/>
      <c r="I3355" s="419"/>
      <c r="J3355" s="419"/>
      <c r="K3355" s="419"/>
      <c r="L3355" s="419"/>
      <c r="M3355" t="s">
        <v>6609</v>
      </c>
      <c r="N3355">
        <v>59</v>
      </c>
      <c r="O3355">
        <v>31</v>
      </c>
      <c r="P3355">
        <v>28</v>
      </c>
      <c r="Q3355">
        <v>23</v>
      </c>
      <c r="R3355">
        <v>9</v>
      </c>
      <c r="S3355">
        <v>3</v>
      </c>
      <c r="T3355">
        <v>14</v>
      </c>
      <c r="U3355">
        <v>9</v>
      </c>
      <c r="V3355">
        <v>1</v>
      </c>
      <c r="W3355">
        <v>10</v>
      </c>
      <c r="X3355">
        <v>6</v>
      </c>
      <c r="Y3355">
        <v>2</v>
      </c>
      <c r="Z3355">
        <v>7</v>
      </c>
      <c r="AA3355">
        <v>5</v>
      </c>
      <c r="AB3355">
        <v>1</v>
      </c>
      <c r="AC3355" s="419">
        <f t="shared" si="318"/>
        <v>13</v>
      </c>
      <c r="AD3355" s="419">
        <f t="shared" si="319"/>
        <v>3</v>
      </c>
      <c r="AE3355" s="419">
        <f t="shared" si="320"/>
        <v>1</v>
      </c>
      <c r="AF3355" s="419">
        <f t="shared" si="321"/>
        <v>7</v>
      </c>
      <c r="AG3355" s="419">
        <f t="shared" si="322"/>
        <v>4</v>
      </c>
      <c r="AH3355" s="419">
        <f t="shared" si="323"/>
        <v>0</v>
      </c>
    </row>
    <row r="3356" spans="1:34" ht="14.5" x14ac:dyDescent="0.35">
      <c r="A3356" s="681" t="s">
        <v>7710</v>
      </c>
      <c r="B3356" s="682" t="s">
        <v>6610</v>
      </c>
      <c r="C3356" s="419"/>
      <c r="D3356" s="419"/>
      <c r="E3356" s="419"/>
      <c r="F3356" s="419"/>
      <c r="G3356" s="419"/>
      <c r="H3356" s="419"/>
      <c r="I3356" s="419"/>
      <c r="J3356" s="419"/>
      <c r="K3356" s="419"/>
      <c r="L3356" s="419"/>
      <c r="M3356" t="s">
        <v>8839</v>
      </c>
      <c r="N3356">
        <v>7</v>
      </c>
      <c r="O3356">
        <v>4</v>
      </c>
      <c r="P3356">
        <v>3</v>
      </c>
      <c r="Q3356">
        <v>0</v>
      </c>
      <c r="R3356">
        <v>3</v>
      </c>
      <c r="S3356">
        <v>2</v>
      </c>
      <c r="T3356">
        <v>2</v>
      </c>
      <c r="U3356">
        <v>0</v>
      </c>
      <c r="V3356">
        <v>0</v>
      </c>
      <c r="W3356">
        <v>0</v>
      </c>
      <c r="X3356">
        <v>2</v>
      </c>
      <c r="Y3356">
        <v>1</v>
      </c>
      <c r="Z3356">
        <v>1</v>
      </c>
      <c r="AA3356">
        <v>0</v>
      </c>
      <c r="AB3356">
        <v>0</v>
      </c>
      <c r="AC3356" s="419">
        <f t="shared" si="318"/>
        <v>0</v>
      </c>
      <c r="AD3356" s="419">
        <f t="shared" si="319"/>
        <v>1</v>
      </c>
      <c r="AE3356" s="419">
        <f t="shared" si="320"/>
        <v>1</v>
      </c>
      <c r="AF3356" s="419">
        <f t="shared" si="321"/>
        <v>1</v>
      </c>
      <c r="AG3356" s="419">
        <f t="shared" si="322"/>
        <v>0</v>
      </c>
      <c r="AH3356" s="419">
        <f t="shared" si="323"/>
        <v>0</v>
      </c>
    </row>
    <row r="3357" spans="1:34" ht="14.5" x14ac:dyDescent="0.35">
      <c r="A3357" s="681" t="s">
        <v>10087</v>
      </c>
      <c r="B3357" s="682" t="s">
        <v>10086</v>
      </c>
      <c r="C3357" s="419"/>
      <c r="D3357" s="419"/>
      <c r="E3357" s="419"/>
      <c r="F3357" s="419"/>
      <c r="G3357" s="419"/>
      <c r="H3357" s="419"/>
      <c r="I3357" s="419"/>
      <c r="J3357" s="419"/>
      <c r="K3357" s="419"/>
      <c r="L3357" s="419"/>
      <c r="M3357" t="s">
        <v>4945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 s="419">
        <f t="shared" si="318"/>
        <v>0</v>
      </c>
      <c r="AD3357" s="419">
        <f t="shared" si="319"/>
        <v>0</v>
      </c>
      <c r="AE3357" s="419">
        <f t="shared" si="320"/>
        <v>0</v>
      </c>
      <c r="AF3357" s="419">
        <f t="shared" si="321"/>
        <v>0</v>
      </c>
      <c r="AG3357" s="419">
        <f t="shared" si="322"/>
        <v>0</v>
      </c>
      <c r="AH3357" s="419">
        <f t="shared" si="323"/>
        <v>0</v>
      </c>
    </row>
    <row r="3358" spans="1:34" ht="14.5" x14ac:dyDescent="0.35">
      <c r="A3358" s="681" t="s">
        <v>11722</v>
      </c>
      <c r="B3358" s="682" t="s">
        <v>11721</v>
      </c>
      <c r="C3358" s="419"/>
      <c r="D3358" s="419"/>
      <c r="E3358" s="419"/>
      <c r="F3358" s="419"/>
      <c r="G3358" s="419"/>
      <c r="H3358" s="419"/>
      <c r="I3358" s="419"/>
      <c r="J3358" s="419"/>
      <c r="K3358" s="419"/>
      <c r="L3358" s="419"/>
      <c r="M3358" t="s">
        <v>11723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 s="419">
        <f t="shared" si="318"/>
        <v>0</v>
      </c>
      <c r="AD3358" s="419">
        <f t="shared" si="319"/>
        <v>0</v>
      </c>
      <c r="AE3358" s="419">
        <f t="shared" si="320"/>
        <v>0</v>
      </c>
      <c r="AF3358" s="419">
        <f t="shared" si="321"/>
        <v>0</v>
      </c>
      <c r="AG3358" s="419">
        <f t="shared" si="322"/>
        <v>0</v>
      </c>
      <c r="AH3358" s="419">
        <f t="shared" si="323"/>
        <v>0</v>
      </c>
    </row>
    <row r="3359" spans="1:34" ht="14.5" x14ac:dyDescent="0.35">
      <c r="A3359" s="681" t="s">
        <v>11687</v>
      </c>
      <c r="B3359" s="682" t="s">
        <v>11686</v>
      </c>
      <c r="C3359" s="419"/>
      <c r="D3359" s="419"/>
      <c r="E3359" s="419"/>
      <c r="F3359" s="419"/>
      <c r="G3359" s="419"/>
      <c r="H3359" s="419"/>
      <c r="I3359" s="419"/>
      <c r="J3359" s="419"/>
      <c r="K3359" s="419"/>
      <c r="L3359" s="419"/>
      <c r="M3359" t="s">
        <v>6541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 s="419">
        <f t="shared" si="318"/>
        <v>0</v>
      </c>
      <c r="AD3359" s="419">
        <f t="shared" si="319"/>
        <v>0</v>
      </c>
      <c r="AE3359" s="419">
        <f t="shared" si="320"/>
        <v>0</v>
      </c>
      <c r="AF3359" s="419">
        <f t="shared" si="321"/>
        <v>0</v>
      </c>
      <c r="AG3359" s="419">
        <f t="shared" si="322"/>
        <v>0</v>
      </c>
      <c r="AH3359" s="419">
        <f t="shared" si="323"/>
        <v>0</v>
      </c>
    </row>
    <row r="3360" spans="1:34" ht="14.5" x14ac:dyDescent="0.35">
      <c r="A3360" s="681" t="s">
        <v>7528</v>
      </c>
      <c r="B3360" s="682" t="s">
        <v>6613</v>
      </c>
      <c r="C3360" s="419"/>
      <c r="D3360" s="419"/>
      <c r="E3360" s="419"/>
      <c r="F3360" s="419"/>
      <c r="G3360" s="419"/>
      <c r="H3360" s="419"/>
      <c r="I3360" s="419"/>
      <c r="J3360" s="419"/>
      <c r="K3360" s="419"/>
      <c r="L3360" s="419"/>
      <c r="M3360" t="s">
        <v>426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 s="419">
        <f t="shared" si="318"/>
        <v>0</v>
      </c>
      <c r="AD3360" s="419">
        <f t="shared" si="319"/>
        <v>0</v>
      </c>
      <c r="AE3360" s="419">
        <f t="shared" si="320"/>
        <v>0</v>
      </c>
      <c r="AF3360" s="419">
        <f t="shared" si="321"/>
        <v>0</v>
      </c>
      <c r="AG3360" s="419">
        <f t="shared" si="322"/>
        <v>0</v>
      </c>
      <c r="AH3360" s="419">
        <f t="shared" si="323"/>
        <v>0</v>
      </c>
    </row>
    <row r="3361" spans="1:34" ht="14.5" x14ac:dyDescent="0.35">
      <c r="A3361" s="681" t="s">
        <v>7421</v>
      </c>
      <c r="B3361" s="682" t="s">
        <v>6615</v>
      </c>
      <c r="C3361" s="419"/>
      <c r="D3361" s="419"/>
      <c r="E3361" s="419"/>
      <c r="F3361" s="419"/>
      <c r="G3361" s="419"/>
      <c r="H3361" s="419"/>
      <c r="I3361" s="419"/>
      <c r="J3361" s="419"/>
      <c r="K3361" s="419"/>
      <c r="L3361" s="419"/>
      <c r="M3361" t="s">
        <v>77</v>
      </c>
      <c r="N3361">
        <v>16</v>
      </c>
      <c r="O3361">
        <v>10</v>
      </c>
      <c r="P3361">
        <v>6</v>
      </c>
      <c r="Q3361">
        <v>2</v>
      </c>
      <c r="R3361">
        <v>5</v>
      </c>
      <c r="S3361">
        <v>9</v>
      </c>
      <c r="T3361">
        <v>0</v>
      </c>
      <c r="U3361">
        <v>0</v>
      </c>
      <c r="V3361">
        <v>0</v>
      </c>
      <c r="W3361">
        <v>1</v>
      </c>
      <c r="X3361">
        <v>3</v>
      </c>
      <c r="Y3361">
        <v>6</v>
      </c>
      <c r="Z3361">
        <v>0</v>
      </c>
      <c r="AA3361">
        <v>0</v>
      </c>
      <c r="AB3361">
        <v>0</v>
      </c>
      <c r="AC3361" s="419">
        <f t="shared" si="318"/>
        <v>1</v>
      </c>
      <c r="AD3361" s="419">
        <f t="shared" si="319"/>
        <v>2</v>
      </c>
      <c r="AE3361" s="419">
        <f t="shared" si="320"/>
        <v>3</v>
      </c>
      <c r="AF3361" s="419">
        <f t="shared" si="321"/>
        <v>0</v>
      </c>
      <c r="AG3361" s="419">
        <f t="shared" si="322"/>
        <v>0</v>
      </c>
      <c r="AH3361" s="419">
        <f t="shared" si="323"/>
        <v>0</v>
      </c>
    </row>
    <row r="3362" spans="1:34" ht="14.5" x14ac:dyDescent="0.35">
      <c r="A3362" s="681" t="s">
        <v>13700</v>
      </c>
      <c r="B3362" s="682" t="s">
        <v>14342</v>
      </c>
      <c r="C3362" s="419"/>
      <c r="D3362" s="419"/>
      <c r="E3362" s="419"/>
      <c r="F3362" s="419"/>
      <c r="G3362" s="419"/>
      <c r="H3362" s="419"/>
      <c r="I3362" s="419"/>
      <c r="J3362" s="419"/>
      <c r="K3362" s="419"/>
      <c r="L3362" s="419"/>
      <c r="M3362" t="s">
        <v>13697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 s="419">
        <f t="shared" si="318"/>
        <v>0</v>
      </c>
      <c r="AD3362" s="419">
        <f t="shared" si="319"/>
        <v>0</v>
      </c>
      <c r="AE3362" s="419">
        <f t="shared" si="320"/>
        <v>0</v>
      </c>
      <c r="AF3362" s="419">
        <f t="shared" si="321"/>
        <v>0</v>
      </c>
      <c r="AG3362" s="419">
        <f t="shared" si="322"/>
        <v>0</v>
      </c>
      <c r="AH3362" s="419">
        <f t="shared" si="323"/>
        <v>0</v>
      </c>
    </row>
    <row r="3363" spans="1:34" ht="14.5" x14ac:dyDescent="0.35">
      <c r="A3363" s="681" t="s">
        <v>13704</v>
      </c>
      <c r="B3363" s="682" t="s">
        <v>14342</v>
      </c>
      <c r="C3363" s="419"/>
      <c r="D3363" s="419"/>
      <c r="E3363" s="419"/>
      <c r="F3363" s="419"/>
      <c r="G3363" s="419"/>
      <c r="H3363" s="419"/>
      <c r="I3363" s="419"/>
      <c r="J3363" s="419"/>
      <c r="K3363" s="419"/>
      <c r="L3363" s="419"/>
      <c r="M3363" t="s">
        <v>13701</v>
      </c>
      <c r="N3363">
        <v>1</v>
      </c>
      <c r="O3363">
        <v>1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1</v>
      </c>
      <c r="AB3363">
        <v>0</v>
      </c>
      <c r="AC3363" s="419">
        <f t="shared" si="318"/>
        <v>0</v>
      </c>
      <c r="AD3363" s="419">
        <f t="shared" si="319"/>
        <v>0</v>
      </c>
      <c r="AE3363" s="419">
        <f t="shared" si="320"/>
        <v>0</v>
      </c>
      <c r="AF3363" s="419">
        <f t="shared" si="321"/>
        <v>0</v>
      </c>
      <c r="AG3363" s="419">
        <f t="shared" si="322"/>
        <v>0</v>
      </c>
      <c r="AH3363" s="419">
        <f t="shared" si="323"/>
        <v>0</v>
      </c>
    </row>
    <row r="3364" spans="1:34" ht="14.5" x14ac:dyDescent="0.35">
      <c r="A3364" s="681" t="s">
        <v>13707</v>
      </c>
      <c r="B3364" s="682" t="s">
        <v>14342</v>
      </c>
      <c r="C3364" s="419"/>
      <c r="D3364" s="419"/>
      <c r="E3364" s="419"/>
      <c r="F3364" s="419"/>
      <c r="G3364" s="419"/>
      <c r="H3364" s="419"/>
      <c r="I3364" s="419"/>
      <c r="J3364" s="419"/>
      <c r="K3364" s="419"/>
      <c r="L3364" s="419"/>
      <c r="M3364" t="s">
        <v>13705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 s="419">
        <f t="shared" si="318"/>
        <v>0</v>
      </c>
      <c r="AD3364" s="419">
        <f t="shared" si="319"/>
        <v>0</v>
      </c>
      <c r="AE3364" s="419">
        <f t="shared" si="320"/>
        <v>0</v>
      </c>
      <c r="AF3364" s="419">
        <f t="shared" si="321"/>
        <v>0</v>
      </c>
      <c r="AG3364" s="419">
        <f t="shared" si="322"/>
        <v>0</v>
      </c>
      <c r="AH3364" s="419">
        <f t="shared" si="323"/>
        <v>0</v>
      </c>
    </row>
    <row r="3365" spans="1:34" ht="14.5" x14ac:dyDescent="0.35">
      <c r="A3365" s="681" t="s">
        <v>7816</v>
      </c>
      <c r="B3365" s="682" t="s">
        <v>6616</v>
      </c>
      <c r="C3365" s="419"/>
      <c r="D3365" s="419"/>
      <c r="E3365" s="419"/>
      <c r="F3365" s="419"/>
      <c r="G3365" s="419"/>
      <c r="H3365" s="419"/>
      <c r="I3365" s="419"/>
      <c r="J3365" s="419"/>
      <c r="K3365" s="419"/>
      <c r="L3365" s="419"/>
      <c r="M3365" t="s">
        <v>6617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 s="419">
        <f t="shared" si="318"/>
        <v>0</v>
      </c>
      <c r="AD3365" s="419">
        <f t="shared" si="319"/>
        <v>0</v>
      </c>
      <c r="AE3365" s="419">
        <f t="shared" si="320"/>
        <v>0</v>
      </c>
      <c r="AF3365" s="419">
        <f t="shared" si="321"/>
        <v>0</v>
      </c>
      <c r="AG3365" s="419">
        <f t="shared" si="322"/>
        <v>0</v>
      </c>
      <c r="AH3365" s="419">
        <f t="shared" si="323"/>
        <v>0</v>
      </c>
    </row>
    <row r="3366" spans="1:34" ht="14.5" x14ac:dyDescent="0.35">
      <c r="A3366" s="681" t="s">
        <v>7472</v>
      </c>
      <c r="B3366" s="682" t="s">
        <v>6618</v>
      </c>
      <c r="C3366" s="419"/>
      <c r="D3366" s="419"/>
      <c r="E3366" s="419"/>
      <c r="F3366" s="419"/>
      <c r="G3366" s="419"/>
      <c r="H3366" s="419"/>
      <c r="I3366" s="419"/>
      <c r="J3366" s="419"/>
      <c r="K3366" s="419"/>
      <c r="L3366" s="419"/>
      <c r="M3366" t="s">
        <v>550</v>
      </c>
      <c r="N3366">
        <v>32</v>
      </c>
      <c r="O3366">
        <v>20</v>
      </c>
      <c r="P3366">
        <v>12</v>
      </c>
      <c r="Q3366">
        <v>11</v>
      </c>
      <c r="R3366">
        <v>9</v>
      </c>
      <c r="S3366">
        <v>8</v>
      </c>
      <c r="T3366">
        <v>0</v>
      </c>
      <c r="U3366">
        <v>4</v>
      </c>
      <c r="V3366">
        <v>0</v>
      </c>
      <c r="W3366">
        <v>5</v>
      </c>
      <c r="X3366">
        <v>5</v>
      </c>
      <c r="Y3366">
        <v>7</v>
      </c>
      <c r="Z3366">
        <v>0</v>
      </c>
      <c r="AA3366">
        <v>3</v>
      </c>
      <c r="AB3366">
        <v>0</v>
      </c>
      <c r="AC3366" s="419">
        <f t="shared" si="318"/>
        <v>6</v>
      </c>
      <c r="AD3366" s="419">
        <f t="shared" si="319"/>
        <v>4</v>
      </c>
      <c r="AE3366" s="419">
        <f t="shared" si="320"/>
        <v>1</v>
      </c>
      <c r="AF3366" s="419">
        <f t="shared" si="321"/>
        <v>0</v>
      </c>
      <c r="AG3366" s="419">
        <f t="shared" si="322"/>
        <v>1</v>
      </c>
      <c r="AH3366" s="419">
        <f t="shared" si="323"/>
        <v>0</v>
      </c>
    </row>
    <row r="3367" spans="1:34" ht="14.5" x14ac:dyDescent="0.35">
      <c r="A3367" s="681" t="s">
        <v>11168</v>
      </c>
      <c r="B3367" s="682" t="s">
        <v>11167</v>
      </c>
      <c r="C3367" s="419"/>
      <c r="D3367" s="419"/>
      <c r="E3367" s="419"/>
      <c r="F3367" s="419"/>
      <c r="G3367" s="419"/>
      <c r="H3367" s="419"/>
      <c r="I3367" s="419"/>
      <c r="J3367" s="419"/>
      <c r="K3367" s="419"/>
      <c r="L3367" s="419"/>
      <c r="M3367" t="s">
        <v>627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 s="419">
        <f t="shared" si="318"/>
        <v>0</v>
      </c>
      <c r="AD3367" s="419">
        <f t="shared" si="319"/>
        <v>0</v>
      </c>
      <c r="AE3367" s="419">
        <f t="shared" si="320"/>
        <v>0</v>
      </c>
      <c r="AF3367" s="419">
        <f t="shared" si="321"/>
        <v>0</v>
      </c>
      <c r="AG3367" s="419">
        <f t="shared" si="322"/>
        <v>0</v>
      </c>
      <c r="AH3367" s="419">
        <f t="shared" si="323"/>
        <v>0</v>
      </c>
    </row>
    <row r="3368" spans="1:34" ht="14.5" x14ac:dyDescent="0.35">
      <c r="A3368" s="681" t="s">
        <v>10549</v>
      </c>
      <c r="B3368" s="682" t="s">
        <v>10548</v>
      </c>
      <c r="C3368" s="419"/>
      <c r="D3368" s="419"/>
      <c r="E3368" s="419"/>
      <c r="F3368" s="419"/>
      <c r="G3368" s="419"/>
      <c r="H3368" s="419"/>
      <c r="I3368" s="419"/>
      <c r="J3368" s="419"/>
      <c r="K3368" s="419"/>
      <c r="L3368" s="419"/>
      <c r="M3368" t="s">
        <v>3308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 s="419">
        <f t="shared" si="318"/>
        <v>0</v>
      </c>
      <c r="AD3368" s="419">
        <f t="shared" si="319"/>
        <v>0</v>
      </c>
      <c r="AE3368" s="419">
        <f t="shared" si="320"/>
        <v>0</v>
      </c>
      <c r="AF3368" s="419">
        <f t="shared" si="321"/>
        <v>0</v>
      </c>
      <c r="AG3368" s="419">
        <f t="shared" si="322"/>
        <v>0</v>
      </c>
      <c r="AH3368" s="419">
        <f t="shared" si="323"/>
        <v>0</v>
      </c>
    </row>
    <row r="3369" spans="1:34" ht="14.5" x14ac:dyDescent="0.35">
      <c r="A3369" s="681" t="s">
        <v>11221</v>
      </c>
      <c r="B3369" s="682" t="s">
        <v>11220</v>
      </c>
      <c r="C3369" s="419"/>
      <c r="D3369" s="419"/>
      <c r="E3369" s="419"/>
      <c r="F3369" s="419"/>
      <c r="G3369" s="419"/>
      <c r="H3369" s="419"/>
      <c r="I3369" s="419"/>
      <c r="J3369" s="419"/>
      <c r="K3369" s="419"/>
      <c r="L3369" s="419"/>
      <c r="M3369" t="s">
        <v>257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 s="419">
        <f t="shared" si="318"/>
        <v>0</v>
      </c>
      <c r="AD3369" s="419">
        <f t="shared" si="319"/>
        <v>0</v>
      </c>
      <c r="AE3369" s="419">
        <f t="shared" si="320"/>
        <v>0</v>
      </c>
      <c r="AF3369" s="419">
        <f t="shared" si="321"/>
        <v>0</v>
      </c>
      <c r="AG3369" s="419">
        <f t="shared" si="322"/>
        <v>0</v>
      </c>
      <c r="AH3369" s="419">
        <f t="shared" si="323"/>
        <v>0</v>
      </c>
    </row>
    <row r="3370" spans="1:34" ht="14.5" x14ac:dyDescent="0.35">
      <c r="A3370" s="681" t="s">
        <v>11106</v>
      </c>
      <c r="B3370" s="682" t="s">
        <v>11105</v>
      </c>
      <c r="C3370" s="419"/>
      <c r="D3370" s="419"/>
      <c r="E3370" s="419"/>
      <c r="F3370" s="419"/>
      <c r="G3370" s="419"/>
      <c r="H3370" s="419"/>
      <c r="I3370" s="419"/>
      <c r="J3370" s="419"/>
      <c r="K3370" s="419"/>
      <c r="L3370" s="419"/>
      <c r="M3370" t="s">
        <v>17386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 s="419">
        <f t="shared" si="318"/>
        <v>0</v>
      </c>
      <c r="AD3370" s="419">
        <f t="shared" si="319"/>
        <v>0</v>
      </c>
      <c r="AE3370" s="419">
        <f t="shared" si="320"/>
        <v>0</v>
      </c>
      <c r="AF3370" s="419">
        <f t="shared" si="321"/>
        <v>0</v>
      </c>
      <c r="AG3370" s="419">
        <f t="shared" si="322"/>
        <v>0</v>
      </c>
      <c r="AH3370" s="419">
        <f t="shared" si="323"/>
        <v>0</v>
      </c>
    </row>
    <row r="3371" spans="1:34" ht="14.5" x14ac:dyDescent="0.35">
      <c r="A3371" s="681" t="s">
        <v>14242</v>
      </c>
      <c r="B3371" s="682" t="s">
        <v>14342</v>
      </c>
      <c r="C3371" s="419"/>
      <c r="D3371" s="419"/>
      <c r="E3371" s="419"/>
      <c r="F3371" s="419"/>
      <c r="G3371" s="419"/>
      <c r="H3371" s="419"/>
      <c r="I3371" s="419"/>
      <c r="J3371" s="419"/>
      <c r="K3371" s="419"/>
      <c r="L3371" s="419"/>
      <c r="M3371" t="s">
        <v>17154</v>
      </c>
      <c r="N3371">
        <v>1</v>
      </c>
      <c r="O3371">
        <v>1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1</v>
      </c>
      <c r="AB3371">
        <v>0</v>
      </c>
      <c r="AC3371" s="419">
        <f t="shared" si="318"/>
        <v>0</v>
      </c>
      <c r="AD3371" s="419">
        <f t="shared" si="319"/>
        <v>0</v>
      </c>
      <c r="AE3371" s="419">
        <f t="shared" si="320"/>
        <v>0</v>
      </c>
      <c r="AF3371" s="419">
        <f t="shared" si="321"/>
        <v>0</v>
      </c>
      <c r="AG3371" s="419">
        <f t="shared" si="322"/>
        <v>0</v>
      </c>
      <c r="AH3371" s="419">
        <f t="shared" si="323"/>
        <v>0</v>
      </c>
    </row>
    <row r="3372" spans="1:34" ht="14.5" x14ac:dyDescent="0.35">
      <c r="A3372" s="681" t="s">
        <v>13710</v>
      </c>
      <c r="B3372" s="682" t="s">
        <v>14342</v>
      </c>
      <c r="C3372" s="419"/>
      <c r="D3372" s="419"/>
      <c r="E3372" s="419"/>
      <c r="F3372" s="419"/>
      <c r="G3372" s="419"/>
      <c r="H3372" s="419"/>
      <c r="I3372" s="419"/>
      <c r="J3372" s="419"/>
      <c r="K3372" s="419"/>
      <c r="L3372" s="419"/>
      <c r="M3372" t="s">
        <v>13708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 s="419">
        <f t="shared" si="318"/>
        <v>0</v>
      </c>
      <c r="AD3372" s="419">
        <f t="shared" si="319"/>
        <v>0</v>
      </c>
      <c r="AE3372" s="419">
        <f t="shared" si="320"/>
        <v>0</v>
      </c>
      <c r="AF3372" s="419">
        <f t="shared" si="321"/>
        <v>0</v>
      </c>
      <c r="AG3372" s="419">
        <f t="shared" si="322"/>
        <v>0</v>
      </c>
      <c r="AH3372" s="419">
        <f t="shared" si="323"/>
        <v>0</v>
      </c>
    </row>
    <row r="3373" spans="1:34" ht="14.5" x14ac:dyDescent="0.35">
      <c r="A3373" s="681" t="s">
        <v>13713</v>
      </c>
      <c r="B3373" s="682" t="s">
        <v>14342</v>
      </c>
      <c r="C3373" s="419"/>
      <c r="D3373" s="419"/>
      <c r="E3373" s="419"/>
      <c r="F3373" s="419"/>
      <c r="G3373" s="419"/>
      <c r="H3373" s="419"/>
      <c r="I3373" s="419"/>
      <c r="J3373" s="419"/>
      <c r="K3373" s="419"/>
      <c r="L3373" s="419"/>
      <c r="M3373" t="s">
        <v>13711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 s="419">
        <f t="shared" si="318"/>
        <v>0</v>
      </c>
      <c r="AD3373" s="419">
        <f t="shared" si="319"/>
        <v>0</v>
      </c>
      <c r="AE3373" s="419">
        <f t="shared" si="320"/>
        <v>0</v>
      </c>
      <c r="AF3373" s="419">
        <f t="shared" si="321"/>
        <v>0</v>
      </c>
      <c r="AG3373" s="419">
        <f t="shared" si="322"/>
        <v>0</v>
      </c>
      <c r="AH3373" s="419">
        <f t="shared" si="323"/>
        <v>0</v>
      </c>
    </row>
    <row r="3374" spans="1:34" ht="14.5" x14ac:dyDescent="0.35">
      <c r="A3374" s="681" t="s">
        <v>13717</v>
      </c>
      <c r="B3374" s="682" t="s">
        <v>14342</v>
      </c>
      <c r="C3374" s="419"/>
      <c r="D3374" s="419"/>
      <c r="E3374" s="419"/>
      <c r="F3374" s="419"/>
      <c r="G3374" s="419"/>
      <c r="H3374" s="419"/>
      <c r="I3374" s="419"/>
      <c r="J3374" s="419"/>
      <c r="K3374" s="419"/>
      <c r="L3374" s="419"/>
      <c r="M3374" t="s">
        <v>1558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 s="419">
        <f t="shared" si="318"/>
        <v>0</v>
      </c>
      <c r="AD3374" s="419">
        <f t="shared" si="319"/>
        <v>0</v>
      </c>
      <c r="AE3374" s="419">
        <f t="shared" si="320"/>
        <v>0</v>
      </c>
      <c r="AF3374" s="419">
        <f t="shared" si="321"/>
        <v>0</v>
      </c>
      <c r="AG3374" s="419">
        <f t="shared" si="322"/>
        <v>0</v>
      </c>
      <c r="AH3374" s="419">
        <f t="shared" si="323"/>
        <v>0</v>
      </c>
    </row>
    <row r="3375" spans="1:34" ht="14.5" x14ac:dyDescent="0.35">
      <c r="A3375" s="681" t="s">
        <v>13722</v>
      </c>
      <c r="B3375" s="682" t="s">
        <v>14342</v>
      </c>
      <c r="C3375" s="419"/>
      <c r="D3375" s="419"/>
      <c r="E3375" s="419"/>
      <c r="F3375" s="419"/>
      <c r="G3375" s="419"/>
      <c r="H3375" s="419"/>
      <c r="I3375" s="419"/>
      <c r="J3375" s="419"/>
      <c r="K3375" s="419"/>
      <c r="L3375" s="419"/>
      <c r="M3375" t="s">
        <v>19756</v>
      </c>
      <c r="N3375">
        <v>3</v>
      </c>
      <c r="O3375">
        <v>3</v>
      </c>
      <c r="P3375">
        <v>0</v>
      </c>
      <c r="Q3375">
        <v>0</v>
      </c>
      <c r="R3375">
        <v>3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3</v>
      </c>
      <c r="Y3375">
        <v>0</v>
      </c>
      <c r="Z3375">
        <v>0</v>
      </c>
      <c r="AA3375">
        <v>0</v>
      </c>
      <c r="AB3375">
        <v>0</v>
      </c>
      <c r="AC3375" s="419">
        <f t="shared" si="318"/>
        <v>0</v>
      </c>
      <c r="AD3375" s="419">
        <f t="shared" si="319"/>
        <v>0</v>
      </c>
      <c r="AE3375" s="419">
        <f t="shared" si="320"/>
        <v>0</v>
      </c>
      <c r="AF3375" s="419">
        <f t="shared" si="321"/>
        <v>0</v>
      </c>
      <c r="AG3375" s="419">
        <f t="shared" si="322"/>
        <v>0</v>
      </c>
      <c r="AH3375" s="419">
        <f t="shared" si="323"/>
        <v>0</v>
      </c>
    </row>
    <row r="3376" spans="1:34" ht="14.5" x14ac:dyDescent="0.35">
      <c r="A3376" s="681" t="s">
        <v>7707</v>
      </c>
      <c r="B3376" s="682" t="s">
        <v>6620</v>
      </c>
      <c r="C3376" s="419"/>
      <c r="D3376" s="419"/>
      <c r="E3376" s="419"/>
      <c r="F3376" s="419"/>
      <c r="G3376" s="419"/>
      <c r="H3376" s="419"/>
      <c r="I3376" s="419"/>
      <c r="J3376" s="419"/>
      <c r="K3376" s="419"/>
      <c r="L3376" s="419"/>
      <c r="M3376" t="s">
        <v>197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 s="419">
        <f t="shared" si="318"/>
        <v>0</v>
      </c>
      <c r="AD3376" s="419">
        <f t="shared" si="319"/>
        <v>0</v>
      </c>
      <c r="AE3376" s="419">
        <f t="shared" si="320"/>
        <v>0</v>
      </c>
      <c r="AF3376" s="419">
        <f t="shared" si="321"/>
        <v>0</v>
      </c>
      <c r="AG3376" s="419">
        <f t="shared" si="322"/>
        <v>0</v>
      </c>
      <c r="AH3376" s="419">
        <f t="shared" si="323"/>
        <v>0</v>
      </c>
    </row>
    <row r="3377" spans="1:34" ht="14.5" x14ac:dyDescent="0.35">
      <c r="A3377" s="681" t="s">
        <v>11893</v>
      </c>
      <c r="B3377" s="682" t="s">
        <v>11892</v>
      </c>
      <c r="C3377" s="419"/>
      <c r="D3377" s="419"/>
      <c r="E3377" s="419"/>
      <c r="F3377" s="419"/>
      <c r="G3377" s="419"/>
      <c r="H3377" s="419"/>
      <c r="I3377" s="419"/>
      <c r="J3377" s="419"/>
      <c r="K3377" s="419"/>
      <c r="L3377" s="419"/>
      <c r="M3377" t="s">
        <v>11894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 s="419">
        <f t="shared" si="318"/>
        <v>0</v>
      </c>
      <c r="AD3377" s="419">
        <f t="shared" si="319"/>
        <v>0</v>
      </c>
      <c r="AE3377" s="419">
        <f t="shared" si="320"/>
        <v>0</v>
      </c>
      <c r="AF3377" s="419">
        <f t="shared" si="321"/>
        <v>0</v>
      </c>
      <c r="AG3377" s="419">
        <f t="shared" si="322"/>
        <v>0</v>
      </c>
      <c r="AH3377" s="419">
        <f t="shared" si="323"/>
        <v>0</v>
      </c>
    </row>
    <row r="3378" spans="1:34" ht="14.5" x14ac:dyDescent="0.35">
      <c r="A3378" s="681" t="s">
        <v>13726</v>
      </c>
      <c r="B3378" s="682" t="s">
        <v>14342</v>
      </c>
      <c r="C3378" s="419"/>
      <c r="D3378" s="419"/>
      <c r="E3378" s="419"/>
      <c r="F3378" s="419"/>
      <c r="G3378" s="419"/>
      <c r="H3378" s="419"/>
      <c r="I3378" s="419"/>
      <c r="J3378" s="419"/>
      <c r="K3378" s="419"/>
      <c r="L3378" s="419"/>
      <c r="M3378" t="s">
        <v>13723</v>
      </c>
      <c r="N3378">
        <v>5</v>
      </c>
      <c r="O3378">
        <v>2</v>
      </c>
      <c r="P3378">
        <v>3</v>
      </c>
      <c r="Q3378">
        <v>0</v>
      </c>
      <c r="R3378">
        <v>0</v>
      </c>
      <c r="S3378">
        <v>1</v>
      </c>
      <c r="T3378">
        <v>4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2</v>
      </c>
      <c r="AA3378">
        <v>0</v>
      </c>
      <c r="AB3378">
        <v>0</v>
      </c>
      <c r="AC3378" s="419">
        <f t="shared" si="318"/>
        <v>0</v>
      </c>
      <c r="AD3378" s="419">
        <f t="shared" si="319"/>
        <v>0</v>
      </c>
      <c r="AE3378" s="419">
        <f t="shared" si="320"/>
        <v>1</v>
      </c>
      <c r="AF3378" s="419">
        <f t="shared" si="321"/>
        <v>2</v>
      </c>
      <c r="AG3378" s="419">
        <f t="shared" si="322"/>
        <v>0</v>
      </c>
      <c r="AH3378" s="419">
        <f t="shared" si="323"/>
        <v>0</v>
      </c>
    </row>
    <row r="3379" spans="1:34" ht="14.5" x14ac:dyDescent="0.35">
      <c r="A3379" s="681" t="s">
        <v>13731</v>
      </c>
      <c r="B3379" s="682" t="s">
        <v>14342</v>
      </c>
      <c r="C3379" s="419"/>
      <c r="D3379" s="419"/>
      <c r="E3379" s="419"/>
      <c r="F3379" s="419"/>
      <c r="G3379" s="419"/>
      <c r="H3379" s="419"/>
      <c r="I3379" s="419"/>
      <c r="J3379" s="419"/>
      <c r="K3379" s="419"/>
      <c r="L3379" s="419"/>
      <c r="M3379" t="s">
        <v>13727</v>
      </c>
      <c r="N3379">
        <v>1</v>
      </c>
      <c r="O3379">
        <v>1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1</v>
      </c>
      <c r="AB3379">
        <v>0</v>
      </c>
      <c r="AC3379" s="419">
        <f t="shared" si="318"/>
        <v>0</v>
      </c>
      <c r="AD3379" s="419">
        <f t="shared" si="319"/>
        <v>0</v>
      </c>
      <c r="AE3379" s="419">
        <f t="shared" si="320"/>
        <v>0</v>
      </c>
      <c r="AF3379" s="419">
        <f t="shared" si="321"/>
        <v>0</v>
      </c>
      <c r="AG3379" s="419">
        <f t="shared" si="322"/>
        <v>0</v>
      </c>
      <c r="AH3379" s="419">
        <f t="shared" si="323"/>
        <v>0</v>
      </c>
    </row>
    <row r="3380" spans="1:34" ht="14.5" x14ac:dyDescent="0.35">
      <c r="A3380" s="681" t="s">
        <v>13736</v>
      </c>
      <c r="B3380" s="682" t="s">
        <v>14342</v>
      </c>
      <c r="C3380" s="419"/>
      <c r="D3380" s="419"/>
      <c r="E3380" s="419"/>
      <c r="F3380" s="419"/>
      <c r="G3380" s="419"/>
      <c r="H3380" s="419"/>
      <c r="I3380" s="419"/>
      <c r="J3380" s="419"/>
      <c r="K3380" s="419"/>
      <c r="L3380" s="419"/>
      <c r="M3380" t="s">
        <v>13733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 s="419">
        <f t="shared" si="318"/>
        <v>0</v>
      </c>
      <c r="AD3380" s="419">
        <f t="shared" si="319"/>
        <v>0</v>
      </c>
      <c r="AE3380" s="419">
        <f t="shared" si="320"/>
        <v>0</v>
      </c>
      <c r="AF3380" s="419">
        <f t="shared" si="321"/>
        <v>0</v>
      </c>
      <c r="AG3380" s="419">
        <f t="shared" si="322"/>
        <v>0</v>
      </c>
      <c r="AH3380" s="419">
        <f t="shared" si="323"/>
        <v>0</v>
      </c>
    </row>
    <row r="3381" spans="1:34" ht="14.5" x14ac:dyDescent="0.35">
      <c r="A3381" s="681" t="s">
        <v>7467</v>
      </c>
      <c r="B3381" s="682" t="s">
        <v>6621</v>
      </c>
      <c r="C3381" s="419"/>
      <c r="D3381" s="419"/>
      <c r="E3381" s="419"/>
      <c r="F3381" s="419"/>
      <c r="G3381" s="419"/>
      <c r="H3381" s="419"/>
      <c r="I3381" s="419"/>
      <c r="J3381" s="419"/>
      <c r="K3381" s="419"/>
      <c r="L3381" s="419"/>
      <c r="M3381" t="s">
        <v>6622</v>
      </c>
      <c r="N3381">
        <v>47</v>
      </c>
      <c r="O3381">
        <v>26</v>
      </c>
      <c r="P3381">
        <v>21</v>
      </c>
      <c r="Q3381">
        <v>13</v>
      </c>
      <c r="R3381">
        <v>11</v>
      </c>
      <c r="S3381">
        <v>0</v>
      </c>
      <c r="T3381">
        <v>2</v>
      </c>
      <c r="U3381">
        <v>21</v>
      </c>
      <c r="V3381">
        <v>0</v>
      </c>
      <c r="W3381">
        <v>6</v>
      </c>
      <c r="X3381">
        <v>6</v>
      </c>
      <c r="Y3381">
        <v>0</v>
      </c>
      <c r="Z3381">
        <v>2</v>
      </c>
      <c r="AA3381">
        <v>12</v>
      </c>
      <c r="AB3381">
        <v>0</v>
      </c>
      <c r="AC3381" s="419">
        <f t="shared" si="318"/>
        <v>7</v>
      </c>
      <c r="AD3381" s="419">
        <f t="shared" si="319"/>
        <v>5</v>
      </c>
      <c r="AE3381" s="419">
        <f t="shared" si="320"/>
        <v>0</v>
      </c>
      <c r="AF3381" s="419">
        <f t="shared" si="321"/>
        <v>0</v>
      </c>
      <c r="AG3381" s="419">
        <f t="shared" si="322"/>
        <v>9</v>
      </c>
      <c r="AH3381" s="419">
        <f t="shared" si="323"/>
        <v>0</v>
      </c>
    </row>
    <row r="3382" spans="1:34" ht="14.5" x14ac:dyDescent="0.35">
      <c r="A3382" s="681" t="s">
        <v>7468</v>
      </c>
      <c r="B3382" s="682" t="s">
        <v>6623</v>
      </c>
      <c r="C3382" s="419"/>
      <c r="D3382" s="419"/>
      <c r="E3382" s="419"/>
      <c r="F3382" s="419"/>
      <c r="G3382" s="419"/>
      <c r="H3382" s="419"/>
      <c r="I3382" s="419"/>
      <c r="J3382" s="419"/>
      <c r="K3382" s="419"/>
      <c r="L3382" s="419"/>
      <c r="M3382" t="s">
        <v>3295</v>
      </c>
      <c r="N3382">
        <v>88</v>
      </c>
      <c r="O3382">
        <v>46</v>
      </c>
      <c r="P3382">
        <v>42</v>
      </c>
      <c r="Q3382">
        <v>14</v>
      </c>
      <c r="R3382">
        <v>24</v>
      </c>
      <c r="S3382">
        <v>21</v>
      </c>
      <c r="T3382">
        <v>10</v>
      </c>
      <c r="U3382">
        <v>19</v>
      </c>
      <c r="V3382">
        <v>0</v>
      </c>
      <c r="W3382">
        <v>4</v>
      </c>
      <c r="X3382">
        <v>12</v>
      </c>
      <c r="Y3382">
        <v>12</v>
      </c>
      <c r="Z3382">
        <v>6</v>
      </c>
      <c r="AA3382">
        <v>12</v>
      </c>
      <c r="AB3382">
        <v>0</v>
      </c>
      <c r="AC3382" s="419">
        <f t="shared" si="318"/>
        <v>10</v>
      </c>
      <c r="AD3382" s="419">
        <f t="shared" si="319"/>
        <v>12</v>
      </c>
      <c r="AE3382" s="419">
        <f t="shared" si="320"/>
        <v>9</v>
      </c>
      <c r="AF3382" s="419">
        <f t="shared" si="321"/>
        <v>4</v>
      </c>
      <c r="AG3382" s="419">
        <f t="shared" si="322"/>
        <v>7</v>
      </c>
      <c r="AH3382" s="419">
        <f t="shared" si="323"/>
        <v>0</v>
      </c>
    </row>
    <row r="3383" spans="1:34" ht="14.5" x14ac:dyDescent="0.35">
      <c r="A3383" s="681" t="s">
        <v>13742</v>
      </c>
      <c r="B3383" s="682" t="s">
        <v>14342</v>
      </c>
      <c r="C3383" s="419"/>
      <c r="D3383" s="419"/>
      <c r="E3383" s="419"/>
      <c r="F3383" s="419"/>
      <c r="G3383" s="419"/>
      <c r="H3383" s="419"/>
      <c r="I3383" s="419"/>
      <c r="J3383" s="419"/>
      <c r="K3383" s="419"/>
      <c r="L3383" s="419"/>
      <c r="M3383" t="s">
        <v>13738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 s="419">
        <f t="shared" si="318"/>
        <v>0</v>
      </c>
      <c r="AD3383" s="419">
        <f t="shared" si="319"/>
        <v>0</v>
      </c>
      <c r="AE3383" s="419">
        <f t="shared" si="320"/>
        <v>0</v>
      </c>
      <c r="AF3383" s="419">
        <f t="shared" si="321"/>
        <v>0</v>
      </c>
      <c r="AG3383" s="419">
        <f t="shared" si="322"/>
        <v>0</v>
      </c>
      <c r="AH3383" s="419">
        <f t="shared" si="323"/>
        <v>0</v>
      </c>
    </row>
    <row r="3384" spans="1:34" ht="14.5" x14ac:dyDescent="0.35">
      <c r="A3384" s="681" t="s">
        <v>13745</v>
      </c>
      <c r="B3384" s="682" t="s">
        <v>14342</v>
      </c>
      <c r="C3384" s="419"/>
      <c r="D3384" s="419"/>
      <c r="E3384" s="419"/>
      <c r="F3384" s="419"/>
      <c r="G3384" s="419"/>
      <c r="H3384" s="419"/>
      <c r="I3384" s="419"/>
      <c r="J3384" s="419"/>
      <c r="K3384" s="419"/>
      <c r="L3384" s="419"/>
      <c r="M3384" t="s">
        <v>13743</v>
      </c>
      <c r="N3384">
        <v>6</v>
      </c>
      <c r="O3384">
        <v>4</v>
      </c>
      <c r="P3384">
        <v>2</v>
      </c>
      <c r="Q3384">
        <v>0</v>
      </c>
      <c r="R3384">
        <v>0</v>
      </c>
      <c r="S3384">
        <v>1</v>
      </c>
      <c r="T3384">
        <v>1</v>
      </c>
      <c r="U3384">
        <v>3</v>
      </c>
      <c r="V3384">
        <v>1</v>
      </c>
      <c r="W3384">
        <v>0</v>
      </c>
      <c r="X3384">
        <v>0</v>
      </c>
      <c r="Y3384">
        <v>1</v>
      </c>
      <c r="Z3384">
        <v>0</v>
      </c>
      <c r="AA3384">
        <v>2</v>
      </c>
      <c r="AB3384">
        <v>1</v>
      </c>
      <c r="AC3384" s="419">
        <f t="shared" si="318"/>
        <v>0</v>
      </c>
      <c r="AD3384" s="419">
        <f t="shared" si="319"/>
        <v>0</v>
      </c>
      <c r="AE3384" s="419">
        <f t="shared" si="320"/>
        <v>0</v>
      </c>
      <c r="AF3384" s="419">
        <f t="shared" si="321"/>
        <v>1</v>
      </c>
      <c r="AG3384" s="419">
        <f t="shared" si="322"/>
        <v>1</v>
      </c>
      <c r="AH3384" s="419">
        <f t="shared" si="323"/>
        <v>0</v>
      </c>
    </row>
    <row r="3385" spans="1:34" ht="14.5" x14ac:dyDescent="0.35">
      <c r="A3385" s="681" t="s">
        <v>14243</v>
      </c>
      <c r="B3385" s="682" t="s">
        <v>14342</v>
      </c>
      <c r="C3385" s="419"/>
      <c r="D3385" s="419"/>
      <c r="E3385" s="419"/>
      <c r="F3385" s="419"/>
      <c r="G3385" s="419"/>
      <c r="H3385" s="419"/>
      <c r="I3385" s="419"/>
      <c r="J3385" s="419"/>
      <c r="K3385" s="419"/>
      <c r="L3385" s="419"/>
      <c r="M3385" t="s">
        <v>14263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 s="419">
        <f t="shared" si="318"/>
        <v>0</v>
      </c>
      <c r="AD3385" s="419">
        <f t="shared" si="319"/>
        <v>0</v>
      </c>
      <c r="AE3385" s="419">
        <f t="shared" si="320"/>
        <v>0</v>
      </c>
      <c r="AF3385" s="419">
        <f t="shared" si="321"/>
        <v>0</v>
      </c>
      <c r="AG3385" s="419">
        <f t="shared" si="322"/>
        <v>0</v>
      </c>
      <c r="AH3385" s="419">
        <f t="shared" si="323"/>
        <v>0</v>
      </c>
    </row>
    <row r="3386" spans="1:34" ht="14.5" x14ac:dyDescent="0.35">
      <c r="A3386" s="681" t="s">
        <v>7505</v>
      </c>
      <c r="B3386" s="682" t="s">
        <v>6624</v>
      </c>
      <c r="C3386" s="419"/>
      <c r="D3386" s="419"/>
      <c r="E3386" s="419"/>
      <c r="F3386" s="419"/>
      <c r="G3386" s="419"/>
      <c r="H3386" s="419"/>
      <c r="I3386" s="419"/>
      <c r="J3386" s="419"/>
      <c r="K3386" s="419"/>
      <c r="L3386" s="419"/>
      <c r="M3386" t="s">
        <v>14450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 s="419">
        <f t="shared" si="318"/>
        <v>0</v>
      </c>
      <c r="AD3386" s="419">
        <f t="shared" si="319"/>
        <v>0</v>
      </c>
      <c r="AE3386" s="419">
        <f t="shared" si="320"/>
        <v>0</v>
      </c>
      <c r="AF3386" s="419">
        <f t="shared" si="321"/>
        <v>0</v>
      </c>
      <c r="AG3386" s="419">
        <f t="shared" si="322"/>
        <v>0</v>
      </c>
      <c r="AH3386" s="419">
        <f t="shared" si="323"/>
        <v>0</v>
      </c>
    </row>
    <row r="3387" spans="1:34" ht="14.5" x14ac:dyDescent="0.35">
      <c r="A3387" s="681" t="s">
        <v>11610</v>
      </c>
      <c r="B3387" s="682" t="s">
        <v>11609</v>
      </c>
      <c r="C3387" s="419"/>
      <c r="D3387" s="419"/>
      <c r="E3387" s="419"/>
      <c r="F3387" s="419"/>
      <c r="G3387" s="419"/>
      <c r="H3387" s="419"/>
      <c r="I3387" s="419"/>
      <c r="J3387" s="419"/>
      <c r="K3387" s="419"/>
      <c r="L3387" s="419"/>
      <c r="M3387" t="s">
        <v>11611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 s="419">
        <f t="shared" si="318"/>
        <v>0</v>
      </c>
      <c r="AD3387" s="419">
        <f t="shared" si="319"/>
        <v>0</v>
      </c>
      <c r="AE3387" s="419">
        <f t="shared" si="320"/>
        <v>0</v>
      </c>
      <c r="AF3387" s="419">
        <f t="shared" si="321"/>
        <v>0</v>
      </c>
      <c r="AG3387" s="419">
        <f t="shared" si="322"/>
        <v>0</v>
      </c>
      <c r="AH3387" s="419">
        <f t="shared" si="323"/>
        <v>0</v>
      </c>
    </row>
    <row r="3388" spans="1:34" ht="14.5" x14ac:dyDescent="0.35">
      <c r="A3388" s="681" t="s">
        <v>13746</v>
      </c>
      <c r="B3388" s="682" t="s">
        <v>14342</v>
      </c>
      <c r="C3388" s="419"/>
      <c r="D3388" s="419"/>
      <c r="E3388" s="419"/>
      <c r="F3388" s="419"/>
      <c r="G3388" s="419"/>
      <c r="H3388" s="419"/>
      <c r="I3388" s="419"/>
      <c r="J3388" s="419"/>
      <c r="K3388" s="419"/>
      <c r="L3388" s="419"/>
      <c r="M3388" t="s">
        <v>24636</v>
      </c>
      <c r="N3388">
        <v>2</v>
      </c>
      <c r="O3388">
        <v>1</v>
      </c>
      <c r="P3388">
        <v>1</v>
      </c>
      <c r="Q3388">
        <v>0</v>
      </c>
      <c r="R3388">
        <v>0</v>
      </c>
      <c r="S3388">
        <v>0</v>
      </c>
      <c r="T3388">
        <v>0</v>
      </c>
      <c r="U3388">
        <v>1</v>
      </c>
      <c r="V3388">
        <v>1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1</v>
      </c>
      <c r="AC3388" s="419">
        <f t="shared" si="318"/>
        <v>0</v>
      </c>
      <c r="AD3388" s="419">
        <f t="shared" si="319"/>
        <v>0</v>
      </c>
      <c r="AE3388" s="419">
        <f t="shared" si="320"/>
        <v>0</v>
      </c>
      <c r="AF3388" s="419">
        <f t="shared" si="321"/>
        <v>0</v>
      </c>
      <c r="AG3388" s="419">
        <f t="shared" si="322"/>
        <v>1</v>
      </c>
      <c r="AH3388" s="419">
        <f t="shared" si="323"/>
        <v>0</v>
      </c>
    </row>
    <row r="3389" spans="1:34" ht="14.5" x14ac:dyDescent="0.35">
      <c r="A3389" s="681" t="s">
        <v>7801</v>
      </c>
      <c r="B3389" s="682" t="s">
        <v>6625</v>
      </c>
      <c r="C3389" s="419"/>
      <c r="D3389" s="419"/>
      <c r="E3389" s="419"/>
      <c r="F3389" s="419"/>
      <c r="G3389" s="419"/>
      <c r="H3389" s="419"/>
      <c r="I3389" s="419"/>
      <c r="J3389" s="419"/>
      <c r="K3389" s="419"/>
      <c r="L3389" s="419"/>
      <c r="M3389" t="s">
        <v>6626</v>
      </c>
      <c r="N3389">
        <v>15</v>
      </c>
      <c r="O3389">
        <v>9</v>
      </c>
      <c r="P3389">
        <v>6</v>
      </c>
      <c r="Q3389">
        <v>5</v>
      </c>
      <c r="R3389">
        <v>3</v>
      </c>
      <c r="S3389">
        <v>5</v>
      </c>
      <c r="T3389">
        <v>0</v>
      </c>
      <c r="U3389">
        <v>1</v>
      </c>
      <c r="V3389">
        <v>1</v>
      </c>
      <c r="W3389">
        <v>3</v>
      </c>
      <c r="X3389">
        <v>1</v>
      </c>
      <c r="Y3389">
        <v>3</v>
      </c>
      <c r="Z3389">
        <v>0</v>
      </c>
      <c r="AA3389">
        <v>1</v>
      </c>
      <c r="AB3389">
        <v>1</v>
      </c>
      <c r="AC3389" s="419">
        <f t="shared" si="318"/>
        <v>2</v>
      </c>
      <c r="AD3389" s="419">
        <f t="shared" si="319"/>
        <v>2</v>
      </c>
      <c r="AE3389" s="419">
        <f t="shared" si="320"/>
        <v>2</v>
      </c>
      <c r="AF3389" s="419">
        <f t="shared" si="321"/>
        <v>0</v>
      </c>
      <c r="AG3389" s="419">
        <f t="shared" si="322"/>
        <v>0</v>
      </c>
      <c r="AH3389" s="419">
        <f t="shared" si="323"/>
        <v>0</v>
      </c>
    </row>
    <row r="3390" spans="1:34" ht="14.5" x14ac:dyDescent="0.35">
      <c r="A3390" s="681" t="s">
        <v>7628</v>
      </c>
      <c r="B3390" s="682" t="s">
        <v>6627</v>
      </c>
      <c r="C3390" s="419"/>
      <c r="D3390" s="419"/>
      <c r="E3390" s="419"/>
      <c r="F3390" s="419"/>
      <c r="G3390" s="419"/>
      <c r="H3390" s="419"/>
      <c r="I3390" s="419"/>
      <c r="J3390" s="419"/>
      <c r="K3390" s="419"/>
      <c r="L3390" s="419"/>
      <c r="M3390" t="s">
        <v>14451</v>
      </c>
      <c r="N3390">
        <v>19</v>
      </c>
      <c r="O3390">
        <v>8</v>
      </c>
      <c r="P3390">
        <v>11</v>
      </c>
      <c r="Q3390">
        <v>5</v>
      </c>
      <c r="R3390">
        <v>0</v>
      </c>
      <c r="S3390">
        <v>8</v>
      </c>
      <c r="T3390">
        <v>0</v>
      </c>
      <c r="U3390">
        <v>5</v>
      </c>
      <c r="V3390">
        <v>1</v>
      </c>
      <c r="W3390">
        <v>2</v>
      </c>
      <c r="X3390">
        <v>0</v>
      </c>
      <c r="Y3390">
        <v>4</v>
      </c>
      <c r="Z3390">
        <v>0</v>
      </c>
      <c r="AA3390">
        <v>2</v>
      </c>
      <c r="AB3390">
        <v>0</v>
      </c>
      <c r="AC3390" s="419">
        <f t="shared" si="318"/>
        <v>3</v>
      </c>
      <c r="AD3390" s="419">
        <f t="shared" si="319"/>
        <v>0</v>
      </c>
      <c r="AE3390" s="419">
        <f t="shared" si="320"/>
        <v>4</v>
      </c>
      <c r="AF3390" s="419">
        <f t="shared" si="321"/>
        <v>0</v>
      </c>
      <c r="AG3390" s="419">
        <f t="shared" si="322"/>
        <v>3</v>
      </c>
      <c r="AH3390" s="419">
        <f t="shared" si="323"/>
        <v>1</v>
      </c>
    </row>
    <row r="3391" spans="1:34" ht="14.5" x14ac:dyDescent="0.35">
      <c r="A3391" s="681" t="s">
        <v>7702</v>
      </c>
      <c r="B3391" s="682" t="s">
        <v>6629</v>
      </c>
      <c r="C3391" s="419"/>
      <c r="D3391" s="419"/>
      <c r="E3391" s="419"/>
      <c r="F3391" s="419"/>
      <c r="G3391" s="419"/>
      <c r="H3391" s="419"/>
      <c r="I3391" s="419"/>
      <c r="J3391" s="419"/>
      <c r="K3391" s="419"/>
      <c r="L3391" s="419"/>
      <c r="M3391" t="s">
        <v>6630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 s="419">
        <f t="shared" si="318"/>
        <v>0</v>
      </c>
      <c r="AD3391" s="419">
        <f t="shared" si="319"/>
        <v>0</v>
      </c>
      <c r="AE3391" s="419">
        <f t="shared" si="320"/>
        <v>0</v>
      </c>
      <c r="AF3391" s="419">
        <f t="shared" si="321"/>
        <v>0</v>
      </c>
      <c r="AG3391" s="419">
        <f t="shared" si="322"/>
        <v>0</v>
      </c>
      <c r="AH3391" s="419">
        <f t="shared" si="323"/>
        <v>0</v>
      </c>
    </row>
    <row r="3392" spans="1:34" ht="14.5" x14ac:dyDescent="0.35">
      <c r="A3392" s="681" t="s">
        <v>7778</v>
      </c>
      <c r="B3392" s="682" t="s">
        <v>6631</v>
      </c>
      <c r="C3392" s="419"/>
      <c r="D3392" s="419"/>
      <c r="E3392" s="419"/>
      <c r="F3392" s="419"/>
      <c r="G3392" s="419"/>
      <c r="H3392" s="419"/>
      <c r="I3392" s="419"/>
      <c r="J3392" s="419"/>
      <c r="K3392" s="419"/>
      <c r="L3392" s="419"/>
      <c r="M3392" t="s">
        <v>6632</v>
      </c>
      <c r="N3392">
        <v>5</v>
      </c>
      <c r="O3392">
        <v>2</v>
      </c>
      <c r="P3392">
        <v>3</v>
      </c>
      <c r="Q3392">
        <v>2</v>
      </c>
      <c r="R3392">
        <v>2</v>
      </c>
      <c r="S3392">
        <v>1</v>
      </c>
      <c r="T3392">
        <v>0</v>
      </c>
      <c r="U3392">
        <v>0</v>
      </c>
      <c r="V3392">
        <v>0</v>
      </c>
      <c r="W3392">
        <v>0</v>
      </c>
      <c r="X3392">
        <v>1</v>
      </c>
      <c r="Y3392">
        <v>1</v>
      </c>
      <c r="Z3392">
        <v>0</v>
      </c>
      <c r="AA3392">
        <v>0</v>
      </c>
      <c r="AB3392">
        <v>0</v>
      </c>
      <c r="AC3392" s="419">
        <f t="shared" si="318"/>
        <v>2</v>
      </c>
      <c r="AD3392" s="419">
        <f t="shared" si="319"/>
        <v>1</v>
      </c>
      <c r="AE3392" s="419">
        <f t="shared" si="320"/>
        <v>0</v>
      </c>
      <c r="AF3392" s="419">
        <f t="shared" si="321"/>
        <v>0</v>
      </c>
      <c r="AG3392" s="419">
        <f t="shared" si="322"/>
        <v>0</v>
      </c>
      <c r="AH3392" s="419">
        <f t="shared" si="323"/>
        <v>0</v>
      </c>
    </row>
    <row r="3393" spans="1:34" ht="14.5" x14ac:dyDescent="0.35">
      <c r="A3393" s="681" t="s">
        <v>7575</v>
      </c>
      <c r="B3393" s="682" t="s">
        <v>6633</v>
      </c>
      <c r="C3393" s="419"/>
      <c r="D3393" s="419"/>
      <c r="E3393" s="419"/>
      <c r="F3393" s="419"/>
      <c r="G3393" s="419"/>
      <c r="H3393" s="419"/>
      <c r="I3393" s="419"/>
      <c r="J3393" s="419"/>
      <c r="K3393" s="419"/>
      <c r="L3393" s="419"/>
      <c r="M3393" t="s">
        <v>1600</v>
      </c>
      <c r="N3393">
        <v>10</v>
      </c>
      <c r="O3393">
        <v>5</v>
      </c>
      <c r="P3393">
        <v>5</v>
      </c>
      <c r="Q3393">
        <v>5</v>
      </c>
      <c r="R3393">
        <v>3</v>
      </c>
      <c r="S3393">
        <v>0</v>
      </c>
      <c r="T3393">
        <v>2</v>
      </c>
      <c r="U3393">
        <v>0</v>
      </c>
      <c r="V3393">
        <v>0</v>
      </c>
      <c r="W3393">
        <v>2</v>
      </c>
      <c r="X3393">
        <v>2</v>
      </c>
      <c r="Y3393">
        <v>0</v>
      </c>
      <c r="Z3393">
        <v>1</v>
      </c>
      <c r="AA3393">
        <v>0</v>
      </c>
      <c r="AB3393">
        <v>0</v>
      </c>
      <c r="AC3393" s="419">
        <f t="shared" si="318"/>
        <v>3</v>
      </c>
      <c r="AD3393" s="419">
        <f t="shared" si="319"/>
        <v>1</v>
      </c>
      <c r="AE3393" s="419">
        <f t="shared" si="320"/>
        <v>0</v>
      </c>
      <c r="AF3393" s="419">
        <f t="shared" si="321"/>
        <v>1</v>
      </c>
      <c r="AG3393" s="419">
        <f t="shared" si="322"/>
        <v>0</v>
      </c>
      <c r="AH3393" s="419">
        <f t="shared" si="323"/>
        <v>0</v>
      </c>
    </row>
    <row r="3394" spans="1:34" ht="14.5" x14ac:dyDescent="0.35">
      <c r="A3394" s="681" t="s">
        <v>7499</v>
      </c>
      <c r="B3394" s="682" t="s">
        <v>6634</v>
      </c>
      <c r="C3394" s="419"/>
      <c r="D3394" s="419"/>
      <c r="E3394" s="419"/>
      <c r="F3394" s="419"/>
      <c r="G3394" s="419"/>
      <c r="H3394" s="419"/>
      <c r="I3394" s="419"/>
      <c r="J3394" s="419"/>
      <c r="K3394" s="419"/>
      <c r="L3394" s="419"/>
      <c r="M3394" t="s">
        <v>6635</v>
      </c>
      <c r="N3394">
        <v>6</v>
      </c>
      <c r="O3394">
        <v>3</v>
      </c>
      <c r="P3394">
        <v>3</v>
      </c>
      <c r="Q3394">
        <v>6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3</v>
      </c>
      <c r="X3394">
        <v>0</v>
      </c>
      <c r="Y3394">
        <v>0</v>
      </c>
      <c r="Z3394">
        <v>0</v>
      </c>
      <c r="AA3394">
        <v>0</v>
      </c>
      <c r="AB3394">
        <v>0</v>
      </c>
      <c r="AC3394" s="419">
        <f t="shared" si="318"/>
        <v>3</v>
      </c>
      <c r="AD3394" s="419">
        <f t="shared" si="319"/>
        <v>0</v>
      </c>
      <c r="AE3394" s="419">
        <f t="shared" si="320"/>
        <v>0</v>
      </c>
      <c r="AF3394" s="419">
        <f t="shared" si="321"/>
        <v>0</v>
      </c>
      <c r="AG3394" s="419">
        <f t="shared" si="322"/>
        <v>0</v>
      </c>
      <c r="AH3394" s="419">
        <f t="shared" si="323"/>
        <v>0</v>
      </c>
    </row>
    <row r="3395" spans="1:34" ht="14.5" x14ac:dyDescent="0.35">
      <c r="A3395" s="681" t="s">
        <v>9351</v>
      </c>
      <c r="B3395" s="682" t="s">
        <v>9350</v>
      </c>
      <c r="C3395" s="419"/>
      <c r="D3395" s="419"/>
      <c r="E3395" s="419"/>
      <c r="F3395" s="419"/>
      <c r="G3395" s="419"/>
      <c r="H3395" s="419"/>
      <c r="I3395" s="419"/>
      <c r="J3395" s="419"/>
      <c r="K3395" s="419"/>
      <c r="L3395" s="419"/>
      <c r="M3395" t="s">
        <v>5508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 s="419">
        <f t="shared" si="318"/>
        <v>0</v>
      </c>
      <c r="AD3395" s="419">
        <f t="shared" si="319"/>
        <v>0</v>
      </c>
      <c r="AE3395" s="419">
        <f t="shared" si="320"/>
        <v>0</v>
      </c>
      <c r="AF3395" s="419">
        <f t="shared" si="321"/>
        <v>0</v>
      </c>
      <c r="AG3395" s="419">
        <f t="shared" si="322"/>
        <v>0</v>
      </c>
      <c r="AH3395" s="419">
        <f t="shared" si="323"/>
        <v>0</v>
      </c>
    </row>
    <row r="3396" spans="1:34" ht="14.5" x14ac:dyDescent="0.35">
      <c r="A3396" s="681" t="s">
        <v>7925</v>
      </c>
      <c r="B3396" s="682" t="s">
        <v>6637</v>
      </c>
      <c r="C3396" s="419"/>
      <c r="D3396" s="419"/>
      <c r="E3396" s="419"/>
      <c r="F3396" s="419"/>
      <c r="G3396" s="419"/>
      <c r="H3396" s="419"/>
      <c r="I3396" s="419"/>
      <c r="J3396" s="419"/>
      <c r="K3396" s="419"/>
      <c r="L3396" s="419"/>
      <c r="M3396" t="s">
        <v>278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 s="419">
        <f t="shared" ref="AC3396:AC3459" si="324">+Q3396-W3396</f>
        <v>0</v>
      </c>
      <c r="AD3396" s="419">
        <f t="shared" ref="AD3396:AD3459" si="325">+R3396-X3396</f>
        <v>0</v>
      </c>
      <c r="AE3396" s="419">
        <f t="shared" ref="AE3396:AE3459" si="326">+S3396-Y3396</f>
        <v>0</v>
      </c>
      <c r="AF3396" s="419">
        <f t="shared" ref="AF3396:AF3459" si="327">+T3396-Z3396</f>
        <v>0</v>
      </c>
      <c r="AG3396" s="419">
        <f t="shared" ref="AG3396:AG3459" si="328">+U3396-AA3396</f>
        <v>0</v>
      </c>
      <c r="AH3396" s="419">
        <f t="shared" ref="AH3396:AH3459" si="329">+V3396-AB3396</f>
        <v>0</v>
      </c>
    </row>
    <row r="3397" spans="1:34" ht="14.5" x14ac:dyDescent="0.35">
      <c r="A3397" s="681" t="s">
        <v>9344</v>
      </c>
      <c r="B3397" s="682" t="s">
        <v>9343</v>
      </c>
      <c r="C3397" s="419"/>
      <c r="D3397" s="419"/>
      <c r="E3397" s="419"/>
      <c r="F3397" s="419"/>
      <c r="G3397" s="419"/>
      <c r="H3397" s="419"/>
      <c r="I3397" s="419"/>
      <c r="J3397" s="419"/>
      <c r="K3397" s="419"/>
      <c r="L3397" s="419"/>
      <c r="M3397" t="s">
        <v>6425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 s="419">
        <f t="shared" si="324"/>
        <v>0</v>
      </c>
      <c r="AD3397" s="419">
        <f t="shared" si="325"/>
        <v>0</v>
      </c>
      <c r="AE3397" s="419">
        <f t="shared" si="326"/>
        <v>0</v>
      </c>
      <c r="AF3397" s="419">
        <f t="shared" si="327"/>
        <v>0</v>
      </c>
      <c r="AG3397" s="419">
        <f t="shared" si="328"/>
        <v>0</v>
      </c>
      <c r="AH3397" s="419">
        <f t="shared" si="329"/>
        <v>0</v>
      </c>
    </row>
    <row r="3398" spans="1:34" ht="14.5" x14ac:dyDescent="0.35">
      <c r="A3398" s="681" t="s">
        <v>9491</v>
      </c>
      <c r="B3398" s="682" t="s">
        <v>9490</v>
      </c>
      <c r="C3398" s="419"/>
      <c r="D3398" s="419"/>
      <c r="E3398" s="419"/>
      <c r="F3398" s="419"/>
      <c r="G3398" s="419"/>
      <c r="H3398" s="419"/>
      <c r="I3398" s="419"/>
      <c r="J3398" s="419"/>
      <c r="K3398" s="419"/>
      <c r="L3398" s="419"/>
      <c r="M3398" t="s">
        <v>9492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 s="419">
        <f t="shared" si="324"/>
        <v>0</v>
      </c>
      <c r="AD3398" s="419">
        <f t="shared" si="325"/>
        <v>0</v>
      </c>
      <c r="AE3398" s="419">
        <f t="shared" si="326"/>
        <v>0</v>
      </c>
      <c r="AF3398" s="419">
        <f t="shared" si="327"/>
        <v>0</v>
      </c>
      <c r="AG3398" s="419">
        <f t="shared" si="328"/>
        <v>0</v>
      </c>
      <c r="AH3398" s="419">
        <f t="shared" si="329"/>
        <v>0</v>
      </c>
    </row>
    <row r="3399" spans="1:34" ht="14.5" x14ac:dyDescent="0.35">
      <c r="A3399" s="681" t="s">
        <v>9348</v>
      </c>
      <c r="B3399" s="682" t="s">
        <v>9347</v>
      </c>
      <c r="C3399" s="419"/>
      <c r="D3399" s="419"/>
      <c r="E3399" s="419"/>
      <c r="F3399" s="419"/>
      <c r="G3399" s="419"/>
      <c r="H3399" s="419"/>
      <c r="I3399" s="419"/>
      <c r="J3399" s="419"/>
      <c r="K3399" s="419"/>
      <c r="L3399" s="419"/>
      <c r="M3399" t="s">
        <v>9349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 s="419">
        <f t="shared" si="324"/>
        <v>0</v>
      </c>
      <c r="AD3399" s="419">
        <f t="shared" si="325"/>
        <v>0</v>
      </c>
      <c r="AE3399" s="419">
        <f t="shared" si="326"/>
        <v>0</v>
      </c>
      <c r="AF3399" s="419">
        <f t="shared" si="327"/>
        <v>0</v>
      </c>
      <c r="AG3399" s="419">
        <f t="shared" si="328"/>
        <v>0</v>
      </c>
      <c r="AH3399" s="419">
        <f t="shared" si="329"/>
        <v>0</v>
      </c>
    </row>
    <row r="3400" spans="1:34" ht="14.5" x14ac:dyDescent="0.35">
      <c r="A3400" s="681" t="s">
        <v>10398</v>
      </c>
      <c r="B3400" s="682" t="s">
        <v>10397</v>
      </c>
      <c r="C3400" s="419"/>
      <c r="D3400" s="419"/>
      <c r="E3400" s="419"/>
      <c r="F3400" s="419"/>
      <c r="G3400" s="419"/>
      <c r="H3400" s="419"/>
      <c r="I3400" s="419"/>
      <c r="J3400" s="419"/>
      <c r="K3400" s="419"/>
      <c r="L3400" s="419"/>
      <c r="M3400" t="s">
        <v>10399</v>
      </c>
      <c r="N3400">
        <v>1</v>
      </c>
      <c r="O3400">
        <v>0</v>
      </c>
      <c r="P3400">
        <v>1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1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 s="419">
        <f t="shared" si="324"/>
        <v>0</v>
      </c>
      <c r="AD3400" s="419">
        <f t="shared" si="325"/>
        <v>0</v>
      </c>
      <c r="AE3400" s="419">
        <f t="shared" si="326"/>
        <v>0</v>
      </c>
      <c r="AF3400" s="419">
        <f t="shared" si="327"/>
        <v>0</v>
      </c>
      <c r="AG3400" s="419">
        <f t="shared" si="328"/>
        <v>0</v>
      </c>
      <c r="AH3400" s="419">
        <f t="shared" si="329"/>
        <v>1</v>
      </c>
    </row>
    <row r="3401" spans="1:34" ht="14.5" x14ac:dyDescent="0.35">
      <c r="A3401" s="681" t="s">
        <v>7734</v>
      </c>
      <c r="B3401" s="682" t="s">
        <v>6638</v>
      </c>
      <c r="C3401" s="419"/>
      <c r="D3401" s="419"/>
      <c r="E3401" s="419"/>
      <c r="F3401" s="419"/>
      <c r="G3401" s="419"/>
      <c r="H3401" s="419"/>
      <c r="I3401" s="419"/>
      <c r="J3401" s="419"/>
      <c r="K3401" s="419"/>
      <c r="L3401" s="419"/>
      <c r="M3401" t="s">
        <v>5554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 s="419">
        <f t="shared" si="324"/>
        <v>0</v>
      </c>
      <c r="AD3401" s="419">
        <f t="shared" si="325"/>
        <v>0</v>
      </c>
      <c r="AE3401" s="419">
        <f t="shared" si="326"/>
        <v>0</v>
      </c>
      <c r="AF3401" s="419">
        <f t="shared" si="327"/>
        <v>0</v>
      </c>
      <c r="AG3401" s="419">
        <f t="shared" si="328"/>
        <v>0</v>
      </c>
      <c r="AH3401" s="419">
        <f t="shared" si="329"/>
        <v>0</v>
      </c>
    </row>
    <row r="3402" spans="1:34" ht="14.5" x14ac:dyDescent="0.35">
      <c r="A3402" s="681" t="s">
        <v>7535</v>
      </c>
      <c r="B3402" s="682" t="s">
        <v>6640</v>
      </c>
      <c r="C3402" s="419"/>
      <c r="D3402" s="419"/>
      <c r="E3402" s="419"/>
      <c r="F3402" s="419"/>
      <c r="G3402" s="419"/>
      <c r="H3402" s="419"/>
      <c r="I3402" s="419"/>
      <c r="J3402" s="419"/>
      <c r="K3402" s="419"/>
      <c r="L3402" s="419"/>
      <c r="M3402" t="s">
        <v>948</v>
      </c>
      <c r="N3402">
        <v>3</v>
      </c>
      <c r="O3402">
        <v>3</v>
      </c>
      <c r="P3402">
        <v>0</v>
      </c>
      <c r="Q3402">
        <v>2</v>
      </c>
      <c r="R3402">
        <v>0</v>
      </c>
      <c r="S3402">
        <v>1</v>
      </c>
      <c r="T3402">
        <v>0</v>
      </c>
      <c r="U3402">
        <v>0</v>
      </c>
      <c r="V3402">
        <v>0</v>
      </c>
      <c r="W3402">
        <v>2</v>
      </c>
      <c r="X3402">
        <v>0</v>
      </c>
      <c r="Y3402">
        <v>1</v>
      </c>
      <c r="Z3402">
        <v>0</v>
      </c>
      <c r="AA3402">
        <v>0</v>
      </c>
      <c r="AB3402">
        <v>0</v>
      </c>
      <c r="AC3402" s="419">
        <f t="shared" si="324"/>
        <v>0</v>
      </c>
      <c r="AD3402" s="419">
        <f t="shared" si="325"/>
        <v>0</v>
      </c>
      <c r="AE3402" s="419">
        <f t="shared" si="326"/>
        <v>0</v>
      </c>
      <c r="AF3402" s="419">
        <f t="shared" si="327"/>
        <v>0</v>
      </c>
      <c r="AG3402" s="419">
        <f t="shared" si="328"/>
        <v>0</v>
      </c>
      <c r="AH3402" s="419">
        <f t="shared" si="329"/>
        <v>0</v>
      </c>
    </row>
    <row r="3403" spans="1:34" ht="14.5" x14ac:dyDescent="0.35">
      <c r="A3403" s="681" t="s">
        <v>10339</v>
      </c>
      <c r="B3403" s="682" t="s">
        <v>10338</v>
      </c>
      <c r="C3403" s="419"/>
      <c r="D3403" s="419"/>
      <c r="E3403" s="419"/>
      <c r="F3403" s="419"/>
      <c r="G3403" s="419"/>
      <c r="H3403" s="419"/>
      <c r="I3403" s="419"/>
      <c r="J3403" s="419"/>
      <c r="K3403" s="419"/>
      <c r="L3403" s="419"/>
      <c r="M3403" t="s">
        <v>766</v>
      </c>
      <c r="N3403">
        <v>5</v>
      </c>
      <c r="O3403">
        <v>4</v>
      </c>
      <c r="P3403">
        <v>1</v>
      </c>
      <c r="Q3403">
        <v>2</v>
      </c>
      <c r="R3403">
        <v>2</v>
      </c>
      <c r="S3403">
        <v>1</v>
      </c>
      <c r="T3403">
        <v>0</v>
      </c>
      <c r="U3403">
        <v>0</v>
      </c>
      <c r="V3403">
        <v>0</v>
      </c>
      <c r="W3403">
        <v>2</v>
      </c>
      <c r="X3403">
        <v>2</v>
      </c>
      <c r="Y3403">
        <v>0</v>
      </c>
      <c r="Z3403">
        <v>0</v>
      </c>
      <c r="AA3403">
        <v>0</v>
      </c>
      <c r="AB3403">
        <v>0</v>
      </c>
      <c r="AC3403" s="419">
        <f t="shared" si="324"/>
        <v>0</v>
      </c>
      <c r="AD3403" s="419">
        <f t="shared" si="325"/>
        <v>0</v>
      </c>
      <c r="AE3403" s="419">
        <f t="shared" si="326"/>
        <v>1</v>
      </c>
      <c r="AF3403" s="419">
        <f t="shared" si="327"/>
        <v>0</v>
      </c>
      <c r="AG3403" s="419">
        <f t="shared" si="328"/>
        <v>0</v>
      </c>
      <c r="AH3403" s="419">
        <f t="shared" si="329"/>
        <v>0</v>
      </c>
    </row>
    <row r="3404" spans="1:34" ht="14.5" x14ac:dyDescent="0.35">
      <c r="A3404" s="681" t="s">
        <v>9871</v>
      </c>
      <c r="B3404" s="682" t="s">
        <v>9870</v>
      </c>
      <c r="C3404" s="419"/>
      <c r="D3404" s="419"/>
      <c r="E3404" s="419"/>
      <c r="F3404" s="419"/>
      <c r="G3404" s="419"/>
      <c r="H3404" s="419"/>
      <c r="I3404" s="419"/>
      <c r="J3404" s="419"/>
      <c r="K3404" s="419"/>
      <c r="L3404" s="419"/>
      <c r="M3404" t="s">
        <v>9872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 s="419">
        <f t="shared" si="324"/>
        <v>0</v>
      </c>
      <c r="AD3404" s="419">
        <f t="shared" si="325"/>
        <v>0</v>
      </c>
      <c r="AE3404" s="419">
        <f t="shared" si="326"/>
        <v>0</v>
      </c>
      <c r="AF3404" s="419">
        <f t="shared" si="327"/>
        <v>0</v>
      </c>
      <c r="AG3404" s="419">
        <f t="shared" si="328"/>
        <v>0</v>
      </c>
      <c r="AH3404" s="419">
        <f t="shared" si="329"/>
        <v>0</v>
      </c>
    </row>
    <row r="3405" spans="1:34" ht="14.5" x14ac:dyDescent="0.35">
      <c r="A3405" s="681" t="s">
        <v>8820</v>
      </c>
      <c r="B3405" s="682" t="s">
        <v>8819</v>
      </c>
      <c r="C3405" s="419"/>
      <c r="D3405" s="419"/>
      <c r="E3405" s="419"/>
      <c r="F3405" s="419"/>
      <c r="G3405" s="419"/>
      <c r="H3405" s="419"/>
      <c r="I3405" s="419"/>
      <c r="J3405" s="419"/>
      <c r="K3405" s="419"/>
      <c r="L3405" s="419"/>
      <c r="M3405" t="s">
        <v>3295</v>
      </c>
      <c r="N3405">
        <v>1</v>
      </c>
      <c r="O3405">
        <v>1</v>
      </c>
      <c r="P3405">
        <v>0</v>
      </c>
      <c r="Q3405">
        <v>1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1</v>
      </c>
      <c r="X3405">
        <v>0</v>
      </c>
      <c r="Y3405">
        <v>0</v>
      </c>
      <c r="Z3405">
        <v>0</v>
      </c>
      <c r="AA3405">
        <v>0</v>
      </c>
      <c r="AB3405">
        <v>0</v>
      </c>
      <c r="AC3405" s="419">
        <f t="shared" si="324"/>
        <v>0</v>
      </c>
      <c r="AD3405" s="419">
        <f t="shared" si="325"/>
        <v>0</v>
      </c>
      <c r="AE3405" s="419">
        <f t="shared" si="326"/>
        <v>0</v>
      </c>
      <c r="AF3405" s="419">
        <f t="shared" si="327"/>
        <v>0</v>
      </c>
      <c r="AG3405" s="419">
        <f t="shared" si="328"/>
        <v>0</v>
      </c>
      <c r="AH3405" s="419">
        <f t="shared" si="329"/>
        <v>0</v>
      </c>
    </row>
    <row r="3406" spans="1:34" ht="14.5" x14ac:dyDescent="0.35">
      <c r="A3406" s="681" t="s">
        <v>7937</v>
      </c>
      <c r="B3406" s="682" t="s">
        <v>6641</v>
      </c>
      <c r="C3406" s="419"/>
      <c r="D3406" s="419"/>
      <c r="E3406" s="419"/>
      <c r="F3406" s="419"/>
      <c r="G3406" s="419"/>
      <c r="H3406" s="419"/>
      <c r="I3406" s="419"/>
      <c r="J3406" s="419"/>
      <c r="K3406" s="419"/>
      <c r="L3406" s="419"/>
      <c r="M3406" t="s">
        <v>5998</v>
      </c>
      <c r="N3406">
        <v>16</v>
      </c>
      <c r="O3406">
        <v>10</v>
      </c>
      <c r="P3406">
        <v>6</v>
      </c>
      <c r="Q3406">
        <v>1</v>
      </c>
      <c r="R3406">
        <v>3</v>
      </c>
      <c r="S3406">
        <v>6</v>
      </c>
      <c r="T3406">
        <v>4</v>
      </c>
      <c r="U3406">
        <v>2</v>
      </c>
      <c r="V3406">
        <v>0</v>
      </c>
      <c r="W3406">
        <v>1</v>
      </c>
      <c r="X3406">
        <v>2</v>
      </c>
      <c r="Y3406">
        <v>4</v>
      </c>
      <c r="Z3406">
        <v>2</v>
      </c>
      <c r="AA3406">
        <v>1</v>
      </c>
      <c r="AB3406">
        <v>0</v>
      </c>
      <c r="AC3406" s="419">
        <f t="shared" si="324"/>
        <v>0</v>
      </c>
      <c r="AD3406" s="419">
        <f t="shared" si="325"/>
        <v>1</v>
      </c>
      <c r="AE3406" s="419">
        <f t="shared" si="326"/>
        <v>2</v>
      </c>
      <c r="AF3406" s="419">
        <f t="shared" si="327"/>
        <v>2</v>
      </c>
      <c r="AG3406" s="419">
        <f t="shared" si="328"/>
        <v>1</v>
      </c>
      <c r="AH3406" s="419">
        <f t="shared" si="329"/>
        <v>0</v>
      </c>
    </row>
    <row r="3407" spans="1:34" ht="14.5" x14ac:dyDescent="0.35">
      <c r="A3407" s="681" t="s">
        <v>8260</v>
      </c>
      <c r="B3407" s="682" t="s">
        <v>8259</v>
      </c>
      <c r="C3407" s="419"/>
      <c r="D3407" s="419"/>
      <c r="E3407" s="419"/>
      <c r="F3407" s="419"/>
      <c r="G3407" s="419"/>
      <c r="H3407" s="419"/>
      <c r="I3407" s="419"/>
      <c r="J3407" s="419"/>
      <c r="K3407" s="419"/>
      <c r="L3407" s="419"/>
      <c r="M3407" t="s">
        <v>2959</v>
      </c>
      <c r="N3407">
        <v>3</v>
      </c>
      <c r="O3407">
        <v>1</v>
      </c>
      <c r="P3407">
        <v>2</v>
      </c>
      <c r="Q3407">
        <v>0</v>
      </c>
      <c r="R3407">
        <v>1</v>
      </c>
      <c r="S3407">
        <v>1</v>
      </c>
      <c r="T3407">
        <v>1</v>
      </c>
      <c r="U3407">
        <v>0</v>
      </c>
      <c r="V3407">
        <v>0</v>
      </c>
      <c r="W3407">
        <v>0</v>
      </c>
      <c r="X3407">
        <v>0</v>
      </c>
      <c r="Y3407">
        <v>1</v>
      </c>
      <c r="Z3407">
        <v>0</v>
      </c>
      <c r="AA3407">
        <v>0</v>
      </c>
      <c r="AB3407">
        <v>0</v>
      </c>
      <c r="AC3407" s="419">
        <f t="shared" si="324"/>
        <v>0</v>
      </c>
      <c r="AD3407" s="419">
        <f t="shared" si="325"/>
        <v>1</v>
      </c>
      <c r="AE3407" s="419">
        <f t="shared" si="326"/>
        <v>0</v>
      </c>
      <c r="AF3407" s="419">
        <f t="shared" si="327"/>
        <v>1</v>
      </c>
      <c r="AG3407" s="419">
        <f t="shared" si="328"/>
        <v>0</v>
      </c>
      <c r="AH3407" s="419">
        <f t="shared" si="329"/>
        <v>0</v>
      </c>
    </row>
    <row r="3408" spans="1:34" ht="14.5" x14ac:dyDescent="0.35">
      <c r="A3408" s="681" t="s">
        <v>9937</v>
      </c>
      <c r="B3408" s="682" t="s">
        <v>9936</v>
      </c>
      <c r="C3408" s="419"/>
      <c r="D3408" s="419"/>
      <c r="E3408" s="419"/>
      <c r="F3408" s="419"/>
      <c r="G3408" s="419"/>
      <c r="H3408" s="419"/>
      <c r="I3408" s="419"/>
      <c r="J3408" s="419"/>
      <c r="K3408" s="419"/>
      <c r="L3408" s="419"/>
      <c r="M3408" t="s">
        <v>3281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 s="419">
        <f t="shared" si="324"/>
        <v>0</v>
      </c>
      <c r="AD3408" s="419">
        <f t="shared" si="325"/>
        <v>0</v>
      </c>
      <c r="AE3408" s="419">
        <f t="shared" si="326"/>
        <v>0</v>
      </c>
      <c r="AF3408" s="419">
        <f t="shared" si="327"/>
        <v>0</v>
      </c>
      <c r="AG3408" s="419">
        <f t="shared" si="328"/>
        <v>0</v>
      </c>
      <c r="AH3408" s="419">
        <f t="shared" si="329"/>
        <v>0</v>
      </c>
    </row>
    <row r="3409" spans="1:34" ht="14.5" x14ac:dyDescent="0.35">
      <c r="A3409" s="681" t="s">
        <v>7524</v>
      </c>
      <c r="B3409" s="682" t="s">
        <v>6642</v>
      </c>
      <c r="C3409" s="419"/>
      <c r="D3409" s="419"/>
      <c r="E3409" s="419"/>
      <c r="F3409" s="419"/>
      <c r="G3409" s="419"/>
      <c r="H3409" s="419"/>
      <c r="I3409" s="419"/>
      <c r="J3409" s="419"/>
      <c r="K3409" s="419"/>
      <c r="L3409" s="419"/>
      <c r="M3409" t="s">
        <v>1879</v>
      </c>
      <c r="N3409">
        <v>36</v>
      </c>
      <c r="O3409">
        <v>19</v>
      </c>
      <c r="P3409">
        <v>17</v>
      </c>
      <c r="Q3409">
        <v>16</v>
      </c>
      <c r="R3409">
        <v>16</v>
      </c>
      <c r="S3409">
        <v>1</v>
      </c>
      <c r="T3409">
        <v>1</v>
      </c>
      <c r="U3409">
        <v>2</v>
      </c>
      <c r="V3409">
        <v>0</v>
      </c>
      <c r="W3409">
        <v>7</v>
      </c>
      <c r="X3409">
        <v>8</v>
      </c>
      <c r="Y3409">
        <v>1</v>
      </c>
      <c r="Z3409">
        <v>1</v>
      </c>
      <c r="AA3409">
        <v>2</v>
      </c>
      <c r="AB3409">
        <v>0</v>
      </c>
      <c r="AC3409" s="419">
        <f t="shared" si="324"/>
        <v>9</v>
      </c>
      <c r="AD3409" s="419">
        <f t="shared" si="325"/>
        <v>8</v>
      </c>
      <c r="AE3409" s="419">
        <f t="shared" si="326"/>
        <v>0</v>
      </c>
      <c r="AF3409" s="419">
        <f t="shared" si="327"/>
        <v>0</v>
      </c>
      <c r="AG3409" s="419">
        <f t="shared" si="328"/>
        <v>0</v>
      </c>
      <c r="AH3409" s="419">
        <f t="shared" si="329"/>
        <v>0</v>
      </c>
    </row>
    <row r="3410" spans="1:34" ht="14.5" x14ac:dyDescent="0.35">
      <c r="A3410" s="681" t="s">
        <v>7795</v>
      </c>
      <c r="B3410" s="682" t="s">
        <v>6643</v>
      </c>
      <c r="C3410" s="419"/>
      <c r="D3410" s="419"/>
      <c r="E3410" s="419"/>
      <c r="F3410" s="419"/>
      <c r="G3410" s="419"/>
      <c r="H3410" s="419"/>
      <c r="I3410" s="419"/>
      <c r="J3410" s="419"/>
      <c r="K3410" s="419"/>
      <c r="L3410" s="419"/>
      <c r="M3410" t="s">
        <v>3098</v>
      </c>
      <c r="N3410">
        <v>5</v>
      </c>
      <c r="O3410">
        <v>3</v>
      </c>
      <c r="P3410">
        <v>2</v>
      </c>
      <c r="Q3410">
        <v>0</v>
      </c>
      <c r="R3410">
        <v>1</v>
      </c>
      <c r="S3410">
        <v>2</v>
      </c>
      <c r="T3410">
        <v>2</v>
      </c>
      <c r="U3410">
        <v>0</v>
      </c>
      <c r="V3410">
        <v>0</v>
      </c>
      <c r="W3410">
        <v>0</v>
      </c>
      <c r="X3410">
        <v>1</v>
      </c>
      <c r="Y3410">
        <v>1</v>
      </c>
      <c r="Z3410">
        <v>1</v>
      </c>
      <c r="AA3410">
        <v>0</v>
      </c>
      <c r="AB3410">
        <v>0</v>
      </c>
      <c r="AC3410" s="419">
        <f t="shared" si="324"/>
        <v>0</v>
      </c>
      <c r="AD3410" s="419">
        <f t="shared" si="325"/>
        <v>0</v>
      </c>
      <c r="AE3410" s="419">
        <f t="shared" si="326"/>
        <v>1</v>
      </c>
      <c r="AF3410" s="419">
        <f t="shared" si="327"/>
        <v>1</v>
      </c>
      <c r="AG3410" s="419">
        <f t="shared" si="328"/>
        <v>0</v>
      </c>
      <c r="AH3410" s="419">
        <f t="shared" si="329"/>
        <v>0</v>
      </c>
    </row>
    <row r="3411" spans="1:34" ht="14.5" x14ac:dyDescent="0.35">
      <c r="A3411" s="681" t="s">
        <v>7905</v>
      </c>
      <c r="B3411" s="682" t="s">
        <v>6644</v>
      </c>
      <c r="C3411" s="419"/>
      <c r="D3411" s="419"/>
      <c r="E3411" s="419"/>
      <c r="F3411" s="419"/>
      <c r="G3411" s="419"/>
      <c r="H3411" s="419"/>
      <c r="I3411" s="419"/>
      <c r="J3411" s="419"/>
      <c r="K3411" s="419"/>
      <c r="L3411" s="419"/>
      <c r="M3411" t="s">
        <v>6645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 s="419">
        <f t="shared" si="324"/>
        <v>0</v>
      </c>
      <c r="AD3411" s="419">
        <f t="shared" si="325"/>
        <v>0</v>
      </c>
      <c r="AE3411" s="419">
        <f t="shared" si="326"/>
        <v>0</v>
      </c>
      <c r="AF3411" s="419">
        <f t="shared" si="327"/>
        <v>0</v>
      </c>
      <c r="AG3411" s="419">
        <f t="shared" si="328"/>
        <v>0</v>
      </c>
      <c r="AH3411" s="419">
        <f t="shared" si="329"/>
        <v>0</v>
      </c>
    </row>
    <row r="3412" spans="1:34" ht="14.5" x14ac:dyDescent="0.35">
      <c r="A3412" s="681" t="s">
        <v>13751</v>
      </c>
      <c r="B3412" s="682" t="s">
        <v>14342</v>
      </c>
      <c r="C3412" s="419"/>
      <c r="D3412" s="419"/>
      <c r="E3412" s="419"/>
      <c r="F3412" s="419"/>
      <c r="G3412" s="419"/>
      <c r="H3412" s="419"/>
      <c r="I3412" s="419"/>
      <c r="J3412" s="419"/>
      <c r="K3412" s="419"/>
      <c r="L3412" s="419"/>
      <c r="M3412" t="s">
        <v>15585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 s="419">
        <f t="shared" si="324"/>
        <v>0</v>
      </c>
      <c r="AD3412" s="419">
        <f t="shared" si="325"/>
        <v>0</v>
      </c>
      <c r="AE3412" s="419">
        <f t="shared" si="326"/>
        <v>0</v>
      </c>
      <c r="AF3412" s="419">
        <f t="shared" si="327"/>
        <v>0</v>
      </c>
      <c r="AG3412" s="419">
        <f t="shared" si="328"/>
        <v>0</v>
      </c>
      <c r="AH3412" s="419">
        <f t="shared" si="329"/>
        <v>0</v>
      </c>
    </row>
    <row r="3413" spans="1:34" ht="14.5" x14ac:dyDescent="0.35">
      <c r="A3413" s="681" t="s">
        <v>13755</v>
      </c>
      <c r="B3413" s="682" t="s">
        <v>14342</v>
      </c>
      <c r="C3413" s="419"/>
      <c r="D3413" s="419"/>
      <c r="E3413" s="419"/>
      <c r="F3413" s="419"/>
      <c r="G3413" s="419"/>
      <c r="H3413" s="419"/>
      <c r="I3413" s="419"/>
      <c r="J3413" s="419"/>
      <c r="K3413" s="419"/>
      <c r="L3413" s="419"/>
      <c r="M3413" t="s">
        <v>22538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 s="419">
        <f t="shared" si="324"/>
        <v>0</v>
      </c>
      <c r="AD3413" s="419">
        <f t="shared" si="325"/>
        <v>0</v>
      </c>
      <c r="AE3413" s="419">
        <f t="shared" si="326"/>
        <v>0</v>
      </c>
      <c r="AF3413" s="419">
        <f t="shared" si="327"/>
        <v>0</v>
      </c>
      <c r="AG3413" s="419">
        <f t="shared" si="328"/>
        <v>0</v>
      </c>
      <c r="AH3413" s="419">
        <f t="shared" si="329"/>
        <v>0</v>
      </c>
    </row>
    <row r="3414" spans="1:34" ht="14.5" x14ac:dyDescent="0.35">
      <c r="A3414" s="681" t="s">
        <v>10988</v>
      </c>
      <c r="B3414" s="682" t="s">
        <v>10987</v>
      </c>
      <c r="C3414" s="419"/>
      <c r="D3414" s="419"/>
      <c r="E3414" s="419"/>
      <c r="F3414" s="419"/>
      <c r="G3414" s="419"/>
      <c r="H3414" s="419"/>
      <c r="I3414" s="419"/>
      <c r="J3414" s="419"/>
      <c r="K3414" s="419"/>
      <c r="L3414" s="419"/>
      <c r="M3414" t="s">
        <v>10989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 s="419">
        <f t="shared" si="324"/>
        <v>0</v>
      </c>
      <c r="AD3414" s="419">
        <f t="shared" si="325"/>
        <v>0</v>
      </c>
      <c r="AE3414" s="419">
        <f t="shared" si="326"/>
        <v>0</v>
      </c>
      <c r="AF3414" s="419">
        <f t="shared" si="327"/>
        <v>0</v>
      </c>
      <c r="AG3414" s="419">
        <f t="shared" si="328"/>
        <v>0</v>
      </c>
      <c r="AH3414" s="419">
        <f t="shared" si="329"/>
        <v>0</v>
      </c>
    </row>
    <row r="3415" spans="1:34" ht="14.5" x14ac:dyDescent="0.35">
      <c r="A3415" s="681" t="s">
        <v>7792</v>
      </c>
      <c r="B3415" s="682" t="s">
        <v>6647</v>
      </c>
      <c r="C3415" s="419"/>
      <c r="D3415" s="419"/>
      <c r="E3415" s="419"/>
      <c r="F3415" s="419"/>
      <c r="G3415" s="419"/>
      <c r="H3415" s="419"/>
      <c r="I3415" s="419"/>
      <c r="J3415" s="419"/>
      <c r="K3415" s="419"/>
      <c r="L3415" s="419"/>
      <c r="M3415" t="s">
        <v>6648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 s="419">
        <f t="shared" si="324"/>
        <v>0</v>
      </c>
      <c r="AD3415" s="419">
        <f t="shared" si="325"/>
        <v>0</v>
      </c>
      <c r="AE3415" s="419">
        <f t="shared" si="326"/>
        <v>0</v>
      </c>
      <c r="AF3415" s="419">
        <f t="shared" si="327"/>
        <v>0</v>
      </c>
      <c r="AG3415" s="419">
        <f t="shared" si="328"/>
        <v>0</v>
      </c>
      <c r="AH3415" s="419">
        <f t="shared" si="329"/>
        <v>0</v>
      </c>
    </row>
    <row r="3416" spans="1:34" ht="14.5" x14ac:dyDescent="0.35">
      <c r="A3416" s="681" t="s">
        <v>10981</v>
      </c>
      <c r="B3416" s="682" t="s">
        <v>10980</v>
      </c>
      <c r="C3416" s="419"/>
      <c r="D3416" s="419"/>
      <c r="E3416" s="419"/>
      <c r="F3416" s="419"/>
      <c r="G3416" s="419"/>
      <c r="H3416" s="419"/>
      <c r="I3416" s="419"/>
      <c r="J3416" s="419"/>
      <c r="K3416" s="419"/>
      <c r="L3416" s="419"/>
      <c r="M3416" t="s">
        <v>217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 s="419">
        <f t="shared" si="324"/>
        <v>0</v>
      </c>
      <c r="AD3416" s="419">
        <f t="shared" si="325"/>
        <v>0</v>
      </c>
      <c r="AE3416" s="419">
        <f t="shared" si="326"/>
        <v>0</v>
      </c>
      <c r="AF3416" s="419">
        <f t="shared" si="327"/>
        <v>0</v>
      </c>
      <c r="AG3416" s="419">
        <f t="shared" si="328"/>
        <v>0</v>
      </c>
      <c r="AH3416" s="419">
        <f t="shared" si="329"/>
        <v>0</v>
      </c>
    </row>
    <row r="3417" spans="1:34" ht="14.5" x14ac:dyDescent="0.35">
      <c r="A3417" s="681" t="s">
        <v>11036</v>
      </c>
      <c r="B3417" s="682" t="s">
        <v>11035</v>
      </c>
      <c r="C3417" s="419"/>
      <c r="D3417" s="419"/>
      <c r="E3417" s="419"/>
      <c r="F3417" s="419"/>
      <c r="G3417" s="419"/>
      <c r="H3417" s="419"/>
      <c r="I3417" s="419"/>
      <c r="J3417" s="419"/>
      <c r="K3417" s="419"/>
      <c r="L3417" s="419"/>
      <c r="M3417" t="s">
        <v>11037</v>
      </c>
      <c r="N3417">
        <v>1</v>
      </c>
      <c r="O3417">
        <v>1</v>
      </c>
      <c r="P3417">
        <v>0</v>
      </c>
      <c r="Q3417">
        <v>0</v>
      </c>
      <c r="R3417">
        <v>0</v>
      </c>
      <c r="S3417">
        <v>0</v>
      </c>
      <c r="T3417">
        <v>1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1</v>
      </c>
      <c r="AA3417">
        <v>0</v>
      </c>
      <c r="AB3417">
        <v>0</v>
      </c>
      <c r="AC3417" s="419">
        <f t="shared" si="324"/>
        <v>0</v>
      </c>
      <c r="AD3417" s="419">
        <f t="shared" si="325"/>
        <v>0</v>
      </c>
      <c r="AE3417" s="419">
        <f t="shared" si="326"/>
        <v>0</v>
      </c>
      <c r="AF3417" s="419">
        <f t="shared" si="327"/>
        <v>0</v>
      </c>
      <c r="AG3417" s="419">
        <f t="shared" si="328"/>
        <v>0</v>
      </c>
      <c r="AH3417" s="419">
        <f t="shared" si="329"/>
        <v>0</v>
      </c>
    </row>
    <row r="3418" spans="1:34" ht="14.5" x14ac:dyDescent="0.35">
      <c r="A3418" s="681" t="s">
        <v>7769</v>
      </c>
      <c r="B3418" s="682" t="s">
        <v>6649</v>
      </c>
      <c r="C3418" s="419"/>
      <c r="D3418" s="419"/>
      <c r="E3418" s="419"/>
      <c r="F3418" s="419"/>
      <c r="G3418" s="419"/>
      <c r="H3418" s="419"/>
      <c r="I3418" s="419"/>
      <c r="J3418" s="419"/>
      <c r="K3418" s="419"/>
      <c r="L3418" s="419"/>
      <c r="M3418" t="s">
        <v>6650</v>
      </c>
      <c r="N3418">
        <v>2</v>
      </c>
      <c r="O3418">
        <v>2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2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2</v>
      </c>
      <c r="AB3418">
        <v>0</v>
      </c>
      <c r="AC3418" s="419">
        <f t="shared" si="324"/>
        <v>0</v>
      </c>
      <c r="AD3418" s="419">
        <f t="shared" si="325"/>
        <v>0</v>
      </c>
      <c r="AE3418" s="419">
        <f t="shared" si="326"/>
        <v>0</v>
      </c>
      <c r="AF3418" s="419">
        <f t="shared" si="327"/>
        <v>0</v>
      </c>
      <c r="AG3418" s="419">
        <f t="shared" si="328"/>
        <v>0</v>
      </c>
      <c r="AH3418" s="419">
        <f t="shared" si="329"/>
        <v>0</v>
      </c>
    </row>
    <row r="3419" spans="1:34" ht="14.5" x14ac:dyDescent="0.35">
      <c r="A3419" s="681" t="s">
        <v>13758</v>
      </c>
      <c r="B3419" s="682" t="s">
        <v>14342</v>
      </c>
      <c r="C3419" s="419"/>
      <c r="D3419" s="419"/>
      <c r="E3419" s="419"/>
      <c r="F3419" s="419"/>
      <c r="G3419" s="419"/>
      <c r="H3419" s="419"/>
      <c r="I3419" s="419"/>
      <c r="J3419" s="419"/>
      <c r="K3419" s="419"/>
      <c r="L3419" s="419"/>
      <c r="M3419" t="s">
        <v>13756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 s="419">
        <f t="shared" si="324"/>
        <v>0</v>
      </c>
      <c r="AD3419" s="419">
        <f t="shared" si="325"/>
        <v>0</v>
      </c>
      <c r="AE3419" s="419">
        <f t="shared" si="326"/>
        <v>0</v>
      </c>
      <c r="AF3419" s="419">
        <f t="shared" si="327"/>
        <v>0</v>
      </c>
      <c r="AG3419" s="419">
        <f t="shared" si="328"/>
        <v>0</v>
      </c>
      <c r="AH3419" s="419">
        <f t="shared" si="329"/>
        <v>0</v>
      </c>
    </row>
    <row r="3420" spans="1:34" ht="14.5" x14ac:dyDescent="0.35">
      <c r="A3420" s="681" t="s">
        <v>13760</v>
      </c>
      <c r="B3420" s="682" t="s">
        <v>14342</v>
      </c>
      <c r="C3420" s="419"/>
      <c r="D3420" s="419"/>
      <c r="E3420" s="419"/>
      <c r="F3420" s="419"/>
      <c r="G3420" s="419"/>
      <c r="H3420" s="419"/>
      <c r="I3420" s="419"/>
      <c r="J3420" s="419"/>
      <c r="K3420" s="419"/>
      <c r="L3420" s="419"/>
      <c r="M3420" t="s">
        <v>22540</v>
      </c>
      <c r="N3420">
        <v>1</v>
      </c>
      <c r="O3420">
        <v>1</v>
      </c>
      <c r="P3420">
        <v>0</v>
      </c>
      <c r="Q3420">
        <v>1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1</v>
      </c>
      <c r="X3420">
        <v>0</v>
      </c>
      <c r="Y3420">
        <v>0</v>
      </c>
      <c r="Z3420">
        <v>0</v>
      </c>
      <c r="AA3420">
        <v>0</v>
      </c>
      <c r="AB3420">
        <v>0</v>
      </c>
      <c r="AC3420" s="419">
        <f t="shared" si="324"/>
        <v>0</v>
      </c>
      <c r="AD3420" s="419">
        <f t="shared" si="325"/>
        <v>0</v>
      </c>
      <c r="AE3420" s="419">
        <f t="shared" si="326"/>
        <v>0</v>
      </c>
      <c r="AF3420" s="419">
        <f t="shared" si="327"/>
        <v>0</v>
      </c>
      <c r="AG3420" s="419">
        <f t="shared" si="328"/>
        <v>0</v>
      </c>
      <c r="AH3420" s="419">
        <f t="shared" si="329"/>
        <v>0</v>
      </c>
    </row>
    <row r="3421" spans="1:34" ht="14.5" x14ac:dyDescent="0.35">
      <c r="A3421" s="681" t="s">
        <v>13763</v>
      </c>
      <c r="B3421" s="682" t="s">
        <v>14342</v>
      </c>
      <c r="C3421" s="419"/>
      <c r="D3421" s="419"/>
      <c r="E3421" s="419"/>
      <c r="F3421" s="419"/>
      <c r="G3421" s="419"/>
      <c r="H3421" s="419"/>
      <c r="I3421" s="419"/>
      <c r="J3421" s="419"/>
      <c r="K3421" s="419"/>
      <c r="L3421" s="419"/>
      <c r="M3421" t="s">
        <v>13761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 s="419">
        <f t="shared" si="324"/>
        <v>0</v>
      </c>
      <c r="AD3421" s="419">
        <f t="shared" si="325"/>
        <v>0</v>
      </c>
      <c r="AE3421" s="419">
        <f t="shared" si="326"/>
        <v>0</v>
      </c>
      <c r="AF3421" s="419">
        <f t="shared" si="327"/>
        <v>0</v>
      </c>
      <c r="AG3421" s="419">
        <f t="shared" si="328"/>
        <v>0</v>
      </c>
      <c r="AH3421" s="419">
        <f t="shared" si="329"/>
        <v>0</v>
      </c>
    </row>
    <row r="3422" spans="1:34" ht="14.5" x14ac:dyDescent="0.35">
      <c r="A3422" s="681" t="s">
        <v>13766</v>
      </c>
      <c r="B3422" s="682" t="s">
        <v>14342</v>
      </c>
      <c r="C3422" s="419"/>
      <c r="D3422" s="419"/>
      <c r="E3422" s="419"/>
      <c r="F3422" s="419"/>
      <c r="G3422" s="419"/>
      <c r="H3422" s="419"/>
      <c r="I3422" s="419"/>
      <c r="J3422" s="419"/>
      <c r="K3422" s="419"/>
      <c r="L3422" s="419"/>
      <c r="M3422" t="s">
        <v>13764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 s="419">
        <f t="shared" si="324"/>
        <v>0</v>
      </c>
      <c r="AD3422" s="419">
        <f t="shared" si="325"/>
        <v>0</v>
      </c>
      <c r="AE3422" s="419">
        <f t="shared" si="326"/>
        <v>0</v>
      </c>
      <c r="AF3422" s="419">
        <f t="shared" si="327"/>
        <v>0</v>
      </c>
      <c r="AG3422" s="419">
        <f t="shared" si="328"/>
        <v>0</v>
      </c>
      <c r="AH3422" s="419">
        <f t="shared" si="329"/>
        <v>0</v>
      </c>
    </row>
    <row r="3423" spans="1:34" ht="14.5" x14ac:dyDescent="0.35">
      <c r="A3423" s="681" t="s">
        <v>7486</v>
      </c>
      <c r="B3423" s="682" t="s">
        <v>6651</v>
      </c>
      <c r="C3423" s="419"/>
      <c r="D3423" s="419"/>
      <c r="E3423" s="419"/>
      <c r="F3423" s="419"/>
      <c r="G3423" s="419"/>
      <c r="H3423" s="419"/>
      <c r="I3423" s="419"/>
      <c r="J3423" s="419"/>
      <c r="K3423" s="419"/>
      <c r="L3423" s="419"/>
      <c r="M3423" t="s">
        <v>6652</v>
      </c>
      <c r="N3423">
        <v>7</v>
      </c>
      <c r="O3423">
        <v>5</v>
      </c>
      <c r="P3423">
        <v>2</v>
      </c>
      <c r="Q3423">
        <v>0</v>
      </c>
      <c r="R3423">
        <v>3</v>
      </c>
      <c r="S3423">
        <v>3</v>
      </c>
      <c r="T3423">
        <v>0</v>
      </c>
      <c r="U3423">
        <v>1</v>
      </c>
      <c r="V3423">
        <v>0</v>
      </c>
      <c r="W3423">
        <v>0</v>
      </c>
      <c r="X3423">
        <v>3</v>
      </c>
      <c r="Y3423">
        <v>2</v>
      </c>
      <c r="Z3423">
        <v>0</v>
      </c>
      <c r="AA3423">
        <v>0</v>
      </c>
      <c r="AB3423">
        <v>0</v>
      </c>
      <c r="AC3423" s="419">
        <f t="shared" si="324"/>
        <v>0</v>
      </c>
      <c r="AD3423" s="419">
        <f t="shared" si="325"/>
        <v>0</v>
      </c>
      <c r="AE3423" s="419">
        <f t="shared" si="326"/>
        <v>1</v>
      </c>
      <c r="AF3423" s="419">
        <f t="shared" si="327"/>
        <v>0</v>
      </c>
      <c r="AG3423" s="419">
        <f t="shared" si="328"/>
        <v>1</v>
      </c>
      <c r="AH3423" s="419">
        <f t="shared" si="329"/>
        <v>0</v>
      </c>
    </row>
    <row r="3424" spans="1:34" ht="14.5" x14ac:dyDescent="0.35">
      <c r="A3424" s="681" t="s">
        <v>10341</v>
      </c>
      <c r="B3424" s="682" t="s">
        <v>10340</v>
      </c>
      <c r="C3424" s="419"/>
      <c r="D3424" s="419"/>
      <c r="E3424" s="419"/>
      <c r="F3424" s="419"/>
      <c r="G3424" s="419"/>
      <c r="H3424" s="419"/>
      <c r="I3424" s="419"/>
      <c r="J3424" s="419"/>
      <c r="K3424" s="419"/>
      <c r="L3424" s="419"/>
      <c r="M3424" t="s">
        <v>10342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 s="419">
        <f t="shared" si="324"/>
        <v>0</v>
      </c>
      <c r="AD3424" s="419">
        <f t="shared" si="325"/>
        <v>0</v>
      </c>
      <c r="AE3424" s="419">
        <f t="shared" si="326"/>
        <v>0</v>
      </c>
      <c r="AF3424" s="419">
        <f t="shared" si="327"/>
        <v>0</v>
      </c>
      <c r="AG3424" s="419">
        <f t="shared" si="328"/>
        <v>0</v>
      </c>
      <c r="AH3424" s="419">
        <f t="shared" si="329"/>
        <v>0</v>
      </c>
    </row>
    <row r="3425" spans="1:34" ht="14.5" x14ac:dyDescent="0.35">
      <c r="A3425" s="681" t="s">
        <v>10354</v>
      </c>
      <c r="B3425" s="682" t="s">
        <v>10353</v>
      </c>
      <c r="C3425" s="419"/>
      <c r="D3425" s="419"/>
      <c r="E3425" s="419"/>
      <c r="F3425" s="419"/>
      <c r="G3425" s="419"/>
      <c r="H3425" s="419"/>
      <c r="I3425" s="419"/>
      <c r="J3425" s="419"/>
      <c r="K3425" s="419"/>
      <c r="L3425" s="419"/>
      <c r="M3425" t="s">
        <v>10355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 s="419">
        <f t="shared" si="324"/>
        <v>0</v>
      </c>
      <c r="AD3425" s="419">
        <f t="shared" si="325"/>
        <v>0</v>
      </c>
      <c r="AE3425" s="419">
        <f t="shared" si="326"/>
        <v>0</v>
      </c>
      <c r="AF3425" s="419">
        <f t="shared" si="327"/>
        <v>0</v>
      </c>
      <c r="AG3425" s="419">
        <f t="shared" si="328"/>
        <v>0</v>
      </c>
      <c r="AH3425" s="419">
        <f t="shared" si="329"/>
        <v>0</v>
      </c>
    </row>
    <row r="3426" spans="1:34" ht="14.5" x14ac:dyDescent="0.35">
      <c r="A3426" s="681" t="s">
        <v>7732</v>
      </c>
      <c r="B3426" s="682" t="s">
        <v>6653</v>
      </c>
      <c r="C3426" s="419"/>
      <c r="D3426" s="419"/>
      <c r="E3426" s="419"/>
      <c r="F3426" s="419"/>
      <c r="G3426" s="419"/>
      <c r="H3426" s="419"/>
      <c r="I3426" s="419"/>
      <c r="J3426" s="419"/>
      <c r="K3426" s="419"/>
      <c r="L3426" s="419"/>
      <c r="M3426" t="s">
        <v>6654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 s="419">
        <f t="shared" si="324"/>
        <v>0</v>
      </c>
      <c r="AD3426" s="419">
        <f t="shared" si="325"/>
        <v>0</v>
      </c>
      <c r="AE3426" s="419">
        <f t="shared" si="326"/>
        <v>0</v>
      </c>
      <c r="AF3426" s="419">
        <f t="shared" si="327"/>
        <v>0</v>
      </c>
      <c r="AG3426" s="419">
        <f t="shared" si="328"/>
        <v>0</v>
      </c>
      <c r="AH3426" s="419">
        <f t="shared" si="329"/>
        <v>0</v>
      </c>
    </row>
    <row r="3427" spans="1:34" ht="14.5" x14ac:dyDescent="0.35">
      <c r="A3427" s="681" t="s">
        <v>7945</v>
      </c>
      <c r="B3427" s="682" t="s">
        <v>6656</v>
      </c>
      <c r="C3427" s="419"/>
      <c r="D3427" s="419"/>
      <c r="E3427" s="419"/>
      <c r="F3427" s="419"/>
      <c r="G3427" s="419"/>
      <c r="H3427" s="419"/>
      <c r="I3427" s="419"/>
      <c r="J3427" s="419"/>
      <c r="K3427" s="419"/>
      <c r="L3427" s="419"/>
      <c r="M3427" t="s">
        <v>6657</v>
      </c>
      <c r="N3427">
        <v>13</v>
      </c>
      <c r="O3427">
        <v>7</v>
      </c>
      <c r="P3427">
        <v>6</v>
      </c>
      <c r="Q3427">
        <v>0</v>
      </c>
      <c r="R3427">
        <v>2</v>
      </c>
      <c r="S3427">
        <v>1</v>
      </c>
      <c r="T3427">
        <v>6</v>
      </c>
      <c r="U3427">
        <v>2</v>
      </c>
      <c r="V3427">
        <v>2</v>
      </c>
      <c r="W3427">
        <v>0</v>
      </c>
      <c r="X3427">
        <v>1</v>
      </c>
      <c r="Y3427">
        <v>1</v>
      </c>
      <c r="Z3427">
        <v>3</v>
      </c>
      <c r="AA3427">
        <v>1</v>
      </c>
      <c r="AB3427">
        <v>1</v>
      </c>
      <c r="AC3427" s="419">
        <f t="shared" si="324"/>
        <v>0</v>
      </c>
      <c r="AD3427" s="419">
        <f t="shared" si="325"/>
        <v>1</v>
      </c>
      <c r="AE3427" s="419">
        <f t="shared" si="326"/>
        <v>0</v>
      </c>
      <c r="AF3427" s="419">
        <f t="shared" si="327"/>
        <v>3</v>
      </c>
      <c r="AG3427" s="419">
        <f t="shared" si="328"/>
        <v>1</v>
      </c>
      <c r="AH3427" s="419">
        <f t="shared" si="329"/>
        <v>1</v>
      </c>
    </row>
    <row r="3428" spans="1:34" ht="14.5" x14ac:dyDescent="0.35">
      <c r="A3428" s="681" t="s">
        <v>7489</v>
      </c>
      <c r="B3428" s="682" t="s">
        <v>6658</v>
      </c>
      <c r="C3428" s="419"/>
      <c r="D3428" s="419"/>
      <c r="E3428" s="419"/>
      <c r="F3428" s="419"/>
      <c r="G3428" s="419"/>
      <c r="H3428" s="419"/>
      <c r="I3428" s="419"/>
      <c r="J3428" s="419"/>
      <c r="K3428" s="419"/>
      <c r="L3428" s="419"/>
      <c r="M3428" t="s">
        <v>6659</v>
      </c>
      <c r="N3428">
        <v>18</v>
      </c>
      <c r="O3428">
        <v>7</v>
      </c>
      <c r="P3428">
        <v>11</v>
      </c>
      <c r="Q3428">
        <v>3</v>
      </c>
      <c r="R3428">
        <v>4</v>
      </c>
      <c r="S3428">
        <v>5</v>
      </c>
      <c r="T3428">
        <v>3</v>
      </c>
      <c r="U3428">
        <v>0</v>
      </c>
      <c r="V3428">
        <v>3</v>
      </c>
      <c r="W3428">
        <v>2</v>
      </c>
      <c r="X3428">
        <v>0</v>
      </c>
      <c r="Y3428">
        <v>3</v>
      </c>
      <c r="Z3428">
        <v>0</v>
      </c>
      <c r="AA3428">
        <v>0</v>
      </c>
      <c r="AB3428">
        <v>2</v>
      </c>
      <c r="AC3428" s="419">
        <f t="shared" si="324"/>
        <v>1</v>
      </c>
      <c r="AD3428" s="419">
        <f t="shared" si="325"/>
        <v>4</v>
      </c>
      <c r="AE3428" s="419">
        <f t="shared" si="326"/>
        <v>2</v>
      </c>
      <c r="AF3428" s="419">
        <f t="shared" si="327"/>
        <v>3</v>
      </c>
      <c r="AG3428" s="419">
        <f t="shared" si="328"/>
        <v>0</v>
      </c>
      <c r="AH3428" s="419">
        <f t="shared" si="329"/>
        <v>1</v>
      </c>
    </row>
    <row r="3429" spans="1:34" ht="14.5" x14ac:dyDescent="0.35">
      <c r="A3429" s="681" t="s">
        <v>8227</v>
      </c>
      <c r="B3429" s="682" t="s">
        <v>8226</v>
      </c>
      <c r="C3429" s="419"/>
      <c r="D3429" s="419"/>
      <c r="E3429" s="419"/>
      <c r="F3429" s="419"/>
      <c r="G3429" s="419"/>
      <c r="H3429" s="419"/>
      <c r="I3429" s="419"/>
      <c r="J3429" s="419"/>
      <c r="K3429" s="419"/>
      <c r="L3429" s="419"/>
      <c r="M3429" t="s">
        <v>1086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 s="419">
        <f t="shared" si="324"/>
        <v>0</v>
      </c>
      <c r="AD3429" s="419">
        <f t="shared" si="325"/>
        <v>0</v>
      </c>
      <c r="AE3429" s="419">
        <f t="shared" si="326"/>
        <v>0</v>
      </c>
      <c r="AF3429" s="419">
        <f t="shared" si="327"/>
        <v>0</v>
      </c>
      <c r="AG3429" s="419">
        <f t="shared" si="328"/>
        <v>0</v>
      </c>
      <c r="AH3429" s="419">
        <f t="shared" si="329"/>
        <v>0</v>
      </c>
    </row>
    <row r="3430" spans="1:34" ht="14.5" x14ac:dyDescent="0.35">
      <c r="A3430" s="681" t="s">
        <v>7779</v>
      </c>
      <c r="B3430" s="682" t="s">
        <v>6660</v>
      </c>
      <c r="C3430" s="419"/>
      <c r="D3430" s="419"/>
      <c r="E3430" s="419"/>
      <c r="F3430" s="419"/>
      <c r="G3430" s="419"/>
      <c r="H3430" s="419"/>
      <c r="I3430" s="419"/>
      <c r="J3430" s="419"/>
      <c r="K3430" s="419"/>
      <c r="L3430" s="419"/>
      <c r="M3430" t="s">
        <v>313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 s="419">
        <f t="shared" si="324"/>
        <v>0</v>
      </c>
      <c r="AD3430" s="419">
        <f t="shared" si="325"/>
        <v>0</v>
      </c>
      <c r="AE3430" s="419">
        <f t="shared" si="326"/>
        <v>0</v>
      </c>
      <c r="AF3430" s="419">
        <f t="shared" si="327"/>
        <v>0</v>
      </c>
      <c r="AG3430" s="419">
        <f t="shared" si="328"/>
        <v>0</v>
      </c>
      <c r="AH3430" s="419">
        <f t="shared" si="329"/>
        <v>0</v>
      </c>
    </row>
    <row r="3431" spans="1:34" ht="14.5" x14ac:dyDescent="0.35">
      <c r="A3431" s="681" t="s">
        <v>11448</v>
      </c>
      <c r="B3431" s="682" t="s">
        <v>11447</v>
      </c>
      <c r="C3431" s="419"/>
      <c r="D3431" s="419"/>
      <c r="E3431" s="419"/>
      <c r="F3431" s="419"/>
      <c r="G3431" s="419"/>
      <c r="H3431" s="419"/>
      <c r="I3431" s="419"/>
      <c r="J3431" s="419"/>
      <c r="K3431" s="419"/>
      <c r="L3431" s="419"/>
      <c r="M3431" t="s">
        <v>17387</v>
      </c>
      <c r="N3431">
        <v>1</v>
      </c>
      <c r="O3431">
        <v>0</v>
      </c>
      <c r="P3431">
        <v>1</v>
      </c>
      <c r="Q3431">
        <v>0</v>
      </c>
      <c r="R3431">
        <v>1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 s="419">
        <f t="shared" si="324"/>
        <v>0</v>
      </c>
      <c r="AD3431" s="419">
        <f t="shared" si="325"/>
        <v>1</v>
      </c>
      <c r="AE3431" s="419">
        <f t="shared" si="326"/>
        <v>0</v>
      </c>
      <c r="AF3431" s="419">
        <f t="shared" si="327"/>
        <v>0</v>
      </c>
      <c r="AG3431" s="419">
        <f t="shared" si="328"/>
        <v>0</v>
      </c>
      <c r="AH3431" s="419">
        <f t="shared" si="329"/>
        <v>0</v>
      </c>
    </row>
    <row r="3432" spans="1:34" ht="14.5" x14ac:dyDescent="0.35">
      <c r="A3432" s="681" t="s">
        <v>11750</v>
      </c>
      <c r="B3432" s="682" t="s">
        <v>11749</v>
      </c>
      <c r="C3432" s="419"/>
      <c r="D3432" s="419"/>
      <c r="E3432" s="419"/>
      <c r="F3432" s="419"/>
      <c r="G3432" s="419"/>
      <c r="H3432" s="419"/>
      <c r="I3432" s="419"/>
      <c r="J3432" s="419"/>
      <c r="K3432" s="419"/>
      <c r="L3432" s="419"/>
      <c r="M3432" t="s">
        <v>21683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 s="419">
        <f t="shared" si="324"/>
        <v>0</v>
      </c>
      <c r="AD3432" s="419">
        <f t="shared" si="325"/>
        <v>0</v>
      </c>
      <c r="AE3432" s="419">
        <f t="shared" si="326"/>
        <v>0</v>
      </c>
      <c r="AF3432" s="419">
        <f t="shared" si="327"/>
        <v>0</v>
      </c>
      <c r="AG3432" s="419">
        <f t="shared" si="328"/>
        <v>0</v>
      </c>
      <c r="AH3432" s="419">
        <f t="shared" si="329"/>
        <v>0</v>
      </c>
    </row>
    <row r="3433" spans="1:34" ht="14.5" x14ac:dyDescent="0.35">
      <c r="A3433" s="681" t="s">
        <v>9919</v>
      </c>
      <c r="B3433" s="682" t="s">
        <v>9918</v>
      </c>
      <c r="C3433" s="419"/>
      <c r="D3433" s="419"/>
      <c r="E3433" s="419"/>
      <c r="F3433" s="419"/>
      <c r="G3433" s="419"/>
      <c r="H3433" s="419"/>
      <c r="I3433" s="419"/>
      <c r="J3433" s="419"/>
      <c r="K3433" s="419"/>
      <c r="L3433" s="419"/>
      <c r="M3433" t="s">
        <v>9920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 s="419">
        <f t="shared" si="324"/>
        <v>0</v>
      </c>
      <c r="AD3433" s="419">
        <f t="shared" si="325"/>
        <v>0</v>
      </c>
      <c r="AE3433" s="419">
        <f t="shared" si="326"/>
        <v>0</v>
      </c>
      <c r="AF3433" s="419">
        <f t="shared" si="327"/>
        <v>0</v>
      </c>
      <c r="AG3433" s="419">
        <f t="shared" si="328"/>
        <v>0</v>
      </c>
      <c r="AH3433" s="419">
        <f t="shared" si="329"/>
        <v>0</v>
      </c>
    </row>
    <row r="3434" spans="1:34" ht="14.5" x14ac:dyDescent="0.35">
      <c r="A3434" s="681" t="s">
        <v>13771</v>
      </c>
      <c r="B3434" s="682" t="s">
        <v>14342</v>
      </c>
      <c r="C3434" s="419"/>
      <c r="D3434" s="419"/>
      <c r="E3434" s="419"/>
      <c r="F3434" s="419"/>
      <c r="G3434" s="419"/>
      <c r="H3434" s="419"/>
      <c r="I3434" s="419"/>
      <c r="J3434" s="419"/>
      <c r="K3434" s="419"/>
      <c r="L3434" s="419"/>
      <c r="M3434" t="s">
        <v>21028</v>
      </c>
      <c r="N3434">
        <v>4</v>
      </c>
      <c r="O3434">
        <v>4</v>
      </c>
      <c r="P3434">
        <v>0</v>
      </c>
      <c r="Q3434">
        <v>0</v>
      </c>
      <c r="R3434">
        <v>0</v>
      </c>
      <c r="S3434">
        <v>0</v>
      </c>
      <c r="T3434">
        <v>1</v>
      </c>
      <c r="U3434">
        <v>3</v>
      </c>
      <c r="V3434">
        <v>0</v>
      </c>
      <c r="W3434">
        <v>0</v>
      </c>
      <c r="X3434">
        <v>0</v>
      </c>
      <c r="Y3434">
        <v>0</v>
      </c>
      <c r="Z3434">
        <v>1</v>
      </c>
      <c r="AA3434">
        <v>3</v>
      </c>
      <c r="AB3434">
        <v>0</v>
      </c>
      <c r="AC3434" s="419">
        <f t="shared" si="324"/>
        <v>0</v>
      </c>
      <c r="AD3434" s="419">
        <f t="shared" si="325"/>
        <v>0</v>
      </c>
      <c r="AE3434" s="419">
        <f t="shared" si="326"/>
        <v>0</v>
      </c>
      <c r="AF3434" s="419">
        <f t="shared" si="327"/>
        <v>0</v>
      </c>
      <c r="AG3434" s="419">
        <f t="shared" si="328"/>
        <v>0</v>
      </c>
      <c r="AH3434" s="419">
        <f t="shared" si="329"/>
        <v>0</v>
      </c>
    </row>
    <row r="3435" spans="1:34" ht="14.5" x14ac:dyDescent="0.35">
      <c r="A3435" s="681" t="s">
        <v>8263</v>
      </c>
      <c r="B3435" s="682" t="s">
        <v>8261</v>
      </c>
      <c r="C3435" s="419"/>
      <c r="D3435" s="419"/>
      <c r="E3435" s="419"/>
      <c r="F3435" s="419"/>
      <c r="G3435" s="419"/>
      <c r="H3435" s="419"/>
      <c r="I3435" s="419"/>
      <c r="J3435" s="419"/>
      <c r="K3435" s="419"/>
      <c r="L3435" s="419"/>
      <c r="M3435" t="s">
        <v>8262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 s="419">
        <f t="shared" si="324"/>
        <v>0</v>
      </c>
      <c r="AD3435" s="419">
        <f t="shared" si="325"/>
        <v>0</v>
      </c>
      <c r="AE3435" s="419">
        <f t="shared" si="326"/>
        <v>0</v>
      </c>
      <c r="AF3435" s="419">
        <f t="shared" si="327"/>
        <v>0</v>
      </c>
      <c r="AG3435" s="419">
        <f t="shared" si="328"/>
        <v>0</v>
      </c>
      <c r="AH3435" s="419">
        <f t="shared" si="329"/>
        <v>0</v>
      </c>
    </row>
    <row r="3436" spans="1:34" ht="14.5" x14ac:dyDescent="0.35">
      <c r="A3436" s="681" t="s">
        <v>7681</v>
      </c>
      <c r="B3436" s="682" t="s">
        <v>6661</v>
      </c>
      <c r="C3436" s="419"/>
      <c r="D3436" s="419"/>
      <c r="E3436" s="419"/>
      <c r="F3436" s="419"/>
      <c r="G3436" s="419"/>
      <c r="H3436" s="419"/>
      <c r="I3436" s="419"/>
      <c r="J3436" s="419"/>
      <c r="K3436" s="419"/>
      <c r="L3436" s="419"/>
      <c r="M3436" t="s">
        <v>6662</v>
      </c>
      <c r="N3436">
        <v>33</v>
      </c>
      <c r="O3436">
        <v>19</v>
      </c>
      <c r="P3436">
        <v>14</v>
      </c>
      <c r="Q3436">
        <v>10</v>
      </c>
      <c r="R3436">
        <v>3</v>
      </c>
      <c r="S3436">
        <v>6</v>
      </c>
      <c r="T3436">
        <v>4</v>
      </c>
      <c r="U3436">
        <v>5</v>
      </c>
      <c r="V3436">
        <v>5</v>
      </c>
      <c r="W3436">
        <v>4</v>
      </c>
      <c r="X3436">
        <v>2</v>
      </c>
      <c r="Y3436">
        <v>3</v>
      </c>
      <c r="Z3436">
        <v>2</v>
      </c>
      <c r="AA3436">
        <v>4</v>
      </c>
      <c r="AB3436">
        <v>4</v>
      </c>
      <c r="AC3436" s="419">
        <f t="shared" si="324"/>
        <v>6</v>
      </c>
      <c r="AD3436" s="419">
        <f t="shared" si="325"/>
        <v>1</v>
      </c>
      <c r="AE3436" s="419">
        <f t="shared" si="326"/>
        <v>3</v>
      </c>
      <c r="AF3436" s="419">
        <f t="shared" si="327"/>
        <v>2</v>
      </c>
      <c r="AG3436" s="419">
        <f t="shared" si="328"/>
        <v>1</v>
      </c>
      <c r="AH3436" s="419">
        <f t="shared" si="329"/>
        <v>1</v>
      </c>
    </row>
    <row r="3437" spans="1:34" ht="14.5" x14ac:dyDescent="0.35">
      <c r="A3437" s="681" t="s">
        <v>7503</v>
      </c>
      <c r="B3437" s="682" t="s">
        <v>6663</v>
      </c>
      <c r="C3437" s="419"/>
      <c r="D3437" s="419"/>
      <c r="E3437" s="419"/>
      <c r="F3437" s="419"/>
      <c r="G3437" s="419"/>
      <c r="H3437" s="419"/>
      <c r="I3437" s="419"/>
      <c r="J3437" s="419"/>
      <c r="K3437" s="419"/>
      <c r="L3437" s="419"/>
      <c r="M3437" t="s">
        <v>1517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 s="419">
        <f t="shared" si="324"/>
        <v>0</v>
      </c>
      <c r="AD3437" s="419">
        <f t="shared" si="325"/>
        <v>0</v>
      </c>
      <c r="AE3437" s="419">
        <f t="shared" si="326"/>
        <v>0</v>
      </c>
      <c r="AF3437" s="419">
        <f t="shared" si="327"/>
        <v>0</v>
      </c>
      <c r="AG3437" s="419">
        <f t="shared" si="328"/>
        <v>0</v>
      </c>
      <c r="AH3437" s="419">
        <f t="shared" si="329"/>
        <v>0</v>
      </c>
    </row>
    <row r="3438" spans="1:34" ht="14.5" x14ac:dyDescent="0.35">
      <c r="A3438" s="681" t="s">
        <v>8891</v>
      </c>
      <c r="B3438" s="682" t="s">
        <v>8890</v>
      </c>
      <c r="C3438" s="419"/>
      <c r="D3438" s="419"/>
      <c r="E3438" s="419"/>
      <c r="F3438" s="419"/>
      <c r="G3438" s="419"/>
      <c r="H3438" s="419"/>
      <c r="I3438" s="419"/>
      <c r="J3438" s="419"/>
      <c r="K3438" s="419"/>
      <c r="L3438" s="419"/>
      <c r="M3438" t="s">
        <v>431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 s="419">
        <f t="shared" si="324"/>
        <v>0</v>
      </c>
      <c r="AD3438" s="419">
        <f t="shared" si="325"/>
        <v>0</v>
      </c>
      <c r="AE3438" s="419">
        <f t="shared" si="326"/>
        <v>0</v>
      </c>
      <c r="AF3438" s="419">
        <f t="shared" si="327"/>
        <v>0</v>
      </c>
      <c r="AG3438" s="419">
        <f t="shared" si="328"/>
        <v>0</v>
      </c>
      <c r="AH3438" s="419">
        <f t="shared" si="329"/>
        <v>0</v>
      </c>
    </row>
    <row r="3439" spans="1:34" ht="14.5" x14ac:dyDescent="0.35">
      <c r="A3439" s="681" t="s">
        <v>13776</v>
      </c>
      <c r="B3439" s="682" t="s">
        <v>14342</v>
      </c>
      <c r="C3439" s="419"/>
      <c r="D3439" s="419"/>
      <c r="E3439" s="419"/>
      <c r="F3439" s="419"/>
      <c r="G3439" s="419"/>
      <c r="H3439" s="419"/>
      <c r="I3439" s="419"/>
      <c r="J3439" s="419"/>
      <c r="K3439" s="419"/>
      <c r="L3439" s="419"/>
      <c r="M3439" t="s">
        <v>19122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 s="419">
        <f t="shared" si="324"/>
        <v>0</v>
      </c>
      <c r="AD3439" s="419">
        <f t="shared" si="325"/>
        <v>0</v>
      </c>
      <c r="AE3439" s="419">
        <f t="shared" si="326"/>
        <v>0</v>
      </c>
      <c r="AF3439" s="419">
        <f t="shared" si="327"/>
        <v>0</v>
      </c>
      <c r="AG3439" s="419">
        <f t="shared" si="328"/>
        <v>0</v>
      </c>
      <c r="AH3439" s="419">
        <f t="shared" si="329"/>
        <v>0</v>
      </c>
    </row>
    <row r="3440" spans="1:34" ht="14.5" x14ac:dyDescent="0.35">
      <c r="A3440" s="681" t="s">
        <v>7511</v>
      </c>
      <c r="B3440" s="682" t="s">
        <v>6665</v>
      </c>
      <c r="C3440" s="419"/>
      <c r="D3440" s="419"/>
      <c r="E3440" s="419"/>
      <c r="F3440" s="419"/>
      <c r="G3440" s="419"/>
      <c r="H3440" s="419"/>
      <c r="I3440" s="419"/>
      <c r="J3440" s="419"/>
      <c r="K3440" s="419"/>
      <c r="L3440" s="419"/>
      <c r="M3440" t="s">
        <v>6666</v>
      </c>
      <c r="N3440">
        <v>65</v>
      </c>
      <c r="O3440">
        <v>37</v>
      </c>
      <c r="P3440">
        <v>28</v>
      </c>
      <c r="Q3440">
        <v>14</v>
      </c>
      <c r="R3440">
        <v>15</v>
      </c>
      <c r="S3440">
        <v>20</v>
      </c>
      <c r="T3440">
        <v>7</v>
      </c>
      <c r="U3440">
        <v>6</v>
      </c>
      <c r="V3440">
        <v>3</v>
      </c>
      <c r="W3440">
        <v>7</v>
      </c>
      <c r="X3440">
        <v>7</v>
      </c>
      <c r="Y3440">
        <v>11</v>
      </c>
      <c r="Z3440">
        <v>5</v>
      </c>
      <c r="AA3440">
        <v>4</v>
      </c>
      <c r="AB3440">
        <v>3</v>
      </c>
      <c r="AC3440" s="419">
        <f t="shared" si="324"/>
        <v>7</v>
      </c>
      <c r="AD3440" s="419">
        <f t="shared" si="325"/>
        <v>8</v>
      </c>
      <c r="AE3440" s="419">
        <f t="shared" si="326"/>
        <v>9</v>
      </c>
      <c r="AF3440" s="419">
        <f t="shared" si="327"/>
        <v>2</v>
      </c>
      <c r="AG3440" s="419">
        <f t="shared" si="328"/>
        <v>2</v>
      </c>
      <c r="AH3440" s="419">
        <f t="shared" si="329"/>
        <v>0</v>
      </c>
    </row>
    <row r="3441" spans="1:34" ht="14.5" x14ac:dyDescent="0.35">
      <c r="A3441" s="681" t="s">
        <v>7627</v>
      </c>
      <c r="B3441" s="682" t="s">
        <v>6668</v>
      </c>
      <c r="C3441" s="419"/>
      <c r="D3441" s="419"/>
      <c r="E3441" s="419"/>
      <c r="F3441" s="419"/>
      <c r="G3441" s="419"/>
      <c r="H3441" s="419"/>
      <c r="I3441" s="419"/>
      <c r="J3441" s="419"/>
      <c r="K3441" s="419"/>
      <c r="L3441" s="419"/>
      <c r="M3441" t="s">
        <v>3107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 s="419">
        <f t="shared" si="324"/>
        <v>0</v>
      </c>
      <c r="AD3441" s="419">
        <f t="shared" si="325"/>
        <v>0</v>
      </c>
      <c r="AE3441" s="419">
        <f t="shared" si="326"/>
        <v>0</v>
      </c>
      <c r="AF3441" s="419">
        <f t="shared" si="327"/>
        <v>0</v>
      </c>
      <c r="AG3441" s="419">
        <f t="shared" si="328"/>
        <v>0</v>
      </c>
      <c r="AH3441" s="419">
        <f t="shared" si="329"/>
        <v>0</v>
      </c>
    </row>
    <row r="3442" spans="1:34" ht="14.5" x14ac:dyDescent="0.35">
      <c r="A3442" s="681" t="s">
        <v>13781</v>
      </c>
      <c r="B3442" s="682" t="s">
        <v>14342</v>
      </c>
      <c r="C3442" s="419"/>
      <c r="D3442" s="419"/>
      <c r="E3442" s="419"/>
      <c r="F3442" s="419"/>
      <c r="G3442" s="419"/>
      <c r="H3442" s="419"/>
      <c r="I3442" s="419"/>
      <c r="J3442" s="419"/>
      <c r="K3442" s="419"/>
      <c r="L3442" s="419"/>
      <c r="M3442" t="s">
        <v>13778</v>
      </c>
      <c r="N3442">
        <v>3</v>
      </c>
      <c r="O3442">
        <v>1</v>
      </c>
      <c r="P3442">
        <v>2</v>
      </c>
      <c r="Q3442">
        <v>0</v>
      </c>
      <c r="R3442">
        <v>0</v>
      </c>
      <c r="S3442">
        <v>0</v>
      </c>
      <c r="T3442">
        <v>0</v>
      </c>
      <c r="U3442">
        <v>2</v>
      </c>
      <c r="V3442">
        <v>1</v>
      </c>
      <c r="W3442">
        <v>0</v>
      </c>
      <c r="X3442">
        <v>0</v>
      </c>
      <c r="Y3442">
        <v>0</v>
      </c>
      <c r="Z3442">
        <v>0</v>
      </c>
      <c r="AA3442">
        <v>1</v>
      </c>
      <c r="AB3442">
        <v>0</v>
      </c>
      <c r="AC3442" s="419">
        <f t="shared" si="324"/>
        <v>0</v>
      </c>
      <c r="AD3442" s="419">
        <f t="shared" si="325"/>
        <v>0</v>
      </c>
      <c r="AE3442" s="419">
        <f t="shared" si="326"/>
        <v>0</v>
      </c>
      <c r="AF3442" s="419">
        <f t="shared" si="327"/>
        <v>0</v>
      </c>
      <c r="AG3442" s="419">
        <f t="shared" si="328"/>
        <v>1</v>
      </c>
      <c r="AH3442" s="419">
        <f t="shared" si="329"/>
        <v>1</v>
      </c>
    </row>
    <row r="3443" spans="1:34" ht="14.5" x14ac:dyDescent="0.35">
      <c r="A3443" s="681" t="s">
        <v>13784</v>
      </c>
      <c r="B3443" s="682" t="s">
        <v>14342</v>
      </c>
      <c r="C3443" s="419"/>
      <c r="D3443" s="419"/>
      <c r="E3443" s="419"/>
      <c r="F3443" s="419"/>
      <c r="G3443" s="419"/>
      <c r="H3443" s="419"/>
      <c r="I3443" s="419"/>
      <c r="J3443" s="419"/>
      <c r="K3443" s="419"/>
      <c r="L3443" s="419"/>
      <c r="M3443" t="s">
        <v>21029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 s="419">
        <f t="shared" si="324"/>
        <v>0</v>
      </c>
      <c r="AD3443" s="419">
        <f t="shared" si="325"/>
        <v>0</v>
      </c>
      <c r="AE3443" s="419">
        <f t="shared" si="326"/>
        <v>0</v>
      </c>
      <c r="AF3443" s="419">
        <f t="shared" si="327"/>
        <v>0</v>
      </c>
      <c r="AG3443" s="419">
        <f t="shared" si="328"/>
        <v>0</v>
      </c>
      <c r="AH3443" s="419">
        <f t="shared" si="329"/>
        <v>0</v>
      </c>
    </row>
    <row r="3444" spans="1:34" ht="14.5" x14ac:dyDescent="0.35">
      <c r="A3444" s="681" t="s">
        <v>9876</v>
      </c>
      <c r="B3444" s="682" t="s">
        <v>9875</v>
      </c>
      <c r="C3444" s="419"/>
      <c r="D3444" s="419"/>
      <c r="E3444" s="419"/>
      <c r="F3444" s="419"/>
      <c r="G3444" s="419"/>
      <c r="H3444" s="419"/>
      <c r="I3444" s="419"/>
      <c r="J3444" s="419"/>
      <c r="K3444" s="419"/>
      <c r="L3444" s="419"/>
      <c r="M3444" t="s">
        <v>507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 s="419">
        <f t="shared" si="324"/>
        <v>0</v>
      </c>
      <c r="AD3444" s="419">
        <f t="shared" si="325"/>
        <v>0</v>
      </c>
      <c r="AE3444" s="419">
        <f t="shared" si="326"/>
        <v>0</v>
      </c>
      <c r="AF3444" s="419">
        <f t="shared" si="327"/>
        <v>0</v>
      </c>
      <c r="AG3444" s="419">
        <f t="shared" si="328"/>
        <v>0</v>
      </c>
      <c r="AH3444" s="419">
        <f t="shared" si="329"/>
        <v>0</v>
      </c>
    </row>
    <row r="3445" spans="1:34" ht="14.5" x14ac:dyDescent="0.35">
      <c r="A3445" s="681" t="s">
        <v>10106</v>
      </c>
      <c r="B3445" s="682" t="s">
        <v>10105</v>
      </c>
      <c r="C3445" s="419"/>
      <c r="D3445" s="419"/>
      <c r="E3445" s="419"/>
      <c r="F3445" s="419"/>
      <c r="G3445" s="419"/>
      <c r="H3445" s="419"/>
      <c r="I3445" s="419"/>
      <c r="J3445" s="419"/>
      <c r="K3445" s="419"/>
      <c r="L3445" s="419"/>
      <c r="M3445" t="s">
        <v>94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 s="419">
        <f t="shared" si="324"/>
        <v>0</v>
      </c>
      <c r="AD3445" s="419">
        <f t="shared" si="325"/>
        <v>0</v>
      </c>
      <c r="AE3445" s="419">
        <f t="shared" si="326"/>
        <v>0</v>
      </c>
      <c r="AF3445" s="419">
        <f t="shared" si="327"/>
        <v>0</v>
      </c>
      <c r="AG3445" s="419">
        <f t="shared" si="328"/>
        <v>0</v>
      </c>
      <c r="AH3445" s="419">
        <f t="shared" si="329"/>
        <v>0</v>
      </c>
    </row>
    <row r="3446" spans="1:34" ht="14.5" x14ac:dyDescent="0.35">
      <c r="A3446" s="681" t="s">
        <v>13788</v>
      </c>
      <c r="B3446" s="682" t="s">
        <v>14342</v>
      </c>
      <c r="C3446" s="419"/>
      <c r="D3446" s="419"/>
      <c r="E3446" s="419"/>
      <c r="F3446" s="419"/>
      <c r="G3446" s="419"/>
      <c r="H3446" s="419"/>
      <c r="I3446" s="419"/>
      <c r="J3446" s="419"/>
      <c r="K3446" s="419"/>
      <c r="L3446" s="419"/>
      <c r="M3446" t="s">
        <v>21030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 s="419">
        <f t="shared" si="324"/>
        <v>0</v>
      </c>
      <c r="AD3446" s="419">
        <f t="shared" si="325"/>
        <v>0</v>
      </c>
      <c r="AE3446" s="419">
        <f t="shared" si="326"/>
        <v>0</v>
      </c>
      <c r="AF3446" s="419">
        <f t="shared" si="327"/>
        <v>0</v>
      </c>
      <c r="AG3446" s="419">
        <f t="shared" si="328"/>
        <v>0</v>
      </c>
      <c r="AH3446" s="419">
        <f t="shared" si="329"/>
        <v>0</v>
      </c>
    </row>
    <row r="3447" spans="1:34" ht="14.5" x14ac:dyDescent="0.35">
      <c r="A3447" s="681" t="s">
        <v>7578</v>
      </c>
      <c r="B3447" s="682" t="s">
        <v>6669</v>
      </c>
      <c r="C3447" s="419"/>
      <c r="D3447" s="419"/>
      <c r="E3447" s="419"/>
      <c r="F3447" s="419"/>
      <c r="G3447" s="419"/>
      <c r="H3447" s="419"/>
      <c r="I3447" s="419"/>
      <c r="J3447" s="419"/>
      <c r="K3447" s="419"/>
      <c r="L3447" s="419"/>
      <c r="M3447" t="s">
        <v>4637</v>
      </c>
      <c r="N3447">
        <v>2</v>
      </c>
      <c r="O3447">
        <v>1</v>
      </c>
      <c r="P3447">
        <v>1</v>
      </c>
      <c r="Q3447">
        <v>2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1</v>
      </c>
      <c r="X3447">
        <v>0</v>
      </c>
      <c r="Y3447">
        <v>0</v>
      </c>
      <c r="Z3447">
        <v>0</v>
      </c>
      <c r="AA3447">
        <v>0</v>
      </c>
      <c r="AB3447">
        <v>0</v>
      </c>
      <c r="AC3447" s="419">
        <f t="shared" si="324"/>
        <v>1</v>
      </c>
      <c r="AD3447" s="419">
        <f t="shared" si="325"/>
        <v>0</v>
      </c>
      <c r="AE3447" s="419">
        <f t="shared" si="326"/>
        <v>0</v>
      </c>
      <c r="AF3447" s="419">
        <f t="shared" si="327"/>
        <v>0</v>
      </c>
      <c r="AG3447" s="419">
        <f t="shared" si="328"/>
        <v>0</v>
      </c>
      <c r="AH3447" s="419">
        <f t="shared" si="329"/>
        <v>0</v>
      </c>
    </row>
    <row r="3448" spans="1:34" ht="14.5" x14ac:dyDescent="0.35">
      <c r="A3448" s="681" t="s">
        <v>9512</v>
      </c>
      <c r="B3448" s="682" t="s">
        <v>9511</v>
      </c>
      <c r="C3448" s="419"/>
      <c r="D3448" s="419"/>
      <c r="E3448" s="419"/>
      <c r="F3448" s="419"/>
      <c r="G3448" s="419"/>
      <c r="H3448" s="419"/>
      <c r="I3448" s="419"/>
      <c r="J3448" s="419"/>
      <c r="K3448" s="419"/>
      <c r="L3448" s="419"/>
      <c r="M3448" t="s">
        <v>9513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 s="419">
        <f t="shared" si="324"/>
        <v>0</v>
      </c>
      <c r="AD3448" s="419">
        <f t="shared" si="325"/>
        <v>0</v>
      </c>
      <c r="AE3448" s="419">
        <f t="shared" si="326"/>
        <v>0</v>
      </c>
      <c r="AF3448" s="419">
        <f t="shared" si="327"/>
        <v>0</v>
      </c>
      <c r="AG3448" s="419">
        <f t="shared" si="328"/>
        <v>0</v>
      </c>
      <c r="AH3448" s="419">
        <f t="shared" si="329"/>
        <v>0</v>
      </c>
    </row>
    <row r="3449" spans="1:34" ht="14.5" x14ac:dyDescent="0.35">
      <c r="A3449" s="681" t="s">
        <v>10516</v>
      </c>
      <c r="B3449" s="682" t="s">
        <v>10515</v>
      </c>
      <c r="C3449" s="419"/>
      <c r="D3449" s="419"/>
      <c r="E3449" s="419"/>
      <c r="F3449" s="419"/>
      <c r="G3449" s="419"/>
      <c r="H3449" s="419"/>
      <c r="I3449" s="419"/>
      <c r="J3449" s="419"/>
      <c r="K3449" s="419"/>
      <c r="L3449" s="419"/>
      <c r="M3449" t="s">
        <v>7106</v>
      </c>
      <c r="N3449">
        <v>3</v>
      </c>
      <c r="O3449">
        <v>3</v>
      </c>
      <c r="P3449">
        <v>0</v>
      </c>
      <c r="Q3449">
        <v>0</v>
      </c>
      <c r="R3449">
        <v>0</v>
      </c>
      <c r="S3449">
        <v>0</v>
      </c>
      <c r="T3449">
        <v>2</v>
      </c>
      <c r="U3449">
        <v>1</v>
      </c>
      <c r="V3449">
        <v>0</v>
      </c>
      <c r="W3449">
        <v>0</v>
      </c>
      <c r="X3449">
        <v>0</v>
      </c>
      <c r="Y3449">
        <v>0</v>
      </c>
      <c r="Z3449">
        <v>2</v>
      </c>
      <c r="AA3449">
        <v>1</v>
      </c>
      <c r="AB3449">
        <v>0</v>
      </c>
      <c r="AC3449" s="419">
        <f t="shared" si="324"/>
        <v>0</v>
      </c>
      <c r="AD3449" s="419">
        <f t="shared" si="325"/>
        <v>0</v>
      </c>
      <c r="AE3449" s="419">
        <f t="shared" si="326"/>
        <v>0</v>
      </c>
      <c r="AF3449" s="419">
        <f t="shared" si="327"/>
        <v>0</v>
      </c>
      <c r="AG3449" s="419">
        <f t="shared" si="328"/>
        <v>0</v>
      </c>
      <c r="AH3449" s="419">
        <f t="shared" si="329"/>
        <v>0</v>
      </c>
    </row>
    <row r="3450" spans="1:34" ht="14.5" x14ac:dyDescent="0.35">
      <c r="A3450" s="681" t="s">
        <v>9355</v>
      </c>
      <c r="B3450" s="682" t="s">
        <v>9354</v>
      </c>
      <c r="C3450" s="419"/>
      <c r="D3450" s="419"/>
      <c r="E3450" s="419"/>
      <c r="F3450" s="419"/>
      <c r="G3450" s="419"/>
      <c r="H3450" s="419"/>
      <c r="I3450" s="419"/>
      <c r="J3450" s="419"/>
      <c r="K3450" s="419"/>
      <c r="L3450" s="419"/>
      <c r="M3450" t="s">
        <v>3950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 s="419">
        <f t="shared" si="324"/>
        <v>0</v>
      </c>
      <c r="AD3450" s="419">
        <f t="shared" si="325"/>
        <v>0</v>
      </c>
      <c r="AE3450" s="419">
        <f t="shared" si="326"/>
        <v>0</v>
      </c>
      <c r="AF3450" s="419">
        <f t="shared" si="327"/>
        <v>0</v>
      </c>
      <c r="AG3450" s="419">
        <f t="shared" si="328"/>
        <v>0</v>
      </c>
      <c r="AH3450" s="419">
        <f t="shared" si="329"/>
        <v>0</v>
      </c>
    </row>
    <row r="3451" spans="1:34" ht="14.5" x14ac:dyDescent="0.35">
      <c r="A3451" s="681" t="s">
        <v>9357</v>
      </c>
      <c r="B3451" s="682" t="s">
        <v>9356</v>
      </c>
      <c r="C3451" s="419"/>
      <c r="D3451" s="419"/>
      <c r="E3451" s="419"/>
      <c r="F3451" s="419"/>
      <c r="G3451" s="419"/>
      <c r="H3451" s="419"/>
      <c r="I3451" s="419"/>
      <c r="J3451" s="419"/>
      <c r="K3451" s="419"/>
      <c r="L3451" s="419"/>
      <c r="M3451" t="s">
        <v>9358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 s="419">
        <f t="shared" si="324"/>
        <v>0</v>
      </c>
      <c r="AD3451" s="419">
        <f t="shared" si="325"/>
        <v>0</v>
      </c>
      <c r="AE3451" s="419">
        <f t="shared" si="326"/>
        <v>0</v>
      </c>
      <c r="AF3451" s="419">
        <f t="shared" si="327"/>
        <v>0</v>
      </c>
      <c r="AG3451" s="419">
        <f t="shared" si="328"/>
        <v>0</v>
      </c>
      <c r="AH3451" s="419">
        <f t="shared" si="329"/>
        <v>0</v>
      </c>
    </row>
    <row r="3452" spans="1:34" ht="14.5" x14ac:dyDescent="0.35">
      <c r="A3452" s="681" t="s">
        <v>7923</v>
      </c>
      <c r="B3452" s="682" t="s">
        <v>6671</v>
      </c>
      <c r="C3452" s="419"/>
      <c r="D3452" s="419"/>
      <c r="E3452" s="419"/>
      <c r="F3452" s="419"/>
      <c r="G3452" s="419"/>
      <c r="H3452" s="419"/>
      <c r="I3452" s="419"/>
      <c r="J3452" s="419"/>
      <c r="K3452" s="419"/>
      <c r="L3452" s="419"/>
      <c r="M3452" t="s">
        <v>5095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 s="419">
        <f t="shared" si="324"/>
        <v>0</v>
      </c>
      <c r="AD3452" s="419">
        <f t="shared" si="325"/>
        <v>0</v>
      </c>
      <c r="AE3452" s="419">
        <f t="shared" si="326"/>
        <v>0</v>
      </c>
      <c r="AF3452" s="419">
        <f t="shared" si="327"/>
        <v>0</v>
      </c>
      <c r="AG3452" s="419">
        <f t="shared" si="328"/>
        <v>0</v>
      </c>
      <c r="AH3452" s="419">
        <f t="shared" si="329"/>
        <v>0</v>
      </c>
    </row>
    <row r="3453" spans="1:34" ht="14.5" x14ac:dyDescent="0.35">
      <c r="A3453" s="681" t="s">
        <v>10305</v>
      </c>
      <c r="B3453" s="682" t="s">
        <v>10304</v>
      </c>
      <c r="C3453" s="419"/>
      <c r="D3453" s="419"/>
      <c r="E3453" s="419"/>
      <c r="F3453" s="419"/>
      <c r="G3453" s="419"/>
      <c r="H3453" s="419"/>
      <c r="I3453" s="419"/>
      <c r="J3453" s="419"/>
      <c r="K3453" s="419"/>
      <c r="L3453" s="419"/>
      <c r="M3453" t="s">
        <v>10306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 s="419">
        <f t="shared" si="324"/>
        <v>0</v>
      </c>
      <c r="AD3453" s="419">
        <f t="shared" si="325"/>
        <v>0</v>
      </c>
      <c r="AE3453" s="419">
        <f t="shared" si="326"/>
        <v>0</v>
      </c>
      <c r="AF3453" s="419">
        <f t="shared" si="327"/>
        <v>0</v>
      </c>
      <c r="AG3453" s="419">
        <f t="shared" si="328"/>
        <v>0</v>
      </c>
      <c r="AH3453" s="419">
        <f t="shared" si="329"/>
        <v>0</v>
      </c>
    </row>
    <row r="3454" spans="1:34" ht="14.5" x14ac:dyDescent="0.35">
      <c r="A3454" s="681" t="s">
        <v>7719</v>
      </c>
      <c r="B3454" s="682" t="s">
        <v>6672</v>
      </c>
      <c r="C3454" s="419"/>
      <c r="D3454" s="419"/>
      <c r="E3454" s="419"/>
      <c r="F3454" s="419"/>
      <c r="G3454" s="419"/>
      <c r="H3454" s="419"/>
      <c r="I3454" s="419"/>
      <c r="J3454" s="419"/>
      <c r="K3454" s="419"/>
      <c r="L3454" s="419"/>
      <c r="M3454" t="s">
        <v>6673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 s="419">
        <f t="shared" si="324"/>
        <v>0</v>
      </c>
      <c r="AD3454" s="419">
        <f t="shared" si="325"/>
        <v>0</v>
      </c>
      <c r="AE3454" s="419">
        <f t="shared" si="326"/>
        <v>0</v>
      </c>
      <c r="AF3454" s="419">
        <f t="shared" si="327"/>
        <v>0</v>
      </c>
      <c r="AG3454" s="419">
        <f t="shared" si="328"/>
        <v>0</v>
      </c>
      <c r="AH3454" s="419">
        <f t="shared" si="329"/>
        <v>0</v>
      </c>
    </row>
    <row r="3455" spans="1:34" ht="14.5" x14ac:dyDescent="0.35">
      <c r="A3455" s="681" t="s">
        <v>13792</v>
      </c>
      <c r="B3455" s="682" t="s">
        <v>14342</v>
      </c>
      <c r="C3455" s="419"/>
      <c r="D3455" s="419"/>
      <c r="E3455" s="419"/>
      <c r="F3455" s="419"/>
      <c r="G3455" s="419"/>
      <c r="H3455" s="419"/>
      <c r="I3455" s="419"/>
      <c r="J3455" s="419"/>
      <c r="K3455" s="419"/>
      <c r="L3455" s="419"/>
      <c r="M3455" t="s">
        <v>13789</v>
      </c>
      <c r="N3455">
        <v>2</v>
      </c>
      <c r="O3455">
        <v>0</v>
      </c>
      <c r="P3455">
        <v>2</v>
      </c>
      <c r="Q3455">
        <v>0</v>
      </c>
      <c r="R3455">
        <v>1</v>
      </c>
      <c r="S3455">
        <v>0</v>
      </c>
      <c r="T3455">
        <v>1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 s="419">
        <f t="shared" si="324"/>
        <v>0</v>
      </c>
      <c r="AD3455" s="419">
        <f t="shared" si="325"/>
        <v>1</v>
      </c>
      <c r="AE3455" s="419">
        <f t="shared" si="326"/>
        <v>0</v>
      </c>
      <c r="AF3455" s="419">
        <f t="shared" si="327"/>
        <v>1</v>
      </c>
      <c r="AG3455" s="419">
        <f t="shared" si="328"/>
        <v>0</v>
      </c>
      <c r="AH3455" s="419">
        <f t="shared" si="329"/>
        <v>0</v>
      </c>
    </row>
    <row r="3456" spans="1:34" ht="14.5" x14ac:dyDescent="0.35">
      <c r="A3456" s="681" t="s">
        <v>7766</v>
      </c>
      <c r="B3456" s="682" t="s">
        <v>6675</v>
      </c>
      <c r="C3456" s="419"/>
      <c r="D3456" s="419"/>
      <c r="E3456" s="419"/>
      <c r="F3456" s="419"/>
      <c r="G3456" s="419"/>
      <c r="H3456" s="419"/>
      <c r="I3456" s="419"/>
      <c r="J3456" s="419"/>
      <c r="K3456" s="419"/>
      <c r="L3456" s="419"/>
      <c r="M3456" t="s">
        <v>605</v>
      </c>
      <c r="N3456">
        <v>37</v>
      </c>
      <c r="O3456">
        <v>21</v>
      </c>
      <c r="P3456">
        <v>16</v>
      </c>
      <c r="Q3456">
        <v>6</v>
      </c>
      <c r="R3456">
        <v>5</v>
      </c>
      <c r="S3456">
        <v>15</v>
      </c>
      <c r="T3456">
        <v>2</v>
      </c>
      <c r="U3456">
        <v>9</v>
      </c>
      <c r="V3456">
        <v>0</v>
      </c>
      <c r="W3456">
        <v>6</v>
      </c>
      <c r="X3456">
        <v>4</v>
      </c>
      <c r="Y3456">
        <v>6</v>
      </c>
      <c r="Z3456">
        <v>1</v>
      </c>
      <c r="AA3456">
        <v>4</v>
      </c>
      <c r="AB3456">
        <v>0</v>
      </c>
      <c r="AC3456" s="419">
        <f t="shared" si="324"/>
        <v>0</v>
      </c>
      <c r="AD3456" s="419">
        <f t="shared" si="325"/>
        <v>1</v>
      </c>
      <c r="AE3456" s="419">
        <f t="shared" si="326"/>
        <v>9</v>
      </c>
      <c r="AF3456" s="419">
        <f t="shared" si="327"/>
        <v>1</v>
      </c>
      <c r="AG3456" s="419">
        <f t="shared" si="328"/>
        <v>5</v>
      </c>
      <c r="AH3456" s="419">
        <f t="shared" si="329"/>
        <v>0</v>
      </c>
    </row>
    <row r="3457" spans="1:34" ht="14.5" x14ac:dyDescent="0.35">
      <c r="A3457" s="681" t="s">
        <v>10269</v>
      </c>
      <c r="B3457" s="682" t="s">
        <v>10268</v>
      </c>
      <c r="C3457" s="419"/>
      <c r="D3457" s="419"/>
      <c r="E3457" s="419"/>
      <c r="F3457" s="419"/>
      <c r="G3457" s="419"/>
      <c r="H3457" s="419"/>
      <c r="I3457" s="419"/>
      <c r="J3457" s="419"/>
      <c r="K3457" s="419"/>
      <c r="L3457" s="419"/>
      <c r="M3457" t="s">
        <v>10270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 s="419">
        <f t="shared" si="324"/>
        <v>0</v>
      </c>
      <c r="AD3457" s="419">
        <f t="shared" si="325"/>
        <v>0</v>
      </c>
      <c r="AE3457" s="419">
        <f t="shared" si="326"/>
        <v>0</v>
      </c>
      <c r="AF3457" s="419">
        <f t="shared" si="327"/>
        <v>0</v>
      </c>
      <c r="AG3457" s="419">
        <f t="shared" si="328"/>
        <v>0</v>
      </c>
      <c r="AH3457" s="419">
        <f t="shared" si="329"/>
        <v>0</v>
      </c>
    </row>
    <row r="3458" spans="1:34" ht="14.5" x14ac:dyDescent="0.35">
      <c r="A3458" s="681" t="s">
        <v>7525</v>
      </c>
      <c r="B3458" s="682" t="s">
        <v>6676</v>
      </c>
      <c r="C3458" s="419"/>
      <c r="D3458" s="419"/>
      <c r="E3458" s="419"/>
      <c r="F3458" s="419"/>
      <c r="G3458" s="419"/>
      <c r="H3458" s="419"/>
      <c r="I3458" s="419"/>
      <c r="J3458" s="419"/>
      <c r="K3458" s="419"/>
      <c r="L3458" s="419"/>
      <c r="M3458" t="s">
        <v>6677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 s="419">
        <f t="shared" si="324"/>
        <v>0</v>
      </c>
      <c r="AD3458" s="419">
        <f t="shared" si="325"/>
        <v>0</v>
      </c>
      <c r="AE3458" s="419">
        <f t="shared" si="326"/>
        <v>0</v>
      </c>
      <c r="AF3458" s="419">
        <f t="shared" si="327"/>
        <v>0</v>
      </c>
      <c r="AG3458" s="419">
        <f t="shared" si="328"/>
        <v>0</v>
      </c>
      <c r="AH3458" s="419">
        <f t="shared" si="329"/>
        <v>0</v>
      </c>
    </row>
    <row r="3459" spans="1:34" ht="14.5" x14ac:dyDescent="0.35">
      <c r="A3459" s="681" t="s">
        <v>7526</v>
      </c>
      <c r="B3459" s="682" t="s">
        <v>6678</v>
      </c>
      <c r="C3459" s="419"/>
      <c r="D3459" s="419"/>
      <c r="E3459" s="419"/>
      <c r="F3459" s="419"/>
      <c r="G3459" s="419"/>
      <c r="H3459" s="419"/>
      <c r="I3459" s="419"/>
      <c r="J3459" s="419"/>
      <c r="K3459" s="419"/>
      <c r="L3459" s="419"/>
      <c r="M3459" t="s">
        <v>1994</v>
      </c>
      <c r="N3459">
        <v>1</v>
      </c>
      <c r="O3459">
        <v>1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0</v>
      </c>
      <c r="AB3459">
        <v>0</v>
      </c>
      <c r="AC3459" s="419">
        <f t="shared" si="324"/>
        <v>0</v>
      </c>
      <c r="AD3459" s="419">
        <f t="shared" si="325"/>
        <v>0</v>
      </c>
      <c r="AE3459" s="419">
        <f t="shared" si="326"/>
        <v>0</v>
      </c>
      <c r="AF3459" s="419">
        <f t="shared" si="327"/>
        <v>0</v>
      </c>
      <c r="AG3459" s="419">
        <f t="shared" si="328"/>
        <v>0</v>
      </c>
      <c r="AH3459" s="419">
        <f t="shared" si="329"/>
        <v>0</v>
      </c>
    </row>
    <row r="3460" spans="1:34" ht="14.5" x14ac:dyDescent="0.35">
      <c r="A3460" s="681" t="s">
        <v>14244</v>
      </c>
      <c r="B3460" s="682" t="s">
        <v>14342</v>
      </c>
      <c r="C3460" s="419"/>
      <c r="D3460" s="419"/>
      <c r="E3460" s="419"/>
      <c r="F3460" s="419"/>
      <c r="G3460" s="419"/>
      <c r="H3460" s="419"/>
      <c r="I3460" s="419"/>
      <c r="J3460" s="419"/>
      <c r="K3460" s="419"/>
      <c r="L3460" s="419"/>
      <c r="M3460" t="s">
        <v>17155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 s="419">
        <f t="shared" ref="AC3460:AC3524" si="330">+Q3460-W3460</f>
        <v>0</v>
      </c>
      <c r="AD3460" s="419">
        <f t="shared" ref="AD3460:AD3524" si="331">+R3460-X3460</f>
        <v>0</v>
      </c>
      <c r="AE3460" s="419">
        <f t="shared" ref="AE3460:AE3524" si="332">+S3460-Y3460</f>
        <v>0</v>
      </c>
      <c r="AF3460" s="419">
        <f t="shared" ref="AF3460:AF3524" si="333">+T3460-Z3460</f>
        <v>0</v>
      </c>
      <c r="AG3460" s="419">
        <f t="shared" ref="AG3460:AG3524" si="334">+U3460-AA3460</f>
        <v>0</v>
      </c>
      <c r="AH3460" s="419">
        <f t="shared" ref="AH3460:AH3524" si="335">+V3460-AB3460</f>
        <v>0</v>
      </c>
    </row>
    <row r="3461" spans="1:34" ht="14.5" x14ac:dyDescent="0.35">
      <c r="A3461" s="681" t="s">
        <v>13793</v>
      </c>
      <c r="B3461" s="682" t="s">
        <v>14342</v>
      </c>
      <c r="C3461" s="419"/>
      <c r="D3461" s="419"/>
      <c r="E3461" s="419"/>
      <c r="F3461" s="419"/>
      <c r="G3461" s="419"/>
      <c r="H3461" s="419"/>
      <c r="I3461" s="419"/>
      <c r="J3461" s="419"/>
      <c r="K3461" s="419"/>
      <c r="L3461" s="419"/>
      <c r="M3461" t="s">
        <v>19123</v>
      </c>
      <c r="N3461">
        <v>1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 s="419">
        <f t="shared" si="330"/>
        <v>0</v>
      </c>
      <c r="AD3461" s="419">
        <f t="shared" si="331"/>
        <v>0</v>
      </c>
      <c r="AE3461" s="419">
        <f t="shared" si="332"/>
        <v>0</v>
      </c>
      <c r="AF3461" s="419">
        <f t="shared" si="333"/>
        <v>0</v>
      </c>
      <c r="AG3461" s="419">
        <f t="shared" si="334"/>
        <v>1</v>
      </c>
      <c r="AH3461" s="419">
        <f t="shared" si="335"/>
        <v>0</v>
      </c>
    </row>
    <row r="3462" spans="1:34" ht="14.5" x14ac:dyDescent="0.35">
      <c r="A3462" s="681" t="s">
        <v>7940</v>
      </c>
      <c r="B3462" s="682" t="s">
        <v>6679</v>
      </c>
      <c r="C3462" s="419"/>
      <c r="D3462" s="419"/>
      <c r="E3462" s="419"/>
      <c r="F3462" s="419"/>
      <c r="G3462" s="419"/>
      <c r="H3462" s="419"/>
      <c r="I3462" s="419"/>
      <c r="J3462" s="419"/>
      <c r="K3462" s="419"/>
      <c r="L3462" s="419"/>
      <c r="M3462" t="s">
        <v>5353</v>
      </c>
      <c r="N3462">
        <v>5</v>
      </c>
      <c r="O3462">
        <v>2</v>
      </c>
      <c r="P3462">
        <v>3</v>
      </c>
      <c r="Q3462">
        <v>0</v>
      </c>
      <c r="R3462">
        <v>1</v>
      </c>
      <c r="S3462">
        <v>2</v>
      </c>
      <c r="T3462">
        <v>2</v>
      </c>
      <c r="U3462">
        <v>0</v>
      </c>
      <c r="V3462">
        <v>0</v>
      </c>
      <c r="W3462">
        <v>0</v>
      </c>
      <c r="X3462">
        <v>0</v>
      </c>
      <c r="Y3462">
        <v>1</v>
      </c>
      <c r="Z3462">
        <v>1</v>
      </c>
      <c r="AA3462">
        <v>0</v>
      </c>
      <c r="AB3462">
        <v>0</v>
      </c>
      <c r="AC3462" s="419">
        <f t="shared" si="330"/>
        <v>0</v>
      </c>
      <c r="AD3462" s="419">
        <f t="shared" si="331"/>
        <v>1</v>
      </c>
      <c r="AE3462" s="419">
        <f t="shared" si="332"/>
        <v>1</v>
      </c>
      <c r="AF3462" s="419">
        <f t="shared" si="333"/>
        <v>1</v>
      </c>
      <c r="AG3462" s="419">
        <f t="shared" si="334"/>
        <v>0</v>
      </c>
      <c r="AH3462" s="419">
        <f t="shared" si="335"/>
        <v>0</v>
      </c>
    </row>
    <row r="3463" spans="1:34" ht="14.5" x14ac:dyDescent="0.35">
      <c r="A3463" s="681" t="s">
        <v>7964</v>
      </c>
      <c r="B3463" s="682" t="s">
        <v>7349</v>
      </c>
      <c r="C3463" s="419"/>
      <c r="D3463" s="419"/>
      <c r="E3463" s="419"/>
      <c r="F3463" s="419"/>
      <c r="G3463" s="419"/>
      <c r="H3463" s="419"/>
      <c r="I3463" s="419"/>
      <c r="J3463" s="419"/>
      <c r="K3463" s="419"/>
      <c r="L3463" s="419"/>
      <c r="M3463" t="s">
        <v>7350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 s="419">
        <f t="shared" si="330"/>
        <v>0</v>
      </c>
      <c r="AD3463" s="419">
        <f t="shared" si="331"/>
        <v>0</v>
      </c>
      <c r="AE3463" s="419">
        <f t="shared" si="332"/>
        <v>0</v>
      </c>
      <c r="AF3463" s="419">
        <f t="shared" si="333"/>
        <v>0</v>
      </c>
      <c r="AG3463" s="419">
        <f t="shared" si="334"/>
        <v>0</v>
      </c>
      <c r="AH3463" s="419">
        <f t="shared" si="335"/>
        <v>0</v>
      </c>
    </row>
    <row r="3464" spans="1:34" ht="14.5" x14ac:dyDescent="0.35">
      <c r="A3464" s="681" t="s">
        <v>7912</v>
      </c>
      <c r="B3464" s="682" t="s">
        <v>6680</v>
      </c>
      <c r="C3464" s="419"/>
      <c r="D3464" s="419"/>
      <c r="E3464" s="419"/>
      <c r="F3464" s="419"/>
      <c r="G3464" s="419"/>
      <c r="H3464" s="419"/>
      <c r="I3464" s="419"/>
      <c r="J3464" s="419"/>
      <c r="K3464" s="419"/>
      <c r="L3464" s="419"/>
      <c r="M3464" t="s">
        <v>6681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 s="419">
        <f t="shared" si="330"/>
        <v>0</v>
      </c>
      <c r="AD3464" s="419">
        <f t="shared" si="331"/>
        <v>0</v>
      </c>
      <c r="AE3464" s="419">
        <f t="shared" si="332"/>
        <v>0</v>
      </c>
      <c r="AF3464" s="419">
        <f t="shared" si="333"/>
        <v>0</v>
      </c>
      <c r="AG3464" s="419">
        <f t="shared" si="334"/>
        <v>0</v>
      </c>
      <c r="AH3464" s="419">
        <f t="shared" si="335"/>
        <v>0</v>
      </c>
    </row>
    <row r="3465" spans="1:34" ht="14.5" x14ac:dyDescent="0.35">
      <c r="A3465" s="681" t="s">
        <v>8563</v>
      </c>
      <c r="B3465" s="682" t="s">
        <v>8562</v>
      </c>
      <c r="C3465" s="419"/>
      <c r="D3465" s="419"/>
      <c r="E3465" s="419"/>
      <c r="F3465" s="419"/>
      <c r="G3465" s="419"/>
      <c r="H3465" s="419"/>
      <c r="I3465" s="419"/>
      <c r="J3465" s="419"/>
      <c r="K3465" s="419"/>
      <c r="L3465" s="419"/>
      <c r="M3465" t="s">
        <v>819</v>
      </c>
      <c r="N3465">
        <v>6</v>
      </c>
      <c r="O3465">
        <v>6</v>
      </c>
      <c r="P3465">
        <v>0</v>
      </c>
      <c r="Q3465">
        <v>3</v>
      </c>
      <c r="R3465">
        <v>0</v>
      </c>
      <c r="S3465">
        <v>2</v>
      </c>
      <c r="T3465">
        <v>1</v>
      </c>
      <c r="U3465">
        <v>0</v>
      </c>
      <c r="V3465">
        <v>0</v>
      </c>
      <c r="W3465">
        <v>3</v>
      </c>
      <c r="X3465">
        <v>0</v>
      </c>
      <c r="Y3465">
        <v>2</v>
      </c>
      <c r="Z3465">
        <v>1</v>
      </c>
      <c r="AA3465">
        <v>0</v>
      </c>
      <c r="AB3465">
        <v>0</v>
      </c>
      <c r="AC3465" s="419">
        <f t="shared" si="330"/>
        <v>0</v>
      </c>
      <c r="AD3465" s="419">
        <f t="shared" si="331"/>
        <v>0</v>
      </c>
      <c r="AE3465" s="419">
        <f t="shared" si="332"/>
        <v>0</v>
      </c>
      <c r="AF3465" s="419">
        <f t="shared" si="333"/>
        <v>0</v>
      </c>
      <c r="AG3465" s="419">
        <f t="shared" si="334"/>
        <v>0</v>
      </c>
      <c r="AH3465" s="419">
        <f t="shared" si="335"/>
        <v>0</v>
      </c>
    </row>
    <row r="3466" spans="1:34" ht="14.5" x14ac:dyDescent="0.35">
      <c r="A3466" s="681" t="s">
        <v>7642</v>
      </c>
      <c r="B3466" s="682" t="s">
        <v>6682</v>
      </c>
      <c r="C3466" s="419"/>
      <c r="D3466" s="419"/>
      <c r="E3466" s="419"/>
      <c r="F3466" s="419"/>
      <c r="G3466" s="419"/>
      <c r="H3466" s="419"/>
      <c r="I3466" s="419"/>
      <c r="J3466" s="419"/>
      <c r="K3466" s="419"/>
      <c r="L3466" s="419"/>
      <c r="M3466" t="s">
        <v>6683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 s="419">
        <f t="shared" ref="AC3466" si="336">+Q3466-W3466</f>
        <v>0</v>
      </c>
      <c r="AD3466" s="419">
        <f t="shared" ref="AD3466" si="337">+R3466-X3466</f>
        <v>0</v>
      </c>
      <c r="AE3466" s="419">
        <f t="shared" ref="AE3466" si="338">+S3466-Y3466</f>
        <v>0</v>
      </c>
      <c r="AF3466" s="419">
        <f t="shared" ref="AF3466" si="339">+T3466-Z3466</f>
        <v>0</v>
      </c>
      <c r="AG3466" s="419">
        <f t="shared" ref="AG3466" si="340">+U3466-AA3466</f>
        <v>0</v>
      </c>
      <c r="AH3466" s="419">
        <f t="shared" ref="AH3466" si="341">+V3466-AB3466</f>
        <v>0</v>
      </c>
    </row>
    <row r="3467" spans="1:34" ht="14.5" x14ac:dyDescent="0.35">
      <c r="A3467" s="681" t="s">
        <v>12104</v>
      </c>
      <c r="B3467" s="682" t="s">
        <v>12103</v>
      </c>
      <c r="C3467" s="419"/>
      <c r="D3467" s="419"/>
      <c r="E3467" s="419"/>
      <c r="F3467" s="419"/>
      <c r="G3467" s="419"/>
      <c r="H3467" s="419"/>
      <c r="I3467" s="419"/>
      <c r="J3467" s="419"/>
      <c r="K3467" s="419"/>
      <c r="L3467" s="419"/>
      <c r="M3467" t="s">
        <v>766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 s="419">
        <f t="shared" si="330"/>
        <v>0</v>
      </c>
      <c r="AD3467" s="419">
        <f t="shared" si="331"/>
        <v>0</v>
      </c>
      <c r="AE3467" s="419">
        <f t="shared" si="332"/>
        <v>0</v>
      </c>
      <c r="AF3467" s="419">
        <f t="shared" si="333"/>
        <v>0</v>
      </c>
      <c r="AG3467" s="419">
        <f t="shared" si="334"/>
        <v>0</v>
      </c>
      <c r="AH3467" s="419">
        <f t="shared" si="335"/>
        <v>0</v>
      </c>
    </row>
    <row r="3468" spans="1:34" ht="14.5" x14ac:dyDescent="0.35">
      <c r="A3468" s="681" t="s">
        <v>7572</v>
      </c>
      <c r="B3468" s="682" t="s">
        <v>6684</v>
      </c>
      <c r="C3468" s="419"/>
      <c r="D3468" s="419"/>
      <c r="E3468" s="419"/>
      <c r="F3468" s="419"/>
      <c r="G3468" s="419"/>
      <c r="H3468" s="419"/>
      <c r="I3468" s="419"/>
      <c r="J3468" s="419"/>
      <c r="K3468" s="419"/>
      <c r="L3468" s="419"/>
      <c r="M3468" t="s">
        <v>6685</v>
      </c>
      <c r="N3468">
        <v>16</v>
      </c>
      <c r="O3468">
        <v>7</v>
      </c>
      <c r="P3468">
        <v>9</v>
      </c>
      <c r="Q3468">
        <v>6</v>
      </c>
      <c r="R3468">
        <v>1</v>
      </c>
      <c r="S3468">
        <v>0</v>
      </c>
      <c r="T3468">
        <v>4</v>
      </c>
      <c r="U3468">
        <v>5</v>
      </c>
      <c r="V3468">
        <v>0</v>
      </c>
      <c r="W3468">
        <v>1</v>
      </c>
      <c r="X3468">
        <v>1</v>
      </c>
      <c r="Y3468">
        <v>0</v>
      </c>
      <c r="Z3468">
        <v>2</v>
      </c>
      <c r="AA3468">
        <v>3</v>
      </c>
      <c r="AB3468">
        <v>0</v>
      </c>
      <c r="AC3468" s="419">
        <f t="shared" si="330"/>
        <v>5</v>
      </c>
      <c r="AD3468" s="419">
        <f t="shared" si="331"/>
        <v>0</v>
      </c>
      <c r="AE3468" s="419">
        <f t="shared" si="332"/>
        <v>0</v>
      </c>
      <c r="AF3468" s="419">
        <f t="shared" si="333"/>
        <v>2</v>
      </c>
      <c r="AG3468" s="419">
        <f t="shared" si="334"/>
        <v>2</v>
      </c>
      <c r="AH3468" s="419">
        <f t="shared" si="335"/>
        <v>0</v>
      </c>
    </row>
    <row r="3469" spans="1:34" ht="14.5" x14ac:dyDescent="0.35">
      <c r="A3469" s="681" t="s">
        <v>7536</v>
      </c>
      <c r="B3469" s="682" t="s">
        <v>6687</v>
      </c>
      <c r="C3469" s="419"/>
      <c r="D3469" s="419"/>
      <c r="E3469" s="419"/>
      <c r="F3469" s="419"/>
      <c r="G3469" s="419"/>
      <c r="H3469" s="419"/>
      <c r="I3469" s="419"/>
      <c r="J3469" s="419"/>
      <c r="K3469" s="419"/>
      <c r="L3469" s="419"/>
      <c r="M3469" t="s">
        <v>1352</v>
      </c>
      <c r="N3469">
        <v>5</v>
      </c>
      <c r="O3469">
        <v>4</v>
      </c>
      <c r="P3469">
        <v>1</v>
      </c>
      <c r="Q3469">
        <v>0</v>
      </c>
      <c r="R3469">
        <v>1</v>
      </c>
      <c r="S3469">
        <v>0</v>
      </c>
      <c r="T3469">
        <v>0</v>
      </c>
      <c r="U3469">
        <v>4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4</v>
      </c>
      <c r="AB3469">
        <v>0</v>
      </c>
      <c r="AC3469" s="419">
        <f t="shared" si="330"/>
        <v>0</v>
      </c>
      <c r="AD3469" s="419">
        <f t="shared" si="331"/>
        <v>1</v>
      </c>
      <c r="AE3469" s="419">
        <f t="shared" si="332"/>
        <v>0</v>
      </c>
      <c r="AF3469" s="419">
        <f t="shared" si="333"/>
        <v>0</v>
      </c>
      <c r="AG3469" s="419">
        <f t="shared" si="334"/>
        <v>0</v>
      </c>
      <c r="AH3469" s="419">
        <f t="shared" si="335"/>
        <v>0</v>
      </c>
    </row>
    <row r="3470" spans="1:34" ht="14.5" x14ac:dyDescent="0.35">
      <c r="A3470" s="681" t="s">
        <v>9145</v>
      </c>
      <c r="B3470" s="682" t="s">
        <v>9144</v>
      </c>
      <c r="C3470" s="419"/>
      <c r="D3470" s="419"/>
      <c r="E3470" s="419"/>
      <c r="F3470" s="419"/>
      <c r="G3470" s="419"/>
      <c r="H3470" s="419"/>
      <c r="I3470" s="419"/>
      <c r="J3470" s="419"/>
      <c r="K3470" s="419"/>
      <c r="L3470" s="419"/>
      <c r="M3470" t="s">
        <v>8773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 s="419">
        <f t="shared" si="330"/>
        <v>0</v>
      </c>
      <c r="AD3470" s="419">
        <f t="shared" si="331"/>
        <v>0</v>
      </c>
      <c r="AE3470" s="419">
        <f t="shared" si="332"/>
        <v>0</v>
      </c>
      <c r="AF3470" s="419">
        <f t="shared" si="333"/>
        <v>0</v>
      </c>
      <c r="AG3470" s="419">
        <f t="shared" si="334"/>
        <v>0</v>
      </c>
      <c r="AH3470" s="419">
        <f t="shared" si="335"/>
        <v>0</v>
      </c>
    </row>
    <row r="3471" spans="1:34" ht="14.5" x14ac:dyDescent="0.35">
      <c r="A3471" s="681" t="s">
        <v>13796</v>
      </c>
      <c r="B3471" s="682" t="s">
        <v>14342</v>
      </c>
      <c r="C3471" s="419"/>
      <c r="D3471" s="419"/>
      <c r="E3471" s="419"/>
      <c r="F3471" s="419"/>
      <c r="G3471" s="419"/>
      <c r="H3471" s="419"/>
      <c r="I3471" s="419"/>
      <c r="J3471" s="419"/>
      <c r="K3471" s="419"/>
      <c r="L3471" s="419"/>
      <c r="M3471" t="s">
        <v>2161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 s="419">
        <f t="shared" si="330"/>
        <v>0</v>
      </c>
      <c r="AD3471" s="419">
        <f t="shared" si="331"/>
        <v>0</v>
      </c>
      <c r="AE3471" s="419">
        <f t="shared" si="332"/>
        <v>0</v>
      </c>
      <c r="AF3471" s="419">
        <f t="shared" si="333"/>
        <v>0</v>
      </c>
      <c r="AG3471" s="419">
        <f t="shared" si="334"/>
        <v>0</v>
      </c>
      <c r="AH3471" s="419">
        <f t="shared" si="335"/>
        <v>0</v>
      </c>
    </row>
    <row r="3472" spans="1:34" ht="14.5" x14ac:dyDescent="0.35">
      <c r="A3472" s="681" t="s">
        <v>7548</v>
      </c>
      <c r="B3472" s="682" t="s">
        <v>6689</v>
      </c>
      <c r="C3472" s="419"/>
      <c r="D3472" s="419"/>
      <c r="E3472" s="419"/>
      <c r="F3472" s="419"/>
      <c r="G3472" s="419"/>
      <c r="H3472" s="419"/>
      <c r="I3472" s="419"/>
      <c r="J3472" s="419"/>
      <c r="K3472" s="419"/>
      <c r="L3472" s="419"/>
      <c r="M3472" t="s">
        <v>6690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 s="419">
        <f t="shared" si="330"/>
        <v>0</v>
      </c>
      <c r="AD3472" s="419">
        <f t="shared" si="331"/>
        <v>0</v>
      </c>
      <c r="AE3472" s="419">
        <f t="shared" si="332"/>
        <v>0</v>
      </c>
      <c r="AF3472" s="419">
        <f t="shared" si="333"/>
        <v>0</v>
      </c>
      <c r="AG3472" s="419">
        <f t="shared" si="334"/>
        <v>0</v>
      </c>
      <c r="AH3472" s="419">
        <f t="shared" si="335"/>
        <v>0</v>
      </c>
    </row>
    <row r="3473" spans="1:34" ht="14.5" x14ac:dyDescent="0.35">
      <c r="A3473" s="681" t="s">
        <v>7805</v>
      </c>
      <c r="B3473" s="682" t="s">
        <v>6692</v>
      </c>
      <c r="C3473" s="419"/>
      <c r="D3473" s="419"/>
      <c r="E3473" s="419"/>
      <c r="F3473" s="419"/>
      <c r="G3473" s="419"/>
      <c r="H3473" s="419"/>
      <c r="I3473" s="419"/>
      <c r="J3473" s="419"/>
      <c r="K3473" s="419"/>
      <c r="L3473" s="419"/>
      <c r="M3473" t="s">
        <v>6380</v>
      </c>
      <c r="N3473">
        <v>4</v>
      </c>
      <c r="O3473">
        <v>3</v>
      </c>
      <c r="P3473">
        <v>1</v>
      </c>
      <c r="Q3473">
        <v>0</v>
      </c>
      <c r="R3473">
        <v>0</v>
      </c>
      <c r="S3473">
        <v>2</v>
      </c>
      <c r="T3473">
        <v>1</v>
      </c>
      <c r="U3473">
        <v>0</v>
      </c>
      <c r="V3473">
        <v>1</v>
      </c>
      <c r="W3473">
        <v>0</v>
      </c>
      <c r="X3473">
        <v>0</v>
      </c>
      <c r="Y3473">
        <v>1</v>
      </c>
      <c r="Z3473">
        <v>1</v>
      </c>
      <c r="AA3473">
        <v>0</v>
      </c>
      <c r="AB3473">
        <v>1</v>
      </c>
      <c r="AC3473" s="419">
        <f t="shared" si="330"/>
        <v>0</v>
      </c>
      <c r="AD3473" s="419">
        <f t="shared" si="331"/>
        <v>0</v>
      </c>
      <c r="AE3473" s="419">
        <f t="shared" si="332"/>
        <v>1</v>
      </c>
      <c r="AF3473" s="419">
        <f t="shared" si="333"/>
        <v>0</v>
      </c>
      <c r="AG3473" s="419">
        <f t="shared" si="334"/>
        <v>0</v>
      </c>
      <c r="AH3473" s="419">
        <f t="shared" si="335"/>
        <v>0</v>
      </c>
    </row>
    <row r="3474" spans="1:34" ht="14.5" x14ac:dyDescent="0.35">
      <c r="A3474" s="681" t="s">
        <v>13799</v>
      </c>
      <c r="B3474" s="682" t="s">
        <v>14342</v>
      </c>
      <c r="C3474" s="419"/>
      <c r="D3474" s="419"/>
      <c r="E3474" s="419"/>
      <c r="F3474" s="419"/>
      <c r="G3474" s="419"/>
      <c r="H3474" s="419"/>
      <c r="I3474" s="419"/>
      <c r="J3474" s="419"/>
      <c r="K3474" s="419"/>
      <c r="L3474" s="419"/>
      <c r="M3474" t="s">
        <v>13797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 s="419">
        <f t="shared" si="330"/>
        <v>0</v>
      </c>
      <c r="AD3474" s="419">
        <f t="shared" si="331"/>
        <v>0</v>
      </c>
      <c r="AE3474" s="419">
        <f t="shared" si="332"/>
        <v>0</v>
      </c>
      <c r="AF3474" s="419">
        <f t="shared" si="333"/>
        <v>0</v>
      </c>
      <c r="AG3474" s="419">
        <f t="shared" si="334"/>
        <v>0</v>
      </c>
      <c r="AH3474" s="419">
        <f t="shared" si="335"/>
        <v>0</v>
      </c>
    </row>
    <row r="3475" spans="1:34" ht="14.5" x14ac:dyDescent="0.35">
      <c r="A3475" s="681" t="s">
        <v>7672</v>
      </c>
      <c r="B3475" s="682" t="s">
        <v>6693</v>
      </c>
      <c r="C3475" s="419"/>
      <c r="D3475" s="419"/>
      <c r="E3475" s="419"/>
      <c r="F3475" s="419"/>
      <c r="G3475" s="419"/>
      <c r="H3475" s="419"/>
      <c r="I3475" s="419"/>
      <c r="J3475" s="419"/>
      <c r="K3475" s="419"/>
      <c r="L3475" s="419"/>
      <c r="M3475" t="s">
        <v>6694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 s="419">
        <f t="shared" si="330"/>
        <v>0</v>
      </c>
      <c r="AD3475" s="419">
        <f t="shared" si="331"/>
        <v>0</v>
      </c>
      <c r="AE3475" s="419">
        <f t="shared" si="332"/>
        <v>0</v>
      </c>
      <c r="AF3475" s="419">
        <f t="shared" si="333"/>
        <v>0</v>
      </c>
      <c r="AG3475" s="419">
        <f t="shared" si="334"/>
        <v>0</v>
      </c>
      <c r="AH3475" s="419">
        <f t="shared" si="335"/>
        <v>0</v>
      </c>
    </row>
    <row r="3476" spans="1:34" ht="14.5" x14ac:dyDescent="0.35">
      <c r="A3476" s="681" t="s">
        <v>7584</v>
      </c>
      <c r="B3476" s="682" t="s">
        <v>6695</v>
      </c>
      <c r="C3476" s="419"/>
      <c r="D3476" s="419"/>
      <c r="E3476" s="419"/>
      <c r="F3476" s="419"/>
      <c r="G3476" s="419"/>
      <c r="H3476" s="419"/>
      <c r="I3476" s="419"/>
      <c r="J3476" s="419"/>
      <c r="K3476" s="419"/>
      <c r="L3476" s="419"/>
      <c r="M3476" t="s">
        <v>6696</v>
      </c>
      <c r="N3476">
        <v>81</v>
      </c>
      <c r="O3476">
        <v>47</v>
      </c>
      <c r="P3476">
        <v>34</v>
      </c>
      <c r="Q3476">
        <v>20</v>
      </c>
      <c r="R3476">
        <v>12</v>
      </c>
      <c r="S3476">
        <v>18</v>
      </c>
      <c r="T3476">
        <v>15</v>
      </c>
      <c r="U3476">
        <v>13</v>
      </c>
      <c r="V3476">
        <v>3</v>
      </c>
      <c r="W3476">
        <v>10</v>
      </c>
      <c r="X3476">
        <v>8</v>
      </c>
      <c r="Y3476">
        <v>10</v>
      </c>
      <c r="Z3476">
        <v>7</v>
      </c>
      <c r="AA3476">
        <v>9</v>
      </c>
      <c r="AB3476">
        <v>3</v>
      </c>
      <c r="AC3476" s="419">
        <f t="shared" si="330"/>
        <v>10</v>
      </c>
      <c r="AD3476" s="419">
        <f t="shared" si="331"/>
        <v>4</v>
      </c>
      <c r="AE3476" s="419">
        <f t="shared" si="332"/>
        <v>8</v>
      </c>
      <c r="AF3476" s="419">
        <f t="shared" si="333"/>
        <v>8</v>
      </c>
      <c r="AG3476" s="419">
        <f t="shared" si="334"/>
        <v>4</v>
      </c>
      <c r="AH3476" s="419">
        <f t="shared" si="335"/>
        <v>0</v>
      </c>
    </row>
    <row r="3477" spans="1:34" ht="14.5" x14ac:dyDescent="0.35">
      <c r="A3477" s="681" t="s">
        <v>7562</v>
      </c>
      <c r="B3477" s="682" t="s">
        <v>6697</v>
      </c>
      <c r="C3477" s="419"/>
      <c r="D3477" s="419"/>
      <c r="E3477" s="419"/>
      <c r="F3477" s="419"/>
      <c r="G3477" s="419"/>
      <c r="H3477" s="419"/>
      <c r="I3477" s="419"/>
      <c r="J3477" s="419"/>
      <c r="K3477" s="419"/>
      <c r="L3477" s="419"/>
      <c r="M3477" t="s">
        <v>6698</v>
      </c>
      <c r="N3477">
        <v>7</v>
      </c>
      <c r="O3477">
        <v>4</v>
      </c>
      <c r="P3477">
        <v>3</v>
      </c>
      <c r="Q3477">
        <v>0</v>
      </c>
      <c r="R3477">
        <v>0</v>
      </c>
      <c r="S3477">
        <v>3</v>
      </c>
      <c r="T3477">
        <v>0</v>
      </c>
      <c r="U3477">
        <v>4</v>
      </c>
      <c r="V3477">
        <v>0</v>
      </c>
      <c r="W3477">
        <v>0</v>
      </c>
      <c r="X3477">
        <v>0</v>
      </c>
      <c r="Y3477">
        <v>2</v>
      </c>
      <c r="Z3477">
        <v>0</v>
      </c>
      <c r="AA3477">
        <v>2</v>
      </c>
      <c r="AB3477">
        <v>0</v>
      </c>
      <c r="AC3477" s="419">
        <f t="shared" si="330"/>
        <v>0</v>
      </c>
      <c r="AD3477" s="419">
        <f t="shared" si="331"/>
        <v>0</v>
      </c>
      <c r="AE3477" s="419">
        <f t="shared" si="332"/>
        <v>1</v>
      </c>
      <c r="AF3477" s="419">
        <f t="shared" si="333"/>
        <v>0</v>
      </c>
      <c r="AG3477" s="419">
        <f t="shared" si="334"/>
        <v>2</v>
      </c>
      <c r="AH3477" s="419">
        <f t="shared" si="335"/>
        <v>0</v>
      </c>
    </row>
    <row r="3478" spans="1:34" ht="14.5" x14ac:dyDescent="0.35">
      <c r="A3478" s="681" t="s">
        <v>7440</v>
      </c>
      <c r="B3478" s="682" t="s">
        <v>6699</v>
      </c>
      <c r="C3478" s="419"/>
      <c r="D3478" s="419"/>
      <c r="E3478" s="419"/>
      <c r="F3478" s="419"/>
      <c r="G3478" s="419"/>
      <c r="H3478" s="419"/>
      <c r="I3478" s="419"/>
      <c r="J3478" s="419"/>
      <c r="K3478" s="419"/>
      <c r="L3478" s="419"/>
      <c r="M3478" t="s">
        <v>15686</v>
      </c>
      <c r="N3478">
        <v>38</v>
      </c>
      <c r="O3478">
        <v>21</v>
      </c>
      <c r="P3478">
        <v>17</v>
      </c>
      <c r="Q3478">
        <v>6</v>
      </c>
      <c r="R3478">
        <v>8</v>
      </c>
      <c r="S3478">
        <v>10</v>
      </c>
      <c r="T3478">
        <v>8</v>
      </c>
      <c r="U3478">
        <v>6</v>
      </c>
      <c r="V3478">
        <v>0</v>
      </c>
      <c r="W3478">
        <v>1</v>
      </c>
      <c r="X3478">
        <v>4</v>
      </c>
      <c r="Y3478">
        <v>5</v>
      </c>
      <c r="Z3478">
        <v>6</v>
      </c>
      <c r="AA3478">
        <v>5</v>
      </c>
      <c r="AB3478">
        <v>0</v>
      </c>
      <c r="AC3478" s="419">
        <f t="shared" si="330"/>
        <v>5</v>
      </c>
      <c r="AD3478" s="419">
        <f t="shared" si="331"/>
        <v>4</v>
      </c>
      <c r="AE3478" s="419">
        <f t="shared" si="332"/>
        <v>5</v>
      </c>
      <c r="AF3478" s="419">
        <f t="shared" si="333"/>
        <v>2</v>
      </c>
      <c r="AG3478" s="419">
        <f t="shared" si="334"/>
        <v>1</v>
      </c>
      <c r="AH3478" s="419">
        <f t="shared" si="335"/>
        <v>0</v>
      </c>
    </row>
    <row r="3479" spans="1:34" ht="14.5" x14ac:dyDescent="0.35">
      <c r="A3479" s="681" t="s">
        <v>8439</v>
      </c>
      <c r="B3479" s="682" t="s">
        <v>8437</v>
      </c>
      <c r="C3479" s="419"/>
      <c r="D3479" s="419"/>
      <c r="E3479" s="419"/>
      <c r="F3479" s="419"/>
      <c r="G3479" s="419"/>
      <c r="H3479" s="419"/>
      <c r="I3479" s="419"/>
      <c r="J3479" s="419"/>
      <c r="K3479" s="419"/>
      <c r="L3479" s="419"/>
      <c r="M3479" t="s">
        <v>8438</v>
      </c>
      <c r="N3479">
        <v>3</v>
      </c>
      <c r="O3479">
        <v>2</v>
      </c>
      <c r="P3479">
        <v>1</v>
      </c>
      <c r="Q3479">
        <v>1</v>
      </c>
      <c r="R3479">
        <v>0</v>
      </c>
      <c r="S3479">
        <v>0</v>
      </c>
      <c r="T3479">
        <v>2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2</v>
      </c>
      <c r="AA3479">
        <v>0</v>
      </c>
      <c r="AB3479">
        <v>0</v>
      </c>
      <c r="AC3479" s="419">
        <f t="shared" si="330"/>
        <v>1</v>
      </c>
      <c r="AD3479" s="419">
        <f t="shared" si="331"/>
        <v>0</v>
      </c>
      <c r="AE3479" s="419">
        <f t="shared" si="332"/>
        <v>0</v>
      </c>
      <c r="AF3479" s="419">
        <f t="shared" si="333"/>
        <v>0</v>
      </c>
      <c r="AG3479" s="419">
        <f t="shared" si="334"/>
        <v>0</v>
      </c>
      <c r="AH3479" s="419">
        <f t="shared" si="335"/>
        <v>0</v>
      </c>
    </row>
    <row r="3480" spans="1:34" ht="14.5" x14ac:dyDescent="0.35">
      <c r="A3480" s="681" t="s">
        <v>7712</v>
      </c>
      <c r="B3480" s="682" t="s">
        <v>6700</v>
      </c>
      <c r="C3480" s="419"/>
      <c r="D3480" s="419"/>
      <c r="E3480" s="419"/>
      <c r="F3480" s="419"/>
      <c r="G3480" s="419"/>
      <c r="H3480" s="419"/>
      <c r="I3480" s="419"/>
      <c r="J3480" s="419"/>
      <c r="K3480" s="419"/>
      <c r="L3480" s="419"/>
      <c r="M3480" t="s">
        <v>515</v>
      </c>
      <c r="N3480">
        <v>5</v>
      </c>
      <c r="O3480">
        <v>2</v>
      </c>
      <c r="P3480">
        <v>3</v>
      </c>
      <c r="Q3480">
        <v>2</v>
      </c>
      <c r="R3480">
        <v>1</v>
      </c>
      <c r="S3480">
        <v>0</v>
      </c>
      <c r="T3480">
        <v>2</v>
      </c>
      <c r="U3480">
        <v>0</v>
      </c>
      <c r="V3480">
        <v>0</v>
      </c>
      <c r="W3480">
        <v>1</v>
      </c>
      <c r="X3480">
        <v>0</v>
      </c>
      <c r="Y3480">
        <v>0</v>
      </c>
      <c r="Z3480">
        <v>1</v>
      </c>
      <c r="AA3480">
        <v>0</v>
      </c>
      <c r="AB3480">
        <v>0</v>
      </c>
      <c r="AC3480" s="419">
        <f t="shared" si="330"/>
        <v>1</v>
      </c>
      <c r="AD3480" s="419">
        <f t="shared" si="331"/>
        <v>1</v>
      </c>
      <c r="AE3480" s="419">
        <f t="shared" si="332"/>
        <v>0</v>
      </c>
      <c r="AF3480" s="419">
        <f t="shared" si="333"/>
        <v>1</v>
      </c>
      <c r="AG3480" s="419">
        <f t="shared" si="334"/>
        <v>0</v>
      </c>
      <c r="AH3480" s="419">
        <f t="shared" si="335"/>
        <v>0</v>
      </c>
    </row>
    <row r="3481" spans="1:34" ht="14.5" x14ac:dyDescent="0.35">
      <c r="A3481" s="681" t="s">
        <v>11362</v>
      </c>
      <c r="B3481" s="682" t="s">
        <v>11361</v>
      </c>
      <c r="C3481" s="419"/>
      <c r="D3481" s="419"/>
      <c r="E3481" s="419"/>
      <c r="F3481" s="419"/>
      <c r="G3481" s="419"/>
      <c r="H3481" s="419"/>
      <c r="I3481" s="419"/>
      <c r="J3481" s="419"/>
      <c r="K3481" s="419"/>
      <c r="L3481" s="419"/>
      <c r="M3481" t="s">
        <v>11363</v>
      </c>
      <c r="N3481">
        <v>1</v>
      </c>
      <c r="O3481">
        <v>0</v>
      </c>
      <c r="P3481">
        <v>1</v>
      </c>
      <c r="Q3481">
        <v>0</v>
      </c>
      <c r="R3481">
        <v>0</v>
      </c>
      <c r="S3481">
        <v>1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 s="419">
        <f t="shared" si="330"/>
        <v>0</v>
      </c>
      <c r="AD3481" s="419">
        <f t="shared" si="331"/>
        <v>0</v>
      </c>
      <c r="AE3481" s="419">
        <f t="shared" si="332"/>
        <v>1</v>
      </c>
      <c r="AF3481" s="419">
        <f t="shared" si="333"/>
        <v>0</v>
      </c>
      <c r="AG3481" s="419">
        <f t="shared" si="334"/>
        <v>0</v>
      </c>
      <c r="AH3481" s="419">
        <f t="shared" si="335"/>
        <v>0</v>
      </c>
    </row>
    <row r="3482" spans="1:34" ht="14.5" x14ac:dyDescent="0.35">
      <c r="A3482" s="681" t="s">
        <v>9842</v>
      </c>
      <c r="B3482" s="682" t="s">
        <v>9841</v>
      </c>
      <c r="C3482" s="419"/>
      <c r="D3482" s="419"/>
      <c r="E3482" s="419"/>
      <c r="F3482" s="419"/>
      <c r="G3482" s="419"/>
      <c r="H3482" s="419"/>
      <c r="I3482" s="419"/>
      <c r="J3482" s="419"/>
      <c r="K3482" s="419"/>
      <c r="L3482" s="419"/>
      <c r="M3482" t="s">
        <v>9843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 s="419">
        <f t="shared" si="330"/>
        <v>0</v>
      </c>
      <c r="AD3482" s="419">
        <f t="shared" si="331"/>
        <v>0</v>
      </c>
      <c r="AE3482" s="419">
        <f t="shared" si="332"/>
        <v>0</v>
      </c>
      <c r="AF3482" s="419">
        <f t="shared" si="333"/>
        <v>0</v>
      </c>
      <c r="AG3482" s="419">
        <f t="shared" si="334"/>
        <v>0</v>
      </c>
      <c r="AH3482" s="419">
        <f t="shared" si="335"/>
        <v>0</v>
      </c>
    </row>
    <row r="3483" spans="1:34" ht="14.5" x14ac:dyDescent="0.35">
      <c r="A3483" s="681" t="s">
        <v>7787</v>
      </c>
      <c r="B3483" s="682" t="s">
        <v>6702</v>
      </c>
      <c r="C3483" s="419"/>
      <c r="D3483" s="419"/>
      <c r="E3483" s="419"/>
      <c r="F3483" s="419"/>
      <c r="G3483" s="419"/>
      <c r="H3483" s="419"/>
      <c r="I3483" s="419"/>
      <c r="J3483" s="419"/>
      <c r="K3483" s="419"/>
      <c r="L3483" s="419"/>
      <c r="M3483" t="s">
        <v>6703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 s="419">
        <f t="shared" si="330"/>
        <v>0</v>
      </c>
      <c r="AD3483" s="419">
        <f t="shared" si="331"/>
        <v>0</v>
      </c>
      <c r="AE3483" s="419">
        <f t="shared" si="332"/>
        <v>0</v>
      </c>
      <c r="AF3483" s="419">
        <f t="shared" si="333"/>
        <v>0</v>
      </c>
      <c r="AG3483" s="419">
        <f t="shared" si="334"/>
        <v>0</v>
      </c>
      <c r="AH3483" s="419">
        <f t="shared" si="335"/>
        <v>0</v>
      </c>
    </row>
    <row r="3484" spans="1:34" ht="14.5" x14ac:dyDescent="0.35">
      <c r="A3484" s="681" t="s">
        <v>7783</v>
      </c>
      <c r="B3484" s="682" t="s">
        <v>6704</v>
      </c>
      <c r="C3484" s="419"/>
      <c r="D3484" s="419"/>
      <c r="E3484" s="419"/>
      <c r="F3484" s="419"/>
      <c r="G3484" s="419"/>
      <c r="H3484" s="419"/>
      <c r="I3484" s="419"/>
      <c r="J3484" s="419"/>
      <c r="K3484" s="419"/>
      <c r="L3484" s="419"/>
      <c r="M3484" t="s">
        <v>6705</v>
      </c>
      <c r="N3484">
        <v>11</v>
      </c>
      <c r="O3484">
        <v>7</v>
      </c>
      <c r="P3484">
        <v>4</v>
      </c>
      <c r="Q3484">
        <v>2</v>
      </c>
      <c r="R3484">
        <v>1</v>
      </c>
      <c r="S3484">
        <v>2</v>
      </c>
      <c r="T3484">
        <v>2</v>
      </c>
      <c r="U3484">
        <v>3</v>
      </c>
      <c r="V3484">
        <v>1</v>
      </c>
      <c r="W3484">
        <v>2</v>
      </c>
      <c r="X3484">
        <v>1</v>
      </c>
      <c r="Y3484">
        <v>0</v>
      </c>
      <c r="Z3484">
        <v>1</v>
      </c>
      <c r="AA3484">
        <v>2</v>
      </c>
      <c r="AB3484">
        <v>1</v>
      </c>
      <c r="AC3484" s="419">
        <f t="shared" si="330"/>
        <v>0</v>
      </c>
      <c r="AD3484" s="419">
        <f t="shared" si="331"/>
        <v>0</v>
      </c>
      <c r="AE3484" s="419">
        <f t="shared" si="332"/>
        <v>2</v>
      </c>
      <c r="AF3484" s="419">
        <f t="shared" si="333"/>
        <v>1</v>
      </c>
      <c r="AG3484" s="419">
        <f t="shared" si="334"/>
        <v>1</v>
      </c>
      <c r="AH3484" s="419">
        <f t="shared" si="335"/>
        <v>0</v>
      </c>
    </row>
    <row r="3485" spans="1:34" ht="14.5" x14ac:dyDescent="0.35">
      <c r="A3485" s="681" t="s">
        <v>10360</v>
      </c>
      <c r="B3485" s="682" t="s">
        <v>10359</v>
      </c>
      <c r="C3485" s="419"/>
      <c r="D3485" s="419"/>
      <c r="E3485" s="419"/>
      <c r="F3485" s="419"/>
      <c r="G3485" s="419"/>
      <c r="H3485" s="419"/>
      <c r="I3485" s="419"/>
      <c r="J3485" s="419"/>
      <c r="K3485" s="419"/>
      <c r="L3485" s="419"/>
      <c r="M3485" t="s">
        <v>10361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 s="419">
        <f t="shared" si="330"/>
        <v>0</v>
      </c>
      <c r="AD3485" s="419">
        <f t="shared" si="331"/>
        <v>0</v>
      </c>
      <c r="AE3485" s="419">
        <f t="shared" si="332"/>
        <v>0</v>
      </c>
      <c r="AF3485" s="419">
        <f t="shared" si="333"/>
        <v>0</v>
      </c>
      <c r="AG3485" s="419">
        <f t="shared" si="334"/>
        <v>0</v>
      </c>
      <c r="AH3485" s="419">
        <f t="shared" si="335"/>
        <v>0</v>
      </c>
    </row>
    <row r="3486" spans="1:34" ht="14.5" x14ac:dyDescent="0.35">
      <c r="A3486" s="681" t="s">
        <v>7577</v>
      </c>
      <c r="B3486" s="682" t="s">
        <v>6706</v>
      </c>
      <c r="C3486" s="419"/>
      <c r="D3486" s="419"/>
      <c r="E3486" s="419"/>
      <c r="F3486" s="419"/>
      <c r="G3486" s="419"/>
      <c r="H3486" s="419"/>
      <c r="I3486" s="419"/>
      <c r="J3486" s="419"/>
      <c r="K3486" s="419"/>
      <c r="L3486" s="419"/>
      <c r="M3486" t="s">
        <v>6707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 s="419">
        <f t="shared" si="330"/>
        <v>0</v>
      </c>
      <c r="AD3486" s="419">
        <f t="shared" si="331"/>
        <v>0</v>
      </c>
      <c r="AE3486" s="419">
        <f t="shared" si="332"/>
        <v>0</v>
      </c>
      <c r="AF3486" s="419">
        <f t="shared" si="333"/>
        <v>0</v>
      </c>
      <c r="AG3486" s="419">
        <f t="shared" si="334"/>
        <v>0</v>
      </c>
      <c r="AH3486" s="419">
        <f t="shared" si="335"/>
        <v>0</v>
      </c>
    </row>
    <row r="3487" spans="1:34" ht="14.5" x14ac:dyDescent="0.35">
      <c r="A3487" s="681" t="s">
        <v>11388</v>
      </c>
      <c r="B3487" s="682" t="s">
        <v>11387</v>
      </c>
      <c r="C3487" s="419"/>
      <c r="D3487" s="419"/>
      <c r="E3487" s="419"/>
      <c r="F3487" s="419"/>
      <c r="G3487" s="419"/>
      <c r="H3487" s="419"/>
      <c r="I3487" s="419"/>
      <c r="J3487" s="419"/>
      <c r="K3487" s="419"/>
      <c r="L3487" s="419"/>
      <c r="M3487" t="s">
        <v>3840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 s="419">
        <f t="shared" si="330"/>
        <v>0</v>
      </c>
      <c r="AD3487" s="419">
        <f t="shared" si="331"/>
        <v>0</v>
      </c>
      <c r="AE3487" s="419">
        <f t="shared" si="332"/>
        <v>0</v>
      </c>
      <c r="AF3487" s="419">
        <f t="shared" si="333"/>
        <v>0</v>
      </c>
      <c r="AG3487" s="419">
        <f t="shared" si="334"/>
        <v>0</v>
      </c>
      <c r="AH3487" s="419">
        <f t="shared" si="335"/>
        <v>0</v>
      </c>
    </row>
    <row r="3488" spans="1:34" ht="14.5" x14ac:dyDescent="0.35">
      <c r="A3488" s="681" t="s">
        <v>14245</v>
      </c>
      <c r="B3488" s="682" t="s">
        <v>14342</v>
      </c>
      <c r="C3488" s="419"/>
      <c r="D3488" s="419"/>
      <c r="E3488" s="419"/>
      <c r="F3488" s="419"/>
      <c r="G3488" s="419"/>
      <c r="H3488" s="419"/>
      <c r="I3488" s="419"/>
      <c r="J3488" s="419"/>
      <c r="K3488" s="419"/>
      <c r="L3488" s="419"/>
      <c r="M3488" t="s">
        <v>14264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 s="419">
        <f t="shared" si="330"/>
        <v>0</v>
      </c>
      <c r="AD3488" s="419">
        <f t="shared" si="331"/>
        <v>0</v>
      </c>
      <c r="AE3488" s="419">
        <f t="shared" si="332"/>
        <v>0</v>
      </c>
      <c r="AF3488" s="419">
        <f t="shared" si="333"/>
        <v>0</v>
      </c>
      <c r="AG3488" s="419">
        <f t="shared" si="334"/>
        <v>0</v>
      </c>
      <c r="AH3488" s="419">
        <f t="shared" si="335"/>
        <v>0</v>
      </c>
    </row>
    <row r="3489" spans="1:34" ht="14.5" x14ac:dyDescent="0.35">
      <c r="A3489" s="681" t="s">
        <v>10365</v>
      </c>
      <c r="B3489" s="682" t="s">
        <v>10364</v>
      </c>
      <c r="C3489" s="419"/>
      <c r="D3489" s="419"/>
      <c r="E3489" s="419"/>
      <c r="F3489" s="419"/>
      <c r="G3489" s="419"/>
      <c r="H3489" s="419"/>
      <c r="I3489" s="419"/>
      <c r="J3489" s="419"/>
      <c r="K3489" s="419"/>
      <c r="L3489" s="419"/>
      <c r="M3489" t="s">
        <v>10366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 s="419">
        <f t="shared" si="330"/>
        <v>0</v>
      </c>
      <c r="AD3489" s="419">
        <f t="shared" si="331"/>
        <v>0</v>
      </c>
      <c r="AE3489" s="419">
        <f t="shared" si="332"/>
        <v>0</v>
      </c>
      <c r="AF3489" s="419">
        <f t="shared" si="333"/>
        <v>0</v>
      </c>
      <c r="AG3489" s="419">
        <f t="shared" si="334"/>
        <v>0</v>
      </c>
      <c r="AH3489" s="419">
        <f t="shared" si="335"/>
        <v>0</v>
      </c>
    </row>
    <row r="3490" spans="1:34" ht="14.5" x14ac:dyDescent="0.35">
      <c r="A3490" s="681" t="s">
        <v>7669</v>
      </c>
      <c r="B3490" s="682" t="s">
        <v>8844</v>
      </c>
      <c r="C3490" s="419"/>
      <c r="D3490" s="419"/>
      <c r="E3490" s="419"/>
      <c r="F3490" s="419"/>
      <c r="G3490" s="419"/>
      <c r="H3490" s="419"/>
      <c r="I3490" s="419"/>
      <c r="J3490" s="419"/>
      <c r="K3490" s="419"/>
      <c r="L3490" s="419"/>
      <c r="M3490" t="s">
        <v>6708</v>
      </c>
      <c r="N3490">
        <v>13</v>
      </c>
      <c r="O3490">
        <v>8</v>
      </c>
      <c r="P3490">
        <v>5</v>
      </c>
      <c r="Q3490">
        <v>4</v>
      </c>
      <c r="R3490">
        <v>6</v>
      </c>
      <c r="S3490">
        <v>0</v>
      </c>
      <c r="T3490">
        <v>3</v>
      </c>
      <c r="U3490">
        <v>0</v>
      </c>
      <c r="V3490">
        <v>0</v>
      </c>
      <c r="W3490">
        <v>2</v>
      </c>
      <c r="X3490">
        <v>4</v>
      </c>
      <c r="Y3490">
        <v>0</v>
      </c>
      <c r="Z3490">
        <v>2</v>
      </c>
      <c r="AA3490">
        <v>0</v>
      </c>
      <c r="AB3490">
        <v>0</v>
      </c>
      <c r="AC3490" s="419">
        <f t="shared" si="330"/>
        <v>2</v>
      </c>
      <c r="AD3490" s="419">
        <f t="shared" si="331"/>
        <v>2</v>
      </c>
      <c r="AE3490" s="419">
        <f t="shared" si="332"/>
        <v>0</v>
      </c>
      <c r="AF3490" s="419">
        <f t="shared" si="333"/>
        <v>1</v>
      </c>
      <c r="AG3490" s="419">
        <f t="shared" si="334"/>
        <v>0</v>
      </c>
      <c r="AH3490" s="419">
        <f t="shared" si="335"/>
        <v>0</v>
      </c>
    </row>
    <row r="3491" spans="1:34" ht="14.5" x14ac:dyDescent="0.35">
      <c r="A3491" s="681" t="s">
        <v>8897</v>
      </c>
      <c r="B3491" s="682" t="s">
        <v>8896</v>
      </c>
      <c r="C3491" s="419"/>
      <c r="D3491" s="419"/>
      <c r="E3491" s="419"/>
      <c r="F3491" s="419"/>
      <c r="G3491" s="419"/>
      <c r="H3491" s="419"/>
      <c r="I3491" s="419"/>
      <c r="J3491" s="419"/>
      <c r="K3491" s="419"/>
      <c r="L3491" s="419"/>
      <c r="M3491" t="s">
        <v>313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 s="419">
        <f t="shared" si="330"/>
        <v>0</v>
      </c>
      <c r="AD3491" s="419">
        <f t="shared" si="331"/>
        <v>0</v>
      </c>
      <c r="AE3491" s="419">
        <f t="shared" si="332"/>
        <v>0</v>
      </c>
      <c r="AF3491" s="419">
        <f t="shared" si="333"/>
        <v>0</v>
      </c>
      <c r="AG3491" s="419">
        <f t="shared" si="334"/>
        <v>0</v>
      </c>
      <c r="AH3491" s="419">
        <f t="shared" si="335"/>
        <v>0</v>
      </c>
    </row>
    <row r="3492" spans="1:34" ht="14.5" x14ac:dyDescent="0.35">
      <c r="A3492" s="681" t="s">
        <v>7733</v>
      </c>
      <c r="B3492" s="682" t="s">
        <v>6709</v>
      </c>
      <c r="C3492" s="419"/>
      <c r="D3492" s="419"/>
      <c r="E3492" s="419"/>
      <c r="F3492" s="419"/>
      <c r="G3492" s="419"/>
      <c r="H3492" s="419"/>
      <c r="I3492" s="419"/>
      <c r="J3492" s="419"/>
      <c r="K3492" s="419"/>
      <c r="L3492" s="419"/>
      <c r="M3492" t="s">
        <v>6710</v>
      </c>
      <c r="N3492">
        <v>8</v>
      </c>
      <c r="O3492">
        <v>2</v>
      </c>
      <c r="P3492">
        <v>6</v>
      </c>
      <c r="Q3492">
        <v>1</v>
      </c>
      <c r="R3492">
        <v>4</v>
      </c>
      <c r="S3492">
        <v>0</v>
      </c>
      <c r="T3492">
        <v>1</v>
      </c>
      <c r="U3492">
        <v>2</v>
      </c>
      <c r="V3492">
        <v>0</v>
      </c>
      <c r="W3492">
        <v>0</v>
      </c>
      <c r="X3492">
        <v>1</v>
      </c>
      <c r="Y3492">
        <v>0</v>
      </c>
      <c r="Z3492">
        <v>1</v>
      </c>
      <c r="AA3492">
        <v>0</v>
      </c>
      <c r="AB3492">
        <v>0</v>
      </c>
      <c r="AC3492" s="419">
        <f t="shared" si="330"/>
        <v>1</v>
      </c>
      <c r="AD3492" s="419">
        <f t="shared" si="331"/>
        <v>3</v>
      </c>
      <c r="AE3492" s="419">
        <f t="shared" si="332"/>
        <v>0</v>
      </c>
      <c r="AF3492" s="419">
        <f t="shared" si="333"/>
        <v>0</v>
      </c>
      <c r="AG3492" s="419">
        <f t="shared" si="334"/>
        <v>2</v>
      </c>
      <c r="AH3492" s="419">
        <f t="shared" si="335"/>
        <v>0</v>
      </c>
    </row>
    <row r="3493" spans="1:34" ht="14.5" x14ac:dyDescent="0.35">
      <c r="A3493" s="681" t="s">
        <v>7837</v>
      </c>
      <c r="B3493" s="682" t="s">
        <v>6712</v>
      </c>
      <c r="C3493" s="419"/>
      <c r="D3493" s="419"/>
      <c r="E3493" s="419"/>
      <c r="F3493" s="419"/>
      <c r="G3493" s="419"/>
      <c r="H3493" s="419"/>
      <c r="I3493" s="419"/>
      <c r="J3493" s="419"/>
      <c r="K3493" s="419"/>
      <c r="L3493" s="419"/>
      <c r="M3493" t="s">
        <v>6713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 s="419">
        <f t="shared" si="330"/>
        <v>0</v>
      </c>
      <c r="AD3493" s="419">
        <f t="shared" si="331"/>
        <v>0</v>
      </c>
      <c r="AE3493" s="419">
        <f t="shared" si="332"/>
        <v>0</v>
      </c>
      <c r="AF3493" s="419">
        <f t="shared" si="333"/>
        <v>0</v>
      </c>
      <c r="AG3493" s="419">
        <f t="shared" si="334"/>
        <v>0</v>
      </c>
      <c r="AH3493" s="419">
        <f t="shared" si="335"/>
        <v>0</v>
      </c>
    </row>
    <row r="3494" spans="1:34" ht="14.5" x14ac:dyDescent="0.35">
      <c r="A3494" s="681" t="s">
        <v>8171</v>
      </c>
      <c r="B3494" s="682" t="s">
        <v>8169</v>
      </c>
      <c r="C3494" s="419"/>
      <c r="D3494" s="419"/>
      <c r="E3494" s="419"/>
      <c r="F3494" s="419"/>
      <c r="G3494" s="419"/>
      <c r="H3494" s="419"/>
      <c r="I3494" s="419"/>
      <c r="J3494" s="419"/>
      <c r="K3494" s="419"/>
      <c r="L3494" s="419"/>
      <c r="M3494" t="s">
        <v>753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 s="419">
        <f t="shared" si="330"/>
        <v>0</v>
      </c>
      <c r="AD3494" s="419">
        <f t="shared" si="331"/>
        <v>0</v>
      </c>
      <c r="AE3494" s="419">
        <f t="shared" si="332"/>
        <v>0</v>
      </c>
      <c r="AF3494" s="419">
        <f t="shared" si="333"/>
        <v>0</v>
      </c>
      <c r="AG3494" s="419">
        <f t="shared" si="334"/>
        <v>0</v>
      </c>
      <c r="AH3494" s="419">
        <f t="shared" si="335"/>
        <v>0</v>
      </c>
    </row>
    <row r="3495" spans="1:34" ht="14.5" x14ac:dyDescent="0.35">
      <c r="A3495" s="681" t="s">
        <v>7546</v>
      </c>
      <c r="B3495" s="682" t="s">
        <v>6714</v>
      </c>
      <c r="C3495" s="419"/>
      <c r="D3495" s="419"/>
      <c r="E3495" s="419"/>
      <c r="F3495" s="419"/>
      <c r="G3495" s="419"/>
      <c r="H3495" s="419"/>
      <c r="I3495" s="419"/>
      <c r="J3495" s="419"/>
      <c r="K3495" s="419"/>
      <c r="L3495" s="419"/>
      <c r="M3495" t="s">
        <v>20377</v>
      </c>
      <c r="N3495">
        <v>8</v>
      </c>
      <c r="O3495">
        <v>3</v>
      </c>
      <c r="P3495">
        <v>5</v>
      </c>
      <c r="Q3495">
        <v>2</v>
      </c>
      <c r="R3495">
        <v>1</v>
      </c>
      <c r="S3495">
        <v>2</v>
      </c>
      <c r="T3495">
        <v>0</v>
      </c>
      <c r="U3495">
        <v>3</v>
      </c>
      <c r="V3495">
        <v>0</v>
      </c>
      <c r="W3495">
        <v>1</v>
      </c>
      <c r="X3495">
        <v>1</v>
      </c>
      <c r="Y3495">
        <v>0</v>
      </c>
      <c r="Z3495">
        <v>0</v>
      </c>
      <c r="AA3495">
        <v>1</v>
      </c>
      <c r="AB3495">
        <v>0</v>
      </c>
      <c r="AC3495" s="419">
        <f t="shared" si="330"/>
        <v>1</v>
      </c>
      <c r="AD3495" s="419">
        <f t="shared" si="331"/>
        <v>0</v>
      </c>
      <c r="AE3495" s="419">
        <f t="shared" si="332"/>
        <v>2</v>
      </c>
      <c r="AF3495" s="419">
        <f t="shared" si="333"/>
        <v>0</v>
      </c>
      <c r="AG3495" s="419">
        <f t="shared" si="334"/>
        <v>2</v>
      </c>
      <c r="AH3495" s="419">
        <f t="shared" si="335"/>
        <v>0</v>
      </c>
    </row>
    <row r="3496" spans="1:34" ht="14.5" x14ac:dyDescent="0.35">
      <c r="A3496" s="681" t="s">
        <v>7666</v>
      </c>
      <c r="B3496" s="682" t="s">
        <v>6717</v>
      </c>
      <c r="C3496" s="419"/>
      <c r="D3496" s="419"/>
      <c r="E3496" s="419"/>
      <c r="F3496" s="419"/>
      <c r="G3496" s="419"/>
      <c r="H3496" s="419"/>
      <c r="I3496" s="419"/>
      <c r="J3496" s="419"/>
      <c r="K3496" s="419"/>
      <c r="L3496" s="419"/>
      <c r="M3496" t="s">
        <v>550</v>
      </c>
      <c r="N3496">
        <v>3</v>
      </c>
      <c r="O3496">
        <v>2</v>
      </c>
      <c r="P3496">
        <v>1</v>
      </c>
      <c r="Q3496">
        <v>0</v>
      </c>
      <c r="R3496">
        <v>0</v>
      </c>
      <c r="S3496">
        <v>1</v>
      </c>
      <c r="T3496">
        <v>0</v>
      </c>
      <c r="U3496">
        <v>0</v>
      </c>
      <c r="V3496">
        <v>2</v>
      </c>
      <c r="W3496">
        <v>0</v>
      </c>
      <c r="X3496">
        <v>0</v>
      </c>
      <c r="Y3496">
        <v>1</v>
      </c>
      <c r="Z3496">
        <v>0</v>
      </c>
      <c r="AA3496">
        <v>0</v>
      </c>
      <c r="AB3496">
        <v>1</v>
      </c>
      <c r="AC3496" s="419">
        <f t="shared" si="330"/>
        <v>0</v>
      </c>
      <c r="AD3496" s="419">
        <f t="shared" si="331"/>
        <v>0</v>
      </c>
      <c r="AE3496" s="419">
        <f t="shared" si="332"/>
        <v>0</v>
      </c>
      <c r="AF3496" s="419">
        <f t="shared" si="333"/>
        <v>0</v>
      </c>
      <c r="AG3496" s="419">
        <f t="shared" si="334"/>
        <v>0</v>
      </c>
      <c r="AH3496" s="419">
        <f t="shared" si="335"/>
        <v>1</v>
      </c>
    </row>
    <row r="3497" spans="1:34" ht="14.5" x14ac:dyDescent="0.35">
      <c r="A3497" s="681" t="s">
        <v>9302</v>
      </c>
      <c r="B3497" s="682" t="s">
        <v>9301</v>
      </c>
      <c r="C3497" s="419"/>
      <c r="D3497" s="419"/>
      <c r="E3497" s="419"/>
      <c r="F3497" s="419"/>
      <c r="G3497" s="419"/>
      <c r="H3497" s="419"/>
      <c r="I3497" s="419"/>
      <c r="J3497" s="419"/>
      <c r="K3497" s="419"/>
      <c r="L3497" s="419"/>
      <c r="M3497" t="s">
        <v>3295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 s="419">
        <f t="shared" si="330"/>
        <v>0</v>
      </c>
      <c r="AD3497" s="419">
        <f t="shared" si="331"/>
        <v>0</v>
      </c>
      <c r="AE3497" s="419">
        <f t="shared" si="332"/>
        <v>0</v>
      </c>
      <c r="AF3497" s="419">
        <f t="shared" si="333"/>
        <v>0</v>
      </c>
      <c r="AG3497" s="419">
        <f t="shared" si="334"/>
        <v>0</v>
      </c>
      <c r="AH3497" s="419">
        <f t="shared" si="335"/>
        <v>0</v>
      </c>
    </row>
    <row r="3498" spans="1:34" ht="14.5" x14ac:dyDescent="0.35">
      <c r="A3498" s="681" t="s">
        <v>7853</v>
      </c>
      <c r="B3498" s="682" t="s">
        <v>6718</v>
      </c>
      <c r="C3498" s="419"/>
      <c r="D3498" s="419"/>
      <c r="E3498" s="419"/>
      <c r="F3498" s="419"/>
      <c r="G3498" s="419"/>
      <c r="H3498" s="419"/>
      <c r="I3498" s="419"/>
      <c r="J3498" s="419"/>
      <c r="K3498" s="419"/>
      <c r="L3498" s="419"/>
      <c r="M3498" t="s">
        <v>748</v>
      </c>
      <c r="N3498">
        <v>8</v>
      </c>
      <c r="O3498">
        <v>7</v>
      </c>
      <c r="P3498">
        <v>1</v>
      </c>
      <c r="Q3498">
        <v>3</v>
      </c>
      <c r="R3498">
        <v>2</v>
      </c>
      <c r="S3498">
        <v>0</v>
      </c>
      <c r="T3498">
        <v>1</v>
      </c>
      <c r="U3498">
        <v>2</v>
      </c>
      <c r="V3498">
        <v>0</v>
      </c>
      <c r="W3498">
        <v>2</v>
      </c>
      <c r="X3498">
        <v>2</v>
      </c>
      <c r="Y3498">
        <v>0</v>
      </c>
      <c r="Z3498">
        <v>1</v>
      </c>
      <c r="AA3498">
        <v>2</v>
      </c>
      <c r="AB3498">
        <v>0</v>
      </c>
      <c r="AC3498" s="419">
        <f t="shared" si="330"/>
        <v>1</v>
      </c>
      <c r="AD3498" s="419">
        <f t="shared" si="331"/>
        <v>0</v>
      </c>
      <c r="AE3498" s="419">
        <f t="shared" si="332"/>
        <v>0</v>
      </c>
      <c r="AF3498" s="419">
        <f t="shared" si="333"/>
        <v>0</v>
      </c>
      <c r="AG3498" s="419">
        <f t="shared" si="334"/>
        <v>0</v>
      </c>
      <c r="AH3498" s="419">
        <f t="shared" si="335"/>
        <v>0</v>
      </c>
    </row>
    <row r="3499" spans="1:34" ht="14.5" x14ac:dyDescent="0.35">
      <c r="A3499" s="681" t="s">
        <v>7573</v>
      </c>
      <c r="B3499" s="682" t="s">
        <v>6719</v>
      </c>
      <c r="C3499" s="419"/>
      <c r="D3499" s="419"/>
      <c r="E3499" s="419"/>
      <c r="F3499" s="419"/>
      <c r="G3499" s="419"/>
      <c r="H3499" s="419"/>
      <c r="I3499" s="419"/>
      <c r="J3499" s="419"/>
      <c r="K3499" s="419"/>
      <c r="L3499" s="419"/>
      <c r="M3499" t="s">
        <v>6720</v>
      </c>
      <c r="N3499">
        <v>16</v>
      </c>
      <c r="O3499">
        <v>5</v>
      </c>
      <c r="P3499">
        <v>11</v>
      </c>
      <c r="Q3499">
        <v>0</v>
      </c>
      <c r="R3499">
        <v>7</v>
      </c>
      <c r="S3499">
        <v>1</v>
      </c>
      <c r="T3499">
        <v>3</v>
      </c>
      <c r="U3499">
        <v>3</v>
      </c>
      <c r="V3499">
        <v>2</v>
      </c>
      <c r="W3499">
        <v>0</v>
      </c>
      <c r="X3499">
        <v>1</v>
      </c>
      <c r="Y3499">
        <v>0</v>
      </c>
      <c r="Z3499">
        <v>1</v>
      </c>
      <c r="AA3499">
        <v>1</v>
      </c>
      <c r="AB3499">
        <v>2</v>
      </c>
      <c r="AC3499" s="419">
        <f t="shared" si="330"/>
        <v>0</v>
      </c>
      <c r="AD3499" s="419">
        <f t="shared" si="331"/>
        <v>6</v>
      </c>
      <c r="AE3499" s="419">
        <f t="shared" si="332"/>
        <v>1</v>
      </c>
      <c r="AF3499" s="419">
        <f t="shared" si="333"/>
        <v>2</v>
      </c>
      <c r="AG3499" s="419">
        <f t="shared" si="334"/>
        <v>2</v>
      </c>
      <c r="AH3499" s="419">
        <f t="shared" si="335"/>
        <v>0</v>
      </c>
    </row>
    <row r="3500" spans="1:34" ht="14.5" x14ac:dyDescent="0.35">
      <c r="A3500" s="681" t="s">
        <v>14246</v>
      </c>
      <c r="B3500" s="682" t="s">
        <v>14342</v>
      </c>
      <c r="C3500" s="419"/>
      <c r="D3500" s="419"/>
      <c r="E3500" s="419"/>
      <c r="F3500" s="419"/>
      <c r="G3500" s="419"/>
      <c r="H3500" s="419"/>
      <c r="I3500" s="419"/>
      <c r="J3500" s="419"/>
      <c r="K3500" s="419"/>
      <c r="L3500" s="419"/>
      <c r="M3500" t="s">
        <v>20564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 s="419">
        <f t="shared" si="330"/>
        <v>0</v>
      </c>
      <c r="AD3500" s="419">
        <f t="shared" si="331"/>
        <v>0</v>
      </c>
      <c r="AE3500" s="419">
        <f t="shared" si="332"/>
        <v>0</v>
      </c>
      <c r="AF3500" s="419">
        <f t="shared" si="333"/>
        <v>0</v>
      </c>
      <c r="AG3500" s="419">
        <f t="shared" si="334"/>
        <v>0</v>
      </c>
      <c r="AH3500" s="419">
        <f t="shared" si="335"/>
        <v>0</v>
      </c>
    </row>
    <row r="3501" spans="1:34" ht="14.5" x14ac:dyDescent="0.35">
      <c r="A3501" s="681" t="s">
        <v>14247</v>
      </c>
      <c r="B3501" s="682" t="s">
        <v>14342</v>
      </c>
      <c r="C3501" s="419"/>
      <c r="D3501" s="419"/>
      <c r="E3501" s="419"/>
      <c r="F3501" s="419"/>
      <c r="G3501" s="419"/>
      <c r="H3501" s="419"/>
      <c r="I3501" s="419"/>
      <c r="J3501" s="419"/>
      <c r="K3501" s="419"/>
      <c r="L3501" s="419"/>
      <c r="M3501" t="s">
        <v>19757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 s="419">
        <f t="shared" si="330"/>
        <v>0</v>
      </c>
      <c r="AD3501" s="419">
        <f t="shared" si="331"/>
        <v>0</v>
      </c>
      <c r="AE3501" s="419">
        <f t="shared" si="332"/>
        <v>0</v>
      </c>
      <c r="AF3501" s="419">
        <f t="shared" si="333"/>
        <v>0</v>
      </c>
      <c r="AG3501" s="419">
        <f t="shared" si="334"/>
        <v>0</v>
      </c>
      <c r="AH3501" s="419">
        <f t="shared" si="335"/>
        <v>0</v>
      </c>
    </row>
    <row r="3502" spans="1:34" ht="14.5" x14ac:dyDescent="0.35">
      <c r="A3502" s="681" t="s">
        <v>13804</v>
      </c>
      <c r="B3502" s="682" t="s">
        <v>14342</v>
      </c>
      <c r="C3502" s="419"/>
      <c r="D3502" s="419"/>
      <c r="E3502" s="419"/>
      <c r="F3502" s="419"/>
      <c r="G3502" s="419"/>
      <c r="H3502" s="419"/>
      <c r="I3502" s="419"/>
      <c r="J3502" s="419"/>
      <c r="K3502" s="419"/>
      <c r="L3502" s="419"/>
      <c r="M3502" t="s">
        <v>14453</v>
      </c>
      <c r="N3502">
        <v>1</v>
      </c>
      <c r="O3502">
        <v>0</v>
      </c>
      <c r="P3502">
        <v>1</v>
      </c>
      <c r="Q3502">
        <v>0</v>
      </c>
      <c r="R3502">
        <v>0</v>
      </c>
      <c r="S3502">
        <v>0</v>
      </c>
      <c r="T3502">
        <v>1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 s="419">
        <f t="shared" si="330"/>
        <v>0</v>
      </c>
      <c r="AD3502" s="419">
        <f t="shared" si="331"/>
        <v>0</v>
      </c>
      <c r="AE3502" s="419">
        <f t="shared" si="332"/>
        <v>0</v>
      </c>
      <c r="AF3502" s="419">
        <f t="shared" si="333"/>
        <v>1</v>
      </c>
      <c r="AG3502" s="419">
        <f t="shared" si="334"/>
        <v>0</v>
      </c>
      <c r="AH3502" s="419">
        <f t="shared" si="335"/>
        <v>0</v>
      </c>
    </row>
    <row r="3503" spans="1:34" ht="14.5" x14ac:dyDescent="0.35">
      <c r="A3503" s="681" t="s">
        <v>13806</v>
      </c>
      <c r="B3503" s="682" t="s">
        <v>14342</v>
      </c>
      <c r="C3503" s="419"/>
      <c r="D3503" s="419"/>
      <c r="E3503" s="419"/>
      <c r="F3503" s="419"/>
      <c r="G3503" s="419"/>
      <c r="H3503" s="419"/>
      <c r="I3503" s="419"/>
      <c r="J3503" s="419"/>
      <c r="K3503" s="419"/>
      <c r="L3503" s="419"/>
      <c r="M3503" t="s">
        <v>14454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 s="419">
        <f t="shared" si="330"/>
        <v>0</v>
      </c>
      <c r="AD3503" s="419">
        <f t="shared" si="331"/>
        <v>0</v>
      </c>
      <c r="AE3503" s="419">
        <f t="shared" si="332"/>
        <v>0</v>
      </c>
      <c r="AF3503" s="419">
        <f t="shared" si="333"/>
        <v>0</v>
      </c>
      <c r="AG3503" s="419">
        <f t="shared" si="334"/>
        <v>0</v>
      </c>
      <c r="AH3503" s="419">
        <f t="shared" si="335"/>
        <v>0</v>
      </c>
    </row>
    <row r="3504" spans="1:34" ht="14.5" x14ac:dyDescent="0.35">
      <c r="A3504" s="681" t="s">
        <v>14248</v>
      </c>
      <c r="B3504" s="682" t="s">
        <v>14342</v>
      </c>
      <c r="C3504" s="419"/>
      <c r="D3504" s="419"/>
      <c r="E3504" s="419"/>
      <c r="F3504" s="419"/>
      <c r="G3504" s="419"/>
      <c r="H3504" s="419"/>
      <c r="I3504" s="419"/>
      <c r="J3504" s="419"/>
      <c r="K3504" s="419"/>
      <c r="L3504" s="419"/>
      <c r="M3504" t="s">
        <v>14265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 s="419">
        <f t="shared" si="330"/>
        <v>0</v>
      </c>
      <c r="AD3504" s="419">
        <f t="shared" si="331"/>
        <v>0</v>
      </c>
      <c r="AE3504" s="419">
        <f t="shared" si="332"/>
        <v>0</v>
      </c>
      <c r="AF3504" s="419">
        <f t="shared" si="333"/>
        <v>0</v>
      </c>
      <c r="AG3504" s="419">
        <f t="shared" si="334"/>
        <v>0</v>
      </c>
      <c r="AH3504" s="419">
        <f t="shared" si="335"/>
        <v>0</v>
      </c>
    </row>
    <row r="3505" spans="1:34" ht="14.5" x14ac:dyDescent="0.35">
      <c r="A3505" s="681" t="s">
        <v>10902</v>
      </c>
      <c r="B3505" s="682" t="s">
        <v>10901</v>
      </c>
      <c r="C3505" s="419"/>
      <c r="D3505" s="419"/>
      <c r="E3505" s="419"/>
      <c r="F3505" s="419"/>
      <c r="G3505" s="419"/>
      <c r="H3505" s="419"/>
      <c r="I3505" s="419"/>
      <c r="J3505" s="419"/>
      <c r="K3505" s="419"/>
      <c r="L3505" s="419"/>
      <c r="M3505" t="s">
        <v>10903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 s="419">
        <f t="shared" si="330"/>
        <v>0</v>
      </c>
      <c r="AD3505" s="419">
        <f t="shared" si="331"/>
        <v>0</v>
      </c>
      <c r="AE3505" s="419">
        <f t="shared" si="332"/>
        <v>0</v>
      </c>
      <c r="AF3505" s="419">
        <f t="shared" si="333"/>
        <v>0</v>
      </c>
      <c r="AG3505" s="419">
        <f t="shared" si="334"/>
        <v>0</v>
      </c>
      <c r="AH3505" s="419">
        <f t="shared" si="335"/>
        <v>0</v>
      </c>
    </row>
    <row r="3506" spans="1:34" ht="14.5" x14ac:dyDescent="0.35">
      <c r="A3506" s="681" t="s">
        <v>7636</v>
      </c>
      <c r="B3506" s="682" t="s">
        <v>6721</v>
      </c>
      <c r="C3506" s="419"/>
      <c r="D3506" s="419"/>
      <c r="E3506" s="419"/>
      <c r="F3506" s="419"/>
      <c r="G3506" s="419"/>
      <c r="H3506" s="419"/>
      <c r="I3506" s="419"/>
      <c r="J3506" s="419"/>
      <c r="K3506" s="419"/>
      <c r="L3506" s="419"/>
      <c r="M3506" t="s">
        <v>7637</v>
      </c>
      <c r="N3506">
        <v>18</v>
      </c>
      <c r="O3506">
        <v>12</v>
      </c>
      <c r="P3506">
        <v>6</v>
      </c>
      <c r="Q3506">
        <v>2</v>
      </c>
      <c r="R3506">
        <v>8</v>
      </c>
      <c r="S3506">
        <v>2</v>
      </c>
      <c r="T3506">
        <v>3</v>
      </c>
      <c r="U3506">
        <v>3</v>
      </c>
      <c r="V3506">
        <v>0</v>
      </c>
      <c r="W3506">
        <v>2</v>
      </c>
      <c r="X3506">
        <v>5</v>
      </c>
      <c r="Y3506">
        <v>1</v>
      </c>
      <c r="Z3506">
        <v>2</v>
      </c>
      <c r="AA3506">
        <v>2</v>
      </c>
      <c r="AB3506">
        <v>0</v>
      </c>
      <c r="AC3506" s="419">
        <f t="shared" si="330"/>
        <v>0</v>
      </c>
      <c r="AD3506" s="419">
        <f t="shared" si="331"/>
        <v>3</v>
      </c>
      <c r="AE3506" s="419">
        <f t="shared" si="332"/>
        <v>1</v>
      </c>
      <c r="AF3506" s="419">
        <f t="shared" si="333"/>
        <v>1</v>
      </c>
      <c r="AG3506" s="419">
        <f t="shared" si="334"/>
        <v>1</v>
      </c>
      <c r="AH3506" s="419">
        <f t="shared" si="335"/>
        <v>0</v>
      </c>
    </row>
    <row r="3507" spans="1:34" ht="14.5" x14ac:dyDescent="0.35">
      <c r="A3507" s="681" t="s">
        <v>7606</v>
      </c>
      <c r="B3507" s="682" t="s">
        <v>6722</v>
      </c>
      <c r="C3507" s="419"/>
      <c r="D3507" s="419"/>
      <c r="E3507" s="419"/>
      <c r="F3507" s="419"/>
      <c r="G3507" s="419"/>
      <c r="H3507" s="419"/>
      <c r="I3507" s="419"/>
      <c r="J3507" s="419"/>
      <c r="K3507" s="419"/>
      <c r="L3507" s="419"/>
      <c r="M3507" t="s">
        <v>6723</v>
      </c>
      <c r="N3507">
        <v>27</v>
      </c>
      <c r="O3507">
        <v>15</v>
      </c>
      <c r="P3507">
        <v>12</v>
      </c>
      <c r="Q3507">
        <v>3</v>
      </c>
      <c r="R3507">
        <v>9</v>
      </c>
      <c r="S3507">
        <v>6</v>
      </c>
      <c r="T3507">
        <v>1</v>
      </c>
      <c r="U3507">
        <v>8</v>
      </c>
      <c r="V3507">
        <v>0</v>
      </c>
      <c r="W3507">
        <v>3</v>
      </c>
      <c r="X3507">
        <v>6</v>
      </c>
      <c r="Y3507">
        <v>3</v>
      </c>
      <c r="Z3507">
        <v>1</v>
      </c>
      <c r="AA3507">
        <v>2</v>
      </c>
      <c r="AB3507">
        <v>0</v>
      </c>
      <c r="AC3507" s="419">
        <f t="shared" si="330"/>
        <v>0</v>
      </c>
      <c r="AD3507" s="419">
        <f t="shared" si="331"/>
        <v>3</v>
      </c>
      <c r="AE3507" s="419">
        <f t="shared" si="332"/>
        <v>3</v>
      </c>
      <c r="AF3507" s="419">
        <f t="shared" si="333"/>
        <v>0</v>
      </c>
      <c r="AG3507" s="419">
        <f t="shared" si="334"/>
        <v>6</v>
      </c>
      <c r="AH3507" s="419">
        <f t="shared" si="335"/>
        <v>0</v>
      </c>
    </row>
    <row r="3508" spans="1:34" ht="14.5" x14ac:dyDescent="0.35">
      <c r="A3508" s="681" t="s">
        <v>10622</v>
      </c>
      <c r="B3508" s="682" t="s">
        <v>10621</v>
      </c>
      <c r="C3508" s="419"/>
      <c r="D3508" s="419"/>
      <c r="E3508" s="419"/>
      <c r="F3508" s="419"/>
      <c r="G3508" s="419"/>
      <c r="H3508" s="419"/>
      <c r="I3508" s="419"/>
      <c r="J3508" s="419"/>
      <c r="K3508" s="419"/>
      <c r="L3508" s="419"/>
      <c r="M3508" t="s">
        <v>2341</v>
      </c>
      <c r="N3508">
        <v>4</v>
      </c>
      <c r="O3508">
        <v>4</v>
      </c>
      <c r="P3508">
        <v>0</v>
      </c>
      <c r="Q3508">
        <v>1</v>
      </c>
      <c r="R3508">
        <v>0</v>
      </c>
      <c r="S3508">
        <v>1</v>
      </c>
      <c r="T3508">
        <v>1</v>
      </c>
      <c r="U3508">
        <v>1</v>
      </c>
      <c r="V3508">
        <v>0</v>
      </c>
      <c r="W3508">
        <v>1</v>
      </c>
      <c r="X3508">
        <v>0</v>
      </c>
      <c r="Y3508">
        <v>1</v>
      </c>
      <c r="Z3508">
        <v>1</v>
      </c>
      <c r="AA3508">
        <v>1</v>
      </c>
      <c r="AB3508">
        <v>0</v>
      </c>
      <c r="AC3508" s="419">
        <f t="shared" si="330"/>
        <v>0</v>
      </c>
      <c r="AD3508" s="419">
        <f t="shared" si="331"/>
        <v>0</v>
      </c>
      <c r="AE3508" s="419">
        <f t="shared" si="332"/>
        <v>0</v>
      </c>
      <c r="AF3508" s="419">
        <f t="shared" si="333"/>
        <v>0</v>
      </c>
      <c r="AG3508" s="419">
        <f t="shared" si="334"/>
        <v>0</v>
      </c>
      <c r="AH3508" s="419">
        <f t="shared" si="335"/>
        <v>0</v>
      </c>
    </row>
    <row r="3509" spans="1:34" ht="14.5" x14ac:dyDescent="0.35">
      <c r="A3509" s="681" t="s">
        <v>7839</v>
      </c>
      <c r="B3509" s="682" t="s">
        <v>6724</v>
      </c>
      <c r="C3509" s="419"/>
      <c r="D3509" s="419"/>
      <c r="E3509" s="419"/>
      <c r="F3509" s="419"/>
      <c r="G3509" s="419"/>
      <c r="H3509" s="419"/>
      <c r="I3509" s="419"/>
      <c r="J3509" s="419"/>
      <c r="K3509" s="419"/>
      <c r="L3509" s="419"/>
      <c r="M3509" t="s">
        <v>6725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 s="419">
        <f t="shared" si="330"/>
        <v>0</v>
      </c>
      <c r="AD3509" s="419">
        <f t="shared" si="331"/>
        <v>0</v>
      </c>
      <c r="AE3509" s="419">
        <f t="shared" si="332"/>
        <v>0</v>
      </c>
      <c r="AF3509" s="419">
        <f t="shared" si="333"/>
        <v>0</v>
      </c>
      <c r="AG3509" s="419">
        <f t="shared" si="334"/>
        <v>0</v>
      </c>
      <c r="AH3509" s="419">
        <f t="shared" si="335"/>
        <v>0</v>
      </c>
    </row>
    <row r="3510" spans="1:34" ht="14.5" x14ac:dyDescent="0.35">
      <c r="A3510" s="681" t="s">
        <v>7614</v>
      </c>
      <c r="B3510" s="682" t="s">
        <v>6726</v>
      </c>
      <c r="C3510" s="419"/>
      <c r="D3510" s="419"/>
      <c r="E3510" s="419"/>
      <c r="F3510" s="419"/>
      <c r="G3510" s="419"/>
      <c r="H3510" s="419"/>
      <c r="I3510" s="419"/>
      <c r="J3510" s="419"/>
      <c r="K3510" s="419"/>
      <c r="L3510" s="419"/>
      <c r="M3510" t="s">
        <v>6727</v>
      </c>
      <c r="N3510">
        <v>19</v>
      </c>
      <c r="O3510">
        <v>11</v>
      </c>
      <c r="P3510">
        <v>8</v>
      </c>
      <c r="Q3510">
        <v>5</v>
      </c>
      <c r="R3510">
        <v>3</v>
      </c>
      <c r="S3510">
        <v>0</v>
      </c>
      <c r="T3510">
        <v>5</v>
      </c>
      <c r="U3510">
        <v>6</v>
      </c>
      <c r="V3510">
        <v>0</v>
      </c>
      <c r="W3510">
        <v>4</v>
      </c>
      <c r="X3510">
        <v>2</v>
      </c>
      <c r="Y3510">
        <v>0</v>
      </c>
      <c r="Z3510">
        <v>3</v>
      </c>
      <c r="AA3510">
        <v>2</v>
      </c>
      <c r="AB3510">
        <v>0</v>
      </c>
      <c r="AC3510" s="419">
        <f t="shared" si="330"/>
        <v>1</v>
      </c>
      <c r="AD3510" s="419">
        <f t="shared" si="331"/>
        <v>1</v>
      </c>
      <c r="AE3510" s="419">
        <f t="shared" si="332"/>
        <v>0</v>
      </c>
      <c r="AF3510" s="419">
        <f t="shared" si="333"/>
        <v>2</v>
      </c>
      <c r="AG3510" s="419">
        <f t="shared" si="334"/>
        <v>4</v>
      </c>
      <c r="AH3510" s="419">
        <f t="shared" si="335"/>
        <v>0</v>
      </c>
    </row>
    <row r="3511" spans="1:34" ht="14.5" x14ac:dyDescent="0.35">
      <c r="A3511" s="681" t="s">
        <v>7615</v>
      </c>
      <c r="B3511" s="682" t="s">
        <v>6728</v>
      </c>
      <c r="C3511" s="419"/>
      <c r="D3511" s="419"/>
      <c r="E3511" s="419"/>
      <c r="F3511" s="419"/>
      <c r="G3511" s="419"/>
      <c r="H3511" s="419"/>
      <c r="I3511" s="419"/>
      <c r="J3511" s="419"/>
      <c r="K3511" s="419"/>
      <c r="L3511" s="419"/>
      <c r="M3511" t="s">
        <v>2014</v>
      </c>
      <c r="N3511">
        <v>28</v>
      </c>
      <c r="O3511">
        <v>14</v>
      </c>
      <c r="P3511">
        <v>14</v>
      </c>
      <c r="Q3511">
        <v>3</v>
      </c>
      <c r="R3511">
        <v>10</v>
      </c>
      <c r="S3511">
        <v>4</v>
      </c>
      <c r="T3511">
        <v>4</v>
      </c>
      <c r="U3511">
        <v>7</v>
      </c>
      <c r="V3511">
        <v>0</v>
      </c>
      <c r="W3511">
        <v>2</v>
      </c>
      <c r="X3511">
        <v>4</v>
      </c>
      <c r="Y3511">
        <v>1</v>
      </c>
      <c r="Z3511">
        <v>2</v>
      </c>
      <c r="AA3511">
        <v>5</v>
      </c>
      <c r="AB3511">
        <v>0</v>
      </c>
      <c r="AC3511" s="419">
        <f t="shared" si="330"/>
        <v>1</v>
      </c>
      <c r="AD3511" s="419">
        <f t="shared" si="331"/>
        <v>6</v>
      </c>
      <c r="AE3511" s="419">
        <f t="shared" si="332"/>
        <v>3</v>
      </c>
      <c r="AF3511" s="419">
        <f t="shared" si="333"/>
        <v>2</v>
      </c>
      <c r="AG3511" s="419">
        <f t="shared" si="334"/>
        <v>2</v>
      </c>
      <c r="AH3511" s="419">
        <f t="shared" si="335"/>
        <v>0</v>
      </c>
    </row>
    <row r="3512" spans="1:34" ht="14.5" x14ac:dyDescent="0.35">
      <c r="A3512" s="681" t="s">
        <v>10274</v>
      </c>
      <c r="B3512" s="682" t="s">
        <v>10273</v>
      </c>
      <c r="C3512" s="419"/>
      <c r="D3512" s="419"/>
      <c r="E3512" s="419"/>
      <c r="F3512" s="419"/>
      <c r="G3512" s="419"/>
      <c r="H3512" s="419"/>
      <c r="I3512" s="419"/>
      <c r="J3512" s="419"/>
      <c r="K3512" s="419"/>
      <c r="L3512" s="419"/>
      <c r="M3512" t="s">
        <v>14455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 s="419">
        <f t="shared" si="330"/>
        <v>0</v>
      </c>
      <c r="AD3512" s="419">
        <f t="shared" si="331"/>
        <v>0</v>
      </c>
      <c r="AE3512" s="419">
        <f t="shared" si="332"/>
        <v>0</v>
      </c>
      <c r="AF3512" s="419">
        <f t="shared" si="333"/>
        <v>0</v>
      </c>
      <c r="AG3512" s="419">
        <f t="shared" si="334"/>
        <v>0</v>
      </c>
      <c r="AH3512" s="419">
        <f t="shared" si="335"/>
        <v>0</v>
      </c>
    </row>
    <row r="3513" spans="1:34" ht="14.5" x14ac:dyDescent="0.35">
      <c r="A3513" s="681" t="s">
        <v>7938</v>
      </c>
      <c r="B3513" s="682" t="s">
        <v>6730</v>
      </c>
      <c r="C3513" s="419"/>
      <c r="D3513" s="419"/>
      <c r="E3513" s="419"/>
      <c r="F3513" s="419"/>
      <c r="G3513" s="419"/>
      <c r="H3513" s="419"/>
      <c r="I3513" s="419"/>
      <c r="J3513" s="419"/>
      <c r="K3513" s="419"/>
      <c r="L3513" s="419"/>
      <c r="M3513" t="s">
        <v>6731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 s="419">
        <f t="shared" si="330"/>
        <v>0</v>
      </c>
      <c r="AD3513" s="419">
        <f t="shared" si="331"/>
        <v>0</v>
      </c>
      <c r="AE3513" s="419">
        <f t="shared" si="332"/>
        <v>0</v>
      </c>
      <c r="AF3513" s="419">
        <f t="shared" si="333"/>
        <v>0</v>
      </c>
      <c r="AG3513" s="419">
        <f t="shared" si="334"/>
        <v>0</v>
      </c>
      <c r="AH3513" s="419">
        <f t="shared" si="335"/>
        <v>0</v>
      </c>
    </row>
    <row r="3514" spans="1:34" ht="14.5" x14ac:dyDescent="0.35">
      <c r="A3514" s="681" t="s">
        <v>7699</v>
      </c>
      <c r="B3514" s="682" t="s">
        <v>6732</v>
      </c>
      <c r="C3514" s="419"/>
      <c r="D3514" s="419"/>
      <c r="E3514" s="419"/>
      <c r="F3514" s="419"/>
      <c r="G3514" s="419"/>
      <c r="H3514" s="419"/>
      <c r="I3514" s="419"/>
      <c r="J3514" s="419"/>
      <c r="K3514" s="419"/>
      <c r="L3514" s="419"/>
      <c r="M3514" t="s">
        <v>2959</v>
      </c>
      <c r="N3514">
        <v>6</v>
      </c>
      <c r="O3514">
        <v>2</v>
      </c>
      <c r="P3514">
        <v>4</v>
      </c>
      <c r="Q3514">
        <v>0</v>
      </c>
      <c r="R3514">
        <v>6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2</v>
      </c>
      <c r="Y3514">
        <v>0</v>
      </c>
      <c r="Z3514">
        <v>0</v>
      </c>
      <c r="AA3514">
        <v>0</v>
      </c>
      <c r="AB3514">
        <v>0</v>
      </c>
      <c r="AC3514" s="419">
        <f t="shared" si="330"/>
        <v>0</v>
      </c>
      <c r="AD3514" s="419">
        <f t="shared" si="331"/>
        <v>4</v>
      </c>
      <c r="AE3514" s="419">
        <f t="shared" si="332"/>
        <v>0</v>
      </c>
      <c r="AF3514" s="419">
        <f t="shared" si="333"/>
        <v>0</v>
      </c>
      <c r="AG3514" s="419">
        <f t="shared" si="334"/>
        <v>0</v>
      </c>
      <c r="AH3514" s="419">
        <f t="shared" si="335"/>
        <v>0</v>
      </c>
    </row>
    <row r="3515" spans="1:34" ht="14.5" x14ac:dyDescent="0.35">
      <c r="A3515" s="681" t="s">
        <v>13809</v>
      </c>
      <c r="B3515" s="682" t="s">
        <v>14342</v>
      </c>
      <c r="C3515" s="419"/>
      <c r="D3515" s="419"/>
      <c r="E3515" s="419"/>
      <c r="F3515" s="419"/>
      <c r="G3515" s="419"/>
      <c r="H3515" s="419"/>
      <c r="I3515" s="419"/>
      <c r="J3515" s="419"/>
      <c r="K3515" s="419"/>
      <c r="L3515" s="419"/>
      <c r="M3515" t="s">
        <v>19758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 s="419">
        <f t="shared" si="330"/>
        <v>0</v>
      </c>
      <c r="AD3515" s="419">
        <f t="shared" si="331"/>
        <v>0</v>
      </c>
      <c r="AE3515" s="419">
        <f t="shared" si="332"/>
        <v>0</v>
      </c>
      <c r="AF3515" s="419">
        <f t="shared" si="333"/>
        <v>0</v>
      </c>
      <c r="AG3515" s="419">
        <f t="shared" si="334"/>
        <v>0</v>
      </c>
      <c r="AH3515" s="419">
        <f t="shared" si="335"/>
        <v>0</v>
      </c>
    </row>
    <row r="3516" spans="1:34" ht="14.5" x14ac:dyDescent="0.35">
      <c r="A3516" s="681" t="s">
        <v>13812</v>
      </c>
      <c r="B3516" s="682" t="s">
        <v>14342</v>
      </c>
      <c r="C3516" s="419"/>
      <c r="D3516" s="419"/>
      <c r="E3516" s="419"/>
      <c r="F3516" s="419"/>
      <c r="G3516" s="419"/>
      <c r="H3516" s="419"/>
      <c r="I3516" s="419"/>
      <c r="J3516" s="419"/>
      <c r="K3516" s="419"/>
      <c r="L3516" s="419"/>
      <c r="M3516" t="s">
        <v>13810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 s="419">
        <f t="shared" si="330"/>
        <v>0</v>
      </c>
      <c r="AD3516" s="419">
        <f t="shared" si="331"/>
        <v>0</v>
      </c>
      <c r="AE3516" s="419">
        <f t="shared" si="332"/>
        <v>0</v>
      </c>
      <c r="AF3516" s="419">
        <f t="shared" si="333"/>
        <v>0</v>
      </c>
      <c r="AG3516" s="419">
        <f t="shared" si="334"/>
        <v>0</v>
      </c>
      <c r="AH3516" s="419">
        <f t="shared" si="335"/>
        <v>0</v>
      </c>
    </row>
    <row r="3517" spans="1:34" ht="14.5" x14ac:dyDescent="0.35">
      <c r="A3517" s="681" t="s">
        <v>7716</v>
      </c>
      <c r="B3517" s="682" t="s">
        <v>6733</v>
      </c>
      <c r="C3517" s="419"/>
      <c r="D3517" s="419"/>
      <c r="E3517" s="419"/>
      <c r="F3517" s="419"/>
      <c r="G3517" s="419"/>
      <c r="H3517" s="419"/>
      <c r="I3517" s="419"/>
      <c r="J3517" s="419"/>
      <c r="K3517" s="419"/>
      <c r="L3517" s="419"/>
      <c r="M3517" t="s">
        <v>6734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 s="419">
        <f t="shared" si="330"/>
        <v>0</v>
      </c>
      <c r="AD3517" s="419">
        <f t="shared" si="331"/>
        <v>0</v>
      </c>
      <c r="AE3517" s="419">
        <f t="shared" si="332"/>
        <v>0</v>
      </c>
      <c r="AF3517" s="419">
        <f t="shared" si="333"/>
        <v>0</v>
      </c>
      <c r="AG3517" s="419">
        <f t="shared" si="334"/>
        <v>0</v>
      </c>
      <c r="AH3517" s="419">
        <f t="shared" si="335"/>
        <v>0</v>
      </c>
    </row>
    <row r="3518" spans="1:34" ht="14.5" x14ac:dyDescent="0.35">
      <c r="A3518" s="681" t="s">
        <v>7617</v>
      </c>
      <c r="B3518" s="682" t="s">
        <v>6735</v>
      </c>
      <c r="C3518" s="419"/>
      <c r="D3518" s="419"/>
      <c r="E3518" s="419"/>
      <c r="F3518" s="419"/>
      <c r="G3518" s="419"/>
      <c r="H3518" s="419"/>
      <c r="I3518" s="419"/>
      <c r="J3518" s="419"/>
      <c r="K3518" s="419"/>
      <c r="L3518" s="419"/>
      <c r="M3518" t="s">
        <v>6736</v>
      </c>
      <c r="N3518">
        <v>1</v>
      </c>
      <c r="O3518">
        <v>1</v>
      </c>
      <c r="P3518">
        <v>0</v>
      </c>
      <c r="Q3518">
        <v>0</v>
      </c>
      <c r="R3518">
        <v>0</v>
      </c>
      <c r="S3518">
        <v>0</v>
      </c>
      <c r="T3518">
        <v>1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1</v>
      </c>
      <c r="AA3518">
        <v>0</v>
      </c>
      <c r="AB3518">
        <v>0</v>
      </c>
      <c r="AC3518" s="419">
        <f t="shared" si="330"/>
        <v>0</v>
      </c>
      <c r="AD3518" s="419">
        <f t="shared" si="331"/>
        <v>0</v>
      </c>
      <c r="AE3518" s="419">
        <f t="shared" si="332"/>
        <v>0</v>
      </c>
      <c r="AF3518" s="419">
        <f t="shared" si="333"/>
        <v>0</v>
      </c>
      <c r="AG3518" s="419">
        <f t="shared" si="334"/>
        <v>0</v>
      </c>
      <c r="AH3518" s="419">
        <f t="shared" si="335"/>
        <v>0</v>
      </c>
    </row>
    <row r="3519" spans="1:34" ht="14.5" x14ac:dyDescent="0.35">
      <c r="A3519" s="681" t="s">
        <v>7611</v>
      </c>
      <c r="B3519" s="682" t="s">
        <v>6737</v>
      </c>
      <c r="C3519" s="419"/>
      <c r="D3519" s="419"/>
      <c r="E3519" s="419"/>
      <c r="F3519" s="419"/>
      <c r="G3519" s="419"/>
      <c r="H3519" s="419"/>
      <c r="I3519" s="419"/>
      <c r="J3519" s="419"/>
      <c r="K3519" s="419"/>
      <c r="L3519" s="419"/>
      <c r="M3519" t="s">
        <v>601</v>
      </c>
      <c r="N3519">
        <v>34</v>
      </c>
      <c r="O3519">
        <v>17</v>
      </c>
      <c r="P3519">
        <v>17</v>
      </c>
      <c r="Q3519">
        <v>3</v>
      </c>
      <c r="R3519">
        <v>9</v>
      </c>
      <c r="S3519">
        <v>8</v>
      </c>
      <c r="T3519">
        <v>10</v>
      </c>
      <c r="U3519">
        <v>4</v>
      </c>
      <c r="V3519">
        <v>0</v>
      </c>
      <c r="W3519">
        <v>3</v>
      </c>
      <c r="X3519">
        <v>5</v>
      </c>
      <c r="Y3519">
        <v>1</v>
      </c>
      <c r="Z3519">
        <v>6</v>
      </c>
      <c r="AA3519">
        <v>2</v>
      </c>
      <c r="AB3519">
        <v>0</v>
      </c>
      <c r="AC3519" s="419">
        <f t="shared" si="330"/>
        <v>0</v>
      </c>
      <c r="AD3519" s="419">
        <f t="shared" si="331"/>
        <v>4</v>
      </c>
      <c r="AE3519" s="419">
        <f t="shared" si="332"/>
        <v>7</v>
      </c>
      <c r="AF3519" s="419">
        <f t="shared" si="333"/>
        <v>4</v>
      </c>
      <c r="AG3519" s="419">
        <f t="shared" si="334"/>
        <v>2</v>
      </c>
      <c r="AH3519" s="419">
        <f t="shared" si="335"/>
        <v>0</v>
      </c>
    </row>
    <row r="3520" spans="1:34" ht="14.5" x14ac:dyDescent="0.35">
      <c r="A3520" s="681" t="s">
        <v>13817</v>
      </c>
      <c r="B3520" s="682" t="s">
        <v>14342</v>
      </c>
      <c r="C3520" s="419"/>
      <c r="D3520" s="419"/>
      <c r="E3520" s="419"/>
      <c r="F3520" s="419"/>
      <c r="G3520" s="419"/>
      <c r="H3520" s="419"/>
      <c r="I3520" s="419"/>
      <c r="J3520" s="419"/>
      <c r="K3520" s="419"/>
      <c r="L3520" s="419"/>
      <c r="M3520" t="s">
        <v>14456</v>
      </c>
      <c r="N3520">
        <v>11</v>
      </c>
      <c r="O3520">
        <v>3</v>
      </c>
      <c r="P3520">
        <v>8</v>
      </c>
      <c r="Q3520">
        <v>1</v>
      </c>
      <c r="R3520">
        <v>1</v>
      </c>
      <c r="S3520">
        <v>5</v>
      </c>
      <c r="T3520">
        <v>1</v>
      </c>
      <c r="U3520">
        <v>3</v>
      </c>
      <c r="V3520">
        <v>0</v>
      </c>
      <c r="W3520">
        <v>0</v>
      </c>
      <c r="X3520">
        <v>0</v>
      </c>
      <c r="Y3520">
        <v>1</v>
      </c>
      <c r="Z3520">
        <v>0</v>
      </c>
      <c r="AA3520">
        <v>2</v>
      </c>
      <c r="AB3520">
        <v>0</v>
      </c>
      <c r="AC3520" s="419">
        <f t="shared" si="330"/>
        <v>1</v>
      </c>
      <c r="AD3520" s="419">
        <f t="shared" si="331"/>
        <v>1</v>
      </c>
      <c r="AE3520" s="419">
        <f t="shared" si="332"/>
        <v>4</v>
      </c>
      <c r="AF3520" s="419">
        <f t="shared" si="333"/>
        <v>1</v>
      </c>
      <c r="AG3520" s="419">
        <f t="shared" si="334"/>
        <v>1</v>
      </c>
      <c r="AH3520" s="419">
        <f t="shared" si="335"/>
        <v>0</v>
      </c>
    </row>
    <row r="3521" spans="1:34" ht="14.5" x14ac:dyDescent="0.35">
      <c r="A3521" s="681" t="s">
        <v>7746</v>
      </c>
      <c r="B3521" s="682" t="s">
        <v>6739</v>
      </c>
      <c r="C3521" s="419"/>
      <c r="D3521" s="419"/>
      <c r="E3521" s="419"/>
      <c r="F3521" s="419"/>
      <c r="G3521" s="419"/>
      <c r="H3521" s="419"/>
      <c r="I3521" s="419"/>
      <c r="J3521" s="419"/>
      <c r="K3521" s="419"/>
      <c r="L3521" s="419"/>
      <c r="M3521" t="s">
        <v>948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 s="419">
        <f t="shared" si="330"/>
        <v>0</v>
      </c>
      <c r="AD3521" s="419">
        <f t="shared" si="331"/>
        <v>0</v>
      </c>
      <c r="AE3521" s="419">
        <f t="shared" si="332"/>
        <v>0</v>
      </c>
      <c r="AF3521" s="419">
        <f t="shared" si="333"/>
        <v>0</v>
      </c>
      <c r="AG3521" s="419">
        <f t="shared" si="334"/>
        <v>0</v>
      </c>
      <c r="AH3521" s="419">
        <f t="shared" si="335"/>
        <v>0</v>
      </c>
    </row>
    <row r="3522" spans="1:34" ht="14.5" x14ac:dyDescent="0.35">
      <c r="A3522" s="681" t="s">
        <v>8174</v>
      </c>
      <c r="B3522" s="682" t="s">
        <v>8173</v>
      </c>
      <c r="C3522" s="419"/>
      <c r="D3522" s="419"/>
      <c r="E3522" s="419"/>
      <c r="F3522" s="419"/>
      <c r="G3522" s="419"/>
      <c r="H3522" s="419"/>
      <c r="I3522" s="419"/>
      <c r="J3522" s="419"/>
      <c r="K3522" s="419"/>
      <c r="L3522" s="419"/>
      <c r="M3522" t="s">
        <v>9367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 s="419">
        <f t="shared" si="330"/>
        <v>0</v>
      </c>
      <c r="AD3522" s="419">
        <f t="shared" si="331"/>
        <v>0</v>
      </c>
      <c r="AE3522" s="419">
        <f t="shared" si="332"/>
        <v>0</v>
      </c>
      <c r="AF3522" s="419">
        <f t="shared" si="333"/>
        <v>0</v>
      </c>
      <c r="AG3522" s="419">
        <f t="shared" si="334"/>
        <v>0</v>
      </c>
      <c r="AH3522" s="419">
        <f t="shared" si="335"/>
        <v>0</v>
      </c>
    </row>
    <row r="3523" spans="1:34" ht="14.5" x14ac:dyDescent="0.35">
      <c r="A3523" s="681" t="s">
        <v>7649</v>
      </c>
      <c r="B3523" s="682" t="s">
        <v>6740</v>
      </c>
      <c r="C3523" s="419"/>
      <c r="D3523" s="419"/>
      <c r="E3523" s="419"/>
      <c r="F3523" s="419"/>
      <c r="G3523" s="419"/>
      <c r="H3523" s="419"/>
      <c r="I3523" s="419"/>
      <c r="J3523" s="419"/>
      <c r="K3523" s="419"/>
      <c r="L3523" s="419"/>
      <c r="M3523" t="s">
        <v>1238</v>
      </c>
      <c r="N3523">
        <v>2</v>
      </c>
      <c r="O3523">
        <v>1</v>
      </c>
      <c r="P3523">
        <v>1</v>
      </c>
      <c r="Q3523">
        <v>2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1</v>
      </c>
      <c r="X3523">
        <v>0</v>
      </c>
      <c r="Y3523">
        <v>0</v>
      </c>
      <c r="Z3523">
        <v>0</v>
      </c>
      <c r="AA3523">
        <v>0</v>
      </c>
      <c r="AB3523">
        <v>0</v>
      </c>
      <c r="AC3523" s="419">
        <f t="shared" si="330"/>
        <v>1</v>
      </c>
      <c r="AD3523" s="419">
        <f t="shared" si="331"/>
        <v>0</v>
      </c>
      <c r="AE3523" s="419">
        <f t="shared" si="332"/>
        <v>0</v>
      </c>
      <c r="AF3523" s="419">
        <f t="shared" si="333"/>
        <v>0</v>
      </c>
      <c r="AG3523" s="419">
        <f t="shared" si="334"/>
        <v>0</v>
      </c>
      <c r="AH3523" s="419">
        <f t="shared" si="335"/>
        <v>0</v>
      </c>
    </row>
    <row r="3524" spans="1:34" ht="14.5" x14ac:dyDescent="0.35">
      <c r="A3524" s="681" t="s">
        <v>7588</v>
      </c>
      <c r="B3524" s="682" t="s">
        <v>6741</v>
      </c>
      <c r="C3524" s="419"/>
      <c r="D3524" s="419"/>
      <c r="E3524" s="419"/>
      <c r="F3524" s="419"/>
      <c r="G3524" s="419"/>
      <c r="H3524" s="419"/>
      <c r="I3524" s="419"/>
      <c r="J3524" s="419"/>
      <c r="K3524" s="419"/>
      <c r="L3524" s="419"/>
      <c r="M3524" t="s">
        <v>6742</v>
      </c>
      <c r="N3524">
        <v>14</v>
      </c>
      <c r="O3524">
        <v>6</v>
      </c>
      <c r="P3524">
        <v>8</v>
      </c>
      <c r="Q3524">
        <v>1</v>
      </c>
      <c r="R3524">
        <v>5</v>
      </c>
      <c r="S3524">
        <v>5</v>
      </c>
      <c r="T3524">
        <v>1</v>
      </c>
      <c r="U3524">
        <v>2</v>
      </c>
      <c r="V3524">
        <v>0</v>
      </c>
      <c r="W3524">
        <v>0</v>
      </c>
      <c r="X3524">
        <v>3</v>
      </c>
      <c r="Y3524">
        <v>2</v>
      </c>
      <c r="Z3524">
        <v>1</v>
      </c>
      <c r="AA3524">
        <v>0</v>
      </c>
      <c r="AB3524">
        <v>0</v>
      </c>
      <c r="AC3524" s="419">
        <f t="shared" si="330"/>
        <v>1</v>
      </c>
      <c r="AD3524" s="419">
        <f t="shared" si="331"/>
        <v>2</v>
      </c>
      <c r="AE3524" s="419">
        <f t="shared" si="332"/>
        <v>3</v>
      </c>
      <c r="AF3524" s="419">
        <f t="shared" si="333"/>
        <v>0</v>
      </c>
      <c r="AG3524" s="419">
        <f t="shared" si="334"/>
        <v>2</v>
      </c>
      <c r="AH3524" s="419">
        <f t="shared" si="335"/>
        <v>0</v>
      </c>
    </row>
    <row r="3525" spans="1:34" ht="14.5" x14ac:dyDescent="0.35">
      <c r="A3525" s="681" t="s">
        <v>13821</v>
      </c>
      <c r="B3525" s="682" t="s">
        <v>14342</v>
      </c>
      <c r="C3525" s="419"/>
      <c r="D3525" s="419"/>
      <c r="E3525" s="419"/>
      <c r="F3525" s="419"/>
      <c r="G3525" s="419"/>
      <c r="H3525" s="419"/>
      <c r="I3525" s="419"/>
      <c r="J3525" s="419"/>
      <c r="K3525" s="419"/>
      <c r="L3525" s="419"/>
      <c r="M3525" t="s">
        <v>13818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 s="419">
        <f t="shared" ref="AC3525:AC3588" si="342">+Q3525-W3525</f>
        <v>0</v>
      </c>
      <c r="AD3525" s="419">
        <f t="shared" ref="AD3525:AD3588" si="343">+R3525-X3525</f>
        <v>0</v>
      </c>
      <c r="AE3525" s="419">
        <f t="shared" ref="AE3525:AE3588" si="344">+S3525-Y3525</f>
        <v>0</v>
      </c>
      <c r="AF3525" s="419">
        <f t="shared" ref="AF3525:AF3588" si="345">+T3525-Z3525</f>
        <v>0</v>
      </c>
      <c r="AG3525" s="419">
        <f t="shared" ref="AG3525:AG3588" si="346">+U3525-AA3525</f>
        <v>0</v>
      </c>
      <c r="AH3525" s="419">
        <f t="shared" ref="AH3525:AH3588" si="347">+V3525-AB3525</f>
        <v>0</v>
      </c>
    </row>
    <row r="3526" spans="1:34" ht="14.5" x14ac:dyDescent="0.35">
      <c r="A3526" s="681" t="s">
        <v>7900</v>
      </c>
      <c r="B3526" s="682" t="s">
        <v>6743</v>
      </c>
      <c r="C3526" s="419"/>
      <c r="D3526" s="419"/>
      <c r="E3526" s="419"/>
      <c r="F3526" s="419"/>
      <c r="G3526" s="419"/>
      <c r="H3526" s="419"/>
      <c r="I3526" s="419"/>
      <c r="J3526" s="419"/>
      <c r="K3526" s="419"/>
      <c r="L3526" s="419"/>
      <c r="M3526" t="s">
        <v>699</v>
      </c>
      <c r="N3526">
        <v>12</v>
      </c>
      <c r="O3526">
        <v>7</v>
      </c>
      <c r="P3526">
        <v>5</v>
      </c>
      <c r="Q3526">
        <v>4</v>
      </c>
      <c r="R3526">
        <v>3</v>
      </c>
      <c r="S3526">
        <v>5</v>
      </c>
      <c r="T3526">
        <v>0</v>
      </c>
      <c r="U3526">
        <v>0</v>
      </c>
      <c r="V3526">
        <v>0</v>
      </c>
      <c r="W3526">
        <v>3</v>
      </c>
      <c r="X3526">
        <v>1</v>
      </c>
      <c r="Y3526">
        <v>3</v>
      </c>
      <c r="Z3526">
        <v>0</v>
      </c>
      <c r="AA3526">
        <v>0</v>
      </c>
      <c r="AB3526">
        <v>0</v>
      </c>
      <c r="AC3526" s="419">
        <f t="shared" si="342"/>
        <v>1</v>
      </c>
      <c r="AD3526" s="419">
        <f t="shared" si="343"/>
        <v>2</v>
      </c>
      <c r="AE3526" s="419">
        <f t="shared" si="344"/>
        <v>2</v>
      </c>
      <c r="AF3526" s="419">
        <f t="shared" si="345"/>
        <v>0</v>
      </c>
      <c r="AG3526" s="419">
        <f t="shared" si="346"/>
        <v>0</v>
      </c>
      <c r="AH3526" s="419">
        <f t="shared" si="347"/>
        <v>0</v>
      </c>
    </row>
    <row r="3527" spans="1:34" ht="14.5" x14ac:dyDescent="0.35">
      <c r="A3527" s="681" t="s">
        <v>7609</v>
      </c>
      <c r="B3527" s="682" t="s">
        <v>6744</v>
      </c>
      <c r="C3527" s="419"/>
      <c r="D3527" s="419"/>
      <c r="E3527" s="419"/>
      <c r="F3527" s="419"/>
      <c r="G3527" s="419"/>
      <c r="H3527" s="419"/>
      <c r="I3527" s="419"/>
      <c r="J3527" s="419"/>
      <c r="K3527" s="419"/>
      <c r="L3527" s="419"/>
      <c r="M3527" t="s">
        <v>3195</v>
      </c>
      <c r="N3527">
        <v>7</v>
      </c>
      <c r="O3527">
        <v>5</v>
      </c>
      <c r="P3527">
        <v>2</v>
      </c>
      <c r="Q3527">
        <v>0</v>
      </c>
      <c r="R3527">
        <v>1</v>
      </c>
      <c r="S3527">
        <v>0</v>
      </c>
      <c r="T3527">
        <v>0</v>
      </c>
      <c r="U3527">
        <v>6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4</v>
      </c>
      <c r="AB3527">
        <v>0</v>
      </c>
      <c r="AC3527" s="419">
        <f t="shared" si="342"/>
        <v>0</v>
      </c>
      <c r="AD3527" s="419">
        <f t="shared" si="343"/>
        <v>0</v>
      </c>
      <c r="AE3527" s="419">
        <f t="shared" si="344"/>
        <v>0</v>
      </c>
      <c r="AF3527" s="419">
        <f t="shared" si="345"/>
        <v>0</v>
      </c>
      <c r="AG3527" s="419">
        <f t="shared" si="346"/>
        <v>2</v>
      </c>
      <c r="AH3527" s="419">
        <f t="shared" si="347"/>
        <v>0</v>
      </c>
    </row>
    <row r="3528" spans="1:34" ht="14.5" x14ac:dyDescent="0.35">
      <c r="A3528" s="681" t="s">
        <v>10507</v>
      </c>
      <c r="B3528" s="682" t="s">
        <v>10506</v>
      </c>
      <c r="C3528" s="419"/>
      <c r="D3528" s="419"/>
      <c r="E3528" s="419"/>
      <c r="F3528" s="419"/>
      <c r="G3528" s="419"/>
      <c r="H3528" s="419"/>
      <c r="I3528" s="419"/>
      <c r="J3528" s="419"/>
      <c r="K3528" s="419"/>
      <c r="L3528" s="419"/>
      <c r="M3528" t="s">
        <v>10508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 s="419">
        <f t="shared" si="342"/>
        <v>0</v>
      </c>
      <c r="AD3528" s="419">
        <f t="shared" si="343"/>
        <v>0</v>
      </c>
      <c r="AE3528" s="419">
        <f t="shared" si="344"/>
        <v>0</v>
      </c>
      <c r="AF3528" s="419">
        <f t="shared" si="345"/>
        <v>0</v>
      </c>
      <c r="AG3528" s="419">
        <f t="shared" si="346"/>
        <v>0</v>
      </c>
      <c r="AH3528" s="419">
        <f t="shared" si="347"/>
        <v>0</v>
      </c>
    </row>
    <row r="3529" spans="1:34" ht="14.5" x14ac:dyDescent="0.35">
      <c r="A3529" s="681" t="s">
        <v>10533</v>
      </c>
      <c r="B3529" s="682" t="s">
        <v>10532</v>
      </c>
      <c r="C3529" s="419"/>
      <c r="D3529" s="419"/>
      <c r="E3529" s="419"/>
      <c r="F3529" s="419"/>
      <c r="G3529" s="419"/>
      <c r="H3529" s="419"/>
      <c r="I3529" s="419"/>
      <c r="J3529" s="419"/>
      <c r="K3529" s="419"/>
      <c r="L3529" s="419"/>
      <c r="M3529" t="s">
        <v>10534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 s="419">
        <f t="shared" si="342"/>
        <v>0</v>
      </c>
      <c r="AD3529" s="419">
        <f t="shared" si="343"/>
        <v>0</v>
      </c>
      <c r="AE3529" s="419">
        <f t="shared" si="344"/>
        <v>0</v>
      </c>
      <c r="AF3529" s="419">
        <f t="shared" si="345"/>
        <v>0</v>
      </c>
      <c r="AG3529" s="419">
        <f t="shared" si="346"/>
        <v>0</v>
      </c>
      <c r="AH3529" s="419">
        <f t="shared" si="347"/>
        <v>0</v>
      </c>
    </row>
    <row r="3530" spans="1:34" ht="14.5" x14ac:dyDescent="0.35">
      <c r="A3530" s="681" t="s">
        <v>7888</v>
      </c>
      <c r="B3530" s="682" t="s">
        <v>6745</v>
      </c>
      <c r="C3530" s="419"/>
      <c r="D3530" s="419"/>
      <c r="E3530" s="419"/>
      <c r="F3530" s="419"/>
      <c r="G3530" s="419"/>
      <c r="H3530" s="419"/>
      <c r="I3530" s="419"/>
      <c r="J3530" s="419"/>
      <c r="K3530" s="419"/>
      <c r="L3530" s="419"/>
      <c r="M3530" t="s">
        <v>2969</v>
      </c>
      <c r="N3530">
        <v>15</v>
      </c>
      <c r="O3530">
        <v>7</v>
      </c>
      <c r="P3530">
        <v>8</v>
      </c>
      <c r="Q3530">
        <v>3</v>
      </c>
      <c r="R3530">
        <v>10</v>
      </c>
      <c r="S3530">
        <v>1</v>
      </c>
      <c r="T3530">
        <v>0</v>
      </c>
      <c r="U3530">
        <v>0</v>
      </c>
      <c r="V3530">
        <v>1</v>
      </c>
      <c r="W3530">
        <v>2</v>
      </c>
      <c r="X3530">
        <v>4</v>
      </c>
      <c r="Y3530">
        <v>1</v>
      </c>
      <c r="Z3530">
        <v>0</v>
      </c>
      <c r="AA3530">
        <v>0</v>
      </c>
      <c r="AB3530">
        <v>0</v>
      </c>
      <c r="AC3530" s="419">
        <f t="shared" si="342"/>
        <v>1</v>
      </c>
      <c r="AD3530" s="419">
        <f t="shared" si="343"/>
        <v>6</v>
      </c>
      <c r="AE3530" s="419">
        <f t="shared" si="344"/>
        <v>0</v>
      </c>
      <c r="AF3530" s="419">
        <f t="shared" si="345"/>
        <v>0</v>
      </c>
      <c r="AG3530" s="419">
        <f t="shared" si="346"/>
        <v>0</v>
      </c>
      <c r="AH3530" s="419">
        <f t="shared" si="347"/>
        <v>1</v>
      </c>
    </row>
    <row r="3531" spans="1:34" ht="14.5" x14ac:dyDescent="0.35">
      <c r="A3531" s="681" t="s">
        <v>13825</v>
      </c>
      <c r="B3531" s="682" t="s">
        <v>14342</v>
      </c>
      <c r="C3531" s="419"/>
      <c r="D3531" s="419"/>
      <c r="E3531" s="419"/>
      <c r="F3531" s="419"/>
      <c r="G3531" s="419"/>
      <c r="H3531" s="419"/>
      <c r="I3531" s="419"/>
      <c r="J3531" s="419"/>
      <c r="K3531" s="419"/>
      <c r="L3531" s="419"/>
      <c r="M3531" t="s">
        <v>13823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 s="419">
        <f t="shared" si="342"/>
        <v>0</v>
      </c>
      <c r="AD3531" s="419">
        <f t="shared" si="343"/>
        <v>0</v>
      </c>
      <c r="AE3531" s="419">
        <f t="shared" si="344"/>
        <v>0</v>
      </c>
      <c r="AF3531" s="419">
        <f t="shared" si="345"/>
        <v>0</v>
      </c>
      <c r="AG3531" s="419">
        <f t="shared" si="346"/>
        <v>0</v>
      </c>
      <c r="AH3531" s="419">
        <f t="shared" si="347"/>
        <v>0</v>
      </c>
    </row>
    <row r="3532" spans="1:34" ht="14.5" x14ac:dyDescent="0.35">
      <c r="A3532" s="681" t="s">
        <v>7579</v>
      </c>
      <c r="B3532" s="682" t="s">
        <v>6746</v>
      </c>
      <c r="C3532" s="419"/>
      <c r="D3532" s="419"/>
      <c r="E3532" s="419"/>
      <c r="F3532" s="419"/>
      <c r="G3532" s="419"/>
      <c r="H3532" s="419"/>
      <c r="I3532" s="419"/>
      <c r="J3532" s="419"/>
      <c r="K3532" s="419"/>
      <c r="L3532" s="419"/>
      <c r="M3532" t="s">
        <v>6747</v>
      </c>
      <c r="N3532">
        <v>4</v>
      </c>
      <c r="O3532">
        <v>4</v>
      </c>
      <c r="P3532">
        <v>0</v>
      </c>
      <c r="Q3532">
        <v>1</v>
      </c>
      <c r="R3532">
        <v>2</v>
      </c>
      <c r="S3532">
        <v>1</v>
      </c>
      <c r="T3532">
        <v>0</v>
      </c>
      <c r="U3532">
        <v>0</v>
      </c>
      <c r="V3532">
        <v>0</v>
      </c>
      <c r="W3532">
        <v>1</v>
      </c>
      <c r="X3532">
        <v>2</v>
      </c>
      <c r="Y3532">
        <v>1</v>
      </c>
      <c r="Z3532">
        <v>0</v>
      </c>
      <c r="AA3532">
        <v>0</v>
      </c>
      <c r="AB3532">
        <v>0</v>
      </c>
      <c r="AC3532" s="419">
        <f t="shared" si="342"/>
        <v>0</v>
      </c>
      <c r="AD3532" s="419">
        <f t="shared" si="343"/>
        <v>0</v>
      </c>
      <c r="AE3532" s="419">
        <f t="shared" si="344"/>
        <v>0</v>
      </c>
      <c r="AF3532" s="419">
        <f t="shared" si="345"/>
        <v>0</v>
      </c>
      <c r="AG3532" s="419">
        <f t="shared" si="346"/>
        <v>0</v>
      </c>
      <c r="AH3532" s="419">
        <f t="shared" si="347"/>
        <v>0</v>
      </c>
    </row>
    <row r="3533" spans="1:34" ht="14.5" x14ac:dyDescent="0.35">
      <c r="A3533" s="681" t="s">
        <v>7640</v>
      </c>
      <c r="B3533" s="682" t="s">
        <v>6748</v>
      </c>
      <c r="C3533" s="419"/>
      <c r="D3533" s="419"/>
      <c r="E3533" s="419"/>
      <c r="F3533" s="419"/>
      <c r="G3533" s="419"/>
      <c r="H3533" s="419"/>
      <c r="I3533" s="419"/>
      <c r="J3533" s="419"/>
      <c r="K3533" s="419"/>
      <c r="L3533" s="419"/>
      <c r="M3533" t="s">
        <v>6749</v>
      </c>
      <c r="N3533">
        <v>56</v>
      </c>
      <c r="O3533">
        <v>27</v>
      </c>
      <c r="P3533">
        <v>29</v>
      </c>
      <c r="Q3533">
        <v>7</v>
      </c>
      <c r="R3533">
        <v>7</v>
      </c>
      <c r="S3533">
        <v>3</v>
      </c>
      <c r="T3533">
        <v>14</v>
      </c>
      <c r="U3533">
        <v>11</v>
      </c>
      <c r="V3533">
        <v>14</v>
      </c>
      <c r="W3533">
        <v>2</v>
      </c>
      <c r="X3533">
        <v>4</v>
      </c>
      <c r="Y3533">
        <v>2</v>
      </c>
      <c r="Z3533">
        <v>8</v>
      </c>
      <c r="AA3533">
        <v>5</v>
      </c>
      <c r="AB3533">
        <v>6</v>
      </c>
      <c r="AC3533" s="419">
        <f t="shared" si="342"/>
        <v>5</v>
      </c>
      <c r="AD3533" s="419">
        <f t="shared" si="343"/>
        <v>3</v>
      </c>
      <c r="AE3533" s="419">
        <f t="shared" si="344"/>
        <v>1</v>
      </c>
      <c r="AF3533" s="419">
        <f t="shared" si="345"/>
        <v>6</v>
      </c>
      <c r="AG3533" s="419">
        <f t="shared" si="346"/>
        <v>6</v>
      </c>
      <c r="AH3533" s="419">
        <f t="shared" si="347"/>
        <v>8</v>
      </c>
    </row>
    <row r="3534" spans="1:34" ht="14.5" x14ac:dyDescent="0.35">
      <c r="A3534" s="681" t="s">
        <v>7684</v>
      </c>
      <c r="B3534" s="682" t="s">
        <v>6750</v>
      </c>
      <c r="C3534" s="419"/>
      <c r="D3534" s="419"/>
      <c r="E3534" s="419"/>
      <c r="F3534" s="419"/>
      <c r="G3534" s="419"/>
      <c r="H3534" s="419"/>
      <c r="I3534" s="419"/>
      <c r="J3534" s="419"/>
      <c r="K3534" s="419"/>
      <c r="L3534" s="419"/>
      <c r="M3534" t="s">
        <v>948</v>
      </c>
      <c r="N3534">
        <v>41</v>
      </c>
      <c r="O3534">
        <v>28</v>
      </c>
      <c r="P3534">
        <v>13</v>
      </c>
      <c r="Q3534">
        <v>4</v>
      </c>
      <c r="R3534">
        <v>0</v>
      </c>
      <c r="S3534">
        <v>0</v>
      </c>
      <c r="T3534">
        <v>6</v>
      </c>
      <c r="U3534">
        <v>18</v>
      </c>
      <c r="V3534">
        <v>13</v>
      </c>
      <c r="W3534">
        <v>3</v>
      </c>
      <c r="X3534">
        <v>0</v>
      </c>
      <c r="Y3534">
        <v>0</v>
      </c>
      <c r="Z3534">
        <v>4</v>
      </c>
      <c r="AA3534">
        <v>10</v>
      </c>
      <c r="AB3534">
        <v>11</v>
      </c>
      <c r="AC3534" s="419">
        <f t="shared" si="342"/>
        <v>1</v>
      </c>
      <c r="AD3534" s="419">
        <f t="shared" si="343"/>
        <v>0</v>
      </c>
      <c r="AE3534" s="419">
        <f t="shared" si="344"/>
        <v>0</v>
      </c>
      <c r="AF3534" s="419">
        <f t="shared" si="345"/>
        <v>2</v>
      </c>
      <c r="AG3534" s="419">
        <f t="shared" si="346"/>
        <v>8</v>
      </c>
      <c r="AH3534" s="419">
        <f t="shared" si="347"/>
        <v>2</v>
      </c>
    </row>
    <row r="3535" spans="1:34" ht="14.5" x14ac:dyDescent="0.35">
      <c r="A3535" s="681" t="s">
        <v>7641</v>
      </c>
      <c r="B3535" s="682" t="s">
        <v>6751</v>
      </c>
      <c r="C3535" s="419"/>
      <c r="D3535" s="419"/>
      <c r="E3535" s="419"/>
      <c r="F3535" s="419"/>
      <c r="G3535" s="419"/>
      <c r="H3535" s="419"/>
      <c r="I3535" s="419"/>
      <c r="J3535" s="419"/>
      <c r="K3535" s="419"/>
      <c r="L3535" s="419"/>
      <c r="M3535" t="s">
        <v>272</v>
      </c>
      <c r="N3535">
        <v>4</v>
      </c>
      <c r="O3535">
        <v>2</v>
      </c>
      <c r="P3535">
        <v>2</v>
      </c>
      <c r="Q3535">
        <v>0</v>
      </c>
      <c r="R3535">
        <v>0</v>
      </c>
      <c r="S3535">
        <v>3</v>
      </c>
      <c r="T3535">
        <v>0</v>
      </c>
      <c r="U3535">
        <v>1</v>
      </c>
      <c r="V3535">
        <v>0</v>
      </c>
      <c r="W3535">
        <v>0</v>
      </c>
      <c r="X3535">
        <v>0</v>
      </c>
      <c r="Y3535">
        <v>2</v>
      </c>
      <c r="Z3535">
        <v>0</v>
      </c>
      <c r="AA3535">
        <v>0</v>
      </c>
      <c r="AB3535">
        <v>0</v>
      </c>
      <c r="AC3535" s="419">
        <f t="shared" si="342"/>
        <v>0</v>
      </c>
      <c r="AD3535" s="419">
        <f t="shared" si="343"/>
        <v>0</v>
      </c>
      <c r="AE3535" s="419">
        <f t="shared" si="344"/>
        <v>1</v>
      </c>
      <c r="AF3535" s="419">
        <f t="shared" si="345"/>
        <v>0</v>
      </c>
      <c r="AG3535" s="419">
        <f t="shared" si="346"/>
        <v>1</v>
      </c>
      <c r="AH3535" s="419">
        <f t="shared" si="347"/>
        <v>0</v>
      </c>
    </row>
    <row r="3536" spans="1:34" ht="14.5" x14ac:dyDescent="0.35">
      <c r="A3536" s="681" t="s">
        <v>7634</v>
      </c>
      <c r="B3536" s="682" t="s">
        <v>6752</v>
      </c>
      <c r="C3536" s="419"/>
      <c r="D3536" s="419"/>
      <c r="E3536" s="419"/>
      <c r="F3536" s="419"/>
      <c r="G3536" s="419"/>
      <c r="H3536" s="419"/>
      <c r="I3536" s="419"/>
      <c r="J3536" s="419"/>
      <c r="K3536" s="419"/>
      <c r="L3536" s="419"/>
      <c r="M3536" t="s">
        <v>6753</v>
      </c>
      <c r="N3536">
        <v>14</v>
      </c>
      <c r="O3536">
        <v>11</v>
      </c>
      <c r="P3536">
        <v>3</v>
      </c>
      <c r="Q3536">
        <v>0</v>
      </c>
      <c r="R3536">
        <v>1</v>
      </c>
      <c r="S3536">
        <v>3</v>
      </c>
      <c r="T3536">
        <v>3</v>
      </c>
      <c r="U3536">
        <v>1</v>
      </c>
      <c r="V3536">
        <v>6</v>
      </c>
      <c r="W3536">
        <v>0</v>
      </c>
      <c r="X3536">
        <v>1</v>
      </c>
      <c r="Y3536">
        <v>0</v>
      </c>
      <c r="Z3536">
        <v>3</v>
      </c>
      <c r="AA3536">
        <v>1</v>
      </c>
      <c r="AB3536">
        <v>6</v>
      </c>
      <c r="AC3536" s="419">
        <f t="shared" si="342"/>
        <v>0</v>
      </c>
      <c r="AD3536" s="419">
        <f t="shared" si="343"/>
        <v>0</v>
      </c>
      <c r="AE3536" s="419">
        <f t="shared" si="344"/>
        <v>3</v>
      </c>
      <c r="AF3536" s="419">
        <f t="shared" si="345"/>
        <v>0</v>
      </c>
      <c r="AG3536" s="419">
        <f t="shared" si="346"/>
        <v>0</v>
      </c>
      <c r="AH3536" s="419">
        <f t="shared" si="347"/>
        <v>0</v>
      </c>
    </row>
    <row r="3537" spans="1:34" ht="14.5" x14ac:dyDescent="0.35">
      <c r="A3537" s="681" t="s">
        <v>7633</v>
      </c>
      <c r="B3537" s="682" t="s">
        <v>6754</v>
      </c>
      <c r="C3537" s="419"/>
      <c r="D3537" s="419"/>
      <c r="E3537" s="419"/>
      <c r="F3537" s="419"/>
      <c r="G3537" s="419"/>
      <c r="H3537" s="419"/>
      <c r="I3537" s="419"/>
      <c r="J3537" s="419"/>
      <c r="K3537" s="419"/>
      <c r="L3537" s="419"/>
      <c r="M3537" t="s">
        <v>6755</v>
      </c>
      <c r="N3537">
        <v>2</v>
      </c>
      <c r="O3537">
        <v>0</v>
      </c>
      <c r="P3537">
        <v>2</v>
      </c>
      <c r="Q3537">
        <v>0</v>
      </c>
      <c r="R3537">
        <v>0</v>
      </c>
      <c r="S3537">
        <v>2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 s="419">
        <f t="shared" si="342"/>
        <v>0</v>
      </c>
      <c r="AD3537" s="419">
        <f t="shared" si="343"/>
        <v>0</v>
      </c>
      <c r="AE3537" s="419">
        <f t="shared" si="344"/>
        <v>2</v>
      </c>
      <c r="AF3537" s="419">
        <f t="shared" si="345"/>
        <v>0</v>
      </c>
      <c r="AG3537" s="419">
        <f t="shared" si="346"/>
        <v>0</v>
      </c>
      <c r="AH3537" s="419">
        <f t="shared" si="347"/>
        <v>0</v>
      </c>
    </row>
    <row r="3538" spans="1:34" ht="14.5" x14ac:dyDescent="0.35">
      <c r="A3538" s="681" t="s">
        <v>7643</v>
      </c>
      <c r="B3538" s="682" t="s">
        <v>6756</v>
      </c>
      <c r="C3538" s="419"/>
      <c r="D3538" s="419"/>
      <c r="E3538" s="419"/>
      <c r="F3538" s="419"/>
      <c r="G3538" s="419"/>
      <c r="H3538" s="419"/>
      <c r="I3538" s="419"/>
      <c r="J3538" s="419"/>
      <c r="K3538" s="419"/>
      <c r="L3538" s="419"/>
      <c r="M3538" t="s">
        <v>6757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 s="419">
        <f t="shared" si="342"/>
        <v>0</v>
      </c>
      <c r="AD3538" s="419">
        <f t="shared" si="343"/>
        <v>0</v>
      </c>
      <c r="AE3538" s="419">
        <f t="shared" si="344"/>
        <v>0</v>
      </c>
      <c r="AF3538" s="419">
        <f t="shared" si="345"/>
        <v>0</v>
      </c>
      <c r="AG3538" s="419">
        <f t="shared" si="346"/>
        <v>0</v>
      </c>
      <c r="AH3538" s="419">
        <f t="shared" si="347"/>
        <v>0</v>
      </c>
    </row>
    <row r="3539" spans="1:34" ht="14.5" x14ac:dyDescent="0.35">
      <c r="A3539" s="681" t="s">
        <v>7724</v>
      </c>
      <c r="B3539" s="682" t="s">
        <v>6758</v>
      </c>
      <c r="C3539" s="419"/>
      <c r="D3539" s="419"/>
      <c r="E3539" s="419"/>
      <c r="F3539" s="419"/>
      <c r="G3539" s="419"/>
      <c r="H3539" s="419"/>
      <c r="I3539" s="419"/>
      <c r="J3539" s="419"/>
      <c r="K3539" s="419"/>
      <c r="L3539" s="419"/>
      <c r="M3539" t="s">
        <v>4917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 s="419">
        <f t="shared" si="342"/>
        <v>0</v>
      </c>
      <c r="AD3539" s="419">
        <f t="shared" si="343"/>
        <v>0</v>
      </c>
      <c r="AE3539" s="419">
        <f t="shared" si="344"/>
        <v>0</v>
      </c>
      <c r="AF3539" s="419">
        <f t="shared" si="345"/>
        <v>0</v>
      </c>
      <c r="AG3539" s="419">
        <f t="shared" si="346"/>
        <v>0</v>
      </c>
      <c r="AH3539" s="419">
        <f t="shared" si="347"/>
        <v>0</v>
      </c>
    </row>
    <row r="3540" spans="1:34" ht="14.5" x14ac:dyDescent="0.35">
      <c r="A3540" s="681" t="s">
        <v>7580</v>
      </c>
      <c r="B3540" s="682" t="s">
        <v>6759</v>
      </c>
      <c r="C3540" s="419"/>
      <c r="D3540" s="419"/>
      <c r="E3540" s="419"/>
      <c r="F3540" s="419"/>
      <c r="G3540" s="419"/>
      <c r="H3540" s="419"/>
      <c r="I3540" s="419"/>
      <c r="J3540" s="419"/>
      <c r="K3540" s="419"/>
      <c r="L3540" s="419"/>
      <c r="M3540" t="s">
        <v>21694</v>
      </c>
      <c r="N3540">
        <v>8</v>
      </c>
      <c r="O3540">
        <v>5</v>
      </c>
      <c r="P3540">
        <v>3</v>
      </c>
      <c r="Q3540">
        <v>0</v>
      </c>
      <c r="R3540">
        <v>4</v>
      </c>
      <c r="S3540">
        <v>0</v>
      </c>
      <c r="T3540">
        <v>4</v>
      </c>
      <c r="U3540">
        <v>0</v>
      </c>
      <c r="V3540">
        <v>0</v>
      </c>
      <c r="W3540">
        <v>0</v>
      </c>
      <c r="X3540">
        <v>2</v>
      </c>
      <c r="Y3540">
        <v>0</v>
      </c>
      <c r="Z3540">
        <v>3</v>
      </c>
      <c r="AA3540">
        <v>0</v>
      </c>
      <c r="AB3540">
        <v>0</v>
      </c>
      <c r="AC3540" s="419">
        <f t="shared" si="342"/>
        <v>0</v>
      </c>
      <c r="AD3540" s="419">
        <f t="shared" si="343"/>
        <v>2</v>
      </c>
      <c r="AE3540" s="419">
        <f t="shared" si="344"/>
        <v>0</v>
      </c>
      <c r="AF3540" s="419">
        <f t="shared" si="345"/>
        <v>1</v>
      </c>
      <c r="AG3540" s="419">
        <f t="shared" si="346"/>
        <v>0</v>
      </c>
      <c r="AH3540" s="419">
        <f t="shared" si="347"/>
        <v>0</v>
      </c>
    </row>
    <row r="3541" spans="1:34" ht="14.5" x14ac:dyDescent="0.35">
      <c r="A3541" s="681" t="s">
        <v>11766</v>
      </c>
      <c r="B3541" s="682" t="s">
        <v>11765</v>
      </c>
      <c r="C3541" s="419"/>
      <c r="D3541" s="419"/>
      <c r="E3541" s="419"/>
      <c r="F3541" s="419"/>
      <c r="G3541" s="419"/>
      <c r="H3541" s="419"/>
      <c r="I3541" s="419"/>
      <c r="J3541" s="419"/>
      <c r="K3541" s="419"/>
      <c r="L3541" s="419"/>
      <c r="M3541" t="s">
        <v>21695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 s="419">
        <f t="shared" si="342"/>
        <v>0</v>
      </c>
      <c r="AD3541" s="419">
        <f t="shared" si="343"/>
        <v>0</v>
      </c>
      <c r="AE3541" s="419">
        <f t="shared" si="344"/>
        <v>0</v>
      </c>
      <c r="AF3541" s="419">
        <f t="shared" si="345"/>
        <v>0</v>
      </c>
      <c r="AG3541" s="419">
        <f t="shared" si="346"/>
        <v>0</v>
      </c>
      <c r="AH3541" s="419">
        <f t="shared" si="347"/>
        <v>0</v>
      </c>
    </row>
    <row r="3542" spans="1:34" ht="14.5" x14ac:dyDescent="0.35">
      <c r="A3542" s="681" t="s">
        <v>7804</v>
      </c>
      <c r="B3542" s="682" t="s">
        <v>6761</v>
      </c>
      <c r="C3542" s="419"/>
      <c r="D3542" s="419"/>
      <c r="E3542" s="419"/>
      <c r="F3542" s="419"/>
      <c r="G3542" s="419"/>
      <c r="H3542" s="419"/>
      <c r="I3542" s="419"/>
      <c r="J3542" s="419"/>
      <c r="K3542" s="419"/>
      <c r="L3542" s="419"/>
      <c r="M3542" t="s">
        <v>1703</v>
      </c>
      <c r="N3542">
        <v>24</v>
      </c>
      <c r="O3542">
        <v>10</v>
      </c>
      <c r="P3542">
        <v>14</v>
      </c>
      <c r="Q3542">
        <v>6</v>
      </c>
      <c r="R3542">
        <v>2</v>
      </c>
      <c r="S3542">
        <v>7</v>
      </c>
      <c r="T3542">
        <v>5</v>
      </c>
      <c r="U3542">
        <v>4</v>
      </c>
      <c r="V3542">
        <v>0</v>
      </c>
      <c r="W3542">
        <v>3</v>
      </c>
      <c r="X3542">
        <v>0</v>
      </c>
      <c r="Y3542">
        <v>1</v>
      </c>
      <c r="Z3542">
        <v>3</v>
      </c>
      <c r="AA3542">
        <v>3</v>
      </c>
      <c r="AB3542">
        <v>0</v>
      </c>
      <c r="AC3542" s="419">
        <f t="shared" si="342"/>
        <v>3</v>
      </c>
      <c r="AD3542" s="419">
        <f t="shared" si="343"/>
        <v>2</v>
      </c>
      <c r="AE3542" s="419">
        <f t="shared" si="344"/>
        <v>6</v>
      </c>
      <c r="AF3542" s="419">
        <f t="shared" si="345"/>
        <v>2</v>
      </c>
      <c r="AG3542" s="419">
        <f t="shared" si="346"/>
        <v>1</v>
      </c>
      <c r="AH3542" s="419">
        <f t="shared" si="347"/>
        <v>0</v>
      </c>
    </row>
    <row r="3543" spans="1:34" ht="14.5" x14ac:dyDescent="0.35">
      <c r="A3543" s="681" t="s">
        <v>7623</v>
      </c>
      <c r="B3543" s="682" t="s">
        <v>6762</v>
      </c>
      <c r="C3543" s="419"/>
      <c r="D3543" s="419"/>
      <c r="E3543" s="419"/>
      <c r="F3543" s="419"/>
      <c r="G3543" s="419"/>
      <c r="H3543" s="419"/>
      <c r="I3543" s="419"/>
      <c r="J3543" s="419"/>
      <c r="K3543" s="419"/>
      <c r="L3543" s="419"/>
      <c r="M3543" t="s">
        <v>14457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 s="419">
        <f t="shared" si="342"/>
        <v>0</v>
      </c>
      <c r="AD3543" s="419">
        <f t="shared" si="343"/>
        <v>0</v>
      </c>
      <c r="AE3543" s="419">
        <f t="shared" si="344"/>
        <v>0</v>
      </c>
      <c r="AF3543" s="419">
        <f t="shared" si="345"/>
        <v>0</v>
      </c>
      <c r="AG3543" s="419">
        <f t="shared" si="346"/>
        <v>0</v>
      </c>
      <c r="AH3543" s="419">
        <f t="shared" si="347"/>
        <v>0</v>
      </c>
    </row>
    <row r="3544" spans="1:34" ht="14.5" x14ac:dyDescent="0.35">
      <c r="A3544" s="681" t="s">
        <v>7621</v>
      </c>
      <c r="B3544" s="682" t="s">
        <v>6764</v>
      </c>
      <c r="C3544" s="419"/>
      <c r="D3544" s="419"/>
      <c r="E3544" s="419"/>
      <c r="F3544" s="419"/>
      <c r="G3544" s="419"/>
      <c r="H3544" s="419"/>
      <c r="I3544" s="419"/>
      <c r="J3544" s="419"/>
      <c r="K3544" s="419"/>
      <c r="L3544" s="419"/>
      <c r="M3544" t="s">
        <v>748</v>
      </c>
      <c r="N3544">
        <v>17</v>
      </c>
      <c r="O3544">
        <v>10</v>
      </c>
      <c r="P3544">
        <v>7</v>
      </c>
      <c r="Q3544">
        <v>1</v>
      </c>
      <c r="R3544">
        <v>6</v>
      </c>
      <c r="S3544">
        <v>5</v>
      </c>
      <c r="T3544">
        <v>3</v>
      </c>
      <c r="U3544">
        <v>2</v>
      </c>
      <c r="V3544">
        <v>0</v>
      </c>
      <c r="W3544">
        <v>0</v>
      </c>
      <c r="X3544">
        <v>3</v>
      </c>
      <c r="Y3544">
        <v>3</v>
      </c>
      <c r="Z3544">
        <v>3</v>
      </c>
      <c r="AA3544">
        <v>1</v>
      </c>
      <c r="AB3544">
        <v>0</v>
      </c>
      <c r="AC3544" s="419">
        <f t="shared" si="342"/>
        <v>1</v>
      </c>
      <c r="AD3544" s="419">
        <f t="shared" si="343"/>
        <v>3</v>
      </c>
      <c r="AE3544" s="419">
        <f t="shared" si="344"/>
        <v>2</v>
      </c>
      <c r="AF3544" s="419">
        <f t="shared" si="345"/>
        <v>0</v>
      </c>
      <c r="AG3544" s="419">
        <f t="shared" si="346"/>
        <v>1</v>
      </c>
      <c r="AH3544" s="419">
        <f t="shared" si="347"/>
        <v>0</v>
      </c>
    </row>
    <row r="3545" spans="1:34" ht="14.5" x14ac:dyDescent="0.35">
      <c r="A3545" s="681" t="s">
        <v>7802</v>
      </c>
      <c r="B3545" s="682" t="s">
        <v>6765</v>
      </c>
      <c r="C3545" s="419"/>
      <c r="D3545" s="419"/>
      <c r="E3545" s="419"/>
      <c r="F3545" s="419"/>
      <c r="G3545" s="419"/>
      <c r="H3545" s="419"/>
      <c r="I3545" s="419"/>
      <c r="J3545" s="419"/>
      <c r="K3545" s="419"/>
      <c r="L3545" s="419"/>
      <c r="M3545" t="s">
        <v>6766</v>
      </c>
      <c r="N3545">
        <v>19</v>
      </c>
      <c r="O3545">
        <v>13</v>
      </c>
      <c r="P3545">
        <v>6</v>
      </c>
      <c r="Q3545">
        <v>4</v>
      </c>
      <c r="R3545">
        <v>4</v>
      </c>
      <c r="S3545">
        <v>3</v>
      </c>
      <c r="T3545">
        <v>5</v>
      </c>
      <c r="U3545">
        <v>3</v>
      </c>
      <c r="V3545">
        <v>0</v>
      </c>
      <c r="W3545">
        <v>3</v>
      </c>
      <c r="X3545">
        <v>2</v>
      </c>
      <c r="Y3545">
        <v>2</v>
      </c>
      <c r="Z3545">
        <v>4</v>
      </c>
      <c r="AA3545">
        <v>2</v>
      </c>
      <c r="AB3545">
        <v>0</v>
      </c>
      <c r="AC3545" s="419">
        <f t="shared" si="342"/>
        <v>1</v>
      </c>
      <c r="AD3545" s="419">
        <f t="shared" si="343"/>
        <v>2</v>
      </c>
      <c r="AE3545" s="419">
        <f t="shared" si="344"/>
        <v>1</v>
      </c>
      <c r="AF3545" s="419">
        <f t="shared" si="345"/>
        <v>1</v>
      </c>
      <c r="AG3545" s="419">
        <f t="shared" si="346"/>
        <v>1</v>
      </c>
      <c r="AH3545" s="419">
        <f t="shared" si="347"/>
        <v>0</v>
      </c>
    </row>
    <row r="3546" spans="1:34" ht="14.5" x14ac:dyDescent="0.35">
      <c r="A3546" s="681" t="s">
        <v>7749</v>
      </c>
      <c r="B3546" s="682" t="s">
        <v>6767</v>
      </c>
      <c r="C3546" s="419"/>
      <c r="D3546" s="419"/>
      <c r="E3546" s="419"/>
      <c r="F3546" s="419"/>
      <c r="G3546" s="419"/>
      <c r="H3546" s="419"/>
      <c r="I3546" s="419"/>
      <c r="J3546" s="419"/>
      <c r="K3546" s="419"/>
      <c r="L3546" s="419"/>
      <c r="M3546" t="s">
        <v>2969</v>
      </c>
      <c r="N3546">
        <v>11</v>
      </c>
      <c r="O3546">
        <v>7</v>
      </c>
      <c r="P3546">
        <v>4</v>
      </c>
      <c r="Q3546">
        <v>1</v>
      </c>
      <c r="R3546">
        <v>3</v>
      </c>
      <c r="S3546">
        <v>1</v>
      </c>
      <c r="T3546">
        <v>1</v>
      </c>
      <c r="U3546">
        <v>4</v>
      </c>
      <c r="V3546">
        <v>1</v>
      </c>
      <c r="W3546">
        <v>0</v>
      </c>
      <c r="X3546">
        <v>2</v>
      </c>
      <c r="Y3546">
        <v>0</v>
      </c>
      <c r="Z3546">
        <v>0</v>
      </c>
      <c r="AA3546">
        <v>4</v>
      </c>
      <c r="AB3546">
        <v>1</v>
      </c>
      <c r="AC3546" s="419">
        <f t="shared" si="342"/>
        <v>1</v>
      </c>
      <c r="AD3546" s="419">
        <f t="shared" si="343"/>
        <v>1</v>
      </c>
      <c r="AE3546" s="419">
        <f t="shared" si="344"/>
        <v>1</v>
      </c>
      <c r="AF3546" s="419">
        <f t="shared" si="345"/>
        <v>1</v>
      </c>
      <c r="AG3546" s="419">
        <f t="shared" si="346"/>
        <v>0</v>
      </c>
      <c r="AH3546" s="419">
        <f t="shared" si="347"/>
        <v>0</v>
      </c>
    </row>
    <row r="3547" spans="1:34" ht="14.5" x14ac:dyDescent="0.35">
      <c r="A3547" s="681" t="s">
        <v>13831</v>
      </c>
      <c r="B3547" s="682" t="s">
        <v>14342</v>
      </c>
      <c r="C3547" s="419"/>
      <c r="D3547" s="419"/>
      <c r="E3547" s="419"/>
      <c r="F3547" s="419"/>
      <c r="G3547" s="419"/>
      <c r="H3547" s="419"/>
      <c r="I3547" s="419"/>
      <c r="J3547" s="419"/>
      <c r="K3547" s="419"/>
      <c r="L3547" s="419"/>
      <c r="M3547" t="s">
        <v>14458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 s="419">
        <f t="shared" si="342"/>
        <v>0</v>
      </c>
      <c r="AD3547" s="419">
        <f t="shared" si="343"/>
        <v>0</v>
      </c>
      <c r="AE3547" s="419">
        <f t="shared" si="344"/>
        <v>0</v>
      </c>
      <c r="AF3547" s="419">
        <f t="shared" si="345"/>
        <v>0</v>
      </c>
      <c r="AG3547" s="419">
        <f t="shared" si="346"/>
        <v>0</v>
      </c>
      <c r="AH3547" s="419">
        <f t="shared" si="347"/>
        <v>0</v>
      </c>
    </row>
    <row r="3548" spans="1:34" ht="14.5" x14ac:dyDescent="0.35">
      <c r="A3548" s="681" t="s">
        <v>13835</v>
      </c>
      <c r="B3548" s="682" t="s">
        <v>14342</v>
      </c>
      <c r="C3548" s="419"/>
      <c r="D3548" s="419"/>
      <c r="E3548" s="419"/>
      <c r="F3548" s="419"/>
      <c r="G3548" s="419"/>
      <c r="H3548" s="419"/>
      <c r="I3548" s="419"/>
      <c r="J3548" s="419"/>
      <c r="K3548" s="419"/>
      <c r="L3548" s="419"/>
      <c r="M3548" t="s">
        <v>13832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 s="419">
        <f t="shared" si="342"/>
        <v>0</v>
      </c>
      <c r="AD3548" s="419">
        <f t="shared" si="343"/>
        <v>0</v>
      </c>
      <c r="AE3548" s="419">
        <f t="shared" si="344"/>
        <v>0</v>
      </c>
      <c r="AF3548" s="419">
        <f t="shared" si="345"/>
        <v>0</v>
      </c>
      <c r="AG3548" s="419">
        <f t="shared" si="346"/>
        <v>0</v>
      </c>
      <c r="AH3548" s="419">
        <f t="shared" si="347"/>
        <v>0</v>
      </c>
    </row>
    <row r="3549" spans="1:34" ht="14.5" x14ac:dyDescent="0.35">
      <c r="A3549" s="681" t="s">
        <v>14250</v>
      </c>
      <c r="B3549" s="682" t="s">
        <v>14342</v>
      </c>
      <c r="C3549" s="419"/>
      <c r="D3549" s="419"/>
      <c r="E3549" s="419"/>
      <c r="F3549" s="419"/>
      <c r="G3549" s="419"/>
      <c r="H3549" s="419"/>
      <c r="I3549" s="419"/>
      <c r="J3549" s="419"/>
      <c r="K3549" s="419"/>
      <c r="L3549" s="419"/>
      <c r="M3549" t="s">
        <v>14266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 s="419">
        <f t="shared" si="342"/>
        <v>0</v>
      </c>
      <c r="AD3549" s="419">
        <f t="shared" si="343"/>
        <v>0</v>
      </c>
      <c r="AE3549" s="419">
        <f t="shared" si="344"/>
        <v>0</v>
      </c>
      <c r="AF3549" s="419">
        <f t="shared" si="345"/>
        <v>0</v>
      </c>
      <c r="AG3549" s="419">
        <f t="shared" si="346"/>
        <v>0</v>
      </c>
      <c r="AH3549" s="419">
        <f t="shared" si="347"/>
        <v>0</v>
      </c>
    </row>
    <row r="3550" spans="1:34" ht="14.5" x14ac:dyDescent="0.35">
      <c r="A3550" s="681" t="s">
        <v>10679</v>
      </c>
      <c r="B3550" s="682" t="s">
        <v>10678</v>
      </c>
      <c r="C3550" s="419"/>
      <c r="D3550" s="419"/>
      <c r="E3550" s="419"/>
      <c r="F3550" s="419"/>
      <c r="G3550" s="419"/>
      <c r="H3550" s="419"/>
      <c r="I3550" s="419"/>
      <c r="J3550" s="419"/>
      <c r="K3550" s="419"/>
      <c r="L3550" s="419"/>
      <c r="M3550" t="s">
        <v>10680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 s="419">
        <f t="shared" si="342"/>
        <v>0</v>
      </c>
      <c r="AD3550" s="419">
        <f t="shared" si="343"/>
        <v>0</v>
      </c>
      <c r="AE3550" s="419">
        <f t="shared" si="344"/>
        <v>0</v>
      </c>
      <c r="AF3550" s="419">
        <f t="shared" si="345"/>
        <v>0</v>
      </c>
      <c r="AG3550" s="419">
        <f t="shared" si="346"/>
        <v>0</v>
      </c>
      <c r="AH3550" s="419">
        <f t="shared" si="347"/>
        <v>0</v>
      </c>
    </row>
    <row r="3551" spans="1:34" ht="14.5" x14ac:dyDescent="0.35">
      <c r="A3551" s="681" t="s">
        <v>9883</v>
      </c>
      <c r="B3551" s="682" t="s">
        <v>9882</v>
      </c>
      <c r="C3551" s="419"/>
      <c r="D3551" s="419"/>
      <c r="E3551" s="419"/>
      <c r="F3551" s="419"/>
      <c r="G3551" s="419"/>
      <c r="H3551" s="419"/>
      <c r="I3551" s="419"/>
      <c r="J3551" s="419"/>
      <c r="K3551" s="419"/>
      <c r="L3551" s="419"/>
      <c r="M3551" t="s">
        <v>9884</v>
      </c>
      <c r="N3551">
        <v>6</v>
      </c>
      <c r="O3551">
        <v>2</v>
      </c>
      <c r="P3551">
        <v>4</v>
      </c>
      <c r="Q3551">
        <v>3</v>
      </c>
      <c r="R3551">
        <v>1</v>
      </c>
      <c r="S3551">
        <v>2</v>
      </c>
      <c r="T3551">
        <v>0</v>
      </c>
      <c r="U3551">
        <v>0</v>
      </c>
      <c r="V3551">
        <v>0</v>
      </c>
      <c r="W3551">
        <v>1</v>
      </c>
      <c r="X3551">
        <v>0</v>
      </c>
      <c r="Y3551">
        <v>1</v>
      </c>
      <c r="Z3551">
        <v>0</v>
      </c>
      <c r="AA3551">
        <v>0</v>
      </c>
      <c r="AB3551">
        <v>0</v>
      </c>
      <c r="AC3551" s="419">
        <f t="shared" si="342"/>
        <v>2</v>
      </c>
      <c r="AD3551" s="419">
        <f t="shared" si="343"/>
        <v>1</v>
      </c>
      <c r="AE3551" s="419">
        <f t="shared" si="344"/>
        <v>1</v>
      </c>
      <c r="AF3551" s="419">
        <f t="shared" si="345"/>
        <v>0</v>
      </c>
      <c r="AG3551" s="419">
        <f t="shared" si="346"/>
        <v>0</v>
      </c>
      <c r="AH3551" s="419">
        <f t="shared" si="347"/>
        <v>0</v>
      </c>
    </row>
    <row r="3552" spans="1:34" ht="14.5" x14ac:dyDescent="0.35">
      <c r="A3552" s="681" t="s">
        <v>7639</v>
      </c>
      <c r="B3552" s="682" t="s">
        <v>6768</v>
      </c>
      <c r="C3552" s="419"/>
      <c r="D3552" s="419"/>
      <c r="E3552" s="419"/>
      <c r="F3552" s="419"/>
      <c r="G3552" s="419"/>
      <c r="H3552" s="419"/>
      <c r="I3552" s="419"/>
      <c r="J3552" s="419"/>
      <c r="K3552" s="419"/>
      <c r="L3552" s="419"/>
      <c r="M3552" t="s">
        <v>79</v>
      </c>
      <c r="N3552">
        <v>35</v>
      </c>
      <c r="O3552">
        <v>17</v>
      </c>
      <c r="P3552">
        <v>18</v>
      </c>
      <c r="Q3552">
        <v>6</v>
      </c>
      <c r="R3552">
        <v>9</v>
      </c>
      <c r="S3552">
        <v>9</v>
      </c>
      <c r="T3552">
        <v>4</v>
      </c>
      <c r="U3552">
        <v>7</v>
      </c>
      <c r="V3552">
        <v>0</v>
      </c>
      <c r="W3552">
        <v>1</v>
      </c>
      <c r="X3552">
        <v>4</v>
      </c>
      <c r="Y3552">
        <v>8</v>
      </c>
      <c r="Z3552">
        <v>1</v>
      </c>
      <c r="AA3552">
        <v>3</v>
      </c>
      <c r="AB3552">
        <v>0</v>
      </c>
      <c r="AC3552" s="419">
        <f t="shared" si="342"/>
        <v>5</v>
      </c>
      <c r="AD3552" s="419">
        <f t="shared" si="343"/>
        <v>5</v>
      </c>
      <c r="AE3552" s="419">
        <f t="shared" si="344"/>
        <v>1</v>
      </c>
      <c r="AF3552" s="419">
        <f t="shared" si="345"/>
        <v>3</v>
      </c>
      <c r="AG3552" s="419">
        <f t="shared" si="346"/>
        <v>4</v>
      </c>
      <c r="AH3552" s="419">
        <f t="shared" si="347"/>
        <v>0</v>
      </c>
    </row>
    <row r="3553" spans="1:34" ht="14.5" x14ac:dyDescent="0.35">
      <c r="A3553" s="681" t="s">
        <v>11759</v>
      </c>
      <c r="B3553" s="682" t="s">
        <v>11758</v>
      </c>
      <c r="C3553" s="419"/>
      <c r="D3553" s="419"/>
      <c r="E3553" s="419"/>
      <c r="F3553" s="419"/>
      <c r="G3553" s="419"/>
      <c r="H3553" s="419"/>
      <c r="I3553" s="419"/>
      <c r="J3553" s="419"/>
      <c r="K3553" s="419"/>
      <c r="L3553" s="419"/>
      <c r="M3553" t="s">
        <v>11760</v>
      </c>
      <c r="N3553">
        <v>7</v>
      </c>
      <c r="O3553">
        <v>3</v>
      </c>
      <c r="P3553">
        <v>4</v>
      </c>
      <c r="Q3553">
        <v>1</v>
      </c>
      <c r="R3553">
        <v>2</v>
      </c>
      <c r="S3553">
        <v>0</v>
      </c>
      <c r="T3553">
        <v>3</v>
      </c>
      <c r="U3553">
        <v>1</v>
      </c>
      <c r="V3553">
        <v>0</v>
      </c>
      <c r="W3553">
        <v>1</v>
      </c>
      <c r="X3553">
        <v>2</v>
      </c>
      <c r="Y3553">
        <v>0</v>
      </c>
      <c r="Z3553">
        <v>0</v>
      </c>
      <c r="AA3553">
        <v>0</v>
      </c>
      <c r="AB3553">
        <v>0</v>
      </c>
      <c r="AC3553" s="419">
        <f t="shared" si="342"/>
        <v>0</v>
      </c>
      <c r="AD3553" s="419">
        <f t="shared" si="343"/>
        <v>0</v>
      </c>
      <c r="AE3553" s="419">
        <f t="shared" si="344"/>
        <v>0</v>
      </c>
      <c r="AF3553" s="419">
        <f t="shared" si="345"/>
        <v>3</v>
      </c>
      <c r="AG3553" s="419">
        <f t="shared" si="346"/>
        <v>1</v>
      </c>
      <c r="AH3553" s="419">
        <f t="shared" si="347"/>
        <v>0</v>
      </c>
    </row>
    <row r="3554" spans="1:34" ht="14.5" x14ac:dyDescent="0.35">
      <c r="A3554" s="681" t="s">
        <v>7852</v>
      </c>
      <c r="B3554" s="682" t="s">
        <v>6769</v>
      </c>
      <c r="C3554" s="419"/>
      <c r="D3554" s="419"/>
      <c r="E3554" s="419"/>
      <c r="F3554" s="419"/>
      <c r="G3554" s="419"/>
      <c r="H3554" s="419"/>
      <c r="I3554" s="419"/>
      <c r="J3554" s="419"/>
      <c r="K3554" s="419"/>
      <c r="L3554" s="419"/>
      <c r="M3554" t="s">
        <v>21698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 s="419">
        <f t="shared" si="342"/>
        <v>0</v>
      </c>
      <c r="AD3554" s="419">
        <f t="shared" si="343"/>
        <v>0</v>
      </c>
      <c r="AE3554" s="419">
        <f t="shared" si="344"/>
        <v>0</v>
      </c>
      <c r="AF3554" s="419">
        <f t="shared" si="345"/>
        <v>0</v>
      </c>
      <c r="AG3554" s="419">
        <f t="shared" si="346"/>
        <v>0</v>
      </c>
      <c r="AH3554" s="419">
        <f t="shared" si="347"/>
        <v>0</v>
      </c>
    </row>
    <row r="3555" spans="1:34" ht="14.5" x14ac:dyDescent="0.35">
      <c r="A3555" s="681" t="s">
        <v>11715</v>
      </c>
      <c r="B3555" s="682" t="s">
        <v>11714</v>
      </c>
      <c r="C3555" s="419"/>
      <c r="D3555" s="419"/>
      <c r="E3555" s="419"/>
      <c r="F3555" s="419"/>
      <c r="G3555" s="419"/>
      <c r="H3555" s="419"/>
      <c r="I3555" s="419"/>
      <c r="J3555" s="419"/>
      <c r="K3555" s="419"/>
      <c r="L3555" s="419"/>
      <c r="M3555" t="s">
        <v>165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 s="419">
        <f t="shared" si="342"/>
        <v>0</v>
      </c>
      <c r="AD3555" s="419">
        <f t="shared" si="343"/>
        <v>0</v>
      </c>
      <c r="AE3555" s="419">
        <f t="shared" si="344"/>
        <v>0</v>
      </c>
      <c r="AF3555" s="419">
        <f t="shared" si="345"/>
        <v>0</v>
      </c>
      <c r="AG3555" s="419">
        <f t="shared" si="346"/>
        <v>0</v>
      </c>
      <c r="AH3555" s="419">
        <f t="shared" si="347"/>
        <v>0</v>
      </c>
    </row>
    <row r="3556" spans="1:34" ht="14.5" x14ac:dyDescent="0.35">
      <c r="A3556" s="681" t="s">
        <v>7757</v>
      </c>
      <c r="B3556" s="682" t="s">
        <v>6771</v>
      </c>
      <c r="C3556" s="419"/>
      <c r="D3556" s="419"/>
      <c r="E3556" s="419"/>
      <c r="F3556" s="419"/>
      <c r="G3556" s="419"/>
      <c r="H3556" s="419"/>
      <c r="I3556" s="419"/>
      <c r="J3556" s="419"/>
      <c r="K3556" s="419"/>
      <c r="L3556" s="419"/>
      <c r="M3556" t="s">
        <v>21699</v>
      </c>
      <c r="N3556">
        <v>4</v>
      </c>
      <c r="O3556">
        <v>1</v>
      </c>
      <c r="P3556">
        <v>3</v>
      </c>
      <c r="Q3556">
        <v>2</v>
      </c>
      <c r="R3556">
        <v>0</v>
      </c>
      <c r="S3556">
        <v>1</v>
      </c>
      <c r="T3556">
        <v>0</v>
      </c>
      <c r="U3556">
        <v>1</v>
      </c>
      <c r="V3556">
        <v>0</v>
      </c>
      <c r="W3556">
        <v>1</v>
      </c>
      <c r="X3556">
        <v>0</v>
      </c>
      <c r="Y3556">
        <v>0</v>
      </c>
      <c r="Z3556">
        <v>0</v>
      </c>
      <c r="AA3556">
        <v>0</v>
      </c>
      <c r="AB3556">
        <v>0</v>
      </c>
      <c r="AC3556" s="419">
        <f t="shared" si="342"/>
        <v>1</v>
      </c>
      <c r="AD3556" s="419">
        <f t="shared" si="343"/>
        <v>0</v>
      </c>
      <c r="AE3556" s="419">
        <f t="shared" si="344"/>
        <v>1</v>
      </c>
      <c r="AF3556" s="419">
        <f t="shared" si="345"/>
        <v>0</v>
      </c>
      <c r="AG3556" s="419">
        <f t="shared" si="346"/>
        <v>1</v>
      </c>
      <c r="AH3556" s="419">
        <f t="shared" si="347"/>
        <v>0</v>
      </c>
    </row>
    <row r="3557" spans="1:34" ht="14.5" x14ac:dyDescent="0.35">
      <c r="A3557" s="681" t="s">
        <v>13840</v>
      </c>
      <c r="B3557" s="682" t="s">
        <v>14342</v>
      </c>
      <c r="C3557" s="419"/>
      <c r="D3557" s="419"/>
      <c r="E3557" s="419"/>
      <c r="F3557" s="419"/>
      <c r="G3557" s="419"/>
      <c r="H3557" s="419"/>
      <c r="I3557" s="419"/>
      <c r="J3557" s="419"/>
      <c r="K3557" s="419"/>
      <c r="L3557" s="419"/>
      <c r="M3557" t="s">
        <v>13836</v>
      </c>
      <c r="N3557">
        <v>3</v>
      </c>
      <c r="O3557">
        <v>1</v>
      </c>
      <c r="P3557">
        <v>2</v>
      </c>
      <c r="Q3557">
        <v>1</v>
      </c>
      <c r="R3557">
        <v>1</v>
      </c>
      <c r="S3557">
        <v>1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1</v>
      </c>
      <c r="Z3557">
        <v>0</v>
      </c>
      <c r="AA3557">
        <v>0</v>
      </c>
      <c r="AB3557">
        <v>0</v>
      </c>
      <c r="AC3557" s="419">
        <f t="shared" si="342"/>
        <v>1</v>
      </c>
      <c r="AD3557" s="419">
        <f t="shared" si="343"/>
        <v>1</v>
      </c>
      <c r="AE3557" s="419">
        <f t="shared" si="344"/>
        <v>0</v>
      </c>
      <c r="AF3557" s="419">
        <f t="shared" si="345"/>
        <v>0</v>
      </c>
      <c r="AG3557" s="419">
        <f t="shared" si="346"/>
        <v>0</v>
      </c>
      <c r="AH3557" s="419">
        <f t="shared" si="347"/>
        <v>0</v>
      </c>
    </row>
    <row r="3558" spans="1:34" ht="14.5" x14ac:dyDescent="0.35">
      <c r="A3558" s="681" t="s">
        <v>7741</v>
      </c>
      <c r="B3558" s="682" t="s">
        <v>6772</v>
      </c>
      <c r="C3558" s="419"/>
      <c r="D3558" s="419"/>
      <c r="E3558" s="419"/>
      <c r="F3558" s="419"/>
      <c r="G3558" s="419"/>
      <c r="H3558" s="419"/>
      <c r="I3558" s="419"/>
      <c r="J3558" s="419"/>
      <c r="K3558" s="419"/>
      <c r="L3558" s="419"/>
      <c r="M3558" t="s">
        <v>79</v>
      </c>
      <c r="N3558">
        <v>3</v>
      </c>
      <c r="O3558">
        <v>1</v>
      </c>
      <c r="P3558">
        <v>2</v>
      </c>
      <c r="Q3558">
        <v>1</v>
      </c>
      <c r="R3558">
        <v>0</v>
      </c>
      <c r="S3558">
        <v>2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1</v>
      </c>
      <c r="Z3558">
        <v>0</v>
      </c>
      <c r="AA3558">
        <v>0</v>
      </c>
      <c r="AB3558">
        <v>0</v>
      </c>
      <c r="AC3558" s="419">
        <f t="shared" si="342"/>
        <v>1</v>
      </c>
      <c r="AD3558" s="419">
        <f t="shared" si="343"/>
        <v>0</v>
      </c>
      <c r="AE3558" s="419">
        <f t="shared" si="344"/>
        <v>1</v>
      </c>
      <c r="AF3558" s="419">
        <f t="shared" si="345"/>
        <v>0</v>
      </c>
      <c r="AG3558" s="419">
        <f t="shared" si="346"/>
        <v>0</v>
      </c>
      <c r="AH3558" s="419">
        <f t="shared" si="347"/>
        <v>0</v>
      </c>
    </row>
    <row r="3559" spans="1:34" ht="14.5" x14ac:dyDescent="0.35">
      <c r="A3559" s="681" t="s">
        <v>19740</v>
      </c>
      <c r="B3559" s="682" t="s">
        <v>14342</v>
      </c>
      <c r="C3559" s="419"/>
      <c r="D3559" s="419"/>
      <c r="E3559" s="419"/>
      <c r="F3559" s="419"/>
      <c r="G3559" s="419"/>
      <c r="H3559" s="419"/>
      <c r="I3559" s="419"/>
      <c r="J3559" s="419"/>
      <c r="K3559" s="419"/>
      <c r="L3559" s="419"/>
      <c r="M3559" t="s">
        <v>24637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 s="419">
        <f t="shared" si="342"/>
        <v>0</v>
      </c>
      <c r="AD3559" s="419">
        <f t="shared" si="343"/>
        <v>0</v>
      </c>
      <c r="AE3559" s="419">
        <f t="shared" si="344"/>
        <v>0</v>
      </c>
      <c r="AF3559" s="419">
        <f t="shared" si="345"/>
        <v>0</v>
      </c>
      <c r="AG3559" s="419">
        <f t="shared" si="346"/>
        <v>0</v>
      </c>
      <c r="AH3559" s="419">
        <f t="shared" si="347"/>
        <v>0</v>
      </c>
    </row>
    <row r="3560" spans="1:34" ht="14.5" x14ac:dyDescent="0.35">
      <c r="A3560" s="681" t="s">
        <v>10379</v>
      </c>
      <c r="B3560" s="682" t="s">
        <v>10378</v>
      </c>
      <c r="C3560" s="419"/>
      <c r="D3560" s="419"/>
      <c r="E3560" s="419"/>
      <c r="F3560" s="419"/>
      <c r="G3560" s="419"/>
      <c r="H3560" s="419"/>
      <c r="I3560" s="419"/>
      <c r="J3560" s="419"/>
      <c r="K3560" s="419"/>
      <c r="L3560" s="419"/>
      <c r="M3560" t="s">
        <v>15687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 s="419">
        <f t="shared" si="342"/>
        <v>0</v>
      </c>
      <c r="AD3560" s="419">
        <f t="shared" si="343"/>
        <v>0</v>
      </c>
      <c r="AE3560" s="419">
        <f t="shared" si="344"/>
        <v>0</v>
      </c>
      <c r="AF3560" s="419">
        <f t="shared" si="345"/>
        <v>0</v>
      </c>
      <c r="AG3560" s="419">
        <f t="shared" si="346"/>
        <v>0</v>
      </c>
      <c r="AH3560" s="419">
        <f t="shared" si="347"/>
        <v>0</v>
      </c>
    </row>
    <row r="3561" spans="1:34" ht="14.5" x14ac:dyDescent="0.35">
      <c r="A3561" s="681" t="s">
        <v>7881</v>
      </c>
      <c r="B3561" s="682" t="s">
        <v>6773</v>
      </c>
      <c r="C3561" s="419"/>
      <c r="D3561" s="419"/>
      <c r="E3561" s="419"/>
      <c r="F3561" s="419"/>
      <c r="G3561" s="419"/>
      <c r="H3561" s="419"/>
      <c r="I3561" s="419"/>
      <c r="J3561" s="419"/>
      <c r="K3561" s="419"/>
      <c r="L3561" s="419"/>
      <c r="M3561" t="s">
        <v>6774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 s="419">
        <f t="shared" si="342"/>
        <v>0</v>
      </c>
      <c r="AD3561" s="419">
        <f t="shared" si="343"/>
        <v>0</v>
      </c>
      <c r="AE3561" s="419">
        <f t="shared" si="344"/>
        <v>0</v>
      </c>
      <c r="AF3561" s="419">
        <f t="shared" si="345"/>
        <v>0</v>
      </c>
      <c r="AG3561" s="419">
        <f t="shared" si="346"/>
        <v>0</v>
      </c>
      <c r="AH3561" s="419">
        <f t="shared" si="347"/>
        <v>0</v>
      </c>
    </row>
    <row r="3562" spans="1:34" ht="14.5" x14ac:dyDescent="0.35">
      <c r="A3562" s="681" t="s">
        <v>10383</v>
      </c>
      <c r="B3562" s="682" t="s">
        <v>10382</v>
      </c>
      <c r="C3562" s="419"/>
      <c r="D3562" s="419"/>
      <c r="E3562" s="419"/>
      <c r="F3562" s="419"/>
      <c r="G3562" s="419"/>
      <c r="H3562" s="419"/>
      <c r="I3562" s="419"/>
      <c r="J3562" s="419"/>
      <c r="K3562" s="419"/>
      <c r="L3562" s="419"/>
      <c r="M3562" t="s">
        <v>10384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 s="419">
        <f t="shared" si="342"/>
        <v>0</v>
      </c>
      <c r="AD3562" s="419">
        <f t="shared" si="343"/>
        <v>0</v>
      </c>
      <c r="AE3562" s="419">
        <f t="shared" si="344"/>
        <v>0</v>
      </c>
      <c r="AF3562" s="419">
        <f t="shared" si="345"/>
        <v>0</v>
      </c>
      <c r="AG3562" s="419">
        <f t="shared" si="346"/>
        <v>0</v>
      </c>
      <c r="AH3562" s="419">
        <f t="shared" si="347"/>
        <v>0</v>
      </c>
    </row>
    <row r="3563" spans="1:34" ht="14.5" x14ac:dyDescent="0.35">
      <c r="A3563" s="681" t="s">
        <v>7882</v>
      </c>
      <c r="B3563" s="682" t="s">
        <v>6775</v>
      </c>
      <c r="C3563" s="419"/>
      <c r="D3563" s="419"/>
      <c r="E3563" s="419"/>
      <c r="F3563" s="419"/>
      <c r="G3563" s="419"/>
      <c r="H3563" s="419"/>
      <c r="I3563" s="419"/>
      <c r="J3563" s="419"/>
      <c r="K3563" s="419"/>
      <c r="L3563" s="419"/>
      <c r="M3563" t="s">
        <v>6776</v>
      </c>
      <c r="N3563">
        <v>13</v>
      </c>
      <c r="O3563">
        <v>6</v>
      </c>
      <c r="P3563">
        <v>7</v>
      </c>
      <c r="Q3563">
        <v>1</v>
      </c>
      <c r="R3563">
        <v>3</v>
      </c>
      <c r="S3563">
        <v>3</v>
      </c>
      <c r="T3563">
        <v>4</v>
      </c>
      <c r="U3563">
        <v>2</v>
      </c>
      <c r="V3563">
        <v>0</v>
      </c>
      <c r="W3563">
        <v>0</v>
      </c>
      <c r="X3563">
        <v>2</v>
      </c>
      <c r="Y3563">
        <v>2</v>
      </c>
      <c r="Z3563">
        <v>1</v>
      </c>
      <c r="AA3563">
        <v>1</v>
      </c>
      <c r="AB3563">
        <v>0</v>
      </c>
      <c r="AC3563" s="419">
        <f t="shared" si="342"/>
        <v>1</v>
      </c>
      <c r="AD3563" s="419">
        <f t="shared" si="343"/>
        <v>1</v>
      </c>
      <c r="AE3563" s="419">
        <f t="shared" si="344"/>
        <v>1</v>
      </c>
      <c r="AF3563" s="419">
        <f t="shared" si="345"/>
        <v>3</v>
      </c>
      <c r="AG3563" s="419">
        <f t="shared" si="346"/>
        <v>1</v>
      </c>
      <c r="AH3563" s="419">
        <f t="shared" si="347"/>
        <v>0</v>
      </c>
    </row>
    <row r="3564" spans="1:34" ht="14.5" x14ac:dyDescent="0.35">
      <c r="A3564" s="681" t="s">
        <v>10387</v>
      </c>
      <c r="B3564" s="682" t="s">
        <v>10386</v>
      </c>
      <c r="C3564" s="419"/>
      <c r="D3564" s="419"/>
      <c r="E3564" s="419"/>
      <c r="F3564" s="419"/>
      <c r="G3564" s="419"/>
      <c r="H3564" s="419"/>
      <c r="I3564" s="419"/>
      <c r="J3564" s="419"/>
      <c r="K3564" s="419"/>
      <c r="L3564" s="419"/>
      <c r="M3564" t="s">
        <v>10388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 s="419">
        <f t="shared" si="342"/>
        <v>0</v>
      </c>
      <c r="AD3564" s="419">
        <f t="shared" si="343"/>
        <v>0</v>
      </c>
      <c r="AE3564" s="419">
        <f t="shared" si="344"/>
        <v>0</v>
      </c>
      <c r="AF3564" s="419">
        <f t="shared" si="345"/>
        <v>0</v>
      </c>
      <c r="AG3564" s="419">
        <f t="shared" si="346"/>
        <v>0</v>
      </c>
      <c r="AH3564" s="419">
        <f t="shared" si="347"/>
        <v>0</v>
      </c>
    </row>
    <row r="3565" spans="1:34" ht="14.5" x14ac:dyDescent="0.35">
      <c r="A3565" s="681" t="s">
        <v>8489</v>
      </c>
      <c r="B3565" s="682" t="s">
        <v>8487</v>
      </c>
      <c r="C3565" s="419"/>
      <c r="D3565" s="419"/>
      <c r="E3565" s="419"/>
      <c r="F3565" s="419"/>
      <c r="G3565" s="419"/>
      <c r="H3565" s="419"/>
      <c r="I3565" s="419"/>
      <c r="J3565" s="419"/>
      <c r="K3565" s="419"/>
      <c r="L3565" s="419"/>
      <c r="M3565" t="s">
        <v>8873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 s="419">
        <f t="shared" si="342"/>
        <v>0</v>
      </c>
      <c r="AD3565" s="419">
        <f t="shared" si="343"/>
        <v>0</v>
      </c>
      <c r="AE3565" s="419">
        <f t="shared" si="344"/>
        <v>0</v>
      </c>
      <c r="AF3565" s="419">
        <f t="shared" si="345"/>
        <v>0</v>
      </c>
      <c r="AG3565" s="419">
        <f t="shared" si="346"/>
        <v>0</v>
      </c>
      <c r="AH3565" s="419">
        <f t="shared" si="347"/>
        <v>0</v>
      </c>
    </row>
    <row r="3566" spans="1:34" ht="14.5" x14ac:dyDescent="0.35">
      <c r="A3566" s="681" t="s">
        <v>13843</v>
      </c>
      <c r="B3566" s="682" t="s">
        <v>14342</v>
      </c>
      <c r="C3566" s="419"/>
      <c r="D3566" s="419"/>
      <c r="E3566" s="419"/>
      <c r="F3566" s="419"/>
      <c r="G3566" s="419"/>
      <c r="H3566" s="419"/>
      <c r="I3566" s="419"/>
      <c r="J3566" s="419"/>
      <c r="K3566" s="419"/>
      <c r="L3566" s="419"/>
      <c r="M3566" t="s">
        <v>14459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 s="419">
        <f t="shared" si="342"/>
        <v>0</v>
      </c>
      <c r="AD3566" s="419">
        <f t="shared" si="343"/>
        <v>0</v>
      </c>
      <c r="AE3566" s="419">
        <f t="shared" si="344"/>
        <v>0</v>
      </c>
      <c r="AF3566" s="419">
        <f t="shared" si="345"/>
        <v>0</v>
      </c>
      <c r="AG3566" s="419">
        <f t="shared" si="346"/>
        <v>0</v>
      </c>
      <c r="AH3566" s="419">
        <f t="shared" si="347"/>
        <v>0</v>
      </c>
    </row>
    <row r="3567" spans="1:34" ht="14.5" x14ac:dyDescent="0.35">
      <c r="A3567" s="681" t="s">
        <v>11281</v>
      </c>
      <c r="B3567" s="682" t="s">
        <v>11280</v>
      </c>
      <c r="C3567" s="419"/>
      <c r="D3567" s="419"/>
      <c r="E3567" s="419"/>
      <c r="F3567" s="419"/>
      <c r="G3567" s="419"/>
      <c r="H3567" s="419"/>
      <c r="I3567" s="419"/>
      <c r="J3567" s="419"/>
      <c r="K3567" s="419"/>
      <c r="L3567" s="419"/>
      <c r="M3567" t="s">
        <v>21701</v>
      </c>
      <c r="N3567">
        <v>2</v>
      </c>
      <c r="O3567">
        <v>2</v>
      </c>
      <c r="P3567">
        <v>0</v>
      </c>
      <c r="Q3567">
        <v>2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2</v>
      </c>
      <c r="X3567">
        <v>0</v>
      </c>
      <c r="Y3567">
        <v>0</v>
      </c>
      <c r="Z3567">
        <v>0</v>
      </c>
      <c r="AA3567">
        <v>0</v>
      </c>
      <c r="AB3567">
        <v>0</v>
      </c>
      <c r="AC3567" s="419">
        <f t="shared" si="342"/>
        <v>0</v>
      </c>
      <c r="AD3567" s="419">
        <f t="shared" si="343"/>
        <v>0</v>
      </c>
      <c r="AE3567" s="419">
        <f t="shared" si="344"/>
        <v>0</v>
      </c>
      <c r="AF3567" s="419">
        <f t="shared" si="345"/>
        <v>0</v>
      </c>
      <c r="AG3567" s="419">
        <f t="shared" si="346"/>
        <v>0</v>
      </c>
      <c r="AH3567" s="419">
        <f t="shared" si="347"/>
        <v>0</v>
      </c>
    </row>
    <row r="3568" spans="1:34" ht="14.5" x14ac:dyDescent="0.35">
      <c r="A3568" s="681" t="s">
        <v>13845</v>
      </c>
      <c r="B3568" s="682" t="s">
        <v>14342</v>
      </c>
      <c r="C3568" s="419"/>
      <c r="D3568" s="419"/>
      <c r="E3568" s="419"/>
      <c r="F3568" s="419"/>
      <c r="G3568" s="419"/>
      <c r="H3568" s="419"/>
      <c r="I3568" s="419"/>
      <c r="J3568" s="419"/>
      <c r="K3568" s="419"/>
      <c r="L3568" s="419"/>
      <c r="M3568" t="s">
        <v>14460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 s="419">
        <f t="shared" si="342"/>
        <v>0</v>
      </c>
      <c r="AD3568" s="419">
        <f t="shared" si="343"/>
        <v>0</v>
      </c>
      <c r="AE3568" s="419">
        <f t="shared" si="344"/>
        <v>0</v>
      </c>
      <c r="AF3568" s="419">
        <f t="shared" si="345"/>
        <v>0</v>
      </c>
      <c r="AG3568" s="419">
        <f t="shared" si="346"/>
        <v>0</v>
      </c>
      <c r="AH3568" s="419">
        <f t="shared" si="347"/>
        <v>0</v>
      </c>
    </row>
    <row r="3569" spans="1:34" ht="14.5" x14ac:dyDescent="0.35">
      <c r="A3569" s="681" t="s">
        <v>7662</v>
      </c>
      <c r="B3569" s="682" t="s">
        <v>6777</v>
      </c>
      <c r="C3569" s="419"/>
      <c r="D3569" s="419"/>
      <c r="E3569" s="419"/>
      <c r="F3569" s="419"/>
      <c r="G3569" s="419"/>
      <c r="H3569" s="419"/>
      <c r="I3569" s="419"/>
      <c r="J3569" s="419"/>
      <c r="K3569" s="419"/>
      <c r="L3569" s="419"/>
      <c r="M3569" t="s">
        <v>453</v>
      </c>
      <c r="N3569">
        <v>17</v>
      </c>
      <c r="O3569">
        <v>13</v>
      </c>
      <c r="P3569">
        <v>4</v>
      </c>
      <c r="Q3569">
        <v>4</v>
      </c>
      <c r="R3569">
        <v>0</v>
      </c>
      <c r="S3569">
        <v>0</v>
      </c>
      <c r="T3569">
        <v>7</v>
      </c>
      <c r="U3569">
        <v>4</v>
      </c>
      <c r="V3569">
        <v>2</v>
      </c>
      <c r="W3569">
        <v>2</v>
      </c>
      <c r="X3569">
        <v>0</v>
      </c>
      <c r="Y3569">
        <v>0</v>
      </c>
      <c r="Z3569">
        <v>5</v>
      </c>
      <c r="AA3569">
        <v>4</v>
      </c>
      <c r="AB3569">
        <v>2</v>
      </c>
      <c r="AC3569" s="419">
        <f t="shared" si="342"/>
        <v>2</v>
      </c>
      <c r="AD3569" s="419">
        <f t="shared" si="343"/>
        <v>0</v>
      </c>
      <c r="AE3569" s="419">
        <f t="shared" si="344"/>
        <v>0</v>
      </c>
      <c r="AF3569" s="419">
        <f t="shared" si="345"/>
        <v>2</v>
      </c>
      <c r="AG3569" s="419">
        <f t="shared" si="346"/>
        <v>0</v>
      </c>
      <c r="AH3569" s="419">
        <f t="shared" si="347"/>
        <v>0</v>
      </c>
    </row>
    <row r="3570" spans="1:34" ht="14.5" x14ac:dyDescent="0.35">
      <c r="A3570" s="681" t="s">
        <v>7941</v>
      </c>
      <c r="B3570" s="682" t="s">
        <v>6778</v>
      </c>
      <c r="C3570" s="419"/>
      <c r="D3570" s="419"/>
      <c r="E3570" s="419"/>
      <c r="F3570" s="419"/>
      <c r="G3570" s="419"/>
      <c r="H3570" s="419"/>
      <c r="I3570" s="419"/>
      <c r="J3570" s="419"/>
      <c r="K3570" s="419"/>
      <c r="L3570" s="419"/>
      <c r="M3570" t="s">
        <v>1600</v>
      </c>
      <c r="N3570">
        <v>1</v>
      </c>
      <c r="O3570">
        <v>0</v>
      </c>
      <c r="P3570">
        <v>1</v>
      </c>
      <c r="Q3570">
        <v>0</v>
      </c>
      <c r="R3570">
        <v>0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 s="419">
        <f t="shared" si="342"/>
        <v>0</v>
      </c>
      <c r="AD3570" s="419">
        <f t="shared" si="343"/>
        <v>0</v>
      </c>
      <c r="AE3570" s="419">
        <f t="shared" si="344"/>
        <v>0</v>
      </c>
      <c r="AF3570" s="419">
        <f t="shared" si="345"/>
        <v>0</v>
      </c>
      <c r="AG3570" s="419">
        <f t="shared" si="346"/>
        <v>1</v>
      </c>
      <c r="AH3570" s="419">
        <f t="shared" si="347"/>
        <v>0</v>
      </c>
    </row>
    <row r="3571" spans="1:34" ht="14.5" x14ac:dyDescent="0.35">
      <c r="A3571" s="681" t="s">
        <v>7683</v>
      </c>
      <c r="B3571" s="682" t="s">
        <v>6780</v>
      </c>
      <c r="C3571" s="419"/>
      <c r="D3571" s="419"/>
      <c r="E3571" s="419"/>
      <c r="F3571" s="419"/>
      <c r="G3571" s="419"/>
      <c r="H3571" s="419"/>
      <c r="I3571" s="419"/>
      <c r="J3571" s="419"/>
      <c r="K3571" s="419"/>
      <c r="L3571" s="419"/>
      <c r="M3571" t="s">
        <v>3827</v>
      </c>
      <c r="N3571">
        <v>16</v>
      </c>
      <c r="O3571">
        <v>15</v>
      </c>
      <c r="P3571">
        <v>1</v>
      </c>
      <c r="Q3571">
        <v>4</v>
      </c>
      <c r="R3571">
        <v>5</v>
      </c>
      <c r="S3571">
        <v>0</v>
      </c>
      <c r="T3571">
        <v>6</v>
      </c>
      <c r="U3571">
        <v>1</v>
      </c>
      <c r="V3571">
        <v>0</v>
      </c>
      <c r="W3571">
        <v>4</v>
      </c>
      <c r="X3571">
        <v>5</v>
      </c>
      <c r="Y3571">
        <v>0</v>
      </c>
      <c r="Z3571">
        <v>6</v>
      </c>
      <c r="AA3571">
        <v>0</v>
      </c>
      <c r="AB3571">
        <v>0</v>
      </c>
      <c r="AC3571" s="419">
        <f t="shared" si="342"/>
        <v>0</v>
      </c>
      <c r="AD3571" s="419">
        <f t="shared" si="343"/>
        <v>0</v>
      </c>
      <c r="AE3571" s="419">
        <f t="shared" si="344"/>
        <v>0</v>
      </c>
      <c r="AF3571" s="419">
        <f t="shared" si="345"/>
        <v>0</v>
      </c>
      <c r="AG3571" s="419">
        <f t="shared" si="346"/>
        <v>1</v>
      </c>
      <c r="AH3571" s="419">
        <f t="shared" si="347"/>
        <v>0</v>
      </c>
    </row>
    <row r="3572" spans="1:34" ht="14.5" x14ac:dyDescent="0.35">
      <c r="A3572" s="681" t="s">
        <v>13849</v>
      </c>
      <c r="B3572" s="682" t="s">
        <v>14342</v>
      </c>
      <c r="C3572" s="419"/>
      <c r="D3572" s="419"/>
      <c r="E3572" s="419"/>
      <c r="F3572" s="419"/>
      <c r="G3572" s="419"/>
      <c r="H3572" s="419"/>
      <c r="I3572" s="419"/>
      <c r="J3572" s="419"/>
      <c r="K3572" s="419"/>
      <c r="L3572" s="419"/>
      <c r="M3572" t="s">
        <v>19124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 s="419">
        <f t="shared" si="342"/>
        <v>0</v>
      </c>
      <c r="AD3572" s="419">
        <f t="shared" si="343"/>
        <v>0</v>
      </c>
      <c r="AE3572" s="419">
        <f t="shared" si="344"/>
        <v>0</v>
      </c>
      <c r="AF3572" s="419">
        <f t="shared" si="345"/>
        <v>0</v>
      </c>
      <c r="AG3572" s="419">
        <f t="shared" si="346"/>
        <v>0</v>
      </c>
      <c r="AH3572" s="419">
        <f t="shared" si="347"/>
        <v>0</v>
      </c>
    </row>
    <row r="3573" spans="1:34" ht="14.5" x14ac:dyDescent="0.35">
      <c r="A3573" s="681" t="s">
        <v>8181</v>
      </c>
      <c r="B3573" s="682" t="s">
        <v>8180</v>
      </c>
      <c r="C3573" s="419"/>
      <c r="D3573" s="419"/>
      <c r="E3573" s="419"/>
      <c r="F3573" s="419"/>
      <c r="G3573" s="419"/>
      <c r="H3573" s="419"/>
      <c r="I3573" s="419"/>
      <c r="J3573" s="419"/>
      <c r="K3573" s="419"/>
      <c r="L3573" s="419"/>
      <c r="M3573" t="s">
        <v>3818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 s="419">
        <f t="shared" si="342"/>
        <v>0</v>
      </c>
      <c r="AD3573" s="419">
        <f t="shared" si="343"/>
        <v>0</v>
      </c>
      <c r="AE3573" s="419">
        <f t="shared" si="344"/>
        <v>0</v>
      </c>
      <c r="AF3573" s="419">
        <f t="shared" si="345"/>
        <v>0</v>
      </c>
      <c r="AG3573" s="419">
        <f t="shared" si="346"/>
        <v>0</v>
      </c>
      <c r="AH3573" s="419">
        <f t="shared" si="347"/>
        <v>0</v>
      </c>
    </row>
    <row r="3574" spans="1:34" ht="14.5" x14ac:dyDescent="0.35">
      <c r="A3574" s="681" t="s">
        <v>8158</v>
      </c>
      <c r="B3574" s="682" t="s">
        <v>8157</v>
      </c>
      <c r="C3574" s="419"/>
      <c r="D3574" s="419"/>
      <c r="E3574" s="419"/>
      <c r="F3574" s="419"/>
      <c r="G3574" s="419"/>
      <c r="H3574" s="419"/>
      <c r="I3574" s="419"/>
      <c r="J3574" s="419"/>
      <c r="K3574" s="419"/>
      <c r="L3574" s="419"/>
      <c r="M3574" t="s">
        <v>9282</v>
      </c>
      <c r="N3574">
        <v>7</v>
      </c>
      <c r="O3574">
        <v>3</v>
      </c>
      <c r="P3574">
        <v>4</v>
      </c>
      <c r="Q3574">
        <v>0</v>
      </c>
      <c r="R3574">
        <v>3</v>
      </c>
      <c r="S3574">
        <v>0</v>
      </c>
      <c r="T3574">
        <v>1</v>
      </c>
      <c r="U3574">
        <v>0</v>
      </c>
      <c r="V3574">
        <v>3</v>
      </c>
      <c r="W3574">
        <v>0</v>
      </c>
      <c r="X3574">
        <v>1</v>
      </c>
      <c r="Y3574">
        <v>0</v>
      </c>
      <c r="Z3574">
        <v>0</v>
      </c>
      <c r="AA3574">
        <v>0</v>
      </c>
      <c r="AB3574">
        <v>2</v>
      </c>
      <c r="AC3574" s="419">
        <f t="shared" si="342"/>
        <v>0</v>
      </c>
      <c r="AD3574" s="419">
        <f t="shared" si="343"/>
        <v>2</v>
      </c>
      <c r="AE3574" s="419">
        <f t="shared" si="344"/>
        <v>0</v>
      </c>
      <c r="AF3574" s="419">
        <f t="shared" si="345"/>
        <v>1</v>
      </c>
      <c r="AG3574" s="419">
        <f t="shared" si="346"/>
        <v>0</v>
      </c>
      <c r="AH3574" s="419">
        <f t="shared" si="347"/>
        <v>1</v>
      </c>
    </row>
    <row r="3575" spans="1:34" ht="14.5" x14ac:dyDescent="0.35">
      <c r="A3575" s="681" t="s">
        <v>7687</v>
      </c>
      <c r="B3575" s="682" t="s">
        <v>6781</v>
      </c>
      <c r="C3575" s="419"/>
      <c r="D3575" s="419"/>
      <c r="E3575" s="419"/>
      <c r="F3575" s="419"/>
      <c r="G3575" s="419"/>
      <c r="H3575" s="419"/>
      <c r="I3575" s="419"/>
      <c r="J3575" s="419"/>
      <c r="K3575" s="419"/>
      <c r="L3575" s="419"/>
      <c r="M3575" t="s">
        <v>1242</v>
      </c>
      <c r="N3575">
        <v>1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1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 s="419">
        <f t="shared" si="342"/>
        <v>0</v>
      </c>
      <c r="AD3575" s="419">
        <f t="shared" si="343"/>
        <v>0</v>
      </c>
      <c r="AE3575" s="419">
        <f t="shared" si="344"/>
        <v>0</v>
      </c>
      <c r="AF3575" s="419">
        <f t="shared" si="345"/>
        <v>1</v>
      </c>
      <c r="AG3575" s="419">
        <f t="shared" si="346"/>
        <v>0</v>
      </c>
      <c r="AH3575" s="419">
        <f t="shared" si="347"/>
        <v>0</v>
      </c>
    </row>
    <row r="3576" spans="1:34" ht="14.5" x14ac:dyDescent="0.35">
      <c r="A3576" s="681" t="s">
        <v>13853</v>
      </c>
      <c r="B3576" s="682" t="s">
        <v>14342</v>
      </c>
      <c r="C3576" s="419"/>
      <c r="D3576" s="419"/>
      <c r="E3576" s="419"/>
      <c r="F3576" s="419"/>
      <c r="G3576" s="419"/>
      <c r="H3576" s="419"/>
      <c r="I3576" s="419"/>
      <c r="J3576" s="419"/>
      <c r="K3576" s="419"/>
      <c r="L3576" s="419"/>
      <c r="M3576" t="s">
        <v>18459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 s="419">
        <f t="shared" si="342"/>
        <v>0</v>
      </c>
      <c r="AD3576" s="419">
        <f t="shared" si="343"/>
        <v>0</v>
      </c>
      <c r="AE3576" s="419">
        <f t="shared" si="344"/>
        <v>0</v>
      </c>
      <c r="AF3576" s="419">
        <f t="shared" si="345"/>
        <v>0</v>
      </c>
      <c r="AG3576" s="419">
        <f t="shared" si="346"/>
        <v>0</v>
      </c>
      <c r="AH3576" s="419">
        <f t="shared" si="347"/>
        <v>0</v>
      </c>
    </row>
    <row r="3577" spans="1:34" ht="14.5" x14ac:dyDescent="0.35">
      <c r="A3577" s="681" t="s">
        <v>7654</v>
      </c>
      <c r="B3577" s="682" t="s">
        <v>6782</v>
      </c>
      <c r="C3577" s="419"/>
      <c r="D3577" s="419"/>
      <c r="E3577" s="419"/>
      <c r="F3577" s="419"/>
      <c r="G3577" s="419"/>
      <c r="H3577" s="419"/>
      <c r="I3577" s="419"/>
      <c r="J3577" s="419"/>
      <c r="K3577" s="419"/>
      <c r="L3577" s="419"/>
      <c r="M3577" t="s">
        <v>6783</v>
      </c>
      <c r="N3577">
        <v>36</v>
      </c>
      <c r="O3577">
        <v>22</v>
      </c>
      <c r="P3577">
        <v>14</v>
      </c>
      <c r="Q3577">
        <v>0</v>
      </c>
      <c r="R3577">
        <v>0</v>
      </c>
      <c r="S3577">
        <v>1</v>
      </c>
      <c r="T3577">
        <v>12</v>
      </c>
      <c r="U3577">
        <v>23</v>
      </c>
      <c r="V3577">
        <v>0</v>
      </c>
      <c r="W3577">
        <v>0</v>
      </c>
      <c r="X3577">
        <v>0</v>
      </c>
      <c r="Y3577">
        <v>1</v>
      </c>
      <c r="Z3577">
        <v>5</v>
      </c>
      <c r="AA3577">
        <v>16</v>
      </c>
      <c r="AB3577">
        <v>0</v>
      </c>
      <c r="AC3577" s="419">
        <f t="shared" si="342"/>
        <v>0</v>
      </c>
      <c r="AD3577" s="419">
        <f t="shared" si="343"/>
        <v>0</v>
      </c>
      <c r="AE3577" s="419">
        <f t="shared" si="344"/>
        <v>0</v>
      </c>
      <c r="AF3577" s="419">
        <f t="shared" si="345"/>
        <v>7</v>
      </c>
      <c r="AG3577" s="419">
        <f t="shared" si="346"/>
        <v>7</v>
      </c>
      <c r="AH3577" s="419">
        <f t="shared" si="347"/>
        <v>0</v>
      </c>
    </row>
    <row r="3578" spans="1:34" ht="14.5" x14ac:dyDescent="0.35">
      <c r="A3578" s="681" t="s">
        <v>9361</v>
      </c>
      <c r="B3578" s="682" t="s">
        <v>9360</v>
      </c>
      <c r="C3578" s="419"/>
      <c r="D3578" s="419"/>
      <c r="E3578" s="419"/>
      <c r="F3578" s="419"/>
      <c r="G3578" s="419"/>
      <c r="H3578" s="419"/>
      <c r="I3578" s="419"/>
      <c r="J3578" s="419"/>
      <c r="K3578" s="419"/>
      <c r="L3578" s="419"/>
      <c r="M3578" t="s">
        <v>3462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 s="419">
        <f t="shared" si="342"/>
        <v>0</v>
      </c>
      <c r="AD3578" s="419">
        <f t="shared" si="343"/>
        <v>0</v>
      </c>
      <c r="AE3578" s="419">
        <f t="shared" si="344"/>
        <v>0</v>
      </c>
      <c r="AF3578" s="419">
        <f t="shared" si="345"/>
        <v>0</v>
      </c>
      <c r="AG3578" s="419">
        <f t="shared" si="346"/>
        <v>0</v>
      </c>
      <c r="AH3578" s="419">
        <f t="shared" si="347"/>
        <v>0</v>
      </c>
    </row>
    <row r="3579" spans="1:34" ht="14.5" x14ac:dyDescent="0.35">
      <c r="A3579" s="681" t="s">
        <v>13855</v>
      </c>
      <c r="B3579" s="682" t="s">
        <v>14342</v>
      </c>
      <c r="C3579" s="419"/>
      <c r="D3579" s="419"/>
      <c r="E3579" s="419"/>
      <c r="F3579" s="419"/>
      <c r="G3579" s="419"/>
      <c r="H3579" s="419"/>
      <c r="I3579" s="419"/>
      <c r="J3579" s="419"/>
      <c r="K3579" s="419"/>
      <c r="L3579" s="419"/>
      <c r="M3579" t="s">
        <v>19125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 s="419">
        <f t="shared" si="342"/>
        <v>0</v>
      </c>
      <c r="AD3579" s="419">
        <f t="shared" si="343"/>
        <v>0</v>
      </c>
      <c r="AE3579" s="419">
        <f t="shared" si="344"/>
        <v>0</v>
      </c>
      <c r="AF3579" s="419">
        <f t="shared" si="345"/>
        <v>0</v>
      </c>
      <c r="AG3579" s="419">
        <f t="shared" si="346"/>
        <v>0</v>
      </c>
      <c r="AH3579" s="419">
        <f t="shared" si="347"/>
        <v>0</v>
      </c>
    </row>
    <row r="3580" spans="1:34" ht="14.5" x14ac:dyDescent="0.35">
      <c r="A3580" s="681" t="s">
        <v>7765</v>
      </c>
      <c r="B3580" s="682" t="s">
        <v>6785</v>
      </c>
      <c r="C3580" s="419"/>
      <c r="D3580" s="419"/>
      <c r="E3580" s="419"/>
      <c r="F3580" s="419"/>
      <c r="G3580" s="419"/>
      <c r="H3580" s="419"/>
      <c r="I3580" s="419"/>
      <c r="J3580" s="419"/>
      <c r="K3580" s="419"/>
      <c r="L3580" s="419"/>
      <c r="M3580" t="s">
        <v>71</v>
      </c>
      <c r="N3580">
        <v>21</v>
      </c>
      <c r="O3580">
        <v>7</v>
      </c>
      <c r="P3580">
        <v>14</v>
      </c>
      <c r="Q3580">
        <v>0</v>
      </c>
      <c r="R3580">
        <v>7</v>
      </c>
      <c r="S3580">
        <v>9</v>
      </c>
      <c r="T3580">
        <v>2</v>
      </c>
      <c r="U3580">
        <v>3</v>
      </c>
      <c r="V3580">
        <v>0</v>
      </c>
      <c r="W3580">
        <v>0</v>
      </c>
      <c r="X3580">
        <v>2</v>
      </c>
      <c r="Y3580">
        <v>4</v>
      </c>
      <c r="Z3580">
        <v>1</v>
      </c>
      <c r="AA3580">
        <v>0</v>
      </c>
      <c r="AB3580">
        <v>0</v>
      </c>
      <c r="AC3580" s="419">
        <f t="shared" si="342"/>
        <v>0</v>
      </c>
      <c r="AD3580" s="419">
        <f t="shared" si="343"/>
        <v>5</v>
      </c>
      <c r="AE3580" s="419">
        <f t="shared" si="344"/>
        <v>5</v>
      </c>
      <c r="AF3580" s="419">
        <f t="shared" si="345"/>
        <v>1</v>
      </c>
      <c r="AG3580" s="419">
        <f t="shared" si="346"/>
        <v>3</v>
      </c>
      <c r="AH3580" s="419">
        <f t="shared" si="347"/>
        <v>0</v>
      </c>
    </row>
    <row r="3581" spans="1:34" ht="14.5" x14ac:dyDescent="0.35">
      <c r="A3581" s="681" t="s">
        <v>13858</v>
      </c>
      <c r="B3581" s="682" t="s">
        <v>14342</v>
      </c>
      <c r="C3581" s="419"/>
      <c r="D3581" s="419"/>
      <c r="E3581" s="419"/>
      <c r="F3581" s="419"/>
      <c r="G3581" s="419"/>
      <c r="H3581" s="419"/>
      <c r="I3581" s="419"/>
      <c r="J3581" s="419"/>
      <c r="K3581" s="419"/>
      <c r="L3581" s="419"/>
      <c r="M3581" t="s">
        <v>22547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 s="419">
        <f t="shared" si="342"/>
        <v>0</v>
      </c>
      <c r="AD3581" s="419">
        <f t="shared" si="343"/>
        <v>0</v>
      </c>
      <c r="AE3581" s="419">
        <f t="shared" si="344"/>
        <v>0</v>
      </c>
      <c r="AF3581" s="419">
        <f t="shared" si="345"/>
        <v>0</v>
      </c>
      <c r="AG3581" s="419">
        <f t="shared" si="346"/>
        <v>0</v>
      </c>
      <c r="AH3581" s="419">
        <f t="shared" si="347"/>
        <v>0</v>
      </c>
    </row>
    <row r="3582" spans="1:34" ht="14.5" x14ac:dyDescent="0.35">
      <c r="A3582" s="681" t="s">
        <v>13862</v>
      </c>
      <c r="B3582" s="682" t="s">
        <v>14342</v>
      </c>
      <c r="C3582" s="419"/>
      <c r="D3582" s="419"/>
      <c r="E3582" s="419"/>
      <c r="F3582" s="419"/>
      <c r="G3582" s="419"/>
      <c r="H3582" s="419"/>
      <c r="I3582" s="419"/>
      <c r="J3582" s="419"/>
      <c r="K3582" s="419"/>
      <c r="L3582" s="419"/>
      <c r="M3582" t="s">
        <v>13859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 s="419">
        <f t="shared" si="342"/>
        <v>0</v>
      </c>
      <c r="AD3582" s="419">
        <f t="shared" si="343"/>
        <v>0</v>
      </c>
      <c r="AE3582" s="419">
        <f t="shared" si="344"/>
        <v>0</v>
      </c>
      <c r="AF3582" s="419">
        <f t="shared" si="345"/>
        <v>0</v>
      </c>
      <c r="AG3582" s="419">
        <f t="shared" si="346"/>
        <v>0</v>
      </c>
      <c r="AH3582" s="419">
        <f t="shared" si="347"/>
        <v>0</v>
      </c>
    </row>
    <row r="3583" spans="1:34" ht="14.5" x14ac:dyDescent="0.35">
      <c r="A3583" s="681" t="s">
        <v>13863</v>
      </c>
      <c r="B3583" s="682" t="s">
        <v>14342</v>
      </c>
      <c r="C3583" s="419"/>
      <c r="D3583" s="419"/>
      <c r="E3583" s="419"/>
      <c r="F3583" s="419"/>
      <c r="G3583" s="419"/>
      <c r="H3583" s="419"/>
      <c r="I3583" s="419"/>
      <c r="J3583" s="419"/>
      <c r="K3583" s="419"/>
      <c r="L3583" s="419"/>
      <c r="M3583" t="s">
        <v>14461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 s="419">
        <f t="shared" si="342"/>
        <v>0</v>
      </c>
      <c r="AD3583" s="419">
        <f t="shared" si="343"/>
        <v>0</v>
      </c>
      <c r="AE3583" s="419">
        <f t="shared" si="344"/>
        <v>0</v>
      </c>
      <c r="AF3583" s="419">
        <f t="shared" si="345"/>
        <v>0</v>
      </c>
      <c r="AG3583" s="419">
        <f t="shared" si="346"/>
        <v>0</v>
      </c>
      <c r="AH3583" s="419">
        <f t="shared" si="347"/>
        <v>0</v>
      </c>
    </row>
    <row r="3584" spans="1:34" ht="14.5" x14ac:dyDescent="0.35">
      <c r="A3584" s="681" t="s">
        <v>13866</v>
      </c>
      <c r="B3584" s="682" t="s">
        <v>14342</v>
      </c>
      <c r="C3584" s="419"/>
      <c r="D3584" s="419"/>
      <c r="E3584" s="419"/>
      <c r="F3584" s="419"/>
      <c r="G3584" s="419"/>
      <c r="H3584" s="419"/>
      <c r="I3584" s="419"/>
      <c r="J3584" s="419"/>
      <c r="K3584" s="419"/>
      <c r="L3584" s="419"/>
      <c r="M3584" t="s">
        <v>14347</v>
      </c>
      <c r="N3584">
        <v>2</v>
      </c>
      <c r="O3584">
        <v>0</v>
      </c>
      <c r="P3584">
        <v>2</v>
      </c>
      <c r="Q3584">
        <v>0</v>
      </c>
      <c r="R3584">
        <v>0</v>
      </c>
      <c r="S3584">
        <v>0</v>
      </c>
      <c r="T3584">
        <v>2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 s="419">
        <f t="shared" si="342"/>
        <v>0</v>
      </c>
      <c r="AD3584" s="419">
        <f t="shared" si="343"/>
        <v>0</v>
      </c>
      <c r="AE3584" s="419">
        <f t="shared" si="344"/>
        <v>0</v>
      </c>
      <c r="AF3584" s="419">
        <f t="shared" si="345"/>
        <v>2</v>
      </c>
      <c r="AG3584" s="419">
        <f t="shared" si="346"/>
        <v>0</v>
      </c>
      <c r="AH3584" s="419">
        <f t="shared" si="347"/>
        <v>0</v>
      </c>
    </row>
    <row r="3585" spans="1:34" ht="14.5" x14ac:dyDescent="0.35">
      <c r="A3585" s="681" t="s">
        <v>14251</v>
      </c>
      <c r="B3585" s="682" t="s">
        <v>14342</v>
      </c>
      <c r="C3585" s="419"/>
      <c r="D3585" s="419"/>
      <c r="E3585" s="419"/>
      <c r="F3585" s="419"/>
      <c r="G3585" s="419"/>
      <c r="H3585" s="419"/>
      <c r="I3585" s="419"/>
      <c r="J3585" s="419"/>
      <c r="K3585" s="419"/>
      <c r="L3585" s="419"/>
      <c r="M3585" t="s">
        <v>14267</v>
      </c>
      <c r="N3585">
        <v>3</v>
      </c>
      <c r="O3585">
        <v>1</v>
      </c>
      <c r="P3585">
        <v>2</v>
      </c>
      <c r="Q3585">
        <v>0</v>
      </c>
      <c r="R3585">
        <v>2</v>
      </c>
      <c r="S3585">
        <v>1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1</v>
      </c>
      <c r="Z3585">
        <v>0</v>
      </c>
      <c r="AA3585">
        <v>0</v>
      </c>
      <c r="AB3585">
        <v>0</v>
      </c>
      <c r="AC3585" s="419">
        <f t="shared" si="342"/>
        <v>0</v>
      </c>
      <c r="AD3585" s="419">
        <f t="shared" si="343"/>
        <v>2</v>
      </c>
      <c r="AE3585" s="419">
        <f t="shared" si="344"/>
        <v>0</v>
      </c>
      <c r="AF3585" s="419">
        <f t="shared" si="345"/>
        <v>0</v>
      </c>
      <c r="AG3585" s="419">
        <f t="shared" si="346"/>
        <v>0</v>
      </c>
      <c r="AH3585" s="419">
        <f t="shared" si="347"/>
        <v>0</v>
      </c>
    </row>
    <row r="3586" spans="1:34" ht="14.5" x14ac:dyDescent="0.35">
      <c r="A3586" s="681" t="s">
        <v>13872</v>
      </c>
      <c r="B3586" s="682" t="s">
        <v>14342</v>
      </c>
      <c r="C3586" s="419"/>
      <c r="D3586" s="419"/>
      <c r="E3586" s="419"/>
      <c r="F3586" s="419"/>
      <c r="G3586" s="419"/>
      <c r="H3586" s="419"/>
      <c r="I3586" s="419"/>
      <c r="J3586" s="419"/>
      <c r="K3586" s="419"/>
      <c r="L3586" s="419"/>
      <c r="M3586" t="s">
        <v>13868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 s="419">
        <f t="shared" si="342"/>
        <v>0</v>
      </c>
      <c r="AD3586" s="419">
        <f t="shared" si="343"/>
        <v>0</v>
      </c>
      <c r="AE3586" s="419">
        <f t="shared" si="344"/>
        <v>0</v>
      </c>
      <c r="AF3586" s="419">
        <f t="shared" si="345"/>
        <v>0</v>
      </c>
      <c r="AG3586" s="419">
        <f t="shared" si="346"/>
        <v>0</v>
      </c>
      <c r="AH3586" s="419">
        <f t="shared" si="347"/>
        <v>0</v>
      </c>
    </row>
    <row r="3587" spans="1:34" ht="14.5" x14ac:dyDescent="0.35">
      <c r="A3587" s="681" t="s">
        <v>12042</v>
      </c>
      <c r="B3587" s="682" t="s">
        <v>12041</v>
      </c>
      <c r="C3587" s="419"/>
      <c r="D3587" s="419"/>
      <c r="E3587" s="419"/>
      <c r="F3587" s="419"/>
      <c r="G3587" s="419"/>
      <c r="H3587" s="419"/>
      <c r="I3587" s="419"/>
      <c r="J3587" s="419"/>
      <c r="K3587" s="419"/>
      <c r="L3587" s="419"/>
      <c r="M3587" t="s">
        <v>12043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 s="419">
        <f t="shared" si="342"/>
        <v>0</v>
      </c>
      <c r="AD3587" s="419">
        <f t="shared" si="343"/>
        <v>0</v>
      </c>
      <c r="AE3587" s="419">
        <f t="shared" si="344"/>
        <v>0</v>
      </c>
      <c r="AF3587" s="419">
        <f t="shared" si="345"/>
        <v>0</v>
      </c>
      <c r="AG3587" s="419">
        <f t="shared" si="346"/>
        <v>0</v>
      </c>
      <c r="AH3587" s="419">
        <f t="shared" si="347"/>
        <v>0</v>
      </c>
    </row>
    <row r="3588" spans="1:34" ht="14.5" x14ac:dyDescent="0.35">
      <c r="A3588" s="681" t="s">
        <v>12046</v>
      </c>
      <c r="B3588" s="682" t="s">
        <v>12045</v>
      </c>
      <c r="C3588" s="419"/>
      <c r="D3588" s="419"/>
      <c r="E3588" s="419"/>
      <c r="F3588" s="419"/>
      <c r="G3588" s="419"/>
      <c r="H3588" s="419"/>
      <c r="I3588" s="419"/>
      <c r="J3588" s="419"/>
      <c r="K3588" s="419"/>
      <c r="L3588" s="419"/>
      <c r="M3588" t="s">
        <v>15688</v>
      </c>
      <c r="N3588">
        <v>3</v>
      </c>
      <c r="O3588">
        <v>0</v>
      </c>
      <c r="P3588">
        <v>3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3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 s="419">
        <f t="shared" si="342"/>
        <v>0</v>
      </c>
      <c r="AD3588" s="419">
        <f t="shared" si="343"/>
        <v>0</v>
      </c>
      <c r="AE3588" s="419">
        <f t="shared" si="344"/>
        <v>0</v>
      </c>
      <c r="AF3588" s="419">
        <f t="shared" si="345"/>
        <v>0</v>
      </c>
      <c r="AG3588" s="419">
        <f t="shared" si="346"/>
        <v>0</v>
      </c>
      <c r="AH3588" s="419">
        <f t="shared" si="347"/>
        <v>3</v>
      </c>
    </row>
    <row r="3589" spans="1:34" ht="14.5" x14ac:dyDescent="0.35">
      <c r="A3589" s="681" t="s">
        <v>12048</v>
      </c>
      <c r="B3589" s="682" t="s">
        <v>12047</v>
      </c>
      <c r="C3589" s="419"/>
      <c r="D3589" s="419"/>
      <c r="E3589" s="419"/>
      <c r="F3589" s="419"/>
      <c r="G3589" s="419"/>
      <c r="H3589" s="419"/>
      <c r="I3589" s="419"/>
      <c r="J3589" s="419"/>
      <c r="K3589" s="419"/>
      <c r="L3589" s="419"/>
      <c r="M3589" t="s">
        <v>12049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 s="419">
        <f t="shared" ref="AC3589:AC3652" si="348">+Q3589-W3589</f>
        <v>0</v>
      </c>
      <c r="AD3589" s="419">
        <f t="shared" ref="AD3589:AD3652" si="349">+R3589-X3589</f>
        <v>0</v>
      </c>
      <c r="AE3589" s="419">
        <f t="shared" ref="AE3589:AE3652" si="350">+S3589-Y3589</f>
        <v>0</v>
      </c>
      <c r="AF3589" s="419">
        <f t="shared" ref="AF3589:AF3652" si="351">+T3589-Z3589</f>
        <v>0</v>
      </c>
      <c r="AG3589" s="419">
        <f t="shared" ref="AG3589:AG3652" si="352">+U3589-AA3589</f>
        <v>0</v>
      </c>
      <c r="AH3589" s="419">
        <f t="shared" ref="AH3589:AH3652" si="353">+V3589-AB3589</f>
        <v>0</v>
      </c>
    </row>
    <row r="3590" spans="1:34" ht="14.5" x14ac:dyDescent="0.35">
      <c r="A3590" s="681" t="s">
        <v>12051</v>
      </c>
      <c r="B3590" s="682" t="s">
        <v>12050</v>
      </c>
      <c r="C3590" s="419"/>
      <c r="D3590" s="419"/>
      <c r="E3590" s="419"/>
      <c r="F3590" s="419"/>
      <c r="G3590" s="419"/>
      <c r="H3590" s="419"/>
      <c r="I3590" s="419"/>
      <c r="J3590" s="419"/>
      <c r="K3590" s="419"/>
      <c r="L3590" s="419"/>
      <c r="M3590" t="s">
        <v>12052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 s="419">
        <f t="shared" si="348"/>
        <v>0</v>
      </c>
      <c r="AD3590" s="419">
        <f t="shared" si="349"/>
        <v>0</v>
      </c>
      <c r="AE3590" s="419">
        <f t="shared" si="350"/>
        <v>0</v>
      </c>
      <c r="AF3590" s="419">
        <f t="shared" si="351"/>
        <v>0</v>
      </c>
      <c r="AG3590" s="419">
        <f t="shared" si="352"/>
        <v>0</v>
      </c>
      <c r="AH3590" s="419">
        <f t="shared" si="353"/>
        <v>0</v>
      </c>
    </row>
    <row r="3591" spans="1:34" ht="14.5" x14ac:dyDescent="0.35">
      <c r="A3591" s="681" t="s">
        <v>7789</v>
      </c>
      <c r="B3591" s="682" t="s">
        <v>6786</v>
      </c>
      <c r="C3591" s="419"/>
      <c r="D3591" s="419"/>
      <c r="E3591" s="419"/>
      <c r="F3591" s="419"/>
      <c r="G3591" s="419"/>
      <c r="H3591" s="419"/>
      <c r="I3591" s="419"/>
      <c r="J3591" s="419"/>
      <c r="K3591" s="419"/>
      <c r="L3591" s="419"/>
      <c r="M3591" t="s">
        <v>13873</v>
      </c>
      <c r="N3591">
        <v>3</v>
      </c>
      <c r="O3591">
        <v>2</v>
      </c>
      <c r="P3591">
        <v>1</v>
      </c>
      <c r="Q3591">
        <v>1</v>
      </c>
      <c r="R3591">
        <v>2</v>
      </c>
      <c r="S3591">
        <v>0</v>
      </c>
      <c r="T3591">
        <v>0</v>
      </c>
      <c r="U3591">
        <v>0</v>
      </c>
      <c r="V3591">
        <v>0</v>
      </c>
      <c r="W3591">
        <v>1</v>
      </c>
      <c r="X3591">
        <v>1</v>
      </c>
      <c r="Y3591">
        <v>0</v>
      </c>
      <c r="Z3591">
        <v>0</v>
      </c>
      <c r="AA3591">
        <v>0</v>
      </c>
      <c r="AB3591">
        <v>0</v>
      </c>
      <c r="AC3591" s="419">
        <f t="shared" si="348"/>
        <v>0</v>
      </c>
      <c r="AD3591" s="419">
        <f t="shared" si="349"/>
        <v>1</v>
      </c>
      <c r="AE3591" s="419">
        <f t="shared" si="350"/>
        <v>0</v>
      </c>
      <c r="AF3591" s="419">
        <f t="shared" si="351"/>
        <v>0</v>
      </c>
      <c r="AG3591" s="419">
        <f t="shared" si="352"/>
        <v>0</v>
      </c>
      <c r="AH3591" s="419">
        <f t="shared" si="353"/>
        <v>0</v>
      </c>
    </row>
    <row r="3592" spans="1:34" ht="14.5" x14ac:dyDescent="0.35">
      <c r="A3592" s="681" t="s">
        <v>12056</v>
      </c>
      <c r="B3592" s="682" t="s">
        <v>12055</v>
      </c>
      <c r="C3592" s="419"/>
      <c r="D3592" s="419"/>
      <c r="E3592" s="419"/>
      <c r="F3592" s="419"/>
      <c r="G3592" s="419"/>
      <c r="H3592" s="419"/>
      <c r="I3592" s="419"/>
      <c r="J3592" s="419"/>
      <c r="K3592" s="419"/>
      <c r="L3592" s="419"/>
      <c r="M3592" t="s">
        <v>12057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 s="419">
        <f t="shared" si="348"/>
        <v>0</v>
      </c>
      <c r="AD3592" s="419">
        <f t="shared" si="349"/>
        <v>0</v>
      </c>
      <c r="AE3592" s="419">
        <f t="shared" si="350"/>
        <v>0</v>
      </c>
      <c r="AF3592" s="419">
        <f t="shared" si="351"/>
        <v>0</v>
      </c>
      <c r="AG3592" s="419">
        <f t="shared" si="352"/>
        <v>0</v>
      </c>
      <c r="AH3592" s="419">
        <f t="shared" si="353"/>
        <v>0</v>
      </c>
    </row>
    <row r="3593" spans="1:34" ht="14.5" x14ac:dyDescent="0.35">
      <c r="A3593" s="681" t="s">
        <v>8726</v>
      </c>
      <c r="B3593" s="682" t="s">
        <v>8724</v>
      </c>
      <c r="C3593" s="419"/>
      <c r="D3593" s="419"/>
      <c r="E3593" s="419"/>
      <c r="F3593" s="419"/>
      <c r="G3593" s="419"/>
      <c r="H3593" s="419"/>
      <c r="I3593" s="419"/>
      <c r="J3593" s="419"/>
      <c r="K3593" s="419"/>
      <c r="L3593" s="419"/>
      <c r="M3593" t="s">
        <v>22769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 s="419">
        <f t="shared" si="348"/>
        <v>0</v>
      </c>
      <c r="AD3593" s="419">
        <f t="shared" si="349"/>
        <v>0</v>
      </c>
      <c r="AE3593" s="419">
        <f t="shared" si="350"/>
        <v>0</v>
      </c>
      <c r="AF3593" s="419">
        <f t="shared" si="351"/>
        <v>0</v>
      </c>
      <c r="AG3593" s="419">
        <f t="shared" si="352"/>
        <v>0</v>
      </c>
      <c r="AH3593" s="419">
        <f t="shared" si="353"/>
        <v>0</v>
      </c>
    </row>
    <row r="3594" spans="1:34" ht="14.5" x14ac:dyDescent="0.35">
      <c r="A3594" s="681" t="s">
        <v>12100</v>
      </c>
      <c r="B3594" s="682" t="s">
        <v>12099</v>
      </c>
      <c r="C3594" s="419"/>
      <c r="D3594" s="419"/>
      <c r="E3594" s="419"/>
      <c r="F3594" s="419"/>
      <c r="G3594" s="419"/>
      <c r="H3594" s="419"/>
      <c r="I3594" s="419"/>
      <c r="J3594" s="419"/>
      <c r="K3594" s="419"/>
      <c r="L3594" s="419"/>
      <c r="M3594" t="s">
        <v>12101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 s="419">
        <f t="shared" si="348"/>
        <v>0</v>
      </c>
      <c r="AD3594" s="419">
        <f t="shared" si="349"/>
        <v>0</v>
      </c>
      <c r="AE3594" s="419">
        <f t="shared" si="350"/>
        <v>0</v>
      </c>
      <c r="AF3594" s="419">
        <f t="shared" si="351"/>
        <v>0</v>
      </c>
      <c r="AG3594" s="419">
        <f t="shared" si="352"/>
        <v>0</v>
      </c>
      <c r="AH3594" s="419">
        <f t="shared" si="353"/>
        <v>0</v>
      </c>
    </row>
    <row r="3595" spans="1:34" ht="14.5" x14ac:dyDescent="0.35">
      <c r="A3595" s="681" t="s">
        <v>12008</v>
      </c>
      <c r="B3595" s="682" t="s">
        <v>12007</v>
      </c>
      <c r="C3595" s="419"/>
      <c r="D3595" s="419"/>
      <c r="E3595" s="419"/>
      <c r="F3595" s="419"/>
      <c r="G3595" s="419"/>
      <c r="H3595" s="419"/>
      <c r="I3595" s="419"/>
      <c r="J3595" s="419"/>
      <c r="K3595" s="419"/>
      <c r="L3595" s="419"/>
      <c r="M3595" t="s">
        <v>536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 s="419">
        <f t="shared" si="348"/>
        <v>0</v>
      </c>
      <c r="AD3595" s="419">
        <f t="shared" si="349"/>
        <v>0</v>
      </c>
      <c r="AE3595" s="419">
        <f t="shared" si="350"/>
        <v>0</v>
      </c>
      <c r="AF3595" s="419">
        <f t="shared" si="351"/>
        <v>0</v>
      </c>
      <c r="AG3595" s="419">
        <f t="shared" si="352"/>
        <v>0</v>
      </c>
      <c r="AH3595" s="419">
        <f t="shared" si="353"/>
        <v>0</v>
      </c>
    </row>
    <row r="3596" spans="1:34" ht="14.5" x14ac:dyDescent="0.35">
      <c r="A3596" s="681" t="s">
        <v>12033</v>
      </c>
      <c r="B3596" s="682" t="s">
        <v>12032</v>
      </c>
      <c r="C3596" s="419"/>
      <c r="D3596" s="419"/>
      <c r="E3596" s="419"/>
      <c r="F3596" s="419"/>
      <c r="G3596" s="419"/>
      <c r="H3596" s="419"/>
      <c r="I3596" s="419"/>
      <c r="J3596" s="419"/>
      <c r="K3596" s="419"/>
      <c r="L3596" s="419"/>
      <c r="M3596" t="s">
        <v>3854</v>
      </c>
      <c r="N3596">
        <v>6</v>
      </c>
      <c r="O3596">
        <v>2</v>
      </c>
      <c r="P3596">
        <v>4</v>
      </c>
      <c r="Q3596">
        <v>0</v>
      </c>
      <c r="R3596">
        <v>1</v>
      </c>
      <c r="S3596">
        <v>1</v>
      </c>
      <c r="T3596">
        <v>3</v>
      </c>
      <c r="U3596">
        <v>1</v>
      </c>
      <c r="V3596">
        <v>0</v>
      </c>
      <c r="W3596">
        <v>0</v>
      </c>
      <c r="X3596">
        <v>1</v>
      </c>
      <c r="Y3596">
        <v>1</v>
      </c>
      <c r="Z3596">
        <v>0</v>
      </c>
      <c r="AA3596">
        <v>0</v>
      </c>
      <c r="AB3596">
        <v>0</v>
      </c>
      <c r="AC3596" s="419">
        <f t="shared" si="348"/>
        <v>0</v>
      </c>
      <c r="AD3596" s="419">
        <f t="shared" si="349"/>
        <v>0</v>
      </c>
      <c r="AE3596" s="419">
        <f t="shared" si="350"/>
        <v>0</v>
      </c>
      <c r="AF3596" s="419">
        <f t="shared" si="351"/>
        <v>3</v>
      </c>
      <c r="AG3596" s="419">
        <f t="shared" si="352"/>
        <v>1</v>
      </c>
      <c r="AH3596" s="419">
        <f t="shared" si="353"/>
        <v>0</v>
      </c>
    </row>
    <row r="3597" spans="1:34" ht="14.5" x14ac:dyDescent="0.35">
      <c r="A3597" s="681" t="s">
        <v>12023</v>
      </c>
      <c r="B3597" s="682" t="s">
        <v>12022</v>
      </c>
      <c r="C3597" s="419"/>
      <c r="D3597" s="419"/>
      <c r="E3597" s="419"/>
      <c r="F3597" s="419"/>
      <c r="G3597" s="419"/>
      <c r="H3597" s="419"/>
      <c r="I3597" s="419"/>
      <c r="J3597" s="419"/>
      <c r="K3597" s="419"/>
      <c r="L3597" s="419"/>
      <c r="M3597" t="s">
        <v>748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 s="419">
        <f t="shared" si="348"/>
        <v>0</v>
      </c>
      <c r="AD3597" s="419">
        <f t="shared" si="349"/>
        <v>0</v>
      </c>
      <c r="AE3597" s="419">
        <f t="shared" si="350"/>
        <v>0</v>
      </c>
      <c r="AF3597" s="419">
        <f t="shared" si="351"/>
        <v>0</v>
      </c>
      <c r="AG3597" s="419">
        <f t="shared" si="352"/>
        <v>0</v>
      </c>
      <c r="AH3597" s="419">
        <f t="shared" si="353"/>
        <v>0</v>
      </c>
    </row>
    <row r="3598" spans="1:34" ht="14.5" x14ac:dyDescent="0.35">
      <c r="A3598" s="681" t="s">
        <v>7823</v>
      </c>
      <c r="B3598" s="682" t="s">
        <v>6787</v>
      </c>
      <c r="C3598" s="419"/>
      <c r="D3598" s="419"/>
      <c r="E3598" s="419"/>
      <c r="F3598" s="419"/>
      <c r="G3598" s="419"/>
      <c r="H3598" s="419"/>
      <c r="I3598" s="419"/>
      <c r="J3598" s="419"/>
      <c r="K3598" s="419"/>
      <c r="L3598" s="419"/>
      <c r="M3598" t="s">
        <v>6788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 s="419">
        <f t="shared" si="348"/>
        <v>0</v>
      </c>
      <c r="AD3598" s="419">
        <f t="shared" si="349"/>
        <v>0</v>
      </c>
      <c r="AE3598" s="419">
        <f t="shared" si="350"/>
        <v>0</v>
      </c>
      <c r="AF3598" s="419">
        <f t="shared" si="351"/>
        <v>0</v>
      </c>
      <c r="AG3598" s="419">
        <f t="shared" si="352"/>
        <v>0</v>
      </c>
      <c r="AH3598" s="419">
        <f t="shared" si="353"/>
        <v>0</v>
      </c>
    </row>
    <row r="3599" spans="1:34" ht="14.5" x14ac:dyDescent="0.35">
      <c r="A3599" s="681" t="s">
        <v>7691</v>
      </c>
      <c r="B3599" s="682" t="s">
        <v>6789</v>
      </c>
      <c r="C3599" s="419"/>
      <c r="D3599" s="419"/>
      <c r="E3599" s="419"/>
      <c r="F3599" s="419"/>
      <c r="G3599" s="419"/>
      <c r="H3599" s="419"/>
      <c r="I3599" s="419"/>
      <c r="J3599" s="419"/>
      <c r="K3599" s="419"/>
      <c r="L3599" s="419"/>
      <c r="M3599" t="s">
        <v>3969</v>
      </c>
      <c r="N3599">
        <v>3</v>
      </c>
      <c r="O3599">
        <v>0</v>
      </c>
      <c r="P3599">
        <v>3</v>
      </c>
      <c r="Q3599">
        <v>0</v>
      </c>
      <c r="R3599">
        <v>0</v>
      </c>
      <c r="S3599">
        <v>3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 s="419">
        <f t="shared" si="348"/>
        <v>0</v>
      </c>
      <c r="AD3599" s="419">
        <f t="shared" si="349"/>
        <v>0</v>
      </c>
      <c r="AE3599" s="419">
        <f t="shared" si="350"/>
        <v>3</v>
      </c>
      <c r="AF3599" s="419">
        <f t="shared" si="351"/>
        <v>0</v>
      </c>
      <c r="AG3599" s="419">
        <f t="shared" si="352"/>
        <v>0</v>
      </c>
      <c r="AH3599" s="419">
        <f t="shared" si="353"/>
        <v>0</v>
      </c>
    </row>
    <row r="3600" spans="1:34" ht="14.5" x14ac:dyDescent="0.35">
      <c r="A3600" s="681" t="s">
        <v>7692</v>
      </c>
      <c r="B3600" s="682" t="s">
        <v>6790</v>
      </c>
      <c r="C3600" s="419"/>
      <c r="D3600" s="419"/>
      <c r="E3600" s="419"/>
      <c r="F3600" s="419"/>
      <c r="G3600" s="419"/>
      <c r="H3600" s="419"/>
      <c r="I3600" s="419"/>
      <c r="J3600" s="419"/>
      <c r="K3600" s="419"/>
      <c r="L3600" s="419"/>
      <c r="M3600" t="s">
        <v>6791</v>
      </c>
      <c r="N3600">
        <v>31</v>
      </c>
      <c r="O3600">
        <v>20</v>
      </c>
      <c r="P3600">
        <v>11</v>
      </c>
      <c r="Q3600">
        <v>10</v>
      </c>
      <c r="R3600">
        <v>12</v>
      </c>
      <c r="S3600">
        <v>4</v>
      </c>
      <c r="T3600">
        <v>1</v>
      </c>
      <c r="U3600">
        <v>4</v>
      </c>
      <c r="V3600">
        <v>0</v>
      </c>
      <c r="W3600">
        <v>7</v>
      </c>
      <c r="X3600">
        <v>6</v>
      </c>
      <c r="Y3600">
        <v>3</v>
      </c>
      <c r="Z3600">
        <v>0</v>
      </c>
      <c r="AA3600">
        <v>4</v>
      </c>
      <c r="AB3600">
        <v>0</v>
      </c>
      <c r="AC3600" s="419">
        <f t="shared" si="348"/>
        <v>3</v>
      </c>
      <c r="AD3600" s="419">
        <f t="shared" si="349"/>
        <v>6</v>
      </c>
      <c r="AE3600" s="419">
        <f t="shared" si="350"/>
        <v>1</v>
      </c>
      <c r="AF3600" s="419">
        <f t="shared" si="351"/>
        <v>1</v>
      </c>
      <c r="AG3600" s="419">
        <f t="shared" si="352"/>
        <v>0</v>
      </c>
      <c r="AH3600" s="419">
        <f t="shared" si="353"/>
        <v>0</v>
      </c>
    </row>
    <row r="3601" spans="1:34" ht="14.5" x14ac:dyDescent="0.35">
      <c r="A3601" s="681" t="s">
        <v>12078</v>
      </c>
      <c r="B3601" s="682" t="s">
        <v>12077</v>
      </c>
      <c r="C3601" s="419"/>
      <c r="D3601" s="419"/>
      <c r="E3601" s="419"/>
      <c r="F3601" s="419"/>
      <c r="G3601" s="419"/>
      <c r="H3601" s="419"/>
      <c r="I3601" s="419"/>
      <c r="J3601" s="419"/>
      <c r="K3601" s="419"/>
      <c r="L3601" s="419"/>
      <c r="M3601" t="s">
        <v>17389</v>
      </c>
      <c r="N3601">
        <v>2</v>
      </c>
      <c r="O3601">
        <v>2</v>
      </c>
      <c r="P3601">
        <v>0</v>
      </c>
      <c r="Q3601">
        <v>0</v>
      </c>
      <c r="R3601">
        <v>0</v>
      </c>
      <c r="S3601">
        <v>1</v>
      </c>
      <c r="T3601">
        <v>1</v>
      </c>
      <c r="U3601">
        <v>0</v>
      </c>
      <c r="V3601">
        <v>0</v>
      </c>
      <c r="W3601">
        <v>0</v>
      </c>
      <c r="X3601">
        <v>0</v>
      </c>
      <c r="Y3601">
        <v>1</v>
      </c>
      <c r="Z3601">
        <v>1</v>
      </c>
      <c r="AA3601">
        <v>0</v>
      </c>
      <c r="AB3601">
        <v>0</v>
      </c>
      <c r="AC3601" s="419">
        <f t="shared" si="348"/>
        <v>0</v>
      </c>
      <c r="AD3601" s="419">
        <f t="shared" si="349"/>
        <v>0</v>
      </c>
      <c r="AE3601" s="419">
        <f t="shared" si="350"/>
        <v>0</v>
      </c>
      <c r="AF3601" s="419">
        <f t="shared" si="351"/>
        <v>0</v>
      </c>
      <c r="AG3601" s="419">
        <f t="shared" si="352"/>
        <v>0</v>
      </c>
      <c r="AH3601" s="419">
        <f t="shared" si="353"/>
        <v>0</v>
      </c>
    </row>
    <row r="3602" spans="1:34" ht="14.5" x14ac:dyDescent="0.35">
      <c r="A3602" s="681" t="s">
        <v>12080</v>
      </c>
      <c r="B3602" s="682" t="s">
        <v>12079</v>
      </c>
      <c r="C3602" s="419"/>
      <c r="D3602" s="419"/>
      <c r="E3602" s="419"/>
      <c r="F3602" s="419"/>
      <c r="G3602" s="419"/>
      <c r="H3602" s="419"/>
      <c r="I3602" s="419"/>
      <c r="J3602" s="419"/>
      <c r="K3602" s="419"/>
      <c r="L3602" s="419"/>
      <c r="M3602" t="s">
        <v>688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 s="419">
        <f t="shared" si="348"/>
        <v>0</v>
      </c>
      <c r="AD3602" s="419">
        <f t="shared" si="349"/>
        <v>0</v>
      </c>
      <c r="AE3602" s="419">
        <f t="shared" si="350"/>
        <v>0</v>
      </c>
      <c r="AF3602" s="419">
        <f t="shared" si="351"/>
        <v>0</v>
      </c>
      <c r="AG3602" s="419">
        <f t="shared" si="352"/>
        <v>0</v>
      </c>
      <c r="AH3602" s="419">
        <f t="shared" si="353"/>
        <v>0</v>
      </c>
    </row>
    <row r="3603" spans="1:34" ht="14.5" x14ac:dyDescent="0.35">
      <c r="A3603" s="681" t="s">
        <v>12087</v>
      </c>
      <c r="B3603" s="682" t="s">
        <v>12086</v>
      </c>
      <c r="C3603" s="419"/>
      <c r="D3603" s="419"/>
      <c r="E3603" s="419"/>
      <c r="F3603" s="419"/>
      <c r="G3603" s="419"/>
      <c r="H3603" s="419"/>
      <c r="I3603" s="419"/>
      <c r="J3603" s="419"/>
      <c r="K3603" s="419"/>
      <c r="L3603" s="419"/>
      <c r="M3603" t="s">
        <v>12088</v>
      </c>
      <c r="N3603">
        <v>5</v>
      </c>
      <c r="O3603">
        <v>3</v>
      </c>
      <c r="P3603">
        <v>2</v>
      </c>
      <c r="Q3603">
        <v>0</v>
      </c>
      <c r="R3603">
        <v>0</v>
      </c>
      <c r="S3603">
        <v>5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3</v>
      </c>
      <c r="Z3603">
        <v>0</v>
      </c>
      <c r="AA3603">
        <v>0</v>
      </c>
      <c r="AB3603">
        <v>0</v>
      </c>
      <c r="AC3603" s="419">
        <f t="shared" si="348"/>
        <v>0</v>
      </c>
      <c r="AD3603" s="419">
        <f t="shared" si="349"/>
        <v>0</v>
      </c>
      <c r="AE3603" s="419">
        <f t="shared" si="350"/>
        <v>2</v>
      </c>
      <c r="AF3603" s="419">
        <f t="shared" si="351"/>
        <v>0</v>
      </c>
      <c r="AG3603" s="419">
        <f t="shared" si="352"/>
        <v>0</v>
      </c>
      <c r="AH3603" s="419">
        <f t="shared" si="353"/>
        <v>0</v>
      </c>
    </row>
    <row r="3604" spans="1:34" ht="14.5" x14ac:dyDescent="0.35">
      <c r="A3604" s="681" t="s">
        <v>12085</v>
      </c>
      <c r="B3604" s="682" t="s">
        <v>12084</v>
      </c>
      <c r="C3604" s="419"/>
      <c r="D3604" s="419"/>
      <c r="E3604" s="419"/>
      <c r="F3604" s="419"/>
      <c r="G3604" s="419"/>
      <c r="H3604" s="419"/>
      <c r="I3604" s="419"/>
      <c r="J3604" s="419"/>
      <c r="K3604" s="419"/>
      <c r="L3604" s="419"/>
      <c r="M3604" t="s">
        <v>21704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 s="419">
        <f t="shared" si="348"/>
        <v>0</v>
      </c>
      <c r="AD3604" s="419">
        <f t="shared" si="349"/>
        <v>0</v>
      </c>
      <c r="AE3604" s="419">
        <f t="shared" si="350"/>
        <v>0</v>
      </c>
      <c r="AF3604" s="419">
        <f t="shared" si="351"/>
        <v>0</v>
      </c>
      <c r="AG3604" s="419">
        <f t="shared" si="352"/>
        <v>0</v>
      </c>
      <c r="AH3604" s="419">
        <f t="shared" si="353"/>
        <v>0</v>
      </c>
    </row>
    <row r="3605" spans="1:34" ht="14.5" x14ac:dyDescent="0.35">
      <c r="A3605" s="681" t="s">
        <v>7800</v>
      </c>
      <c r="B3605" s="682" t="s">
        <v>6792</v>
      </c>
      <c r="C3605" s="419"/>
      <c r="D3605" s="419"/>
      <c r="E3605" s="419"/>
      <c r="F3605" s="419"/>
      <c r="G3605" s="419"/>
      <c r="H3605" s="419"/>
      <c r="I3605" s="419"/>
      <c r="J3605" s="419"/>
      <c r="K3605" s="419"/>
      <c r="L3605" s="419"/>
      <c r="M3605" t="s">
        <v>6793</v>
      </c>
      <c r="N3605">
        <v>15</v>
      </c>
      <c r="O3605">
        <v>7</v>
      </c>
      <c r="P3605">
        <v>8</v>
      </c>
      <c r="Q3605">
        <v>1</v>
      </c>
      <c r="R3605">
        <v>8</v>
      </c>
      <c r="S3605">
        <v>2</v>
      </c>
      <c r="T3605">
        <v>3</v>
      </c>
      <c r="U3605">
        <v>1</v>
      </c>
      <c r="V3605">
        <v>0</v>
      </c>
      <c r="W3605">
        <v>0</v>
      </c>
      <c r="X3605">
        <v>3</v>
      </c>
      <c r="Y3605">
        <v>2</v>
      </c>
      <c r="Z3605">
        <v>2</v>
      </c>
      <c r="AA3605">
        <v>0</v>
      </c>
      <c r="AB3605">
        <v>0</v>
      </c>
      <c r="AC3605" s="419">
        <f t="shared" si="348"/>
        <v>1</v>
      </c>
      <c r="AD3605" s="419">
        <f t="shared" si="349"/>
        <v>5</v>
      </c>
      <c r="AE3605" s="419">
        <f t="shared" si="350"/>
        <v>0</v>
      </c>
      <c r="AF3605" s="419">
        <f t="shared" si="351"/>
        <v>1</v>
      </c>
      <c r="AG3605" s="419">
        <f t="shared" si="352"/>
        <v>1</v>
      </c>
      <c r="AH3605" s="419">
        <f t="shared" si="353"/>
        <v>0</v>
      </c>
    </row>
    <row r="3606" spans="1:34" ht="14.5" x14ac:dyDescent="0.35">
      <c r="A3606" s="681" t="s">
        <v>8731</v>
      </c>
      <c r="B3606" s="682" t="s">
        <v>8730</v>
      </c>
      <c r="C3606" s="419"/>
      <c r="D3606" s="419"/>
      <c r="E3606" s="419"/>
      <c r="F3606" s="419"/>
      <c r="G3606" s="419"/>
      <c r="H3606" s="419"/>
      <c r="I3606" s="419"/>
      <c r="J3606" s="419"/>
      <c r="K3606" s="419"/>
      <c r="L3606" s="419"/>
      <c r="M3606" t="s">
        <v>5041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 s="419">
        <f t="shared" si="348"/>
        <v>0</v>
      </c>
      <c r="AD3606" s="419">
        <f t="shared" si="349"/>
        <v>0</v>
      </c>
      <c r="AE3606" s="419">
        <f t="shared" si="350"/>
        <v>0</v>
      </c>
      <c r="AF3606" s="419">
        <f t="shared" si="351"/>
        <v>0</v>
      </c>
      <c r="AG3606" s="419">
        <f t="shared" si="352"/>
        <v>0</v>
      </c>
      <c r="AH3606" s="419">
        <f t="shared" si="353"/>
        <v>0</v>
      </c>
    </row>
    <row r="3607" spans="1:34" ht="14.5" x14ac:dyDescent="0.35">
      <c r="A3607" s="681" t="s">
        <v>7904</v>
      </c>
      <c r="B3607" s="682" t="s">
        <v>6794</v>
      </c>
      <c r="C3607" s="419"/>
      <c r="D3607" s="419"/>
      <c r="E3607" s="419"/>
      <c r="F3607" s="419"/>
      <c r="G3607" s="419"/>
      <c r="H3607" s="419"/>
      <c r="I3607" s="419"/>
      <c r="J3607" s="419"/>
      <c r="K3607" s="419"/>
      <c r="L3607" s="419"/>
      <c r="M3607" t="s">
        <v>2915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 s="419">
        <f t="shared" si="348"/>
        <v>0</v>
      </c>
      <c r="AD3607" s="419">
        <f t="shared" si="349"/>
        <v>0</v>
      </c>
      <c r="AE3607" s="419">
        <f t="shared" si="350"/>
        <v>0</v>
      </c>
      <c r="AF3607" s="419">
        <f t="shared" si="351"/>
        <v>0</v>
      </c>
      <c r="AG3607" s="419">
        <f t="shared" si="352"/>
        <v>0</v>
      </c>
      <c r="AH3607" s="419">
        <f t="shared" si="353"/>
        <v>0</v>
      </c>
    </row>
    <row r="3608" spans="1:34" ht="14.5" x14ac:dyDescent="0.35">
      <c r="A3608" s="681" t="s">
        <v>7934</v>
      </c>
      <c r="B3608" s="682" t="s">
        <v>6795</v>
      </c>
      <c r="C3608" s="419"/>
      <c r="D3608" s="419"/>
      <c r="E3608" s="419"/>
      <c r="F3608" s="419"/>
      <c r="G3608" s="419"/>
      <c r="H3608" s="419"/>
      <c r="I3608" s="419"/>
      <c r="J3608" s="419"/>
      <c r="K3608" s="419"/>
      <c r="L3608" s="419"/>
      <c r="M3608" t="s">
        <v>6796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 s="419">
        <f t="shared" si="348"/>
        <v>0</v>
      </c>
      <c r="AD3608" s="419">
        <f t="shared" si="349"/>
        <v>0</v>
      </c>
      <c r="AE3608" s="419">
        <f t="shared" si="350"/>
        <v>0</v>
      </c>
      <c r="AF3608" s="419">
        <f t="shared" si="351"/>
        <v>0</v>
      </c>
      <c r="AG3608" s="419">
        <f t="shared" si="352"/>
        <v>0</v>
      </c>
      <c r="AH3608" s="419">
        <f t="shared" si="353"/>
        <v>0</v>
      </c>
    </row>
    <row r="3609" spans="1:34" ht="14.5" x14ac:dyDescent="0.35">
      <c r="A3609" s="681" t="s">
        <v>12090</v>
      </c>
      <c r="B3609" s="682" t="s">
        <v>12089</v>
      </c>
      <c r="C3609" s="419"/>
      <c r="D3609" s="419"/>
      <c r="E3609" s="419"/>
      <c r="F3609" s="419"/>
      <c r="G3609" s="419"/>
      <c r="H3609" s="419"/>
      <c r="I3609" s="419"/>
      <c r="J3609" s="419"/>
      <c r="K3609" s="419"/>
      <c r="L3609" s="419"/>
      <c r="M3609" t="s">
        <v>17390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 s="419">
        <f t="shared" si="348"/>
        <v>0</v>
      </c>
      <c r="AD3609" s="419">
        <f t="shared" si="349"/>
        <v>0</v>
      </c>
      <c r="AE3609" s="419">
        <f t="shared" si="350"/>
        <v>0</v>
      </c>
      <c r="AF3609" s="419">
        <f t="shared" si="351"/>
        <v>0</v>
      </c>
      <c r="AG3609" s="419">
        <f t="shared" si="352"/>
        <v>0</v>
      </c>
      <c r="AH3609" s="419">
        <f t="shared" si="353"/>
        <v>0</v>
      </c>
    </row>
    <row r="3610" spans="1:34" ht="14.5" x14ac:dyDescent="0.35">
      <c r="A3610" s="681" t="s">
        <v>13880</v>
      </c>
      <c r="B3610" s="682" t="s">
        <v>14342</v>
      </c>
      <c r="C3610" s="419"/>
      <c r="D3610" s="419"/>
      <c r="E3610" s="419"/>
      <c r="F3610" s="419"/>
      <c r="G3610" s="419"/>
      <c r="H3610" s="419"/>
      <c r="I3610" s="419"/>
      <c r="J3610" s="419"/>
      <c r="K3610" s="419"/>
      <c r="L3610" s="419"/>
      <c r="M3610" t="s">
        <v>13876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 s="419">
        <f t="shared" si="348"/>
        <v>0</v>
      </c>
      <c r="AD3610" s="419">
        <f t="shared" si="349"/>
        <v>0</v>
      </c>
      <c r="AE3610" s="419">
        <f t="shared" si="350"/>
        <v>0</v>
      </c>
      <c r="AF3610" s="419">
        <f t="shared" si="351"/>
        <v>0</v>
      </c>
      <c r="AG3610" s="419">
        <f t="shared" si="352"/>
        <v>0</v>
      </c>
      <c r="AH3610" s="419">
        <f t="shared" si="353"/>
        <v>0</v>
      </c>
    </row>
    <row r="3611" spans="1:34" ht="14.5" x14ac:dyDescent="0.35">
      <c r="A3611" s="681" t="s">
        <v>12123</v>
      </c>
      <c r="B3611" s="682" t="s">
        <v>12122</v>
      </c>
      <c r="C3611" s="419"/>
      <c r="D3611" s="419"/>
      <c r="E3611" s="419"/>
      <c r="F3611" s="419"/>
      <c r="G3611" s="419"/>
      <c r="H3611" s="419"/>
      <c r="I3611" s="419"/>
      <c r="J3611" s="419"/>
      <c r="K3611" s="419"/>
      <c r="L3611" s="419"/>
      <c r="M3611" t="s">
        <v>5554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 s="419">
        <f t="shared" si="348"/>
        <v>0</v>
      </c>
      <c r="AD3611" s="419">
        <f t="shared" si="349"/>
        <v>0</v>
      </c>
      <c r="AE3611" s="419">
        <f t="shared" si="350"/>
        <v>0</v>
      </c>
      <c r="AF3611" s="419">
        <f t="shared" si="351"/>
        <v>0</v>
      </c>
      <c r="AG3611" s="419">
        <f t="shared" si="352"/>
        <v>0</v>
      </c>
      <c r="AH3611" s="419">
        <f t="shared" si="353"/>
        <v>0</v>
      </c>
    </row>
    <row r="3612" spans="1:34" ht="14.5" x14ac:dyDescent="0.35">
      <c r="A3612" s="681" t="s">
        <v>8716</v>
      </c>
      <c r="B3612" s="682" t="s">
        <v>8715</v>
      </c>
      <c r="C3612" s="419"/>
      <c r="D3612" s="419"/>
      <c r="E3612" s="419"/>
      <c r="F3612" s="419"/>
      <c r="G3612" s="419"/>
      <c r="H3612" s="419"/>
      <c r="I3612" s="419"/>
      <c r="J3612" s="419"/>
      <c r="K3612" s="419"/>
      <c r="L3612" s="419"/>
      <c r="M3612" t="s">
        <v>217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 s="419">
        <f t="shared" si="348"/>
        <v>0</v>
      </c>
      <c r="AD3612" s="419">
        <f t="shared" si="349"/>
        <v>0</v>
      </c>
      <c r="AE3612" s="419">
        <f t="shared" si="350"/>
        <v>0</v>
      </c>
      <c r="AF3612" s="419">
        <f t="shared" si="351"/>
        <v>0</v>
      </c>
      <c r="AG3612" s="419">
        <f t="shared" si="352"/>
        <v>0</v>
      </c>
      <c r="AH3612" s="419">
        <f t="shared" si="353"/>
        <v>0</v>
      </c>
    </row>
    <row r="3613" spans="1:34" ht="14.5" x14ac:dyDescent="0.35">
      <c r="A3613" s="681" t="s">
        <v>7696</v>
      </c>
      <c r="B3613" s="682" t="s">
        <v>6797</v>
      </c>
      <c r="C3613" s="419"/>
      <c r="D3613" s="419"/>
      <c r="E3613" s="419"/>
      <c r="F3613" s="419"/>
      <c r="G3613" s="419"/>
      <c r="H3613" s="419"/>
      <c r="I3613" s="419"/>
      <c r="J3613" s="419"/>
      <c r="K3613" s="419"/>
      <c r="L3613" s="419"/>
      <c r="M3613" t="s">
        <v>6965</v>
      </c>
      <c r="N3613">
        <v>2</v>
      </c>
      <c r="O3613">
        <v>2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2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2</v>
      </c>
      <c r="AB3613">
        <v>0</v>
      </c>
      <c r="AC3613" s="419">
        <f t="shared" si="348"/>
        <v>0</v>
      </c>
      <c r="AD3613" s="419">
        <f t="shared" si="349"/>
        <v>0</v>
      </c>
      <c r="AE3613" s="419">
        <f t="shared" si="350"/>
        <v>0</v>
      </c>
      <c r="AF3613" s="419">
        <f t="shared" si="351"/>
        <v>0</v>
      </c>
      <c r="AG3613" s="419">
        <f t="shared" si="352"/>
        <v>0</v>
      </c>
      <c r="AH3613" s="419">
        <f t="shared" si="353"/>
        <v>0</v>
      </c>
    </row>
    <row r="3614" spans="1:34" ht="14.5" x14ac:dyDescent="0.35">
      <c r="A3614" s="681" t="s">
        <v>12060</v>
      </c>
      <c r="B3614" s="682" t="s">
        <v>12059</v>
      </c>
      <c r="C3614" s="419"/>
      <c r="D3614" s="419"/>
      <c r="E3614" s="419"/>
      <c r="F3614" s="419"/>
      <c r="G3614" s="419"/>
      <c r="H3614" s="419"/>
      <c r="I3614" s="419"/>
      <c r="J3614" s="419"/>
      <c r="K3614" s="419"/>
      <c r="L3614" s="419"/>
      <c r="M3614" t="s">
        <v>79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 s="419">
        <f t="shared" si="348"/>
        <v>0</v>
      </c>
      <c r="AD3614" s="419">
        <f t="shared" si="349"/>
        <v>0</v>
      </c>
      <c r="AE3614" s="419">
        <f t="shared" si="350"/>
        <v>0</v>
      </c>
      <c r="AF3614" s="419">
        <f t="shared" si="351"/>
        <v>0</v>
      </c>
      <c r="AG3614" s="419">
        <f t="shared" si="352"/>
        <v>0</v>
      </c>
      <c r="AH3614" s="419">
        <f t="shared" si="353"/>
        <v>0</v>
      </c>
    </row>
    <row r="3615" spans="1:34" ht="14.5" x14ac:dyDescent="0.35">
      <c r="A3615" s="681" t="s">
        <v>12015</v>
      </c>
      <c r="B3615" s="682" t="s">
        <v>12014</v>
      </c>
      <c r="C3615" s="419"/>
      <c r="D3615" s="419"/>
      <c r="E3615" s="419"/>
      <c r="F3615" s="419"/>
      <c r="G3615" s="419"/>
      <c r="H3615" s="419"/>
      <c r="I3615" s="419"/>
      <c r="J3615" s="419"/>
      <c r="K3615" s="419"/>
      <c r="L3615" s="419"/>
      <c r="M3615" t="s">
        <v>12016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 s="419">
        <f t="shared" si="348"/>
        <v>0</v>
      </c>
      <c r="AD3615" s="419">
        <f t="shared" si="349"/>
        <v>0</v>
      </c>
      <c r="AE3615" s="419">
        <f t="shared" si="350"/>
        <v>0</v>
      </c>
      <c r="AF3615" s="419">
        <f t="shared" si="351"/>
        <v>0</v>
      </c>
      <c r="AG3615" s="419">
        <f t="shared" si="352"/>
        <v>0</v>
      </c>
      <c r="AH3615" s="419">
        <f t="shared" si="353"/>
        <v>0</v>
      </c>
    </row>
    <row r="3616" spans="1:34" ht="14.5" x14ac:dyDescent="0.35">
      <c r="A3616" s="681" t="s">
        <v>12063</v>
      </c>
      <c r="B3616" s="682" t="s">
        <v>12062</v>
      </c>
      <c r="C3616" s="419"/>
      <c r="D3616" s="419"/>
      <c r="E3616" s="419"/>
      <c r="F3616" s="419"/>
      <c r="G3616" s="419"/>
      <c r="H3616" s="419"/>
      <c r="I3616" s="419"/>
      <c r="J3616" s="419"/>
      <c r="K3616" s="419"/>
      <c r="L3616" s="419"/>
      <c r="M3616" t="s">
        <v>278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 s="419">
        <f t="shared" si="348"/>
        <v>0</v>
      </c>
      <c r="AD3616" s="419">
        <f t="shared" si="349"/>
        <v>0</v>
      </c>
      <c r="AE3616" s="419">
        <f t="shared" si="350"/>
        <v>0</v>
      </c>
      <c r="AF3616" s="419">
        <f t="shared" si="351"/>
        <v>0</v>
      </c>
      <c r="AG3616" s="419">
        <f t="shared" si="352"/>
        <v>0</v>
      </c>
      <c r="AH3616" s="419">
        <f t="shared" si="353"/>
        <v>0</v>
      </c>
    </row>
    <row r="3617" spans="1:34" ht="14.5" x14ac:dyDescent="0.35">
      <c r="A3617" s="681" t="s">
        <v>12083</v>
      </c>
      <c r="B3617" s="682" t="s">
        <v>12082</v>
      </c>
      <c r="C3617" s="419"/>
      <c r="D3617" s="419"/>
      <c r="E3617" s="419"/>
      <c r="F3617" s="419"/>
      <c r="G3617" s="419"/>
      <c r="H3617" s="419"/>
      <c r="I3617" s="419"/>
      <c r="J3617" s="419"/>
      <c r="K3617" s="419"/>
      <c r="L3617" s="419"/>
      <c r="M3617" t="s">
        <v>11304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 s="419">
        <f t="shared" si="348"/>
        <v>0</v>
      </c>
      <c r="AD3617" s="419">
        <f t="shared" si="349"/>
        <v>0</v>
      </c>
      <c r="AE3617" s="419">
        <f t="shared" si="350"/>
        <v>0</v>
      </c>
      <c r="AF3617" s="419">
        <f t="shared" si="351"/>
        <v>0</v>
      </c>
      <c r="AG3617" s="419">
        <f t="shared" si="352"/>
        <v>0</v>
      </c>
      <c r="AH3617" s="419">
        <f t="shared" si="353"/>
        <v>0</v>
      </c>
    </row>
    <row r="3618" spans="1:34" ht="14.5" x14ac:dyDescent="0.35">
      <c r="A3618" s="681" t="s">
        <v>7955</v>
      </c>
      <c r="B3618" s="682" t="s">
        <v>6799</v>
      </c>
      <c r="C3618" s="419"/>
      <c r="D3618" s="419"/>
      <c r="E3618" s="419"/>
      <c r="F3618" s="419"/>
      <c r="G3618" s="419"/>
      <c r="H3618" s="419"/>
      <c r="I3618" s="419"/>
      <c r="J3618" s="419"/>
      <c r="K3618" s="419"/>
      <c r="L3618" s="419"/>
      <c r="M3618" t="s">
        <v>3866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 s="419">
        <f t="shared" si="348"/>
        <v>0</v>
      </c>
      <c r="AD3618" s="419">
        <f t="shared" si="349"/>
        <v>0</v>
      </c>
      <c r="AE3618" s="419">
        <f t="shared" si="350"/>
        <v>0</v>
      </c>
      <c r="AF3618" s="419">
        <f t="shared" si="351"/>
        <v>0</v>
      </c>
      <c r="AG3618" s="419">
        <f t="shared" si="352"/>
        <v>0</v>
      </c>
      <c r="AH3618" s="419">
        <f t="shared" si="353"/>
        <v>0</v>
      </c>
    </row>
    <row r="3619" spans="1:34" ht="14.5" x14ac:dyDescent="0.35">
      <c r="A3619" s="681" t="s">
        <v>12127</v>
      </c>
      <c r="B3619" s="682" t="s">
        <v>12126</v>
      </c>
      <c r="C3619" s="419"/>
      <c r="D3619" s="419"/>
      <c r="E3619" s="419"/>
      <c r="F3619" s="419"/>
      <c r="G3619" s="419"/>
      <c r="H3619" s="419"/>
      <c r="I3619" s="419"/>
      <c r="J3619" s="419"/>
      <c r="K3619" s="419"/>
      <c r="L3619" s="419"/>
      <c r="M3619" t="s">
        <v>12128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 s="419">
        <f t="shared" si="348"/>
        <v>0</v>
      </c>
      <c r="AD3619" s="419">
        <f t="shared" si="349"/>
        <v>0</v>
      </c>
      <c r="AE3619" s="419">
        <f t="shared" si="350"/>
        <v>0</v>
      </c>
      <c r="AF3619" s="419">
        <f t="shared" si="351"/>
        <v>0</v>
      </c>
      <c r="AG3619" s="419">
        <f t="shared" si="352"/>
        <v>0</v>
      </c>
      <c r="AH3619" s="419">
        <f t="shared" si="353"/>
        <v>0</v>
      </c>
    </row>
    <row r="3620" spans="1:34" ht="14.5" x14ac:dyDescent="0.35">
      <c r="A3620" s="681" t="s">
        <v>12109</v>
      </c>
      <c r="B3620" s="682" t="s">
        <v>12108</v>
      </c>
      <c r="C3620" s="419"/>
      <c r="D3620" s="419"/>
      <c r="E3620" s="419"/>
      <c r="F3620" s="419"/>
      <c r="G3620" s="419"/>
      <c r="H3620" s="419"/>
      <c r="I3620" s="419"/>
      <c r="J3620" s="419"/>
      <c r="K3620" s="419"/>
      <c r="L3620" s="419"/>
      <c r="M3620" t="s">
        <v>12110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 s="419">
        <f t="shared" si="348"/>
        <v>0</v>
      </c>
      <c r="AD3620" s="419">
        <f t="shared" si="349"/>
        <v>0</v>
      </c>
      <c r="AE3620" s="419">
        <f t="shared" si="350"/>
        <v>0</v>
      </c>
      <c r="AF3620" s="419">
        <f t="shared" si="351"/>
        <v>0</v>
      </c>
      <c r="AG3620" s="419">
        <f t="shared" si="352"/>
        <v>0</v>
      </c>
      <c r="AH3620" s="419">
        <f t="shared" si="353"/>
        <v>0</v>
      </c>
    </row>
    <row r="3621" spans="1:34" ht="14.5" x14ac:dyDescent="0.35">
      <c r="A3621" s="681" t="s">
        <v>7811</v>
      </c>
      <c r="B3621" s="682" t="s">
        <v>6800</v>
      </c>
      <c r="C3621" s="419"/>
      <c r="D3621" s="419"/>
      <c r="E3621" s="419"/>
      <c r="F3621" s="419"/>
      <c r="G3621" s="419"/>
      <c r="H3621" s="419"/>
      <c r="I3621" s="419"/>
      <c r="J3621" s="419"/>
      <c r="K3621" s="419"/>
      <c r="L3621" s="419"/>
      <c r="M3621" t="s">
        <v>77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 s="419">
        <f t="shared" si="348"/>
        <v>0</v>
      </c>
      <c r="AD3621" s="419">
        <f t="shared" si="349"/>
        <v>0</v>
      </c>
      <c r="AE3621" s="419">
        <f t="shared" si="350"/>
        <v>0</v>
      </c>
      <c r="AF3621" s="419">
        <f t="shared" si="351"/>
        <v>0</v>
      </c>
      <c r="AG3621" s="419">
        <f t="shared" si="352"/>
        <v>0</v>
      </c>
      <c r="AH3621" s="419">
        <f t="shared" si="353"/>
        <v>0</v>
      </c>
    </row>
    <row r="3622" spans="1:34" ht="14.5" x14ac:dyDescent="0.35">
      <c r="A3622" s="681" t="s">
        <v>13882</v>
      </c>
      <c r="B3622" s="682" t="s">
        <v>14342</v>
      </c>
      <c r="C3622" s="419"/>
      <c r="D3622" s="419"/>
      <c r="E3622" s="419"/>
      <c r="F3622" s="419"/>
      <c r="G3622" s="419"/>
      <c r="H3622" s="419"/>
      <c r="I3622" s="419"/>
      <c r="J3622" s="419"/>
      <c r="K3622" s="419"/>
      <c r="L3622" s="419"/>
      <c r="M3622" t="s">
        <v>13883</v>
      </c>
      <c r="N3622">
        <v>5</v>
      </c>
      <c r="O3622">
        <v>1</v>
      </c>
      <c r="P3622">
        <v>4</v>
      </c>
      <c r="Q3622">
        <v>0</v>
      </c>
      <c r="R3622">
        <v>0</v>
      </c>
      <c r="S3622">
        <v>0</v>
      </c>
      <c r="T3622">
        <v>4</v>
      </c>
      <c r="U3622">
        <v>0</v>
      </c>
      <c r="V3622">
        <v>1</v>
      </c>
      <c r="W3622">
        <v>0</v>
      </c>
      <c r="X3622">
        <v>0</v>
      </c>
      <c r="Y3622">
        <v>0</v>
      </c>
      <c r="Z3622">
        <v>1</v>
      </c>
      <c r="AA3622">
        <v>0</v>
      </c>
      <c r="AB3622">
        <v>0</v>
      </c>
      <c r="AC3622" s="419">
        <f t="shared" si="348"/>
        <v>0</v>
      </c>
      <c r="AD3622" s="419">
        <f t="shared" si="349"/>
        <v>0</v>
      </c>
      <c r="AE3622" s="419">
        <f t="shared" si="350"/>
        <v>0</v>
      </c>
      <c r="AF3622" s="419">
        <f t="shared" si="351"/>
        <v>3</v>
      </c>
      <c r="AG3622" s="419">
        <f t="shared" si="352"/>
        <v>0</v>
      </c>
      <c r="AH3622" s="419">
        <f t="shared" si="353"/>
        <v>1</v>
      </c>
    </row>
    <row r="3623" spans="1:34" ht="14.5" x14ac:dyDescent="0.35">
      <c r="A3623" s="681" t="s">
        <v>7745</v>
      </c>
      <c r="B3623" s="682" t="s">
        <v>6801</v>
      </c>
      <c r="C3623" s="419"/>
      <c r="D3623" s="419"/>
      <c r="E3623" s="419"/>
      <c r="F3623" s="419"/>
      <c r="G3623" s="419"/>
      <c r="H3623" s="419"/>
      <c r="I3623" s="419"/>
      <c r="J3623" s="419"/>
      <c r="K3623" s="419"/>
      <c r="L3623" s="419"/>
      <c r="M3623" t="s">
        <v>627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 s="419">
        <f t="shared" si="348"/>
        <v>0</v>
      </c>
      <c r="AD3623" s="419">
        <f t="shared" si="349"/>
        <v>0</v>
      </c>
      <c r="AE3623" s="419">
        <f t="shared" si="350"/>
        <v>0</v>
      </c>
      <c r="AF3623" s="419">
        <f t="shared" si="351"/>
        <v>0</v>
      </c>
      <c r="AG3623" s="419">
        <f t="shared" si="352"/>
        <v>0</v>
      </c>
      <c r="AH3623" s="419">
        <f t="shared" si="353"/>
        <v>0</v>
      </c>
    </row>
    <row r="3624" spans="1:34" ht="14.5" x14ac:dyDescent="0.35">
      <c r="A3624" s="681" t="s">
        <v>8733</v>
      </c>
      <c r="B3624" s="682" t="s">
        <v>8732</v>
      </c>
      <c r="C3624" s="419"/>
      <c r="D3624" s="419"/>
      <c r="E3624" s="419"/>
      <c r="F3624" s="419"/>
      <c r="G3624" s="419"/>
      <c r="H3624" s="419"/>
      <c r="I3624" s="419"/>
      <c r="J3624" s="419"/>
      <c r="K3624" s="419"/>
      <c r="L3624" s="419"/>
      <c r="M3624" t="s">
        <v>12106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 s="419">
        <f t="shared" si="348"/>
        <v>0</v>
      </c>
      <c r="AD3624" s="419">
        <f t="shared" si="349"/>
        <v>0</v>
      </c>
      <c r="AE3624" s="419">
        <f t="shared" si="350"/>
        <v>0</v>
      </c>
      <c r="AF3624" s="419">
        <f t="shared" si="351"/>
        <v>0</v>
      </c>
      <c r="AG3624" s="419">
        <f t="shared" si="352"/>
        <v>0</v>
      </c>
      <c r="AH3624" s="419">
        <f t="shared" si="353"/>
        <v>0</v>
      </c>
    </row>
    <row r="3625" spans="1:34" ht="14.5" x14ac:dyDescent="0.35">
      <c r="A3625" s="681" t="s">
        <v>12148</v>
      </c>
      <c r="B3625" s="682" t="s">
        <v>12147</v>
      </c>
      <c r="C3625" s="419"/>
      <c r="D3625" s="419"/>
      <c r="E3625" s="419"/>
      <c r="F3625" s="419"/>
      <c r="G3625" s="419"/>
      <c r="H3625" s="419"/>
      <c r="I3625" s="419"/>
      <c r="J3625" s="419"/>
      <c r="K3625" s="419"/>
      <c r="L3625" s="419"/>
      <c r="M3625" t="s">
        <v>12149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 s="419">
        <f t="shared" si="348"/>
        <v>0</v>
      </c>
      <c r="AD3625" s="419">
        <f t="shared" si="349"/>
        <v>0</v>
      </c>
      <c r="AE3625" s="419">
        <f t="shared" si="350"/>
        <v>0</v>
      </c>
      <c r="AF3625" s="419">
        <f t="shared" si="351"/>
        <v>0</v>
      </c>
      <c r="AG3625" s="419">
        <f t="shared" si="352"/>
        <v>0</v>
      </c>
      <c r="AH3625" s="419">
        <f t="shared" si="353"/>
        <v>0</v>
      </c>
    </row>
    <row r="3626" spans="1:34" ht="14.5" x14ac:dyDescent="0.35">
      <c r="A3626" s="681" t="s">
        <v>7880</v>
      </c>
      <c r="B3626" s="682" t="s">
        <v>6803</v>
      </c>
      <c r="C3626" s="419"/>
      <c r="D3626" s="419"/>
      <c r="E3626" s="419"/>
      <c r="F3626" s="419"/>
      <c r="G3626" s="419"/>
      <c r="H3626" s="419"/>
      <c r="I3626" s="419"/>
      <c r="J3626" s="419"/>
      <c r="K3626" s="419"/>
      <c r="L3626" s="419"/>
      <c r="M3626" t="s">
        <v>6804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 s="419">
        <f t="shared" si="348"/>
        <v>0</v>
      </c>
      <c r="AD3626" s="419">
        <f t="shared" si="349"/>
        <v>0</v>
      </c>
      <c r="AE3626" s="419">
        <f t="shared" si="350"/>
        <v>0</v>
      </c>
      <c r="AF3626" s="419">
        <f t="shared" si="351"/>
        <v>0</v>
      </c>
      <c r="AG3626" s="419">
        <f t="shared" si="352"/>
        <v>0</v>
      </c>
      <c r="AH3626" s="419">
        <f t="shared" si="353"/>
        <v>0</v>
      </c>
    </row>
    <row r="3627" spans="1:34" ht="14.5" x14ac:dyDescent="0.35">
      <c r="A3627" s="681" t="s">
        <v>8719</v>
      </c>
      <c r="B3627" s="682" t="s">
        <v>8717</v>
      </c>
      <c r="C3627" s="419"/>
      <c r="D3627" s="419"/>
      <c r="E3627" s="419"/>
      <c r="F3627" s="419"/>
      <c r="G3627" s="419"/>
      <c r="H3627" s="419"/>
      <c r="I3627" s="419"/>
      <c r="J3627" s="419"/>
      <c r="K3627" s="419"/>
      <c r="L3627" s="419"/>
      <c r="M3627" t="s">
        <v>8718</v>
      </c>
      <c r="N3627">
        <v>4</v>
      </c>
      <c r="O3627">
        <v>4</v>
      </c>
      <c r="P3627">
        <v>0</v>
      </c>
      <c r="Q3627">
        <v>1</v>
      </c>
      <c r="R3627">
        <v>3</v>
      </c>
      <c r="S3627">
        <v>0</v>
      </c>
      <c r="T3627">
        <v>0</v>
      </c>
      <c r="U3627">
        <v>0</v>
      </c>
      <c r="V3627">
        <v>0</v>
      </c>
      <c r="W3627">
        <v>1</v>
      </c>
      <c r="X3627">
        <v>3</v>
      </c>
      <c r="Y3627">
        <v>0</v>
      </c>
      <c r="Z3627">
        <v>0</v>
      </c>
      <c r="AA3627">
        <v>0</v>
      </c>
      <c r="AB3627">
        <v>0</v>
      </c>
      <c r="AC3627" s="419">
        <f t="shared" si="348"/>
        <v>0</v>
      </c>
      <c r="AD3627" s="419">
        <f t="shared" si="349"/>
        <v>0</v>
      </c>
      <c r="AE3627" s="419">
        <f t="shared" si="350"/>
        <v>0</v>
      </c>
      <c r="AF3627" s="419">
        <f t="shared" si="351"/>
        <v>0</v>
      </c>
      <c r="AG3627" s="419">
        <f t="shared" si="352"/>
        <v>0</v>
      </c>
      <c r="AH3627" s="419">
        <f t="shared" si="353"/>
        <v>0</v>
      </c>
    </row>
    <row r="3628" spans="1:34" ht="14.5" x14ac:dyDescent="0.35">
      <c r="A3628" s="681" t="s">
        <v>12138</v>
      </c>
      <c r="B3628" s="682" t="s">
        <v>12137</v>
      </c>
      <c r="C3628" s="419"/>
      <c r="D3628" s="419"/>
      <c r="E3628" s="419"/>
      <c r="F3628" s="419"/>
      <c r="G3628" s="419"/>
      <c r="H3628" s="419"/>
      <c r="I3628" s="419"/>
      <c r="J3628" s="419"/>
      <c r="K3628" s="419"/>
      <c r="L3628" s="419"/>
      <c r="M3628" t="s">
        <v>12139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 s="419">
        <f t="shared" si="348"/>
        <v>0</v>
      </c>
      <c r="AD3628" s="419">
        <f t="shared" si="349"/>
        <v>0</v>
      </c>
      <c r="AE3628" s="419">
        <f t="shared" si="350"/>
        <v>0</v>
      </c>
      <c r="AF3628" s="419">
        <f t="shared" si="351"/>
        <v>0</v>
      </c>
      <c r="AG3628" s="419">
        <f t="shared" si="352"/>
        <v>0</v>
      </c>
      <c r="AH3628" s="419">
        <f t="shared" si="353"/>
        <v>0</v>
      </c>
    </row>
    <row r="3629" spans="1:34" ht="14.5" x14ac:dyDescent="0.35">
      <c r="A3629" s="681" t="s">
        <v>12135</v>
      </c>
      <c r="B3629" s="682" t="s">
        <v>12134</v>
      </c>
      <c r="C3629" s="419"/>
      <c r="D3629" s="419"/>
      <c r="E3629" s="419"/>
      <c r="F3629" s="419"/>
      <c r="G3629" s="419"/>
      <c r="H3629" s="419"/>
      <c r="I3629" s="419"/>
      <c r="J3629" s="419"/>
      <c r="K3629" s="419"/>
      <c r="L3629" s="419"/>
      <c r="M3629" t="s">
        <v>12136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 s="419">
        <f t="shared" si="348"/>
        <v>0</v>
      </c>
      <c r="AD3629" s="419">
        <f t="shared" si="349"/>
        <v>0</v>
      </c>
      <c r="AE3629" s="419">
        <f t="shared" si="350"/>
        <v>0</v>
      </c>
      <c r="AF3629" s="419">
        <f t="shared" si="351"/>
        <v>0</v>
      </c>
      <c r="AG3629" s="419">
        <f t="shared" si="352"/>
        <v>0</v>
      </c>
      <c r="AH3629" s="419">
        <f t="shared" si="353"/>
        <v>0</v>
      </c>
    </row>
    <row r="3630" spans="1:34" ht="14.5" x14ac:dyDescent="0.35">
      <c r="A3630" s="681" t="s">
        <v>7788</v>
      </c>
      <c r="B3630" s="682" t="s">
        <v>6805</v>
      </c>
      <c r="C3630" s="419"/>
      <c r="D3630" s="419"/>
      <c r="E3630" s="419"/>
      <c r="F3630" s="419"/>
      <c r="G3630" s="419"/>
      <c r="H3630" s="419"/>
      <c r="I3630" s="419"/>
      <c r="J3630" s="419"/>
      <c r="K3630" s="419"/>
      <c r="L3630" s="419"/>
      <c r="M3630" t="s">
        <v>6806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 s="419">
        <f t="shared" si="348"/>
        <v>0</v>
      </c>
      <c r="AD3630" s="419">
        <f t="shared" si="349"/>
        <v>0</v>
      </c>
      <c r="AE3630" s="419">
        <f t="shared" si="350"/>
        <v>0</v>
      </c>
      <c r="AF3630" s="419">
        <f t="shared" si="351"/>
        <v>0</v>
      </c>
      <c r="AG3630" s="419">
        <f t="shared" si="352"/>
        <v>0</v>
      </c>
      <c r="AH3630" s="419">
        <f t="shared" si="353"/>
        <v>0</v>
      </c>
    </row>
    <row r="3631" spans="1:34" ht="14.5" x14ac:dyDescent="0.35">
      <c r="A3631" s="681" t="s">
        <v>13885</v>
      </c>
      <c r="B3631" s="682" t="s">
        <v>14342</v>
      </c>
      <c r="C3631" s="419"/>
      <c r="D3631" s="419"/>
      <c r="E3631" s="419"/>
      <c r="F3631" s="419"/>
      <c r="G3631" s="419"/>
      <c r="H3631" s="419"/>
      <c r="I3631" s="419"/>
      <c r="J3631" s="419"/>
      <c r="K3631" s="419"/>
      <c r="L3631" s="419"/>
      <c r="M3631" t="s">
        <v>13884</v>
      </c>
      <c r="N3631">
        <v>11</v>
      </c>
      <c r="O3631">
        <v>8</v>
      </c>
      <c r="P3631">
        <v>3</v>
      </c>
      <c r="Q3631">
        <v>2</v>
      </c>
      <c r="R3631">
        <v>3</v>
      </c>
      <c r="S3631">
        <v>1</v>
      </c>
      <c r="T3631">
        <v>3</v>
      </c>
      <c r="U3631">
        <v>2</v>
      </c>
      <c r="V3631">
        <v>0</v>
      </c>
      <c r="W3631">
        <v>2</v>
      </c>
      <c r="X3631">
        <v>2</v>
      </c>
      <c r="Y3631">
        <v>1</v>
      </c>
      <c r="Z3631">
        <v>2</v>
      </c>
      <c r="AA3631">
        <v>1</v>
      </c>
      <c r="AB3631">
        <v>0</v>
      </c>
      <c r="AC3631" s="419">
        <f t="shared" si="348"/>
        <v>0</v>
      </c>
      <c r="AD3631" s="419">
        <f t="shared" si="349"/>
        <v>1</v>
      </c>
      <c r="AE3631" s="419">
        <f t="shared" si="350"/>
        <v>0</v>
      </c>
      <c r="AF3631" s="419">
        <f t="shared" si="351"/>
        <v>1</v>
      </c>
      <c r="AG3631" s="419">
        <f t="shared" si="352"/>
        <v>1</v>
      </c>
      <c r="AH3631" s="419">
        <f t="shared" si="353"/>
        <v>0</v>
      </c>
    </row>
    <row r="3632" spans="1:34" ht="14.5" x14ac:dyDescent="0.35">
      <c r="A3632" s="681" t="s">
        <v>13887</v>
      </c>
      <c r="B3632" s="682" t="s">
        <v>14342</v>
      </c>
      <c r="C3632" s="419"/>
      <c r="D3632" s="419"/>
      <c r="E3632" s="419"/>
      <c r="F3632" s="419"/>
      <c r="G3632" s="419"/>
      <c r="H3632" s="419"/>
      <c r="I3632" s="419"/>
      <c r="J3632" s="419"/>
      <c r="K3632" s="419"/>
      <c r="L3632" s="419"/>
      <c r="M3632" t="s">
        <v>22550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 s="419">
        <f t="shared" si="348"/>
        <v>0</v>
      </c>
      <c r="AD3632" s="419">
        <f t="shared" si="349"/>
        <v>0</v>
      </c>
      <c r="AE3632" s="419">
        <f t="shared" si="350"/>
        <v>0</v>
      </c>
      <c r="AF3632" s="419">
        <f t="shared" si="351"/>
        <v>0</v>
      </c>
      <c r="AG3632" s="419">
        <f t="shared" si="352"/>
        <v>0</v>
      </c>
      <c r="AH3632" s="419">
        <f t="shared" si="353"/>
        <v>0</v>
      </c>
    </row>
    <row r="3633" spans="1:34" ht="14.5" x14ac:dyDescent="0.35">
      <c r="A3633" s="681" t="s">
        <v>7754</v>
      </c>
      <c r="B3633" s="682" t="s">
        <v>6808</v>
      </c>
      <c r="C3633" s="419"/>
      <c r="D3633" s="419"/>
      <c r="E3633" s="419"/>
      <c r="F3633" s="419"/>
      <c r="G3633" s="419"/>
      <c r="H3633" s="419"/>
      <c r="I3633" s="419"/>
      <c r="J3633" s="419"/>
      <c r="K3633" s="419"/>
      <c r="L3633" s="419"/>
      <c r="M3633" t="s">
        <v>165</v>
      </c>
      <c r="N3633">
        <v>7</v>
      </c>
      <c r="O3633">
        <v>3</v>
      </c>
      <c r="P3633">
        <v>4</v>
      </c>
      <c r="Q3633">
        <v>3</v>
      </c>
      <c r="R3633">
        <v>0</v>
      </c>
      <c r="S3633">
        <v>0</v>
      </c>
      <c r="T3633">
        <v>3</v>
      </c>
      <c r="U3633">
        <v>1</v>
      </c>
      <c r="V3633">
        <v>0</v>
      </c>
      <c r="W3633">
        <v>2</v>
      </c>
      <c r="X3633">
        <v>0</v>
      </c>
      <c r="Y3633">
        <v>0</v>
      </c>
      <c r="Z3633">
        <v>1</v>
      </c>
      <c r="AA3633">
        <v>0</v>
      </c>
      <c r="AB3633">
        <v>0</v>
      </c>
      <c r="AC3633" s="419">
        <f t="shared" si="348"/>
        <v>1</v>
      </c>
      <c r="AD3633" s="419">
        <f t="shared" si="349"/>
        <v>0</v>
      </c>
      <c r="AE3633" s="419">
        <f t="shared" si="350"/>
        <v>0</v>
      </c>
      <c r="AF3633" s="419">
        <f t="shared" si="351"/>
        <v>2</v>
      </c>
      <c r="AG3633" s="419">
        <f t="shared" si="352"/>
        <v>1</v>
      </c>
      <c r="AH3633" s="419">
        <f t="shared" si="353"/>
        <v>0</v>
      </c>
    </row>
    <row r="3634" spans="1:34" ht="14.5" x14ac:dyDescent="0.35">
      <c r="A3634" s="681" t="s">
        <v>12113</v>
      </c>
      <c r="B3634" s="682" t="s">
        <v>12112</v>
      </c>
      <c r="C3634" s="419"/>
      <c r="D3634" s="419"/>
      <c r="E3634" s="419"/>
      <c r="F3634" s="419"/>
      <c r="G3634" s="419"/>
      <c r="H3634" s="419"/>
      <c r="I3634" s="419"/>
      <c r="J3634" s="419"/>
      <c r="K3634" s="419"/>
      <c r="L3634" s="419"/>
      <c r="M3634" t="s">
        <v>12114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 s="419">
        <f t="shared" si="348"/>
        <v>0</v>
      </c>
      <c r="AD3634" s="419">
        <f t="shared" si="349"/>
        <v>0</v>
      </c>
      <c r="AE3634" s="419">
        <f t="shared" si="350"/>
        <v>0</v>
      </c>
      <c r="AF3634" s="419">
        <f t="shared" si="351"/>
        <v>0</v>
      </c>
      <c r="AG3634" s="419">
        <f t="shared" si="352"/>
        <v>0</v>
      </c>
      <c r="AH3634" s="419">
        <f t="shared" si="353"/>
        <v>0</v>
      </c>
    </row>
    <row r="3635" spans="1:34" ht="14.5" x14ac:dyDescent="0.35">
      <c r="A3635" s="681" t="s">
        <v>12116</v>
      </c>
      <c r="B3635" s="682" t="s">
        <v>12115</v>
      </c>
      <c r="C3635" s="419"/>
      <c r="D3635" s="419"/>
      <c r="E3635" s="419"/>
      <c r="F3635" s="419"/>
      <c r="G3635" s="419"/>
      <c r="H3635" s="419"/>
      <c r="I3635" s="419"/>
      <c r="J3635" s="419"/>
      <c r="K3635" s="419"/>
      <c r="L3635" s="419"/>
      <c r="M3635" t="s">
        <v>12117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 s="419">
        <f t="shared" si="348"/>
        <v>0</v>
      </c>
      <c r="AD3635" s="419">
        <f t="shared" si="349"/>
        <v>0</v>
      </c>
      <c r="AE3635" s="419">
        <f t="shared" si="350"/>
        <v>0</v>
      </c>
      <c r="AF3635" s="419">
        <f t="shared" si="351"/>
        <v>0</v>
      </c>
      <c r="AG3635" s="419">
        <f t="shared" si="352"/>
        <v>0</v>
      </c>
      <c r="AH3635" s="419">
        <f t="shared" si="353"/>
        <v>0</v>
      </c>
    </row>
    <row r="3636" spans="1:34" ht="14.5" x14ac:dyDescent="0.35">
      <c r="A3636" s="681" t="s">
        <v>12027</v>
      </c>
      <c r="B3636" s="682" t="s">
        <v>12026</v>
      </c>
      <c r="C3636" s="419"/>
      <c r="D3636" s="419"/>
      <c r="E3636" s="419"/>
      <c r="F3636" s="419"/>
      <c r="G3636" s="419"/>
      <c r="H3636" s="419"/>
      <c r="I3636" s="419"/>
      <c r="J3636" s="419"/>
      <c r="K3636" s="419"/>
      <c r="L3636" s="419"/>
      <c r="M3636" t="s">
        <v>12028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 s="419">
        <f t="shared" si="348"/>
        <v>0</v>
      </c>
      <c r="AD3636" s="419">
        <f t="shared" si="349"/>
        <v>0</v>
      </c>
      <c r="AE3636" s="419">
        <f t="shared" si="350"/>
        <v>0</v>
      </c>
      <c r="AF3636" s="419">
        <f t="shared" si="351"/>
        <v>0</v>
      </c>
      <c r="AG3636" s="419">
        <f t="shared" si="352"/>
        <v>0</v>
      </c>
      <c r="AH3636" s="419">
        <f t="shared" si="353"/>
        <v>0</v>
      </c>
    </row>
    <row r="3637" spans="1:34" ht="14.5" x14ac:dyDescent="0.35">
      <c r="A3637" s="681" t="s">
        <v>12037</v>
      </c>
      <c r="B3637" s="682" t="s">
        <v>12036</v>
      </c>
      <c r="C3637" s="419"/>
      <c r="D3637" s="419"/>
      <c r="E3637" s="419"/>
      <c r="F3637" s="419"/>
      <c r="G3637" s="419"/>
      <c r="H3637" s="419"/>
      <c r="I3637" s="419"/>
      <c r="J3637" s="419"/>
      <c r="K3637" s="419"/>
      <c r="L3637" s="419"/>
      <c r="M3637" t="s">
        <v>12038</v>
      </c>
      <c r="N3637">
        <v>1</v>
      </c>
      <c r="O3637">
        <v>0</v>
      </c>
      <c r="P3637">
        <v>1</v>
      </c>
      <c r="Q3637">
        <v>0</v>
      </c>
      <c r="R3637">
        <v>0</v>
      </c>
      <c r="S3637">
        <v>0</v>
      </c>
      <c r="T3637">
        <v>1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 s="419">
        <f t="shared" si="348"/>
        <v>0</v>
      </c>
      <c r="AD3637" s="419">
        <f t="shared" si="349"/>
        <v>0</v>
      </c>
      <c r="AE3637" s="419">
        <f t="shared" si="350"/>
        <v>0</v>
      </c>
      <c r="AF3637" s="419">
        <f t="shared" si="351"/>
        <v>1</v>
      </c>
      <c r="AG3637" s="419">
        <f t="shared" si="352"/>
        <v>0</v>
      </c>
      <c r="AH3637" s="419">
        <f t="shared" si="353"/>
        <v>0</v>
      </c>
    </row>
    <row r="3638" spans="1:34" ht="14.5" x14ac:dyDescent="0.35">
      <c r="A3638" s="681" t="s">
        <v>7718</v>
      </c>
      <c r="B3638" s="682" t="s">
        <v>6809</v>
      </c>
      <c r="C3638" s="419"/>
      <c r="D3638" s="419"/>
      <c r="E3638" s="419"/>
      <c r="F3638" s="419"/>
      <c r="G3638" s="419"/>
      <c r="H3638" s="419"/>
      <c r="I3638" s="419"/>
      <c r="J3638" s="419"/>
      <c r="K3638" s="419"/>
      <c r="L3638" s="419"/>
      <c r="M3638" t="s">
        <v>6810</v>
      </c>
      <c r="N3638">
        <v>25</v>
      </c>
      <c r="O3638">
        <v>13</v>
      </c>
      <c r="P3638">
        <v>12</v>
      </c>
      <c r="Q3638">
        <v>3</v>
      </c>
      <c r="R3638">
        <v>8</v>
      </c>
      <c r="S3638">
        <v>8</v>
      </c>
      <c r="T3638">
        <v>0</v>
      </c>
      <c r="U3638">
        <v>2</v>
      </c>
      <c r="V3638">
        <v>4</v>
      </c>
      <c r="W3638">
        <v>1</v>
      </c>
      <c r="X3638">
        <v>4</v>
      </c>
      <c r="Y3638">
        <v>3</v>
      </c>
      <c r="Z3638">
        <v>0</v>
      </c>
      <c r="AA3638">
        <v>2</v>
      </c>
      <c r="AB3638">
        <v>3</v>
      </c>
      <c r="AC3638" s="419">
        <f t="shared" si="348"/>
        <v>2</v>
      </c>
      <c r="AD3638" s="419">
        <f t="shared" si="349"/>
        <v>4</v>
      </c>
      <c r="AE3638" s="419">
        <f t="shared" si="350"/>
        <v>5</v>
      </c>
      <c r="AF3638" s="419">
        <f t="shared" si="351"/>
        <v>0</v>
      </c>
      <c r="AG3638" s="419">
        <f t="shared" si="352"/>
        <v>0</v>
      </c>
      <c r="AH3638" s="419">
        <f t="shared" si="353"/>
        <v>1</v>
      </c>
    </row>
    <row r="3639" spans="1:34" ht="14.5" x14ac:dyDescent="0.35">
      <c r="A3639" s="681" t="s">
        <v>7693</v>
      </c>
      <c r="B3639" s="682" t="s">
        <v>6811</v>
      </c>
      <c r="C3639" s="419"/>
      <c r="D3639" s="419"/>
      <c r="E3639" s="419"/>
      <c r="F3639" s="419"/>
      <c r="G3639" s="419"/>
      <c r="H3639" s="419"/>
      <c r="I3639" s="419"/>
      <c r="J3639" s="419"/>
      <c r="K3639" s="419"/>
      <c r="L3639" s="419"/>
      <c r="M3639" t="s">
        <v>6812</v>
      </c>
      <c r="N3639">
        <v>59</v>
      </c>
      <c r="O3639">
        <v>25</v>
      </c>
      <c r="P3639">
        <v>34</v>
      </c>
      <c r="Q3639">
        <v>13</v>
      </c>
      <c r="R3639">
        <v>8</v>
      </c>
      <c r="S3639">
        <v>2</v>
      </c>
      <c r="T3639">
        <v>21</v>
      </c>
      <c r="U3639">
        <v>4</v>
      </c>
      <c r="V3639">
        <v>11</v>
      </c>
      <c r="W3639">
        <v>7</v>
      </c>
      <c r="X3639">
        <v>2</v>
      </c>
      <c r="Y3639">
        <v>0</v>
      </c>
      <c r="Z3639">
        <v>7</v>
      </c>
      <c r="AA3639">
        <v>4</v>
      </c>
      <c r="AB3639">
        <v>5</v>
      </c>
      <c r="AC3639" s="419">
        <f t="shared" si="348"/>
        <v>6</v>
      </c>
      <c r="AD3639" s="419">
        <f t="shared" si="349"/>
        <v>6</v>
      </c>
      <c r="AE3639" s="419">
        <f t="shared" si="350"/>
        <v>2</v>
      </c>
      <c r="AF3639" s="419">
        <f t="shared" si="351"/>
        <v>14</v>
      </c>
      <c r="AG3639" s="419">
        <f t="shared" si="352"/>
        <v>0</v>
      </c>
      <c r="AH3639" s="419">
        <f t="shared" si="353"/>
        <v>6</v>
      </c>
    </row>
    <row r="3640" spans="1:34" ht="14.5" x14ac:dyDescent="0.35">
      <c r="A3640" s="681" t="s">
        <v>7694</v>
      </c>
      <c r="B3640" s="682" t="s">
        <v>6814</v>
      </c>
      <c r="C3640" s="419"/>
      <c r="D3640" s="419"/>
      <c r="E3640" s="419"/>
      <c r="F3640" s="419"/>
      <c r="G3640" s="419"/>
      <c r="H3640" s="419"/>
      <c r="I3640" s="419"/>
      <c r="J3640" s="419"/>
      <c r="K3640" s="419"/>
      <c r="L3640" s="419"/>
      <c r="M3640" t="s">
        <v>328</v>
      </c>
      <c r="N3640">
        <v>5</v>
      </c>
      <c r="O3640">
        <v>4</v>
      </c>
      <c r="P3640">
        <v>1</v>
      </c>
      <c r="Q3640">
        <v>2</v>
      </c>
      <c r="R3640">
        <v>1</v>
      </c>
      <c r="S3640">
        <v>0</v>
      </c>
      <c r="T3640">
        <v>1</v>
      </c>
      <c r="U3640">
        <v>1</v>
      </c>
      <c r="V3640">
        <v>0</v>
      </c>
      <c r="W3640">
        <v>2</v>
      </c>
      <c r="X3640">
        <v>1</v>
      </c>
      <c r="Y3640">
        <v>0</v>
      </c>
      <c r="Z3640">
        <v>1</v>
      </c>
      <c r="AA3640">
        <v>0</v>
      </c>
      <c r="AB3640">
        <v>0</v>
      </c>
      <c r="AC3640" s="419">
        <f t="shared" si="348"/>
        <v>0</v>
      </c>
      <c r="AD3640" s="419">
        <f t="shared" si="349"/>
        <v>0</v>
      </c>
      <c r="AE3640" s="419">
        <f t="shared" si="350"/>
        <v>0</v>
      </c>
      <c r="AF3640" s="419">
        <f t="shared" si="351"/>
        <v>0</v>
      </c>
      <c r="AG3640" s="419">
        <f t="shared" si="352"/>
        <v>1</v>
      </c>
      <c r="AH3640" s="419">
        <f t="shared" si="353"/>
        <v>0</v>
      </c>
    </row>
    <row r="3641" spans="1:34" ht="14.5" x14ac:dyDescent="0.35">
      <c r="A3641" s="681" t="s">
        <v>13889</v>
      </c>
      <c r="B3641" s="682" t="s">
        <v>14342</v>
      </c>
      <c r="C3641" s="419"/>
      <c r="D3641" s="419"/>
      <c r="E3641" s="419"/>
      <c r="F3641" s="419"/>
      <c r="G3641" s="419"/>
      <c r="H3641" s="419"/>
      <c r="I3641" s="419"/>
      <c r="J3641" s="419"/>
      <c r="K3641" s="419"/>
      <c r="L3641" s="419"/>
      <c r="M3641" t="s">
        <v>74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 s="419">
        <f t="shared" si="348"/>
        <v>0</v>
      </c>
      <c r="AD3641" s="419">
        <f t="shared" si="349"/>
        <v>0</v>
      </c>
      <c r="AE3641" s="419">
        <f t="shared" si="350"/>
        <v>0</v>
      </c>
      <c r="AF3641" s="419">
        <f t="shared" si="351"/>
        <v>0</v>
      </c>
      <c r="AG3641" s="419">
        <f t="shared" si="352"/>
        <v>0</v>
      </c>
      <c r="AH3641" s="419">
        <f t="shared" si="353"/>
        <v>0</v>
      </c>
    </row>
    <row r="3642" spans="1:34" ht="14.5" x14ac:dyDescent="0.35">
      <c r="A3642" s="681" t="s">
        <v>13894</v>
      </c>
      <c r="B3642" s="682" t="s">
        <v>14342</v>
      </c>
      <c r="C3642" s="419"/>
      <c r="D3642" s="419"/>
      <c r="E3642" s="419"/>
      <c r="F3642" s="419"/>
      <c r="G3642" s="419"/>
      <c r="H3642" s="419"/>
      <c r="I3642" s="419"/>
      <c r="J3642" s="419"/>
      <c r="K3642" s="419"/>
      <c r="L3642" s="419"/>
      <c r="M3642" t="s">
        <v>18460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 s="419">
        <f t="shared" si="348"/>
        <v>0</v>
      </c>
      <c r="AD3642" s="419">
        <f t="shared" si="349"/>
        <v>0</v>
      </c>
      <c r="AE3642" s="419">
        <f t="shared" si="350"/>
        <v>0</v>
      </c>
      <c r="AF3642" s="419">
        <f t="shared" si="351"/>
        <v>0</v>
      </c>
      <c r="AG3642" s="419">
        <f t="shared" si="352"/>
        <v>0</v>
      </c>
      <c r="AH3642" s="419">
        <f t="shared" si="353"/>
        <v>0</v>
      </c>
    </row>
    <row r="3643" spans="1:34" ht="14.5" x14ac:dyDescent="0.35">
      <c r="A3643" s="681" t="s">
        <v>13898</v>
      </c>
      <c r="B3643" s="682" t="s">
        <v>14342</v>
      </c>
      <c r="C3643" s="419"/>
      <c r="D3643" s="419"/>
      <c r="E3643" s="419"/>
      <c r="F3643" s="419"/>
      <c r="G3643" s="419"/>
      <c r="H3643" s="419"/>
      <c r="I3643" s="419"/>
      <c r="J3643" s="419"/>
      <c r="K3643" s="419"/>
      <c r="L3643" s="419"/>
      <c r="M3643" t="s">
        <v>13895</v>
      </c>
      <c r="N3643">
        <v>9</v>
      </c>
      <c r="O3643">
        <v>6</v>
      </c>
      <c r="P3643">
        <v>3</v>
      </c>
      <c r="Q3643">
        <v>1</v>
      </c>
      <c r="R3643">
        <v>3</v>
      </c>
      <c r="S3643">
        <v>1</v>
      </c>
      <c r="T3643">
        <v>0</v>
      </c>
      <c r="U3643">
        <v>4</v>
      </c>
      <c r="V3643">
        <v>0</v>
      </c>
      <c r="W3643">
        <v>0</v>
      </c>
      <c r="X3643">
        <v>2</v>
      </c>
      <c r="Y3643">
        <v>1</v>
      </c>
      <c r="Z3643">
        <v>0</v>
      </c>
      <c r="AA3643">
        <v>3</v>
      </c>
      <c r="AB3643">
        <v>0</v>
      </c>
      <c r="AC3643" s="419">
        <f t="shared" si="348"/>
        <v>1</v>
      </c>
      <c r="AD3643" s="419">
        <f t="shared" si="349"/>
        <v>1</v>
      </c>
      <c r="AE3643" s="419">
        <f t="shared" si="350"/>
        <v>0</v>
      </c>
      <c r="AF3643" s="419">
        <f t="shared" si="351"/>
        <v>0</v>
      </c>
      <c r="AG3643" s="419">
        <f t="shared" si="352"/>
        <v>1</v>
      </c>
      <c r="AH3643" s="419">
        <f t="shared" si="353"/>
        <v>0</v>
      </c>
    </row>
    <row r="3644" spans="1:34" ht="14.5" x14ac:dyDescent="0.35">
      <c r="A3644" s="681" t="s">
        <v>13904</v>
      </c>
      <c r="B3644" s="682" t="s">
        <v>14342</v>
      </c>
      <c r="C3644" s="419"/>
      <c r="D3644" s="419"/>
      <c r="E3644" s="419"/>
      <c r="F3644" s="419"/>
      <c r="G3644" s="419"/>
      <c r="H3644" s="419"/>
      <c r="I3644" s="419"/>
      <c r="J3644" s="419"/>
      <c r="K3644" s="419"/>
      <c r="L3644" s="419"/>
      <c r="M3644" t="s">
        <v>13899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 s="419">
        <f t="shared" si="348"/>
        <v>0</v>
      </c>
      <c r="AD3644" s="419">
        <f t="shared" si="349"/>
        <v>0</v>
      </c>
      <c r="AE3644" s="419">
        <f t="shared" si="350"/>
        <v>0</v>
      </c>
      <c r="AF3644" s="419">
        <f t="shared" si="351"/>
        <v>0</v>
      </c>
      <c r="AG3644" s="419">
        <f t="shared" si="352"/>
        <v>0</v>
      </c>
      <c r="AH3644" s="419">
        <f t="shared" si="353"/>
        <v>0</v>
      </c>
    </row>
    <row r="3645" spans="1:34" ht="14.5" x14ac:dyDescent="0.35">
      <c r="A3645" s="681" t="s">
        <v>7747</v>
      </c>
      <c r="B3645" s="682" t="s">
        <v>6815</v>
      </c>
      <c r="C3645" s="419"/>
      <c r="D3645" s="419"/>
      <c r="E3645" s="419"/>
      <c r="F3645" s="419"/>
      <c r="G3645" s="419"/>
      <c r="H3645" s="419"/>
      <c r="I3645" s="419"/>
      <c r="J3645" s="419"/>
      <c r="K3645" s="419"/>
      <c r="L3645" s="419"/>
      <c r="M3645" t="s">
        <v>6816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 s="419">
        <f t="shared" si="348"/>
        <v>0</v>
      </c>
      <c r="AD3645" s="419">
        <f t="shared" si="349"/>
        <v>0</v>
      </c>
      <c r="AE3645" s="419">
        <f t="shared" si="350"/>
        <v>0</v>
      </c>
      <c r="AF3645" s="419">
        <f t="shared" si="351"/>
        <v>0</v>
      </c>
      <c r="AG3645" s="419">
        <f t="shared" si="352"/>
        <v>0</v>
      </c>
      <c r="AH3645" s="419">
        <f t="shared" si="353"/>
        <v>0</v>
      </c>
    </row>
    <row r="3646" spans="1:34" ht="14.5" x14ac:dyDescent="0.35">
      <c r="A3646" s="681" t="s">
        <v>8929</v>
      </c>
      <c r="B3646" s="682" t="s">
        <v>8925</v>
      </c>
      <c r="C3646" s="419"/>
      <c r="D3646" s="419"/>
      <c r="E3646" s="419"/>
      <c r="F3646" s="419"/>
      <c r="G3646" s="419"/>
      <c r="H3646" s="419"/>
      <c r="I3646" s="419"/>
      <c r="J3646" s="419"/>
      <c r="K3646" s="419"/>
      <c r="L3646" s="419"/>
      <c r="M3646" t="s">
        <v>8926</v>
      </c>
      <c r="N3646">
        <v>12</v>
      </c>
      <c r="O3646">
        <v>7</v>
      </c>
      <c r="P3646">
        <v>5</v>
      </c>
      <c r="Q3646">
        <v>2</v>
      </c>
      <c r="R3646">
        <v>3</v>
      </c>
      <c r="S3646">
        <v>0</v>
      </c>
      <c r="T3646">
        <v>1</v>
      </c>
      <c r="U3646">
        <v>6</v>
      </c>
      <c r="V3646">
        <v>0</v>
      </c>
      <c r="W3646">
        <v>1</v>
      </c>
      <c r="X3646">
        <v>3</v>
      </c>
      <c r="Y3646">
        <v>0</v>
      </c>
      <c r="Z3646">
        <v>1</v>
      </c>
      <c r="AA3646">
        <v>2</v>
      </c>
      <c r="AB3646">
        <v>0</v>
      </c>
      <c r="AC3646" s="419">
        <f t="shared" si="348"/>
        <v>1</v>
      </c>
      <c r="AD3646" s="419">
        <f t="shared" si="349"/>
        <v>0</v>
      </c>
      <c r="AE3646" s="419">
        <f t="shared" si="350"/>
        <v>0</v>
      </c>
      <c r="AF3646" s="419">
        <f t="shared" si="351"/>
        <v>0</v>
      </c>
      <c r="AG3646" s="419">
        <f t="shared" si="352"/>
        <v>4</v>
      </c>
      <c r="AH3646" s="419">
        <f t="shared" si="353"/>
        <v>0</v>
      </c>
    </row>
    <row r="3647" spans="1:34" ht="14.5" x14ac:dyDescent="0.35">
      <c r="A3647" s="681" t="s">
        <v>8721</v>
      </c>
      <c r="B3647" s="682" t="s">
        <v>8720</v>
      </c>
      <c r="C3647" s="419"/>
      <c r="D3647" s="419"/>
      <c r="E3647" s="419"/>
      <c r="F3647" s="419"/>
      <c r="G3647" s="419"/>
      <c r="H3647" s="419"/>
      <c r="I3647" s="419"/>
      <c r="J3647" s="419"/>
      <c r="K3647" s="419"/>
      <c r="L3647" s="419"/>
      <c r="M3647" t="s">
        <v>12019</v>
      </c>
      <c r="N3647">
        <v>1</v>
      </c>
      <c r="O3647">
        <v>0</v>
      </c>
      <c r="P3647">
        <v>1</v>
      </c>
      <c r="Q3647">
        <v>0</v>
      </c>
      <c r="R3647">
        <v>0</v>
      </c>
      <c r="S3647">
        <v>1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 s="419">
        <f t="shared" si="348"/>
        <v>0</v>
      </c>
      <c r="AD3647" s="419">
        <f t="shared" si="349"/>
        <v>0</v>
      </c>
      <c r="AE3647" s="419">
        <f t="shared" si="350"/>
        <v>1</v>
      </c>
      <c r="AF3647" s="419">
        <f t="shared" si="351"/>
        <v>0</v>
      </c>
      <c r="AG3647" s="419">
        <f t="shared" si="352"/>
        <v>0</v>
      </c>
      <c r="AH3647" s="419">
        <f t="shared" si="353"/>
        <v>0</v>
      </c>
    </row>
    <row r="3648" spans="1:34" ht="14.5" x14ac:dyDescent="0.35">
      <c r="A3648" s="681" t="s">
        <v>12068</v>
      </c>
      <c r="B3648" s="682" t="s">
        <v>12067</v>
      </c>
      <c r="C3648" s="419"/>
      <c r="D3648" s="419"/>
      <c r="E3648" s="419"/>
      <c r="F3648" s="419"/>
      <c r="G3648" s="419"/>
      <c r="H3648" s="419"/>
      <c r="I3648" s="419"/>
      <c r="J3648" s="419"/>
      <c r="K3648" s="419"/>
      <c r="L3648" s="419"/>
      <c r="M3648" t="s">
        <v>12069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 s="419">
        <f t="shared" si="348"/>
        <v>0</v>
      </c>
      <c r="AD3648" s="419">
        <f t="shared" si="349"/>
        <v>0</v>
      </c>
      <c r="AE3648" s="419">
        <f t="shared" si="350"/>
        <v>0</v>
      </c>
      <c r="AF3648" s="419">
        <f t="shared" si="351"/>
        <v>0</v>
      </c>
      <c r="AG3648" s="419">
        <f t="shared" si="352"/>
        <v>0</v>
      </c>
      <c r="AH3648" s="419">
        <f t="shared" si="353"/>
        <v>0</v>
      </c>
    </row>
    <row r="3649" spans="1:34" ht="14.5" x14ac:dyDescent="0.35">
      <c r="A3649" s="681" t="s">
        <v>13907</v>
      </c>
      <c r="B3649" s="682" t="s">
        <v>14342</v>
      </c>
      <c r="C3649" s="419"/>
      <c r="D3649" s="419"/>
      <c r="E3649" s="419"/>
      <c r="F3649" s="419"/>
      <c r="G3649" s="419"/>
      <c r="H3649" s="419"/>
      <c r="I3649" s="419"/>
      <c r="J3649" s="419"/>
      <c r="K3649" s="419"/>
      <c r="L3649" s="419"/>
      <c r="M3649" t="s">
        <v>21037</v>
      </c>
      <c r="N3649">
        <v>2</v>
      </c>
      <c r="O3649">
        <v>2</v>
      </c>
      <c r="P3649">
        <v>0</v>
      </c>
      <c r="Q3649">
        <v>0</v>
      </c>
      <c r="R3649">
        <v>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2</v>
      </c>
      <c r="Y3649">
        <v>0</v>
      </c>
      <c r="Z3649">
        <v>0</v>
      </c>
      <c r="AA3649">
        <v>0</v>
      </c>
      <c r="AB3649">
        <v>0</v>
      </c>
      <c r="AC3649" s="419">
        <f t="shared" si="348"/>
        <v>0</v>
      </c>
      <c r="AD3649" s="419">
        <f t="shared" si="349"/>
        <v>0</v>
      </c>
      <c r="AE3649" s="419">
        <f t="shared" si="350"/>
        <v>0</v>
      </c>
      <c r="AF3649" s="419">
        <f t="shared" si="351"/>
        <v>0</v>
      </c>
      <c r="AG3649" s="419">
        <f t="shared" si="352"/>
        <v>0</v>
      </c>
      <c r="AH3649" s="419">
        <f t="shared" si="353"/>
        <v>0</v>
      </c>
    </row>
    <row r="3650" spans="1:34" ht="14.5" x14ac:dyDescent="0.35">
      <c r="A3650" s="681" t="s">
        <v>13910</v>
      </c>
      <c r="B3650" s="682" t="s">
        <v>14342</v>
      </c>
      <c r="C3650" s="419"/>
      <c r="D3650" s="419"/>
      <c r="E3650" s="419"/>
      <c r="F3650" s="419"/>
      <c r="G3650" s="419"/>
      <c r="H3650" s="419"/>
      <c r="I3650" s="419"/>
      <c r="J3650" s="419"/>
      <c r="K3650" s="419"/>
      <c r="L3650" s="419"/>
      <c r="M3650" t="s">
        <v>13908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 s="419">
        <f t="shared" si="348"/>
        <v>0</v>
      </c>
      <c r="AD3650" s="419">
        <f t="shared" si="349"/>
        <v>0</v>
      </c>
      <c r="AE3650" s="419">
        <f t="shared" si="350"/>
        <v>0</v>
      </c>
      <c r="AF3650" s="419">
        <f t="shared" si="351"/>
        <v>0</v>
      </c>
      <c r="AG3650" s="419">
        <f t="shared" si="352"/>
        <v>0</v>
      </c>
      <c r="AH3650" s="419">
        <f t="shared" si="353"/>
        <v>0</v>
      </c>
    </row>
    <row r="3651" spans="1:34" ht="14.5" x14ac:dyDescent="0.35">
      <c r="A3651" s="681" t="s">
        <v>13914</v>
      </c>
      <c r="B3651" s="682" t="s">
        <v>14342</v>
      </c>
      <c r="C3651" s="419"/>
      <c r="D3651" s="419"/>
      <c r="E3651" s="419"/>
      <c r="F3651" s="419"/>
      <c r="G3651" s="419"/>
      <c r="H3651" s="419"/>
      <c r="I3651" s="419"/>
      <c r="J3651" s="419"/>
      <c r="K3651" s="419"/>
      <c r="L3651" s="419"/>
      <c r="M3651" t="s">
        <v>3009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 s="419">
        <f t="shared" si="348"/>
        <v>0</v>
      </c>
      <c r="AD3651" s="419">
        <f t="shared" si="349"/>
        <v>0</v>
      </c>
      <c r="AE3651" s="419">
        <f t="shared" si="350"/>
        <v>0</v>
      </c>
      <c r="AF3651" s="419">
        <f t="shared" si="351"/>
        <v>0</v>
      </c>
      <c r="AG3651" s="419">
        <f t="shared" si="352"/>
        <v>0</v>
      </c>
      <c r="AH3651" s="419">
        <f t="shared" si="353"/>
        <v>0</v>
      </c>
    </row>
    <row r="3652" spans="1:34" ht="14.5" x14ac:dyDescent="0.35">
      <c r="A3652" s="681" t="s">
        <v>13917</v>
      </c>
      <c r="B3652" s="682" t="s">
        <v>14342</v>
      </c>
      <c r="C3652" s="419"/>
      <c r="D3652" s="419"/>
      <c r="E3652" s="419"/>
      <c r="F3652" s="419"/>
      <c r="G3652" s="419"/>
      <c r="H3652" s="419"/>
      <c r="I3652" s="419"/>
      <c r="J3652" s="419"/>
      <c r="K3652" s="419"/>
      <c r="L3652" s="419"/>
      <c r="M3652" t="s">
        <v>13915</v>
      </c>
      <c r="N3652">
        <v>4</v>
      </c>
      <c r="O3652">
        <v>3</v>
      </c>
      <c r="P3652">
        <v>1</v>
      </c>
      <c r="Q3652">
        <v>0</v>
      </c>
      <c r="R3652">
        <v>0</v>
      </c>
      <c r="S3652">
        <v>0</v>
      </c>
      <c r="T3652">
        <v>3</v>
      </c>
      <c r="U3652">
        <v>1</v>
      </c>
      <c r="V3652">
        <v>0</v>
      </c>
      <c r="W3652">
        <v>0</v>
      </c>
      <c r="X3652">
        <v>0</v>
      </c>
      <c r="Y3652">
        <v>0</v>
      </c>
      <c r="Z3652">
        <v>2</v>
      </c>
      <c r="AA3652">
        <v>1</v>
      </c>
      <c r="AB3652">
        <v>0</v>
      </c>
      <c r="AC3652" s="419">
        <f t="shared" si="348"/>
        <v>0</v>
      </c>
      <c r="AD3652" s="419">
        <f t="shared" si="349"/>
        <v>0</v>
      </c>
      <c r="AE3652" s="419">
        <f t="shared" si="350"/>
        <v>0</v>
      </c>
      <c r="AF3652" s="419">
        <f t="shared" si="351"/>
        <v>1</v>
      </c>
      <c r="AG3652" s="419">
        <f t="shared" si="352"/>
        <v>0</v>
      </c>
      <c r="AH3652" s="419">
        <f t="shared" si="353"/>
        <v>0</v>
      </c>
    </row>
    <row r="3653" spans="1:34" ht="14.5" x14ac:dyDescent="0.35">
      <c r="A3653" s="681" t="s">
        <v>13922</v>
      </c>
      <c r="B3653" s="682" t="s">
        <v>14342</v>
      </c>
      <c r="C3653" s="419"/>
      <c r="D3653" s="419"/>
      <c r="E3653" s="419"/>
      <c r="F3653" s="419"/>
      <c r="G3653" s="419"/>
      <c r="H3653" s="419"/>
      <c r="I3653" s="419"/>
      <c r="J3653" s="419"/>
      <c r="K3653" s="419"/>
      <c r="L3653" s="419"/>
      <c r="M3653" t="s">
        <v>13918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 s="419">
        <f t="shared" ref="AC3653:AC3716" si="354">+Q3653-W3653</f>
        <v>0</v>
      </c>
      <c r="AD3653" s="419">
        <f t="shared" ref="AD3653:AD3716" si="355">+R3653-X3653</f>
        <v>0</v>
      </c>
      <c r="AE3653" s="419">
        <f t="shared" ref="AE3653:AE3716" si="356">+S3653-Y3653</f>
        <v>0</v>
      </c>
      <c r="AF3653" s="419">
        <f t="shared" ref="AF3653:AF3716" si="357">+T3653-Z3653</f>
        <v>0</v>
      </c>
      <c r="AG3653" s="419">
        <f t="shared" ref="AG3653:AG3716" si="358">+U3653-AA3653</f>
        <v>0</v>
      </c>
      <c r="AH3653" s="419">
        <f t="shared" ref="AH3653:AH3716" si="359">+V3653-AB3653</f>
        <v>0</v>
      </c>
    </row>
    <row r="3654" spans="1:34" ht="14.5" x14ac:dyDescent="0.35">
      <c r="A3654" s="681" t="s">
        <v>7838</v>
      </c>
      <c r="B3654" s="682" t="s">
        <v>6817</v>
      </c>
      <c r="C3654" s="419"/>
      <c r="D3654" s="419"/>
      <c r="E3654" s="419"/>
      <c r="F3654" s="419"/>
      <c r="G3654" s="419"/>
      <c r="H3654" s="419"/>
      <c r="I3654" s="419"/>
      <c r="J3654" s="419"/>
      <c r="K3654" s="419"/>
      <c r="L3654" s="419"/>
      <c r="M3654" t="s">
        <v>8959</v>
      </c>
      <c r="N3654">
        <v>4</v>
      </c>
      <c r="O3654">
        <v>4</v>
      </c>
      <c r="P3654">
        <v>0</v>
      </c>
      <c r="Q3654">
        <v>0</v>
      </c>
      <c r="R3654">
        <v>0</v>
      </c>
      <c r="S3654">
        <v>1</v>
      </c>
      <c r="T3654">
        <v>0</v>
      </c>
      <c r="U3654">
        <v>3</v>
      </c>
      <c r="V3654">
        <v>0</v>
      </c>
      <c r="W3654">
        <v>0</v>
      </c>
      <c r="X3654">
        <v>0</v>
      </c>
      <c r="Y3654">
        <v>1</v>
      </c>
      <c r="Z3654">
        <v>0</v>
      </c>
      <c r="AA3654">
        <v>3</v>
      </c>
      <c r="AB3654">
        <v>0</v>
      </c>
      <c r="AC3654" s="419">
        <f t="shared" si="354"/>
        <v>0</v>
      </c>
      <c r="AD3654" s="419">
        <f t="shared" si="355"/>
        <v>0</v>
      </c>
      <c r="AE3654" s="419">
        <f t="shared" si="356"/>
        <v>0</v>
      </c>
      <c r="AF3654" s="419">
        <f t="shared" si="357"/>
        <v>0</v>
      </c>
      <c r="AG3654" s="419">
        <f t="shared" si="358"/>
        <v>0</v>
      </c>
      <c r="AH3654" s="419">
        <f t="shared" si="359"/>
        <v>0</v>
      </c>
    </row>
    <row r="3655" spans="1:34" ht="14.5" x14ac:dyDescent="0.35">
      <c r="A3655" s="681" t="s">
        <v>12131</v>
      </c>
      <c r="B3655" s="682" t="s">
        <v>12130</v>
      </c>
      <c r="C3655" s="419"/>
      <c r="D3655" s="419"/>
      <c r="E3655" s="419"/>
      <c r="F3655" s="419"/>
      <c r="G3655" s="419"/>
      <c r="H3655" s="419"/>
      <c r="I3655" s="419"/>
      <c r="J3655" s="419"/>
      <c r="K3655" s="419"/>
      <c r="L3655" s="419"/>
      <c r="M3655" t="s">
        <v>12132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 s="419">
        <f t="shared" si="354"/>
        <v>0</v>
      </c>
      <c r="AD3655" s="419">
        <f t="shared" si="355"/>
        <v>0</v>
      </c>
      <c r="AE3655" s="419">
        <f t="shared" si="356"/>
        <v>0</v>
      </c>
      <c r="AF3655" s="419">
        <f t="shared" si="357"/>
        <v>0</v>
      </c>
      <c r="AG3655" s="419">
        <f t="shared" si="358"/>
        <v>0</v>
      </c>
      <c r="AH3655" s="419">
        <f t="shared" si="359"/>
        <v>0</v>
      </c>
    </row>
    <row r="3656" spans="1:34" ht="14.5" x14ac:dyDescent="0.35">
      <c r="A3656" s="681" t="s">
        <v>12143</v>
      </c>
      <c r="B3656" s="682" t="s">
        <v>12142</v>
      </c>
      <c r="C3656" s="419"/>
      <c r="D3656" s="419"/>
      <c r="E3656" s="419"/>
      <c r="F3656" s="419"/>
      <c r="G3656" s="419"/>
      <c r="H3656" s="419"/>
      <c r="I3656" s="419"/>
      <c r="J3656" s="419"/>
      <c r="K3656" s="419"/>
      <c r="L3656" s="419"/>
      <c r="M3656" t="s">
        <v>5170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 s="419">
        <f t="shared" si="354"/>
        <v>0</v>
      </c>
      <c r="AD3656" s="419">
        <f t="shared" si="355"/>
        <v>0</v>
      </c>
      <c r="AE3656" s="419">
        <f t="shared" si="356"/>
        <v>0</v>
      </c>
      <c r="AF3656" s="419">
        <f t="shared" si="357"/>
        <v>0</v>
      </c>
      <c r="AG3656" s="419">
        <f t="shared" si="358"/>
        <v>0</v>
      </c>
      <c r="AH3656" s="419">
        <f t="shared" si="359"/>
        <v>0</v>
      </c>
    </row>
    <row r="3657" spans="1:34" ht="14.5" x14ac:dyDescent="0.35">
      <c r="A3657" s="681" t="s">
        <v>7736</v>
      </c>
      <c r="B3657" s="682" t="s">
        <v>6818</v>
      </c>
      <c r="C3657" s="419"/>
      <c r="D3657" s="419"/>
      <c r="E3657" s="419"/>
      <c r="F3657" s="419"/>
      <c r="G3657" s="419"/>
      <c r="H3657" s="419"/>
      <c r="I3657" s="419"/>
      <c r="J3657" s="419"/>
      <c r="K3657" s="419"/>
      <c r="L3657" s="419"/>
      <c r="M3657" t="s">
        <v>6819</v>
      </c>
      <c r="N3657">
        <v>12</v>
      </c>
      <c r="O3657">
        <v>8</v>
      </c>
      <c r="P3657">
        <v>4</v>
      </c>
      <c r="Q3657">
        <v>1</v>
      </c>
      <c r="R3657">
        <v>0</v>
      </c>
      <c r="S3657">
        <v>11</v>
      </c>
      <c r="T3657">
        <v>0</v>
      </c>
      <c r="U3657">
        <v>0</v>
      </c>
      <c r="V3657">
        <v>0</v>
      </c>
      <c r="W3657">
        <v>1</v>
      </c>
      <c r="X3657">
        <v>0</v>
      </c>
      <c r="Y3657">
        <v>7</v>
      </c>
      <c r="Z3657">
        <v>0</v>
      </c>
      <c r="AA3657">
        <v>0</v>
      </c>
      <c r="AB3657">
        <v>0</v>
      </c>
      <c r="AC3657" s="419">
        <f t="shared" si="354"/>
        <v>0</v>
      </c>
      <c r="AD3657" s="419">
        <f t="shared" si="355"/>
        <v>0</v>
      </c>
      <c r="AE3657" s="419">
        <f t="shared" si="356"/>
        <v>4</v>
      </c>
      <c r="AF3657" s="419">
        <f t="shared" si="357"/>
        <v>0</v>
      </c>
      <c r="AG3657" s="419">
        <f t="shared" si="358"/>
        <v>0</v>
      </c>
      <c r="AH3657" s="419">
        <f t="shared" si="359"/>
        <v>0</v>
      </c>
    </row>
    <row r="3658" spans="1:34" ht="14.5" x14ac:dyDescent="0.35">
      <c r="A3658" s="681" t="s">
        <v>13927</v>
      </c>
      <c r="B3658" s="682" t="s">
        <v>14342</v>
      </c>
      <c r="C3658" s="419"/>
      <c r="D3658" s="419"/>
      <c r="E3658" s="419"/>
      <c r="F3658" s="419"/>
      <c r="G3658" s="419"/>
      <c r="H3658" s="419"/>
      <c r="I3658" s="419"/>
      <c r="J3658" s="419"/>
      <c r="K3658" s="419"/>
      <c r="L3658" s="419"/>
      <c r="M3658" t="s">
        <v>13925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 s="419">
        <f t="shared" si="354"/>
        <v>0</v>
      </c>
      <c r="AD3658" s="419">
        <f t="shared" si="355"/>
        <v>0</v>
      </c>
      <c r="AE3658" s="419">
        <f t="shared" si="356"/>
        <v>0</v>
      </c>
      <c r="AF3658" s="419">
        <f t="shared" si="357"/>
        <v>0</v>
      </c>
      <c r="AG3658" s="419">
        <f t="shared" si="358"/>
        <v>0</v>
      </c>
      <c r="AH3658" s="419">
        <f t="shared" si="359"/>
        <v>0</v>
      </c>
    </row>
    <row r="3659" spans="1:34" ht="14.5" x14ac:dyDescent="0.35">
      <c r="A3659" s="681" t="s">
        <v>7737</v>
      </c>
      <c r="B3659" s="682" t="s">
        <v>6820</v>
      </c>
      <c r="C3659" s="419"/>
      <c r="D3659" s="419"/>
      <c r="E3659" s="419"/>
      <c r="F3659" s="419"/>
      <c r="G3659" s="419"/>
      <c r="H3659" s="419"/>
      <c r="I3659" s="419"/>
      <c r="J3659" s="419"/>
      <c r="K3659" s="419"/>
      <c r="L3659" s="419"/>
      <c r="M3659" t="s">
        <v>6375</v>
      </c>
      <c r="N3659">
        <v>9</v>
      </c>
      <c r="O3659">
        <v>3</v>
      </c>
      <c r="P3659">
        <v>6</v>
      </c>
      <c r="Q3659">
        <v>2</v>
      </c>
      <c r="R3659">
        <v>7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3</v>
      </c>
      <c r="Y3659">
        <v>0</v>
      </c>
      <c r="Z3659">
        <v>0</v>
      </c>
      <c r="AA3659">
        <v>0</v>
      </c>
      <c r="AB3659">
        <v>0</v>
      </c>
      <c r="AC3659" s="419">
        <f t="shared" si="354"/>
        <v>2</v>
      </c>
      <c r="AD3659" s="419">
        <f t="shared" si="355"/>
        <v>4</v>
      </c>
      <c r="AE3659" s="419">
        <f t="shared" si="356"/>
        <v>0</v>
      </c>
      <c r="AF3659" s="419">
        <f t="shared" si="357"/>
        <v>0</v>
      </c>
      <c r="AG3659" s="419">
        <f t="shared" si="358"/>
        <v>0</v>
      </c>
      <c r="AH3659" s="419">
        <f t="shared" si="359"/>
        <v>0</v>
      </c>
    </row>
    <row r="3660" spans="1:34" ht="14.5" x14ac:dyDescent="0.35">
      <c r="A3660" s="681" t="s">
        <v>12159</v>
      </c>
      <c r="B3660" s="682" t="s">
        <v>12158</v>
      </c>
      <c r="C3660" s="419"/>
      <c r="D3660" s="419"/>
      <c r="E3660" s="419"/>
      <c r="F3660" s="419"/>
      <c r="G3660" s="419"/>
      <c r="H3660" s="419"/>
      <c r="I3660" s="419"/>
      <c r="J3660" s="419"/>
      <c r="K3660" s="419"/>
      <c r="L3660" s="419"/>
      <c r="M3660" t="s">
        <v>12160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 s="419">
        <f t="shared" si="354"/>
        <v>0</v>
      </c>
      <c r="AD3660" s="419">
        <f t="shared" si="355"/>
        <v>0</v>
      </c>
      <c r="AE3660" s="419">
        <f t="shared" si="356"/>
        <v>0</v>
      </c>
      <c r="AF3660" s="419">
        <f t="shared" si="357"/>
        <v>0</v>
      </c>
      <c r="AG3660" s="419">
        <f t="shared" si="358"/>
        <v>0</v>
      </c>
      <c r="AH3660" s="419">
        <f t="shared" si="359"/>
        <v>0</v>
      </c>
    </row>
    <row r="3661" spans="1:34" ht="14.5" x14ac:dyDescent="0.35">
      <c r="A3661" s="681" t="s">
        <v>13928</v>
      </c>
      <c r="B3661" s="682" t="s">
        <v>14342</v>
      </c>
      <c r="C3661" s="419"/>
      <c r="D3661" s="419"/>
      <c r="E3661" s="419"/>
      <c r="F3661" s="419"/>
      <c r="G3661" s="419"/>
      <c r="H3661" s="419"/>
      <c r="I3661" s="419"/>
      <c r="J3661" s="419"/>
      <c r="K3661" s="419"/>
      <c r="L3661" s="419"/>
      <c r="M3661" t="s">
        <v>21039</v>
      </c>
      <c r="N3661">
        <v>6</v>
      </c>
      <c r="O3661">
        <v>3</v>
      </c>
      <c r="P3661">
        <v>3</v>
      </c>
      <c r="Q3661">
        <v>2</v>
      </c>
      <c r="R3661">
        <v>1</v>
      </c>
      <c r="S3661">
        <v>0</v>
      </c>
      <c r="T3661">
        <v>0</v>
      </c>
      <c r="U3661">
        <v>3</v>
      </c>
      <c r="V3661">
        <v>0</v>
      </c>
      <c r="W3661">
        <v>2</v>
      </c>
      <c r="X3661">
        <v>0</v>
      </c>
      <c r="Y3661">
        <v>0</v>
      </c>
      <c r="Z3661">
        <v>0</v>
      </c>
      <c r="AA3661">
        <v>1</v>
      </c>
      <c r="AB3661">
        <v>0</v>
      </c>
      <c r="AC3661" s="419">
        <f t="shared" si="354"/>
        <v>0</v>
      </c>
      <c r="AD3661" s="419">
        <f t="shared" si="355"/>
        <v>1</v>
      </c>
      <c r="AE3661" s="419">
        <f t="shared" si="356"/>
        <v>0</v>
      </c>
      <c r="AF3661" s="419">
        <f t="shared" si="357"/>
        <v>0</v>
      </c>
      <c r="AG3661" s="419">
        <f t="shared" si="358"/>
        <v>2</v>
      </c>
      <c r="AH3661" s="419">
        <f t="shared" si="359"/>
        <v>0</v>
      </c>
    </row>
    <row r="3662" spans="1:34" ht="14.5" x14ac:dyDescent="0.35">
      <c r="A3662" s="681" t="s">
        <v>13931</v>
      </c>
      <c r="B3662" s="682" t="s">
        <v>14342</v>
      </c>
      <c r="C3662" s="419"/>
      <c r="D3662" s="419"/>
      <c r="E3662" s="419"/>
      <c r="F3662" s="419"/>
      <c r="G3662" s="419"/>
      <c r="H3662" s="419"/>
      <c r="I3662" s="419"/>
      <c r="J3662" s="419"/>
      <c r="K3662" s="419"/>
      <c r="L3662" s="419"/>
      <c r="M3662" t="s">
        <v>13929</v>
      </c>
      <c r="N3662">
        <v>4</v>
      </c>
      <c r="O3662">
        <v>3</v>
      </c>
      <c r="P3662">
        <v>1</v>
      </c>
      <c r="Q3662">
        <v>2</v>
      </c>
      <c r="R3662">
        <v>0</v>
      </c>
      <c r="S3662">
        <v>0</v>
      </c>
      <c r="T3662">
        <v>2</v>
      </c>
      <c r="U3662">
        <v>0</v>
      </c>
      <c r="V3662">
        <v>0</v>
      </c>
      <c r="W3662">
        <v>2</v>
      </c>
      <c r="X3662">
        <v>0</v>
      </c>
      <c r="Y3662">
        <v>0</v>
      </c>
      <c r="Z3662">
        <v>1</v>
      </c>
      <c r="AA3662">
        <v>0</v>
      </c>
      <c r="AB3662">
        <v>0</v>
      </c>
      <c r="AC3662" s="419">
        <f t="shared" si="354"/>
        <v>0</v>
      </c>
      <c r="AD3662" s="419">
        <f t="shared" si="355"/>
        <v>0</v>
      </c>
      <c r="AE3662" s="419">
        <f t="shared" si="356"/>
        <v>0</v>
      </c>
      <c r="AF3662" s="419">
        <f t="shared" si="357"/>
        <v>1</v>
      </c>
      <c r="AG3662" s="419">
        <f t="shared" si="358"/>
        <v>0</v>
      </c>
      <c r="AH3662" s="419">
        <f t="shared" si="359"/>
        <v>0</v>
      </c>
    </row>
    <row r="3663" spans="1:34" ht="14.5" x14ac:dyDescent="0.35">
      <c r="A3663" s="681" t="s">
        <v>7743</v>
      </c>
      <c r="B3663" s="682" t="s">
        <v>6821</v>
      </c>
      <c r="C3663" s="419"/>
      <c r="D3663" s="419"/>
      <c r="E3663" s="419"/>
      <c r="F3663" s="419"/>
      <c r="G3663" s="419"/>
      <c r="H3663" s="419"/>
      <c r="I3663" s="419"/>
      <c r="J3663" s="419"/>
      <c r="K3663" s="419"/>
      <c r="L3663" s="419"/>
      <c r="M3663" t="s">
        <v>3014</v>
      </c>
      <c r="N3663">
        <v>11</v>
      </c>
      <c r="O3663">
        <v>6</v>
      </c>
      <c r="P3663">
        <v>5</v>
      </c>
      <c r="Q3663">
        <v>3</v>
      </c>
      <c r="R3663">
        <v>0</v>
      </c>
      <c r="S3663">
        <v>1</v>
      </c>
      <c r="T3663">
        <v>2</v>
      </c>
      <c r="U3663">
        <v>3</v>
      </c>
      <c r="V3663">
        <v>2</v>
      </c>
      <c r="W3663">
        <v>2</v>
      </c>
      <c r="X3663">
        <v>0</v>
      </c>
      <c r="Y3663">
        <v>0</v>
      </c>
      <c r="Z3663">
        <v>1</v>
      </c>
      <c r="AA3663">
        <v>2</v>
      </c>
      <c r="AB3663">
        <v>1</v>
      </c>
      <c r="AC3663" s="419">
        <f t="shared" si="354"/>
        <v>1</v>
      </c>
      <c r="AD3663" s="419">
        <f t="shared" si="355"/>
        <v>0</v>
      </c>
      <c r="AE3663" s="419">
        <f t="shared" si="356"/>
        <v>1</v>
      </c>
      <c r="AF3663" s="419">
        <f t="shared" si="357"/>
        <v>1</v>
      </c>
      <c r="AG3663" s="419">
        <f t="shared" si="358"/>
        <v>1</v>
      </c>
      <c r="AH3663" s="419">
        <f t="shared" si="359"/>
        <v>1</v>
      </c>
    </row>
    <row r="3664" spans="1:34" ht="14.5" x14ac:dyDescent="0.35">
      <c r="A3664" s="681" t="s">
        <v>12169</v>
      </c>
      <c r="B3664" s="682" t="s">
        <v>12168</v>
      </c>
      <c r="C3664" s="419"/>
      <c r="D3664" s="419"/>
      <c r="E3664" s="419"/>
      <c r="F3664" s="419"/>
      <c r="G3664" s="419"/>
      <c r="H3664" s="419"/>
      <c r="I3664" s="419"/>
      <c r="J3664" s="419"/>
      <c r="K3664" s="419"/>
      <c r="L3664" s="419"/>
      <c r="M3664" t="s">
        <v>332</v>
      </c>
      <c r="N3664">
        <v>1</v>
      </c>
      <c r="O3664">
        <v>1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0</v>
      </c>
      <c r="AB3664">
        <v>0</v>
      </c>
      <c r="AC3664" s="419">
        <f t="shared" si="354"/>
        <v>0</v>
      </c>
      <c r="AD3664" s="419">
        <f t="shared" si="355"/>
        <v>0</v>
      </c>
      <c r="AE3664" s="419">
        <f t="shared" si="356"/>
        <v>0</v>
      </c>
      <c r="AF3664" s="419">
        <f t="shared" si="357"/>
        <v>0</v>
      </c>
      <c r="AG3664" s="419">
        <f t="shared" si="358"/>
        <v>0</v>
      </c>
      <c r="AH3664" s="419">
        <f t="shared" si="359"/>
        <v>0</v>
      </c>
    </row>
    <row r="3665" spans="1:34" ht="14.5" x14ac:dyDescent="0.35">
      <c r="A3665" s="681" t="s">
        <v>7752</v>
      </c>
      <c r="B3665" s="682" t="s">
        <v>6824</v>
      </c>
      <c r="C3665" s="419"/>
      <c r="D3665" s="419"/>
      <c r="E3665" s="419"/>
      <c r="F3665" s="419"/>
      <c r="G3665" s="419"/>
      <c r="H3665" s="419"/>
      <c r="I3665" s="419"/>
      <c r="J3665" s="419"/>
      <c r="K3665" s="419"/>
      <c r="L3665" s="419"/>
      <c r="M3665" t="s">
        <v>2124</v>
      </c>
      <c r="N3665">
        <v>6</v>
      </c>
      <c r="O3665">
        <v>4</v>
      </c>
      <c r="P3665">
        <v>2</v>
      </c>
      <c r="Q3665">
        <v>1</v>
      </c>
      <c r="R3665">
        <v>0</v>
      </c>
      <c r="S3665">
        <v>1</v>
      </c>
      <c r="T3665">
        <v>0</v>
      </c>
      <c r="U3665">
        <v>4</v>
      </c>
      <c r="V3665">
        <v>0</v>
      </c>
      <c r="W3665">
        <v>0</v>
      </c>
      <c r="X3665">
        <v>0</v>
      </c>
      <c r="Y3665">
        <v>1</v>
      </c>
      <c r="Z3665">
        <v>0</v>
      </c>
      <c r="AA3665">
        <v>3</v>
      </c>
      <c r="AB3665">
        <v>0</v>
      </c>
      <c r="AC3665" s="419">
        <f t="shared" si="354"/>
        <v>1</v>
      </c>
      <c r="AD3665" s="419">
        <f t="shared" si="355"/>
        <v>0</v>
      </c>
      <c r="AE3665" s="419">
        <f t="shared" si="356"/>
        <v>0</v>
      </c>
      <c r="AF3665" s="419">
        <f t="shared" si="357"/>
        <v>0</v>
      </c>
      <c r="AG3665" s="419">
        <f t="shared" si="358"/>
        <v>1</v>
      </c>
      <c r="AH3665" s="419">
        <f t="shared" si="359"/>
        <v>0</v>
      </c>
    </row>
    <row r="3666" spans="1:34" ht="14.5" x14ac:dyDescent="0.35">
      <c r="A3666" s="681" t="s">
        <v>8741</v>
      </c>
      <c r="B3666" s="682" t="s">
        <v>8739</v>
      </c>
      <c r="C3666" s="419"/>
      <c r="D3666" s="419"/>
      <c r="E3666" s="419"/>
      <c r="F3666" s="419"/>
      <c r="G3666" s="419"/>
      <c r="H3666" s="419"/>
      <c r="I3666" s="419"/>
      <c r="J3666" s="419"/>
      <c r="K3666" s="419"/>
      <c r="L3666" s="419"/>
      <c r="M3666" t="s">
        <v>12157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 s="419">
        <f t="shared" si="354"/>
        <v>0</v>
      </c>
      <c r="AD3666" s="419">
        <f t="shared" si="355"/>
        <v>0</v>
      </c>
      <c r="AE3666" s="419">
        <f t="shared" si="356"/>
        <v>0</v>
      </c>
      <c r="AF3666" s="419">
        <f t="shared" si="357"/>
        <v>0</v>
      </c>
      <c r="AG3666" s="419">
        <f t="shared" si="358"/>
        <v>0</v>
      </c>
      <c r="AH3666" s="419">
        <f t="shared" si="359"/>
        <v>0</v>
      </c>
    </row>
    <row r="3667" spans="1:34" ht="14.5" x14ac:dyDescent="0.35">
      <c r="A3667" s="681" t="s">
        <v>8736</v>
      </c>
      <c r="B3667" s="682" t="s">
        <v>8735</v>
      </c>
      <c r="C3667" s="419"/>
      <c r="D3667" s="419"/>
      <c r="E3667" s="419"/>
      <c r="F3667" s="419"/>
      <c r="G3667" s="419"/>
      <c r="H3667" s="419"/>
      <c r="I3667" s="419"/>
      <c r="J3667" s="419"/>
      <c r="K3667" s="419"/>
      <c r="L3667" s="419"/>
      <c r="M3667" t="s">
        <v>12151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 s="419">
        <f t="shared" si="354"/>
        <v>0</v>
      </c>
      <c r="AD3667" s="419">
        <f t="shared" si="355"/>
        <v>0</v>
      </c>
      <c r="AE3667" s="419">
        <f t="shared" si="356"/>
        <v>0</v>
      </c>
      <c r="AF3667" s="419">
        <f t="shared" si="357"/>
        <v>0</v>
      </c>
      <c r="AG3667" s="419">
        <f t="shared" si="358"/>
        <v>0</v>
      </c>
      <c r="AH3667" s="419">
        <f t="shared" si="359"/>
        <v>0</v>
      </c>
    </row>
    <row r="3668" spans="1:34" ht="14.5" x14ac:dyDescent="0.35">
      <c r="A3668" s="681" t="s">
        <v>12178</v>
      </c>
      <c r="B3668" s="682" t="s">
        <v>12177</v>
      </c>
      <c r="C3668" s="419"/>
      <c r="D3668" s="419"/>
      <c r="E3668" s="419"/>
      <c r="F3668" s="419"/>
      <c r="G3668" s="419"/>
      <c r="H3668" s="419"/>
      <c r="I3668" s="419"/>
      <c r="J3668" s="419"/>
      <c r="K3668" s="419"/>
      <c r="L3668" s="419"/>
      <c r="M3668" t="s">
        <v>550</v>
      </c>
      <c r="N3668">
        <v>3</v>
      </c>
      <c r="O3668">
        <v>1</v>
      </c>
      <c r="P3668">
        <v>2</v>
      </c>
      <c r="Q3668">
        <v>0</v>
      </c>
      <c r="R3668">
        <v>1</v>
      </c>
      <c r="S3668">
        <v>2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1</v>
      </c>
      <c r="Z3668">
        <v>0</v>
      </c>
      <c r="AA3668">
        <v>0</v>
      </c>
      <c r="AB3668">
        <v>0</v>
      </c>
      <c r="AC3668" s="419">
        <f t="shared" si="354"/>
        <v>0</v>
      </c>
      <c r="AD3668" s="419">
        <f t="shared" si="355"/>
        <v>1</v>
      </c>
      <c r="AE3668" s="419">
        <f t="shared" si="356"/>
        <v>1</v>
      </c>
      <c r="AF3668" s="419">
        <f t="shared" si="357"/>
        <v>0</v>
      </c>
      <c r="AG3668" s="419">
        <f t="shared" si="358"/>
        <v>0</v>
      </c>
      <c r="AH3668" s="419">
        <f t="shared" si="359"/>
        <v>0</v>
      </c>
    </row>
    <row r="3669" spans="1:34" ht="14.5" x14ac:dyDescent="0.35">
      <c r="A3669" s="681" t="s">
        <v>12183</v>
      </c>
      <c r="B3669" s="682" t="s">
        <v>12182</v>
      </c>
      <c r="C3669" s="419"/>
      <c r="D3669" s="419"/>
      <c r="E3669" s="419"/>
      <c r="F3669" s="419"/>
      <c r="G3669" s="419"/>
      <c r="H3669" s="419"/>
      <c r="I3669" s="419"/>
      <c r="J3669" s="419"/>
      <c r="K3669" s="419"/>
      <c r="L3669" s="419"/>
      <c r="M3669" t="s">
        <v>242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 s="419">
        <f t="shared" si="354"/>
        <v>0</v>
      </c>
      <c r="AD3669" s="419">
        <f t="shared" si="355"/>
        <v>0</v>
      </c>
      <c r="AE3669" s="419">
        <f t="shared" si="356"/>
        <v>0</v>
      </c>
      <c r="AF3669" s="419">
        <f t="shared" si="357"/>
        <v>0</v>
      </c>
      <c r="AG3669" s="419">
        <f t="shared" si="358"/>
        <v>0</v>
      </c>
      <c r="AH3669" s="419">
        <f t="shared" si="359"/>
        <v>0</v>
      </c>
    </row>
    <row r="3670" spans="1:34" ht="14.5" x14ac:dyDescent="0.35">
      <c r="A3670" s="681" t="s">
        <v>13933</v>
      </c>
      <c r="B3670" s="682" t="s">
        <v>14342</v>
      </c>
      <c r="C3670" s="419"/>
      <c r="D3670" s="419"/>
      <c r="E3670" s="419"/>
      <c r="F3670" s="419"/>
      <c r="G3670" s="419"/>
      <c r="H3670" s="419"/>
      <c r="I3670" s="419"/>
      <c r="J3670" s="419"/>
      <c r="K3670" s="419"/>
      <c r="L3670" s="419"/>
      <c r="M3670" t="s">
        <v>626</v>
      </c>
      <c r="N3670">
        <v>1</v>
      </c>
      <c r="O3670">
        <v>1</v>
      </c>
      <c r="P3670">
        <v>0</v>
      </c>
      <c r="Q3670">
        <v>1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1</v>
      </c>
      <c r="X3670">
        <v>0</v>
      </c>
      <c r="Y3670">
        <v>0</v>
      </c>
      <c r="Z3670">
        <v>0</v>
      </c>
      <c r="AA3670">
        <v>0</v>
      </c>
      <c r="AB3670">
        <v>0</v>
      </c>
      <c r="AC3670" s="419">
        <f t="shared" si="354"/>
        <v>0</v>
      </c>
      <c r="AD3670" s="419">
        <f t="shared" si="355"/>
        <v>0</v>
      </c>
      <c r="AE3670" s="419">
        <f t="shared" si="356"/>
        <v>0</v>
      </c>
      <c r="AF3670" s="419">
        <f t="shared" si="357"/>
        <v>0</v>
      </c>
      <c r="AG3670" s="419">
        <f t="shared" si="358"/>
        <v>0</v>
      </c>
      <c r="AH3670" s="419">
        <f t="shared" si="359"/>
        <v>0</v>
      </c>
    </row>
    <row r="3671" spans="1:34" ht="14.5" x14ac:dyDescent="0.35">
      <c r="A3671" s="681" t="s">
        <v>7931</v>
      </c>
      <c r="B3671" s="682" t="s">
        <v>6825</v>
      </c>
      <c r="C3671" s="419"/>
      <c r="D3671" s="419"/>
      <c r="E3671" s="419"/>
      <c r="F3671" s="419"/>
      <c r="G3671" s="419"/>
      <c r="H3671" s="419"/>
      <c r="I3671" s="419"/>
      <c r="J3671" s="419"/>
      <c r="K3671" s="419"/>
      <c r="L3671" s="419"/>
      <c r="M3671" t="s">
        <v>14462</v>
      </c>
      <c r="N3671">
        <v>1</v>
      </c>
      <c r="O3671">
        <v>1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0</v>
      </c>
      <c r="AB3671">
        <v>0</v>
      </c>
      <c r="AC3671" s="419">
        <f t="shared" si="354"/>
        <v>0</v>
      </c>
      <c r="AD3671" s="419">
        <f t="shared" si="355"/>
        <v>0</v>
      </c>
      <c r="AE3671" s="419">
        <f t="shared" si="356"/>
        <v>0</v>
      </c>
      <c r="AF3671" s="419">
        <f t="shared" si="357"/>
        <v>0</v>
      </c>
      <c r="AG3671" s="419">
        <f t="shared" si="358"/>
        <v>0</v>
      </c>
      <c r="AH3671" s="419">
        <f t="shared" si="359"/>
        <v>0</v>
      </c>
    </row>
    <row r="3672" spans="1:34" ht="14.5" x14ac:dyDescent="0.35">
      <c r="A3672" s="681" t="s">
        <v>12094</v>
      </c>
      <c r="B3672" s="682" t="s">
        <v>12093</v>
      </c>
      <c r="C3672" s="419"/>
      <c r="D3672" s="419"/>
      <c r="E3672" s="419"/>
      <c r="F3672" s="419"/>
      <c r="G3672" s="419"/>
      <c r="H3672" s="419"/>
      <c r="I3672" s="419"/>
      <c r="J3672" s="419"/>
      <c r="K3672" s="419"/>
      <c r="L3672" s="419"/>
      <c r="M3672" t="s">
        <v>12095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 s="419">
        <f t="shared" si="354"/>
        <v>0</v>
      </c>
      <c r="AD3672" s="419">
        <f t="shared" si="355"/>
        <v>0</v>
      </c>
      <c r="AE3672" s="419">
        <f t="shared" si="356"/>
        <v>0</v>
      </c>
      <c r="AF3672" s="419">
        <f t="shared" si="357"/>
        <v>0</v>
      </c>
      <c r="AG3672" s="419">
        <f t="shared" si="358"/>
        <v>0</v>
      </c>
      <c r="AH3672" s="419">
        <f t="shared" si="359"/>
        <v>0</v>
      </c>
    </row>
    <row r="3673" spans="1:34" ht="14.5" x14ac:dyDescent="0.35">
      <c r="A3673" s="681" t="s">
        <v>12163</v>
      </c>
      <c r="B3673" s="682" t="s">
        <v>12162</v>
      </c>
      <c r="C3673" s="419"/>
      <c r="D3673" s="419"/>
      <c r="E3673" s="419"/>
      <c r="F3673" s="419"/>
      <c r="G3673" s="419"/>
      <c r="H3673" s="419"/>
      <c r="I3673" s="419"/>
      <c r="J3673" s="419"/>
      <c r="K3673" s="419"/>
      <c r="L3673" s="419"/>
      <c r="M3673" t="s">
        <v>12164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 s="419">
        <f t="shared" si="354"/>
        <v>0</v>
      </c>
      <c r="AD3673" s="419">
        <f t="shared" si="355"/>
        <v>0</v>
      </c>
      <c r="AE3673" s="419">
        <f t="shared" si="356"/>
        <v>0</v>
      </c>
      <c r="AF3673" s="419">
        <f t="shared" si="357"/>
        <v>0</v>
      </c>
      <c r="AG3673" s="419">
        <f t="shared" si="358"/>
        <v>0</v>
      </c>
      <c r="AH3673" s="419">
        <f t="shared" si="359"/>
        <v>0</v>
      </c>
    </row>
    <row r="3674" spans="1:34" ht="14.5" x14ac:dyDescent="0.35">
      <c r="A3674" s="681" t="s">
        <v>7892</v>
      </c>
      <c r="B3674" s="682" t="s">
        <v>6826</v>
      </c>
      <c r="C3674" s="419"/>
      <c r="D3674" s="419"/>
      <c r="E3674" s="419"/>
      <c r="F3674" s="419"/>
      <c r="G3674" s="419"/>
      <c r="H3674" s="419"/>
      <c r="I3674" s="419"/>
      <c r="J3674" s="419"/>
      <c r="K3674" s="419"/>
      <c r="L3674" s="419"/>
      <c r="M3674" t="s">
        <v>6827</v>
      </c>
      <c r="N3674">
        <v>16</v>
      </c>
      <c r="O3674">
        <v>7</v>
      </c>
      <c r="P3674">
        <v>9</v>
      </c>
      <c r="Q3674">
        <v>2</v>
      </c>
      <c r="R3674">
        <v>0</v>
      </c>
      <c r="S3674">
        <v>3</v>
      </c>
      <c r="T3674">
        <v>0</v>
      </c>
      <c r="U3674">
        <v>7</v>
      </c>
      <c r="V3674">
        <v>4</v>
      </c>
      <c r="W3674">
        <v>2</v>
      </c>
      <c r="X3674">
        <v>0</v>
      </c>
      <c r="Y3674">
        <v>0</v>
      </c>
      <c r="Z3674">
        <v>0</v>
      </c>
      <c r="AA3674">
        <v>1</v>
      </c>
      <c r="AB3674">
        <v>4</v>
      </c>
      <c r="AC3674" s="419">
        <f t="shared" si="354"/>
        <v>0</v>
      </c>
      <c r="AD3674" s="419">
        <f t="shared" si="355"/>
        <v>0</v>
      </c>
      <c r="AE3674" s="419">
        <f t="shared" si="356"/>
        <v>3</v>
      </c>
      <c r="AF3674" s="419">
        <f t="shared" si="357"/>
        <v>0</v>
      </c>
      <c r="AG3674" s="419">
        <f t="shared" si="358"/>
        <v>6</v>
      </c>
      <c r="AH3674" s="419">
        <f t="shared" si="359"/>
        <v>0</v>
      </c>
    </row>
    <row r="3675" spans="1:34" ht="14.5" x14ac:dyDescent="0.35">
      <c r="A3675" s="681" t="s">
        <v>12180</v>
      </c>
      <c r="B3675" s="682" t="s">
        <v>12179</v>
      </c>
      <c r="C3675" s="419"/>
      <c r="D3675" s="419"/>
      <c r="E3675" s="419"/>
      <c r="F3675" s="419"/>
      <c r="G3675" s="419"/>
      <c r="H3675" s="419"/>
      <c r="I3675" s="419"/>
      <c r="J3675" s="419"/>
      <c r="K3675" s="419"/>
      <c r="L3675" s="419"/>
      <c r="M3675" t="s">
        <v>12181</v>
      </c>
      <c r="N3675">
        <v>3</v>
      </c>
      <c r="O3675">
        <v>2</v>
      </c>
      <c r="P3675">
        <v>1</v>
      </c>
      <c r="Q3675">
        <v>0</v>
      </c>
      <c r="R3675">
        <v>1</v>
      </c>
      <c r="S3675">
        <v>0</v>
      </c>
      <c r="T3675">
        <v>1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 s="419">
        <f t="shared" si="354"/>
        <v>0</v>
      </c>
      <c r="AD3675" s="419">
        <f t="shared" si="355"/>
        <v>0</v>
      </c>
      <c r="AE3675" s="419">
        <f t="shared" si="356"/>
        <v>0</v>
      </c>
      <c r="AF3675" s="419">
        <f t="shared" si="357"/>
        <v>1</v>
      </c>
      <c r="AG3675" s="419">
        <f t="shared" si="358"/>
        <v>0</v>
      </c>
      <c r="AH3675" s="419">
        <f t="shared" si="359"/>
        <v>0</v>
      </c>
    </row>
    <row r="3676" spans="1:34" ht="14.5" x14ac:dyDescent="0.35">
      <c r="A3676" s="681" t="s">
        <v>7758</v>
      </c>
      <c r="B3676" s="682" t="s">
        <v>6829</v>
      </c>
      <c r="C3676" s="419"/>
      <c r="D3676" s="419"/>
      <c r="E3676" s="419"/>
      <c r="F3676" s="419"/>
      <c r="G3676" s="419"/>
      <c r="H3676" s="419"/>
      <c r="I3676" s="419"/>
      <c r="J3676" s="419"/>
      <c r="K3676" s="419"/>
      <c r="L3676" s="419"/>
      <c r="M3676" t="s">
        <v>2973</v>
      </c>
      <c r="N3676">
        <v>23</v>
      </c>
      <c r="O3676">
        <v>16</v>
      </c>
      <c r="P3676">
        <v>7</v>
      </c>
      <c r="Q3676">
        <v>8</v>
      </c>
      <c r="R3676">
        <v>8</v>
      </c>
      <c r="S3676">
        <v>1</v>
      </c>
      <c r="T3676">
        <v>0</v>
      </c>
      <c r="U3676">
        <v>6</v>
      </c>
      <c r="V3676">
        <v>0</v>
      </c>
      <c r="W3676">
        <v>6</v>
      </c>
      <c r="X3676">
        <v>6</v>
      </c>
      <c r="Y3676">
        <v>1</v>
      </c>
      <c r="Z3676">
        <v>0</v>
      </c>
      <c r="AA3676">
        <v>3</v>
      </c>
      <c r="AB3676">
        <v>0</v>
      </c>
      <c r="AC3676" s="419">
        <f t="shared" si="354"/>
        <v>2</v>
      </c>
      <c r="AD3676" s="419">
        <f t="shared" si="355"/>
        <v>2</v>
      </c>
      <c r="AE3676" s="419">
        <f t="shared" si="356"/>
        <v>0</v>
      </c>
      <c r="AF3676" s="419">
        <f t="shared" si="357"/>
        <v>0</v>
      </c>
      <c r="AG3676" s="419">
        <f t="shared" si="358"/>
        <v>3</v>
      </c>
      <c r="AH3676" s="419">
        <f t="shared" si="359"/>
        <v>0</v>
      </c>
    </row>
    <row r="3677" spans="1:34" ht="14.5" x14ac:dyDescent="0.35">
      <c r="A3677" s="681" t="s">
        <v>7775</v>
      </c>
      <c r="B3677" s="682" t="s">
        <v>6830</v>
      </c>
      <c r="C3677" s="419"/>
      <c r="D3677" s="419"/>
      <c r="E3677" s="419"/>
      <c r="F3677" s="419"/>
      <c r="G3677" s="419"/>
      <c r="H3677" s="419"/>
      <c r="I3677" s="419"/>
      <c r="J3677" s="419"/>
      <c r="K3677" s="419"/>
      <c r="L3677" s="419"/>
      <c r="M3677" t="s">
        <v>7776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 s="419">
        <f t="shared" si="354"/>
        <v>0</v>
      </c>
      <c r="AD3677" s="419">
        <f t="shared" si="355"/>
        <v>0</v>
      </c>
      <c r="AE3677" s="419">
        <f t="shared" si="356"/>
        <v>0</v>
      </c>
      <c r="AF3677" s="419">
        <f t="shared" si="357"/>
        <v>0</v>
      </c>
      <c r="AG3677" s="419">
        <f t="shared" si="358"/>
        <v>0</v>
      </c>
      <c r="AH3677" s="419">
        <f t="shared" si="359"/>
        <v>0</v>
      </c>
    </row>
    <row r="3678" spans="1:34" ht="14.5" x14ac:dyDescent="0.35">
      <c r="A3678" s="681" t="s">
        <v>7759</v>
      </c>
      <c r="B3678" s="682" t="s">
        <v>6831</v>
      </c>
      <c r="C3678" s="419"/>
      <c r="D3678" s="419"/>
      <c r="E3678" s="419"/>
      <c r="F3678" s="419"/>
      <c r="G3678" s="419"/>
      <c r="H3678" s="419"/>
      <c r="I3678" s="419"/>
      <c r="J3678" s="419"/>
      <c r="K3678" s="419"/>
      <c r="L3678" s="419"/>
      <c r="M3678" t="s">
        <v>1672</v>
      </c>
      <c r="N3678">
        <v>33</v>
      </c>
      <c r="O3678">
        <v>20</v>
      </c>
      <c r="P3678">
        <v>13</v>
      </c>
      <c r="Q3678">
        <v>5</v>
      </c>
      <c r="R3678">
        <v>8</v>
      </c>
      <c r="S3678">
        <v>4</v>
      </c>
      <c r="T3678">
        <v>7</v>
      </c>
      <c r="U3678">
        <v>4</v>
      </c>
      <c r="V3678">
        <v>5</v>
      </c>
      <c r="W3678">
        <v>2</v>
      </c>
      <c r="X3678">
        <v>6</v>
      </c>
      <c r="Y3678">
        <v>2</v>
      </c>
      <c r="Z3678">
        <v>3</v>
      </c>
      <c r="AA3678">
        <v>4</v>
      </c>
      <c r="AB3678">
        <v>3</v>
      </c>
      <c r="AC3678" s="419">
        <f t="shared" si="354"/>
        <v>3</v>
      </c>
      <c r="AD3678" s="419">
        <f t="shared" si="355"/>
        <v>2</v>
      </c>
      <c r="AE3678" s="419">
        <f t="shared" si="356"/>
        <v>2</v>
      </c>
      <c r="AF3678" s="419">
        <f t="shared" si="357"/>
        <v>4</v>
      </c>
      <c r="AG3678" s="419">
        <f t="shared" si="358"/>
        <v>0</v>
      </c>
      <c r="AH3678" s="419">
        <f t="shared" si="359"/>
        <v>2</v>
      </c>
    </row>
    <row r="3679" spans="1:34" ht="14.5" x14ac:dyDescent="0.35">
      <c r="A3679" s="681" t="s">
        <v>7814</v>
      </c>
      <c r="B3679" s="682" t="s">
        <v>6832</v>
      </c>
      <c r="C3679" s="419"/>
      <c r="D3679" s="419"/>
      <c r="E3679" s="419"/>
      <c r="F3679" s="419"/>
      <c r="G3679" s="419"/>
      <c r="H3679" s="419"/>
      <c r="I3679" s="419"/>
      <c r="J3679" s="419"/>
      <c r="K3679" s="419"/>
      <c r="L3679" s="419"/>
      <c r="M3679" t="s">
        <v>6833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 s="419">
        <f t="shared" si="354"/>
        <v>0</v>
      </c>
      <c r="AD3679" s="419">
        <f t="shared" si="355"/>
        <v>0</v>
      </c>
      <c r="AE3679" s="419">
        <f t="shared" si="356"/>
        <v>0</v>
      </c>
      <c r="AF3679" s="419">
        <f t="shared" si="357"/>
        <v>0</v>
      </c>
      <c r="AG3679" s="419">
        <f t="shared" si="358"/>
        <v>0</v>
      </c>
      <c r="AH3679" s="419">
        <f t="shared" si="359"/>
        <v>0</v>
      </c>
    </row>
    <row r="3680" spans="1:34" ht="14.5" x14ac:dyDescent="0.35">
      <c r="A3680" s="681" t="s">
        <v>7807</v>
      </c>
      <c r="B3680" s="682" t="s">
        <v>6834</v>
      </c>
      <c r="C3680" s="419"/>
      <c r="D3680" s="419"/>
      <c r="E3680" s="419"/>
      <c r="F3680" s="419"/>
      <c r="G3680" s="419"/>
      <c r="H3680" s="419"/>
      <c r="I3680" s="419"/>
      <c r="J3680" s="419"/>
      <c r="K3680" s="419"/>
      <c r="L3680" s="419"/>
      <c r="M3680" t="s">
        <v>6835</v>
      </c>
      <c r="N3680">
        <v>5</v>
      </c>
      <c r="O3680">
        <v>3</v>
      </c>
      <c r="P3680">
        <v>2</v>
      </c>
      <c r="Q3680">
        <v>2</v>
      </c>
      <c r="R3680">
        <v>0</v>
      </c>
      <c r="S3680">
        <v>3</v>
      </c>
      <c r="T3680">
        <v>0</v>
      </c>
      <c r="U3680">
        <v>0</v>
      </c>
      <c r="V3680">
        <v>0</v>
      </c>
      <c r="W3680">
        <v>2</v>
      </c>
      <c r="X3680">
        <v>0</v>
      </c>
      <c r="Y3680">
        <v>1</v>
      </c>
      <c r="Z3680">
        <v>0</v>
      </c>
      <c r="AA3680">
        <v>0</v>
      </c>
      <c r="AB3680">
        <v>0</v>
      </c>
      <c r="AC3680" s="419">
        <f t="shared" si="354"/>
        <v>0</v>
      </c>
      <c r="AD3680" s="419">
        <f t="shared" si="355"/>
        <v>0</v>
      </c>
      <c r="AE3680" s="419">
        <f t="shared" si="356"/>
        <v>2</v>
      </c>
      <c r="AF3680" s="419">
        <f t="shared" si="357"/>
        <v>0</v>
      </c>
      <c r="AG3680" s="419">
        <f t="shared" si="358"/>
        <v>0</v>
      </c>
      <c r="AH3680" s="419">
        <f t="shared" si="359"/>
        <v>0</v>
      </c>
    </row>
    <row r="3681" spans="1:34" ht="14.5" x14ac:dyDescent="0.35">
      <c r="A3681" s="681" t="s">
        <v>12173</v>
      </c>
      <c r="B3681" s="682" t="s">
        <v>12172</v>
      </c>
      <c r="C3681" s="419"/>
      <c r="D3681" s="419"/>
      <c r="E3681" s="419"/>
      <c r="F3681" s="419"/>
      <c r="G3681" s="419"/>
      <c r="H3681" s="419"/>
      <c r="I3681" s="419"/>
      <c r="J3681" s="419"/>
      <c r="K3681" s="419"/>
      <c r="L3681" s="419"/>
      <c r="M3681" t="s">
        <v>12174</v>
      </c>
      <c r="N3681">
        <v>2</v>
      </c>
      <c r="O3681">
        <v>1</v>
      </c>
      <c r="P3681">
        <v>1</v>
      </c>
      <c r="Q3681">
        <v>0</v>
      </c>
      <c r="R3681">
        <v>1</v>
      </c>
      <c r="S3681">
        <v>1</v>
      </c>
      <c r="T3681">
        <v>0</v>
      </c>
      <c r="U3681">
        <v>0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0</v>
      </c>
      <c r="AB3681">
        <v>0</v>
      </c>
      <c r="AC3681" s="419">
        <f t="shared" si="354"/>
        <v>0</v>
      </c>
      <c r="AD3681" s="419">
        <f t="shared" si="355"/>
        <v>0</v>
      </c>
      <c r="AE3681" s="419">
        <f t="shared" si="356"/>
        <v>1</v>
      </c>
      <c r="AF3681" s="419">
        <f t="shared" si="357"/>
        <v>0</v>
      </c>
      <c r="AG3681" s="419">
        <f t="shared" si="358"/>
        <v>0</v>
      </c>
      <c r="AH3681" s="419">
        <f t="shared" si="359"/>
        <v>0</v>
      </c>
    </row>
    <row r="3682" spans="1:34" ht="14.5" x14ac:dyDescent="0.35">
      <c r="A3682" s="681" t="s">
        <v>7760</v>
      </c>
      <c r="B3682" s="682" t="s">
        <v>6836</v>
      </c>
      <c r="C3682" s="419"/>
      <c r="D3682" s="419"/>
      <c r="E3682" s="419"/>
      <c r="F3682" s="419"/>
      <c r="G3682" s="419"/>
      <c r="H3682" s="419"/>
      <c r="I3682" s="419"/>
      <c r="J3682" s="419"/>
      <c r="K3682" s="419"/>
      <c r="L3682" s="419"/>
      <c r="M3682" t="s">
        <v>6837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 s="419">
        <f t="shared" si="354"/>
        <v>0</v>
      </c>
      <c r="AD3682" s="419">
        <f t="shared" si="355"/>
        <v>0</v>
      </c>
      <c r="AE3682" s="419">
        <f t="shared" si="356"/>
        <v>0</v>
      </c>
      <c r="AF3682" s="419">
        <f t="shared" si="357"/>
        <v>0</v>
      </c>
      <c r="AG3682" s="419">
        <f t="shared" si="358"/>
        <v>0</v>
      </c>
      <c r="AH3682" s="419">
        <f t="shared" si="359"/>
        <v>0</v>
      </c>
    </row>
    <row r="3683" spans="1:34" ht="14.5" x14ac:dyDescent="0.35">
      <c r="A3683" s="681" t="s">
        <v>13937</v>
      </c>
      <c r="B3683" s="682" t="s">
        <v>14342</v>
      </c>
      <c r="C3683" s="419"/>
      <c r="D3683" s="419"/>
      <c r="E3683" s="419"/>
      <c r="F3683" s="419"/>
      <c r="G3683" s="419"/>
      <c r="H3683" s="419"/>
      <c r="I3683" s="419"/>
      <c r="J3683" s="419"/>
      <c r="K3683" s="419"/>
      <c r="L3683" s="419"/>
      <c r="M3683" t="s">
        <v>19759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 s="419">
        <f t="shared" si="354"/>
        <v>0</v>
      </c>
      <c r="AD3683" s="419">
        <f t="shared" si="355"/>
        <v>0</v>
      </c>
      <c r="AE3683" s="419">
        <f t="shared" si="356"/>
        <v>0</v>
      </c>
      <c r="AF3683" s="419">
        <f t="shared" si="357"/>
        <v>0</v>
      </c>
      <c r="AG3683" s="419">
        <f t="shared" si="358"/>
        <v>0</v>
      </c>
      <c r="AH3683" s="419">
        <f t="shared" si="359"/>
        <v>0</v>
      </c>
    </row>
    <row r="3684" spans="1:34" ht="14.5" x14ac:dyDescent="0.35">
      <c r="A3684" s="681" t="s">
        <v>12188</v>
      </c>
      <c r="B3684" s="682" t="s">
        <v>12187</v>
      </c>
      <c r="C3684" s="419"/>
      <c r="D3684" s="419"/>
      <c r="E3684" s="419"/>
      <c r="F3684" s="419"/>
      <c r="G3684" s="419"/>
      <c r="H3684" s="419"/>
      <c r="I3684" s="419"/>
      <c r="J3684" s="419"/>
      <c r="K3684" s="419"/>
      <c r="L3684" s="419"/>
      <c r="M3684" t="s">
        <v>1553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 s="419">
        <f t="shared" si="354"/>
        <v>0</v>
      </c>
      <c r="AD3684" s="419">
        <f t="shared" si="355"/>
        <v>0</v>
      </c>
      <c r="AE3684" s="419">
        <f t="shared" si="356"/>
        <v>0</v>
      </c>
      <c r="AF3684" s="419">
        <f t="shared" si="357"/>
        <v>0</v>
      </c>
      <c r="AG3684" s="419">
        <f t="shared" si="358"/>
        <v>0</v>
      </c>
      <c r="AH3684" s="419">
        <f t="shared" si="359"/>
        <v>0</v>
      </c>
    </row>
    <row r="3685" spans="1:34" ht="14.5" x14ac:dyDescent="0.35">
      <c r="A3685" s="681" t="s">
        <v>7901</v>
      </c>
      <c r="B3685" s="682" t="s">
        <v>6838</v>
      </c>
      <c r="C3685" s="419"/>
      <c r="D3685" s="419"/>
      <c r="E3685" s="419"/>
      <c r="F3685" s="419"/>
      <c r="G3685" s="419"/>
      <c r="H3685" s="419"/>
      <c r="I3685" s="419"/>
      <c r="J3685" s="419"/>
      <c r="K3685" s="419"/>
      <c r="L3685" s="419"/>
      <c r="M3685" t="s">
        <v>6839</v>
      </c>
      <c r="N3685">
        <v>2</v>
      </c>
      <c r="O3685">
        <v>2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2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2</v>
      </c>
      <c r="AB3685">
        <v>0</v>
      </c>
      <c r="AC3685" s="419">
        <f t="shared" si="354"/>
        <v>0</v>
      </c>
      <c r="AD3685" s="419">
        <f t="shared" si="355"/>
        <v>0</v>
      </c>
      <c r="AE3685" s="419">
        <f t="shared" si="356"/>
        <v>0</v>
      </c>
      <c r="AF3685" s="419">
        <f t="shared" si="357"/>
        <v>0</v>
      </c>
      <c r="AG3685" s="419">
        <f t="shared" si="358"/>
        <v>0</v>
      </c>
      <c r="AH3685" s="419">
        <f t="shared" si="359"/>
        <v>0</v>
      </c>
    </row>
    <row r="3686" spans="1:34" ht="14.5" x14ac:dyDescent="0.35">
      <c r="A3686" s="681" t="s">
        <v>7952</v>
      </c>
      <c r="B3686" s="682" t="s">
        <v>6840</v>
      </c>
      <c r="C3686" s="419"/>
      <c r="D3686" s="419"/>
      <c r="E3686" s="419"/>
      <c r="F3686" s="419"/>
      <c r="G3686" s="419"/>
      <c r="H3686" s="419"/>
      <c r="I3686" s="419"/>
      <c r="J3686" s="419"/>
      <c r="K3686" s="419"/>
      <c r="L3686" s="419"/>
      <c r="M3686" t="s">
        <v>6841</v>
      </c>
      <c r="N3686">
        <v>4</v>
      </c>
      <c r="O3686">
        <v>1</v>
      </c>
      <c r="P3686">
        <v>3</v>
      </c>
      <c r="Q3686">
        <v>2</v>
      </c>
      <c r="R3686">
        <v>2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0</v>
      </c>
      <c r="AB3686">
        <v>0</v>
      </c>
      <c r="AC3686" s="419">
        <f t="shared" si="354"/>
        <v>2</v>
      </c>
      <c r="AD3686" s="419">
        <f t="shared" si="355"/>
        <v>1</v>
      </c>
      <c r="AE3686" s="419">
        <f t="shared" si="356"/>
        <v>0</v>
      </c>
      <c r="AF3686" s="419">
        <f t="shared" si="357"/>
        <v>0</v>
      </c>
      <c r="AG3686" s="419">
        <f t="shared" si="358"/>
        <v>0</v>
      </c>
      <c r="AH3686" s="419">
        <f t="shared" si="359"/>
        <v>0</v>
      </c>
    </row>
    <row r="3687" spans="1:34" ht="14.5" x14ac:dyDescent="0.35">
      <c r="A3687" s="681" t="s">
        <v>13940</v>
      </c>
      <c r="B3687" s="682" t="s">
        <v>14342</v>
      </c>
      <c r="C3687" s="419"/>
      <c r="D3687" s="419"/>
      <c r="E3687" s="419"/>
      <c r="F3687" s="419"/>
      <c r="G3687" s="419"/>
      <c r="H3687" s="419"/>
      <c r="I3687" s="419"/>
      <c r="J3687" s="419"/>
      <c r="K3687" s="419"/>
      <c r="L3687" s="419"/>
      <c r="M3687" t="s">
        <v>22553</v>
      </c>
      <c r="N3687">
        <v>5</v>
      </c>
      <c r="O3687">
        <v>4</v>
      </c>
      <c r="P3687">
        <v>1</v>
      </c>
      <c r="Q3687">
        <v>2</v>
      </c>
      <c r="R3687">
        <v>0</v>
      </c>
      <c r="S3687">
        <v>3</v>
      </c>
      <c r="T3687">
        <v>0</v>
      </c>
      <c r="U3687">
        <v>0</v>
      </c>
      <c r="V3687">
        <v>0</v>
      </c>
      <c r="W3687">
        <v>2</v>
      </c>
      <c r="X3687">
        <v>0</v>
      </c>
      <c r="Y3687">
        <v>2</v>
      </c>
      <c r="Z3687">
        <v>0</v>
      </c>
      <c r="AA3687">
        <v>0</v>
      </c>
      <c r="AB3687">
        <v>0</v>
      </c>
      <c r="AC3687" s="419">
        <f t="shared" si="354"/>
        <v>0</v>
      </c>
      <c r="AD3687" s="419">
        <f t="shared" si="355"/>
        <v>0</v>
      </c>
      <c r="AE3687" s="419">
        <f t="shared" si="356"/>
        <v>1</v>
      </c>
      <c r="AF3687" s="419">
        <f t="shared" si="357"/>
        <v>0</v>
      </c>
      <c r="AG3687" s="419">
        <f t="shared" si="358"/>
        <v>0</v>
      </c>
      <c r="AH3687" s="419">
        <f t="shared" si="359"/>
        <v>0</v>
      </c>
    </row>
    <row r="3688" spans="1:34" ht="14.5" x14ac:dyDescent="0.35">
      <c r="A3688" s="681" t="s">
        <v>7784</v>
      </c>
      <c r="B3688" s="682" t="s">
        <v>6843</v>
      </c>
      <c r="C3688" s="419"/>
      <c r="D3688" s="419"/>
      <c r="E3688" s="419"/>
      <c r="F3688" s="419"/>
      <c r="G3688" s="419"/>
      <c r="H3688" s="419"/>
      <c r="I3688" s="419"/>
      <c r="J3688" s="419"/>
      <c r="K3688" s="419"/>
      <c r="L3688" s="419"/>
      <c r="M3688" t="s">
        <v>6844</v>
      </c>
      <c r="N3688">
        <v>3</v>
      </c>
      <c r="O3688">
        <v>1</v>
      </c>
      <c r="P3688">
        <v>2</v>
      </c>
      <c r="Q3688">
        <v>0</v>
      </c>
      <c r="R3688">
        <v>0</v>
      </c>
      <c r="S3688">
        <v>0</v>
      </c>
      <c r="T3688">
        <v>1</v>
      </c>
      <c r="U3688">
        <v>0</v>
      </c>
      <c r="V3688">
        <v>2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1</v>
      </c>
      <c r="AC3688" s="419">
        <f t="shared" si="354"/>
        <v>0</v>
      </c>
      <c r="AD3688" s="419">
        <f t="shared" si="355"/>
        <v>0</v>
      </c>
      <c r="AE3688" s="419">
        <f t="shared" si="356"/>
        <v>0</v>
      </c>
      <c r="AF3688" s="419">
        <f t="shared" si="357"/>
        <v>1</v>
      </c>
      <c r="AG3688" s="419">
        <f t="shared" si="358"/>
        <v>0</v>
      </c>
      <c r="AH3688" s="419">
        <f t="shared" si="359"/>
        <v>1</v>
      </c>
    </row>
    <row r="3689" spans="1:34" ht="14.5" x14ac:dyDescent="0.35">
      <c r="A3689" s="681" t="s">
        <v>13944</v>
      </c>
      <c r="B3689" s="682" t="s">
        <v>14342</v>
      </c>
      <c r="C3689" s="419"/>
      <c r="D3689" s="419"/>
      <c r="E3689" s="419"/>
      <c r="F3689" s="419"/>
      <c r="G3689" s="419"/>
      <c r="H3689" s="419"/>
      <c r="I3689" s="419"/>
      <c r="J3689" s="419"/>
      <c r="K3689" s="419"/>
      <c r="L3689" s="419"/>
      <c r="M3689" t="s">
        <v>13943</v>
      </c>
      <c r="N3689">
        <v>2</v>
      </c>
      <c r="O3689">
        <v>1</v>
      </c>
      <c r="P3689">
        <v>1</v>
      </c>
      <c r="Q3689">
        <v>0</v>
      </c>
      <c r="R3689">
        <v>0</v>
      </c>
      <c r="S3689">
        <v>0</v>
      </c>
      <c r="T3689">
        <v>0</v>
      </c>
      <c r="U3689">
        <v>2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1</v>
      </c>
      <c r="AB3689">
        <v>0</v>
      </c>
      <c r="AC3689" s="419">
        <f t="shared" si="354"/>
        <v>0</v>
      </c>
      <c r="AD3689" s="419">
        <f t="shared" si="355"/>
        <v>0</v>
      </c>
      <c r="AE3689" s="419">
        <f t="shared" si="356"/>
        <v>0</v>
      </c>
      <c r="AF3689" s="419">
        <f t="shared" si="357"/>
        <v>0</v>
      </c>
      <c r="AG3689" s="419">
        <f t="shared" si="358"/>
        <v>1</v>
      </c>
      <c r="AH3689" s="419">
        <f t="shared" si="359"/>
        <v>0</v>
      </c>
    </row>
    <row r="3690" spans="1:34" ht="14.5" x14ac:dyDescent="0.35">
      <c r="A3690" s="681" t="s">
        <v>13947</v>
      </c>
      <c r="B3690" s="682" t="s">
        <v>14342</v>
      </c>
      <c r="C3690" s="419"/>
      <c r="D3690" s="419"/>
      <c r="E3690" s="419"/>
      <c r="F3690" s="419"/>
      <c r="G3690" s="419"/>
      <c r="H3690" s="419"/>
      <c r="I3690" s="419"/>
      <c r="J3690" s="419"/>
      <c r="K3690" s="419"/>
      <c r="L3690" s="419"/>
      <c r="M3690" t="s">
        <v>13945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 s="419">
        <f t="shared" si="354"/>
        <v>0</v>
      </c>
      <c r="AD3690" s="419">
        <f t="shared" si="355"/>
        <v>0</v>
      </c>
      <c r="AE3690" s="419">
        <f t="shared" si="356"/>
        <v>0</v>
      </c>
      <c r="AF3690" s="419">
        <f t="shared" si="357"/>
        <v>0</v>
      </c>
      <c r="AG3690" s="419">
        <f t="shared" si="358"/>
        <v>0</v>
      </c>
      <c r="AH3690" s="419">
        <f t="shared" si="359"/>
        <v>0</v>
      </c>
    </row>
    <row r="3691" spans="1:34" ht="14.5" x14ac:dyDescent="0.35">
      <c r="A3691" s="681" t="s">
        <v>7864</v>
      </c>
      <c r="B3691" s="682" t="s">
        <v>6845</v>
      </c>
      <c r="C3691" s="419"/>
      <c r="D3691" s="419"/>
      <c r="E3691" s="419"/>
      <c r="F3691" s="419"/>
      <c r="G3691" s="419"/>
      <c r="H3691" s="419"/>
      <c r="I3691" s="419"/>
      <c r="J3691" s="419"/>
      <c r="K3691" s="419"/>
      <c r="L3691" s="419"/>
      <c r="M3691" t="s">
        <v>578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 s="419">
        <f t="shared" si="354"/>
        <v>0</v>
      </c>
      <c r="AD3691" s="419">
        <f t="shared" si="355"/>
        <v>0</v>
      </c>
      <c r="AE3691" s="419">
        <f t="shared" si="356"/>
        <v>0</v>
      </c>
      <c r="AF3691" s="419">
        <f t="shared" si="357"/>
        <v>0</v>
      </c>
      <c r="AG3691" s="419">
        <f t="shared" si="358"/>
        <v>0</v>
      </c>
      <c r="AH3691" s="419">
        <f t="shared" si="359"/>
        <v>0</v>
      </c>
    </row>
    <row r="3692" spans="1:34" ht="14.5" x14ac:dyDescent="0.35">
      <c r="A3692" s="681" t="s">
        <v>8738</v>
      </c>
      <c r="B3692" s="682" t="s">
        <v>8737</v>
      </c>
      <c r="C3692" s="419"/>
      <c r="D3692" s="419"/>
      <c r="E3692" s="419"/>
      <c r="F3692" s="419"/>
      <c r="G3692" s="419"/>
      <c r="H3692" s="419"/>
      <c r="I3692" s="419"/>
      <c r="J3692" s="419"/>
      <c r="K3692" s="419"/>
      <c r="L3692" s="419"/>
      <c r="M3692" t="s">
        <v>18552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 s="419">
        <f t="shared" si="354"/>
        <v>0</v>
      </c>
      <c r="AD3692" s="419">
        <f t="shared" si="355"/>
        <v>0</v>
      </c>
      <c r="AE3692" s="419">
        <f t="shared" si="356"/>
        <v>0</v>
      </c>
      <c r="AF3692" s="419">
        <f t="shared" si="357"/>
        <v>0</v>
      </c>
      <c r="AG3692" s="419">
        <f t="shared" si="358"/>
        <v>0</v>
      </c>
      <c r="AH3692" s="419">
        <f t="shared" si="359"/>
        <v>0</v>
      </c>
    </row>
    <row r="3693" spans="1:34" ht="14.5" x14ac:dyDescent="0.35">
      <c r="A3693" s="681" t="s">
        <v>13951</v>
      </c>
      <c r="B3693" s="682" t="s">
        <v>14342</v>
      </c>
      <c r="C3693" s="419"/>
      <c r="D3693" s="419"/>
      <c r="E3693" s="419"/>
      <c r="F3693" s="419"/>
      <c r="G3693" s="419"/>
      <c r="H3693" s="419"/>
      <c r="I3693" s="419"/>
      <c r="J3693" s="419"/>
      <c r="K3693" s="419"/>
      <c r="L3693" s="419"/>
      <c r="M3693" t="s">
        <v>14463</v>
      </c>
      <c r="N3693">
        <v>1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1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 s="419">
        <f t="shared" si="354"/>
        <v>0</v>
      </c>
      <c r="AD3693" s="419">
        <f t="shared" si="355"/>
        <v>0</v>
      </c>
      <c r="AE3693" s="419">
        <f t="shared" si="356"/>
        <v>0</v>
      </c>
      <c r="AF3693" s="419">
        <f t="shared" si="357"/>
        <v>0</v>
      </c>
      <c r="AG3693" s="419">
        <f t="shared" si="358"/>
        <v>0</v>
      </c>
      <c r="AH3693" s="419">
        <f t="shared" si="359"/>
        <v>1</v>
      </c>
    </row>
    <row r="3694" spans="1:34" ht="14.5" x14ac:dyDescent="0.35">
      <c r="A3694" s="681" t="s">
        <v>13954</v>
      </c>
      <c r="B3694" s="682" t="s">
        <v>14342</v>
      </c>
      <c r="C3694" s="419"/>
      <c r="D3694" s="419"/>
      <c r="E3694" s="419"/>
      <c r="F3694" s="419"/>
      <c r="G3694" s="419"/>
      <c r="H3694" s="419"/>
      <c r="I3694" s="419"/>
      <c r="J3694" s="419"/>
      <c r="K3694" s="419"/>
      <c r="L3694" s="419"/>
      <c r="M3694" t="s">
        <v>13952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 s="419">
        <f t="shared" si="354"/>
        <v>0</v>
      </c>
      <c r="AD3694" s="419">
        <f t="shared" si="355"/>
        <v>0</v>
      </c>
      <c r="AE3694" s="419">
        <f t="shared" si="356"/>
        <v>0</v>
      </c>
      <c r="AF3694" s="419">
        <f t="shared" si="357"/>
        <v>0</v>
      </c>
      <c r="AG3694" s="419">
        <f t="shared" si="358"/>
        <v>0</v>
      </c>
      <c r="AH3694" s="419">
        <f t="shared" si="359"/>
        <v>0</v>
      </c>
    </row>
    <row r="3695" spans="1:34" ht="14.5" x14ac:dyDescent="0.35">
      <c r="A3695" s="681" t="s">
        <v>7857</v>
      </c>
      <c r="B3695" s="682" t="s">
        <v>6846</v>
      </c>
      <c r="C3695" s="419"/>
      <c r="D3695" s="419"/>
      <c r="E3695" s="419"/>
      <c r="F3695" s="419"/>
      <c r="G3695" s="419"/>
      <c r="H3695" s="419"/>
      <c r="I3695" s="419"/>
      <c r="J3695" s="419"/>
      <c r="K3695" s="419"/>
      <c r="L3695" s="419"/>
      <c r="M3695" t="s">
        <v>3393</v>
      </c>
      <c r="N3695">
        <v>27</v>
      </c>
      <c r="O3695">
        <v>16</v>
      </c>
      <c r="P3695">
        <v>11</v>
      </c>
      <c r="Q3695">
        <v>6</v>
      </c>
      <c r="R3695">
        <v>2</v>
      </c>
      <c r="S3695">
        <v>5</v>
      </c>
      <c r="T3695">
        <v>6</v>
      </c>
      <c r="U3695">
        <v>8</v>
      </c>
      <c r="V3695">
        <v>0</v>
      </c>
      <c r="W3695">
        <v>4</v>
      </c>
      <c r="X3695">
        <v>1</v>
      </c>
      <c r="Y3695">
        <v>2</v>
      </c>
      <c r="Z3695">
        <v>5</v>
      </c>
      <c r="AA3695">
        <v>4</v>
      </c>
      <c r="AB3695">
        <v>0</v>
      </c>
      <c r="AC3695" s="419">
        <f t="shared" si="354"/>
        <v>2</v>
      </c>
      <c r="AD3695" s="419">
        <f t="shared" si="355"/>
        <v>1</v>
      </c>
      <c r="AE3695" s="419">
        <f t="shared" si="356"/>
        <v>3</v>
      </c>
      <c r="AF3695" s="419">
        <f t="shared" si="357"/>
        <v>1</v>
      </c>
      <c r="AG3695" s="419">
        <f t="shared" si="358"/>
        <v>4</v>
      </c>
      <c r="AH3695" s="419">
        <f t="shared" si="359"/>
        <v>0</v>
      </c>
    </row>
    <row r="3696" spans="1:34" ht="14.5" x14ac:dyDescent="0.35">
      <c r="A3696" s="681" t="s">
        <v>12145</v>
      </c>
      <c r="B3696" s="682" t="s">
        <v>12144</v>
      </c>
      <c r="C3696" s="419"/>
      <c r="D3696" s="419"/>
      <c r="E3696" s="419"/>
      <c r="F3696" s="419"/>
      <c r="G3696" s="419"/>
      <c r="H3696" s="419"/>
      <c r="I3696" s="419"/>
      <c r="J3696" s="419"/>
      <c r="K3696" s="419"/>
      <c r="L3696" s="419"/>
      <c r="M3696" t="s">
        <v>12146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 s="419">
        <f t="shared" si="354"/>
        <v>0</v>
      </c>
      <c r="AD3696" s="419">
        <f t="shared" si="355"/>
        <v>0</v>
      </c>
      <c r="AE3696" s="419">
        <f t="shared" si="356"/>
        <v>0</v>
      </c>
      <c r="AF3696" s="419">
        <f t="shared" si="357"/>
        <v>0</v>
      </c>
      <c r="AG3696" s="419">
        <f t="shared" si="358"/>
        <v>0</v>
      </c>
      <c r="AH3696" s="419">
        <f t="shared" si="359"/>
        <v>0</v>
      </c>
    </row>
    <row r="3697" spans="1:34" ht="14.5" x14ac:dyDescent="0.35">
      <c r="A3697" s="681" t="s">
        <v>13958</v>
      </c>
      <c r="B3697" s="682" t="s">
        <v>14342</v>
      </c>
      <c r="C3697" s="419"/>
      <c r="D3697" s="419"/>
      <c r="E3697" s="419"/>
      <c r="F3697" s="419"/>
      <c r="G3697" s="419"/>
      <c r="H3697" s="419"/>
      <c r="I3697" s="419"/>
      <c r="J3697" s="419"/>
      <c r="K3697" s="419"/>
      <c r="L3697" s="419"/>
      <c r="M3697" t="s">
        <v>4050</v>
      </c>
      <c r="N3697">
        <v>3</v>
      </c>
      <c r="O3697">
        <v>1</v>
      </c>
      <c r="P3697">
        <v>2</v>
      </c>
      <c r="Q3697">
        <v>1</v>
      </c>
      <c r="R3697">
        <v>0</v>
      </c>
      <c r="S3697">
        <v>0</v>
      </c>
      <c r="T3697">
        <v>0</v>
      </c>
      <c r="U3697">
        <v>2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1</v>
      </c>
      <c r="AB3697">
        <v>0</v>
      </c>
      <c r="AC3697" s="419">
        <f t="shared" si="354"/>
        <v>1</v>
      </c>
      <c r="AD3697" s="419">
        <f t="shared" si="355"/>
        <v>0</v>
      </c>
      <c r="AE3697" s="419">
        <f t="shared" si="356"/>
        <v>0</v>
      </c>
      <c r="AF3697" s="419">
        <f t="shared" si="357"/>
        <v>0</v>
      </c>
      <c r="AG3697" s="419">
        <f t="shared" si="358"/>
        <v>1</v>
      </c>
      <c r="AH3697" s="419">
        <f t="shared" si="359"/>
        <v>0</v>
      </c>
    </row>
    <row r="3698" spans="1:34" ht="14.5" x14ac:dyDescent="0.35">
      <c r="A3698" s="681" t="s">
        <v>7771</v>
      </c>
      <c r="B3698" s="682" t="s">
        <v>6847</v>
      </c>
      <c r="C3698" s="419"/>
      <c r="D3698" s="419"/>
      <c r="E3698" s="419"/>
      <c r="F3698" s="419"/>
      <c r="G3698" s="419"/>
      <c r="H3698" s="419"/>
      <c r="I3698" s="419"/>
      <c r="J3698" s="419"/>
      <c r="K3698" s="419"/>
      <c r="L3698" s="419"/>
      <c r="M3698" t="s">
        <v>6848</v>
      </c>
      <c r="N3698">
        <v>4</v>
      </c>
      <c r="O3698">
        <v>3</v>
      </c>
      <c r="P3698">
        <v>1</v>
      </c>
      <c r="Q3698">
        <v>2</v>
      </c>
      <c r="R3698">
        <v>0</v>
      </c>
      <c r="S3698">
        <v>0</v>
      </c>
      <c r="T3698">
        <v>2</v>
      </c>
      <c r="U3698">
        <v>0</v>
      </c>
      <c r="V3698">
        <v>0</v>
      </c>
      <c r="W3698">
        <v>2</v>
      </c>
      <c r="X3698">
        <v>0</v>
      </c>
      <c r="Y3698">
        <v>0</v>
      </c>
      <c r="Z3698">
        <v>1</v>
      </c>
      <c r="AA3698">
        <v>0</v>
      </c>
      <c r="AB3698">
        <v>0</v>
      </c>
      <c r="AC3698" s="419">
        <f t="shared" si="354"/>
        <v>0</v>
      </c>
      <c r="AD3698" s="419">
        <f t="shared" si="355"/>
        <v>0</v>
      </c>
      <c r="AE3698" s="419">
        <f t="shared" si="356"/>
        <v>0</v>
      </c>
      <c r="AF3698" s="419">
        <f t="shared" si="357"/>
        <v>1</v>
      </c>
      <c r="AG3698" s="419">
        <f t="shared" si="358"/>
        <v>0</v>
      </c>
      <c r="AH3698" s="419">
        <f t="shared" si="359"/>
        <v>0</v>
      </c>
    </row>
    <row r="3699" spans="1:34" ht="14.5" x14ac:dyDescent="0.35">
      <c r="A3699" s="681" t="s">
        <v>7949</v>
      </c>
      <c r="B3699" s="682" t="s">
        <v>6849</v>
      </c>
      <c r="C3699" s="419"/>
      <c r="D3699" s="419"/>
      <c r="E3699" s="419"/>
      <c r="F3699" s="419"/>
      <c r="G3699" s="419"/>
      <c r="H3699" s="419"/>
      <c r="I3699" s="419"/>
      <c r="J3699" s="419"/>
      <c r="K3699" s="419"/>
      <c r="L3699" s="419"/>
      <c r="M3699" t="s">
        <v>6850</v>
      </c>
      <c r="N3699">
        <v>2</v>
      </c>
      <c r="O3699">
        <v>1</v>
      </c>
      <c r="P3699">
        <v>1</v>
      </c>
      <c r="Q3699">
        <v>0</v>
      </c>
      <c r="R3699">
        <v>0</v>
      </c>
      <c r="S3699">
        <v>0</v>
      </c>
      <c r="T3699">
        <v>2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1</v>
      </c>
      <c r="AA3699">
        <v>0</v>
      </c>
      <c r="AB3699">
        <v>0</v>
      </c>
      <c r="AC3699" s="419">
        <f t="shared" si="354"/>
        <v>0</v>
      </c>
      <c r="AD3699" s="419">
        <f t="shared" si="355"/>
        <v>0</v>
      </c>
      <c r="AE3699" s="419">
        <f t="shared" si="356"/>
        <v>0</v>
      </c>
      <c r="AF3699" s="419">
        <f t="shared" si="357"/>
        <v>1</v>
      </c>
      <c r="AG3699" s="419">
        <f t="shared" si="358"/>
        <v>0</v>
      </c>
      <c r="AH3699" s="419">
        <f t="shared" si="359"/>
        <v>0</v>
      </c>
    </row>
    <row r="3700" spans="1:34" ht="14.5" x14ac:dyDescent="0.35">
      <c r="A3700" s="681" t="s">
        <v>12238</v>
      </c>
      <c r="B3700" s="682" t="s">
        <v>12237</v>
      </c>
      <c r="C3700" s="419"/>
      <c r="D3700" s="419"/>
      <c r="E3700" s="419"/>
      <c r="F3700" s="419"/>
      <c r="G3700" s="419"/>
      <c r="H3700" s="419"/>
      <c r="I3700" s="419"/>
      <c r="J3700" s="419"/>
      <c r="K3700" s="419"/>
      <c r="L3700" s="419"/>
      <c r="M3700" t="s">
        <v>20405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 s="419">
        <f t="shared" si="354"/>
        <v>0</v>
      </c>
      <c r="AD3700" s="419">
        <f t="shared" si="355"/>
        <v>0</v>
      </c>
      <c r="AE3700" s="419">
        <f t="shared" si="356"/>
        <v>0</v>
      </c>
      <c r="AF3700" s="419">
        <f t="shared" si="357"/>
        <v>0</v>
      </c>
      <c r="AG3700" s="419">
        <f t="shared" si="358"/>
        <v>0</v>
      </c>
      <c r="AH3700" s="419">
        <f t="shared" si="359"/>
        <v>0</v>
      </c>
    </row>
    <row r="3701" spans="1:34" ht="14.5" x14ac:dyDescent="0.35">
      <c r="A3701" s="681" t="s">
        <v>12210</v>
      </c>
      <c r="B3701" s="682" t="s">
        <v>12209</v>
      </c>
      <c r="C3701" s="419"/>
      <c r="D3701" s="419"/>
      <c r="E3701" s="419"/>
      <c r="F3701" s="419"/>
      <c r="G3701" s="419"/>
      <c r="H3701" s="419"/>
      <c r="I3701" s="419"/>
      <c r="J3701" s="419"/>
      <c r="K3701" s="419"/>
      <c r="L3701" s="419"/>
      <c r="M3701" t="s">
        <v>12211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 s="419">
        <f t="shared" si="354"/>
        <v>0</v>
      </c>
      <c r="AD3701" s="419">
        <f t="shared" si="355"/>
        <v>0</v>
      </c>
      <c r="AE3701" s="419">
        <f t="shared" si="356"/>
        <v>0</v>
      </c>
      <c r="AF3701" s="419">
        <f t="shared" si="357"/>
        <v>0</v>
      </c>
      <c r="AG3701" s="419">
        <f t="shared" si="358"/>
        <v>0</v>
      </c>
      <c r="AH3701" s="419">
        <f t="shared" si="359"/>
        <v>0</v>
      </c>
    </row>
    <row r="3702" spans="1:34" ht="14.5" x14ac:dyDescent="0.35">
      <c r="A3702" s="681" t="s">
        <v>7928</v>
      </c>
      <c r="B3702" s="682" t="s">
        <v>6852</v>
      </c>
      <c r="C3702" s="419"/>
      <c r="D3702" s="419"/>
      <c r="E3702" s="419"/>
      <c r="F3702" s="419"/>
      <c r="G3702" s="419"/>
      <c r="H3702" s="419"/>
      <c r="I3702" s="419"/>
      <c r="J3702" s="419"/>
      <c r="K3702" s="419"/>
      <c r="L3702" s="419"/>
      <c r="M3702" t="s">
        <v>6968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 s="419">
        <f t="shared" si="354"/>
        <v>0</v>
      </c>
      <c r="AD3702" s="419">
        <f t="shared" si="355"/>
        <v>0</v>
      </c>
      <c r="AE3702" s="419">
        <f t="shared" si="356"/>
        <v>0</v>
      </c>
      <c r="AF3702" s="419">
        <f t="shared" si="357"/>
        <v>0</v>
      </c>
      <c r="AG3702" s="419">
        <f t="shared" si="358"/>
        <v>0</v>
      </c>
      <c r="AH3702" s="419">
        <f t="shared" si="359"/>
        <v>0</v>
      </c>
    </row>
    <row r="3703" spans="1:34" ht="14.5" x14ac:dyDescent="0.35">
      <c r="A3703" s="681" t="s">
        <v>12235</v>
      </c>
      <c r="B3703" s="682" t="s">
        <v>12234</v>
      </c>
      <c r="C3703" s="419"/>
      <c r="D3703" s="419"/>
      <c r="E3703" s="419"/>
      <c r="F3703" s="419"/>
      <c r="G3703" s="419"/>
      <c r="H3703" s="419"/>
      <c r="I3703" s="419"/>
      <c r="J3703" s="419"/>
      <c r="K3703" s="419"/>
      <c r="L3703" s="419"/>
      <c r="M3703" t="s">
        <v>217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 s="419">
        <f t="shared" si="354"/>
        <v>0</v>
      </c>
      <c r="AD3703" s="419">
        <f t="shared" si="355"/>
        <v>0</v>
      </c>
      <c r="AE3703" s="419">
        <f t="shared" si="356"/>
        <v>0</v>
      </c>
      <c r="AF3703" s="419">
        <f t="shared" si="357"/>
        <v>0</v>
      </c>
      <c r="AG3703" s="419">
        <f t="shared" si="358"/>
        <v>0</v>
      </c>
      <c r="AH3703" s="419">
        <f t="shared" si="359"/>
        <v>0</v>
      </c>
    </row>
    <row r="3704" spans="1:34" ht="14.5" x14ac:dyDescent="0.35">
      <c r="A3704" s="681" t="s">
        <v>7780</v>
      </c>
      <c r="B3704" s="682" t="s">
        <v>6854</v>
      </c>
      <c r="C3704" s="419"/>
      <c r="D3704" s="419"/>
      <c r="E3704" s="419"/>
      <c r="F3704" s="419"/>
      <c r="G3704" s="419"/>
      <c r="H3704" s="419"/>
      <c r="I3704" s="419"/>
      <c r="J3704" s="419"/>
      <c r="K3704" s="419"/>
      <c r="L3704" s="419"/>
      <c r="M3704" t="s">
        <v>6855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 s="419">
        <f t="shared" si="354"/>
        <v>0</v>
      </c>
      <c r="AD3704" s="419">
        <f t="shared" si="355"/>
        <v>0</v>
      </c>
      <c r="AE3704" s="419">
        <f t="shared" si="356"/>
        <v>0</v>
      </c>
      <c r="AF3704" s="419">
        <f t="shared" si="357"/>
        <v>0</v>
      </c>
      <c r="AG3704" s="419">
        <f t="shared" si="358"/>
        <v>0</v>
      </c>
      <c r="AH3704" s="419">
        <f t="shared" si="359"/>
        <v>0</v>
      </c>
    </row>
    <row r="3705" spans="1:34" ht="14.5" x14ac:dyDescent="0.35">
      <c r="A3705" s="681" t="s">
        <v>13962</v>
      </c>
      <c r="B3705" s="682" t="s">
        <v>14342</v>
      </c>
      <c r="C3705" s="419"/>
      <c r="D3705" s="419"/>
      <c r="E3705" s="419"/>
      <c r="F3705" s="419"/>
      <c r="G3705" s="419"/>
      <c r="H3705" s="419"/>
      <c r="I3705" s="419"/>
      <c r="J3705" s="419"/>
      <c r="K3705" s="419"/>
      <c r="L3705" s="419"/>
      <c r="M3705" t="s">
        <v>14464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 s="419">
        <f t="shared" si="354"/>
        <v>0</v>
      </c>
      <c r="AD3705" s="419">
        <f t="shared" si="355"/>
        <v>0</v>
      </c>
      <c r="AE3705" s="419">
        <f t="shared" si="356"/>
        <v>0</v>
      </c>
      <c r="AF3705" s="419">
        <f t="shared" si="357"/>
        <v>0</v>
      </c>
      <c r="AG3705" s="419">
        <f t="shared" si="358"/>
        <v>0</v>
      </c>
      <c r="AH3705" s="419">
        <f t="shared" si="359"/>
        <v>0</v>
      </c>
    </row>
    <row r="3706" spans="1:34" ht="14.5" x14ac:dyDescent="0.35">
      <c r="A3706" s="681" t="s">
        <v>13968</v>
      </c>
      <c r="B3706" s="682" t="s">
        <v>14342</v>
      </c>
      <c r="C3706" s="419"/>
      <c r="D3706" s="419"/>
      <c r="E3706" s="419"/>
      <c r="F3706" s="419"/>
      <c r="G3706" s="419"/>
      <c r="H3706" s="419"/>
      <c r="I3706" s="419"/>
      <c r="J3706" s="419"/>
      <c r="K3706" s="419"/>
      <c r="L3706" s="419"/>
      <c r="M3706" t="s">
        <v>13964</v>
      </c>
      <c r="N3706">
        <v>11</v>
      </c>
      <c r="O3706">
        <v>8</v>
      </c>
      <c r="P3706">
        <v>3</v>
      </c>
      <c r="Q3706">
        <v>0</v>
      </c>
      <c r="R3706">
        <v>0</v>
      </c>
      <c r="S3706">
        <v>0</v>
      </c>
      <c r="T3706">
        <v>0</v>
      </c>
      <c r="U3706">
        <v>5</v>
      </c>
      <c r="V3706">
        <v>6</v>
      </c>
      <c r="W3706">
        <v>0</v>
      </c>
      <c r="X3706">
        <v>0</v>
      </c>
      <c r="Y3706">
        <v>0</v>
      </c>
      <c r="Z3706">
        <v>0</v>
      </c>
      <c r="AA3706">
        <v>5</v>
      </c>
      <c r="AB3706">
        <v>3</v>
      </c>
      <c r="AC3706" s="419">
        <f t="shared" si="354"/>
        <v>0</v>
      </c>
      <c r="AD3706" s="419">
        <f t="shared" si="355"/>
        <v>0</v>
      </c>
      <c r="AE3706" s="419">
        <f t="shared" si="356"/>
        <v>0</v>
      </c>
      <c r="AF3706" s="419">
        <f t="shared" si="357"/>
        <v>0</v>
      </c>
      <c r="AG3706" s="419">
        <f t="shared" si="358"/>
        <v>0</v>
      </c>
      <c r="AH3706" s="419">
        <f t="shared" si="359"/>
        <v>3</v>
      </c>
    </row>
    <row r="3707" spans="1:34" ht="14.5" x14ac:dyDescent="0.35">
      <c r="A3707" s="681" t="s">
        <v>13972</v>
      </c>
      <c r="B3707" s="682" t="s">
        <v>14342</v>
      </c>
      <c r="C3707" s="419"/>
      <c r="D3707" s="419"/>
      <c r="E3707" s="419"/>
      <c r="F3707" s="419"/>
      <c r="G3707" s="419"/>
      <c r="H3707" s="419"/>
      <c r="I3707" s="419"/>
      <c r="J3707" s="419"/>
      <c r="K3707" s="419"/>
      <c r="L3707" s="419"/>
      <c r="M3707" t="s">
        <v>21043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 s="419">
        <f t="shared" si="354"/>
        <v>0</v>
      </c>
      <c r="AD3707" s="419">
        <f t="shared" si="355"/>
        <v>0</v>
      </c>
      <c r="AE3707" s="419">
        <f t="shared" si="356"/>
        <v>0</v>
      </c>
      <c r="AF3707" s="419">
        <f t="shared" si="357"/>
        <v>0</v>
      </c>
      <c r="AG3707" s="419">
        <f t="shared" si="358"/>
        <v>0</v>
      </c>
      <c r="AH3707" s="419">
        <f t="shared" si="359"/>
        <v>0</v>
      </c>
    </row>
    <row r="3708" spans="1:34" ht="14.5" x14ac:dyDescent="0.35">
      <c r="A3708" s="681" t="s">
        <v>13976</v>
      </c>
      <c r="B3708" s="682" t="s">
        <v>14342</v>
      </c>
      <c r="C3708" s="419"/>
      <c r="D3708" s="419"/>
      <c r="E3708" s="419"/>
      <c r="F3708" s="419"/>
      <c r="G3708" s="419"/>
      <c r="H3708" s="419"/>
      <c r="I3708" s="419"/>
      <c r="J3708" s="419"/>
      <c r="K3708" s="419"/>
      <c r="L3708" s="419"/>
      <c r="M3708" t="s">
        <v>24638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 s="419">
        <f t="shared" si="354"/>
        <v>0</v>
      </c>
      <c r="AD3708" s="419">
        <f t="shared" si="355"/>
        <v>0</v>
      </c>
      <c r="AE3708" s="419">
        <f t="shared" si="356"/>
        <v>0</v>
      </c>
      <c r="AF3708" s="419">
        <f t="shared" si="357"/>
        <v>0</v>
      </c>
      <c r="AG3708" s="419">
        <f t="shared" si="358"/>
        <v>0</v>
      </c>
      <c r="AH3708" s="419">
        <f t="shared" si="359"/>
        <v>0</v>
      </c>
    </row>
    <row r="3709" spans="1:34" ht="14.5" x14ac:dyDescent="0.35">
      <c r="A3709" s="681" t="s">
        <v>12216</v>
      </c>
      <c r="B3709" s="682" t="s">
        <v>12215</v>
      </c>
      <c r="C3709" s="419"/>
      <c r="D3709" s="419"/>
      <c r="E3709" s="419"/>
      <c r="F3709" s="419"/>
      <c r="G3709" s="419"/>
      <c r="H3709" s="419"/>
      <c r="I3709" s="419"/>
      <c r="J3709" s="419"/>
      <c r="K3709" s="419"/>
      <c r="L3709" s="419"/>
      <c r="M3709" t="s">
        <v>679</v>
      </c>
      <c r="N3709">
        <v>3</v>
      </c>
      <c r="O3709">
        <v>3</v>
      </c>
      <c r="P3709">
        <v>0</v>
      </c>
      <c r="Q3709">
        <v>0</v>
      </c>
      <c r="R3709">
        <v>1</v>
      </c>
      <c r="S3709">
        <v>0</v>
      </c>
      <c r="T3709">
        <v>1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1</v>
      </c>
      <c r="AA3709">
        <v>1</v>
      </c>
      <c r="AB3709">
        <v>0</v>
      </c>
      <c r="AC3709" s="419">
        <f t="shared" si="354"/>
        <v>0</v>
      </c>
      <c r="AD3709" s="419">
        <f t="shared" si="355"/>
        <v>0</v>
      </c>
      <c r="AE3709" s="419">
        <f t="shared" si="356"/>
        <v>0</v>
      </c>
      <c r="AF3709" s="419">
        <f t="shared" si="357"/>
        <v>0</v>
      </c>
      <c r="AG3709" s="419">
        <f t="shared" si="358"/>
        <v>0</v>
      </c>
      <c r="AH3709" s="419">
        <f t="shared" si="359"/>
        <v>0</v>
      </c>
    </row>
    <row r="3710" spans="1:34" ht="14.5" x14ac:dyDescent="0.35">
      <c r="A3710" s="681" t="s">
        <v>7774</v>
      </c>
      <c r="B3710" s="682" t="s">
        <v>6857</v>
      </c>
      <c r="C3710" s="419"/>
      <c r="D3710" s="419"/>
      <c r="E3710" s="419"/>
      <c r="F3710" s="419"/>
      <c r="G3710" s="419"/>
      <c r="H3710" s="419"/>
      <c r="I3710" s="419"/>
      <c r="J3710" s="419"/>
      <c r="K3710" s="419"/>
      <c r="L3710" s="419"/>
      <c r="M3710" t="s">
        <v>129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 s="419">
        <f t="shared" si="354"/>
        <v>0</v>
      </c>
      <c r="AD3710" s="419">
        <f t="shared" si="355"/>
        <v>0</v>
      </c>
      <c r="AE3710" s="419">
        <f t="shared" si="356"/>
        <v>0</v>
      </c>
      <c r="AF3710" s="419">
        <f t="shared" si="357"/>
        <v>0</v>
      </c>
      <c r="AG3710" s="419">
        <f t="shared" si="358"/>
        <v>0</v>
      </c>
      <c r="AH3710" s="419">
        <f t="shared" si="359"/>
        <v>0</v>
      </c>
    </row>
    <row r="3711" spans="1:34" ht="14.5" x14ac:dyDescent="0.35">
      <c r="A3711" s="681" t="s">
        <v>12220</v>
      </c>
      <c r="B3711" s="682" t="s">
        <v>12219</v>
      </c>
      <c r="C3711" s="419"/>
      <c r="D3711" s="419"/>
      <c r="E3711" s="419"/>
      <c r="F3711" s="419"/>
      <c r="G3711" s="419"/>
      <c r="H3711" s="419"/>
      <c r="I3711" s="419"/>
      <c r="J3711" s="419"/>
      <c r="K3711" s="419"/>
      <c r="L3711" s="419"/>
      <c r="M3711" t="s">
        <v>12221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 s="419">
        <f t="shared" si="354"/>
        <v>0</v>
      </c>
      <c r="AD3711" s="419">
        <f t="shared" si="355"/>
        <v>0</v>
      </c>
      <c r="AE3711" s="419">
        <f t="shared" si="356"/>
        <v>0</v>
      </c>
      <c r="AF3711" s="419">
        <f t="shared" si="357"/>
        <v>0</v>
      </c>
      <c r="AG3711" s="419">
        <f t="shared" si="358"/>
        <v>0</v>
      </c>
      <c r="AH3711" s="419">
        <f t="shared" si="359"/>
        <v>0</v>
      </c>
    </row>
    <row r="3712" spans="1:34" ht="14.5" x14ac:dyDescent="0.35">
      <c r="A3712" s="681" t="s">
        <v>12225</v>
      </c>
      <c r="B3712" s="682" t="s">
        <v>12224</v>
      </c>
      <c r="C3712" s="419"/>
      <c r="D3712" s="419"/>
      <c r="E3712" s="419"/>
      <c r="F3712" s="419"/>
      <c r="G3712" s="419"/>
      <c r="H3712" s="419"/>
      <c r="I3712" s="419"/>
      <c r="J3712" s="419"/>
      <c r="K3712" s="419"/>
      <c r="L3712" s="419"/>
      <c r="M3712" t="s">
        <v>12226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 s="419">
        <f t="shared" si="354"/>
        <v>0</v>
      </c>
      <c r="AD3712" s="419">
        <f t="shared" si="355"/>
        <v>0</v>
      </c>
      <c r="AE3712" s="419">
        <f t="shared" si="356"/>
        <v>0</v>
      </c>
      <c r="AF3712" s="419">
        <f t="shared" si="357"/>
        <v>0</v>
      </c>
      <c r="AG3712" s="419">
        <f t="shared" si="358"/>
        <v>0</v>
      </c>
      <c r="AH3712" s="419">
        <f t="shared" si="359"/>
        <v>0</v>
      </c>
    </row>
    <row r="3713" spans="1:34" ht="14.5" x14ac:dyDescent="0.35">
      <c r="A3713" s="681" t="s">
        <v>7887</v>
      </c>
      <c r="B3713" s="682" t="s">
        <v>6858</v>
      </c>
      <c r="C3713" s="419"/>
      <c r="D3713" s="419"/>
      <c r="E3713" s="419"/>
      <c r="F3713" s="419"/>
      <c r="G3713" s="419"/>
      <c r="H3713" s="419"/>
      <c r="I3713" s="419"/>
      <c r="J3713" s="419"/>
      <c r="K3713" s="419"/>
      <c r="L3713" s="419"/>
      <c r="M3713" t="s">
        <v>6967</v>
      </c>
      <c r="N3713">
        <v>5</v>
      </c>
      <c r="O3713">
        <v>3</v>
      </c>
      <c r="P3713">
        <v>2</v>
      </c>
      <c r="Q3713">
        <v>0</v>
      </c>
      <c r="R3713">
        <v>1</v>
      </c>
      <c r="S3713">
        <v>2</v>
      </c>
      <c r="T3713">
        <v>2</v>
      </c>
      <c r="U3713">
        <v>0</v>
      </c>
      <c r="V3713">
        <v>0</v>
      </c>
      <c r="W3713">
        <v>0</v>
      </c>
      <c r="X3713">
        <v>1</v>
      </c>
      <c r="Y3713">
        <v>0</v>
      </c>
      <c r="Z3713">
        <v>2</v>
      </c>
      <c r="AA3713">
        <v>0</v>
      </c>
      <c r="AB3713">
        <v>0</v>
      </c>
      <c r="AC3713" s="419">
        <f t="shared" si="354"/>
        <v>0</v>
      </c>
      <c r="AD3713" s="419">
        <f t="shared" si="355"/>
        <v>0</v>
      </c>
      <c r="AE3713" s="419">
        <f t="shared" si="356"/>
        <v>2</v>
      </c>
      <c r="AF3713" s="419">
        <f t="shared" si="357"/>
        <v>0</v>
      </c>
      <c r="AG3713" s="419">
        <f t="shared" si="358"/>
        <v>0</v>
      </c>
      <c r="AH3713" s="419">
        <f t="shared" si="359"/>
        <v>0</v>
      </c>
    </row>
    <row r="3714" spans="1:34" ht="14.5" x14ac:dyDescent="0.35">
      <c r="A3714" s="681" t="s">
        <v>7867</v>
      </c>
      <c r="B3714" s="682" t="s">
        <v>6859</v>
      </c>
      <c r="C3714" s="419"/>
      <c r="D3714" s="419"/>
      <c r="E3714" s="419"/>
      <c r="F3714" s="419"/>
      <c r="G3714" s="419"/>
      <c r="H3714" s="419"/>
      <c r="I3714" s="419"/>
      <c r="J3714" s="419"/>
      <c r="K3714" s="419"/>
      <c r="L3714" s="419"/>
      <c r="M3714" t="s">
        <v>371</v>
      </c>
      <c r="N3714">
        <v>11</v>
      </c>
      <c r="O3714">
        <v>6</v>
      </c>
      <c r="P3714">
        <v>5</v>
      </c>
      <c r="Q3714">
        <v>5</v>
      </c>
      <c r="R3714">
        <v>2</v>
      </c>
      <c r="S3714">
        <v>3</v>
      </c>
      <c r="T3714">
        <v>0</v>
      </c>
      <c r="U3714">
        <v>1</v>
      </c>
      <c r="V3714">
        <v>0</v>
      </c>
      <c r="W3714">
        <v>2</v>
      </c>
      <c r="X3714">
        <v>1</v>
      </c>
      <c r="Y3714">
        <v>2</v>
      </c>
      <c r="Z3714">
        <v>0</v>
      </c>
      <c r="AA3714">
        <v>1</v>
      </c>
      <c r="AB3714">
        <v>0</v>
      </c>
      <c r="AC3714" s="419">
        <f t="shared" si="354"/>
        <v>3</v>
      </c>
      <c r="AD3714" s="419">
        <f t="shared" si="355"/>
        <v>1</v>
      </c>
      <c r="AE3714" s="419">
        <f t="shared" si="356"/>
        <v>1</v>
      </c>
      <c r="AF3714" s="419">
        <f t="shared" si="357"/>
        <v>0</v>
      </c>
      <c r="AG3714" s="419">
        <f t="shared" si="358"/>
        <v>0</v>
      </c>
      <c r="AH3714" s="419">
        <f t="shared" si="359"/>
        <v>0</v>
      </c>
    </row>
    <row r="3715" spans="1:34" ht="14.5" x14ac:dyDescent="0.35">
      <c r="A3715" s="681" t="s">
        <v>7773</v>
      </c>
      <c r="B3715" s="682" t="s">
        <v>6861</v>
      </c>
      <c r="C3715" s="419"/>
      <c r="D3715" s="419"/>
      <c r="E3715" s="419"/>
      <c r="F3715" s="419"/>
      <c r="G3715" s="419"/>
      <c r="H3715" s="419"/>
      <c r="I3715" s="419"/>
      <c r="J3715" s="419"/>
      <c r="K3715" s="419"/>
      <c r="L3715" s="419"/>
      <c r="M3715" t="s">
        <v>5393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 s="419">
        <f t="shared" si="354"/>
        <v>0</v>
      </c>
      <c r="AD3715" s="419">
        <f t="shared" si="355"/>
        <v>0</v>
      </c>
      <c r="AE3715" s="419">
        <f t="shared" si="356"/>
        <v>0</v>
      </c>
      <c r="AF3715" s="419">
        <f t="shared" si="357"/>
        <v>0</v>
      </c>
      <c r="AG3715" s="419">
        <f t="shared" si="358"/>
        <v>0</v>
      </c>
      <c r="AH3715" s="419">
        <f t="shared" si="359"/>
        <v>0</v>
      </c>
    </row>
    <row r="3716" spans="1:34" ht="14.5" x14ac:dyDescent="0.35">
      <c r="A3716" s="681" t="s">
        <v>8752</v>
      </c>
      <c r="B3716" s="682" t="s">
        <v>8751</v>
      </c>
      <c r="C3716" s="419"/>
      <c r="D3716" s="419"/>
      <c r="E3716" s="419"/>
      <c r="F3716" s="419"/>
      <c r="G3716" s="419"/>
      <c r="H3716" s="419"/>
      <c r="I3716" s="419"/>
      <c r="J3716" s="419"/>
      <c r="K3716" s="419"/>
      <c r="L3716" s="419"/>
      <c r="M3716" t="s">
        <v>798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 s="419">
        <f t="shared" si="354"/>
        <v>0</v>
      </c>
      <c r="AD3716" s="419">
        <f t="shared" si="355"/>
        <v>0</v>
      </c>
      <c r="AE3716" s="419">
        <f t="shared" si="356"/>
        <v>0</v>
      </c>
      <c r="AF3716" s="419">
        <f t="shared" si="357"/>
        <v>0</v>
      </c>
      <c r="AG3716" s="419">
        <f t="shared" si="358"/>
        <v>0</v>
      </c>
      <c r="AH3716" s="419">
        <f t="shared" si="359"/>
        <v>0</v>
      </c>
    </row>
    <row r="3717" spans="1:34" ht="14.5" x14ac:dyDescent="0.35">
      <c r="A3717" s="681" t="s">
        <v>7844</v>
      </c>
      <c r="B3717" s="682" t="s">
        <v>6862</v>
      </c>
      <c r="C3717" s="419"/>
      <c r="D3717" s="419"/>
      <c r="E3717" s="419"/>
      <c r="F3717" s="419"/>
      <c r="G3717" s="419"/>
      <c r="H3717" s="419"/>
      <c r="I3717" s="419"/>
      <c r="J3717" s="419"/>
      <c r="K3717" s="419"/>
      <c r="L3717" s="419"/>
      <c r="M3717" t="s">
        <v>6863</v>
      </c>
      <c r="N3717">
        <v>4</v>
      </c>
      <c r="O3717">
        <v>4</v>
      </c>
      <c r="P3717">
        <v>0</v>
      </c>
      <c r="Q3717">
        <v>0</v>
      </c>
      <c r="R3717">
        <v>0</v>
      </c>
      <c r="S3717">
        <v>0</v>
      </c>
      <c r="T3717">
        <v>2</v>
      </c>
      <c r="U3717">
        <v>0</v>
      </c>
      <c r="V3717">
        <v>2</v>
      </c>
      <c r="W3717">
        <v>0</v>
      </c>
      <c r="X3717">
        <v>0</v>
      </c>
      <c r="Y3717">
        <v>0</v>
      </c>
      <c r="Z3717">
        <v>2</v>
      </c>
      <c r="AA3717">
        <v>0</v>
      </c>
      <c r="AB3717">
        <v>2</v>
      </c>
      <c r="AC3717" s="419">
        <f t="shared" ref="AC3717:AC3780" si="360">+Q3717-W3717</f>
        <v>0</v>
      </c>
      <c r="AD3717" s="419">
        <f t="shared" ref="AD3717:AD3780" si="361">+R3717-X3717</f>
        <v>0</v>
      </c>
      <c r="AE3717" s="419">
        <f t="shared" ref="AE3717:AE3780" si="362">+S3717-Y3717</f>
        <v>0</v>
      </c>
      <c r="AF3717" s="419">
        <f t="shared" ref="AF3717:AF3780" si="363">+T3717-Z3717</f>
        <v>0</v>
      </c>
      <c r="AG3717" s="419">
        <f t="shared" ref="AG3717:AG3780" si="364">+U3717-AA3717</f>
        <v>0</v>
      </c>
      <c r="AH3717" s="419">
        <f t="shared" ref="AH3717:AH3780" si="365">+V3717-AB3717</f>
        <v>0</v>
      </c>
    </row>
    <row r="3718" spans="1:34" ht="14.5" x14ac:dyDescent="0.35">
      <c r="A3718" s="681" t="s">
        <v>7815</v>
      </c>
      <c r="B3718" s="682" t="s">
        <v>6864</v>
      </c>
      <c r="C3718" s="419"/>
      <c r="D3718" s="419"/>
      <c r="E3718" s="419"/>
      <c r="F3718" s="419"/>
      <c r="G3718" s="419"/>
      <c r="H3718" s="419"/>
      <c r="I3718" s="419"/>
      <c r="J3718" s="419"/>
      <c r="K3718" s="419"/>
      <c r="L3718" s="419"/>
      <c r="M3718" t="s">
        <v>6865</v>
      </c>
      <c r="N3718">
        <v>9</v>
      </c>
      <c r="O3718">
        <v>6</v>
      </c>
      <c r="P3718">
        <v>3</v>
      </c>
      <c r="Q3718">
        <v>4</v>
      </c>
      <c r="R3718">
        <v>4</v>
      </c>
      <c r="S3718">
        <v>0</v>
      </c>
      <c r="T3718">
        <v>1</v>
      </c>
      <c r="U3718">
        <v>0</v>
      </c>
      <c r="V3718">
        <v>0</v>
      </c>
      <c r="W3718">
        <v>3</v>
      </c>
      <c r="X3718">
        <v>3</v>
      </c>
      <c r="Y3718">
        <v>0</v>
      </c>
      <c r="Z3718">
        <v>0</v>
      </c>
      <c r="AA3718">
        <v>0</v>
      </c>
      <c r="AB3718">
        <v>0</v>
      </c>
      <c r="AC3718" s="419">
        <f t="shared" si="360"/>
        <v>1</v>
      </c>
      <c r="AD3718" s="419">
        <f t="shared" si="361"/>
        <v>1</v>
      </c>
      <c r="AE3718" s="419">
        <f t="shared" si="362"/>
        <v>0</v>
      </c>
      <c r="AF3718" s="419">
        <f t="shared" si="363"/>
        <v>1</v>
      </c>
      <c r="AG3718" s="419">
        <f t="shared" si="364"/>
        <v>0</v>
      </c>
      <c r="AH3718" s="419">
        <f t="shared" si="365"/>
        <v>0</v>
      </c>
    </row>
    <row r="3719" spans="1:34" ht="14.5" x14ac:dyDescent="0.35">
      <c r="A3719" s="681" t="s">
        <v>12248</v>
      </c>
      <c r="B3719" s="682" t="s">
        <v>12247</v>
      </c>
      <c r="C3719" s="419"/>
      <c r="D3719" s="419"/>
      <c r="E3719" s="419"/>
      <c r="F3719" s="419"/>
      <c r="G3719" s="419"/>
      <c r="H3719" s="419"/>
      <c r="I3719" s="419"/>
      <c r="J3719" s="419"/>
      <c r="K3719" s="419"/>
      <c r="L3719" s="419"/>
      <c r="M3719" t="s">
        <v>1410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 s="419">
        <f t="shared" si="360"/>
        <v>0</v>
      </c>
      <c r="AD3719" s="419">
        <f t="shared" si="361"/>
        <v>0</v>
      </c>
      <c r="AE3719" s="419">
        <f t="shared" si="362"/>
        <v>0</v>
      </c>
      <c r="AF3719" s="419">
        <f t="shared" si="363"/>
        <v>0</v>
      </c>
      <c r="AG3719" s="419">
        <f t="shared" si="364"/>
        <v>0</v>
      </c>
      <c r="AH3719" s="419">
        <f t="shared" si="365"/>
        <v>0</v>
      </c>
    </row>
    <row r="3720" spans="1:34" ht="14.5" x14ac:dyDescent="0.35">
      <c r="A3720" s="681" t="s">
        <v>12244</v>
      </c>
      <c r="B3720" s="682" t="s">
        <v>12243</v>
      </c>
      <c r="C3720" s="419"/>
      <c r="D3720" s="419"/>
      <c r="E3720" s="419"/>
      <c r="F3720" s="419"/>
      <c r="G3720" s="419"/>
      <c r="H3720" s="419"/>
      <c r="I3720" s="419"/>
      <c r="J3720" s="419"/>
      <c r="K3720" s="419"/>
      <c r="L3720" s="419"/>
      <c r="M3720" t="s">
        <v>12245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 s="419">
        <f t="shared" si="360"/>
        <v>0</v>
      </c>
      <c r="AD3720" s="419">
        <f t="shared" si="361"/>
        <v>0</v>
      </c>
      <c r="AE3720" s="419">
        <f t="shared" si="362"/>
        <v>0</v>
      </c>
      <c r="AF3720" s="419">
        <f t="shared" si="363"/>
        <v>0</v>
      </c>
      <c r="AG3720" s="419">
        <f t="shared" si="364"/>
        <v>0</v>
      </c>
      <c r="AH3720" s="419">
        <f t="shared" si="365"/>
        <v>0</v>
      </c>
    </row>
    <row r="3721" spans="1:34" ht="14.5" x14ac:dyDescent="0.35">
      <c r="A3721" s="681" t="s">
        <v>12230</v>
      </c>
      <c r="B3721" s="682" t="s">
        <v>12229</v>
      </c>
      <c r="C3721" s="419"/>
      <c r="D3721" s="419"/>
      <c r="E3721" s="419"/>
      <c r="F3721" s="419"/>
      <c r="G3721" s="419"/>
      <c r="H3721" s="419"/>
      <c r="I3721" s="419"/>
      <c r="J3721" s="419"/>
      <c r="K3721" s="419"/>
      <c r="L3721" s="419"/>
      <c r="M3721" t="s">
        <v>1253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 s="419">
        <f t="shared" si="360"/>
        <v>0</v>
      </c>
      <c r="AD3721" s="419">
        <f t="shared" si="361"/>
        <v>0</v>
      </c>
      <c r="AE3721" s="419">
        <f t="shared" si="362"/>
        <v>0</v>
      </c>
      <c r="AF3721" s="419">
        <f t="shared" si="363"/>
        <v>0</v>
      </c>
      <c r="AG3721" s="419">
        <f t="shared" si="364"/>
        <v>0</v>
      </c>
      <c r="AH3721" s="419">
        <f t="shared" si="365"/>
        <v>0</v>
      </c>
    </row>
    <row r="3722" spans="1:34" ht="14.5" x14ac:dyDescent="0.35">
      <c r="A3722" s="681" t="s">
        <v>12251</v>
      </c>
      <c r="B3722" s="682" t="s">
        <v>12250</v>
      </c>
      <c r="C3722" s="419"/>
      <c r="D3722" s="419"/>
      <c r="E3722" s="419"/>
      <c r="F3722" s="419"/>
      <c r="G3722" s="419"/>
      <c r="H3722" s="419"/>
      <c r="I3722" s="419"/>
      <c r="J3722" s="419"/>
      <c r="K3722" s="419"/>
      <c r="L3722" s="419"/>
      <c r="M3722" t="s">
        <v>879</v>
      </c>
      <c r="N3722">
        <v>9</v>
      </c>
      <c r="O3722">
        <v>2</v>
      </c>
      <c r="P3722">
        <v>7</v>
      </c>
      <c r="Q3722">
        <v>5</v>
      </c>
      <c r="R3722">
        <v>2</v>
      </c>
      <c r="S3722">
        <v>0</v>
      </c>
      <c r="T3722">
        <v>2</v>
      </c>
      <c r="U3722">
        <v>0</v>
      </c>
      <c r="V3722">
        <v>0</v>
      </c>
      <c r="W3722">
        <v>1</v>
      </c>
      <c r="X3722">
        <v>1</v>
      </c>
      <c r="Y3722">
        <v>0</v>
      </c>
      <c r="Z3722">
        <v>0</v>
      </c>
      <c r="AA3722">
        <v>0</v>
      </c>
      <c r="AB3722">
        <v>0</v>
      </c>
      <c r="AC3722" s="419">
        <f t="shared" si="360"/>
        <v>4</v>
      </c>
      <c r="AD3722" s="419">
        <f t="shared" si="361"/>
        <v>1</v>
      </c>
      <c r="AE3722" s="419">
        <f t="shared" si="362"/>
        <v>0</v>
      </c>
      <c r="AF3722" s="419">
        <f t="shared" si="363"/>
        <v>2</v>
      </c>
      <c r="AG3722" s="419">
        <f t="shared" si="364"/>
        <v>0</v>
      </c>
      <c r="AH3722" s="419">
        <f t="shared" si="365"/>
        <v>0</v>
      </c>
    </row>
    <row r="3723" spans="1:34" ht="14.5" x14ac:dyDescent="0.35">
      <c r="A3723" s="681" t="s">
        <v>12206</v>
      </c>
      <c r="B3723" s="682" t="s">
        <v>12205</v>
      </c>
      <c r="C3723" s="419"/>
      <c r="D3723" s="419"/>
      <c r="E3723" s="419"/>
      <c r="F3723" s="419"/>
      <c r="G3723" s="419"/>
      <c r="H3723" s="419"/>
      <c r="I3723" s="419"/>
      <c r="J3723" s="419"/>
      <c r="K3723" s="419"/>
      <c r="L3723" s="419"/>
      <c r="M3723" t="s">
        <v>12207</v>
      </c>
      <c r="N3723">
        <v>1</v>
      </c>
      <c r="O3723">
        <v>1</v>
      </c>
      <c r="P3723">
        <v>0</v>
      </c>
      <c r="Q3723">
        <v>1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1</v>
      </c>
      <c r="X3723">
        <v>0</v>
      </c>
      <c r="Y3723">
        <v>0</v>
      </c>
      <c r="Z3723">
        <v>0</v>
      </c>
      <c r="AA3723">
        <v>0</v>
      </c>
      <c r="AB3723">
        <v>0</v>
      </c>
      <c r="AC3723" s="419">
        <f t="shared" si="360"/>
        <v>0</v>
      </c>
      <c r="AD3723" s="419">
        <f t="shared" si="361"/>
        <v>0</v>
      </c>
      <c r="AE3723" s="419">
        <f t="shared" si="362"/>
        <v>0</v>
      </c>
      <c r="AF3723" s="419">
        <f t="shared" si="363"/>
        <v>0</v>
      </c>
      <c r="AG3723" s="419">
        <f t="shared" si="364"/>
        <v>0</v>
      </c>
      <c r="AH3723" s="419">
        <f t="shared" si="365"/>
        <v>0</v>
      </c>
    </row>
    <row r="3724" spans="1:34" ht="14.5" x14ac:dyDescent="0.35">
      <c r="A3724" s="681" t="s">
        <v>7772</v>
      </c>
      <c r="B3724" s="682" t="s">
        <v>6866</v>
      </c>
      <c r="C3724" s="419"/>
      <c r="D3724" s="419"/>
      <c r="E3724" s="419"/>
      <c r="F3724" s="419"/>
      <c r="G3724" s="419"/>
      <c r="H3724" s="419"/>
      <c r="I3724" s="419"/>
      <c r="J3724" s="419"/>
      <c r="K3724" s="419"/>
      <c r="L3724" s="419"/>
      <c r="M3724" t="s">
        <v>550</v>
      </c>
      <c r="N3724">
        <v>11</v>
      </c>
      <c r="O3724">
        <v>4</v>
      </c>
      <c r="P3724">
        <v>7</v>
      </c>
      <c r="Q3724">
        <v>2</v>
      </c>
      <c r="R3724">
        <v>1</v>
      </c>
      <c r="S3724">
        <v>3</v>
      </c>
      <c r="T3724">
        <v>5</v>
      </c>
      <c r="U3724">
        <v>0</v>
      </c>
      <c r="V3724">
        <v>0</v>
      </c>
      <c r="W3724">
        <v>0</v>
      </c>
      <c r="X3724">
        <v>1</v>
      </c>
      <c r="Y3724">
        <v>3</v>
      </c>
      <c r="Z3724">
        <v>0</v>
      </c>
      <c r="AA3724">
        <v>0</v>
      </c>
      <c r="AB3724">
        <v>0</v>
      </c>
      <c r="AC3724" s="419">
        <f t="shared" si="360"/>
        <v>2</v>
      </c>
      <c r="AD3724" s="419">
        <f t="shared" si="361"/>
        <v>0</v>
      </c>
      <c r="AE3724" s="419">
        <f t="shared" si="362"/>
        <v>0</v>
      </c>
      <c r="AF3724" s="419">
        <f t="shared" si="363"/>
        <v>5</v>
      </c>
      <c r="AG3724" s="419">
        <f t="shared" si="364"/>
        <v>0</v>
      </c>
      <c r="AH3724" s="419">
        <f t="shared" si="365"/>
        <v>0</v>
      </c>
    </row>
    <row r="3725" spans="1:34" ht="14.5" x14ac:dyDescent="0.35">
      <c r="A3725" s="681" t="s">
        <v>7657</v>
      </c>
      <c r="B3725" s="682" t="s">
        <v>6867</v>
      </c>
      <c r="C3725" s="419"/>
      <c r="D3725" s="419"/>
      <c r="E3725" s="419"/>
      <c r="F3725" s="419"/>
      <c r="G3725" s="419"/>
      <c r="H3725" s="419"/>
      <c r="I3725" s="419"/>
      <c r="J3725" s="419"/>
      <c r="K3725" s="419"/>
      <c r="L3725" s="419"/>
      <c r="M3725" t="s">
        <v>7658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 s="419">
        <f t="shared" si="360"/>
        <v>0</v>
      </c>
      <c r="AD3725" s="419">
        <f t="shared" si="361"/>
        <v>0</v>
      </c>
      <c r="AE3725" s="419">
        <f t="shared" si="362"/>
        <v>0</v>
      </c>
      <c r="AF3725" s="419">
        <f t="shared" si="363"/>
        <v>0</v>
      </c>
      <c r="AG3725" s="419">
        <f t="shared" si="364"/>
        <v>0</v>
      </c>
      <c r="AH3725" s="419">
        <f t="shared" si="365"/>
        <v>0</v>
      </c>
    </row>
    <row r="3726" spans="1:34" ht="14.5" x14ac:dyDescent="0.35">
      <c r="A3726" s="681" t="s">
        <v>12213</v>
      </c>
      <c r="B3726" s="682" t="s">
        <v>12212</v>
      </c>
      <c r="C3726" s="419"/>
      <c r="D3726" s="419"/>
      <c r="E3726" s="419"/>
      <c r="F3726" s="419"/>
      <c r="G3726" s="419"/>
      <c r="H3726" s="419"/>
      <c r="I3726" s="419"/>
      <c r="J3726" s="419"/>
      <c r="K3726" s="419"/>
      <c r="L3726" s="419"/>
      <c r="M3726" t="s">
        <v>12214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 s="419">
        <f t="shared" si="360"/>
        <v>0</v>
      </c>
      <c r="AD3726" s="419">
        <f t="shared" si="361"/>
        <v>0</v>
      </c>
      <c r="AE3726" s="419">
        <f t="shared" si="362"/>
        <v>0</v>
      </c>
      <c r="AF3726" s="419">
        <f t="shared" si="363"/>
        <v>0</v>
      </c>
      <c r="AG3726" s="419">
        <f t="shared" si="364"/>
        <v>0</v>
      </c>
      <c r="AH3726" s="419">
        <f t="shared" si="365"/>
        <v>0</v>
      </c>
    </row>
    <row r="3727" spans="1:34" ht="14.5" x14ac:dyDescent="0.35">
      <c r="A3727" s="681" t="s">
        <v>12202</v>
      </c>
      <c r="B3727" s="682" t="s">
        <v>12201</v>
      </c>
      <c r="C3727" s="419"/>
      <c r="D3727" s="419"/>
      <c r="E3727" s="419"/>
      <c r="F3727" s="419"/>
      <c r="G3727" s="419"/>
      <c r="H3727" s="419"/>
      <c r="I3727" s="419"/>
      <c r="J3727" s="419"/>
      <c r="K3727" s="419"/>
      <c r="L3727" s="419"/>
      <c r="M3727" t="s">
        <v>12203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 s="419">
        <f t="shared" si="360"/>
        <v>0</v>
      </c>
      <c r="AD3727" s="419">
        <f t="shared" si="361"/>
        <v>0</v>
      </c>
      <c r="AE3727" s="419">
        <f t="shared" si="362"/>
        <v>0</v>
      </c>
      <c r="AF3727" s="419">
        <f t="shared" si="363"/>
        <v>0</v>
      </c>
      <c r="AG3727" s="419">
        <f t="shared" si="364"/>
        <v>0</v>
      </c>
      <c r="AH3727" s="419">
        <f t="shared" si="365"/>
        <v>0</v>
      </c>
    </row>
    <row r="3728" spans="1:34" ht="14.5" x14ac:dyDescent="0.35">
      <c r="A3728" s="681" t="s">
        <v>12241</v>
      </c>
      <c r="B3728" s="682" t="s">
        <v>12240</v>
      </c>
      <c r="C3728" s="419"/>
      <c r="D3728" s="419"/>
      <c r="E3728" s="419"/>
      <c r="F3728" s="419"/>
      <c r="G3728" s="419"/>
      <c r="H3728" s="419"/>
      <c r="I3728" s="419"/>
      <c r="J3728" s="419"/>
      <c r="K3728" s="419"/>
      <c r="L3728" s="419"/>
      <c r="M3728" t="s">
        <v>79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 s="419">
        <f t="shared" si="360"/>
        <v>0</v>
      </c>
      <c r="AD3728" s="419">
        <f t="shared" si="361"/>
        <v>0</v>
      </c>
      <c r="AE3728" s="419">
        <f t="shared" si="362"/>
        <v>0</v>
      </c>
      <c r="AF3728" s="419">
        <f t="shared" si="363"/>
        <v>0</v>
      </c>
      <c r="AG3728" s="419">
        <f t="shared" si="364"/>
        <v>0</v>
      </c>
      <c r="AH3728" s="419">
        <f t="shared" si="365"/>
        <v>0</v>
      </c>
    </row>
    <row r="3729" spans="1:34" ht="14.5" x14ac:dyDescent="0.35">
      <c r="A3729" s="681" t="s">
        <v>12195</v>
      </c>
      <c r="B3729" s="682" t="s">
        <v>12194</v>
      </c>
      <c r="C3729" s="419"/>
      <c r="D3729" s="419"/>
      <c r="E3729" s="419"/>
      <c r="F3729" s="419"/>
      <c r="G3729" s="419"/>
      <c r="H3729" s="419"/>
      <c r="I3729" s="419"/>
      <c r="J3729" s="419"/>
      <c r="K3729" s="419"/>
      <c r="L3729" s="419"/>
      <c r="M3729" t="s">
        <v>12196</v>
      </c>
      <c r="N3729">
        <v>2</v>
      </c>
      <c r="O3729">
        <v>0</v>
      </c>
      <c r="P3729">
        <v>2</v>
      </c>
      <c r="Q3729">
        <v>2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 s="419">
        <f t="shared" si="360"/>
        <v>2</v>
      </c>
      <c r="AD3729" s="419">
        <f t="shared" si="361"/>
        <v>0</v>
      </c>
      <c r="AE3729" s="419">
        <f t="shared" si="362"/>
        <v>0</v>
      </c>
      <c r="AF3729" s="419">
        <f t="shared" si="363"/>
        <v>0</v>
      </c>
      <c r="AG3729" s="419">
        <f t="shared" si="364"/>
        <v>0</v>
      </c>
      <c r="AH3729" s="419">
        <f t="shared" si="365"/>
        <v>0</v>
      </c>
    </row>
    <row r="3730" spans="1:34" ht="14.5" x14ac:dyDescent="0.35">
      <c r="A3730" s="681" t="s">
        <v>12198</v>
      </c>
      <c r="B3730" s="682" t="s">
        <v>12197</v>
      </c>
      <c r="C3730" s="419"/>
      <c r="D3730" s="419"/>
      <c r="E3730" s="419"/>
      <c r="F3730" s="419"/>
      <c r="G3730" s="419"/>
      <c r="H3730" s="419"/>
      <c r="I3730" s="419"/>
      <c r="J3730" s="419"/>
      <c r="K3730" s="419"/>
      <c r="L3730" s="419"/>
      <c r="M3730" t="s">
        <v>249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 s="419">
        <f t="shared" si="360"/>
        <v>0</v>
      </c>
      <c r="AD3730" s="419">
        <f t="shared" si="361"/>
        <v>0</v>
      </c>
      <c r="AE3730" s="419">
        <f t="shared" si="362"/>
        <v>0</v>
      </c>
      <c r="AF3730" s="419">
        <f t="shared" si="363"/>
        <v>0</v>
      </c>
      <c r="AG3730" s="419">
        <f t="shared" si="364"/>
        <v>0</v>
      </c>
      <c r="AH3730" s="419">
        <f t="shared" si="365"/>
        <v>0</v>
      </c>
    </row>
    <row r="3731" spans="1:34" ht="14.5" x14ac:dyDescent="0.35">
      <c r="A3731" s="681" t="s">
        <v>12200</v>
      </c>
      <c r="B3731" s="682" t="s">
        <v>12199</v>
      </c>
      <c r="C3731" s="419"/>
      <c r="D3731" s="419"/>
      <c r="E3731" s="419"/>
      <c r="F3731" s="419"/>
      <c r="G3731" s="419"/>
      <c r="H3731" s="419"/>
      <c r="I3731" s="419"/>
      <c r="J3731" s="419"/>
      <c r="K3731" s="419"/>
      <c r="L3731" s="419"/>
      <c r="M3731" t="s">
        <v>3164</v>
      </c>
      <c r="N3731">
        <v>5</v>
      </c>
      <c r="O3731">
        <v>4</v>
      </c>
      <c r="P3731">
        <v>1</v>
      </c>
      <c r="Q3731">
        <v>0</v>
      </c>
      <c r="R3731">
        <v>0</v>
      </c>
      <c r="S3731">
        <v>3</v>
      </c>
      <c r="T3731">
        <v>0</v>
      </c>
      <c r="U3731">
        <v>2</v>
      </c>
      <c r="V3731">
        <v>0</v>
      </c>
      <c r="W3731">
        <v>0</v>
      </c>
      <c r="X3731">
        <v>0</v>
      </c>
      <c r="Y3731">
        <v>2</v>
      </c>
      <c r="Z3731">
        <v>0</v>
      </c>
      <c r="AA3731">
        <v>2</v>
      </c>
      <c r="AB3731">
        <v>0</v>
      </c>
      <c r="AC3731" s="419">
        <f t="shared" si="360"/>
        <v>0</v>
      </c>
      <c r="AD3731" s="419">
        <f t="shared" si="361"/>
        <v>0</v>
      </c>
      <c r="AE3731" s="419">
        <f t="shared" si="362"/>
        <v>1</v>
      </c>
      <c r="AF3731" s="419">
        <f t="shared" si="363"/>
        <v>0</v>
      </c>
      <c r="AG3731" s="419">
        <f t="shared" si="364"/>
        <v>0</v>
      </c>
      <c r="AH3731" s="419">
        <f t="shared" si="365"/>
        <v>0</v>
      </c>
    </row>
    <row r="3732" spans="1:34" ht="14.5" x14ac:dyDescent="0.35">
      <c r="A3732" s="681" t="s">
        <v>7812</v>
      </c>
      <c r="B3732" s="682" t="s">
        <v>6869</v>
      </c>
      <c r="C3732" s="419"/>
      <c r="D3732" s="419"/>
      <c r="E3732" s="419"/>
      <c r="F3732" s="419"/>
      <c r="G3732" s="419"/>
      <c r="H3732" s="419"/>
      <c r="I3732" s="419"/>
      <c r="J3732" s="419"/>
      <c r="K3732" s="419"/>
      <c r="L3732" s="419"/>
      <c r="M3732" t="s">
        <v>798</v>
      </c>
      <c r="N3732">
        <v>4</v>
      </c>
      <c r="O3732">
        <v>3</v>
      </c>
      <c r="P3732">
        <v>1</v>
      </c>
      <c r="Q3732">
        <v>2</v>
      </c>
      <c r="R3732">
        <v>0</v>
      </c>
      <c r="S3732">
        <v>0</v>
      </c>
      <c r="T3732">
        <v>2</v>
      </c>
      <c r="U3732">
        <v>0</v>
      </c>
      <c r="V3732">
        <v>0</v>
      </c>
      <c r="W3732">
        <v>1</v>
      </c>
      <c r="X3732">
        <v>0</v>
      </c>
      <c r="Y3732">
        <v>0</v>
      </c>
      <c r="Z3732">
        <v>2</v>
      </c>
      <c r="AA3732">
        <v>0</v>
      </c>
      <c r="AB3732">
        <v>0</v>
      </c>
      <c r="AC3732" s="419">
        <f t="shared" si="360"/>
        <v>1</v>
      </c>
      <c r="AD3732" s="419">
        <f t="shared" si="361"/>
        <v>0</v>
      </c>
      <c r="AE3732" s="419">
        <f t="shared" si="362"/>
        <v>0</v>
      </c>
      <c r="AF3732" s="419">
        <f t="shared" si="363"/>
        <v>0</v>
      </c>
      <c r="AG3732" s="419">
        <f t="shared" si="364"/>
        <v>0</v>
      </c>
      <c r="AH3732" s="419">
        <f t="shared" si="365"/>
        <v>0</v>
      </c>
    </row>
    <row r="3733" spans="1:34" ht="14.5" x14ac:dyDescent="0.35">
      <c r="A3733" s="681" t="s">
        <v>13978</v>
      </c>
      <c r="B3733" s="682" t="s">
        <v>14342</v>
      </c>
      <c r="C3733" s="419"/>
      <c r="D3733" s="419"/>
      <c r="E3733" s="419"/>
      <c r="F3733" s="419"/>
      <c r="G3733" s="419"/>
      <c r="H3733" s="419"/>
      <c r="I3733" s="419"/>
      <c r="J3733" s="419"/>
      <c r="K3733" s="419"/>
      <c r="L3733" s="419"/>
      <c r="M3733" t="s">
        <v>17229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 s="419">
        <f t="shared" si="360"/>
        <v>0</v>
      </c>
      <c r="AD3733" s="419">
        <f t="shared" si="361"/>
        <v>0</v>
      </c>
      <c r="AE3733" s="419">
        <f t="shared" si="362"/>
        <v>0</v>
      </c>
      <c r="AF3733" s="419">
        <f t="shared" si="363"/>
        <v>0</v>
      </c>
      <c r="AG3733" s="419">
        <f t="shared" si="364"/>
        <v>0</v>
      </c>
      <c r="AH3733" s="419">
        <f t="shared" si="365"/>
        <v>0</v>
      </c>
    </row>
    <row r="3734" spans="1:34" ht="14.5" x14ac:dyDescent="0.35">
      <c r="A3734" s="681" t="s">
        <v>13980</v>
      </c>
      <c r="B3734" s="682" t="s">
        <v>14342</v>
      </c>
      <c r="C3734" s="419"/>
      <c r="D3734" s="419"/>
      <c r="E3734" s="419"/>
      <c r="F3734" s="419"/>
      <c r="G3734" s="419"/>
      <c r="H3734" s="419"/>
      <c r="I3734" s="419"/>
      <c r="J3734" s="419"/>
      <c r="K3734" s="419"/>
      <c r="L3734" s="419"/>
      <c r="M3734" t="s">
        <v>13979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 s="419">
        <f t="shared" si="360"/>
        <v>0</v>
      </c>
      <c r="AD3734" s="419">
        <f t="shared" si="361"/>
        <v>0</v>
      </c>
      <c r="AE3734" s="419">
        <f t="shared" si="362"/>
        <v>0</v>
      </c>
      <c r="AF3734" s="419">
        <f t="shared" si="363"/>
        <v>0</v>
      </c>
      <c r="AG3734" s="419">
        <f t="shared" si="364"/>
        <v>0</v>
      </c>
      <c r="AH3734" s="419">
        <f t="shared" si="365"/>
        <v>0</v>
      </c>
    </row>
    <row r="3735" spans="1:34" ht="14.5" x14ac:dyDescent="0.35">
      <c r="A3735" s="681" t="s">
        <v>13982</v>
      </c>
      <c r="B3735" s="682" t="s">
        <v>14342</v>
      </c>
      <c r="C3735" s="419"/>
      <c r="D3735" s="419"/>
      <c r="E3735" s="419"/>
      <c r="F3735" s="419"/>
      <c r="G3735" s="419"/>
      <c r="H3735" s="419"/>
      <c r="I3735" s="419"/>
      <c r="J3735" s="419"/>
      <c r="K3735" s="419"/>
      <c r="L3735" s="419"/>
      <c r="M3735" t="s">
        <v>21045</v>
      </c>
      <c r="N3735">
        <v>1</v>
      </c>
      <c r="O3735">
        <v>1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1</v>
      </c>
      <c r="AB3735">
        <v>0</v>
      </c>
      <c r="AC3735" s="419">
        <f t="shared" si="360"/>
        <v>0</v>
      </c>
      <c r="AD3735" s="419">
        <f t="shared" si="361"/>
        <v>0</v>
      </c>
      <c r="AE3735" s="419">
        <f t="shared" si="362"/>
        <v>0</v>
      </c>
      <c r="AF3735" s="419">
        <f t="shared" si="363"/>
        <v>0</v>
      </c>
      <c r="AG3735" s="419">
        <f t="shared" si="364"/>
        <v>0</v>
      </c>
      <c r="AH3735" s="419">
        <f t="shared" si="365"/>
        <v>0</v>
      </c>
    </row>
    <row r="3736" spans="1:34" ht="14.5" x14ac:dyDescent="0.35">
      <c r="A3736" s="681" t="s">
        <v>12298</v>
      </c>
      <c r="B3736" s="682" t="s">
        <v>12297</v>
      </c>
      <c r="C3736" s="419"/>
      <c r="D3736" s="419"/>
      <c r="E3736" s="419"/>
      <c r="F3736" s="419"/>
      <c r="G3736" s="419"/>
      <c r="H3736" s="419"/>
      <c r="I3736" s="419"/>
      <c r="J3736" s="419"/>
      <c r="K3736" s="419"/>
      <c r="L3736" s="419"/>
      <c r="M3736" t="s">
        <v>12299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 s="419">
        <f t="shared" si="360"/>
        <v>0</v>
      </c>
      <c r="AD3736" s="419">
        <f t="shared" si="361"/>
        <v>0</v>
      </c>
      <c r="AE3736" s="419">
        <f t="shared" si="362"/>
        <v>0</v>
      </c>
      <c r="AF3736" s="419">
        <f t="shared" si="363"/>
        <v>0</v>
      </c>
      <c r="AG3736" s="419">
        <f t="shared" si="364"/>
        <v>0</v>
      </c>
      <c r="AH3736" s="419">
        <f t="shared" si="365"/>
        <v>0</v>
      </c>
    </row>
    <row r="3737" spans="1:34" ht="14.5" x14ac:dyDescent="0.35">
      <c r="A3737" s="681" t="s">
        <v>12449</v>
      </c>
      <c r="B3737" s="682" t="s">
        <v>12448</v>
      </c>
      <c r="C3737" s="419"/>
      <c r="D3737" s="419"/>
      <c r="E3737" s="419"/>
      <c r="F3737" s="419"/>
      <c r="G3737" s="419"/>
      <c r="H3737" s="419"/>
      <c r="I3737" s="419"/>
      <c r="J3737" s="419"/>
      <c r="K3737" s="419"/>
      <c r="L3737" s="419"/>
      <c r="M3737" t="s">
        <v>12450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 s="419">
        <f t="shared" si="360"/>
        <v>0</v>
      </c>
      <c r="AD3737" s="419">
        <f t="shared" si="361"/>
        <v>0</v>
      </c>
      <c r="AE3737" s="419">
        <f t="shared" si="362"/>
        <v>0</v>
      </c>
      <c r="AF3737" s="419">
        <f t="shared" si="363"/>
        <v>0</v>
      </c>
      <c r="AG3737" s="419">
        <f t="shared" si="364"/>
        <v>0</v>
      </c>
      <c r="AH3737" s="419">
        <f t="shared" si="365"/>
        <v>0</v>
      </c>
    </row>
    <row r="3738" spans="1:34" ht="14.5" x14ac:dyDescent="0.35">
      <c r="A3738" s="681" t="s">
        <v>12263</v>
      </c>
      <c r="B3738" s="682" t="s">
        <v>12262</v>
      </c>
      <c r="C3738" s="419"/>
      <c r="D3738" s="419"/>
      <c r="E3738" s="419"/>
      <c r="F3738" s="419"/>
      <c r="G3738" s="419"/>
      <c r="H3738" s="419"/>
      <c r="I3738" s="419"/>
      <c r="J3738" s="419"/>
      <c r="K3738" s="419"/>
      <c r="L3738" s="419"/>
      <c r="M3738" t="s">
        <v>12264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 s="419">
        <f t="shared" si="360"/>
        <v>0</v>
      </c>
      <c r="AD3738" s="419">
        <f t="shared" si="361"/>
        <v>0</v>
      </c>
      <c r="AE3738" s="419">
        <f t="shared" si="362"/>
        <v>0</v>
      </c>
      <c r="AF3738" s="419">
        <f t="shared" si="363"/>
        <v>0</v>
      </c>
      <c r="AG3738" s="419">
        <f t="shared" si="364"/>
        <v>0</v>
      </c>
      <c r="AH3738" s="419">
        <f t="shared" si="365"/>
        <v>0</v>
      </c>
    </row>
    <row r="3739" spans="1:34" ht="14.5" x14ac:dyDescent="0.35">
      <c r="A3739" s="681" t="s">
        <v>7894</v>
      </c>
      <c r="B3739" s="682" t="s">
        <v>6870</v>
      </c>
      <c r="C3739" s="419"/>
      <c r="D3739" s="419"/>
      <c r="E3739" s="419"/>
      <c r="F3739" s="419"/>
      <c r="G3739" s="419"/>
      <c r="H3739" s="419"/>
      <c r="I3739" s="419"/>
      <c r="J3739" s="419"/>
      <c r="K3739" s="419"/>
      <c r="L3739" s="419"/>
      <c r="M3739" t="s">
        <v>6871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 s="419">
        <f t="shared" si="360"/>
        <v>0</v>
      </c>
      <c r="AD3739" s="419">
        <f t="shared" si="361"/>
        <v>0</v>
      </c>
      <c r="AE3739" s="419">
        <f t="shared" si="362"/>
        <v>0</v>
      </c>
      <c r="AF3739" s="419">
        <f t="shared" si="363"/>
        <v>0</v>
      </c>
      <c r="AG3739" s="419">
        <f t="shared" si="364"/>
        <v>0</v>
      </c>
      <c r="AH3739" s="419">
        <f t="shared" si="365"/>
        <v>0</v>
      </c>
    </row>
    <row r="3740" spans="1:34" ht="14.5" x14ac:dyDescent="0.35">
      <c r="A3740" s="681" t="s">
        <v>12293</v>
      </c>
      <c r="B3740" s="682" t="s">
        <v>12292</v>
      </c>
      <c r="C3740" s="419"/>
      <c r="D3740" s="419"/>
      <c r="E3740" s="419"/>
      <c r="F3740" s="419"/>
      <c r="G3740" s="419"/>
      <c r="H3740" s="419"/>
      <c r="I3740" s="419"/>
      <c r="J3740" s="419"/>
      <c r="K3740" s="419"/>
      <c r="L3740" s="419"/>
      <c r="M3740" t="s">
        <v>12294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 s="419">
        <f t="shared" si="360"/>
        <v>0</v>
      </c>
      <c r="AD3740" s="419">
        <f t="shared" si="361"/>
        <v>0</v>
      </c>
      <c r="AE3740" s="419">
        <f t="shared" si="362"/>
        <v>0</v>
      </c>
      <c r="AF3740" s="419">
        <f t="shared" si="363"/>
        <v>0</v>
      </c>
      <c r="AG3740" s="419">
        <f t="shared" si="364"/>
        <v>0</v>
      </c>
      <c r="AH3740" s="419">
        <f t="shared" si="365"/>
        <v>0</v>
      </c>
    </row>
    <row r="3741" spans="1:34" ht="14.5" x14ac:dyDescent="0.35">
      <c r="A3741" s="681" t="s">
        <v>12288</v>
      </c>
      <c r="B3741" s="682" t="s">
        <v>12287</v>
      </c>
      <c r="C3741" s="419"/>
      <c r="D3741" s="419"/>
      <c r="E3741" s="419"/>
      <c r="F3741" s="419"/>
      <c r="G3741" s="419"/>
      <c r="H3741" s="419"/>
      <c r="I3741" s="419"/>
      <c r="J3741" s="419"/>
      <c r="K3741" s="419"/>
      <c r="L3741" s="419"/>
      <c r="M3741" t="s">
        <v>12289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0</v>
      </c>
      <c r="AB3741">
        <v>0</v>
      </c>
      <c r="AC3741" s="419">
        <f t="shared" si="360"/>
        <v>0</v>
      </c>
      <c r="AD3741" s="419">
        <f t="shared" si="361"/>
        <v>0</v>
      </c>
      <c r="AE3741" s="419">
        <f t="shared" si="362"/>
        <v>0</v>
      </c>
      <c r="AF3741" s="419">
        <f t="shared" si="363"/>
        <v>0</v>
      </c>
      <c r="AG3741" s="419">
        <f t="shared" si="364"/>
        <v>0</v>
      </c>
      <c r="AH3741" s="419">
        <f t="shared" si="365"/>
        <v>0</v>
      </c>
    </row>
    <row r="3742" spans="1:34" ht="14.5" x14ac:dyDescent="0.35">
      <c r="A3742" s="681" t="s">
        <v>12285</v>
      </c>
      <c r="B3742" s="682" t="s">
        <v>12284</v>
      </c>
      <c r="C3742" s="419"/>
      <c r="D3742" s="419"/>
      <c r="E3742" s="419"/>
      <c r="F3742" s="419"/>
      <c r="G3742" s="419"/>
      <c r="H3742" s="419"/>
      <c r="I3742" s="419"/>
      <c r="J3742" s="419"/>
      <c r="K3742" s="419"/>
      <c r="L3742" s="419"/>
      <c r="M3742" t="s">
        <v>12286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 s="419">
        <f t="shared" si="360"/>
        <v>0</v>
      </c>
      <c r="AD3742" s="419">
        <f t="shared" si="361"/>
        <v>0</v>
      </c>
      <c r="AE3742" s="419">
        <f t="shared" si="362"/>
        <v>0</v>
      </c>
      <c r="AF3742" s="419">
        <f t="shared" si="363"/>
        <v>0</v>
      </c>
      <c r="AG3742" s="419">
        <f t="shared" si="364"/>
        <v>0</v>
      </c>
      <c r="AH3742" s="419">
        <f t="shared" si="365"/>
        <v>0</v>
      </c>
    </row>
    <row r="3743" spans="1:34" ht="14.5" x14ac:dyDescent="0.35">
      <c r="A3743" s="681" t="s">
        <v>12274</v>
      </c>
      <c r="B3743" s="682" t="s">
        <v>12273</v>
      </c>
      <c r="C3743" s="419"/>
      <c r="D3743" s="419"/>
      <c r="E3743" s="419"/>
      <c r="F3743" s="419"/>
      <c r="G3743" s="419"/>
      <c r="H3743" s="419"/>
      <c r="I3743" s="419"/>
      <c r="J3743" s="419"/>
      <c r="K3743" s="419"/>
      <c r="L3743" s="419"/>
      <c r="M3743" t="s">
        <v>18553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 s="419">
        <f t="shared" si="360"/>
        <v>0</v>
      </c>
      <c r="AD3743" s="419">
        <f t="shared" si="361"/>
        <v>0</v>
      </c>
      <c r="AE3743" s="419">
        <f t="shared" si="362"/>
        <v>0</v>
      </c>
      <c r="AF3743" s="419">
        <f t="shared" si="363"/>
        <v>0</v>
      </c>
      <c r="AG3743" s="419">
        <f t="shared" si="364"/>
        <v>0</v>
      </c>
      <c r="AH3743" s="419">
        <f t="shared" si="365"/>
        <v>0</v>
      </c>
    </row>
    <row r="3744" spans="1:34" ht="14.5" x14ac:dyDescent="0.35">
      <c r="A3744" s="681" t="s">
        <v>7918</v>
      </c>
      <c r="B3744" s="682" t="s">
        <v>6872</v>
      </c>
      <c r="C3744" s="419"/>
      <c r="D3744" s="419"/>
      <c r="E3744" s="419"/>
      <c r="F3744" s="419"/>
      <c r="G3744" s="419"/>
      <c r="H3744" s="419"/>
      <c r="I3744" s="419"/>
      <c r="J3744" s="419"/>
      <c r="K3744" s="419"/>
      <c r="L3744" s="419"/>
      <c r="M3744" t="s">
        <v>6515</v>
      </c>
      <c r="N3744">
        <v>8</v>
      </c>
      <c r="O3744">
        <v>4</v>
      </c>
      <c r="P3744">
        <v>4</v>
      </c>
      <c r="Q3744">
        <v>0</v>
      </c>
      <c r="R3744">
        <v>4</v>
      </c>
      <c r="S3744">
        <v>3</v>
      </c>
      <c r="T3744">
        <v>1</v>
      </c>
      <c r="U3744">
        <v>0</v>
      </c>
      <c r="V3744">
        <v>0</v>
      </c>
      <c r="W3744">
        <v>0</v>
      </c>
      <c r="X3744">
        <v>2</v>
      </c>
      <c r="Y3744">
        <v>1</v>
      </c>
      <c r="Z3744">
        <v>1</v>
      </c>
      <c r="AA3744">
        <v>0</v>
      </c>
      <c r="AB3744">
        <v>0</v>
      </c>
      <c r="AC3744" s="419">
        <f t="shared" si="360"/>
        <v>0</v>
      </c>
      <c r="AD3744" s="419">
        <f t="shared" si="361"/>
        <v>2</v>
      </c>
      <c r="AE3744" s="419">
        <f t="shared" si="362"/>
        <v>2</v>
      </c>
      <c r="AF3744" s="419">
        <f t="shared" si="363"/>
        <v>0</v>
      </c>
      <c r="AG3744" s="419">
        <f t="shared" si="364"/>
        <v>0</v>
      </c>
      <c r="AH3744" s="419">
        <f t="shared" si="365"/>
        <v>0</v>
      </c>
    </row>
    <row r="3745" spans="1:34" ht="14.5" x14ac:dyDescent="0.35">
      <c r="A3745" s="681" t="s">
        <v>7879</v>
      </c>
      <c r="B3745" s="682" t="s">
        <v>6873</v>
      </c>
      <c r="C3745" s="419"/>
      <c r="D3745" s="419"/>
      <c r="E3745" s="419"/>
      <c r="F3745" s="419"/>
      <c r="G3745" s="419"/>
      <c r="H3745" s="419"/>
      <c r="I3745" s="419"/>
      <c r="J3745" s="419"/>
      <c r="K3745" s="419"/>
      <c r="L3745" s="419"/>
      <c r="M3745" t="s">
        <v>5764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 s="419">
        <f t="shared" si="360"/>
        <v>0</v>
      </c>
      <c r="AD3745" s="419">
        <f t="shared" si="361"/>
        <v>0</v>
      </c>
      <c r="AE3745" s="419">
        <f t="shared" si="362"/>
        <v>0</v>
      </c>
      <c r="AF3745" s="419">
        <f t="shared" si="363"/>
        <v>0</v>
      </c>
      <c r="AG3745" s="419">
        <f t="shared" si="364"/>
        <v>0</v>
      </c>
      <c r="AH3745" s="419">
        <f t="shared" si="365"/>
        <v>0</v>
      </c>
    </row>
    <row r="3746" spans="1:34" ht="14.5" x14ac:dyDescent="0.35">
      <c r="A3746" s="681" t="s">
        <v>7860</v>
      </c>
      <c r="B3746" s="682" t="s">
        <v>6874</v>
      </c>
      <c r="C3746" s="419"/>
      <c r="D3746" s="419"/>
      <c r="E3746" s="419"/>
      <c r="F3746" s="419"/>
      <c r="G3746" s="419"/>
      <c r="H3746" s="419"/>
      <c r="I3746" s="419"/>
      <c r="J3746" s="419"/>
      <c r="K3746" s="419"/>
      <c r="L3746" s="419"/>
      <c r="M3746" t="s">
        <v>6875</v>
      </c>
      <c r="N3746">
        <v>1</v>
      </c>
      <c r="O3746">
        <v>0</v>
      </c>
      <c r="P3746">
        <v>1</v>
      </c>
      <c r="Q3746">
        <v>0</v>
      </c>
      <c r="R3746">
        <v>0</v>
      </c>
      <c r="S3746">
        <v>1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 s="419">
        <f t="shared" si="360"/>
        <v>0</v>
      </c>
      <c r="AD3746" s="419">
        <f t="shared" si="361"/>
        <v>0</v>
      </c>
      <c r="AE3746" s="419">
        <f t="shared" si="362"/>
        <v>1</v>
      </c>
      <c r="AF3746" s="419">
        <f t="shared" si="363"/>
        <v>0</v>
      </c>
      <c r="AG3746" s="419">
        <f t="shared" si="364"/>
        <v>0</v>
      </c>
      <c r="AH3746" s="419">
        <f t="shared" si="365"/>
        <v>0</v>
      </c>
    </row>
    <row r="3747" spans="1:34" ht="14.5" x14ac:dyDescent="0.35">
      <c r="A3747" s="681" t="s">
        <v>7840</v>
      </c>
      <c r="B3747" s="682" t="s">
        <v>6877</v>
      </c>
      <c r="C3747" s="419"/>
      <c r="D3747" s="419"/>
      <c r="E3747" s="419"/>
      <c r="F3747" s="419"/>
      <c r="G3747" s="419"/>
      <c r="H3747" s="419"/>
      <c r="I3747" s="419"/>
      <c r="J3747" s="419"/>
      <c r="K3747" s="419"/>
      <c r="L3747" s="419"/>
      <c r="M3747" t="s">
        <v>6425</v>
      </c>
      <c r="N3747">
        <v>4</v>
      </c>
      <c r="O3747">
        <v>4</v>
      </c>
      <c r="P3747">
        <v>0</v>
      </c>
      <c r="Q3747">
        <v>0</v>
      </c>
      <c r="R3747">
        <v>0</v>
      </c>
      <c r="S3747">
        <v>1</v>
      </c>
      <c r="T3747">
        <v>2</v>
      </c>
      <c r="U3747">
        <v>1</v>
      </c>
      <c r="V3747">
        <v>0</v>
      </c>
      <c r="W3747">
        <v>0</v>
      </c>
      <c r="X3747">
        <v>0</v>
      </c>
      <c r="Y3747">
        <v>1</v>
      </c>
      <c r="Z3747">
        <v>2</v>
      </c>
      <c r="AA3747">
        <v>1</v>
      </c>
      <c r="AB3747">
        <v>0</v>
      </c>
      <c r="AC3747" s="419">
        <f t="shared" si="360"/>
        <v>0</v>
      </c>
      <c r="AD3747" s="419">
        <f t="shared" si="361"/>
        <v>0</v>
      </c>
      <c r="AE3747" s="419">
        <f t="shared" si="362"/>
        <v>0</v>
      </c>
      <c r="AF3747" s="419">
        <f t="shared" si="363"/>
        <v>0</v>
      </c>
      <c r="AG3747" s="419">
        <f t="shared" si="364"/>
        <v>0</v>
      </c>
      <c r="AH3747" s="419">
        <f t="shared" si="365"/>
        <v>0</v>
      </c>
    </row>
    <row r="3748" spans="1:34" ht="14.5" x14ac:dyDescent="0.35">
      <c r="A3748" s="681" t="s">
        <v>7847</v>
      </c>
      <c r="B3748" s="682" t="s">
        <v>6878</v>
      </c>
      <c r="C3748" s="419"/>
      <c r="D3748" s="419"/>
      <c r="E3748" s="419"/>
      <c r="F3748" s="419"/>
      <c r="G3748" s="419"/>
      <c r="H3748" s="419"/>
      <c r="I3748" s="419"/>
      <c r="J3748" s="419"/>
      <c r="K3748" s="419"/>
      <c r="L3748" s="419"/>
      <c r="M3748" t="s">
        <v>578</v>
      </c>
      <c r="N3748">
        <v>7</v>
      </c>
      <c r="O3748">
        <v>2</v>
      </c>
      <c r="P3748">
        <v>5</v>
      </c>
      <c r="Q3748">
        <v>2</v>
      </c>
      <c r="R3748">
        <v>0</v>
      </c>
      <c r="S3748">
        <v>5</v>
      </c>
      <c r="T3748">
        <v>0</v>
      </c>
      <c r="U3748">
        <v>0</v>
      </c>
      <c r="V3748">
        <v>0</v>
      </c>
      <c r="W3748">
        <v>1</v>
      </c>
      <c r="X3748">
        <v>0</v>
      </c>
      <c r="Y3748">
        <v>1</v>
      </c>
      <c r="Z3748">
        <v>0</v>
      </c>
      <c r="AA3748">
        <v>0</v>
      </c>
      <c r="AB3748">
        <v>0</v>
      </c>
      <c r="AC3748" s="419">
        <f t="shared" si="360"/>
        <v>1</v>
      </c>
      <c r="AD3748" s="419">
        <f t="shared" si="361"/>
        <v>0</v>
      </c>
      <c r="AE3748" s="419">
        <f t="shared" si="362"/>
        <v>4</v>
      </c>
      <c r="AF3748" s="419">
        <f t="shared" si="363"/>
        <v>0</v>
      </c>
      <c r="AG3748" s="419">
        <f t="shared" si="364"/>
        <v>0</v>
      </c>
      <c r="AH3748" s="419">
        <f t="shared" si="365"/>
        <v>0</v>
      </c>
    </row>
    <row r="3749" spans="1:34" ht="14.5" x14ac:dyDescent="0.35">
      <c r="A3749" s="681" t="s">
        <v>7791</v>
      </c>
      <c r="B3749" s="682" t="s">
        <v>6879</v>
      </c>
      <c r="C3749" s="419"/>
      <c r="D3749" s="419"/>
      <c r="E3749" s="419"/>
      <c r="F3749" s="419"/>
      <c r="G3749" s="419"/>
      <c r="H3749" s="419"/>
      <c r="I3749" s="419"/>
      <c r="J3749" s="419"/>
      <c r="K3749" s="419"/>
      <c r="L3749" s="419"/>
      <c r="M3749" t="s">
        <v>2459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 s="419">
        <f t="shared" si="360"/>
        <v>0</v>
      </c>
      <c r="AD3749" s="419">
        <f t="shared" si="361"/>
        <v>0</v>
      </c>
      <c r="AE3749" s="419">
        <f t="shared" si="362"/>
        <v>0</v>
      </c>
      <c r="AF3749" s="419">
        <f t="shared" si="363"/>
        <v>0</v>
      </c>
      <c r="AG3749" s="419">
        <f t="shared" si="364"/>
        <v>0</v>
      </c>
      <c r="AH3749" s="419">
        <f t="shared" si="365"/>
        <v>0</v>
      </c>
    </row>
    <row r="3750" spans="1:34" ht="14.5" x14ac:dyDescent="0.35">
      <c r="A3750" s="681" t="s">
        <v>7868</v>
      </c>
      <c r="B3750" s="682" t="s">
        <v>7273</v>
      </c>
      <c r="C3750" s="419"/>
      <c r="D3750" s="419"/>
      <c r="E3750" s="419"/>
      <c r="F3750" s="419"/>
      <c r="G3750" s="419"/>
      <c r="H3750" s="419"/>
      <c r="I3750" s="419"/>
      <c r="J3750" s="419"/>
      <c r="K3750" s="419"/>
      <c r="L3750" s="419"/>
      <c r="M3750" t="s">
        <v>129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 s="419">
        <f t="shared" si="360"/>
        <v>0</v>
      </c>
      <c r="AD3750" s="419">
        <f t="shared" si="361"/>
        <v>0</v>
      </c>
      <c r="AE3750" s="419">
        <f t="shared" si="362"/>
        <v>0</v>
      </c>
      <c r="AF3750" s="419">
        <f t="shared" si="363"/>
        <v>0</v>
      </c>
      <c r="AG3750" s="419">
        <f t="shared" si="364"/>
        <v>0</v>
      </c>
      <c r="AH3750" s="419">
        <f t="shared" si="365"/>
        <v>0</v>
      </c>
    </row>
    <row r="3751" spans="1:34" ht="14.5" x14ac:dyDescent="0.35">
      <c r="A3751" s="681" t="s">
        <v>7859</v>
      </c>
      <c r="B3751" s="682" t="s">
        <v>6880</v>
      </c>
      <c r="C3751" s="419"/>
      <c r="D3751" s="419"/>
      <c r="E3751" s="419"/>
      <c r="F3751" s="419"/>
      <c r="G3751" s="419"/>
      <c r="H3751" s="419"/>
      <c r="I3751" s="419"/>
      <c r="J3751" s="419"/>
      <c r="K3751" s="419"/>
      <c r="L3751" s="419"/>
      <c r="M3751" t="s">
        <v>6881</v>
      </c>
      <c r="N3751">
        <v>11</v>
      </c>
      <c r="O3751">
        <v>8</v>
      </c>
      <c r="P3751">
        <v>3</v>
      </c>
      <c r="Q3751">
        <v>1</v>
      </c>
      <c r="R3751">
        <v>6</v>
      </c>
      <c r="S3751">
        <v>0</v>
      </c>
      <c r="T3751">
        <v>0</v>
      </c>
      <c r="U3751">
        <v>4</v>
      </c>
      <c r="V3751">
        <v>0</v>
      </c>
      <c r="W3751">
        <v>1</v>
      </c>
      <c r="X3751">
        <v>3</v>
      </c>
      <c r="Y3751">
        <v>0</v>
      </c>
      <c r="Z3751">
        <v>0</v>
      </c>
      <c r="AA3751">
        <v>4</v>
      </c>
      <c r="AB3751">
        <v>0</v>
      </c>
      <c r="AC3751" s="419">
        <f t="shared" si="360"/>
        <v>0</v>
      </c>
      <c r="AD3751" s="419">
        <f t="shared" si="361"/>
        <v>3</v>
      </c>
      <c r="AE3751" s="419">
        <f t="shared" si="362"/>
        <v>0</v>
      </c>
      <c r="AF3751" s="419">
        <f t="shared" si="363"/>
        <v>0</v>
      </c>
      <c r="AG3751" s="419">
        <f t="shared" si="364"/>
        <v>0</v>
      </c>
      <c r="AH3751" s="419">
        <f t="shared" si="365"/>
        <v>0</v>
      </c>
    </row>
    <row r="3752" spans="1:34" ht="14.5" x14ac:dyDescent="0.35">
      <c r="A3752" s="681" t="s">
        <v>8760</v>
      </c>
      <c r="B3752" s="682" t="s">
        <v>8758</v>
      </c>
      <c r="C3752" s="419"/>
      <c r="D3752" s="419"/>
      <c r="E3752" s="419"/>
      <c r="F3752" s="419"/>
      <c r="G3752" s="419"/>
      <c r="H3752" s="419"/>
      <c r="I3752" s="419"/>
      <c r="J3752" s="419"/>
      <c r="K3752" s="419"/>
      <c r="L3752" s="419"/>
      <c r="M3752" t="s">
        <v>1209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 s="419">
        <f t="shared" si="360"/>
        <v>0</v>
      </c>
      <c r="AD3752" s="419">
        <f t="shared" si="361"/>
        <v>0</v>
      </c>
      <c r="AE3752" s="419">
        <f t="shared" si="362"/>
        <v>0</v>
      </c>
      <c r="AF3752" s="419">
        <f t="shared" si="363"/>
        <v>0</v>
      </c>
      <c r="AG3752" s="419">
        <f t="shared" si="364"/>
        <v>0</v>
      </c>
      <c r="AH3752" s="419">
        <f t="shared" si="365"/>
        <v>0</v>
      </c>
    </row>
    <row r="3753" spans="1:34" ht="14.5" x14ac:dyDescent="0.35">
      <c r="A3753" s="681" t="s">
        <v>7896</v>
      </c>
      <c r="B3753" s="682" t="s">
        <v>6883</v>
      </c>
      <c r="C3753" s="419"/>
      <c r="D3753" s="419"/>
      <c r="E3753" s="419"/>
      <c r="F3753" s="419"/>
      <c r="G3753" s="419"/>
      <c r="H3753" s="419"/>
      <c r="I3753" s="419"/>
      <c r="J3753" s="419"/>
      <c r="K3753" s="419"/>
      <c r="L3753" s="419"/>
      <c r="M3753" t="s">
        <v>5393</v>
      </c>
      <c r="N3753">
        <v>12</v>
      </c>
      <c r="O3753">
        <v>7</v>
      </c>
      <c r="P3753">
        <v>5</v>
      </c>
      <c r="Q3753">
        <v>0</v>
      </c>
      <c r="R3753">
        <v>4</v>
      </c>
      <c r="S3753">
        <v>2</v>
      </c>
      <c r="T3753">
        <v>4</v>
      </c>
      <c r="U3753">
        <v>2</v>
      </c>
      <c r="V3753">
        <v>0</v>
      </c>
      <c r="W3753">
        <v>0</v>
      </c>
      <c r="X3753">
        <v>2</v>
      </c>
      <c r="Y3753">
        <v>1</v>
      </c>
      <c r="Z3753">
        <v>2</v>
      </c>
      <c r="AA3753">
        <v>2</v>
      </c>
      <c r="AB3753">
        <v>0</v>
      </c>
      <c r="AC3753" s="419">
        <f t="shared" si="360"/>
        <v>0</v>
      </c>
      <c r="AD3753" s="419">
        <f t="shared" si="361"/>
        <v>2</v>
      </c>
      <c r="AE3753" s="419">
        <f t="shared" si="362"/>
        <v>1</v>
      </c>
      <c r="AF3753" s="419">
        <f t="shared" si="363"/>
        <v>2</v>
      </c>
      <c r="AG3753" s="419">
        <f t="shared" si="364"/>
        <v>0</v>
      </c>
      <c r="AH3753" s="419">
        <f t="shared" si="365"/>
        <v>0</v>
      </c>
    </row>
    <row r="3754" spans="1:34" ht="14.5" x14ac:dyDescent="0.35">
      <c r="A3754" s="681" t="s">
        <v>12254</v>
      </c>
      <c r="B3754" s="682" t="s">
        <v>12253</v>
      </c>
      <c r="C3754" s="419"/>
      <c r="D3754" s="419"/>
      <c r="E3754" s="419"/>
      <c r="F3754" s="419"/>
      <c r="G3754" s="419"/>
      <c r="H3754" s="419"/>
      <c r="I3754" s="419"/>
      <c r="J3754" s="419"/>
      <c r="K3754" s="419"/>
      <c r="L3754" s="419"/>
      <c r="M3754" t="s">
        <v>12255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 s="419">
        <f t="shared" si="360"/>
        <v>0</v>
      </c>
      <c r="AD3754" s="419">
        <f t="shared" si="361"/>
        <v>0</v>
      </c>
      <c r="AE3754" s="419">
        <f t="shared" si="362"/>
        <v>0</v>
      </c>
      <c r="AF3754" s="419">
        <f t="shared" si="363"/>
        <v>0</v>
      </c>
      <c r="AG3754" s="419">
        <f t="shared" si="364"/>
        <v>0</v>
      </c>
      <c r="AH3754" s="419">
        <f t="shared" si="365"/>
        <v>0</v>
      </c>
    </row>
    <row r="3755" spans="1:34" ht="14.5" x14ac:dyDescent="0.35">
      <c r="A3755" s="681" t="s">
        <v>12258</v>
      </c>
      <c r="B3755" s="682" t="s">
        <v>12257</v>
      </c>
      <c r="C3755" s="419"/>
      <c r="D3755" s="419"/>
      <c r="E3755" s="419"/>
      <c r="F3755" s="419"/>
      <c r="G3755" s="419"/>
      <c r="H3755" s="419"/>
      <c r="I3755" s="419"/>
      <c r="J3755" s="419"/>
      <c r="K3755" s="419"/>
      <c r="L3755" s="419"/>
      <c r="M3755" t="s">
        <v>2914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 s="419">
        <f t="shared" si="360"/>
        <v>0</v>
      </c>
      <c r="AD3755" s="419">
        <f t="shared" si="361"/>
        <v>0</v>
      </c>
      <c r="AE3755" s="419">
        <f t="shared" si="362"/>
        <v>0</v>
      </c>
      <c r="AF3755" s="419">
        <f t="shared" si="363"/>
        <v>0</v>
      </c>
      <c r="AG3755" s="419">
        <f t="shared" si="364"/>
        <v>0</v>
      </c>
      <c r="AH3755" s="419">
        <f t="shared" si="365"/>
        <v>0</v>
      </c>
    </row>
    <row r="3756" spans="1:34" ht="14.5" x14ac:dyDescent="0.35">
      <c r="A3756" s="681" t="s">
        <v>7884</v>
      </c>
      <c r="B3756" s="682" t="s">
        <v>6884</v>
      </c>
      <c r="C3756" s="419"/>
      <c r="D3756" s="419"/>
      <c r="E3756" s="419"/>
      <c r="F3756" s="419"/>
      <c r="G3756" s="419"/>
      <c r="H3756" s="419"/>
      <c r="I3756" s="419"/>
      <c r="J3756" s="419"/>
      <c r="K3756" s="419"/>
      <c r="L3756" s="419"/>
      <c r="M3756" t="s">
        <v>1197</v>
      </c>
      <c r="N3756">
        <v>23</v>
      </c>
      <c r="O3756">
        <v>13</v>
      </c>
      <c r="P3756">
        <v>10</v>
      </c>
      <c r="Q3756">
        <v>2</v>
      </c>
      <c r="R3756">
        <v>3</v>
      </c>
      <c r="S3756">
        <v>0</v>
      </c>
      <c r="T3756">
        <v>4</v>
      </c>
      <c r="U3756">
        <v>13</v>
      </c>
      <c r="V3756">
        <v>1</v>
      </c>
      <c r="W3756">
        <v>1</v>
      </c>
      <c r="X3756">
        <v>2</v>
      </c>
      <c r="Y3756">
        <v>0</v>
      </c>
      <c r="Z3756">
        <v>4</v>
      </c>
      <c r="AA3756">
        <v>6</v>
      </c>
      <c r="AB3756">
        <v>0</v>
      </c>
      <c r="AC3756" s="419">
        <f t="shared" si="360"/>
        <v>1</v>
      </c>
      <c r="AD3756" s="419">
        <f t="shared" si="361"/>
        <v>1</v>
      </c>
      <c r="AE3756" s="419">
        <f t="shared" si="362"/>
        <v>0</v>
      </c>
      <c r="AF3756" s="419">
        <f t="shared" si="363"/>
        <v>0</v>
      </c>
      <c r="AG3756" s="419">
        <f t="shared" si="364"/>
        <v>7</v>
      </c>
      <c r="AH3756" s="419">
        <f t="shared" si="365"/>
        <v>1</v>
      </c>
    </row>
    <row r="3757" spans="1:34" ht="14.5" x14ac:dyDescent="0.35">
      <c r="A3757" s="681" t="s">
        <v>12291</v>
      </c>
      <c r="B3757" s="682" t="s">
        <v>12290</v>
      </c>
      <c r="C3757" s="419"/>
      <c r="D3757" s="419"/>
      <c r="E3757" s="419"/>
      <c r="F3757" s="419"/>
      <c r="G3757" s="419"/>
      <c r="H3757" s="419"/>
      <c r="I3757" s="419"/>
      <c r="J3757" s="419"/>
      <c r="K3757" s="419"/>
      <c r="L3757" s="419"/>
      <c r="M3757" t="s">
        <v>21720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 s="419">
        <f t="shared" si="360"/>
        <v>0</v>
      </c>
      <c r="AD3757" s="419">
        <f t="shared" si="361"/>
        <v>0</v>
      </c>
      <c r="AE3757" s="419">
        <f t="shared" si="362"/>
        <v>0</v>
      </c>
      <c r="AF3757" s="419">
        <f t="shared" si="363"/>
        <v>0</v>
      </c>
      <c r="AG3757" s="419">
        <f t="shared" si="364"/>
        <v>0</v>
      </c>
      <c r="AH3757" s="419">
        <f t="shared" si="365"/>
        <v>0</v>
      </c>
    </row>
    <row r="3758" spans="1:34" ht="14.5" x14ac:dyDescent="0.35">
      <c r="A3758" s="681" t="s">
        <v>7827</v>
      </c>
      <c r="B3758" s="682" t="s">
        <v>6885</v>
      </c>
      <c r="C3758" s="419"/>
      <c r="D3758" s="419"/>
      <c r="E3758" s="419"/>
      <c r="F3758" s="419"/>
      <c r="G3758" s="419"/>
      <c r="H3758" s="419"/>
      <c r="I3758" s="419"/>
      <c r="J3758" s="419"/>
      <c r="K3758" s="419"/>
      <c r="L3758" s="419"/>
      <c r="M3758" t="s">
        <v>6886</v>
      </c>
      <c r="N3758">
        <v>3</v>
      </c>
      <c r="O3758">
        <v>2</v>
      </c>
      <c r="P3758">
        <v>1</v>
      </c>
      <c r="Q3758">
        <v>0</v>
      </c>
      <c r="R3758">
        <v>0</v>
      </c>
      <c r="S3758">
        <v>2</v>
      </c>
      <c r="T3758">
        <v>1</v>
      </c>
      <c r="U3758">
        <v>0</v>
      </c>
      <c r="V3758">
        <v>0</v>
      </c>
      <c r="W3758">
        <v>0</v>
      </c>
      <c r="X3758">
        <v>0</v>
      </c>
      <c r="Y3758">
        <v>1</v>
      </c>
      <c r="Z3758">
        <v>1</v>
      </c>
      <c r="AA3758">
        <v>0</v>
      </c>
      <c r="AB3758">
        <v>0</v>
      </c>
      <c r="AC3758" s="419">
        <f t="shared" si="360"/>
        <v>0</v>
      </c>
      <c r="AD3758" s="419">
        <f t="shared" si="361"/>
        <v>0</v>
      </c>
      <c r="AE3758" s="419">
        <f t="shared" si="362"/>
        <v>1</v>
      </c>
      <c r="AF3758" s="419">
        <f t="shared" si="363"/>
        <v>0</v>
      </c>
      <c r="AG3758" s="419">
        <f t="shared" si="364"/>
        <v>0</v>
      </c>
      <c r="AH3758" s="419">
        <f t="shared" si="365"/>
        <v>0</v>
      </c>
    </row>
    <row r="3759" spans="1:34" ht="14.5" x14ac:dyDescent="0.35">
      <c r="A3759" s="681" t="s">
        <v>7878</v>
      </c>
      <c r="B3759" s="682" t="s">
        <v>6887</v>
      </c>
      <c r="C3759" s="419"/>
      <c r="D3759" s="419"/>
      <c r="E3759" s="419"/>
      <c r="F3759" s="419"/>
      <c r="G3759" s="419"/>
      <c r="H3759" s="419"/>
      <c r="I3759" s="419"/>
      <c r="J3759" s="419"/>
      <c r="K3759" s="419"/>
      <c r="L3759" s="419"/>
      <c r="M3759" t="s">
        <v>6888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 s="419">
        <f t="shared" si="360"/>
        <v>0</v>
      </c>
      <c r="AD3759" s="419">
        <f t="shared" si="361"/>
        <v>0</v>
      </c>
      <c r="AE3759" s="419">
        <f t="shared" si="362"/>
        <v>0</v>
      </c>
      <c r="AF3759" s="419">
        <f t="shared" si="363"/>
        <v>0</v>
      </c>
      <c r="AG3759" s="419">
        <f t="shared" si="364"/>
        <v>0</v>
      </c>
      <c r="AH3759" s="419">
        <f t="shared" si="365"/>
        <v>0</v>
      </c>
    </row>
    <row r="3760" spans="1:34" ht="14.5" x14ac:dyDescent="0.35">
      <c r="A3760" s="681" t="s">
        <v>11647</v>
      </c>
      <c r="B3760" s="682" t="s">
        <v>14508</v>
      </c>
      <c r="C3760" s="419"/>
      <c r="D3760" s="419"/>
      <c r="E3760" s="419"/>
      <c r="F3760" s="419"/>
      <c r="G3760" s="419"/>
      <c r="H3760" s="419"/>
      <c r="I3760" s="419"/>
      <c r="J3760" s="419"/>
      <c r="K3760" s="419"/>
      <c r="L3760" s="419"/>
      <c r="M3760" t="s">
        <v>11648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 s="419">
        <f t="shared" si="360"/>
        <v>0</v>
      </c>
      <c r="AD3760" s="419">
        <f t="shared" si="361"/>
        <v>0</v>
      </c>
      <c r="AE3760" s="419">
        <f t="shared" si="362"/>
        <v>0</v>
      </c>
      <c r="AF3760" s="419">
        <f t="shared" si="363"/>
        <v>0</v>
      </c>
      <c r="AG3760" s="419">
        <f t="shared" si="364"/>
        <v>0</v>
      </c>
      <c r="AH3760" s="419">
        <f t="shared" si="365"/>
        <v>0</v>
      </c>
    </row>
    <row r="3761" spans="1:34" ht="14.5" x14ac:dyDescent="0.35">
      <c r="A3761" s="681" t="s">
        <v>12307</v>
      </c>
      <c r="B3761" s="682" t="s">
        <v>12306</v>
      </c>
      <c r="C3761" s="419"/>
      <c r="D3761" s="419"/>
      <c r="E3761" s="419"/>
      <c r="F3761" s="419"/>
      <c r="G3761" s="419"/>
      <c r="H3761" s="419"/>
      <c r="I3761" s="419"/>
      <c r="J3761" s="419"/>
      <c r="K3761" s="419"/>
      <c r="L3761" s="419"/>
      <c r="M3761" t="s">
        <v>12308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 s="419">
        <f t="shared" si="360"/>
        <v>0</v>
      </c>
      <c r="AD3761" s="419">
        <f t="shared" si="361"/>
        <v>0</v>
      </c>
      <c r="AE3761" s="419">
        <f t="shared" si="362"/>
        <v>0</v>
      </c>
      <c r="AF3761" s="419">
        <f t="shared" si="363"/>
        <v>0</v>
      </c>
      <c r="AG3761" s="419">
        <f t="shared" si="364"/>
        <v>0</v>
      </c>
      <c r="AH3761" s="419">
        <f t="shared" si="365"/>
        <v>0</v>
      </c>
    </row>
    <row r="3762" spans="1:34" ht="14.5" x14ac:dyDescent="0.35">
      <c r="A3762" s="681" t="s">
        <v>7849</v>
      </c>
      <c r="B3762" s="682" t="s">
        <v>6889</v>
      </c>
      <c r="C3762" s="419"/>
      <c r="D3762" s="419"/>
      <c r="E3762" s="419"/>
      <c r="F3762" s="419"/>
      <c r="G3762" s="419"/>
      <c r="H3762" s="419"/>
      <c r="I3762" s="419"/>
      <c r="J3762" s="419"/>
      <c r="K3762" s="419"/>
      <c r="L3762" s="419"/>
      <c r="M3762" t="s">
        <v>1987</v>
      </c>
      <c r="N3762">
        <v>24</v>
      </c>
      <c r="O3762">
        <v>14</v>
      </c>
      <c r="P3762">
        <v>10</v>
      </c>
      <c r="Q3762">
        <v>10</v>
      </c>
      <c r="R3762">
        <v>10</v>
      </c>
      <c r="S3762">
        <v>1</v>
      </c>
      <c r="T3762">
        <v>2</v>
      </c>
      <c r="U3762">
        <v>1</v>
      </c>
      <c r="V3762">
        <v>0</v>
      </c>
      <c r="W3762">
        <v>5</v>
      </c>
      <c r="X3762">
        <v>7</v>
      </c>
      <c r="Y3762">
        <v>1</v>
      </c>
      <c r="Z3762">
        <v>0</v>
      </c>
      <c r="AA3762">
        <v>1</v>
      </c>
      <c r="AB3762">
        <v>0</v>
      </c>
      <c r="AC3762" s="419">
        <f t="shared" si="360"/>
        <v>5</v>
      </c>
      <c r="AD3762" s="419">
        <f t="shared" si="361"/>
        <v>3</v>
      </c>
      <c r="AE3762" s="419">
        <f t="shared" si="362"/>
        <v>0</v>
      </c>
      <c r="AF3762" s="419">
        <f t="shared" si="363"/>
        <v>2</v>
      </c>
      <c r="AG3762" s="419">
        <f t="shared" si="364"/>
        <v>0</v>
      </c>
      <c r="AH3762" s="419">
        <f t="shared" si="365"/>
        <v>0</v>
      </c>
    </row>
    <row r="3763" spans="1:34" ht="14.5" x14ac:dyDescent="0.35">
      <c r="A3763" s="681" t="s">
        <v>12302</v>
      </c>
      <c r="B3763" s="682" t="s">
        <v>12301</v>
      </c>
      <c r="C3763" s="419"/>
      <c r="D3763" s="419"/>
      <c r="E3763" s="419"/>
      <c r="F3763" s="419"/>
      <c r="G3763" s="419"/>
      <c r="H3763" s="419"/>
      <c r="I3763" s="419"/>
      <c r="J3763" s="419"/>
      <c r="K3763" s="419"/>
      <c r="L3763" s="419"/>
      <c r="M3763" t="s">
        <v>12303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 s="419">
        <f t="shared" si="360"/>
        <v>0</v>
      </c>
      <c r="AD3763" s="419">
        <f t="shared" si="361"/>
        <v>0</v>
      </c>
      <c r="AE3763" s="419">
        <f t="shared" si="362"/>
        <v>0</v>
      </c>
      <c r="AF3763" s="419">
        <f t="shared" si="363"/>
        <v>0</v>
      </c>
      <c r="AG3763" s="419">
        <f t="shared" si="364"/>
        <v>0</v>
      </c>
      <c r="AH3763" s="419">
        <f t="shared" si="365"/>
        <v>0</v>
      </c>
    </row>
    <row r="3764" spans="1:34" ht="14.5" x14ac:dyDescent="0.35">
      <c r="A3764" s="681" t="s">
        <v>12313</v>
      </c>
      <c r="B3764" s="682" t="s">
        <v>12312</v>
      </c>
      <c r="C3764" s="419"/>
      <c r="D3764" s="419"/>
      <c r="E3764" s="419"/>
      <c r="F3764" s="419"/>
      <c r="G3764" s="419"/>
      <c r="H3764" s="419"/>
      <c r="I3764" s="419"/>
      <c r="J3764" s="419"/>
      <c r="K3764" s="419"/>
      <c r="L3764" s="419"/>
      <c r="M3764" t="s">
        <v>6364</v>
      </c>
      <c r="N3764">
        <v>1</v>
      </c>
      <c r="O3764">
        <v>0</v>
      </c>
      <c r="P3764">
        <v>1</v>
      </c>
      <c r="Q3764">
        <v>0</v>
      </c>
      <c r="R3764">
        <v>1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 s="419">
        <f t="shared" si="360"/>
        <v>0</v>
      </c>
      <c r="AD3764" s="419">
        <f t="shared" si="361"/>
        <v>1</v>
      </c>
      <c r="AE3764" s="419">
        <f t="shared" si="362"/>
        <v>0</v>
      </c>
      <c r="AF3764" s="419">
        <f t="shared" si="363"/>
        <v>0</v>
      </c>
      <c r="AG3764" s="419">
        <f t="shared" si="364"/>
        <v>0</v>
      </c>
      <c r="AH3764" s="419">
        <f t="shared" si="365"/>
        <v>0</v>
      </c>
    </row>
    <row r="3765" spans="1:34" ht="14.5" x14ac:dyDescent="0.35">
      <c r="A3765" s="681" t="s">
        <v>7873</v>
      </c>
      <c r="B3765" s="682" t="s">
        <v>6890</v>
      </c>
      <c r="C3765" s="419"/>
      <c r="D3765" s="419"/>
      <c r="E3765" s="419"/>
      <c r="F3765" s="419"/>
      <c r="G3765" s="419"/>
      <c r="H3765" s="419"/>
      <c r="I3765" s="419"/>
      <c r="J3765" s="419"/>
      <c r="K3765" s="419"/>
      <c r="L3765" s="419"/>
      <c r="M3765" t="s">
        <v>343</v>
      </c>
      <c r="N3765">
        <v>2</v>
      </c>
      <c r="O3765">
        <v>1</v>
      </c>
      <c r="P3765">
        <v>1</v>
      </c>
      <c r="Q3765">
        <v>0</v>
      </c>
      <c r="R3765">
        <v>0</v>
      </c>
      <c r="S3765">
        <v>0</v>
      </c>
      <c r="T3765">
        <v>0</v>
      </c>
      <c r="U3765">
        <v>2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1</v>
      </c>
      <c r="AB3765">
        <v>0</v>
      </c>
      <c r="AC3765" s="419">
        <f t="shared" si="360"/>
        <v>0</v>
      </c>
      <c r="AD3765" s="419">
        <f t="shared" si="361"/>
        <v>0</v>
      </c>
      <c r="AE3765" s="419">
        <f t="shared" si="362"/>
        <v>0</v>
      </c>
      <c r="AF3765" s="419">
        <f t="shared" si="363"/>
        <v>0</v>
      </c>
      <c r="AG3765" s="419">
        <f t="shared" si="364"/>
        <v>1</v>
      </c>
      <c r="AH3765" s="419">
        <f t="shared" si="365"/>
        <v>0</v>
      </c>
    </row>
    <row r="3766" spans="1:34" ht="14.5" x14ac:dyDescent="0.35">
      <c r="A3766" s="681" t="s">
        <v>7885</v>
      </c>
      <c r="B3766" s="682" t="s">
        <v>6891</v>
      </c>
      <c r="C3766" s="419"/>
      <c r="D3766" s="419"/>
      <c r="E3766" s="419"/>
      <c r="F3766" s="419"/>
      <c r="G3766" s="419"/>
      <c r="H3766" s="419"/>
      <c r="I3766" s="419"/>
      <c r="J3766" s="419"/>
      <c r="K3766" s="419"/>
      <c r="L3766" s="419"/>
      <c r="M3766" t="s">
        <v>8772</v>
      </c>
      <c r="N3766">
        <v>3</v>
      </c>
      <c r="O3766">
        <v>0</v>
      </c>
      <c r="P3766">
        <v>3</v>
      </c>
      <c r="Q3766">
        <v>1</v>
      </c>
      <c r="R3766">
        <v>2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 s="419">
        <f t="shared" si="360"/>
        <v>1</v>
      </c>
      <c r="AD3766" s="419">
        <f t="shared" si="361"/>
        <v>2</v>
      </c>
      <c r="AE3766" s="419">
        <f t="shared" si="362"/>
        <v>0</v>
      </c>
      <c r="AF3766" s="419">
        <f t="shared" si="363"/>
        <v>0</v>
      </c>
      <c r="AG3766" s="419">
        <f t="shared" si="364"/>
        <v>0</v>
      </c>
      <c r="AH3766" s="419">
        <f t="shared" si="365"/>
        <v>0</v>
      </c>
    </row>
    <row r="3767" spans="1:34" ht="14.5" x14ac:dyDescent="0.35">
      <c r="A3767" s="681" t="s">
        <v>7851</v>
      </c>
      <c r="B3767" s="682" t="s">
        <v>6893</v>
      </c>
      <c r="C3767" s="419"/>
      <c r="D3767" s="419"/>
      <c r="E3767" s="419"/>
      <c r="F3767" s="419"/>
      <c r="G3767" s="419"/>
      <c r="H3767" s="419"/>
      <c r="I3767" s="419"/>
      <c r="J3767" s="419"/>
      <c r="K3767" s="419"/>
      <c r="L3767" s="419"/>
      <c r="M3767" t="s">
        <v>21722</v>
      </c>
      <c r="N3767">
        <v>8</v>
      </c>
      <c r="O3767">
        <v>3</v>
      </c>
      <c r="P3767">
        <v>5</v>
      </c>
      <c r="Q3767">
        <v>1</v>
      </c>
      <c r="R3767">
        <v>4</v>
      </c>
      <c r="S3767">
        <v>1</v>
      </c>
      <c r="T3767">
        <v>1</v>
      </c>
      <c r="U3767">
        <v>1</v>
      </c>
      <c r="V3767">
        <v>0</v>
      </c>
      <c r="W3767">
        <v>1</v>
      </c>
      <c r="X3767">
        <v>1</v>
      </c>
      <c r="Y3767">
        <v>0</v>
      </c>
      <c r="Z3767">
        <v>0</v>
      </c>
      <c r="AA3767">
        <v>1</v>
      </c>
      <c r="AB3767">
        <v>0</v>
      </c>
      <c r="AC3767" s="419">
        <f t="shared" si="360"/>
        <v>0</v>
      </c>
      <c r="AD3767" s="419">
        <f t="shared" si="361"/>
        <v>3</v>
      </c>
      <c r="AE3767" s="419">
        <f t="shared" si="362"/>
        <v>1</v>
      </c>
      <c r="AF3767" s="419">
        <f t="shared" si="363"/>
        <v>1</v>
      </c>
      <c r="AG3767" s="419">
        <f t="shared" si="364"/>
        <v>0</v>
      </c>
      <c r="AH3767" s="419">
        <f t="shared" si="365"/>
        <v>0</v>
      </c>
    </row>
    <row r="3768" spans="1:34" ht="14.5" x14ac:dyDescent="0.35">
      <c r="A3768" s="681" t="s">
        <v>12269</v>
      </c>
      <c r="B3768" s="682" t="s">
        <v>12268</v>
      </c>
      <c r="C3768" s="419"/>
      <c r="D3768" s="419"/>
      <c r="E3768" s="419"/>
      <c r="F3768" s="419"/>
      <c r="G3768" s="419"/>
      <c r="H3768" s="419"/>
      <c r="I3768" s="419"/>
      <c r="J3768" s="419"/>
      <c r="K3768" s="419"/>
      <c r="L3768" s="419"/>
      <c r="M3768" t="s">
        <v>1898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 s="419">
        <f t="shared" si="360"/>
        <v>0</v>
      </c>
      <c r="AD3768" s="419">
        <f t="shared" si="361"/>
        <v>0</v>
      </c>
      <c r="AE3768" s="419">
        <f t="shared" si="362"/>
        <v>0</v>
      </c>
      <c r="AF3768" s="419">
        <f t="shared" si="363"/>
        <v>0</v>
      </c>
      <c r="AG3768" s="419">
        <f t="shared" si="364"/>
        <v>0</v>
      </c>
      <c r="AH3768" s="419">
        <f t="shared" si="365"/>
        <v>0</v>
      </c>
    </row>
    <row r="3769" spans="1:34" ht="14.5" x14ac:dyDescent="0.35">
      <c r="A3769" s="681" t="s">
        <v>13988</v>
      </c>
      <c r="B3769" s="682" t="s">
        <v>14342</v>
      </c>
      <c r="C3769" s="419"/>
      <c r="D3769" s="419"/>
      <c r="E3769" s="419"/>
      <c r="F3769" s="419"/>
      <c r="G3769" s="419"/>
      <c r="H3769" s="419"/>
      <c r="I3769" s="419"/>
      <c r="J3769" s="419"/>
      <c r="K3769" s="419"/>
      <c r="L3769" s="419"/>
      <c r="M3769" t="s">
        <v>13987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 s="419">
        <f t="shared" si="360"/>
        <v>0</v>
      </c>
      <c r="AD3769" s="419">
        <f t="shared" si="361"/>
        <v>0</v>
      </c>
      <c r="AE3769" s="419">
        <f t="shared" si="362"/>
        <v>0</v>
      </c>
      <c r="AF3769" s="419">
        <f t="shared" si="363"/>
        <v>0</v>
      </c>
      <c r="AG3769" s="419">
        <f t="shared" si="364"/>
        <v>0</v>
      </c>
      <c r="AH3769" s="419">
        <f t="shared" si="365"/>
        <v>0</v>
      </c>
    </row>
    <row r="3770" spans="1:34" ht="14.5" x14ac:dyDescent="0.35">
      <c r="A3770" s="681" t="s">
        <v>12280</v>
      </c>
      <c r="B3770" s="682" t="s">
        <v>12279</v>
      </c>
      <c r="C3770" s="419"/>
      <c r="D3770" s="419"/>
      <c r="E3770" s="419"/>
      <c r="F3770" s="419"/>
      <c r="G3770" s="419"/>
      <c r="H3770" s="419"/>
      <c r="I3770" s="419"/>
      <c r="J3770" s="419"/>
      <c r="K3770" s="419"/>
      <c r="L3770" s="419"/>
      <c r="M3770" t="s">
        <v>12281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 s="419">
        <f t="shared" si="360"/>
        <v>0</v>
      </c>
      <c r="AD3770" s="419">
        <f t="shared" si="361"/>
        <v>0</v>
      </c>
      <c r="AE3770" s="419">
        <f t="shared" si="362"/>
        <v>0</v>
      </c>
      <c r="AF3770" s="419">
        <f t="shared" si="363"/>
        <v>0</v>
      </c>
      <c r="AG3770" s="419">
        <f t="shared" si="364"/>
        <v>0</v>
      </c>
      <c r="AH3770" s="419">
        <f t="shared" si="365"/>
        <v>0</v>
      </c>
    </row>
    <row r="3771" spans="1:34" ht="14.5" x14ac:dyDescent="0.35">
      <c r="A3771" s="681" t="s">
        <v>13990</v>
      </c>
      <c r="B3771" s="682" t="s">
        <v>14342</v>
      </c>
      <c r="C3771" s="419"/>
      <c r="D3771" s="419"/>
      <c r="E3771" s="419"/>
      <c r="F3771" s="419"/>
      <c r="G3771" s="419"/>
      <c r="H3771" s="419"/>
      <c r="I3771" s="419"/>
      <c r="J3771" s="419"/>
      <c r="K3771" s="419"/>
      <c r="L3771" s="419"/>
      <c r="M3771" t="s">
        <v>3131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 s="419">
        <f t="shared" si="360"/>
        <v>0</v>
      </c>
      <c r="AD3771" s="419">
        <f t="shared" si="361"/>
        <v>0</v>
      </c>
      <c r="AE3771" s="419">
        <f t="shared" si="362"/>
        <v>0</v>
      </c>
      <c r="AF3771" s="419">
        <f t="shared" si="363"/>
        <v>0</v>
      </c>
      <c r="AG3771" s="419">
        <f t="shared" si="364"/>
        <v>0</v>
      </c>
      <c r="AH3771" s="419">
        <f t="shared" si="365"/>
        <v>0</v>
      </c>
    </row>
    <row r="3772" spans="1:34" ht="14.5" x14ac:dyDescent="0.35">
      <c r="A3772" s="681" t="s">
        <v>22557</v>
      </c>
      <c r="B3772" s="682" t="s">
        <v>14342</v>
      </c>
      <c r="C3772" s="419"/>
      <c r="D3772" s="419"/>
      <c r="E3772" s="419"/>
      <c r="F3772" s="419"/>
      <c r="G3772" s="419"/>
      <c r="H3772" s="419"/>
      <c r="I3772" s="419"/>
      <c r="J3772" s="419"/>
      <c r="K3772" s="419"/>
      <c r="L3772" s="419"/>
      <c r="M3772" t="s">
        <v>22558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 s="419">
        <f t="shared" si="360"/>
        <v>0</v>
      </c>
      <c r="AD3772" s="419">
        <f t="shared" si="361"/>
        <v>0</v>
      </c>
      <c r="AE3772" s="419">
        <f t="shared" si="362"/>
        <v>0</v>
      </c>
      <c r="AF3772" s="419">
        <f t="shared" si="363"/>
        <v>0</v>
      </c>
      <c r="AG3772" s="419">
        <f t="shared" si="364"/>
        <v>0</v>
      </c>
      <c r="AH3772" s="419">
        <f t="shared" si="365"/>
        <v>0</v>
      </c>
    </row>
    <row r="3773" spans="1:34" ht="14.5" x14ac:dyDescent="0.35">
      <c r="A3773" s="681" t="s">
        <v>13995</v>
      </c>
      <c r="B3773" s="682" t="s">
        <v>14342</v>
      </c>
      <c r="C3773" s="419"/>
      <c r="D3773" s="419"/>
      <c r="E3773" s="419"/>
      <c r="F3773" s="419"/>
      <c r="G3773" s="419"/>
      <c r="H3773" s="419"/>
      <c r="I3773" s="419"/>
      <c r="J3773" s="419"/>
      <c r="K3773" s="419"/>
      <c r="L3773" s="419"/>
      <c r="M3773" t="s">
        <v>13992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 s="419">
        <f t="shared" si="360"/>
        <v>0</v>
      </c>
      <c r="AD3773" s="419">
        <f t="shared" si="361"/>
        <v>0</v>
      </c>
      <c r="AE3773" s="419">
        <f t="shared" si="362"/>
        <v>0</v>
      </c>
      <c r="AF3773" s="419">
        <f t="shared" si="363"/>
        <v>0</v>
      </c>
      <c r="AG3773" s="419">
        <f t="shared" si="364"/>
        <v>0</v>
      </c>
      <c r="AH3773" s="419">
        <f t="shared" si="365"/>
        <v>0</v>
      </c>
    </row>
    <row r="3774" spans="1:34" ht="14.5" x14ac:dyDescent="0.35">
      <c r="A3774" s="681" t="s">
        <v>19760</v>
      </c>
      <c r="B3774" s="682" t="s">
        <v>14342</v>
      </c>
      <c r="C3774" s="419"/>
      <c r="D3774" s="419"/>
      <c r="E3774" s="419"/>
      <c r="F3774" s="419"/>
      <c r="G3774" s="419"/>
      <c r="H3774" s="419"/>
      <c r="I3774" s="419"/>
      <c r="J3774" s="419"/>
      <c r="K3774" s="419"/>
      <c r="L3774" s="419"/>
      <c r="M3774" t="s">
        <v>22561</v>
      </c>
      <c r="N3774">
        <v>2</v>
      </c>
      <c r="O3774">
        <v>0</v>
      </c>
      <c r="P3774">
        <v>2</v>
      </c>
      <c r="Q3774">
        <v>0</v>
      </c>
      <c r="R3774">
        <v>0</v>
      </c>
      <c r="S3774">
        <v>1</v>
      </c>
      <c r="T3774">
        <v>1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 s="419">
        <f t="shared" si="360"/>
        <v>0</v>
      </c>
      <c r="AD3774" s="419">
        <f t="shared" si="361"/>
        <v>0</v>
      </c>
      <c r="AE3774" s="419">
        <f t="shared" si="362"/>
        <v>1</v>
      </c>
      <c r="AF3774" s="419">
        <f t="shared" si="363"/>
        <v>1</v>
      </c>
      <c r="AG3774" s="419">
        <f t="shared" si="364"/>
        <v>0</v>
      </c>
      <c r="AH3774" s="419">
        <f t="shared" si="365"/>
        <v>0</v>
      </c>
    </row>
    <row r="3775" spans="1:34" ht="14.5" x14ac:dyDescent="0.35">
      <c r="A3775" s="681" t="s">
        <v>13999</v>
      </c>
      <c r="B3775" s="682" t="s">
        <v>14342</v>
      </c>
      <c r="C3775" s="419"/>
      <c r="D3775" s="419"/>
      <c r="E3775" s="419"/>
      <c r="F3775" s="419"/>
      <c r="G3775" s="419"/>
      <c r="H3775" s="419"/>
      <c r="I3775" s="419"/>
      <c r="J3775" s="419"/>
      <c r="K3775" s="419"/>
      <c r="L3775" s="419"/>
      <c r="M3775" t="s">
        <v>22566</v>
      </c>
      <c r="N3775">
        <v>1</v>
      </c>
      <c r="O3775">
        <v>0</v>
      </c>
      <c r="P3775">
        <v>1</v>
      </c>
      <c r="Q3775">
        <v>0</v>
      </c>
      <c r="R3775">
        <v>0</v>
      </c>
      <c r="S3775">
        <v>0</v>
      </c>
      <c r="T3775">
        <v>1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 s="419">
        <f t="shared" si="360"/>
        <v>0</v>
      </c>
      <c r="AD3775" s="419">
        <f t="shared" si="361"/>
        <v>0</v>
      </c>
      <c r="AE3775" s="419">
        <f t="shared" si="362"/>
        <v>0</v>
      </c>
      <c r="AF3775" s="419">
        <f t="shared" si="363"/>
        <v>1</v>
      </c>
      <c r="AG3775" s="419">
        <f t="shared" si="364"/>
        <v>0</v>
      </c>
      <c r="AH3775" s="419">
        <f t="shared" si="365"/>
        <v>0</v>
      </c>
    </row>
    <row r="3776" spans="1:34" ht="14.5" x14ac:dyDescent="0.35">
      <c r="A3776" s="681" t="s">
        <v>12276</v>
      </c>
      <c r="B3776" s="682" t="s">
        <v>12275</v>
      </c>
      <c r="C3776" s="419"/>
      <c r="D3776" s="419"/>
      <c r="E3776" s="419"/>
      <c r="F3776" s="419"/>
      <c r="G3776" s="419"/>
      <c r="H3776" s="419"/>
      <c r="I3776" s="419"/>
      <c r="J3776" s="419"/>
      <c r="K3776" s="419"/>
      <c r="L3776" s="419"/>
      <c r="M3776" t="s">
        <v>12277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 s="419">
        <f t="shared" si="360"/>
        <v>0</v>
      </c>
      <c r="AD3776" s="419">
        <f t="shared" si="361"/>
        <v>0</v>
      </c>
      <c r="AE3776" s="419">
        <f t="shared" si="362"/>
        <v>0</v>
      </c>
      <c r="AF3776" s="419">
        <f t="shared" si="363"/>
        <v>0</v>
      </c>
      <c r="AG3776" s="419">
        <f t="shared" si="364"/>
        <v>0</v>
      </c>
      <c r="AH3776" s="419">
        <f t="shared" si="365"/>
        <v>0</v>
      </c>
    </row>
    <row r="3777" spans="1:34" ht="14.5" x14ac:dyDescent="0.35">
      <c r="A3777" s="681" t="s">
        <v>14003</v>
      </c>
      <c r="B3777" s="682" t="s">
        <v>14342</v>
      </c>
      <c r="C3777" s="419"/>
      <c r="D3777" s="419"/>
      <c r="E3777" s="419"/>
      <c r="F3777" s="419"/>
      <c r="G3777" s="419"/>
      <c r="H3777" s="419"/>
      <c r="I3777" s="419"/>
      <c r="J3777" s="419"/>
      <c r="K3777" s="419"/>
      <c r="L3777" s="419"/>
      <c r="M3777" t="s">
        <v>14000</v>
      </c>
      <c r="N3777">
        <v>5</v>
      </c>
      <c r="O3777">
        <v>3</v>
      </c>
      <c r="P3777">
        <v>2</v>
      </c>
      <c r="Q3777">
        <v>0</v>
      </c>
      <c r="R3777">
        <v>0</v>
      </c>
      <c r="S3777">
        <v>0</v>
      </c>
      <c r="T3777">
        <v>2</v>
      </c>
      <c r="U3777">
        <v>2</v>
      </c>
      <c r="V3777">
        <v>1</v>
      </c>
      <c r="W3777">
        <v>0</v>
      </c>
      <c r="X3777">
        <v>0</v>
      </c>
      <c r="Y3777">
        <v>0</v>
      </c>
      <c r="Z3777">
        <v>1</v>
      </c>
      <c r="AA3777">
        <v>1</v>
      </c>
      <c r="AB3777">
        <v>1</v>
      </c>
      <c r="AC3777" s="419">
        <f t="shared" si="360"/>
        <v>0</v>
      </c>
      <c r="AD3777" s="419">
        <f t="shared" si="361"/>
        <v>0</v>
      </c>
      <c r="AE3777" s="419">
        <f t="shared" si="362"/>
        <v>0</v>
      </c>
      <c r="AF3777" s="419">
        <f t="shared" si="363"/>
        <v>1</v>
      </c>
      <c r="AG3777" s="419">
        <f t="shared" si="364"/>
        <v>1</v>
      </c>
      <c r="AH3777" s="419">
        <f t="shared" si="365"/>
        <v>0</v>
      </c>
    </row>
    <row r="3778" spans="1:34" ht="14.5" x14ac:dyDescent="0.35">
      <c r="A3778" s="681" t="s">
        <v>14004</v>
      </c>
      <c r="B3778" s="682" t="s">
        <v>14342</v>
      </c>
      <c r="C3778" s="419"/>
      <c r="D3778" s="419"/>
      <c r="E3778" s="419"/>
      <c r="F3778" s="419"/>
      <c r="G3778" s="419"/>
      <c r="H3778" s="419"/>
      <c r="I3778" s="419"/>
      <c r="J3778" s="419"/>
      <c r="K3778" s="419"/>
      <c r="L3778" s="419"/>
      <c r="M3778" t="s">
        <v>14465</v>
      </c>
      <c r="N3778">
        <v>6</v>
      </c>
      <c r="O3778">
        <v>5</v>
      </c>
      <c r="P3778">
        <v>1</v>
      </c>
      <c r="Q3778">
        <v>0</v>
      </c>
      <c r="R3778">
        <v>0</v>
      </c>
      <c r="S3778">
        <v>0</v>
      </c>
      <c r="T3778">
        <v>5</v>
      </c>
      <c r="U3778">
        <v>0</v>
      </c>
      <c r="V3778">
        <v>1</v>
      </c>
      <c r="W3778">
        <v>0</v>
      </c>
      <c r="X3778">
        <v>0</v>
      </c>
      <c r="Y3778">
        <v>0</v>
      </c>
      <c r="Z3778">
        <v>4</v>
      </c>
      <c r="AA3778">
        <v>0</v>
      </c>
      <c r="AB3778">
        <v>1</v>
      </c>
      <c r="AC3778" s="419">
        <f t="shared" si="360"/>
        <v>0</v>
      </c>
      <c r="AD3778" s="419">
        <f t="shared" si="361"/>
        <v>0</v>
      </c>
      <c r="AE3778" s="419">
        <f t="shared" si="362"/>
        <v>0</v>
      </c>
      <c r="AF3778" s="419">
        <f t="shared" si="363"/>
        <v>1</v>
      </c>
      <c r="AG3778" s="419">
        <f t="shared" si="364"/>
        <v>0</v>
      </c>
      <c r="AH3778" s="419">
        <f t="shared" si="365"/>
        <v>0</v>
      </c>
    </row>
    <row r="3779" spans="1:34" ht="14.5" x14ac:dyDescent="0.35">
      <c r="A3779" s="681" t="s">
        <v>12377</v>
      </c>
      <c r="B3779" s="682" t="s">
        <v>12376</v>
      </c>
      <c r="C3779" s="419"/>
      <c r="D3779" s="419"/>
      <c r="E3779" s="419"/>
      <c r="F3779" s="419"/>
      <c r="G3779" s="419"/>
      <c r="H3779" s="419"/>
      <c r="I3779" s="419"/>
      <c r="J3779" s="419"/>
      <c r="K3779" s="419"/>
      <c r="L3779" s="419"/>
      <c r="M3779" t="s">
        <v>22461</v>
      </c>
      <c r="N3779">
        <v>3</v>
      </c>
      <c r="O3779">
        <v>1</v>
      </c>
      <c r="P3779">
        <v>2</v>
      </c>
      <c r="Q3779">
        <v>0</v>
      </c>
      <c r="R3779">
        <v>0</v>
      </c>
      <c r="S3779">
        <v>0</v>
      </c>
      <c r="T3779">
        <v>3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1</v>
      </c>
      <c r="AA3779">
        <v>0</v>
      </c>
      <c r="AB3779">
        <v>0</v>
      </c>
      <c r="AC3779" s="419">
        <f t="shared" si="360"/>
        <v>0</v>
      </c>
      <c r="AD3779" s="419">
        <f t="shared" si="361"/>
        <v>0</v>
      </c>
      <c r="AE3779" s="419">
        <f t="shared" si="362"/>
        <v>0</v>
      </c>
      <c r="AF3779" s="419">
        <f t="shared" si="363"/>
        <v>2</v>
      </c>
      <c r="AG3779" s="419">
        <f t="shared" si="364"/>
        <v>0</v>
      </c>
      <c r="AH3779" s="419">
        <f t="shared" si="365"/>
        <v>0</v>
      </c>
    </row>
    <row r="3780" spans="1:34" ht="14.5" x14ac:dyDescent="0.35">
      <c r="A3780" s="681" t="s">
        <v>12363</v>
      </c>
      <c r="B3780" s="682" t="s">
        <v>12362</v>
      </c>
      <c r="C3780" s="419"/>
      <c r="D3780" s="419"/>
      <c r="E3780" s="419"/>
      <c r="F3780" s="419"/>
      <c r="G3780" s="419"/>
      <c r="H3780" s="419"/>
      <c r="I3780" s="419"/>
      <c r="J3780" s="419"/>
      <c r="K3780" s="419"/>
      <c r="L3780" s="419"/>
      <c r="M3780" t="s">
        <v>12364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 s="419">
        <f t="shared" si="360"/>
        <v>0</v>
      </c>
      <c r="AD3780" s="419">
        <f t="shared" si="361"/>
        <v>0</v>
      </c>
      <c r="AE3780" s="419">
        <f t="shared" si="362"/>
        <v>0</v>
      </c>
      <c r="AF3780" s="419">
        <f t="shared" si="363"/>
        <v>0</v>
      </c>
      <c r="AG3780" s="419">
        <f t="shared" si="364"/>
        <v>0</v>
      </c>
      <c r="AH3780" s="419">
        <f t="shared" si="365"/>
        <v>0</v>
      </c>
    </row>
    <row r="3781" spans="1:34" ht="14.5" x14ac:dyDescent="0.35">
      <c r="A3781" s="681" t="s">
        <v>12374</v>
      </c>
      <c r="B3781" s="682" t="s">
        <v>12373</v>
      </c>
      <c r="C3781" s="419"/>
      <c r="D3781" s="419"/>
      <c r="E3781" s="419"/>
      <c r="F3781" s="419"/>
      <c r="G3781" s="419"/>
      <c r="H3781" s="419"/>
      <c r="I3781" s="419"/>
      <c r="J3781" s="419"/>
      <c r="K3781" s="419"/>
      <c r="L3781" s="419"/>
      <c r="M3781" t="s">
        <v>536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 s="419">
        <f t="shared" ref="AC3781:AC3844" si="366">+Q3781-W3781</f>
        <v>0</v>
      </c>
      <c r="AD3781" s="419">
        <f t="shared" ref="AD3781:AD3844" si="367">+R3781-X3781</f>
        <v>0</v>
      </c>
      <c r="AE3781" s="419">
        <f t="shared" ref="AE3781:AE3844" si="368">+S3781-Y3781</f>
        <v>0</v>
      </c>
      <c r="AF3781" s="419">
        <f t="shared" ref="AF3781:AF3844" si="369">+T3781-Z3781</f>
        <v>0</v>
      </c>
      <c r="AG3781" s="419">
        <f t="shared" ref="AG3781:AG3844" si="370">+U3781-AA3781</f>
        <v>0</v>
      </c>
      <c r="AH3781" s="419">
        <f t="shared" ref="AH3781:AH3844" si="371">+V3781-AB3781</f>
        <v>0</v>
      </c>
    </row>
    <row r="3782" spans="1:34" ht="14.5" x14ac:dyDescent="0.35">
      <c r="A3782" s="681" t="s">
        <v>14008</v>
      </c>
      <c r="B3782" s="682" t="s">
        <v>14342</v>
      </c>
      <c r="C3782" s="419"/>
      <c r="D3782" s="419"/>
      <c r="E3782" s="419"/>
      <c r="F3782" s="419"/>
      <c r="G3782" s="419"/>
      <c r="H3782" s="419"/>
      <c r="I3782" s="419"/>
      <c r="J3782" s="419"/>
      <c r="K3782" s="419"/>
      <c r="L3782" s="419"/>
      <c r="M3782" t="s">
        <v>14005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 s="419">
        <f t="shared" si="366"/>
        <v>0</v>
      </c>
      <c r="AD3782" s="419">
        <f t="shared" si="367"/>
        <v>0</v>
      </c>
      <c r="AE3782" s="419">
        <f t="shared" si="368"/>
        <v>0</v>
      </c>
      <c r="AF3782" s="419">
        <f t="shared" si="369"/>
        <v>0</v>
      </c>
      <c r="AG3782" s="419">
        <f t="shared" si="370"/>
        <v>0</v>
      </c>
      <c r="AH3782" s="419">
        <f t="shared" si="371"/>
        <v>0</v>
      </c>
    </row>
    <row r="3783" spans="1:34" ht="14.5" x14ac:dyDescent="0.35">
      <c r="A3783" s="681" t="s">
        <v>7907</v>
      </c>
      <c r="B3783" s="682" t="s">
        <v>6894</v>
      </c>
      <c r="C3783" s="419"/>
      <c r="D3783" s="419"/>
      <c r="E3783" s="419"/>
      <c r="F3783" s="419"/>
      <c r="G3783" s="419"/>
      <c r="H3783" s="419"/>
      <c r="I3783" s="419"/>
      <c r="J3783" s="419"/>
      <c r="K3783" s="419"/>
      <c r="L3783" s="419"/>
      <c r="M3783" t="s">
        <v>6895</v>
      </c>
      <c r="N3783">
        <v>4</v>
      </c>
      <c r="O3783">
        <v>1</v>
      </c>
      <c r="P3783">
        <v>3</v>
      </c>
      <c r="Q3783">
        <v>2</v>
      </c>
      <c r="R3783">
        <v>2</v>
      </c>
      <c r="S3783">
        <v>0</v>
      </c>
      <c r="T3783">
        <v>0</v>
      </c>
      <c r="U3783">
        <v>0</v>
      </c>
      <c r="V3783">
        <v>0</v>
      </c>
      <c r="W3783">
        <v>1</v>
      </c>
      <c r="X3783">
        <v>0</v>
      </c>
      <c r="Y3783">
        <v>0</v>
      </c>
      <c r="Z3783">
        <v>0</v>
      </c>
      <c r="AA3783">
        <v>0</v>
      </c>
      <c r="AB3783">
        <v>0</v>
      </c>
      <c r="AC3783" s="419">
        <f t="shared" si="366"/>
        <v>1</v>
      </c>
      <c r="AD3783" s="419">
        <f t="shared" si="367"/>
        <v>2</v>
      </c>
      <c r="AE3783" s="419">
        <f t="shared" si="368"/>
        <v>0</v>
      </c>
      <c r="AF3783" s="419">
        <f t="shared" si="369"/>
        <v>0</v>
      </c>
      <c r="AG3783" s="419">
        <f t="shared" si="370"/>
        <v>0</v>
      </c>
      <c r="AH3783" s="419">
        <f t="shared" si="371"/>
        <v>0</v>
      </c>
    </row>
    <row r="3784" spans="1:34" ht="14.5" x14ac:dyDescent="0.35">
      <c r="A3784" s="681" t="s">
        <v>7906</v>
      </c>
      <c r="B3784" s="682" t="s">
        <v>6896</v>
      </c>
      <c r="C3784" s="419"/>
      <c r="D3784" s="419"/>
      <c r="E3784" s="419"/>
      <c r="F3784" s="419"/>
      <c r="G3784" s="419"/>
      <c r="H3784" s="419"/>
      <c r="I3784" s="419"/>
      <c r="J3784" s="419"/>
      <c r="K3784" s="419"/>
      <c r="L3784" s="419"/>
      <c r="M3784" t="s">
        <v>6897</v>
      </c>
      <c r="N3784">
        <v>35</v>
      </c>
      <c r="O3784">
        <v>24</v>
      </c>
      <c r="P3784">
        <v>11</v>
      </c>
      <c r="Q3784">
        <v>5</v>
      </c>
      <c r="R3784">
        <v>9</v>
      </c>
      <c r="S3784">
        <v>10</v>
      </c>
      <c r="T3784">
        <v>6</v>
      </c>
      <c r="U3784">
        <v>5</v>
      </c>
      <c r="V3784">
        <v>0</v>
      </c>
      <c r="W3784">
        <v>5</v>
      </c>
      <c r="X3784">
        <v>6</v>
      </c>
      <c r="Y3784">
        <v>8</v>
      </c>
      <c r="Z3784">
        <v>2</v>
      </c>
      <c r="AA3784">
        <v>3</v>
      </c>
      <c r="AB3784">
        <v>0</v>
      </c>
      <c r="AC3784" s="419">
        <f t="shared" si="366"/>
        <v>0</v>
      </c>
      <c r="AD3784" s="419">
        <f t="shared" si="367"/>
        <v>3</v>
      </c>
      <c r="AE3784" s="419">
        <f t="shared" si="368"/>
        <v>2</v>
      </c>
      <c r="AF3784" s="419">
        <f t="shared" si="369"/>
        <v>4</v>
      </c>
      <c r="AG3784" s="419">
        <f t="shared" si="370"/>
        <v>2</v>
      </c>
      <c r="AH3784" s="419">
        <f t="shared" si="371"/>
        <v>0</v>
      </c>
    </row>
    <row r="3785" spans="1:34" ht="14.5" x14ac:dyDescent="0.35">
      <c r="A3785" s="681" t="s">
        <v>12371</v>
      </c>
      <c r="B3785" s="682" t="s">
        <v>12370</v>
      </c>
      <c r="C3785" s="419"/>
      <c r="D3785" s="419"/>
      <c r="E3785" s="419"/>
      <c r="F3785" s="419"/>
      <c r="G3785" s="419"/>
      <c r="H3785" s="419"/>
      <c r="I3785" s="419"/>
      <c r="J3785" s="419"/>
      <c r="K3785" s="419"/>
      <c r="L3785" s="419"/>
      <c r="M3785" t="s">
        <v>11773</v>
      </c>
      <c r="N3785">
        <v>2</v>
      </c>
      <c r="O3785">
        <v>2</v>
      </c>
      <c r="P3785">
        <v>0</v>
      </c>
      <c r="Q3785">
        <v>0</v>
      </c>
      <c r="R3785">
        <v>0</v>
      </c>
      <c r="S3785">
        <v>1</v>
      </c>
      <c r="T3785">
        <v>0</v>
      </c>
      <c r="U3785">
        <v>1</v>
      </c>
      <c r="V3785">
        <v>0</v>
      </c>
      <c r="W3785">
        <v>0</v>
      </c>
      <c r="X3785">
        <v>0</v>
      </c>
      <c r="Y3785">
        <v>1</v>
      </c>
      <c r="Z3785">
        <v>0</v>
      </c>
      <c r="AA3785">
        <v>1</v>
      </c>
      <c r="AB3785">
        <v>0</v>
      </c>
      <c r="AC3785" s="419">
        <f t="shared" si="366"/>
        <v>0</v>
      </c>
      <c r="AD3785" s="419">
        <f t="shared" si="367"/>
        <v>0</v>
      </c>
      <c r="AE3785" s="419">
        <f t="shared" si="368"/>
        <v>0</v>
      </c>
      <c r="AF3785" s="419">
        <f t="shared" si="369"/>
        <v>0</v>
      </c>
      <c r="AG3785" s="419">
        <f t="shared" si="370"/>
        <v>0</v>
      </c>
      <c r="AH3785" s="419">
        <f t="shared" si="371"/>
        <v>0</v>
      </c>
    </row>
    <row r="3786" spans="1:34" ht="14.5" x14ac:dyDescent="0.35">
      <c r="A3786" s="681" t="s">
        <v>12347</v>
      </c>
      <c r="B3786" s="682" t="s">
        <v>12346</v>
      </c>
      <c r="C3786" s="419"/>
      <c r="D3786" s="419"/>
      <c r="E3786" s="419"/>
      <c r="F3786" s="419"/>
      <c r="G3786" s="419"/>
      <c r="H3786" s="419"/>
      <c r="I3786" s="419"/>
      <c r="J3786" s="419"/>
      <c r="K3786" s="419"/>
      <c r="L3786" s="419"/>
      <c r="M3786" t="s">
        <v>12348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 s="419">
        <f t="shared" si="366"/>
        <v>0</v>
      </c>
      <c r="AD3786" s="419">
        <f t="shared" si="367"/>
        <v>0</v>
      </c>
      <c r="AE3786" s="419">
        <f t="shared" si="368"/>
        <v>0</v>
      </c>
      <c r="AF3786" s="419">
        <f t="shared" si="369"/>
        <v>0</v>
      </c>
      <c r="AG3786" s="419">
        <f t="shared" si="370"/>
        <v>0</v>
      </c>
      <c r="AH3786" s="419">
        <f t="shared" si="371"/>
        <v>0</v>
      </c>
    </row>
    <row r="3787" spans="1:34" ht="14.5" x14ac:dyDescent="0.35">
      <c r="A3787" s="681" t="s">
        <v>14013</v>
      </c>
      <c r="B3787" s="682" t="s">
        <v>14342</v>
      </c>
      <c r="C3787" s="419"/>
      <c r="D3787" s="419"/>
      <c r="E3787" s="419"/>
      <c r="F3787" s="419"/>
      <c r="G3787" s="419"/>
      <c r="H3787" s="419"/>
      <c r="I3787" s="419"/>
      <c r="J3787" s="419"/>
      <c r="K3787" s="419"/>
      <c r="L3787" s="419"/>
      <c r="M3787" t="s">
        <v>14009</v>
      </c>
      <c r="N3787">
        <v>1</v>
      </c>
      <c r="O3787">
        <v>1</v>
      </c>
      <c r="P3787">
        <v>0</v>
      </c>
      <c r="Q3787">
        <v>0</v>
      </c>
      <c r="R3787">
        <v>0</v>
      </c>
      <c r="S3787">
        <v>1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1</v>
      </c>
      <c r="Z3787">
        <v>0</v>
      </c>
      <c r="AA3787">
        <v>0</v>
      </c>
      <c r="AB3787">
        <v>0</v>
      </c>
      <c r="AC3787" s="419">
        <f t="shared" si="366"/>
        <v>0</v>
      </c>
      <c r="AD3787" s="419">
        <f t="shared" si="367"/>
        <v>0</v>
      </c>
      <c r="AE3787" s="419">
        <f t="shared" si="368"/>
        <v>0</v>
      </c>
      <c r="AF3787" s="419">
        <f t="shared" si="369"/>
        <v>0</v>
      </c>
      <c r="AG3787" s="419">
        <f t="shared" si="370"/>
        <v>0</v>
      </c>
      <c r="AH3787" s="419">
        <f t="shared" si="371"/>
        <v>0</v>
      </c>
    </row>
    <row r="3788" spans="1:34" ht="14.5" x14ac:dyDescent="0.35">
      <c r="A3788" s="681" t="s">
        <v>7908</v>
      </c>
      <c r="B3788" s="682" t="s">
        <v>6898</v>
      </c>
      <c r="C3788" s="419"/>
      <c r="D3788" s="419"/>
      <c r="E3788" s="419"/>
      <c r="F3788" s="419"/>
      <c r="G3788" s="419"/>
      <c r="H3788" s="419"/>
      <c r="I3788" s="419"/>
      <c r="J3788" s="419"/>
      <c r="K3788" s="419"/>
      <c r="L3788" s="419"/>
      <c r="M3788" t="s">
        <v>6899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 s="419">
        <f t="shared" si="366"/>
        <v>0</v>
      </c>
      <c r="AD3788" s="419">
        <f t="shared" si="367"/>
        <v>0</v>
      </c>
      <c r="AE3788" s="419">
        <f t="shared" si="368"/>
        <v>0</v>
      </c>
      <c r="AF3788" s="419">
        <f t="shared" si="369"/>
        <v>0</v>
      </c>
      <c r="AG3788" s="419">
        <f t="shared" si="370"/>
        <v>0</v>
      </c>
      <c r="AH3788" s="419">
        <f t="shared" si="371"/>
        <v>0</v>
      </c>
    </row>
    <row r="3789" spans="1:34" ht="14.5" x14ac:dyDescent="0.35">
      <c r="A3789" s="681" t="s">
        <v>14018</v>
      </c>
      <c r="B3789" s="682" t="s">
        <v>14342</v>
      </c>
      <c r="C3789" s="419"/>
      <c r="D3789" s="419"/>
      <c r="E3789" s="419"/>
      <c r="F3789" s="419"/>
      <c r="G3789" s="419"/>
      <c r="H3789" s="419"/>
      <c r="I3789" s="419"/>
      <c r="J3789" s="419"/>
      <c r="K3789" s="419"/>
      <c r="L3789" s="419"/>
      <c r="M3789" t="s">
        <v>14014</v>
      </c>
      <c r="N3789">
        <v>3</v>
      </c>
      <c r="O3789">
        <v>2</v>
      </c>
      <c r="P3789">
        <v>1</v>
      </c>
      <c r="Q3789">
        <v>0</v>
      </c>
      <c r="R3789">
        <v>0</v>
      </c>
      <c r="S3789">
        <v>0</v>
      </c>
      <c r="T3789">
        <v>0</v>
      </c>
      <c r="U3789">
        <v>3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2</v>
      </c>
      <c r="AB3789">
        <v>0</v>
      </c>
      <c r="AC3789" s="419">
        <f t="shared" si="366"/>
        <v>0</v>
      </c>
      <c r="AD3789" s="419">
        <f t="shared" si="367"/>
        <v>0</v>
      </c>
      <c r="AE3789" s="419">
        <f t="shared" si="368"/>
        <v>0</v>
      </c>
      <c r="AF3789" s="419">
        <f t="shared" si="369"/>
        <v>0</v>
      </c>
      <c r="AG3789" s="419">
        <f t="shared" si="370"/>
        <v>1</v>
      </c>
      <c r="AH3789" s="419">
        <f t="shared" si="371"/>
        <v>0</v>
      </c>
    </row>
    <row r="3790" spans="1:34" ht="14.5" x14ac:dyDescent="0.35">
      <c r="A3790" s="681" t="s">
        <v>14022</v>
      </c>
      <c r="B3790" s="682" t="s">
        <v>14342</v>
      </c>
      <c r="C3790" s="419"/>
      <c r="D3790" s="419"/>
      <c r="E3790" s="419"/>
      <c r="F3790" s="419"/>
      <c r="G3790" s="419"/>
      <c r="H3790" s="419"/>
      <c r="I3790" s="419"/>
      <c r="J3790" s="419"/>
      <c r="K3790" s="419"/>
      <c r="L3790" s="419"/>
      <c r="M3790" t="s">
        <v>14467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 s="419">
        <f t="shared" si="366"/>
        <v>0</v>
      </c>
      <c r="AD3790" s="419">
        <f t="shared" si="367"/>
        <v>0</v>
      </c>
      <c r="AE3790" s="419">
        <f t="shared" si="368"/>
        <v>0</v>
      </c>
      <c r="AF3790" s="419">
        <f t="shared" si="369"/>
        <v>0</v>
      </c>
      <c r="AG3790" s="419">
        <f t="shared" si="370"/>
        <v>0</v>
      </c>
      <c r="AH3790" s="419">
        <f t="shared" si="371"/>
        <v>0</v>
      </c>
    </row>
    <row r="3791" spans="1:34" ht="14.5" x14ac:dyDescent="0.35">
      <c r="A3791" s="681" t="s">
        <v>14024</v>
      </c>
      <c r="B3791" s="682" t="s">
        <v>14342</v>
      </c>
      <c r="C3791" s="419"/>
      <c r="D3791" s="419"/>
      <c r="E3791" s="419"/>
      <c r="F3791" s="419"/>
      <c r="G3791" s="419"/>
      <c r="H3791" s="419"/>
      <c r="I3791" s="419"/>
      <c r="J3791" s="419"/>
      <c r="K3791" s="419"/>
      <c r="L3791" s="419"/>
      <c r="M3791" t="s">
        <v>14025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 s="419">
        <f t="shared" si="366"/>
        <v>0</v>
      </c>
      <c r="AD3791" s="419">
        <f t="shared" si="367"/>
        <v>0</v>
      </c>
      <c r="AE3791" s="419">
        <f t="shared" si="368"/>
        <v>0</v>
      </c>
      <c r="AF3791" s="419">
        <f t="shared" si="369"/>
        <v>0</v>
      </c>
      <c r="AG3791" s="419">
        <f t="shared" si="370"/>
        <v>0</v>
      </c>
      <c r="AH3791" s="419">
        <f t="shared" si="371"/>
        <v>0</v>
      </c>
    </row>
    <row r="3792" spans="1:34" ht="14.5" x14ac:dyDescent="0.35">
      <c r="A3792" s="681" t="s">
        <v>7866</v>
      </c>
      <c r="B3792" s="682" t="s">
        <v>6900</v>
      </c>
      <c r="C3792" s="419"/>
      <c r="D3792" s="419"/>
      <c r="E3792" s="419"/>
      <c r="F3792" s="419"/>
      <c r="G3792" s="419"/>
      <c r="H3792" s="419"/>
      <c r="I3792" s="419"/>
      <c r="J3792" s="419"/>
      <c r="K3792" s="419"/>
      <c r="L3792" s="419"/>
      <c r="M3792" t="s">
        <v>18554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 s="419">
        <f t="shared" si="366"/>
        <v>0</v>
      </c>
      <c r="AD3792" s="419">
        <f t="shared" si="367"/>
        <v>0</v>
      </c>
      <c r="AE3792" s="419">
        <f t="shared" si="368"/>
        <v>0</v>
      </c>
      <c r="AF3792" s="419">
        <f t="shared" si="369"/>
        <v>0</v>
      </c>
      <c r="AG3792" s="419">
        <f t="shared" si="370"/>
        <v>0</v>
      </c>
      <c r="AH3792" s="419">
        <f t="shared" si="371"/>
        <v>0</v>
      </c>
    </row>
    <row r="3793" spans="1:34" ht="14.5" x14ac:dyDescent="0.35">
      <c r="A3793" s="681" t="s">
        <v>7870</v>
      </c>
      <c r="B3793" s="682" t="s">
        <v>6901</v>
      </c>
      <c r="C3793" s="419"/>
      <c r="D3793" s="419"/>
      <c r="E3793" s="419"/>
      <c r="F3793" s="419"/>
      <c r="G3793" s="419"/>
      <c r="H3793" s="419"/>
      <c r="I3793" s="419"/>
      <c r="J3793" s="419"/>
      <c r="K3793" s="419"/>
      <c r="L3793" s="419"/>
      <c r="M3793" t="s">
        <v>14468</v>
      </c>
      <c r="N3793">
        <v>3</v>
      </c>
      <c r="O3793">
        <v>3</v>
      </c>
      <c r="P3793">
        <v>0</v>
      </c>
      <c r="Q3793">
        <v>0</v>
      </c>
      <c r="R3793">
        <v>1</v>
      </c>
      <c r="S3793">
        <v>1</v>
      </c>
      <c r="T3793">
        <v>1</v>
      </c>
      <c r="U3793">
        <v>0</v>
      </c>
      <c r="V3793">
        <v>0</v>
      </c>
      <c r="W3793">
        <v>0</v>
      </c>
      <c r="X3793">
        <v>1</v>
      </c>
      <c r="Y3793">
        <v>1</v>
      </c>
      <c r="Z3793">
        <v>1</v>
      </c>
      <c r="AA3793">
        <v>0</v>
      </c>
      <c r="AB3793">
        <v>0</v>
      </c>
      <c r="AC3793" s="419">
        <f t="shared" si="366"/>
        <v>0</v>
      </c>
      <c r="AD3793" s="419">
        <f t="shared" si="367"/>
        <v>0</v>
      </c>
      <c r="AE3793" s="419">
        <f t="shared" si="368"/>
        <v>0</v>
      </c>
      <c r="AF3793" s="419">
        <f t="shared" si="369"/>
        <v>0</v>
      </c>
      <c r="AG3793" s="419">
        <f t="shared" si="370"/>
        <v>0</v>
      </c>
      <c r="AH3793" s="419">
        <f t="shared" si="371"/>
        <v>0</v>
      </c>
    </row>
    <row r="3794" spans="1:34" ht="14.5" x14ac:dyDescent="0.35">
      <c r="A3794" s="681" t="s">
        <v>7871</v>
      </c>
      <c r="B3794" s="682" t="s">
        <v>6902</v>
      </c>
      <c r="C3794" s="419"/>
      <c r="D3794" s="419"/>
      <c r="E3794" s="419"/>
      <c r="F3794" s="419"/>
      <c r="G3794" s="419"/>
      <c r="H3794" s="419"/>
      <c r="I3794" s="419"/>
      <c r="J3794" s="419"/>
      <c r="K3794" s="419"/>
      <c r="L3794" s="419"/>
      <c r="M3794" t="s">
        <v>948</v>
      </c>
      <c r="N3794">
        <v>9</v>
      </c>
      <c r="O3794">
        <v>7</v>
      </c>
      <c r="P3794">
        <v>2</v>
      </c>
      <c r="Q3794">
        <v>0</v>
      </c>
      <c r="R3794">
        <v>5</v>
      </c>
      <c r="S3794">
        <v>0</v>
      </c>
      <c r="T3794">
        <v>0</v>
      </c>
      <c r="U3794">
        <v>4</v>
      </c>
      <c r="V3794">
        <v>0</v>
      </c>
      <c r="W3794">
        <v>0</v>
      </c>
      <c r="X3794">
        <v>3</v>
      </c>
      <c r="Y3794">
        <v>0</v>
      </c>
      <c r="Z3794">
        <v>0</v>
      </c>
      <c r="AA3794">
        <v>4</v>
      </c>
      <c r="AB3794">
        <v>0</v>
      </c>
      <c r="AC3794" s="419">
        <f t="shared" si="366"/>
        <v>0</v>
      </c>
      <c r="AD3794" s="419">
        <f t="shared" si="367"/>
        <v>2</v>
      </c>
      <c r="AE3794" s="419">
        <f t="shared" si="368"/>
        <v>0</v>
      </c>
      <c r="AF3794" s="419">
        <f t="shared" si="369"/>
        <v>0</v>
      </c>
      <c r="AG3794" s="419">
        <f t="shared" si="370"/>
        <v>0</v>
      </c>
      <c r="AH3794" s="419">
        <f t="shared" si="371"/>
        <v>0</v>
      </c>
    </row>
    <row r="3795" spans="1:34" ht="14.5" x14ac:dyDescent="0.35">
      <c r="A3795" s="681" t="s">
        <v>12333</v>
      </c>
      <c r="B3795" s="682" t="s">
        <v>12332</v>
      </c>
      <c r="C3795" s="419"/>
      <c r="D3795" s="419"/>
      <c r="E3795" s="419"/>
      <c r="F3795" s="419"/>
      <c r="G3795" s="419"/>
      <c r="H3795" s="419"/>
      <c r="I3795" s="419"/>
      <c r="J3795" s="419"/>
      <c r="K3795" s="419"/>
      <c r="L3795" s="419"/>
      <c r="M3795" t="s">
        <v>22465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 s="419">
        <f t="shared" si="366"/>
        <v>0</v>
      </c>
      <c r="AD3795" s="419">
        <f t="shared" si="367"/>
        <v>0</v>
      </c>
      <c r="AE3795" s="419">
        <f t="shared" si="368"/>
        <v>0</v>
      </c>
      <c r="AF3795" s="419">
        <f t="shared" si="369"/>
        <v>0</v>
      </c>
      <c r="AG3795" s="419">
        <f t="shared" si="370"/>
        <v>0</v>
      </c>
      <c r="AH3795" s="419">
        <f t="shared" si="371"/>
        <v>0</v>
      </c>
    </row>
    <row r="3796" spans="1:34" ht="14.5" x14ac:dyDescent="0.35">
      <c r="A3796" s="681" t="s">
        <v>12317</v>
      </c>
      <c r="B3796" s="682" t="s">
        <v>12316</v>
      </c>
      <c r="C3796" s="419"/>
      <c r="D3796" s="419"/>
      <c r="E3796" s="419"/>
      <c r="F3796" s="419"/>
      <c r="G3796" s="419"/>
      <c r="H3796" s="419"/>
      <c r="I3796" s="419"/>
      <c r="J3796" s="419"/>
      <c r="K3796" s="419"/>
      <c r="L3796" s="419"/>
      <c r="M3796" t="s">
        <v>12318</v>
      </c>
      <c r="N3796">
        <v>2</v>
      </c>
      <c r="O3796">
        <v>2</v>
      </c>
      <c r="P3796">
        <v>0</v>
      </c>
      <c r="Q3796">
        <v>0</v>
      </c>
      <c r="R3796">
        <v>0</v>
      </c>
      <c r="S3796">
        <v>1</v>
      </c>
      <c r="T3796">
        <v>0</v>
      </c>
      <c r="U3796">
        <v>1</v>
      </c>
      <c r="V3796">
        <v>0</v>
      </c>
      <c r="W3796">
        <v>0</v>
      </c>
      <c r="X3796">
        <v>0</v>
      </c>
      <c r="Y3796">
        <v>1</v>
      </c>
      <c r="Z3796">
        <v>0</v>
      </c>
      <c r="AA3796">
        <v>1</v>
      </c>
      <c r="AB3796">
        <v>0</v>
      </c>
      <c r="AC3796" s="419">
        <f t="shared" si="366"/>
        <v>0</v>
      </c>
      <c r="AD3796" s="419">
        <f t="shared" si="367"/>
        <v>0</v>
      </c>
      <c r="AE3796" s="419">
        <f t="shared" si="368"/>
        <v>0</v>
      </c>
      <c r="AF3796" s="419">
        <f t="shared" si="369"/>
        <v>0</v>
      </c>
      <c r="AG3796" s="419">
        <f t="shared" si="370"/>
        <v>0</v>
      </c>
      <c r="AH3796" s="419">
        <f t="shared" si="371"/>
        <v>0</v>
      </c>
    </row>
    <row r="3797" spans="1:34" ht="14.5" x14ac:dyDescent="0.35">
      <c r="A3797" s="681" t="s">
        <v>7898</v>
      </c>
      <c r="B3797" s="682" t="s">
        <v>6903</v>
      </c>
      <c r="C3797" s="419"/>
      <c r="D3797" s="419"/>
      <c r="E3797" s="419"/>
      <c r="F3797" s="419"/>
      <c r="G3797" s="419"/>
      <c r="H3797" s="419"/>
      <c r="I3797" s="419"/>
      <c r="J3797" s="419"/>
      <c r="K3797" s="419"/>
      <c r="L3797" s="419"/>
      <c r="M3797" t="s">
        <v>6904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 s="419">
        <f t="shared" si="366"/>
        <v>0</v>
      </c>
      <c r="AD3797" s="419">
        <f t="shared" si="367"/>
        <v>0</v>
      </c>
      <c r="AE3797" s="419">
        <f t="shared" si="368"/>
        <v>0</v>
      </c>
      <c r="AF3797" s="419">
        <f t="shared" si="369"/>
        <v>0</v>
      </c>
      <c r="AG3797" s="419">
        <f t="shared" si="370"/>
        <v>0</v>
      </c>
      <c r="AH3797" s="419">
        <f t="shared" si="371"/>
        <v>0</v>
      </c>
    </row>
    <row r="3798" spans="1:34" ht="14.5" x14ac:dyDescent="0.35">
      <c r="A3798" s="681" t="s">
        <v>14030</v>
      </c>
      <c r="B3798" s="682" t="s">
        <v>14342</v>
      </c>
      <c r="C3798" s="419"/>
      <c r="D3798" s="419"/>
      <c r="E3798" s="419"/>
      <c r="F3798" s="419"/>
      <c r="G3798" s="419"/>
      <c r="H3798" s="419"/>
      <c r="I3798" s="419"/>
      <c r="J3798" s="419"/>
      <c r="K3798" s="419"/>
      <c r="L3798" s="419"/>
      <c r="M3798" t="s">
        <v>14469</v>
      </c>
      <c r="N3798">
        <v>9</v>
      </c>
      <c r="O3798">
        <v>6</v>
      </c>
      <c r="P3798">
        <v>3</v>
      </c>
      <c r="Q3798">
        <v>4</v>
      </c>
      <c r="R3798">
        <v>2</v>
      </c>
      <c r="S3798">
        <v>1</v>
      </c>
      <c r="T3798">
        <v>0</v>
      </c>
      <c r="U3798">
        <v>2</v>
      </c>
      <c r="V3798">
        <v>0</v>
      </c>
      <c r="W3798">
        <v>2</v>
      </c>
      <c r="X3798">
        <v>2</v>
      </c>
      <c r="Y3798">
        <v>1</v>
      </c>
      <c r="Z3798">
        <v>0</v>
      </c>
      <c r="AA3798">
        <v>1</v>
      </c>
      <c r="AB3798">
        <v>0</v>
      </c>
      <c r="AC3798" s="419">
        <f t="shared" si="366"/>
        <v>2</v>
      </c>
      <c r="AD3798" s="419">
        <f t="shared" si="367"/>
        <v>0</v>
      </c>
      <c r="AE3798" s="419">
        <f t="shared" si="368"/>
        <v>0</v>
      </c>
      <c r="AF3798" s="419">
        <f t="shared" si="369"/>
        <v>0</v>
      </c>
      <c r="AG3798" s="419">
        <f t="shared" si="370"/>
        <v>1</v>
      </c>
      <c r="AH3798" s="419">
        <f t="shared" si="371"/>
        <v>0</v>
      </c>
    </row>
    <row r="3799" spans="1:34" ht="14.5" x14ac:dyDescent="0.35">
      <c r="A3799" s="681" t="s">
        <v>14033</v>
      </c>
      <c r="B3799" s="682" t="s">
        <v>14342</v>
      </c>
      <c r="C3799" s="419"/>
      <c r="D3799" s="419"/>
      <c r="E3799" s="419"/>
      <c r="F3799" s="419"/>
      <c r="G3799" s="419"/>
      <c r="H3799" s="419"/>
      <c r="I3799" s="419"/>
      <c r="J3799" s="419"/>
      <c r="K3799" s="419"/>
      <c r="L3799" s="419"/>
      <c r="M3799" t="s">
        <v>18461</v>
      </c>
      <c r="N3799">
        <v>1</v>
      </c>
      <c r="O3799">
        <v>1</v>
      </c>
      <c r="P3799">
        <v>0</v>
      </c>
      <c r="Q3799">
        <v>0</v>
      </c>
      <c r="R3799">
        <v>0</v>
      </c>
      <c r="S3799">
        <v>1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1</v>
      </c>
      <c r="Z3799">
        <v>0</v>
      </c>
      <c r="AA3799">
        <v>0</v>
      </c>
      <c r="AB3799">
        <v>0</v>
      </c>
      <c r="AC3799" s="419">
        <f t="shared" si="366"/>
        <v>0</v>
      </c>
      <c r="AD3799" s="419">
        <f t="shared" si="367"/>
        <v>0</v>
      </c>
      <c r="AE3799" s="419">
        <f t="shared" si="368"/>
        <v>0</v>
      </c>
      <c r="AF3799" s="419">
        <f t="shared" si="369"/>
        <v>0</v>
      </c>
      <c r="AG3799" s="419">
        <f t="shared" si="370"/>
        <v>0</v>
      </c>
      <c r="AH3799" s="419">
        <f t="shared" si="371"/>
        <v>0</v>
      </c>
    </row>
    <row r="3800" spans="1:34" ht="14.5" x14ac:dyDescent="0.35">
      <c r="A3800" s="681" t="s">
        <v>12351</v>
      </c>
      <c r="B3800" s="682" t="s">
        <v>12350</v>
      </c>
      <c r="C3800" s="419"/>
      <c r="D3800" s="419"/>
      <c r="E3800" s="419"/>
      <c r="F3800" s="419"/>
      <c r="G3800" s="419"/>
      <c r="H3800" s="419"/>
      <c r="I3800" s="419"/>
      <c r="J3800" s="419"/>
      <c r="K3800" s="419"/>
      <c r="L3800" s="419"/>
      <c r="M3800" t="s">
        <v>12352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 s="419">
        <f t="shared" si="366"/>
        <v>0</v>
      </c>
      <c r="AD3800" s="419">
        <f t="shared" si="367"/>
        <v>0</v>
      </c>
      <c r="AE3800" s="419">
        <f t="shared" si="368"/>
        <v>0</v>
      </c>
      <c r="AF3800" s="419">
        <f t="shared" si="369"/>
        <v>0</v>
      </c>
      <c r="AG3800" s="419">
        <f t="shared" si="370"/>
        <v>0</v>
      </c>
      <c r="AH3800" s="419">
        <f t="shared" si="371"/>
        <v>0</v>
      </c>
    </row>
    <row r="3801" spans="1:34" ht="14.5" x14ac:dyDescent="0.35">
      <c r="A3801" s="681" t="s">
        <v>7933</v>
      </c>
      <c r="B3801" s="682" t="s">
        <v>6905</v>
      </c>
      <c r="C3801" s="419"/>
      <c r="D3801" s="419"/>
      <c r="E3801" s="419"/>
      <c r="F3801" s="419"/>
      <c r="G3801" s="419"/>
      <c r="H3801" s="419"/>
      <c r="I3801" s="419"/>
      <c r="J3801" s="419"/>
      <c r="K3801" s="419"/>
      <c r="L3801" s="419"/>
      <c r="M3801" t="s">
        <v>6906</v>
      </c>
      <c r="N3801">
        <v>12</v>
      </c>
      <c r="O3801">
        <v>9</v>
      </c>
      <c r="P3801">
        <v>3</v>
      </c>
      <c r="Q3801">
        <v>2</v>
      </c>
      <c r="R3801">
        <v>8</v>
      </c>
      <c r="S3801">
        <v>2</v>
      </c>
      <c r="T3801">
        <v>0</v>
      </c>
      <c r="U3801">
        <v>0</v>
      </c>
      <c r="V3801">
        <v>0</v>
      </c>
      <c r="W3801">
        <v>2</v>
      </c>
      <c r="X3801">
        <v>5</v>
      </c>
      <c r="Y3801">
        <v>2</v>
      </c>
      <c r="Z3801">
        <v>0</v>
      </c>
      <c r="AA3801">
        <v>0</v>
      </c>
      <c r="AB3801">
        <v>0</v>
      </c>
      <c r="AC3801" s="419">
        <f t="shared" si="366"/>
        <v>0</v>
      </c>
      <c r="AD3801" s="419">
        <f t="shared" si="367"/>
        <v>3</v>
      </c>
      <c r="AE3801" s="419">
        <f t="shared" si="368"/>
        <v>0</v>
      </c>
      <c r="AF3801" s="419">
        <f t="shared" si="369"/>
        <v>0</v>
      </c>
      <c r="AG3801" s="419">
        <f t="shared" si="370"/>
        <v>0</v>
      </c>
      <c r="AH3801" s="419">
        <f t="shared" si="371"/>
        <v>0</v>
      </c>
    </row>
    <row r="3802" spans="1:34" ht="14.5" x14ac:dyDescent="0.35">
      <c r="A3802" s="681" t="s">
        <v>7891</v>
      </c>
      <c r="B3802" s="682" t="s">
        <v>6907</v>
      </c>
      <c r="C3802" s="419"/>
      <c r="D3802" s="419"/>
      <c r="E3802" s="419"/>
      <c r="F3802" s="419"/>
      <c r="G3802" s="419"/>
      <c r="H3802" s="419"/>
      <c r="I3802" s="419"/>
      <c r="J3802" s="419"/>
      <c r="K3802" s="419"/>
      <c r="L3802" s="419"/>
      <c r="M3802" t="s">
        <v>21728</v>
      </c>
      <c r="N3802">
        <v>11</v>
      </c>
      <c r="O3802">
        <v>7</v>
      </c>
      <c r="P3802">
        <v>4</v>
      </c>
      <c r="Q3802">
        <v>2</v>
      </c>
      <c r="R3802">
        <v>2</v>
      </c>
      <c r="S3802">
        <v>0</v>
      </c>
      <c r="T3802">
        <v>5</v>
      </c>
      <c r="U3802">
        <v>2</v>
      </c>
      <c r="V3802">
        <v>0</v>
      </c>
      <c r="W3802">
        <v>1</v>
      </c>
      <c r="X3802">
        <v>1</v>
      </c>
      <c r="Y3802">
        <v>0</v>
      </c>
      <c r="Z3802">
        <v>5</v>
      </c>
      <c r="AA3802">
        <v>0</v>
      </c>
      <c r="AB3802">
        <v>0</v>
      </c>
      <c r="AC3802" s="419">
        <f t="shared" si="366"/>
        <v>1</v>
      </c>
      <c r="AD3802" s="419">
        <f t="shared" si="367"/>
        <v>1</v>
      </c>
      <c r="AE3802" s="419">
        <f t="shared" si="368"/>
        <v>0</v>
      </c>
      <c r="AF3802" s="419">
        <f t="shared" si="369"/>
        <v>0</v>
      </c>
      <c r="AG3802" s="419">
        <f t="shared" si="370"/>
        <v>2</v>
      </c>
      <c r="AH3802" s="419">
        <f t="shared" si="371"/>
        <v>0</v>
      </c>
    </row>
    <row r="3803" spans="1:34" ht="14.5" x14ac:dyDescent="0.35">
      <c r="A3803" s="681" t="s">
        <v>7916</v>
      </c>
      <c r="B3803" s="682" t="s">
        <v>6908</v>
      </c>
      <c r="C3803" s="419"/>
      <c r="D3803" s="419"/>
      <c r="E3803" s="419"/>
      <c r="F3803" s="419"/>
      <c r="G3803" s="419"/>
      <c r="H3803" s="419"/>
      <c r="I3803" s="419"/>
      <c r="J3803" s="419"/>
      <c r="K3803" s="419"/>
      <c r="L3803" s="419"/>
      <c r="M3803" t="s">
        <v>1600</v>
      </c>
      <c r="N3803">
        <v>2</v>
      </c>
      <c r="O3803">
        <v>1</v>
      </c>
      <c r="P3803">
        <v>1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0</v>
      </c>
      <c r="AB3803">
        <v>0</v>
      </c>
      <c r="AC3803" s="419">
        <f t="shared" si="366"/>
        <v>0</v>
      </c>
      <c r="AD3803" s="419">
        <f t="shared" si="367"/>
        <v>0</v>
      </c>
      <c r="AE3803" s="419">
        <f t="shared" si="368"/>
        <v>0</v>
      </c>
      <c r="AF3803" s="419">
        <f t="shared" si="369"/>
        <v>0</v>
      </c>
      <c r="AG3803" s="419">
        <f t="shared" si="370"/>
        <v>1</v>
      </c>
      <c r="AH3803" s="419">
        <f t="shared" si="371"/>
        <v>0</v>
      </c>
    </row>
    <row r="3804" spans="1:34" ht="14.5" x14ac:dyDescent="0.35">
      <c r="A3804" s="681" t="s">
        <v>12359</v>
      </c>
      <c r="B3804" s="682" t="s">
        <v>12358</v>
      </c>
      <c r="C3804" s="419"/>
      <c r="D3804" s="419"/>
      <c r="E3804" s="419"/>
      <c r="F3804" s="419"/>
      <c r="G3804" s="419"/>
      <c r="H3804" s="419"/>
      <c r="I3804" s="419"/>
      <c r="J3804" s="419"/>
      <c r="K3804" s="419"/>
      <c r="L3804" s="419"/>
      <c r="M3804" t="s">
        <v>12360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 s="419">
        <f t="shared" si="366"/>
        <v>0</v>
      </c>
      <c r="AD3804" s="419">
        <f t="shared" si="367"/>
        <v>0</v>
      </c>
      <c r="AE3804" s="419">
        <f t="shared" si="368"/>
        <v>0</v>
      </c>
      <c r="AF3804" s="419">
        <f t="shared" si="369"/>
        <v>0</v>
      </c>
      <c r="AG3804" s="419">
        <f t="shared" si="370"/>
        <v>0</v>
      </c>
      <c r="AH3804" s="419">
        <f t="shared" si="371"/>
        <v>0</v>
      </c>
    </row>
    <row r="3805" spans="1:34" ht="14.5" x14ac:dyDescent="0.35">
      <c r="A3805" s="681" t="s">
        <v>12367</v>
      </c>
      <c r="B3805" s="682" t="s">
        <v>12366</v>
      </c>
      <c r="C3805" s="419"/>
      <c r="D3805" s="419"/>
      <c r="E3805" s="419"/>
      <c r="F3805" s="419"/>
      <c r="G3805" s="419"/>
      <c r="H3805" s="419"/>
      <c r="I3805" s="419"/>
      <c r="J3805" s="419"/>
      <c r="K3805" s="419"/>
      <c r="L3805" s="419"/>
      <c r="M3805" t="s">
        <v>18555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 s="419">
        <f t="shared" si="366"/>
        <v>0</v>
      </c>
      <c r="AD3805" s="419">
        <f t="shared" si="367"/>
        <v>0</v>
      </c>
      <c r="AE3805" s="419">
        <f t="shared" si="368"/>
        <v>0</v>
      </c>
      <c r="AF3805" s="419">
        <f t="shared" si="369"/>
        <v>0</v>
      </c>
      <c r="AG3805" s="419">
        <f t="shared" si="370"/>
        <v>0</v>
      </c>
      <c r="AH3805" s="419">
        <f t="shared" si="371"/>
        <v>0</v>
      </c>
    </row>
    <row r="3806" spans="1:34" ht="14.5" x14ac:dyDescent="0.35">
      <c r="A3806" s="681" t="s">
        <v>12354</v>
      </c>
      <c r="B3806" s="682" t="s">
        <v>12353</v>
      </c>
      <c r="C3806" s="419"/>
      <c r="D3806" s="419"/>
      <c r="E3806" s="419"/>
      <c r="F3806" s="419"/>
      <c r="G3806" s="419"/>
      <c r="H3806" s="419"/>
      <c r="I3806" s="419"/>
      <c r="J3806" s="419"/>
      <c r="K3806" s="419"/>
      <c r="L3806" s="419"/>
      <c r="M3806" t="s">
        <v>12355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 s="419">
        <f t="shared" si="366"/>
        <v>0</v>
      </c>
      <c r="AD3806" s="419">
        <f t="shared" si="367"/>
        <v>0</v>
      </c>
      <c r="AE3806" s="419">
        <f t="shared" si="368"/>
        <v>0</v>
      </c>
      <c r="AF3806" s="419">
        <f t="shared" si="369"/>
        <v>0</v>
      </c>
      <c r="AG3806" s="419">
        <f t="shared" si="370"/>
        <v>0</v>
      </c>
      <c r="AH3806" s="419">
        <f t="shared" si="371"/>
        <v>0</v>
      </c>
    </row>
    <row r="3807" spans="1:34" ht="14.5" x14ac:dyDescent="0.35">
      <c r="A3807" s="681" t="s">
        <v>12341</v>
      </c>
      <c r="B3807" s="682" t="s">
        <v>12340</v>
      </c>
      <c r="C3807" s="419"/>
      <c r="D3807" s="419"/>
      <c r="E3807" s="419"/>
      <c r="F3807" s="419"/>
      <c r="G3807" s="419"/>
      <c r="H3807" s="419"/>
      <c r="I3807" s="419"/>
      <c r="J3807" s="419"/>
      <c r="K3807" s="419"/>
      <c r="L3807" s="419"/>
      <c r="M3807" t="s">
        <v>19255</v>
      </c>
      <c r="N3807">
        <v>1</v>
      </c>
      <c r="O3807">
        <v>1</v>
      </c>
      <c r="P3807">
        <v>0</v>
      </c>
      <c r="Q3807">
        <v>0</v>
      </c>
      <c r="R3807">
        <v>0</v>
      </c>
      <c r="S3807">
        <v>0</v>
      </c>
      <c r="T3807">
        <v>1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1</v>
      </c>
      <c r="AA3807">
        <v>0</v>
      </c>
      <c r="AB3807">
        <v>0</v>
      </c>
      <c r="AC3807" s="419">
        <f t="shared" si="366"/>
        <v>0</v>
      </c>
      <c r="AD3807" s="419">
        <f t="shared" si="367"/>
        <v>0</v>
      </c>
      <c r="AE3807" s="419">
        <f t="shared" si="368"/>
        <v>0</v>
      </c>
      <c r="AF3807" s="419">
        <f t="shared" si="369"/>
        <v>0</v>
      </c>
      <c r="AG3807" s="419">
        <f t="shared" si="370"/>
        <v>0</v>
      </c>
      <c r="AH3807" s="419">
        <f t="shared" si="371"/>
        <v>0</v>
      </c>
    </row>
    <row r="3808" spans="1:34" ht="14.5" x14ac:dyDescent="0.35">
      <c r="A3808" s="681" t="s">
        <v>12336</v>
      </c>
      <c r="B3808" s="682" t="s">
        <v>12335</v>
      </c>
      <c r="C3808" s="419"/>
      <c r="D3808" s="419"/>
      <c r="E3808" s="419"/>
      <c r="F3808" s="419"/>
      <c r="G3808" s="419"/>
      <c r="H3808" s="419"/>
      <c r="I3808" s="419"/>
      <c r="J3808" s="419"/>
      <c r="K3808" s="419"/>
      <c r="L3808" s="419"/>
      <c r="M3808" t="s">
        <v>12337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  <c r="AA3808">
        <v>0</v>
      </c>
      <c r="AB3808">
        <v>0</v>
      </c>
      <c r="AC3808" s="419">
        <f t="shared" si="366"/>
        <v>0</v>
      </c>
      <c r="AD3808" s="419">
        <f t="shared" si="367"/>
        <v>0</v>
      </c>
      <c r="AE3808" s="419">
        <f t="shared" si="368"/>
        <v>0</v>
      </c>
      <c r="AF3808" s="419">
        <f t="shared" si="369"/>
        <v>0</v>
      </c>
      <c r="AG3808" s="419">
        <f t="shared" si="370"/>
        <v>0</v>
      </c>
      <c r="AH3808" s="419">
        <f t="shared" si="371"/>
        <v>0</v>
      </c>
    </row>
    <row r="3809" spans="1:34" ht="14.5" x14ac:dyDescent="0.35">
      <c r="A3809" s="681" t="s">
        <v>12328</v>
      </c>
      <c r="B3809" s="682" t="s">
        <v>12327</v>
      </c>
      <c r="C3809" s="419"/>
      <c r="D3809" s="419"/>
      <c r="E3809" s="419"/>
      <c r="F3809" s="419"/>
      <c r="G3809" s="419"/>
      <c r="H3809" s="419"/>
      <c r="I3809" s="419"/>
      <c r="J3809" s="419"/>
      <c r="K3809" s="419"/>
      <c r="L3809" s="419"/>
      <c r="M3809" t="s">
        <v>22471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 s="419">
        <f t="shared" si="366"/>
        <v>0</v>
      </c>
      <c r="AD3809" s="419">
        <f t="shared" si="367"/>
        <v>0</v>
      </c>
      <c r="AE3809" s="419">
        <f t="shared" si="368"/>
        <v>0</v>
      </c>
      <c r="AF3809" s="419">
        <f t="shared" si="369"/>
        <v>0</v>
      </c>
      <c r="AG3809" s="419">
        <f t="shared" si="370"/>
        <v>0</v>
      </c>
      <c r="AH3809" s="419">
        <f t="shared" si="371"/>
        <v>0</v>
      </c>
    </row>
    <row r="3810" spans="1:34" ht="14.5" x14ac:dyDescent="0.35">
      <c r="A3810" s="681" t="s">
        <v>12324</v>
      </c>
      <c r="B3810" s="682" t="s">
        <v>12323</v>
      </c>
      <c r="C3810" s="419"/>
      <c r="D3810" s="419"/>
      <c r="E3810" s="419"/>
      <c r="F3810" s="419"/>
      <c r="G3810" s="419"/>
      <c r="H3810" s="419"/>
      <c r="I3810" s="419"/>
      <c r="J3810" s="419"/>
      <c r="K3810" s="419"/>
      <c r="L3810" s="419"/>
      <c r="M3810" t="s">
        <v>12325</v>
      </c>
      <c r="N3810">
        <v>4</v>
      </c>
      <c r="O3810">
        <v>3</v>
      </c>
      <c r="P3810">
        <v>1</v>
      </c>
      <c r="Q3810">
        <v>1</v>
      </c>
      <c r="R3810">
        <v>3</v>
      </c>
      <c r="S3810">
        <v>0</v>
      </c>
      <c r="T3810">
        <v>0</v>
      </c>
      <c r="U3810">
        <v>0</v>
      </c>
      <c r="V3810">
        <v>0</v>
      </c>
      <c r="W3810">
        <v>1</v>
      </c>
      <c r="X3810">
        <v>2</v>
      </c>
      <c r="Y3810">
        <v>0</v>
      </c>
      <c r="Z3810">
        <v>0</v>
      </c>
      <c r="AA3810">
        <v>0</v>
      </c>
      <c r="AB3810">
        <v>0</v>
      </c>
      <c r="AC3810" s="419">
        <f t="shared" si="366"/>
        <v>0</v>
      </c>
      <c r="AD3810" s="419">
        <f t="shared" si="367"/>
        <v>1</v>
      </c>
      <c r="AE3810" s="419">
        <f t="shared" si="368"/>
        <v>0</v>
      </c>
      <c r="AF3810" s="419">
        <f t="shared" si="369"/>
        <v>0</v>
      </c>
      <c r="AG3810" s="419">
        <f t="shared" si="370"/>
        <v>0</v>
      </c>
      <c r="AH3810" s="419">
        <f t="shared" si="371"/>
        <v>0</v>
      </c>
    </row>
    <row r="3811" spans="1:34" ht="14.5" x14ac:dyDescent="0.35">
      <c r="A3811" s="681" t="s">
        <v>12321</v>
      </c>
      <c r="B3811" s="682" t="s">
        <v>12320</v>
      </c>
      <c r="C3811" s="419"/>
      <c r="D3811" s="419"/>
      <c r="E3811" s="419"/>
      <c r="F3811" s="419"/>
      <c r="G3811" s="419"/>
      <c r="H3811" s="419"/>
      <c r="I3811" s="419"/>
      <c r="J3811" s="419"/>
      <c r="K3811" s="419"/>
      <c r="L3811" s="419"/>
      <c r="M3811" t="s">
        <v>12322</v>
      </c>
      <c r="N3811">
        <v>1</v>
      </c>
      <c r="O3811">
        <v>1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1</v>
      </c>
      <c r="W3811">
        <v>0</v>
      </c>
      <c r="X3811">
        <v>0</v>
      </c>
      <c r="Y3811">
        <v>0</v>
      </c>
      <c r="Z3811">
        <v>0</v>
      </c>
      <c r="AA3811">
        <v>0</v>
      </c>
      <c r="AB3811">
        <v>1</v>
      </c>
      <c r="AC3811" s="419">
        <f t="shared" si="366"/>
        <v>0</v>
      </c>
      <c r="AD3811" s="419">
        <f t="shared" si="367"/>
        <v>0</v>
      </c>
      <c r="AE3811" s="419">
        <f t="shared" si="368"/>
        <v>0</v>
      </c>
      <c r="AF3811" s="419">
        <f t="shared" si="369"/>
        <v>0</v>
      </c>
      <c r="AG3811" s="419">
        <f t="shared" si="370"/>
        <v>0</v>
      </c>
      <c r="AH3811" s="419">
        <f t="shared" si="371"/>
        <v>0</v>
      </c>
    </row>
    <row r="3812" spans="1:34" ht="14.5" x14ac:dyDescent="0.35">
      <c r="A3812" s="681" t="s">
        <v>7895</v>
      </c>
      <c r="B3812" s="682" t="s">
        <v>6909</v>
      </c>
      <c r="C3812" s="419"/>
      <c r="D3812" s="419"/>
      <c r="E3812" s="419"/>
      <c r="F3812" s="419"/>
      <c r="G3812" s="419"/>
      <c r="H3812" s="419"/>
      <c r="I3812" s="419"/>
      <c r="J3812" s="419"/>
      <c r="K3812" s="419"/>
      <c r="L3812" s="419"/>
      <c r="M3812" t="s">
        <v>6910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 s="419">
        <f t="shared" si="366"/>
        <v>0</v>
      </c>
      <c r="AD3812" s="419">
        <f t="shared" si="367"/>
        <v>0</v>
      </c>
      <c r="AE3812" s="419">
        <f t="shared" si="368"/>
        <v>0</v>
      </c>
      <c r="AF3812" s="419">
        <f t="shared" si="369"/>
        <v>0</v>
      </c>
      <c r="AG3812" s="419">
        <f t="shared" si="370"/>
        <v>0</v>
      </c>
      <c r="AH3812" s="419">
        <f t="shared" si="371"/>
        <v>0</v>
      </c>
    </row>
    <row r="3813" spans="1:34" ht="14.5" x14ac:dyDescent="0.35">
      <c r="A3813" s="681" t="s">
        <v>12344</v>
      </c>
      <c r="B3813" s="682" t="s">
        <v>12343</v>
      </c>
      <c r="C3813" s="419"/>
      <c r="D3813" s="419"/>
      <c r="E3813" s="419"/>
      <c r="F3813" s="419"/>
      <c r="G3813" s="419"/>
      <c r="H3813" s="419"/>
      <c r="I3813" s="419"/>
      <c r="J3813" s="419"/>
      <c r="K3813" s="419"/>
      <c r="L3813" s="419"/>
      <c r="M3813" t="s">
        <v>12345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 s="419">
        <f t="shared" si="366"/>
        <v>0</v>
      </c>
      <c r="AD3813" s="419">
        <f t="shared" si="367"/>
        <v>0</v>
      </c>
      <c r="AE3813" s="419">
        <f t="shared" si="368"/>
        <v>0</v>
      </c>
      <c r="AF3813" s="419">
        <f t="shared" si="369"/>
        <v>0</v>
      </c>
      <c r="AG3813" s="419">
        <f t="shared" si="370"/>
        <v>0</v>
      </c>
      <c r="AH3813" s="419">
        <f t="shared" si="371"/>
        <v>0</v>
      </c>
    </row>
    <row r="3814" spans="1:34" ht="14.5" x14ac:dyDescent="0.35">
      <c r="A3814" s="681" t="s">
        <v>14038</v>
      </c>
      <c r="B3814" s="682" t="s">
        <v>14342</v>
      </c>
      <c r="C3814" s="419"/>
      <c r="D3814" s="419"/>
      <c r="E3814" s="419"/>
      <c r="F3814" s="419"/>
      <c r="G3814" s="419"/>
      <c r="H3814" s="419"/>
      <c r="I3814" s="419"/>
      <c r="J3814" s="419"/>
      <c r="K3814" s="419"/>
      <c r="L3814" s="419"/>
      <c r="M3814" t="s">
        <v>14035</v>
      </c>
      <c r="N3814">
        <v>1</v>
      </c>
      <c r="O3814">
        <v>0</v>
      </c>
      <c r="P3814">
        <v>1</v>
      </c>
      <c r="Q3814">
        <v>0</v>
      </c>
      <c r="R3814">
        <v>0</v>
      </c>
      <c r="S3814">
        <v>0</v>
      </c>
      <c r="T3814">
        <v>1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 s="419">
        <f t="shared" si="366"/>
        <v>0</v>
      </c>
      <c r="AD3814" s="419">
        <f t="shared" si="367"/>
        <v>0</v>
      </c>
      <c r="AE3814" s="419">
        <f t="shared" si="368"/>
        <v>0</v>
      </c>
      <c r="AF3814" s="419">
        <f t="shared" si="369"/>
        <v>1</v>
      </c>
      <c r="AG3814" s="419">
        <f t="shared" si="370"/>
        <v>0</v>
      </c>
      <c r="AH3814" s="419">
        <f t="shared" si="371"/>
        <v>0</v>
      </c>
    </row>
    <row r="3815" spans="1:34" ht="14.5" x14ac:dyDescent="0.35">
      <c r="A3815" s="681" t="s">
        <v>7886</v>
      </c>
      <c r="B3815" s="682" t="s">
        <v>6912</v>
      </c>
      <c r="C3815" s="419"/>
      <c r="D3815" s="419"/>
      <c r="E3815" s="419"/>
      <c r="F3815" s="419"/>
      <c r="G3815" s="419"/>
      <c r="H3815" s="419"/>
      <c r="I3815" s="419"/>
      <c r="J3815" s="419"/>
      <c r="K3815" s="419"/>
      <c r="L3815" s="419"/>
      <c r="M3815" t="s">
        <v>15689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 s="419">
        <f t="shared" si="366"/>
        <v>0</v>
      </c>
      <c r="AD3815" s="419">
        <f t="shared" si="367"/>
        <v>0</v>
      </c>
      <c r="AE3815" s="419">
        <f t="shared" si="368"/>
        <v>0</v>
      </c>
      <c r="AF3815" s="419">
        <f t="shared" si="369"/>
        <v>0</v>
      </c>
      <c r="AG3815" s="419">
        <f t="shared" si="370"/>
        <v>0</v>
      </c>
      <c r="AH3815" s="419">
        <f t="shared" si="371"/>
        <v>0</v>
      </c>
    </row>
    <row r="3816" spans="1:34" ht="14.5" x14ac:dyDescent="0.35">
      <c r="A3816" s="681" t="s">
        <v>14252</v>
      </c>
      <c r="B3816" s="682" t="s">
        <v>14342</v>
      </c>
      <c r="C3816" s="419"/>
      <c r="D3816" s="419"/>
      <c r="E3816" s="419"/>
      <c r="F3816" s="419"/>
      <c r="G3816" s="419"/>
      <c r="H3816" s="419"/>
      <c r="I3816" s="419"/>
      <c r="J3816" s="419"/>
      <c r="K3816" s="419"/>
      <c r="L3816" s="419"/>
      <c r="M3816" t="s">
        <v>14470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 s="419">
        <f t="shared" si="366"/>
        <v>0</v>
      </c>
      <c r="AD3816" s="419">
        <f t="shared" si="367"/>
        <v>0</v>
      </c>
      <c r="AE3816" s="419">
        <f t="shared" si="368"/>
        <v>0</v>
      </c>
      <c r="AF3816" s="419">
        <f t="shared" si="369"/>
        <v>0</v>
      </c>
      <c r="AG3816" s="419">
        <f t="shared" si="370"/>
        <v>0</v>
      </c>
      <c r="AH3816" s="419">
        <f t="shared" si="371"/>
        <v>0</v>
      </c>
    </row>
    <row r="3817" spans="1:34" ht="14.5" x14ac:dyDescent="0.35">
      <c r="A3817" s="681" t="s">
        <v>14253</v>
      </c>
      <c r="B3817" s="682" t="s">
        <v>14342</v>
      </c>
      <c r="C3817" s="419"/>
      <c r="D3817" s="419"/>
      <c r="E3817" s="419"/>
      <c r="F3817" s="419"/>
      <c r="G3817" s="419"/>
      <c r="H3817" s="419"/>
      <c r="I3817" s="419"/>
      <c r="J3817" s="419"/>
      <c r="K3817" s="419"/>
      <c r="L3817" s="419"/>
      <c r="M3817" t="s">
        <v>17156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 s="419">
        <f t="shared" si="366"/>
        <v>0</v>
      </c>
      <c r="AD3817" s="419">
        <f t="shared" si="367"/>
        <v>0</v>
      </c>
      <c r="AE3817" s="419">
        <f t="shared" si="368"/>
        <v>0</v>
      </c>
      <c r="AF3817" s="419">
        <f t="shared" si="369"/>
        <v>0</v>
      </c>
      <c r="AG3817" s="419">
        <f t="shared" si="370"/>
        <v>0</v>
      </c>
      <c r="AH3817" s="419">
        <f t="shared" si="371"/>
        <v>0</v>
      </c>
    </row>
    <row r="3818" spans="1:34" ht="14.5" x14ac:dyDescent="0.35">
      <c r="A3818" s="681" t="s">
        <v>14254</v>
      </c>
      <c r="B3818" s="682" t="s">
        <v>14342</v>
      </c>
      <c r="C3818" s="419"/>
      <c r="D3818" s="419"/>
      <c r="E3818" s="419"/>
      <c r="F3818" s="419"/>
      <c r="G3818" s="419"/>
      <c r="H3818" s="419"/>
      <c r="I3818" s="419"/>
      <c r="J3818" s="419"/>
      <c r="K3818" s="419"/>
      <c r="L3818" s="419"/>
      <c r="M3818" t="s">
        <v>19126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 s="419">
        <f t="shared" si="366"/>
        <v>0</v>
      </c>
      <c r="AD3818" s="419">
        <f t="shared" si="367"/>
        <v>0</v>
      </c>
      <c r="AE3818" s="419">
        <f t="shared" si="368"/>
        <v>0</v>
      </c>
      <c r="AF3818" s="419">
        <f t="shared" si="369"/>
        <v>0</v>
      </c>
      <c r="AG3818" s="419">
        <f t="shared" si="370"/>
        <v>0</v>
      </c>
      <c r="AH3818" s="419">
        <f t="shared" si="371"/>
        <v>0</v>
      </c>
    </row>
    <row r="3819" spans="1:34" ht="14.5" x14ac:dyDescent="0.35">
      <c r="A3819" s="681" t="s">
        <v>14042</v>
      </c>
      <c r="B3819" s="682" t="s">
        <v>14342</v>
      </c>
      <c r="C3819" s="419"/>
      <c r="D3819" s="419"/>
      <c r="E3819" s="419"/>
      <c r="F3819" s="419"/>
      <c r="G3819" s="419"/>
      <c r="H3819" s="419"/>
      <c r="I3819" s="419"/>
      <c r="J3819" s="419"/>
      <c r="K3819" s="419"/>
      <c r="L3819" s="419"/>
      <c r="M3819" t="s">
        <v>14471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 s="419">
        <f t="shared" si="366"/>
        <v>0</v>
      </c>
      <c r="AD3819" s="419">
        <f t="shared" si="367"/>
        <v>0</v>
      </c>
      <c r="AE3819" s="419">
        <f t="shared" si="368"/>
        <v>0</v>
      </c>
      <c r="AF3819" s="419">
        <f t="shared" si="369"/>
        <v>0</v>
      </c>
      <c r="AG3819" s="419">
        <f t="shared" si="370"/>
        <v>0</v>
      </c>
      <c r="AH3819" s="419">
        <f t="shared" si="371"/>
        <v>0</v>
      </c>
    </row>
    <row r="3820" spans="1:34" ht="14.5" x14ac:dyDescent="0.35">
      <c r="A3820" s="681" t="s">
        <v>7924</v>
      </c>
      <c r="B3820" s="682" t="s">
        <v>6914</v>
      </c>
      <c r="C3820" s="419"/>
      <c r="D3820" s="419"/>
      <c r="E3820" s="419"/>
      <c r="F3820" s="419"/>
      <c r="G3820" s="419"/>
      <c r="H3820" s="419"/>
      <c r="I3820" s="419"/>
      <c r="J3820" s="419"/>
      <c r="K3820" s="419"/>
      <c r="L3820" s="419"/>
      <c r="M3820" t="s">
        <v>6915</v>
      </c>
      <c r="N3820">
        <v>11</v>
      </c>
      <c r="O3820">
        <v>9</v>
      </c>
      <c r="P3820">
        <v>2</v>
      </c>
      <c r="Q3820">
        <v>0</v>
      </c>
      <c r="R3820">
        <v>1</v>
      </c>
      <c r="S3820">
        <v>4</v>
      </c>
      <c r="T3820">
        <v>2</v>
      </c>
      <c r="U3820">
        <v>4</v>
      </c>
      <c r="V3820">
        <v>0</v>
      </c>
      <c r="W3820">
        <v>0</v>
      </c>
      <c r="X3820">
        <v>1</v>
      </c>
      <c r="Y3820">
        <v>3</v>
      </c>
      <c r="Z3820">
        <v>2</v>
      </c>
      <c r="AA3820">
        <v>3</v>
      </c>
      <c r="AB3820">
        <v>0</v>
      </c>
      <c r="AC3820" s="419">
        <f t="shared" si="366"/>
        <v>0</v>
      </c>
      <c r="AD3820" s="419">
        <f t="shared" si="367"/>
        <v>0</v>
      </c>
      <c r="AE3820" s="419">
        <f t="shared" si="368"/>
        <v>1</v>
      </c>
      <c r="AF3820" s="419">
        <f t="shared" si="369"/>
        <v>0</v>
      </c>
      <c r="AG3820" s="419">
        <f t="shared" si="370"/>
        <v>1</v>
      </c>
      <c r="AH3820" s="419">
        <f t="shared" si="371"/>
        <v>0</v>
      </c>
    </row>
    <row r="3821" spans="1:34" ht="14.5" x14ac:dyDescent="0.35">
      <c r="A3821" s="681" t="s">
        <v>12383</v>
      </c>
      <c r="B3821" s="682" t="s">
        <v>12382</v>
      </c>
      <c r="C3821" s="419"/>
      <c r="D3821" s="419"/>
      <c r="E3821" s="419"/>
      <c r="F3821" s="419"/>
      <c r="G3821" s="419"/>
      <c r="H3821" s="419"/>
      <c r="I3821" s="419"/>
      <c r="J3821" s="419"/>
      <c r="K3821" s="419"/>
      <c r="L3821" s="419"/>
      <c r="M3821" t="s">
        <v>1501</v>
      </c>
      <c r="N3821">
        <v>4</v>
      </c>
      <c r="O3821">
        <v>4</v>
      </c>
      <c r="P3821">
        <v>0</v>
      </c>
      <c r="Q3821">
        <v>1</v>
      </c>
      <c r="R3821">
        <v>0</v>
      </c>
      <c r="S3821">
        <v>1</v>
      </c>
      <c r="T3821">
        <v>1</v>
      </c>
      <c r="U3821">
        <v>1</v>
      </c>
      <c r="V3821">
        <v>0</v>
      </c>
      <c r="W3821">
        <v>1</v>
      </c>
      <c r="X3821">
        <v>0</v>
      </c>
      <c r="Y3821">
        <v>1</v>
      </c>
      <c r="Z3821">
        <v>1</v>
      </c>
      <c r="AA3821">
        <v>1</v>
      </c>
      <c r="AB3821">
        <v>0</v>
      </c>
      <c r="AC3821" s="419">
        <f t="shared" si="366"/>
        <v>0</v>
      </c>
      <c r="AD3821" s="419">
        <f t="shared" si="367"/>
        <v>0</v>
      </c>
      <c r="AE3821" s="419">
        <f t="shared" si="368"/>
        <v>0</v>
      </c>
      <c r="AF3821" s="419">
        <f t="shared" si="369"/>
        <v>0</v>
      </c>
      <c r="AG3821" s="419">
        <f t="shared" si="370"/>
        <v>0</v>
      </c>
      <c r="AH3821" s="419">
        <f t="shared" si="371"/>
        <v>0</v>
      </c>
    </row>
    <row r="3822" spans="1:34" ht="14.5" x14ac:dyDescent="0.35">
      <c r="A3822" s="681" t="s">
        <v>12385</v>
      </c>
      <c r="B3822" s="682" t="s">
        <v>12384</v>
      </c>
      <c r="C3822" s="419"/>
      <c r="D3822" s="419"/>
      <c r="E3822" s="419"/>
      <c r="F3822" s="419"/>
      <c r="G3822" s="419"/>
      <c r="H3822" s="419"/>
      <c r="I3822" s="419"/>
      <c r="J3822" s="419"/>
      <c r="K3822" s="419"/>
      <c r="L3822" s="419"/>
      <c r="M3822" t="s">
        <v>22473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 s="419">
        <f t="shared" si="366"/>
        <v>0</v>
      </c>
      <c r="AD3822" s="419">
        <f t="shared" si="367"/>
        <v>0</v>
      </c>
      <c r="AE3822" s="419">
        <f t="shared" si="368"/>
        <v>0</v>
      </c>
      <c r="AF3822" s="419">
        <f t="shared" si="369"/>
        <v>0</v>
      </c>
      <c r="AG3822" s="419">
        <f t="shared" si="370"/>
        <v>0</v>
      </c>
      <c r="AH3822" s="419">
        <f t="shared" si="371"/>
        <v>0</v>
      </c>
    </row>
    <row r="3823" spans="1:34" ht="14.5" x14ac:dyDescent="0.35">
      <c r="A3823" s="681" t="s">
        <v>12403</v>
      </c>
      <c r="B3823" s="682" t="s">
        <v>12402</v>
      </c>
      <c r="C3823" s="419"/>
      <c r="D3823" s="419"/>
      <c r="E3823" s="419"/>
      <c r="F3823" s="419"/>
      <c r="G3823" s="419"/>
      <c r="H3823" s="419"/>
      <c r="I3823" s="419"/>
      <c r="J3823" s="419"/>
      <c r="K3823" s="419"/>
      <c r="L3823" s="419"/>
      <c r="M3823" t="s">
        <v>12404</v>
      </c>
      <c r="N3823">
        <v>3</v>
      </c>
      <c r="O3823">
        <v>2</v>
      </c>
      <c r="P3823">
        <v>1</v>
      </c>
      <c r="Q3823">
        <v>1</v>
      </c>
      <c r="R3823">
        <v>2</v>
      </c>
      <c r="S3823">
        <v>0</v>
      </c>
      <c r="T3823">
        <v>0</v>
      </c>
      <c r="U3823">
        <v>0</v>
      </c>
      <c r="V3823">
        <v>0</v>
      </c>
      <c r="W3823">
        <v>1</v>
      </c>
      <c r="X3823">
        <v>1</v>
      </c>
      <c r="Y3823">
        <v>0</v>
      </c>
      <c r="Z3823">
        <v>0</v>
      </c>
      <c r="AA3823">
        <v>0</v>
      </c>
      <c r="AB3823">
        <v>0</v>
      </c>
      <c r="AC3823" s="419">
        <f t="shared" si="366"/>
        <v>0</v>
      </c>
      <c r="AD3823" s="419">
        <f t="shared" si="367"/>
        <v>1</v>
      </c>
      <c r="AE3823" s="419">
        <f t="shared" si="368"/>
        <v>0</v>
      </c>
      <c r="AF3823" s="419">
        <f t="shared" si="369"/>
        <v>0</v>
      </c>
      <c r="AG3823" s="419">
        <f t="shared" si="370"/>
        <v>0</v>
      </c>
      <c r="AH3823" s="419">
        <f t="shared" si="371"/>
        <v>0</v>
      </c>
    </row>
    <row r="3824" spans="1:34" ht="14.5" x14ac:dyDescent="0.35">
      <c r="A3824" s="681" t="s">
        <v>12409</v>
      </c>
      <c r="B3824" s="682" t="s">
        <v>12408</v>
      </c>
      <c r="C3824" s="419"/>
      <c r="D3824" s="419"/>
      <c r="E3824" s="419"/>
      <c r="F3824" s="419"/>
      <c r="G3824" s="419"/>
      <c r="H3824" s="419"/>
      <c r="I3824" s="419"/>
      <c r="J3824" s="419"/>
      <c r="K3824" s="419"/>
      <c r="L3824" s="419"/>
      <c r="M3824" t="s">
        <v>12410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 s="419">
        <f t="shared" si="366"/>
        <v>0</v>
      </c>
      <c r="AD3824" s="419">
        <f t="shared" si="367"/>
        <v>0</v>
      </c>
      <c r="AE3824" s="419">
        <f t="shared" si="368"/>
        <v>0</v>
      </c>
      <c r="AF3824" s="419">
        <f t="shared" si="369"/>
        <v>0</v>
      </c>
      <c r="AG3824" s="419">
        <f t="shared" si="370"/>
        <v>0</v>
      </c>
      <c r="AH3824" s="419">
        <f t="shared" si="371"/>
        <v>0</v>
      </c>
    </row>
    <row r="3825" spans="1:34" ht="14.5" x14ac:dyDescent="0.35">
      <c r="A3825" s="681" t="s">
        <v>12389</v>
      </c>
      <c r="B3825" s="682" t="s">
        <v>12388</v>
      </c>
      <c r="C3825" s="419"/>
      <c r="D3825" s="419"/>
      <c r="E3825" s="419"/>
      <c r="F3825" s="419"/>
      <c r="G3825" s="419"/>
      <c r="H3825" s="419"/>
      <c r="I3825" s="419"/>
      <c r="J3825" s="419"/>
      <c r="K3825" s="419"/>
      <c r="L3825" s="419"/>
      <c r="M3825" t="s">
        <v>12390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 s="419">
        <f t="shared" si="366"/>
        <v>0</v>
      </c>
      <c r="AD3825" s="419">
        <f t="shared" si="367"/>
        <v>0</v>
      </c>
      <c r="AE3825" s="419">
        <f t="shared" si="368"/>
        <v>0</v>
      </c>
      <c r="AF3825" s="419">
        <f t="shared" si="369"/>
        <v>0</v>
      </c>
      <c r="AG3825" s="419">
        <f t="shared" si="370"/>
        <v>0</v>
      </c>
      <c r="AH3825" s="419">
        <f t="shared" si="371"/>
        <v>0</v>
      </c>
    </row>
    <row r="3826" spans="1:34" ht="14.5" x14ac:dyDescent="0.35">
      <c r="A3826" s="681" t="s">
        <v>12393</v>
      </c>
      <c r="B3826" s="682" t="s">
        <v>12392</v>
      </c>
      <c r="C3826" s="419"/>
      <c r="D3826" s="419"/>
      <c r="E3826" s="419"/>
      <c r="F3826" s="419"/>
      <c r="G3826" s="419"/>
      <c r="H3826" s="419"/>
      <c r="I3826" s="419"/>
      <c r="J3826" s="419"/>
      <c r="K3826" s="419"/>
      <c r="L3826" s="419"/>
      <c r="M3826" t="s">
        <v>12394</v>
      </c>
      <c r="N3826">
        <v>4</v>
      </c>
      <c r="O3826">
        <v>3</v>
      </c>
      <c r="P3826">
        <v>1</v>
      </c>
      <c r="Q3826">
        <v>0</v>
      </c>
      <c r="R3826">
        <v>2</v>
      </c>
      <c r="S3826">
        <v>2</v>
      </c>
      <c r="T3826">
        <v>0</v>
      </c>
      <c r="U3826">
        <v>0</v>
      </c>
      <c r="V3826">
        <v>0</v>
      </c>
      <c r="W3826">
        <v>0</v>
      </c>
      <c r="X3826">
        <v>2</v>
      </c>
      <c r="Y3826">
        <v>1</v>
      </c>
      <c r="Z3826">
        <v>0</v>
      </c>
      <c r="AA3826">
        <v>0</v>
      </c>
      <c r="AB3826">
        <v>0</v>
      </c>
      <c r="AC3826" s="419">
        <f t="shared" si="366"/>
        <v>0</v>
      </c>
      <c r="AD3826" s="419">
        <f t="shared" si="367"/>
        <v>0</v>
      </c>
      <c r="AE3826" s="419">
        <f t="shared" si="368"/>
        <v>1</v>
      </c>
      <c r="AF3826" s="419">
        <f t="shared" si="369"/>
        <v>0</v>
      </c>
      <c r="AG3826" s="419">
        <f t="shared" si="370"/>
        <v>0</v>
      </c>
      <c r="AH3826" s="419">
        <f t="shared" si="371"/>
        <v>0</v>
      </c>
    </row>
    <row r="3827" spans="1:34" ht="14.5" x14ac:dyDescent="0.35">
      <c r="A3827" s="681" t="s">
        <v>12379</v>
      </c>
      <c r="B3827" s="682" t="s">
        <v>12378</v>
      </c>
      <c r="C3827" s="419"/>
      <c r="D3827" s="419"/>
      <c r="E3827" s="419"/>
      <c r="F3827" s="419"/>
      <c r="G3827" s="419"/>
      <c r="H3827" s="419"/>
      <c r="I3827" s="419"/>
      <c r="J3827" s="419"/>
      <c r="K3827" s="419"/>
      <c r="L3827" s="419"/>
      <c r="M3827" t="s">
        <v>8860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 s="419">
        <f t="shared" si="366"/>
        <v>0</v>
      </c>
      <c r="AD3827" s="419">
        <f t="shared" si="367"/>
        <v>0</v>
      </c>
      <c r="AE3827" s="419">
        <f t="shared" si="368"/>
        <v>0</v>
      </c>
      <c r="AF3827" s="419">
        <f t="shared" si="369"/>
        <v>0</v>
      </c>
      <c r="AG3827" s="419">
        <f t="shared" si="370"/>
        <v>0</v>
      </c>
      <c r="AH3827" s="419">
        <f t="shared" si="371"/>
        <v>0</v>
      </c>
    </row>
    <row r="3828" spans="1:34" ht="14.5" x14ac:dyDescent="0.35">
      <c r="A3828" s="681" t="s">
        <v>7929</v>
      </c>
      <c r="B3828" s="682" t="s">
        <v>6916</v>
      </c>
      <c r="C3828" s="419"/>
      <c r="D3828" s="419"/>
      <c r="E3828" s="419"/>
      <c r="F3828" s="419"/>
      <c r="G3828" s="419"/>
      <c r="H3828" s="419"/>
      <c r="I3828" s="419"/>
      <c r="J3828" s="419"/>
      <c r="K3828" s="419"/>
      <c r="L3828" s="419"/>
      <c r="M3828" t="s">
        <v>7930</v>
      </c>
      <c r="N3828">
        <v>8</v>
      </c>
      <c r="O3828">
        <v>4</v>
      </c>
      <c r="P3828">
        <v>4</v>
      </c>
      <c r="Q3828">
        <v>2</v>
      </c>
      <c r="R3828">
        <v>2</v>
      </c>
      <c r="S3828">
        <v>2</v>
      </c>
      <c r="T3828">
        <v>2</v>
      </c>
      <c r="U3828">
        <v>0</v>
      </c>
      <c r="V3828">
        <v>0</v>
      </c>
      <c r="W3828">
        <v>0</v>
      </c>
      <c r="X3828">
        <v>2</v>
      </c>
      <c r="Y3828">
        <v>1</v>
      </c>
      <c r="Z3828">
        <v>1</v>
      </c>
      <c r="AA3828">
        <v>0</v>
      </c>
      <c r="AB3828">
        <v>0</v>
      </c>
      <c r="AC3828" s="419">
        <f t="shared" si="366"/>
        <v>2</v>
      </c>
      <c r="AD3828" s="419">
        <f t="shared" si="367"/>
        <v>0</v>
      </c>
      <c r="AE3828" s="419">
        <f t="shared" si="368"/>
        <v>1</v>
      </c>
      <c r="AF3828" s="419">
        <f t="shared" si="369"/>
        <v>1</v>
      </c>
      <c r="AG3828" s="419">
        <f t="shared" si="370"/>
        <v>0</v>
      </c>
      <c r="AH3828" s="419">
        <f t="shared" si="371"/>
        <v>0</v>
      </c>
    </row>
    <row r="3829" spans="1:34" ht="14.5" x14ac:dyDescent="0.35">
      <c r="A3829" s="681" t="s">
        <v>12397</v>
      </c>
      <c r="B3829" s="682" t="s">
        <v>12396</v>
      </c>
      <c r="C3829" s="419"/>
      <c r="D3829" s="419"/>
      <c r="E3829" s="419"/>
      <c r="F3829" s="419"/>
      <c r="G3829" s="419"/>
      <c r="H3829" s="419"/>
      <c r="I3829" s="419"/>
      <c r="J3829" s="419"/>
      <c r="K3829" s="419"/>
      <c r="L3829" s="419"/>
      <c r="M3829" t="s">
        <v>12398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 s="419">
        <f t="shared" si="366"/>
        <v>0</v>
      </c>
      <c r="AD3829" s="419">
        <f t="shared" si="367"/>
        <v>0</v>
      </c>
      <c r="AE3829" s="419">
        <f t="shared" si="368"/>
        <v>0</v>
      </c>
      <c r="AF3829" s="419">
        <f t="shared" si="369"/>
        <v>0</v>
      </c>
      <c r="AG3829" s="419">
        <f t="shared" si="370"/>
        <v>0</v>
      </c>
      <c r="AH3829" s="419">
        <f t="shared" si="371"/>
        <v>0</v>
      </c>
    </row>
    <row r="3830" spans="1:34" ht="14.5" x14ac:dyDescent="0.35">
      <c r="A3830" s="681" t="s">
        <v>12401</v>
      </c>
      <c r="B3830" s="682" t="s">
        <v>12400</v>
      </c>
      <c r="C3830" s="419"/>
      <c r="D3830" s="419"/>
      <c r="E3830" s="419"/>
      <c r="F3830" s="419"/>
      <c r="G3830" s="419"/>
      <c r="H3830" s="419"/>
      <c r="I3830" s="419"/>
      <c r="J3830" s="419"/>
      <c r="K3830" s="419"/>
      <c r="L3830" s="419"/>
      <c r="M3830" t="s">
        <v>15690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 s="419">
        <f t="shared" si="366"/>
        <v>0</v>
      </c>
      <c r="AD3830" s="419">
        <f t="shared" si="367"/>
        <v>0</v>
      </c>
      <c r="AE3830" s="419">
        <f t="shared" si="368"/>
        <v>0</v>
      </c>
      <c r="AF3830" s="419">
        <f t="shared" si="369"/>
        <v>0</v>
      </c>
      <c r="AG3830" s="419">
        <f t="shared" si="370"/>
        <v>0</v>
      </c>
      <c r="AH3830" s="419">
        <f t="shared" si="371"/>
        <v>0</v>
      </c>
    </row>
    <row r="3831" spans="1:34" ht="14.5" x14ac:dyDescent="0.35">
      <c r="A3831" s="681" t="s">
        <v>14047</v>
      </c>
      <c r="B3831" s="682" t="s">
        <v>14342</v>
      </c>
      <c r="C3831" s="419"/>
      <c r="D3831" s="419"/>
      <c r="E3831" s="419"/>
      <c r="F3831" s="419"/>
      <c r="G3831" s="419"/>
      <c r="H3831" s="419"/>
      <c r="I3831" s="419"/>
      <c r="J3831" s="419"/>
      <c r="K3831" s="419"/>
      <c r="L3831" s="419"/>
      <c r="M3831" t="s">
        <v>14043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 s="419">
        <f t="shared" si="366"/>
        <v>0</v>
      </c>
      <c r="AD3831" s="419">
        <f t="shared" si="367"/>
        <v>0</v>
      </c>
      <c r="AE3831" s="419">
        <f t="shared" si="368"/>
        <v>0</v>
      </c>
      <c r="AF3831" s="419">
        <f t="shared" si="369"/>
        <v>0</v>
      </c>
      <c r="AG3831" s="419">
        <f t="shared" si="370"/>
        <v>0</v>
      </c>
      <c r="AH3831" s="419">
        <f t="shared" si="371"/>
        <v>0</v>
      </c>
    </row>
    <row r="3832" spans="1:34" ht="14.5" x14ac:dyDescent="0.35">
      <c r="A3832" s="681" t="s">
        <v>14488</v>
      </c>
      <c r="B3832" s="682" t="s">
        <v>14342</v>
      </c>
      <c r="C3832" s="419"/>
      <c r="D3832" s="419"/>
      <c r="E3832" s="419"/>
      <c r="F3832" s="419"/>
      <c r="G3832" s="419"/>
      <c r="H3832" s="419"/>
      <c r="I3832" s="419"/>
      <c r="J3832" s="419"/>
      <c r="K3832" s="419"/>
      <c r="L3832" s="419"/>
      <c r="M3832" t="s">
        <v>14472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 s="419">
        <f t="shared" si="366"/>
        <v>0</v>
      </c>
      <c r="AD3832" s="419">
        <f t="shared" si="367"/>
        <v>0</v>
      </c>
      <c r="AE3832" s="419">
        <f t="shared" si="368"/>
        <v>0</v>
      </c>
      <c r="AF3832" s="419">
        <f t="shared" si="369"/>
        <v>0</v>
      </c>
      <c r="AG3832" s="419">
        <f t="shared" si="370"/>
        <v>0</v>
      </c>
      <c r="AH3832" s="419">
        <f t="shared" si="371"/>
        <v>0</v>
      </c>
    </row>
    <row r="3833" spans="1:34" ht="14.5" x14ac:dyDescent="0.35">
      <c r="A3833" s="681" t="s">
        <v>12412</v>
      </c>
      <c r="B3833" s="682" t="s">
        <v>12411</v>
      </c>
      <c r="C3833" s="419"/>
      <c r="D3833" s="419"/>
      <c r="E3833" s="419"/>
      <c r="F3833" s="419"/>
      <c r="G3833" s="419"/>
      <c r="H3833" s="419"/>
      <c r="I3833" s="419"/>
      <c r="J3833" s="419"/>
      <c r="K3833" s="419"/>
      <c r="L3833" s="419"/>
      <c r="M3833" t="s">
        <v>12413</v>
      </c>
      <c r="N3833">
        <v>1</v>
      </c>
      <c r="O3833">
        <v>0</v>
      </c>
      <c r="P3833">
        <v>1</v>
      </c>
      <c r="Q3833">
        <v>1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 s="419">
        <f t="shared" si="366"/>
        <v>1</v>
      </c>
      <c r="AD3833" s="419">
        <f t="shared" si="367"/>
        <v>0</v>
      </c>
      <c r="AE3833" s="419">
        <f t="shared" si="368"/>
        <v>0</v>
      </c>
      <c r="AF3833" s="419">
        <f t="shared" si="369"/>
        <v>0</v>
      </c>
      <c r="AG3833" s="419">
        <f t="shared" si="370"/>
        <v>0</v>
      </c>
      <c r="AH3833" s="419">
        <f t="shared" si="371"/>
        <v>0</v>
      </c>
    </row>
    <row r="3834" spans="1:34" ht="14.5" x14ac:dyDescent="0.35">
      <c r="A3834" s="681" t="s">
        <v>7914</v>
      </c>
      <c r="B3834" s="682" t="s">
        <v>6918</v>
      </c>
      <c r="C3834" s="419"/>
      <c r="D3834" s="419"/>
      <c r="E3834" s="419"/>
      <c r="F3834" s="419"/>
      <c r="G3834" s="419"/>
      <c r="H3834" s="419"/>
      <c r="I3834" s="419"/>
      <c r="J3834" s="419"/>
      <c r="K3834" s="419"/>
      <c r="L3834" s="419"/>
      <c r="M3834" t="s">
        <v>819</v>
      </c>
      <c r="N3834">
        <v>43</v>
      </c>
      <c r="O3834">
        <v>23</v>
      </c>
      <c r="P3834">
        <v>20</v>
      </c>
      <c r="Q3834">
        <v>13</v>
      </c>
      <c r="R3834">
        <v>9</v>
      </c>
      <c r="S3834">
        <v>9</v>
      </c>
      <c r="T3834">
        <v>6</v>
      </c>
      <c r="U3834">
        <v>6</v>
      </c>
      <c r="V3834">
        <v>0</v>
      </c>
      <c r="W3834">
        <v>5</v>
      </c>
      <c r="X3834">
        <v>6</v>
      </c>
      <c r="Y3834">
        <v>3</v>
      </c>
      <c r="Z3834">
        <v>4</v>
      </c>
      <c r="AA3834">
        <v>5</v>
      </c>
      <c r="AB3834">
        <v>0</v>
      </c>
      <c r="AC3834" s="419">
        <f t="shared" si="366"/>
        <v>8</v>
      </c>
      <c r="AD3834" s="419">
        <f t="shared" si="367"/>
        <v>3</v>
      </c>
      <c r="AE3834" s="419">
        <f t="shared" si="368"/>
        <v>6</v>
      </c>
      <c r="AF3834" s="419">
        <f t="shared" si="369"/>
        <v>2</v>
      </c>
      <c r="AG3834" s="419">
        <f t="shared" si="370"/>
        <v>1</v>
      </c>
      <c r="AH3834" s="419">
        <f t="shared" si="371"/>
        <v>0</v>
      </c>
    </row>
    <row r="3835" spans="1:34" ht="14.5" x14ac:dyDescent="0.35">
      <c r="A3835" s="681" t="s">
        <v>14255</v>
      </c>
      <c r="B3835" s="682" t="s">
        <v>14342</v>
      </c>
      <c r="C3835" s="419"/>
      <c r="D3835" s="419"/>
      <c r="E3835" s="419"/>
      <c r="F3835" s="419"/>
      <c r="G3835" s="419"/>
      <c r="H3835" s="419"/>
      <c r="I3835" s="419"/>
      <c r="J3835" s="419"/>
      <c r="K3835" s="419"/>
      <c r="L3835" s="419"/>
      <c r="M3835" t="s">
        <v>14268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 s="419">
        <f t="shared" si="366"/>
        <v>0</v>
      </c>
      <c r="AD3835" s="419">
        <f t="shared" si="367"/>
        <v>0</v>
      </c>
      <c r="AE3835" s="419">
        <f t="shared" si="368"/>
        <v>0</v>
      </c>
      <c r="AF3835" s="419">
        <f t="shared" si="369"/>
        <v>0</v>
      </c>
      <c r="AG3835" s="419">
        <f t="shared" si="370"/>
        <v>0</v>
      </c>
      <c r="AH3835" s="419">
        <f t="shared" si="371"/>
        <v>0</v>
      </c>
    </row>
    <row r="3836" spans="1:34" ht="14.5" x14ac:dyDescent="0.35">
      <c r="A3836" s="681" t="s">
        <v>14051</v>
      </c>
      <c r="B3836" s="682" t="s">
        <v>14342</v>
      </c>
      <c r="C3836" s="419"/>
      <c r="D3836" s="419"/>
      <c r="E3836" s="419"/>
      <c r="F3836" s="419"/>
      <c r="G3836" s="419"/>
      <c r="H3836" s="419"/>
      <c r="I3836" s="419"/>
      <c r="J3836" s="419"/>
      <c r="K3836" s="419"/>
      <c r="L3836" s="419"/>
      <c r="M3836" t="s">
        <v>19127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 s="419">
        <f t="shared" si="366"/>
        <v>0</v>
      </c>
      <c r="AD3836" s="419">
        <f t="shared" si="367"/>
        <v>0</v>
      </c>
      <c r="AE3836" s="419">
        <f t="shared" si="368"/>
        <v>0</v>
      </c>
      <c r="AF3836" s="419">
        <f t="shared" si="369"/>
        <v>0</v>
      </c>
      <c r="AG3836" s="419">
        <f t="shared" si="370"/>
        <v>0</v>
      </c>
      <c r="AH3836" s="419">
        <f t="shared" si="371"/>
        <v>0</v>
      </c>
    </row>
    <row r="3837" spans="1:34" ht="14.5" x14ac:dyDescent="0.35">
      <c r="A3837" s="681" t="s">
        <v>12425</v>
      </c>
      <c r="B3837" s="682" t="s">
        <v>12424</v>
      </c>
      <c r="C3837" s="419"/>
      <c r="D3837" s="419"/>
      <c r="E3837" s="419"/>
      <c r="F3837" s="419"/>
      <c r="G3837" s="419"/>
      <c r="H3837" s="419"/>
      <c r="I3837" s="419"/>
      <c r="J3837" s="419"/>
      <c r="K3837" s="419"/>
      <c r="L3837" s="419"/>
      <c r="M3837" t="s">
        <v>12426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 s="419">
        <f t="shared" si="366"/>
        <v>0</v>
      </c>
      <c r="AD3837" s="419">
        <f t="shared" si="367"/>
        <v>0</v>
      </c>
      <c r="AE3837" s="419">
        <f t="shared" si="368"/>
        <v>0</v>
      </c>
      <c r="AF3837" s="419">
        <f t="shared" si="369"/>
        <v>0</v>
      </c>
      <c r="AG3837" s="419">
        <f t="shared" si="370"/>
        <v>0</v>
      </c>
      <c r="AH3837" s="419">
        <f t="shared" si="371"/>
        <v>0</v>
      </c>
    </row>
    <row r="3838" spans="1:34" ht="14.5" x14ac:dyDescent="0.35">
      <c r="A3838" s="681" t="s">
        <v>12429</v>
      </c>
      <c r="B3838" s="682" t="s">
        <v>12428</v>
      </c>
      <c r="C3838" s="419"/>
      <c r="D3838" s="419"/>
      <c r="E3838" s="419"/>
      <c r="F3838" s="419"/>
      <c r="G3838" s="419"/>
      <c r="H3838" s="419"/>
      <c r="I3838" s="419"/>
      <c r="J3838" s="419"/>
      <c r="K3838" s="419"/>
      <c r="L3838" s="419"/>
      <c r="M3838" t="s">
        <v>12430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 s="419">
        <f t="shared" si="366"/>
        <v>0</v>
      </c>
      <c r="AD3838" s="419">
        <f t="shared" si="367"/>
        <v>0</v>
      </c>
      <c r="AE3838" s="419">
        <f t="shared" si="368"/>
        <v>0</v>
      </c>
      <c r="AF3838" s="419">
        <f t="shared" si="369"/>
        <v>0</v>
      </c>
      <c r="AG3838" s="419">
        <f t="shared" si="370"/>
        <v>0</v>
      </c>
      <c r="AH3838" s="419">
        <f t="shared" si="371"/>
        <v>0</v>
      </c>
    </row>
    <row r="3839" spans="1:34" ht="14.5" x14ac:dyDescent="0.35">
      <c r="A3839" s="681" t="s">
        <v>12436</v>
      </c>
      <c r="B3839" s="682" t="s">
        <v>12435</v>
      </c>
      <c r="C3839" s="419"/>
      <c r="D3839" s="419"/>
      <c r="E3839" s="419"/>
      <c r="F3839" s="419"/>
      <c r="G3839" s="419"/>
      <c r="H3839" s="419"/>
      <c r="I3839" s="419"/>
      <c r="J3839" s="419"/>
      <c r="K3839" s="419"/>
      <c r="L3839" s="419"/>
      <c r="M3839" t="s">
        <v>12437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 s="419">
        <f t="shared" si="366"/>
        <v>0</v>
      </c>
      <c r="AD3839" s="419">
        <f t="shared" si="367"/>
        <v>0</v>
      </c>
      <c r="AE3839" s="419">
        <f t="shared" si="368"/>
        <v>0</v>
      </c>
      <c r="AF3839" s="419">
        <f t="shared" si="369"/>
        <v>0</v>
      </c>
      <c r="AG3839" s="419">
        <f t="shared" si="370"/>
        <v>0</v>
      </c>
      <c r="AH3839" s="419">
        <f t="shared" si="371"/>
        <v>0</v>
      </c>
    </row>
    <row r="3840" spans="1:34" ht="14.5" x14ac:dyDescent="0.35">
      <c r="A3840" s="681" t="s">
        <v>12441</v>
      </c>
      <c r="B3840" s="682" t="s">
        <v>12440</v>
      </c>
      <c r="C3840" s="419"/>
      <c r="D3840" s="419"/>
      <c r="E3840" s="419"/>
      <c r="F3840" s="419"/>
      <c r="G3840" s="419"/>
      <c r="H3840" s="419"/>
      <c r="I3840" s="419"/>
      <c r="J3840" s="419"/>
      <c r="K3840" s="419"/>
      <c r="L3840" s="419"/>
      <c r="M3840" t="s">
        <v>12442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 s="419">
        <f t="shared" si="366"/>
        <v>0</v>
      </c>
      <c r="AD3840" s="419">
        <f t="shared" si="367"/>
        <v>0</v>
      </c>
      <c r="AE3840" s="419">
        <f t="shared" si="368"/>
        <v>0</v>
      </c>
      <c r="AF3840" s="419">
        <f t="shared" si="369"/>
        <v>0</v>
      </c>
      <c r="AG3840" s="419">
        <f t="shared" si="370"/>
        <v>0</v>
      </c>
      <c r="AH3840" s="419">
        <f t="shared" si="371"/>
        <v>0</v>
      </c>
    </row>
    <row r="3841" spans="1:34" ht="14.5" x14ac:dyDescent="0.35">
      <c r="A3841" s="681" t="s">
        <v>12445</v>
      </c>
      <c r="B3841" s="682" t="s">
        <v>12444</v>
      </c>
      <c r="C3841" s="419"/>
      <c r="D3841" s="419"/>
      <c r="E3841" s="419"/>
      <c r="F3841" s="419"/>
      <c r="G3841" s="419"/>
      <c r="H3841" s="419"/>
      <c r="I3841" s="419"/>
      <c r="J3841" s="419"/>
      <c r="K3841" s="419"/>
      <c r="L3841" s="419"/>
      <c r="M3841" t="s">
        <v>12446</v>
      </c>
      <c r="N3841">
        <v>2</v>
      </c>
      <c r="O3841">
        <v>1</v>
      </c>
      <c r="P3841">
        <v>1</v>
      </c>
      <c r="Q3841">
        <v>2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1</v>
      </c>
      <c r="X3841">
        <v>0</v>
      </c>
      <c r="Y3841">
        <v>0</v>
      </c>
      <c r="Z3841">
        <v>0</v>
      </c>
      <c r="AA3841">
        <v>0</v>
      </c>
      <c r="AB3841">
        <v>0</v>
      </c>
      <c r="AC3841" s="419">
        <f t="shared" si="366"/>
        <v>1</v>
      </c>
      <c r="AD3841" s="419">
        <f t="shared" si="367"/>
        <v>0</v>
      </c>
      <c r="AE3841" s="419">
        <f t="shared" si="368"/>
        <v>0</v>
      </c>
      <c r="AF3841" s="419">
        <f t="shared" si="369"/>
        <v>0</v>
      </c>
      <c r="AG3841" s="419">
        <f t="shared" si="370"/>
        <v>0</v>
      </c>
      <c r="AH3841" s="419">
        <f t="shared" si="371"/>
        <v>0</v>
      </c>
    </row>
    <row r="3842" spans="1:34" ht="14.5" x14ac:dyDescent="0.35">
      <c r="A3842" s="681" t="s">
        <v>12421</v>
      </c>
      <c r="B3842" s="682" t="s">
        <v>12420</v>
      </c>
      <c r="C3842" s="419"/>
      <c r="D3842" s="419"/>
      <c r="E3842" s="419"/>
      <c r="F3842" s="419"/>
      <c r="G3842" s="419"/>
      <c r="H3842" s="419"/>
      <c r="I3842" s="419"/>
      <c r="J3842" s="419"/>
      <c r="K3842" s="419"/>
      <c r="L3842" s="419"/>
      <c r="M3842" t="s">
        <v>12422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 s="419">
        <f t="shared" si="366"/>
        <v>0</v>
      </c>
      <c r="AD3842" s="419">
        <f t="shared" si="367"/>
        <v>0</v>
      </c>
      <c r="AE3842" s="419">
        <f t="shared" si="368"/>
        <v>0</v>
      </c>
      <c r="AF3842" s="419">
        <f t="shared" si="369"/>
        <v>0</v>
      </c>
      <c r="AG3842" s="419">
        <f t="shared" si="370"/>
        <v>0</v>
      </c>
      <c r="AH3842" s="419">
        <f t="shared" si="371"/>
        <v>0</v>
      </c>
    </row>
    <row r="3843" spans="1:34" ht="14.5" x14ac:dyDescent="0.35">
      <c r="A3843" s="681" t="s">
        <v>12416</v>
      </c>
      <c r="B3843" s="682" t="s">
        <v>12415</v>
      </c>
      <c r="C3843" s="419"/>
      <c r="D3843" s="419"/>
      <c r="E3843" s="419"/>
      <c r="F3843" s="419"/>
      <c r="G3843" s="419"/>
      <c r="H3843" s="419"/>
      <c r="I3843" s="419"/>
      <c r="J3843" s="419"/>
      <c r="K3843" s="419"/>
      <c r="L3843" s="419"/>
      <c r="M3843" t="s">
        <v>12417</v>
      </c>
      <c r="N3843">
        <v>15</v>
      </c>
      <c r="O3843">
        <v>11</v>
      </c>
      <c r="P3843">
        <v>4</v>
      </c>
      <c r="Q3843">
        <v>4</v>
      </c>
      <c r="R3843">
        <v>4</v>
      </c>
      <c r="S3843">
        <v>3</v>
      </c>
      <c r="T3843">
        <v>3</v>
      </c>
      <c r="U3843">
        <v>1</v>
      </c>
      <c r="V3843">
        <v>0</v>
      </c>
      <c r="W3843">
        <v>4</v>
      </c>
      <c r="X3843">
        <v>2</v>
      </c>
      <c r="Y3843">
        <v>3</v>
      </c>
      <c r="Z3843">
        <v>2</v>
      </c>
      <c r="AA3843">
        <v>0</v>
      </c>
      <c r="AB3843">
        <v>0</v>
      </c>
      <c r="AC3843" s="419">
        <f t="shared" si="366"/>
        <v>0</v>
      </c>
      <c r="AD3843" s="419">
        <f t="shared" si="367"/>
        <v>2</v>
      </c>
      <c r="AE3843" s="419">
        <f t="shared" si="368"/>
        <v>0</v>
      </c>
      <c r="AF3843" s="419">
        <f t="shared" si="369"/>
        <v>1</v>
      </c>
      <c r="AG3843" s="419">
        <f t="shared" si="370"/>
        <v>1</v>
      </c>
      <c r="AH3843" s="419">
        <f t="shared" si="371"/>
        <v>0</v>
      </c>
    </row>
    <row r="3844" spans="1:34" ht="14.5" x14ac:dyDescent="0.35">
      <c r="A3844" s="681" t="s">
        <v>7919</v>
      </c>
      <c r="B3844" s="682" t="s">
        <v>6920</v>
      </c>
      <c r="C3844" s="419"/>
      <c r="D3844" s="419"/>
      <c r="E3844" s="419"/>
      <c r="F3844" s="419"/>
      <c r="G3844" s="419"/>
      <c r="H3844" s="419"/>
      <c r="I3844" s="419"/>
      <c r="J3844" s="419"/>
      <c r="K3844" s="419"/>
      <c r="L3844" s="419"/>
      <c r="M3844" t="s">
        <v>8772</v>
      </c>
      <c r="N3844">
        <v>2</v>
      </c>
      <c r="O3844">
        <v>1</v>
      </c>
      <c r="P3844">
        <v>1</v>
      </c>
      <c r="Q3844">
        <v>0</v>
      </c>
      <c r="R3844">
        <v>0</v>
      </c>
      <c r="S3844">
        <v>0</v>
      </c>
      <c r="T3844">
        <v>2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1</v>
      </c>
      <c r="AA3844">
        <v>0</v>
      </c>
      <c r="AB3844">
        <v>0</v>
      </c>
      <c r="AC3844" s="419">
        <f t="shared" si="366"/>
        <v>0</v>
      </c>
      <c r="AD3844" s="419">
        <f t="shared" si="367"/>
        <v>0</v>
      </c>
      <c r="AE3844" s="419">
        <f t="shared" si="368"/>
        <v>0</v>
      </c>
      <c r="AF3844" s="419">
        <f t="shared" si="369"/>
        <v>1</v>
      </c>
      <c r="AG3844" s="419">
        <f t="shared" si="370"/>
        <v>0</v>
      </c>
      <c r="AH3844" s="419">
        <f t="shared" si="371"/>
        <v>0</v>
      </c>
    </row>
    <row r="3845" spans="1:34" ht="14.5" x14ac:dyDescent="0.35">
      <c r="A3845" s="681" t="s">
        <v>7920</v>
      </c>
      <c r="B3845" s="682" t="s">
        <v>6922</v>
      </c>
      <c r="C3845" s="419"/>
      <c r="D3845" s="419"/>
      <c r="E3845" s="419"/>
      <c r="F3845" s="419"/>
      <c r="G3845" s="419"/>
      <c r="H3845" s="419"/>
      <c r="I3845" s="419"/>
      <c r="J3845" s="419"/>
      <c r="K3845" s="419"/>
      <c r="L3845" s="419"/>
      <c r="M3845" t="s">
        <v>4617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 s="419">
        <f t="shared" ref="AC3845:AC3908" si="372">+Q3845-W3845</f>
        <v>0</v>
      </c>
      <c r="AD3845" s="419">
        <f t="shared" ref="AD3845:AD3908" si="373">+R3845-X3845</f>
        <v>0</v>
      </c>
      <c r="AE3845" s="419">
        <f t="shared" ref="AE3845:AE3908" si="374">+S3845-Y3845</f>
        <v>0</v>
      </c>
      <c r="AF3845" s="419">
        <f t="shared" ref="AF3845:AF3908" si="375">+T3845-Z3845</f>
        <v>0</v>
      </c>
      <c r="AG3845" s="419">
        <f t="shared" ref="AG3845:AG3908" si="376">+U3845-AA3845</f>
        <v>0</v>
      </c>
      <c r="AH3845" s="419">
        <f t="shared" ref="AH3845:AH3908" si="377">+V3845-AB3845</f>
        <v>0</v>
      </c>
    </row>
    <row r="3846" spans="1:34" ht="14.5" x14ac:dyDescent="0.35">
      <c r="A3846" s="681" t="s">
        <v>7921</v>
      </c>
      <c r="B3846" s="682" t="s">
        <v>6923</v>
      </c>
      <c r="C3846" s="419"/>
      <c r="D3846" s="419"/>
      <c r="E3846" s="419"/>
      <c r="F3846" s="419"/>
      <c r="G3846" s="419"/>
      <c r="H3846" s="419"/>
      <c r="I3846" s="419"/>
      <c r="J3846" s="419"/>
      <c r="K3846" s="419"/>
      <c r="L3846" s="419"/>
      <c r="M3846" t="s">
        <v>6924</v>
      </c>
      <c r="N3846">
        <v>8</v>
      </c>
      <c r="O3846">
        <v>4</v>
      </c>
      <c r="P3846">
        <v>4</v>
      </c>
      <c r="Q3846">
        <v>3</v>
      </c>
      <c r="R3846">
        <v>1</v>
      </c>
      <c r="S3846">
        <v>1</v>
      </c>
      <c r="T3846">
        <v>0</v>
      </c>
      <c r="U3846">
        <v>3</v>
      </c>
      <c r="V3846">
        <v>0</v>
      </c>
      <c r="W3846">
        <v>3</v>
      </c>
      <c r="X3846">
        <v>0</v>
      </c>
      <c r="Y3846">
        <v>0</v>
      </c>
      <c r="Z3846">
        <v>0</v>
      </c>
      <c r="AA3846">
        <v>1</v>
      </c>
      <c r="AB3846">
        <v>0</v>
      </c>
      <c r="AC3846" s="419">
        <f t="shared" si="372"/>
        <v>0</v>
      </c>
      <c r="AD3846" s="419">
        <f t="shared" si="373"/>
        <v>1</v>
      </c>
      <c r="AE3846" s="419">
        <f t="shared" si="374"/>
        <v>1</v>
      </c>
      <c r="AF3846" s="419">
        <f t="shared" si="375"/>
        <v>0</v>
      </c>
      <c r="AG3846" s="419">
        <f t="shared" si="376"/>
        <v>2</v>
      </c>
      <c r="AH3846" s="419">
        <f t="shared" si="377"/>
        <v>0</v>
      </c>
    </row>
    <row r="3847" spans="1:34" ht="14.5" x14ac:dyDescent="0.35">
      <c r="A3847" s="681" t="s">
        <v>7922</v>
      </c>
      <c r="B3847" s="682" t="s">
        <v>6925</v>
      </c>
      <c r="C3847" s="419"/>
      <c r="D3847" s="419"/>
      <c r="E3847" s="419"/>
      <c r="F3847" s="419"/>
      <c r="G3847" s="419"/>
      <c r="H3847" s="419"/>
      <c r="I3847" s="419"/>
      <c r="J3847" s="419"/>
      <c r="K3847" s="419"/>
      <c r="L3847" s="419"/>
      <c r="M3847" t="s">
        <v>6926</v>
      </c>
      <c r="N3847">
        <v>3</v>
      </c>
      <c r="O3847">
        <v>2</v>
      </c>
      <c r="P3847">
        <v>1</v>
      </c>
      <c r="Q3847">
        <v>0</v>
      </c>
      <c r="R3847">
        <v>0</v>
      </c>
      <c r="S3847">
        <v>0</v>
      </c>
      <c r="T3847">
        <v>0</v>
      </c>
      <c r="U3847">
        <v>3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2</v>
      </c>
      <c r="AB3847">
        <v>0</v>
      </c>
      <c r="AC3847" s="419">
        <f t="shared" si="372"/>
        <v>0</v>
      </c>
      <c r="AD3847" s="419">
        <f t="shared" si="373"/>
        <v>0</v>
      </c>
      <c r="AE3847" s="419">
        <f t="shared" si="374"/>
        <v>0</v>
      </c>
      <c r="AF3847" s="419">
        <f t="shared" si="375"/>
        <v>0</v>
      </c>
      <c r="AG3847" s="419">
        <f t="shared" si="376"/>
        <v>1</v>
      </c>
      <c r="AH3847" s="419">
        <f t="shared" si="377"/>
        <v>0</v>
      </c>
    </row>
    <row r="3848" spans="1:34" ht="14.5" x14ac:dyDescent="0.35">
      <c r="A3848" s="681" t="s">
        <v>12433</v>
      </c>
      <c r="B3848" s="682" t="s">
        <v>12432</v>
      </c>
      <c r="C3848" s="419"/>
      <c r="D3848" s="419"/>
      <c r="E3848" s="419"/>
      <c r="F3848" s="419"/>
      <c r="G3848" s="419"/>
      <c r="H3848" s="419"/>
      <c r="I3848" s="419"/>
      <c r="J3848" s="419"/>
      <c r="K3848" s="419"/>
      <c r="L3848" s="419"/>
      <c r="M3848" t="s">
        <v>12434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 s="419">
        <f t="shared" si="372"/>
        <v>0</v>
      </c>
      <c r="AD3848" s="419">
        <f t="shared" si="373"/>
        <v>0</v>
      </c>
      <c r="AE3848" s="419">
        <f t="shared" si="374"/>
        <v>0</v>
      </c>
      <c r="AF3848" s="419">
        <f t="shared" si="375"/>
        <v>0</v>
      </c>
      <c r="AG3848" s="419">
        <f t="shared" si="376"/>
        <v>0</v>
      </c>
      <c r="AH3848" s="419">
        <f t="shared" si="377"/>
        <v>0</v>
      </c>
    </row>
    <row r="3849" spans="1:34" ht="14.5" x14ac:dyDescent="0.35">
      <c r="A3849" s="681" t="s">
        <v>8770</v>
      </c>
      <c r="B3849" s="682" t="s">
        <v>8768</v>
      </c>
      <c r="C3849" s="419"/>
      <c r="D3849" s="419"/>
      <c r="E3849" s="419"/>
      <c r="F3849" s="419"/>
      <c r="G3849" s="419"/>
      <c r="H3849" s="419"/>
      <c r="I3849" s="419"/>
      <c r="J3849" s="419"/>
      <c r="K3849" s="419"/>
      <c r="L3849" s="419"/>
      <c r="M3849" t="s">
        <v>8769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 s="419">
        <f t="shared" si="372"/>
        <v>0</v>
      </c>
      <c r="AD3849" s="419">
        <f t="shared" si="373"/>
        <v>0</v>
      </c>
      <c r="AE3849" s="419">
        <f t="shared" si="374"/>
        <v>0</v>
      </c>
      <c r="AF3849" s="419">
        <f t="shared" si="375"/>
        <v>0</v>
      </c>
      <c r="AG3849" s="419">
        <f t="shared" si="376"/>
        <v>0</v>
      </c>
      <c r="AH3849" s="419">
        <f t="shared" si="377"/>
        <v>0</v>
      </c>
    </row>
    <row r="3850" spans="1:34" ht="14.5" x14ac:dyDescent="0.35">
      <c r="A3850" s="681" t="s">
        <v>14256</v>
      </c>
      <c r="B3850" s="682" t="s">
        <v>14342</v>
      </c>
      <c r="C3850" s="419"/>
      <c r="D3850" s="419"/>
      <c r="E3850" s="419"/>
      <c r="F3850" s="419"/>
      <c r="G3850" s="419"/>
      <c r="H3850" s="419"/>
      <c r="I3850" s="419"/>
      <c r="J3850" s="419"/>
      <c r="K3850" s="419"/>
      <c r="L3850" s="419"/>
      <c r="M3850" t="s">
        <v>14269</v>
      </c>
      <c r="N3850">
        <v>1</v>
      </c>
      <c r="O3850">
        <v>1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0</v>
      </c>
      <c r="AB3850">
        <v>0</v>
      </c>
      <c r="AC3850" s="419">
        <f t="shared" si="372"/>
        <v>0</v>
      </c>
      <c r="AD3850" s="419">
        <f t="shared" si="373"/>
        <v>0</v>
      </c>
      <c r="AE3850" s="419">
        <f t="shared" si="374"/>
        <v>0</v>
      </c>
      <c r="AF3850" s="419">
        <f t="shared" si="375"/>
        <v>0</v>
      </c>
      <c r="AG3850" s="419">
        <f t="shared" si="376"/>
        <v>0</v>
      </c>
      <c r="AH3850" s="419">
        <f t="shared" si="377"/>
        <v>0</v>
      </c>
    </row>
    <row r="3851" spans="1:34" ht="14.5" x14ac:dyDescent="0.35">
      <c r="A3851" s="681" t="s">
        <v>14054</v>
      </c>
      <c r="B3851" s="682" t="s">
        <v>14342</v>
      </c>
      <c r="C3851" s="419"/>
      <c r="D3851" s="419"/>
      <c r="E3851" s="419"/>
      <c r="F3851" s="419"/>
      <c r="G3851" s="419"/>
      <c r="H3851" s="419"/>
      <c r="I3851" s="419"/>
      <c r="J3851" s="419"/>
      <c r="K3851" s="419"/>
      <c r="L3851" s="419"/>
      <c r="M3851" t="s">
        <v>14053</v>
      </c>
      <c r="N3851">
        <v>2</v>
      </c>
      <c r="O3851">
        <v>1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2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1</v>
      </c>
      <c r="AB3851">
        <v>0</v>
      </c>
      <c r="AC3851" s="419">
        <f t="shared" si="372"/>
        <v>0</v>
      </c>
      <c r="AD3851" s="419">
        <f t="shared" si="373"/>
        <v>0</v>
      </c>
      <c r="AE3851" s="419">
        <f t="shared" si="374"/>
        <v>0</v>
      </c>
      <c r="AF3851" s="419">
        <f t="shared" si="375"/>
        <v>0</v>
      </c>
      <c r="AG3851" s="419">
        <f t="shared" si="376"/>
        <v>1</v>
      </c>
      <c r="AH3851" s="419">
        <f t="shared" si="377"/>
        <v>0</v>
      </c>
    </row>
    <row r="3852" spans="1:34" ht="14.5" x14ac:dyDescent="0.35">
      <c r="A3852" s="681" t="s">
        <v>7939</v>
      </c>
      <c r="B3852" s="682" t="s">
        <v>6928</v>
      </c>
      <c r="C3852" s="419"/>
      <c r="D3852" s="419"/>
      <c r="E3852" s="419"/>
      <c r="F3852" s="419"/>
      <c r="G3852" s="419"/>
      <c r="H3852" s="419"/>
      <c r="I3852" s="419"/>
      <c r="J3852" s="419"/>
      <c r="K3852" s="419"/>
      <c r="L3852" s="419"/>
      <c r="M3852" t="s">
        <v>6929</v>
      </c>
      <c r="N3852">
        <v>10</v>
      </c>
      <c r="O3852">
        <v>7</v>
      </c>
      <c r="P3852">
        <v>3</v>
      </c>
      <c r="Q3852">
        <v>4</v>
      </c>
      <c r="R3852">
        <v>2</v>
      </c>
      <c r="S3852">
        <v>2</v>
      </c>
      <c r="T3852">
        <v>0</v>
      </c>
      <c r="U3852">
        <v>2</v>
      </c>
      <c r="V3852">
        <v>0</v>
      </c>
      <c r="W3852">
        <v>2</v>
      </c>
      <c r="X3852">
        <v>2</v>
      </c>
      <c r="Y3852">
        <v>2</v>
      </c>
      <c r="Z3852">
        <v>0</v>
      </c>
      <c r="AA3852">
        <v>1</v>
      </c>
      <c r="AB3852">
        <v>0</v>
      </c>
      <c r="AC3852" s="419">
        <f t="shared" si="372"/>
        <v>2</v>
      </c>
      <c r="AD3852" s="419">
        <f t="shared" si="373"/>
        <v>0</v>
      </c>
      <c r="AE3852" s="419">
        <f t="shared" si="374"/>
        <v>0</v>
      </c>
      <c r="AF3852" s="419">
        <f t="shared" si="375"/>
        <v>0</v>
      </c>
      <c r="AG3852" s="419">
        <f t="shared" si="376"/>
        <v>1</v>
      </c>
      <c r="AH3852" s="419">
        <f t="shared" si="377"/>
        <v>0</v>
      </c>
    </row>
    <row r="3853" spans="1:34" ht="14.5" x14ac:dyDescent="0.35">
      <c r="A3853" s="681" t="s">
        <v>12457</v>
      </c>
      <c r="B3853" s="682" t="s">
        <v>12456</v>
      </c>
      <c r="C3853" s="419"/>
      <c r="D3853" s="419"/>
      <c r="E3853" s="419"/>
      <c r="F3853" s="419"/>
      <c r="G3853" s="419"/>
      <c r="H3853" s="419"/>
      <c r="I3853" s="419"/>
      <c r="J3853" s="419"/>
      <c r="K3853" s="419"/>
      <c r="L3853" s="419"/>
      <c r="M3853" t="s">
        <v>79</v>
      </c>
      <c r="N3853">
        <v>3</v>
      </c>
      <c r="O3853">
        <v>1</v>
      </c>
      <c r="P3853">
        <v>2</v>
      </c>
      <c r="Q3853">
        <v>0</v>
      </c>
      <c r="R3853">
        <v>1</v>
      </c>
      <c r="S3853">
        <v>2</v>
      </c>
      <c r="T3853">
        <v>0</v>
      </c>
      <c r="U3853">
        <v>0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0</v>
      </c>
      <c r="AB3853">
        <v>0</v>
      </c>
      <c r="AC3853" s="419">
        <f t="shared" si="372"/>
        <v>0</v>
      </c>
      <c r="AD3853" s="419">
        <f t="shared" si="373"/>
        <v>0</v>
      </c>
      <c r="AE3853" s="419">
        <f t="shared" si="374"/>
        <v>2</v>
      </c>
      <c r="AF3853" s="419">
        <f t="shared" si="375"/>
        <v>0</v>
      </c>
      <c r="AG3853" s="419">
        <f t="shared" si="376"/>
        <v>0</v>
      </c>
      <c r="AH3853" s="419">
        <f t="shared" si="377"/>
        <v>0</v>
      </c>
    </row>
    <row r="3854" spans="1:34" ht="14.5" x14ac:dyDescent="0.35">
      <c r="A3854" s="681" t="s">
        <v>7932</v>
      </c>
      <c r="B3854" s="682" t="s">
        <v>6930</v>
      </c>
      <c r="C3854" s="419"/>
      <c r="D3854" s="419"/>
      <c r="E3854" s="419"/>
      <c r="F3854" s="419"/>
      <c r="G3854" s="419"/>
      <c r="H3854" s="419"/>
      <c r="I3854" s="419"/>
      <c r="J3854" s="419"/>
      <c r="K3854" s="419"/>
      <c r="L3854" s="419"/>
      <c r="M3854" t="s">
        <v>6931</v>
      </c>
      <c r="N3854">
        <v>3</v>
      </c>
      <c r="O3854">
        <v>2</v>
      </c>
      <c r="P3854">
        <v>1</v>
      </c>
      <c r="Q3854">
        <v>0</v>
      </c>
      <c r="R3854">
        <v>0</v>
      </c>
      <c r="S3854">
        <v>0</v>
      </c>
      <c r="T3854">
        <v>3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2</v>
      </c>
      <c r="AA3854">
        <v>0</v>
      </c>
      <c r="AB3854">
        <v>0</v>
      </c>
      <c r="AC3854" s="419">
        <f t="shared" si="372"/>
        <v>0</v>
      </c>
      <c r="AD3854" s="419">
        <f t="shared" si="373"/>
        <v>0</v>
      </c>
      <c r="AE3854" s="419">
        <f t="shared" si="374"/>
        <v>0</v>
      </c>
      <c r="AF3854" s="419">
        <f t="shared" si="375"/>
        <v>1</v>
      </c>
      <c r="AG3854" s="419">
        <f t="shared" si="376"/>
        <v>0</v>
      </c>
      <c r="AH3854" s="419">
        <f t="shared" si="377"/>
        <v>0</v>
      </c>
    </row>
    <row r="3855" spans="1:34" ht="14.5" x14ac:dyDescent="0.35">
      <c r="A3855" s="681" t="s">
        <v>12459</v>
      </c>
      <c r="B3855" s="682" t="s">
        <v>12458</v>
      </c>
      <c r="C3855" s="419"/>
      <c r="D3855" s="419"/>
      <c r="E3855" s="419"/>
      <c r="F3855" s="419"/>
      <c r="G3855" s="419"/>
      <c r="H3855" s="419"/>
      <c r="I3855" s="419"/>
      <c r="J3855" s="419"/>
      <c r="K3855" s="419"/>
      <c r="L3855" s="419"/>
      <c r="M3855" t="s">
        <v>12460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 s="419">
        <f t="shared" si="372"/>
        <v>0</v>
      </c>
      <c r="AD3855" s="419">
        <f t="shared" si="373"/>
        <v>0</v>
      </c>
      <c r="AE3855" s="419">
        <f t="shared" si="374"/>
        <v>0</v>
      </c>
      <c r="AF3855" s="419">
        <f t="shared" si="375"/>
        <v>0</v>
      </c>
      <c r="AG3855" s="419">
        <f t="shared" si="376"/>
        <v>0</v>
      </c>
      <c r="AH3855" s="419">
        <f t="shared" si="377"/>
        <v>0</v>
      </c>
    </row>
    <row r="3856" spans="1:34" ht="14.5" x14ac:dyDescent="0.35">
      <c r="A3856" s="681" t="s">
        <v>8779</v>
      </c>
      <c r="B3856" s="682" t="s">
        <v>8777</v>
      </c>
      <c r="C3856" s="419"/>
      <c r="D3856" s="419"/>
      <c r="E3856" s="419"/>
      <c r="F3856" s="419"/>
      <c r="G3856" s="419"/>
      <c r="H3856" s="419"/>
      <c r="I3856" s="419"/>
      <c r="J3856" s="419"/>
      <c r="K3856" s="419"/>
      <c r="L3856" s="419"/>
      <c r="M3856" t="s">
        <v>8778</v>
      </c>
      <c r="N3856">
        <v>12</v>
      </c>
      <c r="O3856">
        <v>8</v>
      </c>
      <c r="P3856">
        <v>4</v>
      </c>
      <c r="Q3856">
        <v>2</v>
      </c>
      <c r="R3856">
        <v>4</v>
      </c>
      <c r="S3856">
        <v>2</v>
      </c>
      <c r="T3856">
        <v>0</v>
      </c>
      <c r="U3856">
        <v>0</v>
      </c>
      <c r="V3856">
        <v>4</v>
      </c>
      <c r="W3856">
        <v>2</v>
      </c>
      <c r="X3856">
        <v>3</v>
      </c>
      <c r="Y3856">
        <v>1</v>
      </c>
      <c r="Z3856">
        <v>0</v>
      </c>
      <c r="AA3856">
        <v>0</v>
      </c>
      <c r="AB3856">
        <v>2</v>
      </c>
      <c r="AC3856" s="419">
        <f t="shared" si="372"/>
        <v>0</v>
      </c>
      <c r="AD3856" s="419">
        <f t="shared" si="373"/>
        <v>1</v>
      </c>
      <c r="AE3856" s="419">
        <f t="shared" si="374"/>
        <v>1</v>
      </c>
      <c r="AF3856" s="419">
        <f t="shared" si="375"/>
        <v>0</v>
      </c>
      <c r="AG3856" s="419">
        <f t="shared" si="376"/>
        <v>0</v>
      </c>
      <c r="AH3856" s="419">
        <f t="shared" si="377"/>
        <v>2</v>
      </c>
    </row>
    <row r="3857" spans="1:34" ht="14.5" x14ac:dyDescent="0.35">
      <c r="A3857" s="681" t="s">
        <v>12466</v>
      </c>
      <c r="B3857" s="682" t="s">
        <v>12465</v>
      </c>
      <c r="C3857" s="419"/>
      <c r="D3857" s="419"/>
      <c r="E3857" s="419"/>
      <c r="F3857" s="419"/>
      <c r="G3857" s="419"/>
      <c r="H3857" s="419"/>
      <c r="I3857" s="419"/>
      <c r="J3857" s="419"/>
      <c r="K3857" s="419"/>
      <c r="L3857" s="419"/>
      <c r="M3857" t="s">
        <v>10725</v>
      </c>
      <c r="N3857">
        <v>3</v>
      </c>
      <c r="O3857">
        <v>2</v>
      </c>
      <c r="P3857">
        <v>1</v>
      </c>
      <c r="Q3857">
        <v>0</v>
      </c>
      <c r="R3857">
        <v>0</v>
      </c>
      <c r="S3857">
        <v>0</v>
      </c>
      <c r="T3857">
        <v>2</v>
      </c>
      <c r="U3857">
        <v>1</v>
      </c>
      <c r="V3857">
        <v>0</v>
      </c>
      <c r="W3857">
        <v>0</v>
      </c>
      <c r="X3857">
        <v>0</v>
      </c>
      <c r="Y3857">
        <v>0</v>
      </c>
      <c r="Z3857">
        <v>1</v>
      </c>
      <c r="AA3857">
        <v>1</v>
      </c>
      <c r="AB3857">
        <v>0</v>
      </c>
      <c r="AC3857" s="419">
        <f t="shared" si="372"/>
        <v>0</v>
      </c>
      <c r="AD3857" s="419">
        <f t="shared" si="373"/>
        <v>0</v>
      </c>
      <c r="AE3857" s="419">
        <f t="shared" si="374"/>
        <v>0</v>
      </c>
      <c r="AF3857" s="419">
        <f t="shared" si="375"/>
        <v>1</v>
      </c>
      <c r="AG3857" s="419">
        <f t="shared" si="376"/>
        <v>0</v>
      </c>
      <c r="AH3857" s="419">
        <f t="shared" si="377"/>
        <v>0</v>
      </c>
    </row>
    <row r="3858" spans="1:34" ht="14.5" x14ac:dyDescent="0.35">
      <c r="A3858" s="681" t="s">
        <v>7954</v>
      </c>
      <c r="B3858" s="682" t="s">
        <v>6932</v>
      </c>
      <c r="C3858" s="419"/>
      <c r="D3858" s="419"/>
      <c r="E3858" s="419"/>
      <c r="F3858" s="419"/>
      <c r="G3858" s="419"/>
      <c r="H3858" s="419"/>
      <c r="I3858" s="419"/>
      <c r="J3858" s="419"/>
      <c r="K3858" s="419"/>
      <c r="L3858" s="419"/>
      <c r="M3858" t="s">
        <v>1491</v>
      </c>
      <c r="N3858">
        <v>14</v>
      </c>
      <c r="O3858">
        <v>2</v>
      </c>
      <c r="P3858">
        <v>12</v>
      </c>
      <c r="Q3858">
        <v>0</v>
      </c>
      <c r="R3858">
        <v>3</v>
      </c>
      <c r="S3858">
        <v>2</v>
      </c>
      <c r="T3858">
        <v>2</v>
      </c>
      <c r="U3858">
        <v>4</v>
      </c>
      <c r="V3858">
        <v>3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 s="419">
        <f t="shared" si="372"/>
        <v>0</v>
      </c>
      <c r="AD3858" s="419">
        <f t="shared" si="373"/>
        <v>2</v>
      </c>
      <c r="AE3858" s="419">
        <f t="shared" si="374"/>
        <v>2</v>
      </c>
      <c r="AF3858" s="419">
        <f t="shared" si="375"/>
        <v>2</v>
      </c>
      <c r="AG3858" s="419">
        <f t="shared" si="376"/>
        <v>3</v>
      </c>
      <c r="AH3858" s="419">
        <f t="shared" si="377"/>
        <v>3</v>
      </c>
    </row>
    <row r="3859" spans="1:34" ht="14.5" x14ac:dyDescent="0.35">
      <c r="A3859" s="681" t="s">
        <v>12470</v>
      </c>
      <c r="B3859" s="682" t="s">
        <v>12469</v>
      </c>
      <c r="C3859" s="419"/>
      <c r="D3859" s="419"/>
      <c r="E3859" s="419"/>
      <c r="F3859" s="419"/>
      <c r="G3859" s="419"/>
      <c r="H3859" s="419"/>
      <c r="I3859" s="419"/>
      <c r="J3859" s="419"/>
      <c r="K3859" s="419"/>
      <c r="L3859" s="419"/>
      <c r="M3859" t="s">
        <v>12471</v>
      </c>
      <c r="N3859">
        <v>1</v>
      </c>
      <c r="O3859">
        <v>0</v>
      </c>
      <c r="P3859">
        <v>1</v>
      </c>
      <c r="Q3859">
        <v>0</v>
      </c>
      <c r="R3859">
        <v>0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 s="419">
        <f t="shared" si="372"/>
        <v>0</v>
      </c>
      <c r="AD3859" s="419">
        <f t="shared" si="373"/>
        <v>0</v>
      </c>
      <c r="AE3859" s="419">
        <f t="shared" si="374"/>
        <v>0</v>
      </c>
      <c r="AF3859" s="419">
        <f t="shared" si="375"/>
        <v>0</v>
      </c>
      <c r="AG3859" s="419">
        <f t="shared" si="376"/>
        <v>1</v>
      </c>
      <c r="AH3859" s="419">
        <f t="shared" si="377"/>
        <v>0</v>
      </c>
    </row>
    <row r="3860" spans="1:34" ht="14.5" x14ac:dyDescent="0.35">
      <c r="A3860" s="681" t="s">
        <v>12463</v>
      </c>
      <c r="B3860" s="682" t="s">
        <v>12462</v>
      </c>
      <c r="C3860" s="419"/>
      <c r="D3860" s="419"/>
      <c r="E3860" s="419"/>
      <c r="F3860" s="419"/>
      <c r="G3860" s="419"/>
      <c r="H3860" s="419"/>
      <c r="I3860" s="419"/>
      <c r="J3860" s="419"/>
      <c r="K3860" s="419"/>
      <c r="L3860" s="419"/>
      <c r="M3860" t="s">
        <v>12464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 s="419">
        <f t="shared" si="372"/>
        <v>0</v>
      </c>
      <c r="AD3860" s="419">
        <f t="shared" si="373"/>
        <v>0</v>
      </c>
      <c r="AE3860" s="419">
        <f t="shared" si="374"/>
        <v>0</v>
      </c>
      <c r="AF3860" s="419">
        <f t="shared" si="375"/>
        <v>0</v>
      </c>
      <c r="AG3860" s="419">
        <f t="shared" si="376"/>
        <v>0</v>
      </c>
      <c r="AH3860" s="419">
        <f t="shared" si="377"/>
        <v>0</v>
      </c>
    </row>
    <row r="3861" spans="1:34" ht="14.5" x14ac:dyDescent="0.35">
      <c r="A3861" s="681" t="s">
        <v>14057</v>
      </c>
      <c r="B3861" s="682" t="s">
        <v>14342</v>
      </c>
      <c r="C3861" s="419"/>
      <c r="D3861" s="419"/>
      <c r="E3861" s="419"/>
      <c r="F3861" s="419"/>
      <c r="G3861" s="419"/>
      <c r="H3861" s="419"/>
      <c r="I3861" s="419"/>
      <c r="J3861" s="419"/>
      <c r="K3861" s="419"/>
      <c r="L3861" s="419"/>
      <c r="M3861" t="s">
        <v>1534</v>
      </c>
      <c r="N3861">
        <v>5</v>
      </c>
      <c r="O3861">
        <v>4</v>
      </c>
      <c r="P3861">
        <v>1</v>
      </c>
      <c r="Q3861">
        <v>1</v>
      </c>
      <c r="R3861">
        <v>2</v>
      </c>
      <c r="S3861">
        <v>0</v>
      </c>
      <c r="T3861">
        <v>1</v>
      </c>
      <c r="U3861">
        <v>1</v>
      </c>
      <c r="V3861">
        <v>0</v>
      </c>
      <c r="W3861">
        <v>0</v>
      </c>
      <c r="X3861">
        <v>2</v>
      </c>
      <c r="Y3861">
        <v>0</v>
      </c>
      <c r="Z3861">
        <v>1</v>
      </c>
      <c r="AA3861">
        <v>1</v>
      </c>
      <c r="AB3861">
        <v>0</v>
      </c>
      <c r="AC3861" s="419">
        <f t="shared" si="372"/>
        <v>1</v>
      </c>
      <c r="AD3861" s="419">
        <f t="shared" si="373"/>
        <v>0</v>
      </c>
      <c r="AE3861" s="419">
        <f t="shared" si="374"/>
        <v>0</v>
      </c>
      <c r="AF3861" s="419">
        <f t="shared" si="375"/>
        <v>0</v>
      </c>
      <c r="AG3861" s="419">
        <f t="shared" si="376"/>
        <v>0</v>
      </c>
      <c r="AH3861" s="419">
        <f t="shared" si="377"/>
        <v>0</v>
      </c>
    </row>
    <row r="3862" spans="1:34" ht="14.5" x14ac:dyDescent="0.35">
      <c r="A3862" s="681" t="s">
        <v>14059</v>
      </c>
      <c r="B3862" s="682" t="s">
        <v>14342</v>
      </c>
      <c r="C3862" s="419"/>
      <c r="D3862" s="419"/>
      <c r="E3862" s="419"/>
      <c r="F3862" s="419"/>
      <c r="G3862" s="419"/>
      <c r="H3862" s="419"/>
      <c r="I3862" s="419"/>
      <c r="J3862" s="419"/>
      <c r="K3862" s="419"/>
      <c r="L3862" s="419"/>
      <c r="M3862" t="s">
        <v>19761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 s="419">
        <f t="shared" si="372"/>
        <v>0</v>
      </c>
      <c r="AD3862" s="419">
        <f t="shared" si="373"/>
        <v>0</v>
      </c>
      <c r="AE3862" s="419">
        <f t="shared" si="374"/>
        <v>0</v>
      </c>
      <c r="AF3862" s="419">
        <f t="shared" si="375"/>
        <v>0</v>
      </c>
      <c r="AG3862" s="419">
        <f t="shared" si="376"/>
        <v>0</v>
      </c>
      <c r="AH3862" s="419">
        <f t="shared" si="377"/>
        <v>0</v>
      </c>
    </row>
    <row r="3863" spans="1:34" ht="14.5" x14ac:dyDescent="0.35">
      <c r="A3863" s="681" t="s">
        <v>14062</v>
      </c>
      <c r="B3863" s="682" t="s">
        <v>14342</v>
      </c>
      <c r="C3863" s="419"/>
      <c r="D3863" s="419"/>
      <c r="E3863" s="419"/>
      <c r="F3863" s="419"/>
      <c r="G3863" s="419"/>
      <c r="H3863" s="419"/>
      <c r="I3863" s="419"/>
      <c r="J3863" s="419"/>
      <c r="K3863" s="419"/>
      <c r="L3863" s="419"/>
      <c r="M3863" t="s">
        <v>14473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 s="419">
        <f t="shared" si="372"/>
        <v>0</v>
      </c>
      <c r="AD3863" s="419">
        <f t="shared" si="373"/>
        <v>0</v>
      </c>
      <c r="AE3863" s="419">
        <f t="shared" si="374"/>
        <v>0</v>
      </c>
      <c r="AF3863" s="419">
        <f t="shared" si="375"/>
        <v>0</v>
      </c>
      <c r="AG3863" s="419">
        <f t="shared" si="376"/>
        <v>0</v>
      </c>
      <c r="AH3863" s="419">
        <f t="shared" si="377"/>
        <v>0</v>
      </c>
    </row>
    <row r="3864" spans="1:34" ht="14.5" x14ac:dyDescent="0.35">
      <c r="A3864" s="681" t="s">
        <v>14257</v>
      </c>
      <c r="B3864" s="682" t="s">
        <v>14342</v>
      </c>
      <c r="C3864" s="419"/>
      <c r="D3864" s="419"/>
      <c r="E3864" s="419"/>
      <c r="F3864" s="419"/>
      <c r="G3864" s="419"/>
      <c r="H3864" s="419"/>
      <c r="I3864" s="419"/>
      <c r="J3864" s="419"/>
      <c r="K3864" s="419"/>
      <c r="L3864" s="419"/>
      <c r="M3864" t="s">
        <v>17157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 s="419">
        <f t="shared" si="372"/>
        <v>0</v>
      </c>
      <c r="AD3864" s="419">
        <f t="shared" si="373"/>
        <v>0</v>
      </c>
      <c r="AE3864" s="419">
        <f t="shared" si="374"/>
        <v>0</v>
      </c>
      <c r="AF3864" s="419">
        <f t="shared" si="375"/>
        <v>0</v>
      </c>
      <c r="AG3864" s="419">
        <f t="shared" si="376"/>
        <v>0</v>
      </c>
      <c r="AH3864" s="419">
        <f t="shared" si="377"/>
        <v>0</v>
      </c>
    </row>
    <row r="3865" spans="1:34" ht="14.5" x14ac:dyDescent="0.35">
      <c r="A3865" s="681" t="s">
        <v>14066</v>
      </c>
      <c r="B3865" s="682" t="s">
        <v>14342</v>
      </c>
      <c r="C3865" s="419"/>
      <c r="D3865" s="419"/>
      <c r="E3865" s="419"/>
      <c r="F3865" s="419"/>
      <c r="G3865" s="419"/>
      <c r="H3865" s="419"/>
      <c r="I3865" s="419"/>
      <c r="J3865" s="419"/>
      <c r="K3865" s="419"/>
      <c r="L3865" s="419"/>
      <c r="M3865" t="s">
        <v>14063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 s="419">
        <f t="shared" si="372"/>
        <v>0</v>
      </c>
      <c r="AD3865" s="419">
        <f t="shared" si="373"/>
        <v>0</v>
      </c>
      <c r="AE3865" s="419">
        <f t="shared" si="374"/>
        <v>0</v>
      </c>
      <c r="AF3865" s="419">
        <f t="shared" si="375"/>
        <v>0</v>
      </c>
      <c r="AG3865" s="419">
        <f t="shared" si="376"/>
        <v>0</v>
      </c>
      <c r="AH3865" s="419">
        <f t="shared" si="377"/>
        <v>0</v>
      </c>
    </row>
    <row r="3866" spans="1:34" ht="14.5" x14ac:dyDescent="0.35">
      <c r="A3866" s="681" t="s">
        <v>12479</v>
      </c>
      <c r="B3866" s="682" t="s">
        <v>12478</v>
      </c>
      <c r="C3866" s="419"/>
      <c r="D3866" s="419"/>
      <c r="E3866" s="419"/>
      <c r="F3866" s="419"/>
      <c r="G3866" s="419"/>
      <c r="H3866" s="419"/>
      <c r="I3866" s="419"/>
      <c r="J3866" s="419"/>
      <c r="K3866" s="419"/>
      <c r="L3866" s="419"/>
      <c r="M3866" t="s">
        <v>12480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 s="419">
        <f t="shared" si="372"/>
        <v>0</v>
      </c>
      <c r="AD3866" s="419">
        <f t="shared" si="373"/>
        <v>0</v>
      </c>
      <c r="AE3866" s="419">
        <f t="shared" si="374"/>
        <v>0</v>
      </c>
      <c r="AF3866" s="419">
        <f t="shared" si="375"/>
        <v>0</v>
      </c>
      <c r="AG3866" s="419">
        <f t="shared" si="376"/>
        <v>0</v>
      </c>
      <c r="AH3866" s="419">
        <f t="shared" si="377"/>
        <v>0</v>
      </c>
    </row>
    <row r="3867" spans="1:34" ht="14.5" x14ac:dyDescent="0.35">
      <c r="A3867" s="681" t="s">
        <v>7942</v>
      </c>
      <c r="B3867" s="682" t="s">
        <v>6934</v>
      </c>
      <c r="C3867" s="419"/>
      <c r="D3867" s="419"/>
      <c r="E3867" s="419"/>
      <c r="F3867" s="419"/>
      <c r="G3867" s="419"/>
      <c r="H3867" s="419"/>
      <c r="I3867" s="419"/>
      <c r="J3867" s="419"/>
      <c r="K3867" s="419"/>
      <c r="L3867" s="419"/>
      <c r="M3867" t="s">
        <v>7943</v>
      </c>
      <c r="N3867">
        <v>19</v>
      </c>
      <c r="O3867">
        <v>8</v>
      </c>
      <c r="P3867">
        <v>11</v>
      </c>
      <c r="Q3867">
        <v>7</v>
      </c>
      <c r="R3867">
        <v>5</v>
      </c>
      <c r="S3867">
        <v>2</v>
      </c>
      <c r="T3867">
        <v>4</v>
      </c>
      <c r="U3867">
        <v>1</v>
      </c>
      <c r="V3867">
        <v>0</v>
      </c>
      <c r="W3867">
        <v>4</v>
      </c>
      <c r="X3867">
        <v>1</v>
      </c>
      <c r="Y3867">
        <v>0</v>
      </c>
      <c r="Z3867">
        <v>3</v>
      </c>
      <c r="AA3867">
        <v>0</v>
      </c>
      <c r="AB3867">
        <v>0</v>
      </c>
      <c r="AC3867" s="419">
        <f t="shared" si="372"/>
        <v>3</v>
      </c>
      <c r="AD3867" s="419">
        <f t="shared" si="373"/>
        <v>4</v>
      </c>
      <c r="AE3867" s="419">
        <f t="shared" si="374"/>
        <v>2</v>
      </c>
      <c r="AF3867" s="419">
        <f t="shared" si="375"/>
        <v>1</v>
      </c>
      <c r="AG3867" s="419">
        <f t="shared" si="376"/>
        <v>1</v>
      </c>
      <c r="AH3867" s="419">
        <f t="shared" si="377"/>
        <v>0</v>
      </c>
    </row>
    <row r="3868" spans="1:34" ht="14.5" x14ac:dyDescent="0.35">
      <c r="A3868" s="681" t="s">
        <v>8782</v>
      </c>
      <c r="B3868" s="682" t="s">
        <v>8781</v>
      </c>
      <c r="C3868" s="419"/>
      <c r="D3868" s="419"/>
      <c r="E3868" s="419"/>
      <c r="F3868" s="419"/>
      <c r="G3868" s="419"/>
      <c r="H3868" s="419"/>
      <c r="I3868" s="419"/>
      <c r="J3868" s="419"/>
      <c r="K3868" s="419"/>
      <c r="L3868" s="419"/>
      <c r="M3868" t="s">
        <v>1600</v>
      </c>
      <c r="N3868">
        <v>4</v>
      </c>
      <c r="O3868">
        <v>4</v>
      </c>
      <c r="P3868">
        <v>0</v>
      </c>
      <c r="Q3868">
        <v>0</v>
      </c>
      <c r="R3868">
        <v>1</v>
      </c>
      <c r="S3868">
        <v>3</v>
      </c>
      <c r="T3868">
        <v>0</v>
      </c>
      <c r="U3868">
        <v>0</v>
      </c>
      <c r="V3868">
        <v>0</v>
      </c>
      <c r="W3868">
        <v>0</v>
      </c>
      <c r="X3868">
        <v>1</v>
      </c>
      <c r="Y3868">
        <v>3</v>
      </c>
      <c r="Z3868">
        <v>0</v>
      </c>
      <c r="AA3868">
        <v>0</v>
      </c>
      <c r="AB3868">
        <v>0</v>
      </c>
      <c r="AC3868" s="419">
        <f t="shared" si="372"/>
        <v>0</v>
      </c>
      <c r="AD3868" s="419">
        <f t="shared" si="373"/>
        <v>0</v>
      </c>
      <c r="AE3868" s="419">
        <f t="shared" si="374"/>
        <v>0</v>
      </c>
      <c r="AF3868" s="419">
        <f t="shared" si="375"/>
        <v>0</v>
      </c>
      <c r="AG3868" s="419">
        <f t="shared" si="376"/>
        <v>0</v>
      </c>
      <c r="AH3868" s="419">
        <f t="shared" si="377"/>
        <v>0</v>
      </c>
    </row>
    <row r="3869" spans="1:34" ht="14.5" x14ac:dyDescent="0.35">
      <c r="A3869" s="681" t="s">
        <v>11111</v>
      </c>
      <c r="B3869" s="682" t="s">
        <v>11110</v>
      </c>
      <c r="C3869" s="419"/>
      <c r="D3869" s="419"/>
      <c r="E3869" s="419"/>
      <c r="F3869" s="419"/>
      <c r="G3869" s="419"/>
      <c r="H3869" s="419"/>
      <c r="I3869" s="419"/>
      <c r="J3869" s="419"/>
      <c r="K3869" s="419"/>
      <c r="L3869" s="419"/>
      <c r="M3869" t="s">
        <v>10440</v>
      </c>
      <c r="N3869">
        <v>2</v>
      </c>
      <c r="O3869">
        <v>2</v>
      </c>
      <c r="P3869">
        <v>0</v>
      </c>
      <c r="Q3869">
        <v>0</v>
      </c>
      <c r="R3869">
        <v>1</v>
      </c>
      <c r="S3869">
        <v>1</v>
      </c>
      <c r="T3869">
        <v>0</v>
      </c>
      <c r="U3869">
        <v>0</v>
      </c>
      <c r="V3869">
        <v>0</v>
      </c>
      <c r="W3869">
        <v>0</v>
      </c>
      <c r="X3869">
        <v>1</v>
      </c>
      <c r="Y3869">
        <v>1</v>
      </c>
      <c r="Z3869">
        <v>0</v>
      </c>
      <c r="AA3869">
        <v>0</v>
      </c>
      <c r="AB3869">
        <v>0</v>
      </c>
      <c r="AC3869" s="419">
        <f t="shared" si="372"/>
        <v>0</v>
      </c>
      <c r="AD3869" s="419">
        <f t="shared" si="373"/>
        <v>0</v>
      </c>
      <c r="AE3869" s="419">
        <f t="shared" si="374"/>
        <v>0</v>
      </c>
      <c r="AF3869" s="419">
        <f t="shared" si="375"/>
        <v>0</v>
      </c>
      <c r="AG3869" s="419">
        <f t="shared" si="376"/>
        <v>0</v>
      </c>
      <c r="AH3869" s="419">
        <f t="shared" si="377"/>
        <v>0</v>
      </c>
    </row>
    <row r="3870" spans="1:34" ht="14.5" x14ac:dyDescent="0.35">
      <c r="A3870" s="681" t="s">
        <v>12490</v>
      </c>
      <c r="B3870" s="682" t="s">
        <v>12489</v>
      </c>
      <c r="C3870" s="419"/>
      <c r="D3870" s="419"/>
      <c r="E3870" s="419"/>
      <c r="F3870" s="419"/>
      <c r="G3870" s="419"/>
      <c r="H3870" s="419"/>
      <c r="I3870" s="419"/>
      <c r="J3870" s="419"/>
      <c r="K3870" s="419"/>
      <c r="L3870" s="419"/>
      <c r="M3870" t="s">
        <v>12491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 s="419">
        <f t="shared" si="372"/>
        <v>0</v>
      </c>
      <c r="AD3870" s="419">
        <f t="shared" si="373"/>
        <v>0</v>
      </c>
      <c r="AE3870" s="419">
        <f t="shared" si="374"/>
        <v>0</v>
      </c>
      <c r="AF3870" s="419">
        <f t="shared" si="375"/>
        <v>0</v>
      </c>
      <c r="AG3870" s="419">
        <f t="shared" si="376"/>
        <v>0</v>
      </c>
      <c r="AH3870" s="419">
        <f t="shared" si="377"/>
        <v>0</v>
      </c>
    </row>
    <row r="3871" spans="1:34" ht="14.5" x14ac:dyDescent="0.35">
      <c r="A3871" s="681" t="s">
        <v>7946</v>
      </c>
      <c r="B3871" s="682" t="s">
        <v>6935</v>
      </c>
      <c r="C3871" s="419"/>
      <c r="D3871" s="419"/>
      <c r="E3871" s="419"/>
      <c r="F3871" s="419"/>
      <c r="G3871" s="419"/>
      <c r="H3871" s="419"/>
      <c r="I3871" s="419"/>
      <c r="J3871" s="419"/>
      <c r="K3871" s="419"/>
      <c r="L3871" s="419"/>
      <c r="M3871" t="s">
        <v>22486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 s="419">
        <f t="shared" si="372"/>
        <v>0</v>
      </c>
      <c r="AD3871" s="419">
        <f t="shared" si="373"/>
        <v>0</v>
      </c>
      <c r="AE3871" s="419">
        <f t="shared" si="374"/>
        <v>0</v>
      </c>
      <c r="AF3871" s="419">
        <f t="shared" si="375"/>
        <v>0</v>
      </c>
      <c r="AG3871" s="419">
        <f t="shared" si="376"/>
        <v>0</v>
      </c>
      <c r="AH3871" s="419">
        <f t="shared" si="377"/>
        <v>0</v>
      </c>
    </row>
    <row r="3872" spans="1:34" ht="14.5" x14ac:dyDescent="0.35">
      <c r="A3872" s="681" t="s">
        <v>12493</v>
      </c>
      <c r="B3872" s="682" t="s">
        <v>12492</v>
      </c>
      <c r="C3872" s="419"/>
      <c r="D3872" s="419"/>
      <c r="E3872" s="419"/>
      <c r="F3872" s="419"/>
      <c r="G3872" s="419"/>
      <c r="H3872" s="419"/>
      <c r="I3872" s="419"/>
      <c r="J3872" s="419"/>
      <c r="K3872" s="419"/>
      <c r="L3872" s="419"/>
      <c r="M3872" t="s">
        <v>21740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 s="419">
        <f t="shared" si="372"/>
        <v>0</v>
      </c>
      <c r="AD3872" s="419">
        <f t="shared" si="373"/>
        <v>0</v>
      </c>
      <c r="AE3872" s="419">
        <f t="shared" si="374"/>
        <v>0</v>
      </c>
      <c r="AF3872" s="419">
        <f t="shared" si="375"/>
        <v>0</v>
      </c>
      <c r="AG3872" s="419">
        <f t="shared" si="376"/>
        <v>0</v>
      </c>
      <c r="AH3872" s="419">
        <f t="shared" si="377"/>
        <v>0</v>
      </c>
    </row>
    <row r="3873" spans="1:34" ht="14.5" x14ac:dyDescent="0.35">
      <c r="A3873" s="681" t="s">
        <v>12519</v>
      </c>
      <c r="B3873" s="682" t="s">
        <v>12518</v>
      </c>
      <c r="C3873" s="419"/>
      <c r="D3873" s="419"/>
      <c r="E3873" s="419"/>
      <c r="F3873" s="419"/>
      <c r="G3873" s="419"/>
      <c r="H3873" s="419"/>
      <c r="I3873" s="419"/>
      <c r="J3873" s="419"/>
      <c r="K3873" s="419"/>
      <c r="L3873" s="419"/>
      <c r="M3873" t="s">
        <v>12520</v>
      </c>
      <c r="N3873">
        <v>1</v>
      </c>
      <c r="O3873">
        <v>0</v>
      </c>
      <c r="P3873">
        <v>1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1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 s="419">
        <f t="shared" si="372"/>
        <v>0</v>
      </c>
      <c r="AD3873" s="419">
        <f t="shared" si="373"/>
        <v>0</v>
      </c>
      <c r="AE3873" s="419">
        <f t="shared" si="374"/>
        <v>0</v>
      </c>
      <c r="AF3873" s="419">
        <f t="shared" si="375"/>
        <v>0</v>
      </c>
      <c r="AG3873" s="419">
        <f t="shared" si="376"/>
        <v>0</v>
      </c>
      <c r="AH3873" s="419">
        <f t="shared" si="377"/>
        <v>1</v>
      </c>
    </row>
    <row r="3874" spans="1:34" ht="14.5" x14ac:dyDescent="0.35">
      <c r="A3874" s="681" t="s">
        <v>12516</v>
      </c>
      <c r="B3874" s="682" t="s">
        <v>12515</v>
      </c>
      <c r="C3874" s="419"/>
      <c r="D3874" s="419"/>
      <c r="E3874" s="419"/>
      <c r="F3874" s="419"/>
      <c r="G3874" s="419"/>
      <c r="H3874" s="419"/>
      <c r="I3874" s="419"/>
      <c r="J3874" s="419"/>
      <c r="K3874" s="419"/>
      <c r="L3874" s="419"/>
      <c r="M3874" t="s">
        <v>12517</v>
      </c>
      <c r="N3874">
        <v>22</v>
      </c>
      <c r="O3874">
        <v>10</v>
      </c>
      <c r="P3874">
        <v>12</v>
      </c>
      <c r="Q3874">
        <v>4</v>
      </c>
      <c r="R3874">
        <v>2</v>
      </c>
      <c r="S3874">
        <v>2</v>
      </c>
      <c r="T3874">
        <v>3</v>
      </c>
      <c r="U3874">
        <v>6</v>
      </c>
      <c r="V3874">
        <v>5</v>
      </c>
      <c r="W3874">
        <v>1</v>
      </c>
      <c r="X3874">
        <v>0</v>
      </c>
      <c r="Y3874">
        <v>0</v>
      </c>
      <c r="Z3874">
        <v>3</v>
      </c>
      <c r="AA3874">
        <v>4</v>
      </c>
      <c r="AB3874">
        <v>2</v>
      </c>
      <c r="AC3874" s="419">
        <f t="shared" si="372"/>
        <v>3</v>
      </c>
      <c r="AD3874" s="419">
        <f t="shared" si="373"/>
        <v>2</v>
      </c>
      <c r="AE3874" s="419">
        <f t="shared" si="374"/>
        <v>2</v>
      </c>
      <c r="AF3874" s="419">
        <f t="shared" si="375"/>
        <v>0</v>
      </c>
      <c r="AG3874" s="419">
        <f t="shared" si="376"/>
        <v>2</v>
      </c>
      <c r="AH3874" s="419">
        <f t="shared" si="377"/>
        <v>3</v>
      </c>
    </row>
    <row r="3875" spans="1:34" ht="14.5" x14ac:dyDescent="0.35">
      <c r="A3875" s="681" t="s">
        <v>12513</v>
      </c>
      <c r="B3875" s="682" t="s">
        <v>12512</v>
      </c>
      <c r="C3875" s="419"/>
      <c r="D3875" s="419"/>
      <c r="E3875" s="419"/>
      <c r="F3875" s="419"/>
      <c r="G3875" s="419"/>
      <c r="H3875" s="419"/>
      <c r="I3875" s="419"/>
      <c r="J3875" s="419"/>
      <c r="K3875" s="419"/>
      <c r="L3875" s="419"/>
      <c r="M3875" t="s">
        <v>12514</v>
      </c>
      <c r="N3875">
        <v>1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1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 s="419">
        <f t="shared" si="372"/>
        <v>0</v>
      </c>
      <c r="AD3875" s="419">
        <f t="shared" si="373"/>
        <v>0</v>
      </c>
      <c r="AE3875" s="419">
        <f t="shared" si="374"/>
        <v>0</v>
      </c>
      <c r="AF3875" s="419">
        <f t="shared" si="375"/>
        <v>0</v>
      </c>
      <c r="AG3875" s="419">
        <f t="shared" si="376"/>
        <v>0</v>
      </c>
      <c r="AH3875" s="419">
        <f t="shared" si="377"/>
        <v>1</v>
      </c>
    </row>
    <row r="3876" spans="1:34" ht="14.5" x14ac:dyDescent="0.35">
      <c r="A3876" s="681" t="s">
        <v>12509</v>
      </c>
      <c r="B3876" s="682" t="s">
        <v>12508</v>
      </c>
      <c r="C3876" s="419"/>
      <c r="D3876" s="419"/>
      <c r="E3876" s="419"/>
      <c r="F3876" s="419"/>
      <c r="G3876" s="419"/>
      <c r="H3876" s="419"/>
      <c r="I3876" s="419"/>
      <c r="J3876" s="419"/>
      <c r="K3876" s="419"/>
      <c r="L3876" s="419"/>
      <c r="M3876" t="s">
        <v>12510</v>
      </c>
      <c r="N3876">
        <v>6</v>
      </c>
      <c r="O3876">
        <v>3</v>
      </c>
      <c r="P3876">
        <v>3</v>
      </c>
      <c r="Q3876">
        <v>3</v>
      </c>
      <c r="R3876">
        <v>2</v>
      </c>
      <c r="S3876">
        <v>0</v>
      </c>
      <c r="T3876">
        <v>1</v>
      </c>
      <c r="U3876">
        <v>0</v>
      </c>
      <c r="V3876">
        <v>0</v>
      </c>
      <c r="W3876">
        <v>2</v>
      </c>
      <c r="X3876">
        <v>0</v>
      </c>
      <c r="Y3876">
        <v>0</v>
      </c>
      <c r="Z3876">
        <v>1</v>
      </c>
      <c r="AA3876">
        <v>0</v>
      </c>
      <c r="AB3876">
        <v>0</v>
      </c>
      <c r="AC3876" s="419">
        <f t="shared" si="372"/>
        <v>1</v>
      </c>
      <c r="AD3876" s="419">
        <f t="shared" si="373"/>
        <v>2</v>
      </c>
      <c r="AE3876" s="419">
        <f t="shared" si="374"/>
        <v>0</v>
      </c>
      <c r="AF3876" s="419">
        <f t="shared" si="375"/>
        <v>0</v>
      </c>
      <c r="AG3876" s="419">
        <f t="shared" si="376"/>
        <v>0</v>
      </c>
      <c r="AH3876" s="419">
        <f t="shared" si="377"/>
        <v>0</v>
      </c>
    </row>
    <row r="3877" spans="1:34" ht="14.5" x14ac:dyDescent="0.35">
      <c r="A3877" s="681" t="s">
        <v>12506</v>
      </c>
      <c r="B3877" s="682" t="s">
        <v>12505</v>
      </c>
      <c r="C3877" s="419"/>
      <c r="D3877" s="419"/>
      <c r="E3877" s="419"/>
      <c r="F3877" s="419"/>
      <c r="G3877" s="419"/>
      <c r="H3877" s="419"/>
      <c r="I3877" s="419"/>
      <c r="J3877" s="419"/>
      <c r="K3877" s="419"/>
      <c r="L3877" s="419"/>
      <c r="M3877" t="s">
        <v>12507</v>
      </c>
      <c r="N3877">
        <v>13</v>
      </c>
      <c r="O3877">
        <v>7</v>
      </c>
      <c r="P3877">
        <v>6</v>
      </c>
      <c r="Q3877">
        <v>4</v>
      </c>
      <c r="R3877">
        <v>2</v>
      </c>
      <c r="S3877">
        <v>2</v>
      </c>
      <c r="T3877">
        <v>2</v>
      </c>
      <c r="U3877">
        <v>3</v>
      </c>
      <c r="V3877">
        <v>0</v>
      </c>
      <c r="W3877">
        <v>1</v>
      </c>
      <c r="X3877">
        <v>1</v>
      </c>
      <c r="Y3877">
        <v>1</v>
      </c>
      <c r="Z3877">
        <v>2</v>
      </c>
      <c r="AA3877">
        <v>2</v>
      </c>
      <c r="AB3877">
        <v>0</v>
      </c>
      <c r="AC3877" s="419">
        <f t="shared" si="372"/>
        <v>3</v>
      </c>
      <c r="AD3877" s="419">
        <f t="shared" si="373"/>
        <v>1</v>
      </c>
      <c r="AE3877" s="419">
        <f t="shared" si="374"/>
        <v>1</v>
      </c>
      <c r="AF3877" s="419">
        <f t="shared" si="375"/>
        <v>0</v>
      </c>
      <c r="AG3877" s="419">
        <f t="shared" si="376"/>
        <v>1</v>
      </c>
      <c r="AH3877" s="419">
        <f t="shared" si="377"/>
        <v>0</v>
      </c>
    </row>
    <row r="3878" spans="1:34" ht="14.5" x14ac:dyDescent="0.35">
      <c r="A3878" s="681" t="s">
        <v>7947</v>
      </c>
      <c r="B3878" s="682" t="s">
        <v>6936</v>
      </c>
      <c r="C3878" s="419"/>
      <c r="D3878" s="419"/>
      <c r="E3878" s="419"/>
      <c r="F3878" s="419"/>
      <c r="G3878" s="419"/>
      <c r="H3878" s="419"/>
      <c r="I3878" s="419"/>
      <c r="J3878" s="419"/>
      <c r="K3878" s="419"/>
      <c r="L3878" s="419"/>
      <c r="M3878" t="s">
        <v>6937</v>
      </c>
      <c r="N3878">
        <v>8</v>
      </c>
      <c r="O3878">
        <v>2</v>
      </c>
      <c r="P3878">
        <v>6</v>
      </c>
      <c r="Q3878">
        <v>2</v>
      </c>
      <c r="R3878">
        <v>4</v>
      </c>
      <c r="S3878">
        <v>2</v>
      </c>
      <c r="T3878">
        <v>0</v>
      </c>
      <c r="U3878">
        <v>0</v>
      </c>
      <c r="V3878">
        <v>0</v>
      </c>
      <c r="W3878">
        <v>1</v>
      </c>
      <c r="X3878">
        <v>0</v>
      </c>
      <c r="Y3878">
        <v>1</v>
      </c>
      <c r="Z3878">
        <v>0</v>
      </c>
      <c r="AA3878">
        <v>0</v>
      </c>
      <c r="AB3878">
        <v>0</v>
      </c>
      <c r="AC3878" s="419">
        <f t="shared" si="372"/>
        <v>1</v>
      </c>
      <c r="AD3878" s="419">
        <f t="shared" si="373"/>
        <v>4</v>
      </c>
      <c r="AE3878" s="419">
        <f t="shared" si="374"/>
        <v>1</v>
      </c>
      <c r="AF3878" s="419">
        <f t="shared" si="375"/>
        <v>0</v>
      </c>
      <c r="AG3878" s="419">
        <f t="shared" si="376"/>
        <v>0</v>
      </c>
      <c r="AH3878" s="419">
        <f t="shared" si="377"/>
        <v>0</v>
      </c>
    </row>
    <row r="3879" spans="1:34" ht="14.5" x14ac:dyDescent="0.35">
      <c r="A3879" s="681" t="s">
        <v>12542</v>
      </c>
      <c r="B3879" s="682" t="s">
        <v>12541</v>
      </c>
      <c r="C3879" s="419"/>
      <c r="D3879" s="419"/>
      <c r="E3879" s="419"/>
      <c r="F3879" s="419"/>
      <c r="G3879" s="419"/>
      <c r="H3879" s="419"/>
      <c r="I3879" s="419"/>
      <c r="J3879" s="419"/>
      <c r="K3879" s="419"/>
      <c r="L3879" s="419"/>
      <c r="M3879" t="s">
        <v>18556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 s="419">
        <f t="shared" si="372"/>
        <v>0</v>
      </c>
      <c r="AD3879" s="419">
        <f t="shared" si="373"/>
        <v>0</v>
      </c>
      <c r="AE3879" s="419">
        <f t="shared" si="374"/>
        <v>0</v>
      </c>
      <c r="AF3879" s="419">
        <f t="shared" si="375"/>
        <v>0</v>
      </c>
      <c r="AG3879" s="419">
        <f t="shared" si="376"/>
        <v>0</v>
      </c>
      <c r="AH3879" s="419">
        <f t="shared" si="377"/>
        <v>0</v>
      </c>
    </row>
    <row r="3880" spans="1:34" ht="14.5" x14ac:dyDescent="0.35">
      <c r="A3880" s="681" t="s">
        <v>12499</v>
      </c>
      <c r="B3880" s="682" t="s">
        <v>12498</v>
      </c>
      <c r="C3880" s="419"/>
      <c r="D3880" s="419"/>
      <c r="E3880" s="419"/>
      <c r="F3880" s="419"/>
      <c r="G3880" s="419"/>
      <c r="H3880" s="419"/>
      <c r="I3880" s="419"/>
      <c r="J3880" s="419"/>
      <c r="K3880" s="419"/>
      <c r="L3880" s="419"/>
      <c r="M3880" t="s">
        <v>12500</v>
      </c>
      <c r="N3880">
        <v>2</v>
      </c>
      <c r="O3880">
        <v>2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2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2</v>
      </c>
      <c r="AB3880">
        <v>0</v>
      </c>
      <c r="AC3880" s="419">
        <f t="shared" si="372"/>
        <v>0</v>
      </c>
      <c r="AD3880" s="419">
        <f t="shared" si="373"/>
        <v>0</v>
      </c>
      <c r="AE3880" s="419">
        <f t="shared" si="374"/>
        <v>0</v>
      </c>
      <c r="AF3880" s="419">
        <f t="shared" si="375"/>
        <v>0</v>
      </c>
      <c r="AG3880" s="419">
        <f t="shared" si="376"/>
        <v>0</v>
      </c>
      <c r="AH3880" s="419">
        <f t="shared" si="377"/>
        <v>0</v>
      </c>
    </row>
    <row r="3881" spans="1:34" ht="14.5" x14ac:dyDescent="0.35">
      <c r="A3881" s="681" t="s">
        <v>12534</v>
      </c>
      <c r="B3881" s="682" t="s">
        <v>12533</v>
      </c>
      <c r="C3881" s="419"/>
      <c r="D3881" s="419"/>
      <c r="E3881" s="419"/>
      <c r="F3881" s="419"/>
      <c r="G3881" s="419"/>
      <c r="H3881" s="419"/>
      <c r="I3881" s="419"/>
      <c r="J3881" s="419"/>
      <c r="K3881" s="419"/>
      <c r="L3881" s="419"/>
      <c r="M3881" t="s">
        <v>14474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 s="419">
        <f t="shared" si="372"/>
        <v>0</v>
      </c>
      <c r="AD3881" s="419">
        <f t="shared" si="373"/>
        <v>0</v>
      </c>
      <c r="AE3881" s="419">
        <f t="shared" si="374"/>
        <v>0</v>
      </c>
      <c r="AF3881" s="419">
        <f t="shared" si="375"/>
        <v>0</v>
      </c>
      <c r="AG3881" s="419">
        <f t="shared" si="376"/>
        <v>0</v>
      </c>
      <c r="AH3881" s="419">
        <f t="shared" si="377"/>
        <v>0</v>
      </c>
    </row>
    <row r="3882" spans="1:34" ht="14.5" x14ac:dyDescent="0.35">
      <c r="A3882" s="681" t="s">
        <v>12537</v>
      </c>
      <c r="B3882" s="682" t="s">
        <v>12536</v>
      </c>
      <c r="C3882" s="419"/>
      <c r="D3882" s="419"/>
      <c r="E3882" s="419"/>
      <c r="F3882" s="419"/>
      <c r="G3882" s="419"/>
      <c r="H3882" s="419"/>
      <c r="I3882" s="419"/>
      <c r="J3882" s="419"/>
      <c r="K3882" s="419"/>
      <c r="L3882" s="419"/>
      <c r="M3882" t="s">
        <v>12538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 s="419">
        <f t="shared" si="372"/>
        <v>0</v>
      </c>
      <c r="AD3882" s="419">
        <f t="shared" si="373"/>
        <v>0</v>
      </c>
      <c r="AE3882" s="419">
        <f t="shared" si="374"/>
        <v>0</v>
      </c>
      <c r="AF3882" s="419">
        <f t="shared" si="375"/>
        <v>0</v>
      </c>
      <c r="AG3882" s="419">
        <f t="shared" si="376"/>
        <v>0</v>
      </c>
      <c r="AH3882" s="419">
        <f t="shared" si="377"/>
        <v>0</v>
      </c>
    </row>
    <row r="3883" spans="1:34" ht="14.5" x14ac:dyDescent="0.35">
      <c r="A3883" s="681" t="s">
        <v>12488</v>
      </c>
      <c r="B3883" s="682" t="s">
        <v>12487</v>
      </c>
      <c r="C3883" s="419"/>
      <c r="D3883" s="419"/>
      <c r="E3883" s="419"/>
      <c r="F3883" s="419"/>
      <c r="G3883" s="419"/>
      <c r="H3883" s="419"/>
      <c r="I3883" s="419"/>
      <c r="J3883" s="419"/>
      <c r="K3883" s="419"/>
      <c r="L3883" s="419"/>
      <c r="M3883" t="s">
        <v>249</v>
      </c>
      <c r="N3883">
        <v>18</v>
      </c>
      <c r="O3883">
        <v>11</v>
      </c>
      <c r="P3883">
        <v>7</v>
      </c>
      <c r="Q3883">
        <v>3</v>
      </c>
      <c r="R3883">
        <v>6</v>
      </c>
      <c r="S3883">
        <v>8</v>
      </c>
      <c r="T3883">
        <v>0</v>
      </c>
      <c r="U3883">
        <v>0</v>
      </c>
      <c r="V3883">
        <v>1</v>
      </c>
      <c r="W3883">
        <v>0</v>
      </c>
      <c r="X3883">
        <v>5</v>
      </c>
      <c r="Y3883">
        <v>6</v>
      </c>
      <c r="Z3883">
        <v>0</v>
      </c>
      <c r="AA3883">
        <v>0</v>
      </c>
      <c r="AB3883">
        <v>0</v>
      </c>
      <c r="AC3883" s="419">
        <f t="shared" si="372"/>
        <v>3</v>
      </c>
      <c r="AD3883" s="419">
        <f t="shared" si="373"/>
        <v>1</v>
      </c>
      <c r="AE3883" s="419">
        <f t="shared" si="374"/>
        <v>2</v>
      </c>
      <c r="AF3883" s="419">
        <f t="shared" si="375"/>
        <v>0</v>
      </c>
      <c r="AG3883" s="419">
        <f t="shared" si="376"/>
        <v>0</v>
      </c>
      <c r="AH3883" s="419">
        <f t="shared" si="377"/>
        <v>1</v>
      </c>
    </row>
    <row r="3884" spans="1:34" ht="14.5" x14ac:dyDescent="0.35">
      <c r="A3884" s="681" t="s">
        <v>12530</v>
      </c>
      <c r="B3884" s="682" t="s">
        <v>12529</v>
      </c>
      <c r="C3884" s="419"/>
      <c r="D3884" s="419"/>
      <c r="E3884" s="419"/>
      <c r="F3884" s="419"/>
      <c r="G3884" s="419"/>
      <c r="H3884" s="419"/>
      <c r="I3884" s="419"/>
      <c r="J3884" s="419"/>
      <c r="K3884" s="419"/>
      <c r="L3884" s="419"/>
      <c r="M3884" t="s">
        <v>12531</v>
      </c>
      <c r="N3884">
        <v>1</v>
      </c>
      <c r="O3884">
        <v>1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1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1</v>
      </c>
      <c r="AC3884" s="419">
        <f t="shared" si="372"/>
        <v>0</v>
      </c>
      <c r="AD3884" s="419">
        <f t="shared" si="373"/>
        <v>0</v>
      </c>
      <c r="AE3884" s="419">
        <f t="shared" si="374"/>
        <v>0</v>
      </c>
      <c r="AF3884" s="419">
        <f t="shared" si="375"/>
        <v>0</v>
      </c>
      <c r="AG3884" s="419">
        <f t="shared" si="376"/>
        <v>0</v>
      </c>
      <c r="AH3884" s="419">
        <f t="shared" si="377"/>
        <v>0</v>
      </c>
    </row>
    <row r="3885" spans="1:34" ht="14.5" x14ac:dyDescent="0.35">
      <c r="A3885" s="681" t="s">
        <v>12523</v>
      </c>
      <c r="B3885" s="682" t="s">
        <v>12522</v>
      </c>
      <c r="C3885" s="419"/>
      <c r="D3885" s="419"/>
      <c r="E3885" s="419"/>
      <c r="F3885" s="419"/>
      <c r="G3885" s="419"/>
      <c r="H3885" s="419"/>
      <c r="I3885" s="419"/>
      <c r="J3885" s="419"/>
      <c r="K3885" s="419"/>
      <c r="L3885" s="419"/>
      <c r="M3885" t="s">
        <v>12524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 s="419">
        <f t="shared" si="372"/>
        <v>0</v>
      </c>
      <c r="AD3885" s="419">
        <f t="shared" si="373"/>
        <v>0</v>
      </c>
      <c r="AE3885" s="419">
        <f t="shared" si="374"/>
        <v>0</v>
      </c>
      <c r="AF3885" s="419">
        <f t="shared" si="375"/>
        <v>0</v>
      </c>
      <c r="AG3885" s="419">
        <f t="shared" si="376"/>
        <v>0</v>
      </c>
      <c r="AH3885" s="419">
        <f t="shared" si="377"/>
        <v>0</v>
      </c>
    </row>
    <row r="3886" spans="1:34" ht="14.5" x14ac:dyDescent="0.35">
      <c r="A3886" s="681" t="s">
        <v>12527</v>
      </c>
      <c r="B3886" s="682" t="s">
        <v>12526</v>
      </c>
      <c r="C3886" s="419"/>
      <c r="D3886" s="419"/>
      <c r="E3886" s="419"/>
      <c r="F3886" s="419"/>
      <c r="G3886" s="419"/>
      <c r="H3886" s="419"/>
      <c r="I3886" s="419"/>
      <c r="J3886" s="419"/>
      <c r="K3886" s="419"/>
      <c r="L3886" s="419"/>
      <c r="M3886" t="s">
        <v>12528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 s="419">
        <f t="shared" si="372"/>
        <v>0</v>
      </c>
      <c r="AD3886" s="419">
        <f t="shared" si="373"/>
        <v>0</v>
      </c>
      <c r="AE3886" s="419">
        <f t="shared" si="374"/>
        <v>0</v>
      </c>
      <c r="AF3886" s="419">
        <f t="shared" si="375"/>
        <v>0</v>
      </c>
      <c r="AG3886" s="419">
        <f t="shared" si="376"/>
        <v>0</v>
      </c>
      <c r="AH3886" s="419">
        <f t="shared" si="377"/>
        <v>0</v>
      </c>
    </row>
    <row r="3887" spans="1:34" ht="14.5" x14ac:dyDescent="0.35">
      <c r="A3887" s="681" t="s">
        <v>12496</v>
      </c>
      <c r="B3887" s="682" t="s">
        <v>12495</v>
      </c>
      <c r="C3887" s="419"/>
      <c r="D3887" s="419"/>
      <c r="E3887" s="419"/>
      <c r="F3887" s="419"/>
      <c r="G3887" s="419"/>
      <c r="H3887" s="419"/>
      <c r="I3887" s="419"/>
      <c r="J3887" s="419"/>
      <c r="K3887" s="419"/>
      <c r="L3887" s="419"/>
      <c r="M3887" t="s">
        <v>12497</v>
      </c>
      <c r="N3887">
        <v>12</v>
      </c>
      <c r="O3887">
        <v>7</v>
      </c>
      <c r="P3887">
        <v>5</v>
      </c>
      <c r="Q3887">
        <v>1</v>
      </c>
      <c r="R3887">
        <v>6</v>
      </c>
      <c r="S3887">
        <v>3</v>
      </c>
      <c r="T3887">
        <v>1</v>
      </c>
      <c r="U3887">
        <v>1</v>
      </c>
      <c r="V3887">
        <v>0</v>
      </c>
      <c r="W3887">
        <v>1</v>
      </c>
      <c r="X3887">
        <v>4</v>
      </c>
      <c r="Y3887">
        <v>0</v>
      </c>
      <c r="Z3887">
        <v>1</v>
      </c>
      <c r="AA3887">
        <v>1</v>
      </c>
      <c r="AB3887">
        <v>0</v>
      </c>
      <c r="AC3887" s="419">
        <f t="shared" si="372"/>
        <v>0</v>
      </c>
      <c r="AD3887" s="419">
        <f t="shared" si="373"/>
        <v>2</v>
      </c>
      <c r="AE3887" s="419">
        <f t="shared" si="374"/>
        <v>3</v>
      </c>
      <c r="AF3887" s="419">
        <f t="shared" si="375"/>
        <v>0</v>
      </c>
      <c r="AG3887" s="419">
        <f t="shared" si="376"/>
        <v>0</v>
      </c>
      <c r="AH3887" s="419">
        <f t="shared" si="377"/>
        <v>0</v>
      </c>
    </row>
    <row r="3888" spans="1:34" ht="14.5" x14ac:dyDescent="0.35">
      <c r="A3888" s="681" t="s">
        <v>12502</v>
      </c>
      <c r="B3888" s="682" t="s">
        <v>12501</v>
      </c>
      <c r="C3888" s="419"/>
      <c r="D3888" s="419"/>
      <c r="E3888" s="419"/>
      <c r="F3888" s="419"/>
      <c r="G3888" s="419"/>
      <c r="H3888" s="419"/>
      <c r="I3888" s="419"/>
      <c r="J3888" s="419"/>
      <c r="K3888" s="419"/>
      <c r="L3888" s="419"/>
      <c r="M3888" t="s">
        <v>12503</v>
      </c>
      <c r="N3888">
        <v>2</v>
      </c>
      <c r="O3888">
        <v>0</v>
      </c>
      <c r="P3888">
        <v>2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2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 s="419">
        <f t="shared" si="372"/>
        <v>0</v>
      </c>
      <c r="AD3888" s="419">
        <f t="shared" si="373"/>
        <v>0</v>
      </c>
      <c r="AE3888" s="419">
        <f t="shared" si="374"/>
        <v>0</v>
      </c>
      <c r="AF3888" s="419">
        <f t="shared" si="375"/>
        <v>0</v>
      </c>
      <c r="AG3888" s="419">
        <f t="shared" si="376"/>
        <v>0</v>
      </c>
      <c r="AH3888" s="419">
        <f t="shared" si="377"/>
        <v>2</v>
      </c>
    </row>
    <row r="3889" spans="1:34" ht="14.5" x14ac:dyDescent="0.35">
      <c r="A3889" s="681" t="s">
        <v>7950</v>
      </c>
      <c r="B3889" s="682" t="s">
        <v>6938</v>
      </c>
      <c r="C3889" s="419"/>
      <c r="D3889" s="419"/>
      <c r="E3889" s="419"/>
      <c r="F3889" s="419"/>
      <c r="G3889" s="419"/>
      <c r="H3889" s="419"/>
      <c r="I3889" s="419"/>
      <c r="J3889" s="419"/>
      <c r="K3889" s="419"/>
      <c r="L3889" s="419"/>
      <c r="M3889" t="s">
        <v>6939</v>
      </c>
      <c r="N3889">
        <v>1</v>
      </c>
      <c r="O3889">
        <v>0</v>
      </c>
      <c r="P3889">
        <v>1</v>
      </c>
      <c r="Q3889">
        <v>0</v>
      </c>
      <c r="R3889">
        <v>1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 s="419">
        <f t="shared" si="372"/>
        <v>0</v>
      </c>
      <c r="AD3889" s="419">
        <f t="shared" si="373"/>
        <v>1</v>
      </c>
      <c r="AE3889" s="419">
        <f t="shared" si="374"/>
        <v>0</v>
      </c>
      <c r="AF3889" s="419">
        <f t="shared" si="375"/>
        <v>0</v>
      </c>
      <c r="AG3889" s="419">
        <f t="shared" si="376"/>
        <v>0</v>
      </c>
      <c r="AH3889" s="419">
        <f t="shared" si="377"/>
        <v>0</v>
      </c>
    </row>
    <row r="3890" spans="1:34" ht="14.5" x14ac:dyDescent="0.35">
      <c r="A3890" s="681" t="s">
        <v>14072</v>
      </c>
      <c r="B3890" s="682" t="s">
        <v>14342</v>
      </c>
      <c r="C3890" s="419"/>
      <c r="D3890" s="419"/>
      <c r="E3890" s="419"/>
      <c r="F3890" s="419"/>
      <c r="G3890" s="419"/>
      <c r="H3890" s="419"/>
      <c r="I3890" s="419"/>
      <c r="J3890" s="419"/>
      <c r="K3890" s="419"/>
      <c r="L3890" s="419"/>
      <c r="M3890" t="s">
        <v>17158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 s="419">
        <f t="shared" si="372"/>
        <v>0</v>
      </c>
      <c r="AD3890" s="419">
        <f t="shared" si="373"/>
        <v>0</v>
      </c>
      <c r="AE3890" s="419">
        <f t="shared" si="374"/>
        <v>0</v>
      </c>
      <c r="AF3890" s="419">
        <f t="shared" si="375"/>
        <v>0</v>
      </c>
      <c r="AG3890" s="419">
        <f t="shared" si="376"/>
        <v>0</v>
      </c>
      <c r="AH3890" s="419">
        <f t="shared" si="377"/>
        <v>0</v>
      </c>
    </row>
    <row r="3891" spans="1:34" ht="14.5" x14ac:dyDescent="0.35">
      <c r="A3891" s="681" t="s">
        <v>14076</v>
      </c>
      <c r="B3891" s="682" t="s">
        <v>14342</v>
      </c>
      <c r="C3891" s="419"/>
      <c r="D3891" s="419"/>
      <c r="E3891" s="419"/>
      <c r="F3891" s="419"/>
      <c r="G3891" s="419"/>
      <c r="H3891" s="419"/>
      <c r="I3891" s="419"/>
      <c r="J3891" s="419"/>
      <c r="K3891" s="419"/>
      <c r="L3891" s="419"/>
      <c r="M3891" t="s">
        <v>14077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 s="419">
        <f t="shared" si="372"/>
        <v>0</v>
      </c>
      <c r="AD3891" s="419">
        <f t="shared" si="373"/>
        <v>0</v>
      </c>
      <c r="AE3891" s="419">
        <f t="shared" si="374"/>
        <v>0</v>
      </c>
      <c r="AF3891" s="419">
        <f t="shared" si="375"/>
        <v>0</v>
      </c>
      <c r="AG3891" s="419">
        <f t="shared" si="376"/>
        <v>0</v>
      </c>
      <c r="AH3891" s="419">
        <f t="shared" si="377"/>
        <v>0</v>
      </c>
    </row>
    <row r="3892" spans="1:34" ht="14.5" x14ac:dyDescent="0.35">
      <c r="A3892" s="681" t="s">
        <v>14080</v>
      </c>
      <c r="B3892" s="682" t="s">
        <v>14342</v>
      </c>
      <c r="C3892" s="419"/>
      <c r="D3892" s="419"/>
      <c r="E3892" s="419"/>
      <c r="F3892" s="419"/>
      <c r="G3892" s="419"/>
      <c r="H3892" s="419"/>
      <c r="I3892" s="419"/>
      <c r="J3892" s="419"/>
      <c r="K3892" s="419"/>
      <c r="L3892" s="419"/>
      <c r="M3892" t="s">
        <v>19128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 s="419">
        <f t="shared" si="372"/>
        <v>0</v>
      </c>
      <c r="AD3892" s="419">
        <f t="shared" si="373"/>
        <v>0</v>
      </c>
      <c r="AE3892" s="419">
        <f t="shared" si="374"/>
        <v>0</v>
      </c>
      <c r="AF3892" s="419">
        <f t="shared" si="375"/>
        <v>0</v>
      </c>
      <c r="AG3892" s="419">
        <f t="shared" si="376"/>
        <v>0</v>
      </c>
      <c r="AH3892" s="419">
        <f t="shared" si="377"/>
        <v>0</v>
      </c>
    </row>
    <row r="3893" spans="1:34" ht="14.5" x14ac:dyDescent="0.35">
      <c r="A3893" s="681" t="s">
        <v>14084</v>
      </c>
      <c r="B3893" s="682" t="s">
        <v>14342</v>
      </c>
      <c r="C3893" s="419"/>
      <c r="D3893" s="419"/>
      <c r="E3893" s="419"/>
      <c r="F3893" s="419"/>
      <c r="G3893" s="419"/>
      <c r="H3893" s="419"/>
      <c r="I3893" s="419"/>
      <c r="J3893" s="419"/>
      <c r="K3893" s="419"/>
      <c r="L3893" s="419"/>
      <c r="M3893" t="s">
        <v>14081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 s="419">
        <f t="shared" si="372"/>
        <v>0</v>
      </c>
      <c r="AD3893" s="419">
        <f t="shared" si="373"/>
        <v>0</v>
      </c>
      <c r="AE3893" s="419">
        <f t="shared" si="374"/>
        <v>0</v>
      </c>
      <c r="AF3893" s="419">
        <f t="shared" si="375"/>
        <v>0</v>
      </c>
      <c r="AG3893" s="419">
        <f t="shared" si="376"/>
        <v>0</v>
      </c>
      <c r="AH3893" s="419">
        <f t="shared" si="377"/>
        <v>0</v>
      </c>
    </row>
    <row r="3894" spans="1:34" ht="14.5" x14ac:dyDescent="0.35">
      <c r="A3894" s="681" t="s">
        <v>14087</v>
      </c>
      <c r="B3894" s="682" t="s">
        <v>14342</v>
      </c>
      <c r="C3894" s="419"/>
      <c r="D3894" s="419"/>
      <c r="E3894" s="419"/>
      <c r="F3894" s="419"/>
      <c r="G3894" s="419"/>
      <c r="H3894" s="419"/>
      <c r="I3894" s="419"/>
      <c r="J3894" s="419"/>
      <c r="K3894" s="419"/>
      <c r="L3894" s="419"/>
      <c r="M3894" t="s">
        <v>14086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 s="419">
        <f t="shared" si="372"/>
        <v>0</v>
      </c>
      <c r="AD3894" s="419">
        <f t="shared" si="373"/>
        <v>0</v>
      </c>
      <c r="AE3894" s="419">
        <f t="shared" si="374"/>
        <v>0</v>
      </c>
      <c r="AF3894" s="419">
        <f t="shared" si="375"/>
        <v>0</v>
      </c>
      <c r="AG3894" s="419">
        <f t="shared" si="376"/>
        <v>0</v>
      </c>
      <c r="AH3894" s="419">
        <f t="shared" si="377"/>
        <v>0</v>
      </c>
    </row>
    <row r="3895" spans="1:34" ht="14.5" x14ac:dyDescent="0.35">
      <c r="A3895" s="681" t="s">
        <v>22569</v>
      </c>
      <c r="B3895" s="682" t="s">
        <v>14342</v>
      </c>
      <c r="C3895" s="419"/>
      <c r="D3895" s="419"/>
      <c r="E3895" s="419"/>
      <c r="F3895" s="419"/>
      <c r="G3895" s="419"/>
      <c r="H3895" s="419"/>
      <c r="I3895" s="419"/>
      <c r="J3895" s="419"/>
      <c r="K3895" s="419"/>
      <c r="L3895" s="419"/>
      <c r="M3895" t="s">
        <v>24639</v>
      </c>
      <c r="N3895">
        <v>12</v>
      </c>
      <c r="O3895">
        <v>9</v>
      </c>
      <c r="P3895">
        <v>3</v>
      </c>
      <c r="Q3895">
        <v>2</v>
      </c>
      <c r="R3895">
        <v>5</v>
      </c>
      <c r="S3895">
        <v>3</v>
      </c>
      <c r="T3895">
        <v>2</v>
      </c>
      <c r="U3895">
        <v>0</v>
      </c>
      <c r="V3895">
        <v>0</v>
      </c>
      <c r="W3895">
        <v>2</v>
      </c>
      <c r="X3895">
        <v>3</v>
      </c>
      <c r="Y3895">
        <v>2</v>
      </c>
      <c r="Z3895">
        <v>2</v>
      </c>
      <c r="AA3895">
        <v>0</v>
      </c>
      <c r="AB3895">
        <v>0</v>
      </c>
      <c r="AC3895" s="419">
        <f t="shared" si="372"/>
        <v>0</v>
      </c>
      <c r="AD3895" s="419">
        <f t="shared" si="373"/>
        <v>2</v>
      </c>
      <c r="AE3895" s="419">
        <f t="shared" si="374"/>
        <v>1</v>
      </c>
      <c r="AF3895" s="419">
        <f t="shared" si="375"/>
        <v>0</v>
      </c>
      <c r="AG3895" s="419">
        <f t="shared" si="376"/>
        <v>0</v>
      </c>
      <c r="AH3895" s="419">
        <f t="shared" si="377"/>
        <v>0</v>
      </c>
    </row>
    <row r="3896" spans="1:34" ht="14.5" x14ac:dyDescent="0.35">
      <c r="A3896" s="681" t="s">
        <v>14090</v>
      </c>
      <c r="B3896" s="682" t="s">
        <v>14342</v>
      </c>
      <c r="C3896" s="419"/>
      <c r="D3896" s="419"/>
      <c r="E3896" s="419"/>
      <c r="F3896" s="419"/>
      <c r="G3896" s="419"/>
      <c r="H3896" s="419"/>
      <c r="I3896" s="419"/>
      <c r="J3896" s="419"/>
      <c r="K3896" s="419"/>
      <c r="L3896" s="419"/>
      <c r="M3896" t="s">
        <v>22571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 s="419">
        <f t="shared" si="372"/>
        <v>0</v>
      </c>
      <c r="AD3896" s="419">
        <f t="shared" si="373"/>
        <v>0</v>
      </c>
      <c r="AE3896" s="419">
        <f t="shared" si="374"/>
        <v>0</v>
      </c>
      <c r="AF3896" s="419">
        <f t="shared" si="375"/>
        <v>0</v>
      </c>
      <c r="AG3896" s="419">
        <f t="shared" si="376"/>
        <v>0</v>
      </c>
      <c r="AH3896" s="419">
        <f t="shared" si="377"/>
        <v>0</v>
      </c>
    </row>
    <row r="3897" spans="1:34" ht="14.5" x14ac:dyDescent="0.35">
      <c r="A3897" s="681" t="s">
        <v>14092</v>
      </c>
      <c r="B3897" s="682" t="s">
        <v>14342</v>
      </c>
      <c r="C3897" s="419"/>
      <c r="D3897" s="419"/>
      <c r="E3897" s="419"/>
      <c r="F3897" s="419"/>
      <c r="G3897" s="419"/>
      <c r="H3897" s="419"/>
      <c r="I3897" s="419"/>
      <c r="J3897" s="419"/>
      <c r="K3897" s="419"/>
      <c r="L3897" s="419"/>
      <c r="M3897" t="s">
        <v>14091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 s="419">
        <f t="shared" si="372"/>
        <v>0</v>
      </c>
      <c r="AD3897" s="419">
        <f t="shared" si="373"/>
        <v>0</v>
      </c>
      <c r="AE3897" s="419">
        <f t="shared" si="374"/>
        <v>0</v>
      </c>
      <c r="AF3897" s="419">
        <f t="shared" si="375"/>
        <v>0</v>
      </c>
      <c r="AG3897" s="419">
        <f t="shared" si="376"/>
        <v>0</v>
      </c>
      <c r="AH3897" s="419">
        <f t="shared" si="377"/>
        <v>0</v>
      </c>
    </row>
    <row r="3898" spans="1:34" ht="14.5" x14ac:dyDescent="0.35">
      <c r="A3898" s="681" t="s">
        <v>14095</v>
      </c>
      <c r="B3898" s="682" t="s">
        <v>14342</v>
      </c>
      <c r="C3898" s="419"/>
      <c r="D3898" s="419"/>
      <c r="E3898" s="419"/>
      <c r="F3898" s="419"/>
      <c r="G3898" s="419"/>
      <c r="H3898" s="419"/>
      <c r="I3898" s="419"/>
      <c r="J3898" s="419"/>
      <c r="K3898" s="419"/>
      <c r="L3898" s="419"/>
      <c r="M3898" t="s">
        <v>19129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 s="419">
        <f t="shared" si="372"/>
        <v>0</v>
      </c>
      <c r="AD3898" s="419">
        <f t="shared" si="373"/>
        <v>0</v>
      </c>
      <c r="AE3898" s="419">
        <f t="shared" si="374"/>
        <v>0</v>
      </c>
      <c r="AF3898" s="419">
        <f t="shared" si="375"/>
        <v>0</v>
      </c>
      <c r="AG3898" s="419">
        <f t="shared" si="376"/>
        <v>0</v>
      </c>
      <c r="AH3898" s="419">
        <f t="shared" si="377"/>
        <v>0</v>
      </c>
    </row>
    <row r="3899" spans="1:34" ht="14.5" x14ac:dyDescent="0.35">
      <c r="A3899" s="681" t="s">
        <v>7957</v>
      </c>
      <c r="B3899" s="682" t="s">
        <v>6940</v>
      </c>
      <c r="C3899" s="419"/>
      <c r="D3899" s="419"/>
      <c r="E3899" s="419"/>
      <c r="F3899" s="419"/>
      <c r="G3899" s="419"/>
      <c r="H3899" s="419"/>
      <c r="I3899" s="419"/>
      <c r="J3899" s="419"/>
      <c r="K3899" s="419"/>
      <c r="L3899" s="419"/>
      <c r="M3899" t="s">
        <v>14096</v>
      </c>
      <c r="N3899">
        <v>4</v>
      </c>
      <c r="O3899">
        <v>3</v>
      </c>
      <c r="P3899">
        <v>1</v>
      </c>
      <c r="Q3899">
        <v>2</v>
      </c>
      <c r="R3899">
        <v>0</v>
      </c>
      <c r="S3899">
        <v>0</v>
      </c>
      <c r="T3899">
        <v>1</v>
      </c>
      <c r="U3899">
        <v>0</v>
      </c>
      <c r="V3899">
        <v>1</v>
      </c>
      <c r="W3899">
        <v>1</v>
      </c>
      <c r="X3899">
        <v>0</v>
      </c>
      <c r="Y3899">
        <v>0</v>
      </c>
      <c r="Z3899">
        <v>1</v>
      </c>
      <c r="AA3899">
        <v>0</v>
      </c>
      <c r="AB3899">
        <v>1</v>
      </c>
      <c r="AC3899" s="419">
        <f t="shared" si="372"/>
        <v>1</v>
      </c>
      <c r="AD3899" s="419">
        <f t="shared" si="373"/>
        <v>0</v>
      </c>
      <c r="AE3899" s="419">
        <f t="shared" si="374"/>
        <v>0</v>
      </c>
      <c r="AF3899" s="419">
        <f t="shared" si="375"/>
        <v>0</v>
      </c>
      <c r="AG3899" s="419">
        <f t="shared" si="376"/>
        <v>0</v>
      </c>
      <c r="AH3899" s="419">
        <f t="shared" si="377"/>
        <v>0</v>
      </c>
    </row>
    <row r="3900" spans="1:34" ht="14.5" x14ac:dyDescent="0.35">
      <c r="A3900" s="681" t="s">
        <v>12475</v>
      </c>
      <c r="B3900" s="682" t="s">
        <v>12474</v>
      </c>
      <c r="C3900" s="419"/>
      <c r="D3900" s="419"/>
      <c r="E3900" s="419"/>
      <c r="F3900" s="419"/>
      <c r="G3900" s="419"/>
      <c r="H3900" s="419"/>
      <c r="I3900" s="419"/>
      <c r="J3900" s="419"/>
      <c r="K3900" s="419"/>
      <c r="L3900" s="419"/>
      <c r="M3900" t="s">
        <v>12476</v>
      </c>
      <c r="N3900">
        <v>11</v>
      </c>
      <c r="O3900">
        <v>8</v>
      </c>
      <c r="P3900">
        <v>3</v>
      </c>
      <c r="Q3900">
        <v>2</v>
      </c>
      <c r="R3900">
        <v>3</v>
      </c>
      <c r="S3900">
        <v>5</v>
      </c>
      <c r="T3900">
        <v>0</v>
      </c>
      <c r="U3900">
        <v>1</v>
      </c>
      <c r="V3900">
        <v>0</v>
      </c>
      <c r="W3900">
        <v>2</v>
      </c>
      <c r="X3900">
        <v>3</v>
      </c>
      <c r="Y3900">
        <v>2</v>
      </c>
      <c r="Z3900">
        <v>0</v>
      </c>
      <c r="AA3900">
        <v>1</v>
      </c>
      <c r="AB3900">
        <v>0</v>
      </c>
      <c r="AC3900" s="419">
        <f t="shared" si="372"/>
        <v>0</v>
      </c>
      <c r="AD3900" s="419">
        <f t="shared" si="373"/>
        <v>0</v>
      </c>
      <c r="AE3900" s="419">
        <f t="shared" si="374"/>
        <v>3</v>
      </c>
      <c r="AF3900" s="419">
        <f t="shared" si="375"/>
        <v>0</v>
      </c>
      <c r="AG3900" s="419">
        <f t="shared" si="376"/>
        <v>0</v>
      </c>
      <c r="AH3900" s="419">
        <f t="shared" si="377"/>
        <v>0</v>
      </c>
    </row>
    <row r="3901" spans="1:34" ht="14.5" x14ac:dyDescent="0.35">
      <c r="A3901" s="681" t="s">
        <v>12485</v>
      </c>
      <c r="B3901" s="682" t="s">
        <v>12484</v>
      </c>
      <c r="C3901" s="419"/>
      <c r="D3901" s="419"/>
      <c r="E3901" s="419"/>
      <c r="F3901" s="419"/>
      <c r="G3901" s="419"/>
      <c r="H3901" s="419"/>
      <c r="I3901" s="419"/>
      <c r="J3901" s="419"/>
      <c r="K3901" s="419"/>
      <c r="L3901" s="419"/>
      <c r="M3901" t="s">
        <v>12486</v>
      </c>
      <c r="N3901">
        <v>7</v>
      </c>
      <c r="O3901">
        <v>4</v>
      </c>
      <c r="P3901">
        <v>3</v>
      </c>
      <c r="Q3901">
        <v>3</v>
      </c>
      <c r="R3901">
        <v>0</v>
      </c>
      <c r="S3901">
        <v>1</v>
      </c>
      <c r="T3901">
        <v>3</v>
      </c>
      <c r="U3901">
        <v>0</v>
      </c>
      <c r="V3901">
        <v>0</v>
      </c>
      <c r="W3901">
        <v>2</v>
      </c>
      <c r="X3901">
        <v>0</v>
      </c>
      <c r="Y3901">
        <v>1</v>
      </c>
      <c r="Z3901">
        <v>1</v>
      </c>
      <c r="AA3901">
        <v>0</v>
      </c>
      <c r="AB3901">
        <v>0</v>
      </c>
      <c r="AC3901" s="419">
        <f t="shared" si="372"/>
        <v>1</v>
      </c>
      <c r="AD3901" s="419">
        <f t="shared" si="373"/>
        <v>0</v>
      </c>
      <c r="AE3901" s="419">
        <f t="shared" si="374"/>
        <v>0</v>
      </c>
      <c r="AF3901" s="419">
        <f t="shared" si="375"/>
        <v>2</v>
      </c>
      <c r="AG3901" s="419">
        <f t="shared" si="376"/>
        <v>0</v>
      </c>
      <c r="AH3901" s="419">
        <f t="shared" si="377"/>
        <v>0</v>
      </c>
    </row>
    <row r="3902" spans="1:34" ht="14.5" x14ac:dyDescent="0.35">
      <c r="A3902" s="681" t="s">
        <v>14097</v>
      </c>
      <c r="B3902" s="682" t="s">
        <v>14342</v>
      </c>
      <c r="C3902" s="419"/>
      <c r="D3902" s="419"/>
      <c r="E3902" s="419"/>
      <c r="F3902" s="419"/>
      <c r="G3902" s="419"/>
      <c r="H3902" s="419"/>
      <c r="I3902" s="419"/>
      <c r="J3902" s="419"/>
      <c r="K3902" s="419"/>
      <c r="L3902" s="419"/>
      <c r="M3902" t="s">
        <v>70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 s="419">
        <f t="shared" si="372"/>
        <v>0</v>
      </c>
      <c r="AD3902" s="419">
        <f t="shared" si="373"/>
        <v>0</v>
      </c>
      <c r="AE3902" s="419">
        <f t="shared" si="374"/>
        <v>0</v>
      </c>
      <c r="AF3902" s="419">
        <f t="shared" si="375"/>
        <v>0</v>
      </c>
      <c r="AG3902" s="419">
        <f t="shared" si="376"/>
        <v>0</v>
      </c>
      <c r="AH3902" s="419">
        <f t="shared" si="377"/>
        <v>0</v>
      </c>
    </row>
    <row r="3903" spans="1:34" ht="14.5" x14ac:dyDescent="0.35">
      <c r="A3903" s="681" t="s">
        <v>14101</v>
      </c>
      <c r="B3903" s="682" t="s">
        <v>14342</v>
      </c>
      <c r="C3903" s="419"/>
      <c r="D3903" s="419"/>
      <c r="E3903" s="419"/>
      <c r="F3903" s="419"/>
      <c r="G3903" s="419"/>
      <c r="H3903" s="419"/>
      <c r="I3903" s="419"/>
      <c r="J3903" s="419"/>
      <c r="K3903" s="419"/>
      <c r="L3903" s="419"/>
      <c r="M3903" t="s">
        <v>14098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 s="419">
        <f t="shared" si="372"/>
        <v>0</v>
      </c>
      <c r="AD3903" s="419">
        <f t="shared" si="373"/>
        <v>0</v>
      </c>
      <c r="AE3903" s="419">
        <f t="shared" si="374"/>
        <v>0</v>
      </c>
      <c r="AF3903" s="419">
        <f t="shared" si="375"/>
        <v>0</v>
      </c>
      <c r="AG3903" s="419">
        <f t="shared" si="376"/>
        <v>0</v>
      </c>
      <c r="AH3903" s="419">
        <f t="shared" si="377"/>
        <v>0</v>
      </c>
    </row>
    <row r="3904" spans="1:34" ht="14.5" x14ac:dyDescent="0.35">
      <c r="A3904" s="681" t="s">
        <v>12545</v>
      </c>
      <c r="B3904" s="682" t="s">
        <v>12544</v>
      </c>
      <c r="C3904" s="419"/>
      <c r="D3904" s="419"/>
      <c r="E3904" s="419"/>
      <c r="F3904" s="419"/>
      <c r="G3904" s="419"/>
      <c r="H3904" s="419"/>
      <c r="I3904" s="419"/>
      <c r="J3904" s="419"/>
      <c r="K3904" s="419"/>
      <c r="L3904" s="419"/>
      <c r="M3904" t="s">
        <v>12546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 s="419">
        <f t="shared" si="372"/>
        <v>0</v>
      </c>
      <c r="AD3904" s="419">
        <f t="shared" si="373"/>
        <v>0</v>
      </c>
      <c r="AE3904" s="419">
        <f t="shared" si="374"/>
        <v>0</v>
      </c>
      <c r="AF3904" s="419">
        <f t="shared" si="375"/>
        <v>0</v>
      </c>
      <c r="AG3904" s="419">
        <f t="shared" si="376"/>
        <v>0</v>
      </c>
      <c r="AH3904" s="419">
        <f t="shared" si="377"/>
        <v>0</v>
      </c>
    </row>
    <row r="3905" spans="1:34" ht="14.5" x14ac:dyDescent="0.35">
      <c r="A3905" s="681" t="s">
        <v>14104</v>
      </c>
      <c r="B3905" s="682" t="s">
        <v>14342</v>
      </c>
      <c r="C3905" s="419"/>
      <c r="D3905" s="419"/>
      <c r="E3905" s="419"/>
      <c r="F3905" s="419"/>
      <c r="G3905" s="419"/>
      <c r="H3905" s="419"/>
      <c r="I3905" s="419"/>
      <c r="J3905" s="419"/>
      <c r="K3905" s="419"/>
      <c r="L3905" s="419"/>
      <c r="M3905" t="s">
        <v>14475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 s="419">
        <f t="shared" si="372"/>
        <v>0</v>
      </c>
      <c r="AD3905" s="419">
        <f t="shared" si="373"/>
        <v>0</v>
      </c>
      <c r="AE3905" s="419">
        <f t="shared" si="374"/>
        <v>0</v>
      </c>
      <c r="AF3905" s="419">
        <f t="shared" si="375"/>
        <v>0</v>
      </c>
      <c r="AG3905" s="419">
        <f t="shared" si="376"/>
        <v>0</v>
      </c>
      <c r="AH3905" s="419">
        <f t="shared" si="377"/>
        <v>0</v>
      </c>
    </row>
    <row r="3906" spans="1:34" ht="14.5" x14ac:dyDescent="0.35">
      <c r="A3906" s="681" t="s">
        <v>14107</v>
      </c>
      <c r="B3906" s="682" t="s">
        <v>14342</v>
      </c>
      <c r="C3906" s="419"/>
      <c r="D3906" s="419"/>
      <c r="E3906" s="419"/>
      <c r="F3906" s="419"/>
      <c r="G3906" s="419"/>
      <c r="H3906" s="419"/>
      <c r="I3906" s="419"/>
      <c r="J3906" s="419"/>
      <c r="K3906" s="419"/>
      <c r="L3906" s="419"/>
      <c r="M3906" t="s">
        <v>19130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 s="419">
        <f t="shared" si="372"/>
        <v>0</v>
      </c>
      <c r="AD3906" s="419">
        <f t="shared" si="373"/>
        <v>0</v>
      </c>
      <c r="AE3906" s="419">
        <f t="shared" si="374"/>
        <v>0</v>
      </c>
      <c r="AF3906" s="419">
        <f t="shared" si="375"/>
        <v>0</v>
      </c>
      <c r="AG3906" s="419">
        <f t="shared" si="376"/>
        <v>0</v>
      </c>
      <c r="AH3906" s="419">
        <f t="shared" si="377"/>
        <v>0</v>
      </c>
    </row>
    <row r="3907" spans="1:34" ht="14.5" x14ac:dyDescent="0.35">
      <c r="A3907" s="681" t="s">
        <v>14109</v>
      </c>
      <c r="B3907" s="682" t="s">
        <v>14342</v>
      </c>
      <c r="C3907" s="419"/>
      <c r="D3907" s="419"/>
      <c r="E3907" s="419"/>
      <c r="F3907" s="419"/>
      <c r="G3907" s="419"/>
      <c r="H3907" s="419"/>
      <c r="I3907" s="419"/>
      <c r="J3907" s="419"/>
      <c r="K3907" s="419"/>
      <c r="L3907" s="419"/>
      <c r="M3907" t="s">
        <v>14108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 s="419">
        <f t="shared" si="372"/>
        <v>0</v>
      </c>
      <c r="AD3907" s="419">
        <f t="shared" si="373"/>
        <v>0</v>
      </c>
      <c r="AE3907" s="419">
        <f t="shared" si="374"/>
        <v>0</v>
      </c>
      <c r="AF3907" s="419">
        <f t="shared" si="375"/>
        <v>0</v>
      </c>
      <c r="AG3907" s="419">
        <f t="shared" si="376"/>
        <v>0</v>
      </c>
      <c r="AH3907" s="419">
        <f t="shared" si="377"/>
        <v>0</v>
      </c>
    </row>
    <row r="3908" spans="1:34" ht="14.5" x14ac:dyDescent="0.35">
      <c r="A3908" s="681" t="s">
        <v>14111</v>
      </c>
      <c r="B3908" s="682" t="s">
        <v>14342</v>
      </c>
      <c r="C3908" s="419"/>
      <c r="D3908" s="419"/>
      <c r="E3908" s="419"/>
      <c r="F3908" s="419"/>
      <c r="G3908" s="419"/>
      <c r="H3908" s="419"/>
      <c r="I3908" s="419"/>
      <c r="J3908" s="419"/>
      <c r="K3908" s="419"/>
      <c r="L3908" s="419"/>
      <c r="M3908" t="s">
        <v>14110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 s="419">
        <f t="shared" si="372"/>
        <v>0</v>
      </c>
      <c r="AD3908" s="419">
        <f t="shared" si="373"/>
        <v>0</v>
      </c>
      <c r="AE3908" s="419">
        <f t="shared" si="374"/>
        <v>0</v>
      </c>
      <c r="AF3908" s="419">
        <f t="shared" si="375"/>
        <v>0</v>
      </c>
      <c r="AG3908" s="419">
        <f t="shared" si="376"/>
        <v>0</v>
      </c>
      <c r="AH3908" s="419">
        <f t="shared" si="377"/>
        <v>0</v>
      </c>
    </row>
    <row r="3909" spans="1:34" ht="14.5" x14ac:dyDescent="0.35">
      <c r="A3909" s="681" t="s">
        <v>14113</v>
      </c>
      <c r="B3909" s="682" t="s">
        <v>14342</v>
      </c>
      <c r="C3909" s="419"/>
      <c r="D3909" s="419"/>
      <c r="E3909" s="419"/>
      <c r="F3909" s="419"/>
      <c r="G3909" s="419"/>
      <c r="H3909" s="419"/>
      <c r="I3909" s="419"/>
      <c r="J3909" s="419"/>
      <c r="K3909" s="419"/>
      <c r="L3909" s="419"/>
      <c r="M3909" t="s">
        <v>18462</v>
      </c>
      <c r="N3909">
        <v>1</v>
      </c>
      <c r="O3909">
        <v>0</v>
      </c>
      <c r="P3909">
        <v>1</v>
      </c>
      <c r="Q3909">
        <v>1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 s="419">
        <f t="shared" ref="AC3909:AC3972" si="378">+Q3909-W3909</f>
        <v>1</v>
      </c>
      <c r="AD3909" s="419">
        <f t="shared" ref="AD3909:AD3972" si="379">+R3909-X3909</f>
        <v>0</v>
      </c>
      <c r="AE3909" s="419">
        <f t="shared" ref="AE3909:AE3972" si="380">+S3909-Y3909</f>
        <v>0</v>
      </c>
      <c r="AF3909" s="419">
        <f t="shared" ref="AF3909:AF3972" si="381">+T3909-Z3909</f>
        <v>0</v>
      </c>
      <c r="AG3909" s="419">
        <f t="shared" ref="AG3909:AG3972" si="382">+U3909-AA3909</f>
        <v>0</v>
      </c>
      <c r="AH3909" s="419">
        <f t="shared" ref="AH3909:AH3972" si="383">+V3909-AB3909</f>
        <v>0</v>
      </c>
    </row>
    <row r="3910" spans="1:34" ht="14.5" x14ac:dyDescent="0.35">
      <c r="A3910" s="681" t="s">
        <v>12549</v>
      </c>
      <c r="B3910" s="682" t="s">
        <v>12548</v>
      </c>
      <c r="C3910" s="419"/>
      <c r="D3910" s="419"/>
      <c r="E3910" s="419"/>
      <c r="F3910" s="419"/>
      <c r="G3910" s="419"/>
      <c r="H3910" s="419"/>
      <c r="I3910" s="419"/>
      <c r="J3910" s="419"/>
      <c r="K3910" s="419"/>
      <c r="L3910" s="419"/>
      <c r="M3910" t="s">
        <v>18557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 s="419">
        <f t="shared" si="378"/>
        <v>0</v>
      </c>
      <c r="AD3910" s="419">
        <f t="shared" si="379"/>
        <v>0</v>
      </c>
      <c r="AE3910" s="419">
        <f t="shared" si="380"/>
        <v>0</v>
      </c>
      <c r="AF3910" s="419">
        <f t="shared" si="381"/>
        <v>0</v>
      </c>
      <c r="AG3910" s="419">
        <f t="shared" si="382"/>
        <v>0</v>
      </c>
      <c r="AH3910" s="419">
        <f t="shared" si="383"/>
        <v>0</v>
      </c>
    </row>
    <row r="3911" spans="1:34" ht="14.5" x14ac:dyDescent="0.35">
      <c r="A3911" s="681" t="s">
        <v>14258</v>
      </c>
      <c r="B3911" s="682" t="s">
        <v>14342</v>
      </c>
      <c r="C3911" s="419"/>
      <c r="D3911" s="419"/>
      <c r="E3911" s="419"/>
      <c r="F3911" s="419"/>
      <c r="G3911" s="419"/>
      <c r="H3911" s="419"/>
      <c r="I3911" s="419"/>
      <c r="J3911" s="419"/>
      <c r="K3911" s="419"/>
      <c r="L3911" s="419"/>
      <c r="M3911" t="s">
        <v>14270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 s="419">
        <f t="shared" si="378"/>
        <v>0</v>
      </c>
      <c r="AD3911" s="419">
        <f t="shared" si="379"/>
        <v>0</v>
      </c>
      <c r="AE3911" s="419">
        <f t="shared" si="380"/>
        <v>0</v>
      </c>
      <c r="AF3911" s="419">
        <f t="shared" si="381"/>
        <v>0</v>
      </c>
      <c r="AG3911" s="419">
        <f t="shared" si="382"/>
        <v>0</v>
      </c>
      <c r="AH3911" s="419">
        <f t="shared" si="383"/>
        <v>0</v>
      </c>
    </row>
    <row r="3912" spans="1:34" ht="14.5" x14ac:dyDescent="0.35">
      <c r="A3912" s="681" t="s">
        <v>14115</v>
      </c>
      <c r="B3912" s="682" t="s">
        <v>14342</v>
      </c>
      <c r="C3912" s="419"/>
      <c r="D3912" s="419"/>
      <c r="E3912" s="419"/>
      <c r="F3912" s="419"/>
      <c r="G3912" s="419"/>
      <c r="H3912" s="419"/>
      <c r="I3912" s="419"/>
      <c r="J3912" s="419"/>
      <c r="K3912" s="419"/>
      <c r="L3912" s="419"/>
      <c r="M3912" t="s">
        <v>21053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 s="419">
        <f t="shared" si="378"/>
        <v>0</v>
      </c>
      <c r="AD3912" s="419">
        <f t="shared" si="379"/>
        <v>0</v>
      </c>
      <c r="AE3912" s="419">
        <f t="shared" si="380"/>
        <v>0</v>
      </c>
      <c r="AF3912" s="419">
        <f t="shared" si="381"/>
        <v>0</v>
      </c>
      <c r="AG3912" s="419">
        <f t="shared" si="382"/>
        <v>0</v>
      </c>
      <c r="AH3912" s="419">
        <f t="shared" si="383"/>
        <v>0</v>
      </c>
    </row>
    <row r="3913" spans="1:34" ht="14.5" x14ac:dyDescent="0.35">
      <c r="A3913" s="681" t="s">
        <v>14345</v>
      </c>
      <c r="B3913" s="682" t="s">
        <v>14342</v>
      </c>
      <c r="C3913" s="419"/>
      <c r="D3913" s="419"/>
      <c r="E3913" s="419"/>
      <c r="F3913" s="419"/>
      <c r="G3913" s="419"/>
      <c r="H3913" s="419"/>
      <c r="I3913" s="419"/>
      <c r="J3913" s="419"/>
      <c r="K3913" s="419"/>
      <c r="L3913" s="419"/>
      <c r="M3913" t="s">
        <v>14346</v>
      </c>
      <c r="N3913">
        <v>1</v>
      </c>
      <c r="O3913">
        <v>0</v>
      </c>
      <c r="P3913">
        <v>1</v>
      </c>
      <c r="Q3913">
        <v>0</v>
      </c>
      <c r="R3913">
        <v>0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 s="419">
        <f t="shared" si="378"/>
        <v>0</v>
      </c>
      <c r="AD3913" s="419">
        <f t="shared" si="379"/>
        <v>0</v>
      </c>
      <c r="AE3913" s="419">
        <f t="shared" si="380"/>
        <v>0</v>
      </c>
      <c r="AF3913" s="419">
        <f t="shared" si="381"/>
        <v>0</v>
      </c>
      <c r="AG3913" s="419">
        <f t="shared" si="382"/>
        <v>1</v>
      </c>
      <c r="AH3913" s="419">
        <f t="shared" si="383"/>
        <v>0</v>
      </c>
    </row>
    <row r="3914" spans="1:34" ht="14.5" x14ac:dyDescent="0.35">
      <c r="A3914" s="681" t="s">
        <v>14120</v>
      </c>
      <c r="B3914" s="682" t="s">
        <v>14342</v>
      </c>
      <c r="C3914" s="419"/>
      <c r="D3914" s="419"/>
      <c r="E3914" s="419"/>
      <c r="F3914" s="419"/>
      <c r="G3914" s="419"/>
      <c r="H3914" s="419"/>
      <c r="I3914" s="419"/>
      <c r="J3914" s="419"/>
      <c r="K3914" s="419"/>
      <c r="L3914" s="419"/>
      <c r="M3914" t="s">
        <v>14116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 s="419">
        <f t="shared" si="378"/>
        <v>0</v>
      </c>
      <c r="AD3914" s="419">
        <f t="shared" si="379"/>
        <v>0</v>
      </c>
      <c r="AE3914" s="419">
        <f t="shared" si="380"/>
        <v>0</v>
      </c>
      <c r="AF3914" s="419">
        <f t="shared" si="381"/>
        <v>0</v>
      </c>
      <c r="AG3914" s="419">
        <f t="shared" si="382"/>
        <v>0</v>
      </c>
      <c r="AH3914" s="419">
        <f t="shared" si="383"/>
        <v>0</v>
      </c>
    </row>
    <row r="3915" spans="1:34" ht="14.5" x14ac:dyDescent="0.35">
      <c r="A3915" s="681" t="s">
        <v>14123</v>
      </c>
      <c r="B3915" s="682" t="s">
        <v>14342</v>
      </c>
      <c r="C3915" s="419"/>
      <c r="D3915" s="419"/>
      <c r="E3915" s="419"/>
      <c r="F3915" s="419"/>
      <c r="G3915" s="419"/>
      <c r="H3915" s="419"/>
      <c r="I3915" s="419"/>
      <c r="J3915" s="419"/>
      <c r="K3915" s="419"/>
      <c r="L3915" s="419"/>
      <c r="M3915" t="s">
        <v>14476</v>
      </c>
      <c r="N3915">
        <v>1</v>
      </c>
      <c r="O3915">
        <v>1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0</v>
      </c>
      <c r="AB3915">
        <v>0</v>
      </c>
      <c r="AC3915" s="419">
        <f t="shared" si="378"/>
        <v>0</v>
      </c>
      <c r="AD3915" s="419">
        <f t="shared" si="379"/>
        <v>0</v>
      </c>
      <c r="AE3915" s="419">
        <f t="shared" si="380"/>
        <v>0</v>
      </c>
      <c r="AF3915" s="419">
        <f t="shared" si="381"/>
        <v>0</v>
      </c>
      <c r="AG3915" s="419">
        <f t="shared" si="382"/>
        <v>0</v>
      </c>
      <c r="AH3915" s="419">
        <f t="shared" si="383"/>
        <v>0</v>
      </c>
    </row>
    <row r="3916" spans="1:34" ht="14.5" x14ac:dyDescent="0.35">
      <c r="A3916" s="681" t="s">
        <v>14127</v>
      </c>
      <c r="B3916" s="682" t="s">
        <v>14342</v>
      </c>
      <c r="C3916" s="419"/>
      <c r="D3916" s="419"/>
      <c r="E3916" s="419"/>
      <c r="F3916" s="419"/>
      <c r="G3916" s="419"/>
      <c r="H3916" s="419"/>
      <c r="I3916" s="419"/>
      <c r="J3916" s="419"/>
      <c r="K3916" s="419"/>
      <c r="L3916" s="419"/>
      <c r="M3916" t="s">
        <v>14124</v>
      </c>
      <c r="N3916">
        <v>7</v>
      </c>
      <c r="O3916">
        <v>4</v>
      </c>
      <c r="P3916">
        <v>3</v>
      </c>
      <c r="Q3916">
        <v>1</v>
      </c>
      <c r="R3916">
        <v>3</v>
      </c>
      <c r="S3916">
        <v>2</v>
      </c>
      <c r="T3916">
        <v>0</v>
      </c>
      <c r="U3916">
        <v>0</v>
      </c>
      <c r="V3916">
        <v>1</v>
      </c>
      <c r="W3916">
        <v>0</v>
      </c>
      <c r="X3916">
        <v>2</v>
      </c>
      <c r="Y3916">
        <v>1</v>
      </c>
      <c r="Z3916">
        <v>0</v>
      </c>
      <c r="AA3916">
        <v>0</v>
      </c>
      <c r="AB3916">
        <v>1</v>
      </c>
      <c r="AC3916" s="419">
        <f t="shared" si="378"/>
        <v>1</v>
      </c>
      <c r="AD3916" s="419">
        <f t="shared" si="379"/>
        <v>1</v>
      </c>
      <c r="AE3916" s="419">
        <f t="shared" si="380"/>
        <v>1</v>
      </c>
      <c r="AF3916" s="419">
        <f t="shared" si="381"/>
        <v>0</v>
      </c>
      <c r="AG3916" s="419">
        <f t="shared" si="382"/>
        <v>0</v>
      </c>
      <c r="AH3916" s="419">
        <f t="shared" si="383"/>
        <v>0</v>
      </c>
    </row>
    <row r="3917" spans="1:34" ht="14.5" x14ac:dyDescent="0.35">
      <c r="A3917" s="681" t="s">
        <v>12554</v>
      </c>
      <c r="B3917" s="682" t="s">
        <v>12553</v>
      </c>
      <c r="C3917" s="419"/>
      <c r="D3917" s="419"/>
      <c r="E3917" s="419"/>
      <c r="F3917" s="419"/>
      <c r="G3917" s="419"/>
      <c r="H3917" s="419"/>
      <c r="I3917" s="419"/>
      <c r="J3917" s="419"/>
      <c r="K3917" s="419"/>
      <c r="L3917" s="419"/>
      <c r="M3917" t="s">
        <v>449</v>
      </c>
      <c r="N3917">
        <v>8</v>
      </c>
      <c r="O3917">
        <v>6</v>
      </c>
      <c r="P3917">
        <v>2</v>
      </c>
      <c r="Q3917">
        <v>0</v>
      </c>
      <c r="R3917">
        <v>3</v>
      </c>
      <c r="S3917">
        <v>0</v>
      </c>
      <c r="T3917">
        <v>0</v>
      </c>
      <c r="U3917">
        <v>5</v>
      </c>
      <c r="V3917">
        <v>0</v>
      </c>
      <c r="W3917">
        <v>0</v>
      </c>
      <c r="X3917">
        <v>2</v>
      </c>
      <c r="Y3917">
        <v>0</v>
      </c>
      <c r="Z3917">
        <v>0</v>
      </c>
      <c r="AA3917">
        <v>4</v>
      </c>
      <c r="AB3917">
        <v>0</v>
      </c>
      <c r="AC3917" s="419">
        <f t="shared" si="378"/>
        <v>0</v>
      </c>
      <c r="AD3917" s="419">
        <f t="shared" si="379"/>
        <v>1</v>
      </c>
      <c r="AE3917" s="419">
        <f t="shared" si="380"/>
        <v>0</v>
      </c>
      <c r="AF3917" s="419">
        <f t="shared" si="381"/>
        <v>0</v>
      </c>
      <c r="AG3917" s="419">
        <f t="shared" si="382"/>
        <v>1</v>
      </c>
      <c r="AH3917" s="419">
        <f t="shared" si="383"/>
        <v>0</v>
      </c>
    </row>
    <row r="3918" spans="1:34" ht="14.5" x14ac:dyDescent="0.35">
      <c r="A3918" s="681" t="s">
        <v>8949</v>
      </c>
      <c r="B3918" s="682" t="s">
        <v>8946</v>
      </c>
      <c r="C3918" s="419"/>
      <c r="D3918" s="419"/>
      <c r="E3918" s="419"/>
      <c r="F3918" s="419"/>
      <c r="G3918" s="419"/>
      <c r="H3918" s="419"/>
      <c r="I3918" s="419"/>
      <c r="J3918" s="419"/>
      <c r="K3918" s="419"/>
      <c r="L3918" s="419"/>
      <c r="M3918" t="s">
        <v>8948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 s="419">
        <f t="shared" si="378"/>
        <v>0</v>
      </c>
      <c r="AD3918" s="419">
        <f t="shared" si="379"/>
        <v>0</v>
      </c>
      <c r="AE3918" s="419">
        <f t="shared" si="380"/>
        <v>0</v>
      </c>
      <c r="AF3918" s="419">
        <f t="shared" si="381"/>
        <v>0</v>
      </c>
      <c r="AG3918" s="419">
        <f t="shared" si="382"/>
        <v>0</v>
      </c>
      <c r="AH3918" s="419">
        <f t="shared" si="383"/>
        <v>0</v>
      </c>
    </row>
    <row r="3919" spans="1:34" ht="14.5" x14ac:dyDescent="0.35">
      <c r="A3919" s="681" t="s">
        <v>8941</v>
      </c>
      <c r="B3919" s="682" t="s">
        <v>8939</v>
      </c>
      <c r="C3919" s="419"/>
      <c r="D3919" s="419"/>
      <c r="E3919" s="419"/>
      <c r="F3919" s="419"/>
      <c r="G3919" s="419"/>
      <c r="H3919" s="419"/>
      <c r="I3919" s="419"/>
      <c r="J3919" s="419"/>
      <c r="K3919" s="419"/>
      <c r="L3919" s="419"/>
      <c r="M3919" t="s">
        <v>8940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 s="419">
        <f t="shared" si="378"/>
        <v>0</v>
      </c>
      <c r="AD3919" s="419">
        <f t="shared" si="379"/>
        <v>0</v>
      </c>
      <c r="AE3919" s="419">
        <f t="shared" si="380"/>
        <v>0</v>
      </c>
      <c r="AF3919" s="419">
        <f t="shared" si="381"/>
        <v>0</v>
      </c>
      <c r="AG3919" s="419">
        <f t="shared" si="382"/>
        <v>0</v>
      </c>
      <c r="AH3919" s="419">
        <f t="shared" si="383"/>
        <v>0</v>
      </c>
    </row>
    <row r="3920" spans="1:34" ht="14.5" x14ac:dyDescent="0.35">
      <c r="A3920" s="681" t="s">
        <v>12552</v>
      </c>
      <c r="B3920" s="682" t="s">
        <v>12551</v>
      </c>
      <c r="C3920" s="419"/>
      <c r="D3920" s="419"/>
      <c r="E3920" s="419"/>
      <c r="F3920" s="419"/>
      <c r="G3920" s="419"/>
      <c r="H3920" s="419"/>
      <c r="I3920" s="419"/>
      <c r="J3920" s="419"/>
      <c r="K3920" s="419"/>
      <c r="L3920" s="419"/>
      <c r="M3920" t="s">
        <v>2959</v>
      </c>
      <c r="N3920">
        <v>3</v>
      </c>
      <c r="O3920">
        <v>1</v>
      </c>
      <c r="P3920">
        <v>2</v>
      </c>
      <c r="Q3920">
        <v>0</v>
      </c>
      <c r="R3920">
        <v>3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0</v>
      </c>
      <c r="AB3920">
        <v>0</v>
      </c>
      <c r="AC3920" s="419">
        <f t="shared" si="378"/>
        <v>0</v>
      </c>
      <c r="AD3920" s="419">
        <f t="shared" si="379"/>
        <v>2</v>
      </c>
      <c r="AE3920" s="419">
        <f t="shared" si="380"/>
        <v>0</v>
      </c>
      <c r="AF3920" s="419">
        <f t="shared" si="381"/>
        <v>0</v>
      </c>
      <c r="AG3920" s="419">
        <f t="shared" si="382"/>
        <v>0</v>
      </c>
      <c r="AH3920" s="419">
        <f t="shared" si="383"/>
        <v>0</v>
      </c>
    </row>
    <row r="3921" spans="1:34" ht="14.5" x14ac:dyDescent="0.35">
      <c r="A3921" s="681" t="s">
        <v>8935</v>
      </c>
      <c r="B3921" s="682" t="s">
        <v>8933</v>
      </c>
      <c r="C3921" s="419"/>
      <c r="D3921" s="419"/>
      <c r="E3921" s="419"/>
      <c r="F3921" s="419"/>
      <c r="G3921" s="419"/>
      <c r="H3921" s="419"/>
      <c r="I3921" s="419"/>
      <c r="J3921" s="419"/>
      <c r="K3921" s="419"/>
      <c r="L3921" s="419"/>
      <c r="M3921" t="s">
        <v>8934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 s="419">
        <f t="shared" si="378"/>
        <v>0</v>
      </c>
      <c r="AD3921" s="419">
        <f t="shared" si="379"/>
        <v>0</v>
      </c>
      <c r="AE3921" s="419">
        <f t="shared" si="380"/>
        <v>0</v>
      </c>
      <c r="AF3921" s="419">
        <f t="shared" si="381"/>
        <v>0</v>
      </c>
      <c r="AG3921" s="419">
        <f t="shared" si="382"/>
        <v>0</v>
      </c>
      <c r="AH3921" s="419">
        <f t="shared" si="383"/>
        <v>0</v>
      </c>
    </row>
    <row r="3922" spans="1:34" ht="14.5" x14ac:dyDescent="0.35">
      <c r="A3922" s="681" t="s">
        <v>12558</v>
      </c>
      <c r="B3922" s="682" t="s">
        <v>12557</v>
      </c>
      <c r="C3922" s="419"/>
      <c r="D3922" s="419"/>
      <c r="E3922" s="419"/>
      <c r="F3922" s="419"/>
      <c r="G3922" s="419"/>
      <c r="H3922" s="419"/>
      <c r="I3922" s="419"/>
      <c r="J3922" s="419"/>
      <c r="K3922" s="419"/>
      <c r="L3922" s="419"/>
      <c r="M3922" t="s">
        <v>12559</v>
      </c>
      <c r="N3922">
        <v>2</v>
      </c>
      <c r="O3922">
        <v>1</v>
      </c>
      <c r="P3922">
        <v>1</v>
      </c>
      <c r="Q3922">
        <v>0</v>
      </c>
      <c r="R3922">
        <v>0</v>
      </c>
      <c r="S3922">
        <v>0</v>
      </c>
      <c r="T3922">
        <v>2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1</v>
      </c>
      <c r="AA3922">
        <v>0</v>
      </c>
      <c r="AB3922">
        <v>0</v>
      </c>
      <c r="AC3922" s="419">
        <f t="shared" si="378"/>
        <v>0</v>
      </c>
      <c r="AD3922" s="419">
        <f t="shared" si="379"/>
        <v>0</v>
      </c>
      <c r="AE3922" s="419">
        <f t="shared" si="380"/>
        <v>0</v>
      </c>
      <c r="AF3922" s="419">
        <f t="shared" si="381"/>
        <v>1</v>
      </c>
      <c r="AG3922" s="419">
        <f t="shared" si="382"/>
        <v>0</v>
      </c>
      <c r="AH3922" s="419">
        <f t="shared" si="383"/>
        <v>0</v>
      </c>
    </row>
    <row r="3923" spans="1:34" ht="14.5" x14ac:dyDescent="0.35">
      <c r="A3923" s="681" t="s">
        <v>12561</v>
      </c>
      <c r="B3923" s="682" t="s">
        <v>12560</v>
      </c>
      <c r="C3923" s="419"/>
      <c r="D3923" s="419"/>
      <c r="E3923" s="419"/>
      <c r="F3923" s="419"/>
      <c r="G3923" s="419"/>
      <c r="H3923" s="419"/>
      <c r="I3923" s="419"/>
      <c r="J3923" s="419"/>
      <c r="K3923" s="419"/>
      <c r="L3923" s="419"/>
      <c r="M3923" t="s">
        <v>12562</v>
      </c>
      <c r="N3923">
        <v>1</v>
      </c>
      <c r="O3923">
        <v>1</v>
      </c>
      <c r="P3923">
        <v>0</v>
      </c>
      <c r="Q3923">
        <v>0</v>
      </c>
      <c r="R3923">
        <v>0</v>
      </c>
      <c r="S3923">
        <v>0</v>
      </c>
      <c r="T3923">
        <v>1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1</v>
      </c>
      <c r="AA3923">
        <v>0</v>
      </c>
      <c r="AB3923">
        <v>0</v>
      </c>
      <c r="AC3923" s="419">
        <f t="shared" si="378"/>
        <v>0</v>
      </c>
      <c r="AD3923" s="419">
        <f t="shared" si="379"/>
        <v>0</v>
      </c>
      <c r="AE3923" s="419">
        <f t="shared" si="380"/>
        <v>0</v>
      </c>
      <c r="AF3923" s="419">
        <f t="shared" si="381"/>
        <v>0</v>
      </c>
      <c r="AG3923" s="419">
        <f t="shared" si="382"/>
        <v>0</v>
      </c>
      <c r="AH3923" s="419">
        <f t="shared" si="383"/>
        <v>0</v>
      </c>
    </row>
    <row r="3924" spans="1:34" ht="14.5" x14ac:dyDescent="0.35">
      <c r="A3924" s="681" t="s">
        <v>12565</v>
      </c>
      <c r="B3924" s="682" t="s">
        <v>12564</v>
      </c>
      <c r="C3924" s="419"/>
      <c r="D3924" s="419"/>
      <c r="E3924" s="419"/>
      <c r="F3924" s="419"/>
      <c r="G3924" s="419"/>
      <c r="H3924" s="419"/>
      <c r="I3924" s="419"/>
      <c r="J3924" s="419"/>
      <c r="K3924" s="419"/>
      <c r="L3924" s="419"/>
      <c r="M3924" t="s">
        <v>12566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 s="419">
        <f t="shared" si="378"/>
        <v>0</v>
      </c>
      <c r="AD3924" s="419">
        <f t="shared" si="379"/>
        <v>0</v>
      </c>
      <c r="AE3924" s="419">
        <f t="shared" si="380"/>
        <v>0</v>
      </c>
      <c r="AF3924" s="419">
        <f t="shared" si="381"/>
        <v>0</v>
      </c>
      <c r="AG3924" s="419">
        <f t="shared" si="382"/>
        <v>0</v>
      </c>
      <c r="AH3924" s="419">
        <f t="shared" si="383"/>
        <v>0</v>
      </c>
    </row>
    <row r="3925" spans="1:34" ht="14.5" x14ac:dyDescent="0.35">
      <c r="A3925" s="681" t="s">
        <v>8938</v>
      </c>
      <c r="B3925" s="682" t="s">
        <v>8936</v>
      </c>
      <c r="C3925" s="419"/>
      <c r="D3925" s="419"/>
      <c r="E3925" s="419"/>
      <c r="F3925" s="419"/>
      <c r="G3925" s="419"/>
      <c r="H3925" s="419"/>
      <c r="I3925" s="419"/>
      <c r="J3925" s="419"/>
      <c r="K3925" s="419"/>
      <c r="L3925" s="419"/>
      <c r="M3925" t="s">
        <v>3624</v>
      </c>
      <c r="N3925">
        <v>4</v>
      </c>
      <c r="O3925">
        <v>3</v>
      </c>
      <c r="P3925">
        <v>1</v>
      </c>
      <c r="Q3925">
        <v>0</v>
      </c>
      <c r="R3925">
        <v>4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3</v>
      </c>
      <c r="Y3925">
        <v>0</v>
      </c>
      <c r="Z3925">
        <v>0</v>
      </c>
      <c r="AA3925">
        <v>0</v>
      </c>
      <c r="AB3925">
        <v>0</v>
      </c>
      <c r="AC3925" s="419">
        <f t="shared" si="378"/>
        <v>0</v>
      </c>
      <c r="AD3925" s="419">
        <f t="shared" si="379"/>
        <v>1</v>
      </c>
      <c r="AE3925" s="419">
        <f t="shared" si="380"/>
        <v>0</v>
      </c>
      <c r="AF3925" s="419">
        <f t="shared" si="381"/>
        <v>0</v>
      </c>
      <c r="AG3925" s="419">
        <f t="shared" si="382"/>
        <v>0</v>
      </c>
      <c r="AH3925" s="419">
        <f t="shared" si="383"/>
        <v>0</v>
      </c>
    </row>
    <row r="3926" spans="1:34" ht="14.5" x14ac:dyDescent="0.35">
      <c r="A3926" s="681" t="s">
        <v>8945</v>
      </c>
      <c r="B3926" s="682" t="s">
        <v>8942</v>
      </c>
      <c r="C3926" s="419"/>
      <c r="D3926" s="419"/>
      <c r="E3926" s="419"/>
      <c r="F3926" s="419"/>
      <c r="G3926" s="419"/>
      <c r="H3926" s="419"/>
      <c r="I3926" s="419"/>
      <c r="J3926" s="419"/>
      <c r="K3926" s="419"/>
      <c r="L3926" s="419"/>
      <c r="M3926" t="s">
        <v>8943</v>
      </c>
      <c r="N3926">
        <v>4</v>
      </c>
      <c r="O3926">
        <v>0</v>
      </c>
      <c r="P3926">
        <v>4</v>
      </c>
      <c r="Q3926">
        <v>0</v>
      </c>
      <c r="R3926">
        <v>3</v>
      </c>
      <c r="S3926">
        <v>0</v>
      </c>
      <c r="T3926">
        <v>1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 s="419">
        <f t="shared" si="378"/>
        <v>0</v>
      </c>
      <c r="AD3926" s="419">
        <f t="shared" si="379"/>
        <v>3</v>
      </c>
      <c r="AE3926" s="419">
        <f t="shared" si="380"/>
        <v>0</v>
      </c>
      <c r="AF3926" s="419">
        <f t="shared" si="381"/>
        <v>1</v>
      </c>
      <c r="AG3926" s="419">
        <f t="shared" si="382"/>
        <v>0</v>
      </c>
      <c r="AH3926" s="419">
        <f t="shared" si="383"/>
        <v>0</v>
      </c>
    </row>
    <row r="3927" spans="1:34" ht="14.5" x14ac:dyDescent="0.35">
      <c r="A3927" s="681" t="s">
        <v>12569</v>
      </c>
      <c r="B3927" s="682" t="s">
        <v>12568</v>
      </c>
      <c r="C3927" s="419"/>
      <c r="D3927" s="419"/>
      <c r="E3927" s="419"/>
      <c r="F3927" s="419"/>
      <c r="G3927" s="419"/>
      <c r="H3927" s="419"/>
      <c r="I3927" s="419"/>
      <c r="J3927" s="419"/>
      <c r="K3927" s="419"/>
      <c r="L3927" s="419"/>
      <c r="M3927" t="s">
        <v>12570</v>
      </c>
      <c r="N3927">
        <v>10</v>
      </c>
      <c r="O3927">
        <v>5</v>
      </c>
      <c r="P3927">
        <v>5</v>
      </c>
      <c r="Q3927">
        <v>2</v>
      </c>
      <c r="R3927">
        <v>2</v>
      </c>
      <c r="S3927">
        <v>3</v>
      </c>
      <c r="T3927">
        <v>1</v>
      </c>
      <c r="U3927">
        <v>2</v>
      </c>
      <c r="V3927">
        <v>0</v>
      </c>
      <c r="W3927">
        <v>1</v>
      </c>
      <c r="X3927">
        <v>2</v>
      </c>
      <c r="Y3927">
        <v>2</v>
      </c>
      <c r="Z3927">
        <v>0</v>
      </c>
      <c r="AA3927">
        <v>0</v>
      </c>
      <c r="AB3927">
        <v>0</v>
      </c>
      <c r="AC3927" s="419">
        <f t="shared" si="378"/>
        <v>1</v>
      </c>
      <c r="AD3927" s="419">
        <f t="shared" si="379"/>
        <v>0</v>
      </c>
      <c r="AE3927" s="419">
        <f t="shared" si="380"/>
        <v>1</v>
      </c>
      <c r="AF3927" s="419">
        <f t="shared" si="381"/>
        <v>1</v>
      </c>
      <c r="AG3927" s="419">
        <f t="shared" si="382"/>
        <v>2</v>
      </c>
      <c r="AH3927" s="419">
        <f t="shared" si="383"/>
        <v>0</v>
      </c>
    </row>
    <row r="3928" spans="1:34" ht="14.5" x14ac:dyDescent="0.35">
      <c r="A3928" s="681" t="s">
        <v>14259</v>
      </c>
      <c r="B3928" s="682" t="s">
        <v>14342</v>
      </c>
      <c r="C3928" s="419"/>
      <c r="D3928" s="419"/>
      <c r="E3928" s="419"/>
      <c r="F3928" s="419"/>
      <c r="G3928" s="419"/>
      <c r="H3928" s="419"/>
      <c r="I3928" s="419"/>
      <c r="J3928" s="419"/>
      <c r="K3928" s="419"/>
      <c r="L3928" s="419"/>
      <c r="M3928" t="s">
        <v>14271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 s="419">
        <f t="shared" si="378"/>
        <v>0</v>
      </c>
      <c r="AD3928" s="419">
        <f t="shared" si="379"/>
        <v>0</v>
      </c>
      <c r="AE3928" s="419">
        <f t="shared" si="380"/>
        <v>0</v>
      </c>
      <c r="AF3928" s="419">
        <f t="shared" si="381"/>
        <v>0</v>
      </c>
      <c r="AG3928" s="419">
        <f t="shared" si="382"/>
        <v>0</v>
      </c>
      <c r="AH3928" s="419">
        <f t="shared" si="383"/>
        <v>0</v>
      </c>
    </row>
    <row r="3929" spans="1:34" ht="14.5" x14ac:dyDescent="0.35">
      <c r="A3929" s="681" t="s">
        <v>14134</v>
      </c>
      <c r="B3929" s="682" t="s">
        <v>14342</v>
      </c>
      <c r="C3929" s="419"/>
      <c r="D3929" s="419"/>
      <c r="E3929" s="419"/>
      <c r="F3929" s="419"/>
      <c r="G3929" s="419"/>
      <c r="H3929" s="419"/>
      <c r="I3929" s="419"/>
      <c r="J3929" s="419"/>
      <c r="K3929" s="419"/>
      <c r="L3929" s="419"/>
      <c r="M3929" t="s">
        <v>17159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 s="419">
        <f t="shared" si="378"/>
        <v>0</v>
      </c>
      <c r="AD3929" s="419">
        <f t="shared" si="379"/>
        <v>0</v>
      </c>
      <c r="AE3929" s="419">
        <f t="shared" si="380"/>
        <v>0</v>
      </c>
      <c r="AF3929" s="419">
        <f t="shared" si="381"/>
        <v>0</v>
      </c>
      <c r="AG3929" s="419">
        <f t="shared" si="382"/>
        <v>0</v>
      </c>
      <c r="AH3929" s="419">
        <f t="shared" si="383"/>
        <v>0</v>
      </c>
    </row>
    <row r="3930" spans="1:34" ht="14.5" x14ac:dyDescent="0.35">
      <c r="A3930" s="681" t="s">
        <v>14260</v>
      </c>
      <c r="B3930" s="682" t="s">
        <v>14342</v>
      </c>
      <c r="C3930" s="419"/>
      <c r="D3930" s="419"/>
      <c r="E3930" s="419"/>
      <c r="F3930" s="419"/>
      <c r="G3930" s="419"/>
      <c r="H3930" s="419"/>
      <c r="I3930" s="419"/>
      <c r="J3930" s="419"/>
      <c r="K3930" s="419"/>
      <c r="L3930" s="419"/>
      <c r="M3930" t="s">
        <v>14272</v>
      </c>
      <c r="N3930">
        <v>1</v>
      </c>
      <c r="O3930">
        <v>0</v>
      </c>
      <c r="P3930">
        <v>1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1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 s="419">
        <f t="shared" si="378"/>
        <v>0</v>
      </c>
      <c r="AD3930" s="419">
        <f t="shared" si="379"/>
        <v>0</v>
      </c>
      <c r="AE3930" s="419">
        <f t="shared" si="380"/>
        <v>0</v>
      </c>
      <c r="AF3930" s="419">
        <f t="shared" si="381"/>
        <v>0</v>
      </c>
      <c r="AG3930" s="419">
        <f t="shared" si="382"/>
        <v>0</v>
      </c>
      <c r="AH3930" s="419">
        <f t="shared" si="383"/>
        <v>1</v>
      </c>
    </row>
    <row r="3931" spans="1:34" ht="14.5" x14ac:dyDescent="0.35">
      <c r="A3931" s="681" t="s">
        <v>14136</v>
      </c>
      <c r="B3931" s="682" t="s">
        <v>14342</v>
      </c>
      <c r="C3931" s="419"/>
      <c r="D3931" s="419"/>
      <c r="E3931" s="419"/>
      <c r="F3931" s="419"/>
      <c r="G3931" s="419"/>
      <c r="H3931" s="419"/>
      <c r="I3931" s="419"/>
      <c r="J3931" s="419"/>
      <c r="K3931" s="419"/>
      <c r="L3931" s="419"/>
      <c r="M3931" t="s">
        <v>19762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 s="419">
        <f t="shared" si="378"/>
        <v>0</v>
      </c>
      <c r="AD3931" s="419">
        <f t="shared" si="379"/>
        <v>0</v>
      </c>
      <c r="AE3931" s="419">
        <f t="shared" si="380"/>
        <v>0</v>
      </c>
      <c r="AF3931" s="419">
        <f t="shared" si="381"/>
        <v>0</v>
      </c>
      <c r="AG3931" s="419">
        <f t="shared" si="382"/>
        <v>0</v>
      </c>
      <c r="AH3931" s="419">
        <f t="shared" si="383"/>
        <v>0</v>
      </c>
    </row>
    <row r="3932" spans="1:34" ht="14.5" x14ac:dyDescent="0.35">
      <c r="A3932" s="681" t="s">
        <v>14138</v>
      </c>
      <c r="B3932" s="682" t="s">
        <v>14342</v>
      </c>
      <c r="C3932" s="419"/>
      <c r="D3932" s="419"/>
      <c r="E3932" s="419"/>
      <c r="F3932" s="419"/>
      <c r="G3932" s="419"/>
      <c r="H3932" s="419"/>
      <c r="I3932" s="419"/>
      <c r="J3932" s="419"/>
      <c r="K3932" s="419"/>
      <c r="L3932" s="419"/>
      <c r="M3932" t="s">
        <v>14137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 s="419">
        <f t="shared" si="378"/>
        <v>0</v>
      </c>
      <c r="AD3932" s="419">
        <f t="shared" si="379"/>
        <v>0</v>
      </c>
      <c r="AE3932" s="419">
        <f t="shared" si="380"/>
        <v>0</v>
      </c>
      <c r="AF3932" s="419">
        <f t="shared" si="381"/>
        <v>0</v>
      </c>
      <c r="AG3932" s="419">
        <f t="shared" si="382"/>
        <v>0</v>
      </c>
      <c r="AH3932" s="419">
        <f t="shared" si="383"/>
        <v>0</v>
      </c>
    </row>
    <row r="3933" spans="1:34" ht="14.5" x14ac:dyDescent="0.35">
      <c r="A3933" s="681" t="s">
        <v>12597</v>
      </c>
      <c r="B3933" s="682" t="s">
        <v>12596</v>
      </c>
      <c r="C3933" s="419"/>
      <c r="D3933" s="419"/>
      <c r="E3933" s="419"/>
      <c r="F3933" s="419"/>
      <c r="G3933" s="419"/>
      <c r="H3933" s="419"/>
      <c r="I3933" s="419"/>
      <c r="J3933" s="419"/>
      <c r="K3933" s="419"/>
      <c r="L3933" s="419"/>
      <c r="M3933" t="s">
        <v>12598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 s="419">
        <f t="shared" si="378"/>
        <v>0</v>
      </c>
      <c r="AD3933" s="419">
        <f t="shared" si="379"/>
        <v>0</v>
      </c>
      <c r="AE3933" s="419">
        <f t="shared" si="380"/>
        <v>0</v>
      </c>
      <c r="AF3933" s="419">
        <f t="shared" si="381"/>
        <v>0</v>
      </c>
      <c r="AG3933" s="419">
        <f t="shared" si="382"/>
        <v>0</v>
      </c>
      <c r="AH3933" s="419">
        <f t="shared" si="383"/>
        <v>0</v>
      </c>
    </row>
    <row r="3934" spans="1:34" ht="14.5" x14ac:dyDescent="0.35">
      <c r="A3934" s="681" t="s">
        <v>12600</v>
      </c>
      <c r="B3934" s="682" t="s">
        <v>12599</v>
      </c>
      <c r="C3934" s="419"/>
      <c r="D3934" s="419"/>
      <c r="E3934" s="419"/>
      <c r="F3934" s="419"/>
      <c r="G3934" s="419"/>
      <c r="H3934" s="419"/>
      <c r="I3934" s="419"/>
      <c r="J3934" s="419"/>
      <c r="K3934" s="419"/>
      <c r="L3934" s="419"/>
      <c r="M3934" t="s">
        <v>12601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 s="419">
        <f t="shared" si="378"/>
        <v>0</v>
      </c>
      <c r="AD3934" s="419">
        <f t="shared" si="379"/>
        <v>0</v>
      </c>
      <c r="AE3934" s="419">
        <f t="shared" si="380"/>
        <v>0</v>
      </c>
      <c r="AF3934" s="419">
        <f t="shared" si="381"/>
        <v>0</v>
      </c>
      <c r="AG3934" s="419">
        <f t="shared" si="382"/>
        <v>0</v>
      </c>
      <c r="AH3934" s="419">
        <f t="shared" si="383"/>
        <v>0</v>
      </c>
    </row>
    <row r="3935" spans="1:34" ht="14.5" x14ac:dyDescent="0.35">
      <c r="A3935" s="681" t="s">
        <v>12603</v>
      </c>
      <c r="B3935" s="682" t="s">
        <v>12602</v>
      </c>
      <c r="C3935" s="419"/>
      <c r="D3935" s="419"/>
      <c r="E3935" s="419"/>
      <c r="F3935" s="419"/>
      <c r="G3935" s="419"/>
      <c r="H3935" s="419"/>
      <c r="I3935" s="419"/>
      <c r="J3935" s="419"/>
      <c r="K3935" s="419"/>
      <c r="L3935" s="419"/>
      <c r="M3935" t="s">
        <v>1631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 s="419">
        <f t="shared" si="378"/>
        <v>0</v>
      </c>
      <c r="AD3935" s="419">
        <f t="shared" si="379"/>
        <v>0</v>
      </c>
      <c r="AE3935" s="419">
        <f t="shared" si="380"/>
        <v>0</v>
      </c>
      <c r="AF3935" s="419">
        <f t="shared" si="381"/>
        <v>0</v>
      </c>
      <c r="AG3935" s="419">
        <f t="shared" si="382"/>
        <v>0</v>
      </c>
      <c r="AH3935" s="419">
        <f t="shared" si="383"/>
        <v>0</v>
      </c>
    </row>
    <row r="3936" spans="1:34" ht="14.5" x14ac:dyDescent="0.35">
      <c r="A3936" s="681" t="s">
        <v>14140</v>
      </c>
      <c r="B3936" s="682" t="s">
        <v>14342</v>
      </c>
      <c r="C3936" s="419"/>
      <c r="D3936" s="419"/>
      <c r="E3936" s="419"/>
      <c r="F3936" s="419"/>
      <c r="G3936" s="419"/>
      <c r="H3936" s="419"/>
      <c r="I3936" s="419"/>
      <c r="J3936" s="419"/>
      <c r="K3936" s="419"/>
      <c r="L3936" s="419"/>
      <c r="M3936" t="s">
        <v>19131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 s="419">
        <f t="shared" si="378"/>
        <v>0</v>
      </c>
      <c r="AD3936" s="419">
        <f t="shared" si="379"/>
        <v>0</v>
      </c>
      <c r="AE3936" s="419">
        <f t="shared" si="380"/>
        <v>0</v>
      </c>
      <c r="AF3936" s="419">
        <f t="shared" si="381"/>
        <v>0</v>
      </c>
      <c r="AG3936" s="419">
        <f t="shared" si="382"/>
        <v>0</v>
      </c>
      <c r="AH3936" s="419">
        <f t="shared" si="383"/>
        <v>0</v>
      </c>
    </row>
    <row r="3937" spans="1:34" ht="14.5" x14ac:dyDescent="0.35">
      <c r="A3937" s="681" t="s">
        <v>14237</v>
      </c>
      <c r="B3937" s="682" t="s">
        <v>14238</v>
      </c>
      <c r="C3937" s="419"/>
      <c r="D3937" s="419"/>
      <c r="E3937" s="419"/>
      <c r="F3937" s="419"/>
      <c r="G3937" s="419"/>
      <c r="H3937" s="419"/>
      <c r="I3937" s="419"/>
      <c r="J3937" s="419"/>
      <c r="K3937" s="419"/>
      <c r="L3937" s="419"/>
      <c r="M3937" t="s">
        <v>14239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 s="419">
        <f t="shared" si="378"/>
        <v>0</v>
      </c>
      <c r="AD3937" s="419">
        <f t="shared" si="379"/>
        <v>0</v>
      </c>
      <c r="AE3937" s="419">
        <f t="shared" si="380"/>
        <v>0</v>
      </c>
      <c r="AF3937" s="419">
        <f t="shared" si="381"/>
        <v>0</v>
      </c>
      <c r="AG3937" s="419">
        <f t="shared" si="382"/>
        <v>0</v>
      </c>
      <c r="AH3937" s="419">
        <f t="shared" si="383"/>
        <v>0</v>
      </c>
    </row>
    <row r="3938" spans="1:34" ht="14.5" x14ac:dyDescent="0.35">
      <c r="A3938" s="681" t="s">
        <v>14261</v>
      </c>
      <c r="B3938" s="682" t="s">
        <v>14342</v>
      </c>
      <c r="C3938" s="419"/>
      <c r="D3938" s="419"/>
      <c r="E3938" s="419"/>
      <c r="F3938" s="419"/>
      <c r="G3938" s="419"/>
      <c r="H3938" s="419"/>
      <c r="I3938" s="419"/>
      <c r="J3938" s="419"/>
      <c r="K3938" s="419"/>
      <c r="L3938" s="419"/>
      <c r="M3938" t="s">
        <v>19132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 s="419">
        <f t="shared" si="378"/>
        <v>0</v>
      </c>
      <c r="AD3938" s="419">
        <f t="shared" si="379"/>
        <v>0</v>
      </c>
      <c r="AE3938" s="419">
        <f t="shared" si="380"/>
        <v>0</v>
      </c>
      <c r="AF3938" s="419">
        <f t="shared" si="381"/>
        <v>0</v>
      </c>
      <c r="AG3938" s="419">
        <f t="shared" si="382"/>
        <v>0</v>
      </c>
      <c r="AH3938" s="419">
        <f t="shared" si="383"/>
        <v>0</v>
      </c>
    </row>
    <row r="3939" spans="1:34" ht="14.5" x14ac:dyDescent="0.35">
      <c r="A3939" s="681" t="s">
        <v>14143</v>
      </c>
      <c r="B3939" s="682" t="s">
        <v>14342</v>
      </c>
      <c r="C3939" s="419"/>
      <c r="D3939" s="419"/>
      <c r="E3939" s="419"/>
      <c r="F3939" s="419"/>
      <c r="G3939" s="419"/>
      <c r="H3939" s="419"/>
      <c r="I3939" s="419"/>
      <c r="J3939" s="419"/>
      <c r="K3939" s="419"/>
      <c r="L3939" s="419"/>
      <c r="M3939" t="s">
        <v>14141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 s="419">
        <f t="shared" si="378"/>
        <v>0</v>
      </c>
      <c r="AD3939" s="419">
        <f t="shared" si="379"/>
        <v>0</v>
      </c>
      <c r="AE3939" s="419">
        <f t="shared" si="380"/>
        <v>0</v>
      </c>
      <c r="AF3939" s="419">
        <f t="shared" si="381"/>
        <v>0</v>
      </c>
      <c r="AG3939" s="419">
        <f t="shared" si="382"/>
        <v>0</v>
      </c>
      <c r="AH3939" s="419">
        <f t="shared" si="383"/>
        <v>0</v>
      </c>
    </row>
    <row r="3940" spans="1:34" ht="14.5" x14ac:dyDescent="0.35">
      <c r="A3940" s="681" t="s">
        <v>14489</v>
      </c>
      <c r="B3940" s="682" t="s">
        <v>14342</v>
      </c>
      <c r="C3940" s="419"/>
      <c r="D3940" s="419"/>
      <c r="E3940" s="419"/>
      <c r="F3940" s="419"/>
      <c r="G3940" s="419"/>
      <c r="H3940" s="419"/>
      <c r="I3940" s="419"/>
      <c r="J3940" s="419"/>
      <c r="K3940" s="419"/>
      <c r="L3940" s="419"/>
      <c r="M3940" t="s">
        <v>15589</v>
      </c>
      <c r="N3940">
        <v>8</v>
      </c>
      <c r="O3940">
        <v>6</v>
      </c>
      <c r="P3940">
        <v>2</v>
      </c>
      <c r="Q3940">
        <v>2</v>
      </c>
      <c r="R3940">
        <v>0</v>
      </c>
      <c r="S3940">
        <v>2</v>
      </c>
      <c r="T3940">
        <v>3</v>
      </c>
      <c r="U3940">
        <v>1</v>
      </c>
      <c r="V3940">
        <v>0</v>
      </c>
      <c r="W3940">
        <v>2</v>
      </c>
      <c r="X3940">
        <v>0</v>
      </c>
      <c r="Y3940">
        <v>2</v>
      </c>
      <c r="Z3940">
        <v>2</v>
      </c>
      <c r="AA3940">
        <v>0</v>
      </c>
      <c r="AB3940">
        <v>0</v>
      </c>
      <c r="AC3940" s="419">
        <f t="shared" si="378"/>
        <v>0</v>
      </c>
      <c r="AD3940" s="419">
        <f t="shared" si="379"/>
        <v>0</v>
      </c>
      <c r="AE3940" s="419">
        <f t="shared" si="380"/>
        <v>0</v>
      </c>
      <c r="AF3940" s="419">
        <f t="shared" si="381"/>
        <v>1</v>
      </c>
      <c r="AG3940" s="419">
        <f t="shared" si="382"/>
        <v>1</v>
      </c>
      <c r="AH3940" s="419">
        <f t="shared" si="383"/>
        <v>0</v>
      </c>
    </row>
    <row r="3941" spans="1:34" ht="14.5" x14ac:dyDescent="0.35">
      <c r="A3941" s="681" t="s">
        <v>15586</v>
      </c>
      <c r="B3941" s="682" t="s">
        <v>14342</v>
      </c>
      <c r="C3941" s="419"/>
      <c r="D3941" s="419"/>
      <c r="E3941" s="419"/>
      <c r="F3941" s="419"/>
      <c r="G3941" s="419"/>
      <c r="H3941" s="419"/>
      <c r="I3941" s="419"/>
      <c r="J3941" s="419"/>
      <c r="K3941" s="419"/>
      <c r="L3941" s="419"/>
      <c r="M3941" t="s">
        <v>17160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 s="419">
        <f t="shared" si="378"/>
        <v>0</v>
      </c>
      <c r="AD3941" s="419">
        <f t="shared" si="379"/>
        <v>0</v>
      </c>
      <c r="AE3941" s="419">
        <f t="shared" si="380"/>
        <v>0</v>
      </c>
      <c r="AF3941" s="419">
        <f t="shared" si="381"/>
        <v>0</v>
      </c>
      <c r="AG3941" s="419">
        <f t="shared" si="382"/>
        <v>0</v>
      </c>
      <c r="AH3941" s="419">
        <f t="shared" si="383"/>
        <v>0</v>
      </c>
    </row>
    <row r="3942" spans="1:34" ht="14.5" x14ac:dyDescent="0.35">
      <c r="A3942" s="681" t="s">
        <v>14350</v>
      </c>
      <c r="B3942" s="682" t="s">
        <v>14342</v>
      </c>
      <c r="C3942" s="419"/>
      <c r="D3942" s="419"/>
      <c r="E3942" s="419"/>
      <c r="F3942" s="419"/>
      <c r="G3942" s="419"/>
      <c r="H3942" s="419"/>
      <c r="I3942" s="419"/>
      <c r="J3942" s="419"/>
      <c r="K3942" s="419"/>
      <c r="L3942" s="419"/>
      <c r="M3942" t="s">
        <v>14352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 s="419">
        <f t="shared" si="378"/>
        <v>0</v>
      </c>
      <c r="AD3942" s="419">
        <f t="shared" si="379"/>
        <v>0</v>
      </c>
      <c r="AE3942" s="419">
        <f t="shared" si="380"/>
        <v>0</v>
      </c>
      <c r="AF3942" s="419">
        <f t="shared" si="381"/>
        <v>0</v>
      </c>
      <c r="AG3942" s="419">
        <f t="shared" si="382"/>
        <v>0</v>
      </c>
      <c r="AH3942" s="419">
        <f t="shared" si="383"/>
        <v>0</v>
      </c>
    </row>
    <row r="3943" spans="1:34" ht="14.5" x14ac:dyDescent="0.35">
      <c r="A3943" s="681" t="s">
        <v>14348</v>
      </c>
      <c r="B3943" s="682" t="s">
        <v>14349</v>
      </c>
      <c r="C3943" s="419"/>
      <c r="D3943" s="419"/>
      <c r="E3943" s="419"/>
      <c r="F3943" s="419"/>
      <c r="G3943" s="419"/>
      <c r="H3943" s="419"/>
      <c r="I3943" s="419"/>
      <c r="J3943" s="419"/>
      <c r="K3943" s="419"/>
      <c r="L3943" s="419"/>
      <c r="M3943" t="s">
        <v>14477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 s="419">
        <f t="shared" si="378"/>
        <v>0</v>
      </c>
      <c r="AD3943" s="419">
        <f t="shared" si="379"/>
        <v>0</v>
      </c>
      <c r="AE3943" s="419">
        <f t="shared" si="380"/>
        <v>0</v>
      </c>
      <c r="AF3943" s="419">
        <f t="shared" si="381"/>
        <v>0</v>
      </c>
      <c r="AG3943" s="419">
        <f t="shared" si="382"/>
        <v>0</v>
      </c>
      <c r="AH3943" s="419">
        <f t="shared" si="383"/>
        <v>0</v>
      </c>
    </row>
    <row r="3944" spans="1:34" ht="14.5" x14ac:dyDescent="0.35">
      <c r="A3944" s="681" t="s">
        <v>14490</v>
      </c>
      <c r="B3944" s="682" t="s">
        <v>14491</v>
      </c>
      <c r="C3944" s="419"/>
      <c r="D3944" s="419"/>
      <c r="E3944" s="419"/>
      <c r="F3944" s="419"/>
      <c r="G3944" s="419"/>
      <c r="H3944" s="419"/>
      <c r="I3944" s="419"/>
      <c r="J3944" s="419"/>
      <c r="K3944" s="419"/>
      <c r="L3944" s="419"/>
      <c r="M3944" t="s">
        <v>3295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 s="419">
        <f t="shared" si="378"/>
        <v>0</v>
      </c>
      <c r="AD3944" s="419">
        <f t="shared" si="379"/>
        <v>0</v>
      </c>
      <c r="AE3944" s="419">
        <f t="shared" si="380"/>
        <v>0</v>
      </c>
      <c r="AF3944" s="419">
        <f t="shared" si="381"/>
        <v>0</v>
      </c>
      <c r="AG3944" s="419">
        <f t="shared" si="382"/>
        <v>0</v>
      </c>
      <c r="AH3944" s="419">
        <f t="shared" si="383"/>
        <v>0</v>
      </c>
    </row>
    <row r="3945" spans="1:34" ht="14.5" x14ac:dyDescent="0.35">
      <c r="A3945" s="681" t="s">
        <v>14492</v>
      </c>
      <c r="B3945" s="682" t="s">
        <v>14493</v>
      </c>
      <c r="C3945" s="419"/>
      <c r="D3945" s="419"/>
      <c r="E3945" s="419"/>
      <c r="F3945" s="419"/>
      <c r="G3945" s="419"/>
      <c r="H3945" s="419"/>
      <c r="I3945" s="419"/>
      <c r="J3945" s="419"/>
      <c r="K3945" s="419"/>
      <c r="L3945" s="419"/>
      <c r="M3945" t="s">
        <v>1314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 s="419">
        <f t="shared" si="378"/>
        <v>0</v>
      </c>
      <c r="AD3945" s="419">
        <f t="shared" si="379"/>
        <v>0</v>
      </c>
      <c r="AE3945" s="419">
        <f t="shared" si="380"/>
        <v>0</v>
      </c>
      <c r="AF3945" s="419">
        <f t="shared" si="381"/>
        <v>0</v>
      </c>
      <c r="AG3945" s="419">
        <f t="shared" si="382"/>
        <v>0</v>
      </c>
      <c r="AH3945" s="419">
        <f t="shared" si="383"/>
        <v>0</v>
      </c>
    </row>
    <row r="3946" spans="1:34" ht="14.5" x14ac:dyDescent="0.35">
      <c r="A3946" s="681" t="s">
        <v>14494</v>
      </c>
      <c r="B3946" s="682" t="s">
        <v>14495</v>
      </c>
      <c r="C3946" s="419"/>
      <c r="D3946" s="419"/>
      <c r="E3946" s="419"/>
      <c r="F3946" s="419"/>
      <c r="G3946" s="419"/>
      <c r="H3946" s="419"/>
      <c r="I3946" s="419"/>
      <c r="J3946" s="419"/>
      <c r="K3946" s="419"/>
      <c r="L3946" s="419"/>
      <c r="M3946" t="s">
        <v>14478</v>
      </c>
      <c r="N3946">
        <v>4</v>
      </c>
      <c r="O3946">
        <v>2</v>
      </c>
      <c r="P3946">
        <v>2</v>
      </c>
      <c r="Q3946">
        <v>0</v>
      </c>
      <c r="R3946">
        <v>4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2</v>
      </c>
      <c r="Y3946">
        <v>0</v>
      </c>
      <c r="Z3946">
        <v>0</v>
      </c>
      <c r="AA3946">
        <v>0</v>
      </c>
      <c r="AB3946">
        <v>0</v>
      </c>
      <c r="AC3946" s="419">
        <f t="shared" si="378"/>
        <v>0</v>
      </c>
      <c r="AD3946" s="419">
        <f t="shared" si="379"/>
        <v>2</v>
      </c>
      <c r="AE3946" s="419">
        <f t="shared" si="380"/>
        <v>0</v>
      </c>
      <c r="AF3946" s="419">
        <f t="shared" si="381"/>
        <v>0</v>
      </c>
      <c r="AG3946" s="419">
        <f t="shared" si="382"/>
        <v>0</v>
      </c>
      <c r="AH3946" s="419">
        <f t="shared" si="383"/>
        <v>0</v>
      </c>
    </row>
    <row r="3947" spans="1:34" ht="14.5" x14ac:dyDescent="0.35">
      <c r="A3947" s="681" t="s">
        <v>14496</v>
      </c>
      <c r="B3947" s="682" t="s">
        <v>14342</v>
      </c>
      <c r="C3947" s="419"/>
      <c r="D3947" s="419"/>
      <c r="E3947" s="419"/>
      <c r="F3947" s="419"/>
      <c r="G3947" s="419"/>
      <c r="H3947" s="419"/>
      <c r="I3947" s="419"/>
      <c r="J3947" s="419"/>
      <c r="K3947" s="419"/>
      <c r="L3947" s="419"/>
      <c r="M3947" t="s">
        <v>14480</v>
      </c>
      <c r="N3947">
        <v>4</v>
      </c>
      <c r="O3947">
        <v>1</v>
      </c>
      <c r="P3947">
        <v>3</v>
      </c>
      <c r="Q3947">
        <v>0</v>
      </c>
      <c r="R3947">
        <v>0</v>
      </c>
      <c r="S3947">
        <v>1</v>
      </c>
      <c r="T3947">
        <v>3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1</v>
      </c>
      <c r="AA3947">
        <v>0</v>
      </c>
      <c r="AB3947">
        <v>0</v>
      </c>
      <c r="AC3947" s="419">
        <f t="shared" si="378"/>
        <v>0</v>
      </c>
      <c r="AD3947" s="419">
        <f t="shared" si="379"/>
        <v>0</v>
      </c>
      <c r="AE3947" s="419">
        <f t="shared" si="380"/>
        <v>1</v>
      </c>
      <c r="AF3947" s="419">
        <f t="shared" si="381"/>
        <v>2</v>
      </c>
      <c r="AG3947" s="419">
        <f t="shared" si="382"/>
        <v>0</v>
      </c>
      <c r="AH3947" s="419">
        <f t="shared" si="383"/>
        <v>0</v>
      </c>
    </row>
    <row r="3948" spans="1:34" ht="14.5" x14ac:dyDescent="0.35">
      <c r="A3948" s="681" t="s">
        <v>15587</v>
      </c>
      <c r="B3948" s="682" t="s">
        <v>14342</v>
      </c>
      <c r="C3948" s="419"/>
      <c r="D3948" s="419"/>
      <c r="E3948" s="419"/>
      <c r="F3948" s="419"/>
      <c r="G3948" s="419"/>
      <c r="H3948" s="419"/>
      <c r="I3948" s="419"/>
      <c r="J3948" s="419"/>
      <c r="K3948" s="419"/>
      <c r="L3948" s="419"/>
      <c r="M3948" t="s">
        <v>15588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 s="419">
        <f t="shared" si="378"/>
        <v>0</v>
      </c>
      <c r="AD3948" s="419">
        <f t="shared" si="379"/>
        <v>0</v>
      </c>
      <c r="AE3948" s="419">
        <f t="shared" si="380"/>
        <v>0</v>
      </c>
      <c r="AF3948" s="419">
        <f t="shared" si="381"/>
        <v>0</v>
      </c>
      <c r="AG3948" s="419">
        <f t="shared" si="382"/>
        <v>0</v>
      </c>
      <c r="AH3948" s="419">
        <f t="shared" si="383"/>
        <v>0</v>
      </c>
    </row>
    <row r="3949" spans="1:34" ht="14.5" x14ac:dyDescent="0.35">
      <c r="A3949" s="681" t="s">
        <v>14497</v>
      </c>
      <c r="B3949" s="682" t="s">
        <v>14342</v>
      </c>
      <c r="C3949" s="419"/>
      <c r="D3949" s="419"/>
      <c r="E3949" s="419"/>
      <c r="F3949" s="419"/>
      <c r="G3949" s="419"/>
      <c r="H3949" s="419"/>
      <c r="I3949" s="419"/>
      <c r="J3949" s="419"/>
      <c r="K3949" s="419"/>
      <c r="L3949" s="419"/>
      <c r="M3949" t="s">
        <v>14481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 s="419">
        <f t="shared" si="378"/>
        <v>0</v>
      </c>
      <c r="AD3949" s="419">
        <f t="shared" si="379"/>
        <v>0</v>
      </c>
      <c r="AE3949" s="419">
        <f t="shared" si="380"/>
        <v>0</v>
      </c>
      <c r="AF3949" s="419">
        <f t="shared" si="381"/>
        <v>0</v>
      </c>
      <c r="AG3949" s="419">
        <f t="shared" si="382"/>
        <v>0</v>
      </c>
      <c r="AH3949" s="419">
        <f t="shared" si="383"/>
        <v>0</v>
      </c>
    </row>
    <row r="3950" spans="1:34" ht="14.5" x14ac:dyDescent="0.35">
      <c r="A3950" s="681" t="s">
        <v>14498</v>
      </c>
      <c r="B3950" s="682" t="s">
        <v>14342</v>
      </c>
      <c r="C3950" s="419"/>
      <c r="D3950" s="419"/>
      <c r="E3950" s="419"/>
      <c r="F3950" s="419"/>
      <c r="G3950" s="419"/>
      <c r="H3950" s="419"/>
      <c r="I3950" s="419"/>
      <c r="J3950" s="419"/>
      <c r="K3950" s="419"/>
      <c r="L3950" s="419"/>
      <c r="M3950" t="s">
        <v>14482</v>
      </c>
      <c r="N3950">
        <v>1</v>
      </c>
      <c r="O3950">
        <v>1</v>
      </c>
      <c r="P3950">
        <v>0</v>
      </c>
      <c r="Q3950">
        <v>1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1</v>
      </c>
      <c r="X3950">
        <v>0</v>
      </c>
      <c r="Y3950">
        <v>0</v>
      </c>
      <c r="Z3950">
        <v>0</v>
      </c>
      <c r="AA3950">
        <v>0</v>
      </c>
      <c r="AB3950">
        <v>0</v>
      </c>
      <c r="AC3950" s="419">
        <f t="shared" si="378"/>
        <v>0</v>
      </c>
      <c r="AD3950" s="419">
        <f t="shared" si="379"/>
        <v>0</v>
      </c>
      <c r="AE3950" s="419">
        <f t="shared" si="380"/>
        <v>0</v>
      </c>
      <c r="AF3950" s="419">
        <f t="shared" si="381"/>
        <v>0</v>
      </c>
      <c r="AG3950" s="419">
        <f t="shared" si="382"/>
        <v>0</v>
      </c>
      <c r="AH3950" s="419">
        <f t="shared" si="383"/>
        <v>0</v>
      </c>
    </row>
    <row r="3951" spans="1:34" ht="14.5" x14ac:dyDescent="0.35">
      <c r="A3951" s="681" t="s">
        <v>14499</v>
      </c>
      <c r="B3951" s="682" t="s">
        <v>14342</v>
      </c>
      <c r="C3951" s="419"/>
      <c r="D3951" s="419"/>
      <c r="E3951" s="419"/>
      <c r="F3951" s="419"/>
      <c r="G3951" s="419"/>
      <c r="H3951" s="419"/>
      <c r="I3951" s="419"/>
      <c r="J3951" s="419"/>
      <c r="K3951" s="419"/>
      <c r="L3951" s="419"/>
      <c r="M3951" t="s">
        <v>19763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  <c r="AA3951">
        <v>0</v>
      </c>
      <c r="AB3951">
        <v>0</v>
      </c>
      <c r="AC3951" s="419">
        <f t="shared" si="378"/>
        <v>0</v>
      </c>
      <c r="AD3951" s="419">
        <f t="shared" si="379"/>
        <v>0</v>
      </c>
      <c r="AE3951" s="419">
        <f t="shared" si="380"/>
        <v>0</v>
      </c>
      <c r="AF3951" s="419">
        <f t="shared" si="381"/>
        <v>0</v>
      </c>
      <c r="AG3951" s="419">
        <f t="shared" si="382"/>
        <v>0</v>
      </c>
      <c r="AH3951" s="419">
        <f t="shared" si="383"/>
        <v>0</v>
      </c>
    </row>
    <row r="3952" spans="1:34" ht="14.5" x14ac:dyDescent="0.35">
      <c r="A3952" s="681" t="s">
        <v>15590</v>
      </c>
      <c r="B3952" s="682" t="s">
        <v>14342</v>
      </c>
      <c r="C3952" s="419"/>
      <c r="D3952" s="419"/>
      <c r="E3952" s="419"/>
      <c r="F3952" s="419"/>
      <c r="G3952" s="419"/>
      <c r="H3952" s="419"/>
      <c r="I3952" s="419"/>
      <c r="J3952" s="419"/>
      <c r="K3952" s="419"/>
      <c r="L3952" s="419"/>
      <c r="M3952" t="s">
        <v>15591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 s="419">
        <f t="shared" si="378"/>
        <v>0</v>
      </c>
      <c r="AD3952" s="419">
        <f t="shared" si="379"/>
        <v>0</v>
      </c>
      <c r="AE3952" s="419">
        <f t="shared" si="380"/>
        <v>0</v>
      </c>
      <c r="AF3952" s="419">
        <f t="shared" si="381"/>
        <v>0</v>
      </c>
      <c r="AG3952" s="419">
        <f t="shared" si="382"/>
        <v>0</v>
      </c>
      <c r="AH3952" s="419">
        <f t="shared" si="383"/>
        <v>0</v>
      </c>
    </row>
    <row r="3953" spans="1:34" ht="14.5" x14ac:dyDescent="0.35">
      <c r="A3953" s="681" t="s">
        <v>14500</v>
      </c>
      <c r="B3953" s="682" t="s">
        <v>14342</v>
      </c>
      <c r="C3953" s="419"/>
      <c r="D3953" s="419"/>
      <c r="E3953" s="419"/>
      <c r="F3953" s="419"/>
      <c r="G3953" s="419"/>
      <c r="H3953" s="419"/>
      <c r="I3953" s="419"/>
      <c r="J3953" s="419"/>
      <c r="K3953" s="419"/>
      <c r="L3953" s="419"/>
      <c r="M3953" t="s">
        <v>14483</v>
      </c>
      <c r="N3953">
        <v>1</v>
      </c>
      <c r="O3953">
        <v>1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0</v>
      </c>
      <c r="AB3953">
        <v>0</v>
      </c>
      <c r="AC3953" s="419">
        <f t="shared" si="378"/>
        <v>0</v>
      </c>
      <c r="AD3953" s="419">
        <f t="shared" si="379"/>
        <v>0</v>
      </c>
      <c r="AE3953" s="419">
        <f t="shared" si="380"/>
        <v>0</v>
      </c>
      <c r="AF3953" s="419">
        <f t="shared" si="381"/>
        <v>0</v>
      </c>
      <c r="AG3953" s="419">
        <f t="shared" si="382"/>
        <v>0</v>
      </c>
      <c r="AH3953" s="419">
        <f t="shared" si="383"/>
        <v>0</v>
      </c>
    </row>
    <row r="3954" spans="1:34" ht="14.5" x14ac:dyDescent="0.35">
      <c r="A3954" s="681" t="s">
        <v>14501</v>
      </c>
      <c r="B3954" s="682" t="s">
        <v>14342</v>
      </c>
      <c r="C3954" s="419"/>
      <c r="D3954" s="419"/>
      <c r="E3954" s="419"/>
      <c r="F3954" s="419"/>
      <c r="G3954" s="419"/>
      <c r="H3954" s="419"/>
      <c r="I3954" s="419"/>
      <c r="J3954" s="419"/>
      <c r="K3954" s="419"/>
      <c r="L3954" s="419"/>
      <c r="M3954" t="s">
        <v>24640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 s="419">
        <f t="shared" si="378"/>
        <v>0</v>
      </c>
      <c r="AD3954" s="419">
        <f t="shared" si="379"/>
        <v>0</v>
      </c>
      <c r="AE3954" s="419">
        <f t="shared" si="380"/>
        <v>0</v>
      </c>
      <c r="AF3954" s="419">
        <f t="shared" si="381"/>
        <v>0</v>
      </c>
      <c r="AG3954" s="419">
        <f t="shared" si="382"/>
        <v>0</v>
      </c>
      <c r="AH3954" s="419">
        <f t="shared" si="383"/>
        <v>0</v>
      </c>
    </row>
    <row r="3955" spans="1:34" ht="14.5" x14ac:dyDescent="0.35">
      <c r="A3955" s="681" t="s">
        <v>15654</v>
      </c>
      <c r="B3955" s="682" t="s">
        <v>14342</v>
      </c>
      <c r="C3955" s="419"/>
      <c r="D3955" s="419"/>
      <c r="E3955" s="419"/>
      <c r="F3955" s="419"/>
      <c r="G3955" s="419"/>
      <c r="H3955" s="419"/>
      <c r="I3955" s="419"/>
      <c r="J3955" s="419"/>
      <c r="K3955" s="419"/>
      <c r="L3955" s="419"/>
      <c r="M3955" t="s">
        <v>17161</v>
      </c>
      <c r="N3955">
        <v>2</v>
      </c>
      <c r="O3955">
        <v>0</v>
      </c>
      <c r="P3955">
        <v>2</v>
      </c>
      <c r="Q3955">
        <v>0</v>
      </c>
      <c r="R3955">
        <v>0</v>
      </c>
      <c r="S3955">
        <v>0</v>
      </c>
      <c r="T3955">
        <v>2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 s="419">
        <f t="shared" si="378"/>
        <v>0</v>
      </c>
      <c r="AD3955" s="419">
        <f t="shared" si="379"/>
        <v>0</v>
      </c>
      <c r="AE3955" s="419">
        <f t="shared" si="380"/>
        <v>0</v>
      </c>
      <c r="AF3955" s="419">
        <f t="shared" si="381"/>
        <v>2</v>
      </c>
      <c r="AG3955" s="419">
        <f t="shared" si="382"/>
        <v>0</v>
      </c>
      <c r="AH3955" s="419">
        <f t="shared" si="383"/>
        <v>0</v>
      </c>
    </row>
    <row r="3956" spans="1:34" ht="14.5" x14ac:dyDescent="0.35">
      <c r="A3956" s="681" t="s">
        <v>15655</v>
      </c>
      <c r="B3956" s="682" t="s">
        <v>14342</v>
      </c>
      <c r="C3956" s="419"/>
      <c r="D3956" s="419"/>
      <c r="E3956" s="419"/>
      <c r="F3956" s="419"/>
      <c r="G3956" s="419"/>
      <c r="H3956" s="419"/>
      <c r="I3956" s="419"/>
      <c r="J3956" s="419"/>
      <c r="K3956" s="419"/>
      <c r="L3956" s="419"/>
      <c r="M3956" t="s">
        <v>19133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 s="419">
        <f t="shared" si="378"/>
        <v>0</v>
      </c>
      <c r="AD3956" s="419">
        <f t="shared" si="379"/>
        <v>0</v>
      </c>
      <c r="AE3956" s="419">
        <f t="shared" si="380"/>
        <v>0</v>
      </c>
      <c r="AF3956" s="419">
        <f t="shared" si="381"/>
        <v>0</v>
      </c>
      <c r="AG3956" s="419">
        <f t="shared" si="382"/>
        <v>0</v>
      </c>
      <c r="AH3956" s="419">
        <f t="shared" si="383"/>
        <v>0</v>
      </c>
    </row>
    <row r="3957" spans="1:34" ht="14.5" x14ac:dyDescent="0.35">
      <c r="A3957" s="681" t="s">
        <v>15656</v>
      </c>
      <c r="B3957" s="682" t="s">
        <v>14342</v>
      </c>
      <c r="C3957" s="419"/>
      <c r="D3957" s="419"/>
      <c r="E3957" s="419"/>
      <c r="F3957" s="419"/>
      <c r="G3957" s="419"/>
      <c r="H3957" s="419"/>
      <c r="I3957" s="419"/>
      <c r="J3957" s="419"/>
      <c r="K3957" s="419"/>
      <c r="L3957" s="419"/>
      <c r="M3957" t="s">
        <v>17162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 s="419">
        <f t="shared" si="378"/>
        <v>0</v>
      </c>
      <c r="AD3957" s="419">
        <f t="shared" si="379"/>
        <v>0</v>
      </c>
      <c r="AE3957" s="419">
        <f t="shared" si="380"/>
        <v>0</v>
      </c>
      <c r="AF3957" s="419">
        <f t="shared" si="381"/>
        <v>0</v>
      </c>
      <c r="AG3957" s="419">
        <f t="shared" si="382"/>
        <v>0</v>
      </c>
      <c r="AH3957" s="419">
        <f t="shared" si="383"/>
        <v>0</v>
      </c>
    </row>
    <row r="3958" spans="1:34" ht="14.5" x14ac:dyDescent="0.35">
      <c r="A3958" s="681" t="s">
        <v>15657</v>
      </c>
      <c r="B3958" s="682" t="s">
        <v>14342</v>
      </c>
      <c r="C3958" s="419"/>
      <c r="D3958" s="419"/>
      <c r="E3958" s="419"/>
      <c r="F3958" s="419"/>
      <c r="G3958" s="419"/>
      <c r="H3958" s="419"/>
      <c r="I3958" s="419"/>
      <c r="J3958" s="419"/>
      <c r="K3958" s="419"/>
      <c r="L3958" s="419"/>
      <c r="M3958" t="s">
        <v>17163</v>
      </c>
      <c r="N3958">
        <v>12</v>
      </c>
      <c r="O3958">
        <v>7</v>
      </c>
      <c r="P3958">
        <v>5</v>
      </c>
      <c r="Q3958">
        <v>2</v>
      </c>
      <c r="R3958">
        <v>2</v>
      </c>
      <c r="S3958">
        <v>2</v>
      </c>
      <c r="T3958">
        <v>1</v>
      </c>
      <c r="U3958">
        <v>5</v>
      </c>
      <c r="V3958">
        <v>0</v>
      </c>
      <c r="W3958">
        <v>2</v>
      </c>
      <c r="X3958">
        <v>1</v>
      </c>
      <c r="Y3958">
        <v>2</v>
      </c>
      <c r="Z3958">
        <v>0</v>
      </c>
      <c r="AA3958">
        <v>2</v>
      </c>
      <c r="AB3958">
        <v>0</v>
      </c>
      <c r="AC3958" s="419">
        <f t="shared" si="378"/>
        <v>0</v>
      </c>
      <c r="AD3958" s="419">
        <f t="shared" si="379"/>
        <v>1</v>
      </c>
      <c r="AE3958" s="419">
        <f t="shared" si="380"/>
        <v>0</v>
      </c>
      <c r="AF3958" s="419">
        <f t="shared" si="381"/>
        <v>1</v>
      </c>
      <c r="AG3958" s="419">
        <f t="shared" si="382"/>
        <v>3</v>
      </c>
      <c r="AH3958" s="419">
        <f t="shared" si="383"/>
        <v>0</v>
      </c>
    </row>
    <row r="3959" spans="1:34" ht="14.5" x14ac:dyDescent="0.35">
      <c r="A3959" s="681" t="s">
        <v>15658</v>
      </c>
      <c r="B3959" s="682" t="s">
        <v>14342</v>
      </c>
      <c r="C3959" s="419"/>
      <c r="D3959" s="419"/>
      <c r="E3959" s="419"/>
      <c r="F3959" s="419"/>
      <c r="G3959" s="419"/>
      <c r="H3959" s="419"/>
      <c r="I3959" s="419"/>
      <c r="J3959" s="419"/>
      <c r="K3959" s="419"/>
      <c r="L3959" s="419"/>
      <c r="M3959" t="s">
        <v>17164</v>
      </c>
      <c r="N3959">
        <v>4</v>
      </c>
      <c r="O3959">
        <v>4</v>
      </c>
      <c r="P3959">
        <v>0</v>
      </c>
      <c r="Q3959">
        <v>2</v>
      </c>
      <c r="R3959">
        <v>0</v>
      </c>
      <c r="S3959">
        <v>1</v>
      </c>
      <c r="T3959">
        <v>0</v>
      </c>
      <c r="U3959">
        <v>1</v>
      </c>
      <c r="V3959">
        <v>0</v>
      </c>
      <c r="W3959">
        <v>2</v>
      </c>
      <c r="X3959">
        <v>0</v>
      </c>
      <c r="Y3959">
        <v>1</v>
      </c>
      <c r="Z3959">
        <v>0</v>
      </c>
      <c r="AA3959">
        <v>1</v>
      </c>
      <c r="AB3959">
        <v>0</v>
      </c>
      <c r="AC3959" s="419">
        <f t="shared" si="378"/>
        <v>0</v>
      </c>
      <c r="AD3959" s="419">
        <f t="shared" si="379"/>
        <v>0</v>
      </c>
      <c r="AE3959" s="419">
        <f t="shared" si="380"/>
        <v>0</v>
      </c>
      <c r="AF3959" s="419">
        <f t="shared" si="381"/>
        <v>0</v>
      </c>
      <c r="AG3959" s="419">
        <f t="shared" si="382"/>
        <v>0</v>
      </c>
      <c r="AH3959" s="419">
        <f t="shared" si="383"/>
        <v>0</v>
      </c>
    </row>
    <row r="3960" spans="1:34" ht="14.5" x14ac:dyDescent="0.35">
      <c r="A3960" s="681" t="s">
        <v>15659</v>
      </c>
      <c r="B3960" s="682" t="s">
        <v>14342</v>
      </c>
      <c r="C3960" s="419"/>
      <c r="D3960" s="419"/>
      <c r="E3960" s="419"/>
      <c r="F3960" s="419"/>
      <c r="G3960" s="419"/>
      <c r="H3960" s="419"/>
      <c r="I3960" s="419"/>
      <c r="J3960" s="419"/>
      <c r="K3960" s="419"/>
      <c r="L3960" s="419"/>
      <c r="M3960" t="s">
        <v>17165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 s="419">
        <f t="shared" si="378"/>
        <v>0</v>
      </c>
      <c r="AD3960" s="419">
        <f t="shared" si="379"/>
        <v>0</v>
      </c>
      <c r="AE3960" s="419">
        <f t="shared" si="380"/>
        <v>0</v>
      </c>
      <c r="AF3960" s="419">
        <f t="shared" si="381"/>
        <v>0</v>
      </c>
      <c r="AG3960" s="419">
        <f t="shared" si="382"/>
        <v>0</v>
      </c>
      <c r="AH3960" s="419">
        <f t="shared" si="383"/>
        <v>0</v>
      </c>
    </row>
    <row r="3961" spans="1:34" ht="14.5" x14ac:dyDescent="0.35">
      <c r="A3961" s="681" t="s">
        <v>15660</v>
      </c>
      <c r="B3961" s="682" t="s">
        <v>14342</v>
      </c>
      <c r="C3961" s="419"/>
      <c r="D3961" s="419"/>
      <c r="E3961" s="419"/>
      <c r="F3961" s="419"/>
      <c r="G3961" s="419"/>
      <c r="H3961" s="419"/>
      <c r="I3961" s="419"/>
      <c r="J3961" s="419"/>
      <c r="K3961" s="419"/>
      <c r="L3961" s="419"/>
      <c r="M3961" t="s">
        <v>17166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 s="419">
        <f t="shared" si="378"/>
        <v>0</v>
      </c>
      <c r="AD3961" s="419">
        <f t="shared" si="379"/>
        <v>0</v>
      </c>
      <c r="AE3961" s="419">
        <f t="shared" si="380"/>
        <v>0</v>
      </c>
      <c r="AF3961" s="419">
        <f t="shared" si="381"/>
        <v>0</v>
      </c>
      <c r="AG3961" s="419">
        <f t="shared" si="382"/>
        <v>0</v>
      </c>
      <c r="AH3961" s="419">
        <f t="shared" si="383"/>
        <v>0</v>
      </c>
    </row>
    <row r="3962" spans="1:34" ht="14.5" x14ac:dyDescent="0.35">
      <c r="A3962" s="681" t="s">
        <v>15661</v>
      </c>
      <c r="B3962" s="682" t="s">
        <v>14342</v>
      </c>
      <c r="C3962" s="419"/>
      <c r="D3962" s="419"/>
      <c r="E3962" s="419"/>
      <c r="F3962" s="419"/>
      <c r="G3962" s="419"/>
      <c r="H3962" s="419"/>
      <c r="I3962" s="419"/>
      <c r="J3962" s="419"/>
      <c r="K3962" s="419"/>
      <c r="L3962" s="419"/>
      <c r="M3962" t="s">
        <v>17167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 s="419">
        <f t="shared" si="378"/>
        <v>0</v>
      </c>
      <c r="AD3962" s="419">
        <f t="shared" si="379"/>
        <v>0</v>
      </c>
      <c r="AE3962" s="419">
        <f t="shared" si="380"/>
        <v>0</v>
      </c>
      <c r="AF3962" s="419">
        <f t="shared" si="381"/>
        <v>0</v>
      </c>
      <c r="AG3962" s="419">
        <f t="shared" si="382"/>
        <v>0</v>
      </c>
      <c r="AH3962" s="419">
        <f t="shared" si="383"/>
        <v>0</v>
      </c>
    </row>
    <row r="3963" spans="1:34" ht="14.5" x14ac:dyDescent="0.35">
      <c r="A3963" s="681" t="s">
        <v>15662</v>
      </c>
      <c r="B3963" s="682" t="s">
        <v>14342</v>
      </c>
      <c r="C3963" s="419"/>
      <c r="D3963" s="419"/>
      <c r="E3963" s="419"/>
      <c r="F3963" s="419"/>
      <c r="G3963" s="419"/>
      <c r="H3963" s="419"/>
      <c r="I3963" s="419"/>
      <c r="J3963" s="419"/>
      <c r="K3963" s="419"/>
      <c r="L3963" s="419"/>
      <c r="M3963" t="s">
        <v>17168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 s="419">
        <f t="shared" si="378"/>
        <v>0</v>
      </c>
      <c r="AD3963" s="419">
        <f t="shared" si="379"/>
        <v>0</v>
      </c>
      <c r="AE3963" s="419">
        <f t="shared" si="380"/>
        <v>0</v>
      </c>
      <c r="AF3963" s="419">
        <f t="shared" si="381"/>
        <v>0</v>
      </c>
      <c r="AG3963" s="419">
        <f t="shared" si="382"/>
        <v>0</v>
      </c>
      <c r="AH3963" s="419">
        <f t="shared" si="383"/>
        <v>0</v>
      </c>
    </row>
    <row r="3964" spans="1:34" ht="14.5" x14ac:dyDescent="0.35">
      <c r="A3964" s="681" t="s">
        <v>15663</v>
      </c>
      <c r="B3964" s="682" t="s">
        <v>14342</v>
      </c>
      <c r="C3964" s="419"/>
      <c r="D3964" s="419"/>
      <c r="E3964" s="419"/>
      <c r="F3964" s="419"/>
      <c r="G3964" s="419"/>
      <c r="H3964" s="419"/>
      <c r="I3964" s="419"/>
      <c r="J3964" s="419"/>
      <c r="K3964" s="419"/>
      <c r="L3964" s="419"/>
      <c r="M3964" t="s">
        <v>18463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 s="419">
        <f t="shared" si="378"/>
        <v>0</v>
      </c>
      <c r="AD3964" s="419">
        <f t="shared" si="379"/>
        <v>0</v>
      </c>
      <c r="AE3964" s="419">
        <f t="shared" si="380"/>
        <v>0</v>
      </c>
      <c r="AF3964" s="419">
        <f t="shared" si="381"/>
        <v>0</v>
      </c>
      <c r="AG3964" s="419">
        <f t="shared" si="382"/>
        <v>0</v>
      </c>
      <c r="AH3964" s="419">
        <f t="shared" si="383"/>
        <v>0</v>
      </c>
    </row>
    <row r="3965" spans="1:34" ht="14.5" x14ac:dyDescent="0.35">
      <c r="A3965" s="681" t="s">
        <v>15664</v>
      </c>
      <c r="B3965" s="682" t="s">
        <v>14342</v>
      </c>
      <c r="C3965" s="419"/>
      <c r="D3965" s="419"/>
      <c r="E3965" s="419"/>
      <c r="F3965" s="419"/>
      <c r="G3965" s="419"/>
      <c r="H3965" s="419"/>
      <c r="I3965" s="419"/>
      <c r="J3965" s="419"/>
      <c r="K3965" s="419"/>
      <c r="L3965" s="419"/>
      <c r="M3965" t="s">
        <v>17169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 s="419">
        <f t="shared" si="378"/>
        <v>0</v>
      </c>
      <c r="AD3965" s="419">
        <f t="shared" si="379"/>
        <v>0</v>
      </c>
      <c r="AE3965" s="419">
        <f t="shared" si="380"/>
        <v>0</v>
      </c>
      <c r="AF3965" s="419">
        <f t="shared" si="381"/>
        <v>0</v>
      </c>
      <c r="AG3965" s="419">
        <f t="shared" si="382"/>
        <v>0</v>
      </c>
      <c r="AH3965" s="419">
        <f t="shared" si="383"/>
        <v>0</v>
      </c>
    </row>
    <row r="3966" spans="1:34" ht="14.5" x14ac:dyDescent="0.35">
      <c r="A3966" s="681" t="s">
        <v>18464</v>
      </c>
      <c r="B3966" s="682" t="s">
        <v>14342</v>
      </c>
      <c r="C3966" s="419"/>
      <c r="D3966" s="419"/>
      <c r="E3966" s="419"/>
      <c r="F3966" s="419"/>
      <c r="G3966" s="419"/>
      <c r="H3966" s="419"/>
      <c r="I3966" s="419"/>
      <c r="J3966" s="419"/>
      <c r="K3966" s="419"/>
      <c r="L3966" s="419"/>
      <c r="M3966" t="s">
        <v>2455</v>
      </c>
      <c r="N3966">
        <v>2</v>
      </c>
      <c r="O3966">
        <v>1</v>
      </c>
      <c r="P3966">
        <v>1</v>
      </c>
      <c r="Q3966">
        <v>0</v>
      </c>
      <c r="R3966">
        <v>0</v>
      </c>
      <c r="S3966">
        <v>1</v>
      </c>
      <c r="T3966">
        <v>0</v>
      </c>
      <c r="U3966">
        <v>0</v>
      </c>
      <c r="V3966">
        <v>1</v>
      </c>
      <c r="W3966">
        <v>0</v>
      </c>
      <c r="X3966">
        <v>0</v>
      </c>
      <c r="Y3966">
        <v>1</v>
      </c>
      <c r="Z3966">
        <v>0</v>
      </c>
      <c r="AA3966">
        <v>0</v>
      </c>
      <c r="AB3966">
        <v>0</v>
      </c>
      <c r="AC3966" s="419">
        <f t="shared" si="378"/>
        <v>0</v>
      </c>
      <c r="AD3966" s="419">
        <f t="shared" si="379"/>
        <v>0</v>
      </c>
      <c r="AE3966" s="419">
        <f t="shared" si="380"/>
        <v>0</v>
      </c>
      <c r="AF3966" s="419">
        <f t="shared" si="381"/>
        <v>0</v>
      </c>
      <c r="AG3966" s="419">
        <f t="shared" si="382"/>
        <v>0</v>
      </c>
      <c r="AH3966" s="419">
        <f t="shared" si="383"/>
        <v>1</v>
      </c>
    </row>
    <row r="3967" spans="1:34" ht="14.5" x14ac:dyDescent="0.35">
      <c r="A3967" s="681" t="s">
        <v>18465</v>
      </c>
      <c r="B3967" s="682" t="s">
        <v>14342</v>
      </c>
      <c r="C3967" s="419"/>
      <c r="D3967" s="419"/>
      <c r="E3967" s="419"/>
      <c r="F3967" s="419"/>
      <c r="G3967" s="419"/>
      <c r="H3967" s="419"/>
      <c r="I3967" s="419"/>
      <c r="J3967" s="419"/>
      <c r="K3967" s="419"/>
      <c r="L3967" s="419"/>
      <c r="M3967" t="s">
        <v>18466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 s="419">
        <f t="shared" si="378"/>
        <v>0</v>
      </c>
      <c r="AD3967" s="419">
        <f t="shared" si="379"/>
        <v>0</v>
      </c>
      <c r="AE3967" s="419">
        <f t="shared" si="380"/>
        <v>0</v>
      </c>
      <c r="AF3967" s="419">
        <f t="shared" si="381"/>
        <v>0</v>
      </c>
      <c r="AG3967" s="419">
        <f t="shared" si="382"/>
        <v>0</v>
      </c>
      <c r="AH3967" s="419">
        <f t="shared" si="383"/>
        <v>0</v>
      </c>
    </row>
    <row r="3968" spans="1:34" ht="14.5" x14ac:dyDescent="0.35">
      <c r="A3968" s="681" t="s">
        <v>18467</v>
      </c>
      <c r="B3968" s="682" t="s">
        <v>14342</v>
      </c>
      <c r="C3968" s="419"/>
      <c r="D3968" s="419"/>
      <c r="E3968" s="419"/>
      <c r="F3968" s="419"/>
      <c r="G3968" s="419"/>
      <c r="H3968" s="419"/>
      <c r="I3968" s="419"/>
      <c r="J3968" s="419"/>
      <c r="K3968" s="419"/>
      <c r="L3968" s="419"/>
      <c r="M3968" t="s">
        <v>18468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 s="419">
        <f t="shared" si="378"/>
        <v>0</v>
      </c>
      <c r="AD3968" s="419">
        <f t="shared" si="379"/>
        <v>0</v>
      </c>
      <c r="AE3968" s="419">
        <f t="shared" si="380"/>
        <v>0</v>
      </c>
      <c r="AF3968" s="419">
        <f t="shared" si="381"/>
        <v>0</v>
      </c>
      <c r="AG3968" s="419">
        <f t="shared" si="382"/>
        <v>0</v>
      </c>
      <c r="AH3968" s="419">
        <f t="shared" si="383"/>
        <v>0</v>
      </c>
    </row>
    <row r="3969" spans="1:34" ht="14.5" x14ac:dyDescent="0.35">
      <c r="A3969" s="681" t="s">
        <v>18558</v>
      </c>
      <c r="B3969" s="682" t="s">
        <v>18559</v>
      </c>
      <c r="C3969" s="419"/>
      <c r="D3969" s="419"/>
      <c r="E3969" s="419"/>
      <c r="F3969" s="419"/>
      <c r="G3969" s="419"/>
      <c r="H3969" s="419"/>
      <c r="I3969" s="419"/>
      <c r="J3969" s="419"/>
      <c r="K3969" s="419"/>
      <c r="L3969" s="419"/>
      <c r="M3969" t="s">
        <v>18560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 s="419">
        <f t="shared" si="378"/>
        <v>0</v>
      </c>
      <c r="AD3969" s="419">
        <f t="shared" si="379"/>
        <v>0</v>
      </c>
      <c r="AE3969" s="419">
        <f t="shared" si="380"/>
        <v>0</v>
      </c>
      <c r="AF3969" s="419">
        <f t="shared" si="381"/>
        <v>0</v>
      </c>
      <c r="AG3969" s="419">
        <f t="shared" si="382"/>
        <v>0</v>
      </c>
      <c r="AH3969" s="419">
        <f t="shared" si="383"/>
        <v>0</v>
      </c>
    </row>
    <row r="3970" spans="1:34" ht="14.5" x14ac:dyDescent="0.35">
      <c r="A3970" s="681" t="s">
        <v>20493</v>
      </c>
      <c r="B3970" s="682" t="s">
        <v>14342</v>
      </c>
      <c r="C3970" s="419"/>
      <c r="D3970" s="419"/>
      <c r="E3970" s="419"/>
      <c r="F3970" s="419"/>
      <c r="G3970" s="419"/>
      <c r="H3970" s="419"/>
      <c r="I3970" s="419"/>
      <c r="J3970" s="419"/>
      <c r="K3970" s="419"/>
      <c r="L3970" s="419"/>
      <c r="M3970" t="s">
        <v>22587</v>
      </c>
      <c r="N3970">
        <v>1</v>
      </c>
      <c r="O3970">
        <v>1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0</v>
      </c>
      <c r="AB3970">
        <v>0</v>
      </c>
      <c r="AC3970" s="419">
        <f t="shared" si="378"/>
        <v>0</v>
      </c>
      <c r="AD3970" s="419">
        <f t="shared" si="379"/>
        <v>0</v>
      </c>
      <c r="AE3970" s="419">
        <f t="shared" si="380"/>
        <v>0</v>
      </c>
      <c r="AF3970" s="419">
        <f t="shared" si="381"/>
        <v>0</v>
      </c>
      <c r="AG3970" s="419">
        <f t="shared" si="382"/>
        <v>0</v>
      </c>
      <c r="AH3970" s="419">
        <f t="shared" si="383"/>
        <v>0</v>
      </c>
    </row>
    <row r="3971" spans="1:34" ht="14.5" x14ac:dyDescent="0.35">
      <c r="A3971" s="681" t="s">
        <v>19134</v>
      </c>
      <c r="B3971" s="682" t="s">
        <v>14342</v>
      </c>
      <c r="C3971" s="419"/>
      <c r="D3971" s="419"/>
      <c r="E3971" s="419"/>
      <c r="F3971" s="419"/>
      <c r="G3971" s="419"/>
      <c r="H3971" s="419"/>
      <c r="I3971" s="419"/>
      <c r="J3971" s="419"/>
      <c r="K3971" s="419"/>
      <c r="L3971" s="419"/>
      <c r="M3971" t="s">
        <v>19135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 s="419">
        <f t="shared" si="378"/>
        <v>0</v>
      </c>
      <c r="AD3971" s="419">
        <f t="shared" si="379"/>
        <v>0</v>
      </c>
      <c r="AE3971" s="419">
        <f t="shared" si="380"/>
        <v>0</v>
      </c>
      <c r="AF3971" s="419">
        <f t="shared" si="381"/>
        <v>0</v>
      </c>
      <c r="AG3971" s="419">
        <f t="shared" si="382"/>
        <v>0</v>
      </c>
      <c r="AH3971" s="419">
        <f t="shared" si="383"/>
        <v>0</v>
      </c>
    </row>
    <row r="3972" spans="1:34" ht="14.5" x14ac:dyDescent="0.35">
      <c r="A3972" s="681" t="s">
        <v>19136</v>
      </c>
      <c r="B3972" s="682" t="s">
        <v>14342</v>
      </c>
      <c r="C3972" s="419"/>
      <c r="D3972" s="419"/>
      <c r="E3972" s="419"/>
      <c r="F3972" s="419"/>
      <c r="G3972" s="419"/>
      <c r="H3972" s="419"/>
      <c r="I3972" s="419"/>
      <c r="J3972" s="419"/>
      <c r="K3972" s="419"/>
      <c r="L3972" s="419"/>
      <c r="M3972" t="s">
        <v>19137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 s="419">
        <f t="shared" si="378"/>
        <v>0</v>
      </c>
      <c r="AD3972" s="419">
        <f t="shared" si="379"/>
        <v>0</v>
      </c>
      <c r="AE3972" s="419">
        <f t="shared" si="380"/>
        <v>0</v>
      </c>
      <c r="AF3972" s="419">
        <f t="shared" si="381"/>
        <v>0</v>
      </c>
      <c r="AG3972" s="419">
        <f t="shared" si="382"/>
        <v>0</v>
      </c>
      <c r="AH3972" s="419">
        <f t="shared" si="383"/>
        <v>0</v>
      </c>
    </row>
    <row r="3973" spans="1:34" ht="14.5" x14ac:dyDescent="0.35">
      <c r="A3973" s="681" t="s">
        <v>19138</v>
      </c>
      <c r="B3973" s="682" t="s">
        <v>14342</v>
      </c>
      <c r="C3973" s="419"/>
      <c r="D3973" s="419"/>
      <c r="E3973" s="419"/>
      <c r="F3973" s="419"/>
      <c r="G3973" s="419"/>
      <c r="H3973" s="419"/>
      <c r="I3973" s="419"/>
      <c r="J3973" s="419"/>
      <c r="K3973" s="419"/>
      <c r="L3973" s="419"/>
      <c r="M3973" t="s">
        <v>19764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 s="419">
        <f t="shared" ref="AC3973:AC4024" si="384">+Q3973-W3973</f>
        <v>0</v>
      </c>
      <c r="AD3973" s="419">
        <f t="shared" ref="AD3973:AD4024" si="385">+R3973-X3973</f>
        <v>0</v>
      </c>
      <c r="AE3973" s="419">
        <f t="shared" ref="AE3973:AE4024" si="386">+S3973-Y3973</f>
        <v>0</v>
      </c>
      <c r="AF3973" s="419">
        <f t="shared" ref="AF3973:AF4024" si="387">+T3973-Z3973</f>
        <v>0</v>
      </c>
      <c r="AG3973" s="419">
        <f t="shared" ref="AG3973:AG4024" si="388">+U3973-AA3973</f>
        <v>0</v>
      </c>
      <c r="AH3973" s="419">
        <f t="shared" ref="AH3973:AH4024" si="389">+V3973-AB3973</f>
        <v>0</v>
      </c>
    </row>
    <row r="3974" spans="1:34" ht="14.5" x14ac:dyDescent="0.35">
      <c r="A3974" s="681" t="s">
        <v>19139</v>
      </c>
      <c r="B3974" s="682" t="s">
        <v>14342</v>
      </c>
      <c r="C3974" s="419"/>
      <c r="D3974" s="419"/>
      <c r="E3974" s="419"/>
      <c r="F3974" s="419"/>
      <c r="G3974" s="419"/>
      <c r="H3974" s="419"/>
      <c r="I3974" s="419"/>
      <c r="J3974" s="419"/>
      <c r="K3974" s="419"/>
      <c r="L3974" s="419"/>
      <c r="M3974" t="s">
        <v>19765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 s="419">
        <f t="shared" si="384"/>
        <v>0</v>
      </c>
      <c r="AD3974" s="419">
        <f t="shared" si="385"/>
        <v>0</v>
      </c>
      <c r="AE3974" s="419">
        <f t="shared" si="386"/>
        <v>0</v>
      </c>
      <c r="AF3974" s="419">
        <f t="shared" si="387"/>
        <v>0</v>
      </c>
      <c r="AG3974" s="419">
        <f t="shared" si="388"/>
        <v>0</v>
      </c>
      <c r="AH3974" s="419">
        <f t="shared" si="389"/>
        <v>0</v>
      </c>
    </row>
    <row r="3975" spans="1:34" ht="14.5" x14ac:dyDescent="0.35">
      <c r="A3975" s="681" t="s">
        <v>19140</v>
      </c>
      <c r="B3975" s="682" t="s">
        <v>14342</v>
      </c>
      <c r="C3975" s="419"/>
      <c r="D3975" s="419"/>
      <c r="E3975" s="419"/>
      <c r="F3975" s="419"/>
      <c r="G3975" s="419"/>
      <c r="H3975" s="419"/>
      <c r="I3975" s="419"/>
      <c r="J3975" s="419"/>
      <c r="K3975" s="419"/>
      <c r="L3975" s="419"/>
      <c r="M3975" t="s">
        <v>19141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 s="419">
        <f t="shared" si="384"/>
        <v>0</v>
      </c>
      <c r="AD3975" s="419">
        <f t="shared" si="385"/>
        <v>0</v>
      </c>
      <c r="AE3975" s="419">
        <f t="shared" si="386"/>
        <v>0</v>
      </c>
      <c r="AF3975" s="419">
        <f t="shared" si="387"/>
        <v>0</v>
      </c>
      <c r="AG3975" s="419">
        <f t="shared" si="388"/>
        <v>0</v>
      </c>
      <c r="AH3975" s="419">
        <f t="shared" si="389"/>
        <v>0</v>
      </c>
    </row>
    <row r="3976" spans="1:34" ht="14.5" x14ac:dyDescent="0.35">
      <c r="A3976" s="681" t="s">
        <v>19256</v>
      </c>
      <c r="B3976" s="682" t="s">
        <v>19257</v>
      </c>
      <c r="C3976" s="419"/>
      <c r="D3976" s="419"/>
      <c r="E3976" s="419"/>
      <c r="F3976" s="419"/>
      <c r="G3976" s="419"/>
      <c r="H3976" s="419"/>
      <c r="I3976" s="419"/>
      <c r="J3976" s="419"/>
      <c r="K3976" s="419"/>
      <c r="L3976" s="419"/>
      <c r="M3976" t="s">
        <v>19258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 s="419">
        <f t="shared" si="384"/>
        <v>0</v>
      </c>
      <c r="AD3976" s="419">
        <f t="shared" si="385"/>
        <v>0</v>
      </c>
      <c r="AE3976" s="419">
        <f t="shared" si="386"/>
        <v>0</v>
      </c>
      <c r="AF3976" s="419">
        <f t="shared" si="387"/>
        <v>0</v>
      </c>
      <c r="AG3976" s="419">
        <f t="shared" si="388"/>
        <v>0</v>
      </c>
      <c r="AH3976" s="419">
        <f t="shared" si="389"/>
        <v>0</v>
      </c>
    </row>
    <row r="3977" spans="1:34" ht="14.5" x14ac:dyDescent="0.35">
      <c r="A3977" s="681" t="s">
        <v>19845</v>
      </c>
      <c r="B3977" s="682" t="s">
        <v>19846</v>
      </c>
      <c r="C3977" s="419"/>
      <c r="D3977" s="419"/>
      <c r="E3977" s="419"/>
      <c r="F3977" s="419"/>
      <c r="G3977" s="419"/>
      <c r="H3977" s="419"/>
      <c r="I3977" s="419"/>
      <c r="J3977" s="419"/>
      <c r="K3977" s="419"/>
      <c r="L3977" s="419"/>
      <c r="M3977" t="s">
        <v>19847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 s="419">
        <f t="shared" si="384"/>
        <v>0</v>
      </c>
      <c r="AD3977" s="419">
        <f t="shared" si="385"/>
        <v>0</v>
      </c>
      <c r="AE3977" s="419">
        <f t="shared" si="386"/>
        <v>0</v>
      </c>
      <c r="AF3977" s="419">
        <f t="shared" si="387"/>
        <v>0</v>
      </c>
      <c r="AG3977" s="419">
        <f t="shared" si="388"/>
        <v>0</v>
      </c>
      <c r="AH3977" s="419">
        <f t="shared" si="389"/>
        <v>0</v>
      </c>
    </row>
    <row r="3978" spans="1:34" ht="14.5" x14ac:dyDescent="0.35">
      <c r="A3978" s="681" t="s">
        <v>19766</v>
      </c>
      <c r="B3978" s="682" t="s">
        <v>14342</v>
      </c>
      <c r="C3978" s="419"/>
      <c r="D3978" s="419"/>
      <c r="E3978" s="419"/>
      <c r="F3978" s="419"/>
      <c r="G3978" s="419"/>
      <c r="H3978" s="419"/>
      <c r="I3978" s="419"/>
      <c r="J3978" s="419"/>
      <c r="K3978" s="419"/>
      <c r="L3978" s="419"/>
      <c r="M3978" t="s">
        <v>19767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 s="419">
        <f t="shared" si="384"/>
        <v>0</v>
      </c>
      <c r="AD3978" s="419">
        <f t="shared" si="385"/>
        <v>0</v>
      </c>
      <c r="AE3978" s="419">
        <f t="shared" si="386"/>
        <v>0</v>
      </c>
      <c r="AF3978" s="419">
        <f t="shared" si="387"/>
        <v>0</v>
      </c>
      <c r="AG3978" s="419">
        <f t="shared" si="388"/>
        <v>0</v>
      </c>
      <c r="AH3978" s="419">
        <f t="shared" si="389"/>
        <v>0</v>
      </c>
    </row>
    <row r="3979" spans="1:34" ht="14.5" x14ac:dyDescent="0.35">
      <c r="A3979" s="681" t="s">
        <v>19768</v>
      </c>
      <c r="B3979" s="682" t="s">
        <v>14342</v>
      </c>
      <c r="C3979" s="419"/>
      <c r="D3979" s="419"/>
      <c r="E3979" s="419"/>
      <c r="F3979" s="419"/>
      <c r="G3979" s="419"/>
      <c r="H3979" s="419"/>
      <c r="I3979" s="419"/>
      <c r="J3979" s="419"/>
      <c r="K3979" s="419"/>
      <c r="L3979" s="419"/>
      <c r="M3979" t="s">
        <v>19769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 s="419">
        <f t="shared" si="384"/>
        <v>0</v>
      </c>
      <c r="AD3979" s="419">
        <f t="shared" si="385"/>
        <v>0</v>
      </c>
      <c r="AE3979" s="419">
        <f t="shared" si="386"/>
        <v>0</v>
      </c>
      <c r="AF3979" s="419">
        <f t="shared" si="387"/>
        <v>0</v>
      </c>
      <c r="AG3979" s="419">
        <f t="shared" si="388"/>
        <v>0</v>
      </c>
      <c r="AH3979" s="419">
        <f t="shared" si="389"/>
        <v>0</v>
      </c>
    </row>
    <row r="3980" spans="1:34" ht="14.5" x14ac:dyDescent="0.35">
      <c r="A3980" s="681" t="s">
        <v>19770</v>
      </c>
      <c r="B3980" s="682" t="s">
        <v>14342</v>
      </c>
      <c r="C3980" s="419"/>
      <c r="D3980" s="419"/>
      <c r="E3980" s="419"/>
      <c r="F3980" s="419"/>
      <c r="G3980" s="419"/>
      <c r="H3980" s="419"/>
      <c r="I3980" s="419"/>
      <c r="J3980" s="419"/>
      <c r="K3980" s="419"/>
      <c r="L3980" s="419"/>
      <c r="M3980" t="s">
        <v>19771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 s="419">
        <f t="shared" si="384"/>
        <v>0</v>
      </c>
      <c r="AD3980" s="419">
        <f t="shared" si="385"/>
        <v>0</v>
      </c>
      <c r="AE3980" s="419">
        <f t="shared" si="386"/>
        <v>0</v>
      </c>
      <c r="AF3980" s="419">
        <f t="shared" si="387"/>
        <v>0</v>
      </c>
      <c r="AG3980" s="419">
        <f t="shared" si="388"/>
        <v>0</v>
      </c>
      <c r="AH3980" s="419">
        <f t="shared" si="389"/>
        <v>0</v>
      </c>
    </row>
    <row r="3981" spans="1:34" ht="14.5" x14ac:dyDescent="0.35">
      <c r="A3981" s="681" t="s">
        <v>19772</v>
      </c>
      <c r="B3981" s="682" t="s">
        <v>14342</v>
      </c>
      <c r="C3981" s="419"/>
      <c r="D3981" s="419"/>
      <c r="E3981" s="419"/>
      <c r="F3981" s="419"/>
      <c r="G3981" s="419"/>
      <c r="H3981" s="419"/>
      <c r="I3981" s="419"/>
      <c r="J3981" s="419"/>
      <c r="K3981" s="419"/>
      <c r="L3981" s="419"/>
      <c r="M3981" t="s">
        <v>19773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 s="419">
        <f t="shared" si="384"/>
        <v>0</v>
      </c>
      <c r="AD3981" s="419">
        <f t="shared" si="385"/>
        <v>0</v>
      </c>
      <c r="AE3981" s="419">
        <f t="shared" si="386"/>
        <v>0</v>
      </c>
      <c r="AF3981" s="419">
        <f t="shared" si="387"/>
        <v>0</v>
      </c>
      <c r="AG3981" s="419">
        <f t="shared" si="388"/>
        <v>0</v>
      </c>
      <c r="AH3981" s="419">
        <f t="shared" si="389"/>
        <v>0</v>
      </c>
    </row>
    <row r="3982" spans="1:34" ht="14.5" x14ac:dyDescent="0.35">
      <c r="A3982" s="681" t="s">
        <v>19774</v>
      </c>
      <c r="B3982" s="682" t="s">
        <v>14342</v>
      </c>
      <c r="C3982" s="419"/>
      <c r="D3982" s="419"/>
      <c r="E3982" s="419"/>
      <c r="F3982" s="419"/>
      <c r="G3982" s="419"/>
      <c r="H3982" s="419"/>
      <c r="I3982" s="419"/>
      <c r="J3982" s="419"/>
      <c r="K3982" s="419"/>
      <c r="L3982" s="419"/>
      <c r="M3982" t="s">
        <v>19775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 s="419">
        <f t="shared" si="384"/>
        <v>0</v>
      </c>
      <c r="AD3982" s="419">
        <f t="shared" si="385"/>
        <v>0</v>
      </c>
      <c r="AE3982" s="419">
        <f t="shared" si="386"/>
        <v>0</v>
      </c>
      <c r="AF3982" s="419">
        <f t="shared" si="387"/>
        <v>0</v>
      </c>
      <c r="AG3982" s="419">
        <f t="shared" si="388"/>
        <v>0</v>
      </c>
      <c r="AH3982" s="419">
        <f t="shared" si="389"/>
        <v>0</v>
      </c>
    </row>
    <row r="3983" spans="1:34" ht="14.5" x14ac:dyDescent="0.35">
      <c r="A3983" s="681" t="s">
        <v>19776</v>
      </c>
      <c r="B3983" s="682" t="s">
        <v>14342</v>
      </c>
      <c r="C3983" s="419"/>
      <c r="D3983" s="419"/>
      <c r="E3983" s="419"/>
      <c r="F3983" s="419"/>
      <c r="G3983" s="419"/>
      <c r="H3983" s="419"/>
      <c r="I3983" s="419"/>
      <c r="J3983" s="419"/>
      <c r="K3983" s="419"/>
      <c r="L3983" s="419"/>
      <c r="M3983" t="s">
        <v>19777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 s="419">
        <f t="shared" si="384"/>
        <v>0</v>
      </c>
      <c r="AD3983" s="419">
        <f t="shared" si="385"/>
        <v>0</v>
      </c>
      <c r="AE3983" s="419">
        <f t="shared" si="386"/>
        <v>0</v>
      </c>
      <c r="AF3983" s="419">
        <f t="shared" si="387"/>
        <v>0</v>
      </c>
      <c r="AG3983" s="419">
        <f t="shared" si="388"/>
        <v>0</v>
      </c>
      <c r="AH3983" s="419">
        <f t="shared" si="389"/>
        <v>0</v>
      </c>
    </row>
    <row r="3984" spans="1:34" ht="14.5" x14ac:dyDescent="0.35">
      <c r="A3984" s="681" t="s">
        <v>19778</v>
      </c>
      <c r="B3984" s="682" t="s">
        <v>14342</v>
      </c>
      <c r="C3984" s="419"/>
      <c r="D3984" s="419"/>
      <c r="E3984" s="419"/>
      <c r="F3984" s="419"/>
      <c r="G3984" s="419"/>
      <c r="H3984" s="419"/>
      <c r="I3984" s="419"/>
      <c r="J3984" s="419"/>
      <c r="K3984" s="419"/>
      <c r="L3984" s="419"/>
      <c r="M3984" t="s">
        <v>19779</v>
      </c>
      <c r="N3984">
        <v>5</v>
      </c>
      <c r="O3984">
        <v>4</v>
      </c>
      <c r="P3984">
        <v>1</v>
      </c>
      <c r="Q3984">
        <v>2</v>
      </c>
      <c r="R3984">
        <v>0</v>
      </c>
      <c r="S3984">
        <v>0</v>
      </c>
      <c r="T3984">
        <v>3</v>
      </c>
      <c r="U3984">
        <v>0</v>
      </c>
      <c r="V3984">
        <v>0</v>
      </c>
      <c r="W3984">
        <v>2</v>
      </c>
      <c r="X3984">
        <v>0</v>
      </c>
      <c r="Y3984">
        <v>0</v>
      </c>
      <c r="Z3984">
        <v>2</v>
      </c>
      <c r="AA3984">
        <v>0</v>
      </c>
      <c r="AB3984">
        <v>0</v>
      </c>
      <c r="AC3984" s="419">
        <f t="shared" si="384"/>
        <v>0</v>
      </c>
      <c r="AD3984" s="419">
        <f t="shared" si="385"/>
        <v>0</v>
      </c>
      <c r="AE3984" s="419">
        <f t="shared" si="386"/>
        <v>0</v>
      </c>
      <c r="AF3984" s="419">
        <f t="shared" si="387"/>
        <v>1</v>
      </c>
      <c r="AG3984" s="419">
        <f t="shared" si="388"/>
        <v>0</v>
      </c>
      <c r="AH3984" s="419">
        <f t="shared" si="389"/>
        <v>0</v>
      </c>
    </row>
    <row r="3985" spans="1:34" ht="14.5" x14ac:dyDescent="0.35">
      <c r="A3985" s="681" t="s">
        <v>19780</v>
      </c>
      <c r="B3985" s="682" t="s">
        <v>14342</v>
      </c>
      <c r="C3985" s="419"/>
      <c r="D3985" s="419"/>
      <c r="E3985" s="419"/>
      <c r="F3985" s="419"/>
      <c r="G3985" s="419"/>
      <c r="H3985" s="419"/>
      <c r="I3985" s="419"/>
      <c r="J3985" s="419"/>
      <c r="K3985" s="419"/>
      <c r="L3985" s="419"/>
      <c r="M3985" t="s">
        <v>19781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 s="419">
        <f t="shared" si="384"/>
        <v>0</v>
      </c>
      <c r="AD3985" s="419">
        <f t="shared" si="385"/>
        <v>0</v>
      </c>
      <c r="AE3985" s="419">
        <f t="shared" si="386"/>
        <v>0</v>
      </c>
      <c r="AF3985" s="419">
        <f t="shared" si="387"/>
        <v>0</v>
      </c>
      <c r="AG3985" s="419">
        <f t="shared" si="388"/>
        <v>0</v>
      </c>
      <c r="AH3985" s="419">
        <f t="shared" si="389"/>
        <v>0</v>
      </c>
    </row>
    <row r="3986" spans="1:34" ht="14.5" x14ac:dyDescent="0.35">
      <c r="A3986" s="681" t="s">
        <v>20503</v>
      </c>
      <c r="B3986" s="682" t="s">
        <v>14342</v>
      </c>
      <c r="C3986" s="419"/>
      <c r="D3986" s="419"/>
      <c r="E3986" s="419"/>
      <c r="F3986" s="419"/>
      <c r="G3986" s="419"/>
      <c r="H3986" s="419"/>
      <c r="I3986" s="419"/>
      <c r="J3986" s="419"/>
      <c r="K3986" s="419"/>
      <c r="L3986" s="419"/>
      <c r="M3986" t="s">
        <v>20504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 s="419">
        <f t="shared" si="384"/>
        <v>0</v>
      </c>
      <c r="AD3986" s="419">
        <f t="shared" si="385"/>
        <v>0</v>
      </c>
      <c r="AE3986" s="419">
        <f t="shared" si="386"/>
        <v>0</v>
      </c>
      <c r="AF3986" s="419">
        <f t="shared" si="387"/>
        <v>0</v>
      </c>
      <c r="AG3986" s="419">
        <f t="shared" si="388"/>
        <v>0</v>
      </c>
      <c r="AH3986" s="419">
        <f t="shared" si="389"/>
        <v>0</v>
      </c>
    </row>
    <row r="3987" spans="1:34" ht="14.5" x14ac:dyDescent="0.35">
      <c r="A3987" s="681" t="s">
        <v>20507</v>
      </c>
      <c r="B3987" s="682" t="s">
        <v>14342</v>
      </c>
      <c r="C3987" s="419"/>
      <c r="D3987" s="419"/>
      <c r="E3987" s="419"/>
      <c r="F3987" s="419"/>
      <c r="G3987" s="419"/>
      <c r="H3987" s="419"/>
      <c r="I3987" s="419"/>
      <c r="J3987" s="419"/>
      <c r="K3987" s="419"/>
      <c r="L3987" s="419"/>
      <c r="M3987" t="s">
        <v>20508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 s="419">
        <f t="shared" si="384"/>
        <v>0</v>
      </c>
      <c r="AD3987" s="419">
        <f t="shared" si="385"/>
        <v>0</v>
      </c>
      <c r="AE3987" s="419">
        <f t="shared" si="386"/>
        <v>0</v>
      </c>
      <c r="AF3987" s="419">
        <f t="shared" si="387"/>
        <v>0</v>
      </c>
      <c r="AG3987" s="419">
        <f t="shared" si="388"/>
        <v>0</v>
      </c>
      <c r="AH3987" s="419">
        <f t="shared" si="389"/>
        <v>0</v>
      </c>
    </row>
    <row r="3988" spans="1:34" ht="14.5" x14ac:dyDescent="0.35">
      <c r="A3988" s="681" t="s">
        <v>20511</v>
      </c>
      <c r="B3988" s="682" t="s">
        <v>14342</v>
      </c>
      <c r="C3988" s="419"/>
      <c r="D3988" s="419"/>
      <c r="E3988" s="419"/>
      <c r="F3988" s="419"/>
      <c r="G3988" s="419"/>
      <c r="H3988" s="419"/>
      <c r="I3988" s="419"/>
      <c r="J3988" s="419"/>
      <c r="K3988" s="419"/>
      <c r="L3988" s="419"/>
      <c r="M3988" t="s">
        <v>20512</v>
      </c>
      <c r="N3988">
        <v>1</v>
      </c>
      <c r="O3988">
        <v>1</v>
      </c>
      <c r="P3988">
        <v>0</v>
      </c>
      <c r="Q3988">
        <v>1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1</v>
      </c>
      <c r="X3988">
        <v>0</v>
      </c>
      <c r="Y3988">
        <v>0</v>
      </c>
      <c r="Z3988">
        <v>0</v>
      </c>
      <c r="AA3988">
        <v>0</v>
      </c>
      <c r="AB3988">
        <v>0</v>
      </c>
      <c r="AC3988" s="419">
        <f t="shared" si="384"/>
        <v>0</v>
      </c>
      <c r="AD3988" s="419">
        <f t="shared" si="385"/>
        <v>0</v>
      </c>
      <c r="AE3988" s="419">
        <f t="shared" si="386"/>
        <v>0</v>
      </c>
      <c r="AF3988" s="419">
        <f t="shared" si="387"/>
        <v>0</v>
      </c>
      <c r="AG3988" s="419">
        <f t="shared" si="388"/>
        <v>0</v>
      </c>
      <c r="AH3988" s="419">
        <f t="shared" si="389"/>
        <v>0</v>
      </c>
    </row>
    <row r="3989" spans="1:34" ht="14.5" x14ac:dyDescent="0.35">
      <c r="A3989" s="681" t="s">
        <v>20515</v>
      </c>
      <c r="B3989" s="682" t="s">
        <v>14342</v>
      </c>
      <c r="C3989" s="419"/>
      <c r="D3989" s="419"/>
      <c r="E3989" s="419"/>
      <c r="F3989" s="419"/>
      <c r="G3989" s="419"/>
      <c r="H3989" s="419"/>
      <c r="I3989" s="419"/>
      <c r="J3989" s="419"/>
      <c r="K3989" s="419"/>
      <c r="L3989" s="419"/>
      <c r="M3989" t="s">
        <v>20516</v>
      </c>
      <c r="N3989">
        <v>1</v>
      </c>
      <c r="O3989">
        <v>0</v>
      </c>
      <c r="P3989">
        <v>1</v>
      </c>
      <c r="Q3989">
        <v>0</v>
      </c>
      <c r="R3989">
        <v>1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 s="419">
        <f t="shared" si="384"/>
        <v>0</v>
      </c>
      <c r="AD3989" s="419">
        <f t="shared" si="385"/>
        <v>1</v>
      </c>
      <c r="AE3989" s="419">
        <f t="shared" si="386"/>
        <v>0</v>
      </c>
      <c r="AF3989" s="419">
        <f t="shared" si="387"/>
        <v>0</v>
      </c>
      <c r="AG3989" s="419">
        <f t="shared" si="388"/>
        <v>0</v>
      </c>
      <c r="AH3989" s="419">
        <f t="shared" si="389"/>
        <v>0</v>
      </c>
    </row>
    <row r="3990" spans="1:34" ht="14.5" x14ac:dyDescent="0.35">
      <c r="A3990" s="681" t="s">
        <v>20520</v>
      </c>
      <c r="B3990" s="682" t="s">
        <v>14342</v>
      </c>
      <c r="C3990" s="419"/>
      <c r="D3990" s="419"/>
      <c r="E3990" s="419"/>
      <c r="F3990" s="419"/>
      <c r="G3990" s="419"/>
      <c r="H3990" s="419"/>
      <c r="I3990" s="419"/>
      <c r="J3990" s="419"/>
      <c r="K3990" s="419"/>
      <c r="L3990" s="419"/>
      <c r="M3990" t="s">
        <v>20521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 s="419">
        <f t="shared" si="384"/>
        <v>0</v>
      </c>
      <c r="AD3990" s="419">
        <f t="shared" si="385"/>
        <v>0</v>
      </c>
      <c r="AE3990" s="419">
        <f t="shared" si="386"/>
        <v>0</v>
      </c>
      <c r="AF3990" s="419">
        <f t="shared" si="387"/>
        <v>0</v>
      </c>
      <c r="AG3990" s="419">
        <f t="shared" si="388"/>
        <v>0</v>
      </c>
      <c r="AH3990" s="419">
        <f t="shared" si="389"/>
        <v>0</v>
      </c>
    </row>
    <row r="3991" spans="1:34" ht="14.5" x14ac:dyDescent="0.35">
      <c r="A3991" s="681" t="s">
        <v>20525</v>
      </c>
      <c r="B3991" s="682" t="s">
        <v>14342</v>
      </c>
      <c r="C3991" s="419"/>
      <c r="D3991" s="419"/>
      <c r="E3991" s="419"/>
      <c r="F3991" s="419"/>
      <c r="G3991" s="419"/>
      <c r="H3991" s="419"/>
      <c r="I3991" s="419"/>
      <c r="J3991" s="419"/>
      <c r="K3991" s="419"/>
      <c r="L3991" s="419"/>
      <c r="M3991" t="s">
        <v>20526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 s="419">
        <f t="shared" si="384"/>
        <v>0</v>
      </c>
      <c r="AD3991" s="419">
        <f t="shared" si="385"/>
        <v>0</v>
      </c>
      <c r="AE3991" s="419">
        <f t="shared" si="386"/>
        <v>0</v>
      </c>
      <c r="AF3991" s="419">
        <f t="shared" si="387"/>
        <v>0</v>
      </c>
      <c r="AG3991" s="419">
        <f t="shared" si="388"/>
        <v>0</v>
      </c>
      <c r="AH3991" s="419">
        <f t="shared" si="389"/>
        <v>0</v>
      </c>
    </row>
    <row r="3992" spans="1:34" ht="14.5" x14ac:dyDescent="0.35">
      <c r="A3992" s="681" t="s">
        <v>20530</v>
      </c>
      <c r="B3992" s="682" t="s">
        <v>14342</v>
      </c>
      <c r="C3992" s="419"/>
      <c r="D3992" s="419"/>
      <c r="E3992" s="419"/>
      <c r="F3992" s="419"/>
      <c r="G3992" s="419"/>
      <c r="H3992" s="419"/>
      <c r="I3992" s="419"/>
      <c r="J3992" s="419"/>
      <c r="K3992" s="419"/>
      <c r="L3992" s="419"/>
      <c r="M3992" t="s">
        <v>20531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 s="419">
        <f t="shared" si="384"/>
        <v>0</v>
      </c>
      <c r="AD3992" s="419">
        <f t="shared" si="385"/>
        <v>0</v>
      </c>
      <c r="AE3992" s="419">
        <f t="shared" si="386"/>
        <v>0</v>
      </c>
      <c r="AF3992" s="419">
        <f t="shared" si="387"/>
        <v>0</v>
      </c>
      <c r="AG3992" s="419">
        <f t="shared" si="388"/>
        <v>0</v>
      </c>
      <c r="AH3992" s="419">
        <f t="shared" si="389"/>
        <v>0</v>
      </c>
    </row>
    <row r="3993" spans="1:34" ht="14.5" x14ac:dyDescent="0.35">
      <c r="A3993" s="681" t="s">
        <v>20534</v>
      </c>
      <c r="B3993" s="682" t="s">
        <v>14342</v>
      </c>
      <c r="C3993" s="419"/>
      <c r="D3993" s="419"/>
      <c r="E3993" s="419"/>
      <c r="F3993" s="419"/>
      <c r="G3993" s="419"/>
      <c r="H3993" s="419"/>
      <c r="I3993" s="419"/>
      <c r="J3993" s="419"/>
      <c r="K3993" s="419"/>
      <c r="L3993" s="419"/>
      <c r="M3993" t="s">
        <v>20535</v>
      </c>
      <c r="N3993">
        <v>3</v>
      </c>
      <c r="O3993">
        <v>2</v>
      </c>
      <c r="P3993">
        <v>1</v>
      </c>
      <c r="Q3993">
        <v>1</v>
      </c>
      <c r="R3993">
        <v>0</v>
      </c>
      <c r="S3993">
        <v>1</v>
      </c>
      <c r="T3993">
        <v>1</v>
      </c>
      <c r="U3993">
        <v>0</v>
      </c>
      <c r="V3993">
        <v>0</v>
      </c>
      <c r="W3993">
        <v>0</v>
      </c>
      <c r="X3993">
        <v>0</v>
      </c>
      <c r="Y3993">
        <v>1</v>
      </c>
      <c r="Z3993">
        <v>1</v>
      </c>
      <c r="AA3993">
        <v>0</v>
      </c>
      <c r="AB3993">
        <v>0</v>
      </c>
      <c r="AC3993" s="419">
        <f t="shared" si="384"/>
        <v>1</v>
      </c>
      <c r="AD3993" s="419">
        <f t="shared" si="385"/>
        <v>0</v>
      </c>
      <c r="AE3993" s="419">
        <f t="shared" si="386"/>
        <v>0</v>
      </c>
      <c r="AF3993" s="419">
        <f t="shared" si="387"/>
        <v>0</v>
      </c>
      <c r="AG3993" s="419">
        <f t="shared" si="388"/>
        <v>0</v>
      </c>
      <c r="AH3993" s="419">
        <f t="shared" si="389"/>
        <v>0</v>
      </c>
    </row>
    <row r="3994" spans="1:34" ht="14.5" x14ac:dyDescent="0.35">
      <c r="A3994" s="681" t="s">
        <v>20538</v>
      </c>
      <c r="B3994" s="682" t="s">
        <v>14342</v>
      </c>
      <c r="C3994" s="419"/>
      <c r="D3994" s="419"/>
      <c r="E3994" s="419"/>
      <c r="F3994" s="419"/>
      <c r="G3994" s="419"/>
      <c r="H3994" s="419"/>
      <c r="I3994" s="419"/>
      <c r="J3994" s="419"/>
      <c r="K3994" s="419"/>
      <c r="L3994" s="419"/>
      <c r="M3994" t="s">
        <v>21065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 s="419">
        <f t="shared" si="384"/>
        <v>0</v>
      </c>
      <c r="AD3994" s="419">
        <f t="shared" si="385"/>
        <v>0</v>
      </c>
      <c r="AE3994" s="419">
        <f t="shared" si="386"/>
        <v>0</v>
      </c>
      <c r="AF3994" s="419">
        <f t="shared" si="387"/>
        <v>0</v>
      </c>
      <c r="AG3994" s="419">
        <f t="shared" si="388"/>
        <v>0</v>
      </c>
      <c r="AH3994" s="419">
        <f t="shared" si="389"/>
        <v>0</v>
      </c>
    </row>
    <row r="3995" spans="1:34" ht="14.5" x14ac:dyDescent="0.35">
      <c r="A3995" s="681" t="s">
        <v>20542</v>
      </c>
      <c r="B3995" s="682" t="s">
        <v>14342</v>
      </c>
      <c r="C3995" s="419"/>
      <c r="D3995" s="419"/>
      <c r="E3995" s="419"/>
      <c r="F3995" s="419"/>
      <c r="G3995" s="419"/>
      <c r="H3995" s="419"/>
      <c r="I3995" s="419"/>
      <c r="J3995" s="419"/>
      <c r="K3995" s="419"/>
      <c r="L3995" s="419"/>
      <c r="M3995" t="s">
        <v>20543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 s="419">
        <f t="shared" si="384"/>
        <v>0</v>
      </c>
      <c r="AD3995" s="419">
        <f t="shared" si="385"/>
        <v>0</v>
      </c>
      <c r="AE3995" s="419">
        <f t="shared" si="386"/>
        <v>0</v>
      </c>
      <c r="AF3995" s="419">
        <f t="shared" si="387"/>
        <v>0</v>
      </c>
      <c r="AG3995" s="419">
        <f t="shared" si="388"/>
        <v>0</v>
      </c>
      <c r="AH3995" s="419">
        <f t="shared" si="389"/>
        <v>0</v>
      </c>
    </row>
    <row r="3996" spans="1:34" ht="14.5" x14ac:dyDescent="0.35">
      <c r="A3996" s="681" t="s">
        <v>20545</v>
      </c>
      <c r="B3996" s="682" t="s">
        <v>14342</v>
      </c>
      <c r="C3996" s="419"/>
      <c r="D3996" s="419"/>
      <c r="E3996" s="419"/>
      <c r="F3996" s="419"/>
      <c r="G3996" s="419"/>
      <c r="H3996" s="419"/>
      <c r="I3996" s="419"/>
      <c r="J3996" s="419"/>
      <c r="K3996" s="419"/>
      <c r="L3996" s="419"/>
      <c r="M3996" t="s">
        <v>20546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 s="419">
        <f t="shared" si="384"/>
        <v>0</v>
      </c>
      <c r="AD3996" s="419">
        <f t="shared" si="385"/>
        <v>0</v>
      </c>
      <c r="AE3996" s="419">
        <f t="shared" si="386"/>
        <v>0</v>
      </c>
      <c r="AF3996" s="419">
        <f t="shared" si="387"/>
        <v>0</v>
      </c>
      <c r="AG3996" s="419">
        <f t="shared" si="388"/>
        <v>0</v>
      </c>
      <c r="AH3996" s="419">
        <f t="shared" si="389"/>
        <v>0</v>
      </c>
    </row>
    <row r="3997" spans="1:34" ht="14.5" x14ac:dyDescent="0.35">
      <c r="A3997" s="681" t="s">
        <v>20547</v>
      </c>
      <c r="B3997" s="682" t="s">
        <v>14342</v>
      </c>
      <c r="C3997" s="419"/>
      <c r="D3997" s="419"/>
      <c r="E3997" s="419"/>
      <c r="F3997" s="419"/>
      <c r="G3997" s="419"/>
      <c r="H3997" s="419"/>
      <c r="I3997" s="419"/>
      <c r="J3997" s="419"/>
      <c r="K3997" s="419"/>
      <c r="L3997" s="419"/>
      <c r="M3997" t="s">
        <v>20548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 s="419">
        <f t="shared" si="384"/>
        <v>0</v>
      </c>
      <c r="AD3997" s="419">
        <f t="shared" si="385"/>
        <v>0</v>
      </c>
      <c r="AE3997" s="419">
        <f t="shared" si="386"/>
        <v>0</v>
      </c>
      <c r="AF3997" s="419">
        <f t="shared" si="387"/>
        <v>0</v>
      </c>
      <c r="AG3997" s="419">
        <f t="shared" si="388"/>
        <v>0</v>
      </c>
      <c r="AH3997" s="419">
        <f t="shared" si="389"/>
        <v>0</v>
      </c>
    </row>
    <row r="3998" spans="1:34" ht="14.5" x14ac:dyDescent="0.35">
      <c r="A3998" s="681" t="s">
        <v>20552</v>
      </c>
      <c r="B3998" s="682" t="s">
        <v>14342</v>
      </c>
      <c r="C3998" s="419"/>
      <c r="D3998" s="419"/>
      <c r="E3998" s="419"/>
      <c r="F3998" s="419"/>
      <c r="G3998" s="419"/>
      <c r="H3998" s="419"/>
      <c r="I3998" s="419"/>
      <c r="J3998" s="419"/>
      <c r="K3998" s="419"/>
      <c r="L3998" s="419"/>
      <c r="M3998" t="s">
        <v>20553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 s="419">
        <f t="shared" si="384"/>
        <v>0</v>
      </c>
      <c r="AD3998" s="419">
        <f t="shared" si="385"/>
        <v>0</v>
      </c>
      <c r="AE3998" s="419">
        <f t="shared" si="386"/>
        <v>0</v>
      </c>
      <c r="AF3998" s="419">
        <f t="shared" si="387"/>
        <v>0</v>
      </c>
      <c r="AG3998" s="419">
        <f t="shared" si="388"/>
        <v>0</v>
      </c>
      <c r="AH3998" s="419">
        <f t="shared" si="389"/>
        <v>0</v>
      </c>
    </row>
    <row r="3999" spans="1:34" ht="14.5" x14ac:dyDescent="0.35">
      <c r="A3999" s="681" t="s">
        <v>21070</v>
      </c>
      <c r="B3999" s="682" t="s">
        <v>14342</v>
      </c>
      <c r="C3999" s="419"/>
      <c r="D3999" s="419"/>
      <c r="E3999" s="419"/>
      <c r="F3999" s="419"/>
      <c r="G3999" s="419"/>
      <c r="H3999" s="419"/>
      <c r="I3999" s="419"/>
      <c r="J3999" s="419"/>
      <c r="K3999" s="419"/>
      <c r="L3999" s="419"/>
      <c r="M3999" t="s">
        <v>20481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 s="419">
        <f t="shared" si="384"/>
        <v>0</v>
      </c>
      <c r="AD3999" s="419">
        <f t="shared" si="385"/>
        <v>0</v>
      </c>
      <c r="AE3999" s="419">
        <f t="shared" si="386"/>
        <v>0</v>
      </c>
      <c r="AF3999" s="419">
        <f t="shared" si="387"/>
        <v>0</v>
      </c>
      <c r="AG3999" s="419">
        <f t="shared" si="388"/>
        <v>0</v>
      </c>
      <c r="AH3999" s="419">
        <f t="shared" si="389"/>
        <v>0</v>
      </c>
    </row>
    <row r="4000" spans="1:34" ht="14.5" x14ac:dyDescent="0.35">
      <c r="A4000" s="681" t="s">
        <v>21074</v>
      </c>
      <c r="B4000" s="682" t="s">
        <v>14342</v>
      </c>
      <c r="C4000" s="419"/>
      <c r="D4000" s="419"/>
      <c r="E4000" s="419"/>
      <c r="F4000" s="419"/>
      <c r="G4000" s="419"/>
      <c r="H4000" s="419"/>
      <c r="I4000" s="419"/>
      <c r="J4000" s="419"/>
      <c r="K4000" s="419"/>
      <c r="L4000" s="419"/>
      <c r="M4000" t="s">
        <v>21075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 s="419">
        <f t="shared" si="384"/>
        <v>0</v>
      </c>
      <c r="AD4000" s="419">
        <f t="shared" si="385"/>
        <v>0</v>
      </c>
      <c r="AE4000" s="419">
        <f t="shared" si="386"/>
        <v>0</v>
      </c>
      <c r="AF4000" s="419">
        <f t="shared" si="387"/>
        <v>0</v>
      </c>
      <c r="AG4000" s="419">
        <f t="shared" si="388"/>
        <v>0</v>
      </c>
      <c r="AH4000" s="419">
        <f t="shared" si="389"/>
        <v>0</v>
      </c>
    </row>
    <row r="4001" spans="1:34" ht="14.5" x14ac:dyDescent="0.35">
      <c r="A4001" s="681" t="s">
        <v>21080</v>
      </c>
      <c r="B4001" s="682" t="s">
        <v>14342</v>
      </c>
      <c r="C4001" s="419"/>
      <c r="D4001" s="419"/>
      <c r="E4001" s="419"/>
      <c r="F4001" s="419"/>
      <c r="G4001" s="419"/>
      <c r="H4001" s="419"/>
      <c r="I4001" s="419"/>
      <c r="J4001" s="419"/>
      <c r="K4001" s="419"/>
      <c r="L4001" s="419"/>
      <c r="M4001" t="s">
        <v>21081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 s="419">
        <f t="shared" si="384"/>
        <v>0</v>
      </c>
      <c r="AD4001" s="419">
        <f t="shared" si="385"/>
        <v>0</v>
      </c>
      <c r="AE4001" s="419">
        <f t="shared" si="386"/>
        <v>0</v>
      </c>
      <c r="AF4001" s="419">
        <f t="shared" si="387"/>
        <v>0</v>
      </c>
      <c r="AG4001" s="419">
        <f t="shared" si="388"/>
        <v>0</v>
      </c>
      <c r="AH4001" s="419">
        <f t="shared" si="389"/>
        <v>0</v>
      </c>
    </row>
    <row r="4002" spans="1:34" ht="14.5" x14ac:dyDescent="0.35">
      <c r="A4002" s="681" t="s">
        <v>21085</v>
      </c>
      <c r="B4002" s="682" t="s">
        <v>14342</v>
      </c>
      <c r="C4002" s="419"/>
      <c r="D4002" s="419"/>
      <c r="E4002" s="419"/>
      <c r="F4002" s="419"/>
      <c r="G4002" s="419"/>
      <c r="H4002" s="419"/>
      <c r="I4002" s="419"/>
      <c r="J4002" s="419"/>
      <c r="K4002" s="419"/>
      <c r="L4002" s="419"/>
      <c r="M4002" t="s">
        <v>21086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 s="419">
        <f t="shared" si="384"/>
        <v>0</v>
      </c>
      <c r="AD4002" s="419">
        <f t="shared" si="385"/>
        <v>0</v>
      </c>
      <c r="AE4002" s="419">
        <f t="shared" si="386"/>
        <v>0</v>
      </c>
      <c r="AF4002" s="419">
        <f t="shared" si="387"/>
        <v>0</v>
      </c>
      <c r="AG4002" s="419">
        <f t="shared" si="388"/>
        <v>0</v>
      </c>
      <c r="AH4002" s="419">
        <f t="shared" si="389"/>
        <v>0</v>
      </c>
    </row>
    <row r="4003" spans="1:34" ht="14.5" x14ac:dyDescent="0.35">
      <c r="A4003" s="681" t="s">
        <v>21088</v>
      </c>
      <c r="B4003" s="682" t="s">
        <v>14342</v>
      </c>
      <c r="C4003" s="419"/>
      <c r="D4003" s="419"/>
      <c r="E4003" s="419"/>
      <c r="F4003" s="419"/>
      <c r="G4003" s="419"/>
      <c r="H4003" s="419"/>
      <c r="I4003" s="419"/>
      <c r="J4003" s="419"/>
      <c r="K4003" s="419"/>
      <c r="L4003" s="419"/>
      <c r="M4003" t="s">
        <v>21089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 s="419">
        <f t="shared" si="384"/>
        <v>0</v>
      </c>
      <c r="AD4003" s="419">
        <f t="shared" si="385"/>
        <v>0</v>
      </c>
      <c r="AE4003" s="419">
        <f t="shared" si="386"/>
        <v>0</v>
      </c>
      <c r="AF4003" s="419">
        <f t="shared" si="387"/>
        <v>0</v>
      </c>
      <c r="AG4003" s="419">
        <f t="shared" si="388"/>
        <v>0</v>
      </c>
      <c r="AH4003" s="419">
        <f t="shared" si="389"/>
        <v>0</v>
      </c>
    </row>
    <row r="4004" spans="1:34" ht="14.5" x14ac:dyDescent="0.35">
      <c r="A4004" s="681" t="s">
        <v>21094</v>
      </c>
      <c r="B4004" s="682" t="s">
        <v>14342</v>
      </c>
      <c r="C4004" s="419"/>
      <c r="D4004" s="419"/>
      <c r="E4004" s="419"/>
      <c r="F4004" s="419"/>
      <c r="G4004" s="419"/>
      <c r="H4004" s="419"/>
      <c r="I4004" s="419"/>
      <c r="J4004" s="419"/>
      <c r="K4004" s="419"/>
      <c r="L4004" s="419"/>
      <c r="M4004" t="s">
        <v>21095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 s="419">
        <f t="shared" si="384"/>
        <v>0</v>
      </c>
      <c r="AD4004" s="419">
        <f t="shared" si="385"/>
        <v>0</v>
      </c>
      <c r="AE4004" s="419">
        <f t="shared" si="386"/>
        <v>0</v>
      </c>
      <c r="AF4004" s="419">
        <f t="shared" si="387"/>
        <v>0</v>
      </c>
      <c r="AG4004" s="419">
        <f t="shared" si="388"/>
        <v>0</v>
      </c>
      <c r="AH4004" s="419">
        <f t="shared" si="389"/>
        <v>0</v>
      </c>
    </row>
    <row r="4005" spans="1:34" ht="14.5" x14ac:dyDescent="0.35">
      <c r="A4005" s="681" t="s">
        <v>21099</v>
      </c>
      <c r="B4005" s="682" t="s">
        <v>14342</v>
      </c>
      <c r="C4005" s="419"/>
      <c r="D4005" s="419"/>
      <c r="E4005" s="419"/>
      <c r="F4005" s="419"/>
      <c r="G4005" s="419"/>
      <c r="H4005" s="419"/>
      <c r="I4005" s="419"/>
      <c r="J4005" s="419"/>
      <c r="K4005" s="419"/>
      <c r="L4005" s="419"/>
      <c r="M4005" t="s">
        <v>21100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 s="419">
        <f t="shared" si="384"/>
        <v>0</v>
      </c>
      <c r="AD4005" s="419">
        <f t="shared" si="385"/>
        <v>0</v>
      </c>
      <c r="AE4005" s="419">
        <f t="shared" si="386"/>
        <v>0</v>
      </c>
      <c r="AF4005" s="419">
        <f t="shared" si="387"/>
        <v>0</v>
      </c>
      <c r="AG4005" s="419">
        <f t="shared" si="388"/>
        <v>0</v>
      </c>
      <c r="AH4005" s="419">
        <f t="shared" si="389"/>
        <v>0</v>
      </c>
    </row>
    <row r="4006" spans="1:34" ht="14.5" x14ac:dyDescent="0.35">
      <c r="A4006" s="681" t="s">
        <v>21104</v>
      </c>
      <c r="B4006" s="682" t="s">
        <v>14342</v>
      </c>
      <c r="C4006" s="419"/>
      <c r="D4006" s="419"/>
      <c r="E4006" s="419"/>
      <c r="F4006" s="419"/>
      <c r="G4006" s="419"/>
      <c r="H4006" s="419"/>
      <c r="I4006" s="419"/>
      <c r="J4006" s="419"/>
      <c r="K4006" s="419"/>
      <c r="L4006" s="419"/>
      <c r="M4006" t="s">
        <v>21105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 s="419">
        <f t="shared" si="384"/>
        <v>0</v>
      </c>
      <c r="AD4006" s="419">
        <f t="shared" si="385"/>
        <v>0</v>
      </c>
      <c r="AE4006" s="419">
        <f t="shared" si="386"/>
        <v>0</v>
      </c>
      <c r="AF4006" s="419">
        <f t="shared" si="387"/>
        <v>0</v>
      </c>
      <c r="AG4006" s="419">
        <f t="shared" si="388"/>
        <v>0</v>
      </c>
      <c r="AH4006" s="419">
        <f t="shared" si="389"/>
        <v>0</v>
      </c>
    </row>
    <row r="4007" spans="1:34" ht="14.5" x14ac:dyDescent="0.35">
      <c r="A4007" s="681" t="s">
        <v>21107</v>
      </c>
      <c r="B4007" s="682" t="s">
        <v>14342</v>
      </c>
      <c r="C4007" s="419"/>
      <c r="D4007" s="419"/>
      <c r="E4007" s="419"/>
      <c r="F4007" s="419"/>
      <c r="G4007" s="419"/>
      <c r="H4007" s="419"/>
      <c r="I4007" s="419"/>
      <c r="J4007" s="419"/>
      <c r="K4007" s="419"/>
      <c r="L4007" s="419"/>
      <c r="M4007" t="s">
        <v>21108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 s="419">
        <f t="shared" si="384"/>
        <v>0</v>
      </c>
      <c r="AD4007" s="419">
        <f t="shared" si="385"/>
        <v>0</v>
      </c>
      <c r="AE4007" s="419">
        <f t="shared" si="386"/>
        <v>0</v>
      </c>
      <c r="AF4007" s="419">
        <f t="shared" si="387"/>
        <v>0</v>
      </c>
      <c r="AG4007" s="419">
        <f t="shared" si="388"/>
        <v>0</v>
      </c>
      <c r="AH4007" s="419">
        <f t="shared" si="389"/>
        <v>0</v>
      </c>
    </row>
    <row r="4008" spans="1:34" ht="14.5" x14ac:dyDescent="0.35">
      <c r="A4008" s="681" t="s">
        <v>21111</v>
      </c>
      <c r="B4008" s="682" t="s">
        <v>14342</v>
      </c>
      <c r="C4008" s="419"/>
      <c r="D4008" s="419"/>
      <c r="E4008" s="419"/>
      <c r="F4008" s="419"/>
      <c r="G4008" s="419"/>
      <c r="H4008" s="419"/>
      <c r="I4008" s="419"/>
      <c r="J4008" s="419"/>
      <c r="K4008" s="419"/>
      <c r="L4008" s="419"/>
      <c r="M4008" t="s">
        <v>21112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 s="419">
        <f t="shared" si="384"/>
        <v>0</v>
      </c>
      <c r="AD4008" s="419">
        <f t="shared" si="385"/>
        <v>0</v>
      </c>
      <c r="AE4008" s="419">
        <f t="shared" si="386"/>
        <v>0</v>
      </c>
      <c r="AF4008" s="419">
        <f t="shared" si="387"/>
        <v>0</v>
      </c>
      <c r="AG4008" s="419">
        <f t="shared" si="388"/>
        <v>0</v>
      </c>
      <c r="AH4008" s="419">
        <f t="shared" si="389"/>
        <v>0</v>
      </c>
    </row>
    <row r="4009" spans="1:34" ht="14.5" x14ac:dyDescent="0.35">
      <c r="A4009" s="681" t="s">
        <v>21752</v>
      </c>
      <c r="B4009" s="682" t="s">
        <v>21753</v>
      </c>
      <c r="C4009" s="419"/>
      <c r="D4009" s="419"/>
      <c r="E4009" s="419"/>
      <c r="F4009" s="419"/>
      <c r="G4009" s="419"/>
      <c r="H4009" s="419"/>
      <c r="I4009" s="419"/>
      <c r="J4009" s="419"/>
      <c r="K4009" s="419"/>
      <c r="L4009" s="419"/>
      <c r="M4009" t="s">
        <v>21754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 s="419">
        <f t="shared" si="384"/>
        <v>0</v>
      </c>
      <c r="AD4009" s="419">
        <f t="shared" si="385"/>
        <v>0</v>
      </c>
      <c r="AE4009" s="419">
        <f t="shared" si="386"/>
        <v>0</v>
      </c>
      <c r="AF4009" s="419">
        <f t="shared" si="387"/>
        <v>0</v>
      </c>
      <c r="AG4009" s="419">
        <f t="shared" si="388"/>
        <v>0</v>
      </c>
      <c r="AH4009" s="419">
        <f t="shared" si="389"/>
        <v>0</v>
      </c>
    </row>
    <row r="4010" spans="1:34" ht="14.5" x14ac:dyDescent="0.35">
      <c r="A4010" s="681" t="s">
        <v>21755</v>
      </c>
      <c r="B4010" s="682" t="s">
        <v>21756</v>
      </c>
      <c r="C4010" s="419"/>
      <c r="D4010" s="419"/>
      <c r="E4010" s="419"/>
      <c r="F4010" s="419"/>
      <c r="G4010" s="419"/>
      <c r="H4010" s="419"/>
      <c r="I4010" s="419"/>
      <c r="J4010" s="419"/>
      <c r="K4010" s="419"/>
      <c r="L4010" s="419"/>
      <c r="M4010" t="s">
        <v>21757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 s="419">
        <f t="shared" si="384"/>
        <v>0</v>
      </c>
      <c r="AD4010" s="419">
        <f t="shared" si="385"/>
        <v>0</v>
      </c>
      <c r="AE4010" s="419">
        <f t="shared" si="386"/>
        <v>0</v>
      </c>
      <c r="AF4010" s="419">
        <f t="shared" si="387"/>
        <v>0</v>
      </c>
      <c r="AG4010" s="419">
        <f t="shared" si="388"/>
        <v>0</v>
      </c>
      <c r="AH4010" s="419">
        <f t="shared" si="389"/>
        <v>0</v>
      </c>
    </row>
    <row r="4011" spans="1:34" ht="14.5" x14ac:dyDescent="0.35">
      <c r="A4011" s="681" t="s">
        <v>21758</v>
      </c>
      <c r="B4011" s="682" t="s">
        <v>21759</v>
      </c>
      <c r="C4011" s="419"/>
      <c r="D4011" s="419"/>
      <c r="E4011" s="419"/>
      <c r="F4011" s="419"/>
      <c r="G4011" s="419"/>
      <c r="H4011" s="419"/>
      <c r="I4011" s="419"/>
      <c r="J4011" s="419"/>
      <c r="K4011" s="419"/>
      <c r="L4011" s="419"/>
      <c r="M4011" t="s">
        <v>21760</v>
      </c>
      <c r="N4011">
        <v>5</v>
      </c>
      <c r="O4011">
        <v>4</v>
      </c>
      <c r="P4011">
        <v>1</v>
      </c>
      <c r="Q4011">
        <v>3</v>
      </c>
      <c r="R4011">
        <v>0</v>
      </c>
      <c r="S4011">
        <v>1</v>
      </c>
      <c r="T4011">
        <v>0</v>
      </c>
      <c r="U4011">
        <v>0</v>
      </c>
      <c r="V4011">
        <v>1</v>
      </c>
      <c r="W4011">
        <v>3</v>
      </c>
      <c r="X4011">
        <v>0</v>
      </c>
      <c r="Y4011">
        <v>0</v>
      </c>
      <c r="Z4011">
        <v>0</v>
      </c>
      <c r="AA4011">
        <v>0</v>
      </c>
      <c r="AB4011">
        <v>1</v>
      </c>
      <c r="AC4011" s="419">
        <f t="shared" si="384"/>
        <v>0</v>
      </c>
      <c r="AD4011" s="419">
        <f t="shared" si="385"/>
        <v>0</v>
      </c>
      <c r="AE4011" s="419">
        <f t="shared" si="386"/>
        <v>1</v>
      </c>
      <c r="AF4011" s="419">
        <f t="shared" si="387"/>
        <v>0</v>
      </c>
      <c r="AG4011" s="419">
        <f t="shared" si="388"/>
        <v>0</v>
      </c>
      <c r="AH4011" s="419">
        <f t="shared" si="389"/>
        <v>0</v>
      </c>
    </row>
    <row r="4012" spans="1:34" ht="14.5" x14ac:dyDescent="0.35">
      <c r="A4012" s="681" t="s">
        <v>22598</v>
      </c>
      <c r="B4012" s="682" t="s">
        <v>14342</v>
      </c>
      <c r="C4012" s="419"/>
      <c r="D4012" s="419"/>
      <c r="E4012" s="419"/>
      <c r="F4012" s="419"/>
      <c r="G4012" s="419"/>
      <c r="H4012" s="419"/>
      <c r="I4012" s="419"/>
      <c r="J4012" s="419"/>
      <c r="K4012" s="419"/>
      <c r="L4012" s="419"/>
      <c r="M4012" t="s">
        <v>22599</v>
      </c>
      <c r="N4012">
        <v>9</v>
      </c>
      <c r="O4012">
        <v>6</v>
      </c>
      <c r="P4012">
        <v>3</v>
      </c>
      <c r="Q4012">
        <v>2</v>
      </c>
      <c r="R4012">
        <v>2</v>
      </c>
      <c r="S4012">
        <v>3</v>
      </c>
      <c r="T4012">
        <v>0</v>
      </c>
      <c r="U4012">
        <v>2</v>
      </c>
      <c r="V4012">
        <v>0</v>
      </c>
      <c r="W4012">
        <v>2</v>
      </c>
      <c r="X4012">
        <v>2</v>
      </c>
      <c r="Y4012">
        <v>2</v>
      </c>
      <c r="Z4012">
        <v>0</v>
      </c>
      <c r="AA4012">
        <v>0</v>
      </c>
      <c r="AB4012">
        <v>0</v>
      </c>
      <c r="AC4012" s="419">
        <f t="shared" si="384"/>
        <v>0</v>
      </c>
      <c r="AD4012" s="419">
        <f t="shared" si="385"/>
        <v>0</v>
      </c>
      <c r="AE4012" s="419">
        <f t="shared" si="386"/>
        <v>1</v>
      </c>
      <c r="AF4012" s="419">
        <f t="shared" si="387"/>
        <v>0</v>
      </c>
      <c r="AG4012" s="419">
        <f t="shared" si="388"/>
        <v>2</v>
      </c>
      <c r="AH4012" s="419">
        <f t="shared" si="389"/>
        <v>0</v>
      </c>
    </row>
    <row r="4013" spans="1:34" ht="14.5" x14ac:dyDescent="0.35">
      <c r="A4013" s="681" t="s">
        <v>22602</v>
      </c>
      <c r="B4013" s="682" t="s">
        <v>14342</v>
      </c>
      <c r="C4013" s="419"/>
      <c r="D4013" s="419"/>
      <c r="E4013" s="419"/>
      <c r="F4013" s="419"/>
      <c r="G4013" s="419"/>
      <c r="H4013" s="419"/>
      <c r="I4013" s="419"/>
      <c r="J4013" s="419"/>
      <c r="K4013" s="419"/>
      <c r="L4013" s="419"/>
      <c r="M4013" t="s">
        <v>22603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 s="419">
        <f t="shared" si="384"/>
        <v>0</v>
      </c>
      <c r="AD4013" s="419">
        <f t="shared" si="385"/>
        <v>0</v>
      </c>
      <c r="AE4013" s="419">
        <f t="shared" si="386"/>
        <v>0</v>
      </c>
      <c r="AF4013" s="419">
        <f t="shared" si="387"/>
        <v>0</v>
      </c>
      <c r="AG4013" s="419">
        <f t="shared" si="388"/>
        <v>0</v>
      </c>
      <c r="AH4013" s="419">
        <f t="shared" si="389"/>
        <v>0</v>
      </c>
    </row>
    <row r="4014" spans="1:34" ht="14.5" x14ac:dyDescent="0.35">
      <c r="A4014" s="681" t="s">
        <v>22604</v>
      </c>
      <c r="B4014" s="682" t="s">
        <v>14342</v>
      </c>
      <c r="C4014" s="419"/>
      <c r="D4014" s="419"/>
      <c r="E4014" s="419"/>
      <c r="F4014" s="419"/>
      <c r="G4014" s="419"/>
      <c r="H4014" s="419"/>
      <c r="I4014" s="419"/>
      <c r="J4014" s="419"/>
      <c r="K4014" s="419"/>
      <c r="L4014" s="419"/>
      <c r="M4014" t="s">
        <v>22605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 s="419">
        <f t="shared" si="384"/>
        <v>0</v>
      </c>
      <c r="AD4014" s="419">
        <f t="shared" si="385"/>
        <v>0</v>
      </c>
      <c r="AE4014" s="419">
        <f t="shared" si="386"/>
        <v>0</v>
      </c>
      <c r="AF4014" s="419">
        <f t="shared" si="387"/>
        <v>0</v>
      </c>
      <c r="AG4014" s="419">
        <f t="shared" si="388"/>
        <v>0</v>
      </c>
      <c r="AH4014" s="419">
        <f t="shared" si="389"/>
        <v>0</v>
      </c>
    </row>
    <row r="4015" spans="1:34" ht="14.5" x14ac:dyDescent="0.35">
      <c r="A4015" s="681" t="s">
        <v>22609</v>
      </c>
      <c r="B4015" s="682" t="s">
        <v>14342</v>
      </c>
      <c r="C4015" s="419"/>
      <c r="D4015" s="419"/>
      <c r="E4015" s="419"/>
      <c r="F4015" s="419"/>
      <c r="G4015" s="419"/>
      <c r="H4015" s="419"/>
      <c r="I4015" s="419"/>
      <c r="J4015" s="419"/>
      <c r="K4015" s="419"/>
      <c r="L4015" s="419"/>
      <c r="M4015" t="s">
        <v>22610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 s="419">
        <f t="shared" si="384"/>
        <v>0</v>
      </c>
      <c r="AD4015" s="419">
        <f t="shared" si="385"/>
        <v>0</v>
      </c>
      <c r="AE4015" s="419">
        <f t="shared" si="386"/>
        <v>0</v>
      </c>
      <c r="AF4015" s="419">
        <f t="shared" si="387"/>
        <v>0</v>
      </c>
      <c r="AG4015" s="419">
        <f t="shared" si="388"/>
        <v>0</v>
      </c>
      <c r="AH4015" s="419">
        <f t="shared" si="389"/>
        <v>0</v>
      </c>
    </row>
    <row r="4016" spans="1:34" ht="14.5" x14ac:dyDescent="0.35">
      <c r="A4016" s="681" t="s">
        <v>22614</v>
      </c>
      <c r="B4016" s="682" t="s">
        <v>14342</v>
      </c>
      <c r="C4016" s="419"/>
      <c r="D4016" s="419"/>
      <c r="E4016" s="419"/>
      <c r="F4016" s="419"/>
      <c r="G4016" s="419"/>
      <c r="H4016" s="419"/>
      <c r="I4016" s="419"/>
      <c r="J4016" s="419"/>
      <c r="K4016" s="419"/>
      <c r="L4016" s="419"/>
      <c r="M4016" t="s">
        <v>22615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 s="419">
        <f t="shared" si="384"/>
        <v>0</v>
      </c>
      <c r="AD4016" s="419">
        <f t="shared" si="385"/>
        <v>0</v>
      </c>
      <c r="AE4016" s="419">
        <f t="shared" si="386"/>
        <v>0</v>
      </c>
      <c r="AF4016" s="419">
        <f t="shared" si="387"/>
        <v>0</v>
      </c>
      <c r="AG4016" s="419">
        <f t="shared" si="388"/>
        <v>0</v>
      </c>
      <c r="AH4016" s="419">
        <f t="shared" si="389"/>
        <v>0</v>
      </c>
    </row>
    <row r="4017" spans="1:34" ht="14.5" x14ac:dyDescent="0.35">
      <c r="A4017" s="681" t="s">
        <v>22618</v>
      </c>
      <c r="B4017" s="682" t="s">
        <v>14342</v>
      </c>
      <c r="C4017" s="419"/>
      <c r="D4017" s="419"/>
      <c r="E4017" s="419"/>
      <c r="F4017" s="419"/>
      <c r="G4017" s="419"/>
      <c r="H4017" s="419"/>
      <c r="I4017" s="419"/>
      <c r="J4017" s="419"/>
      <c r="K4017" s="419"/>
      <c r="L4017" s="419"/>
      <c r="M4017" t="s">
        <v>22619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 s="419">
        <f t="shared" si="384"/>
        <v>0</v>
      </c>
      <c r="AD4017" s="419">
        <f t="shared" si="385"/>
        <v>0</v>
      </c>
      <c r="AE4017" s="419">
        <f t="shared" si="386"/>
        <v>0</v>
      </c>
      <c r="AF4017" s="419">
        <f t="shared" si="387"/>
        <v>0</v>
      </c>
      <c r="AG4017" s="419">
        <f t="shared" si="388"/>
        <v>0</v>
      </c>
      <c r="AH4017" s="419">
        <f t="shared" si="389"/>
        <v>0</v>
      </c>
    </row>
    <row r="4018" spans="1:34" ht="14.5" x14ac:dyDescent="0.35">
      <c r="A4018" s="681" t="s">
        <v>24641</v>
      </c>
      <c r="B4018" s="682" t="s">
        <v>14342</v>
      </c>
      <c r="C4018" s="419"/>
      <c r="D4018" s="419"/>
      <c r="E4018" s="419"/>
      <c r="F4018" s="419"/>
      <c r="G4018" s="419"/>
      <c r="H4018" s="419"/>
      <c r="I4018" s="419"/>
      <c r="J4018" s="419"/>
      <c r="K4018" s="419"/>
      <c r="L4018" s="419"/>
      <c r="M4018" t="s">
        <v>24642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 s="419">
        <f t="shared" si="384"/>
        <v>0</v>
      </c>
      <c r="AD4018" s="419">
        <f t="shared" si="385"/>
        <v>0</v>
      </c>
      <c r="AE4018" s="419">
        <f t="shared" si="386"/>
        <v>0</v>
      </c>
      <c r="AF4018" s="419">
        <f t="shared" si="387"/>
        <v>0</v>
      </c>
      <c r="AG4018" s="419">
        <f t="shared" si="388"/>
        <v>0</v>
      </c>
      <c r="AH4018" s="419">
        <f t="shared" si="389"/>
        <v>0</v>
      </c>
    </row>
    <row r="4019" spans="1:34" ht="14.5" x14ac:dyDescent="0.35">
      <c r="A4019" s="681" t="s">
        <v>24643</v>
      </c>
      <c r="B4019" s="682" t="s">
        <v>14342</v>
      </c>
      <c r="C4019" s="419"/>
      <c r="D4019" s="419"/>
      <c r="E4019" s="419"/>
      <c r="F4019" s="419"/>
      <c r="G4019" s="419"/>
      <c r="H4019" s="419"/>
      <c r="I4019" s="419"/>
      <c r="J4019" s="419"/>
      <c r="K4019" s="419"/>
      <c r="L4019" s="419"/>
      <c r="M4019" t="s">
        <v>24644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 s="419">
        <f t="shared" si="384"/>
        <v>0</v>
      </c>
      <c r="AD4019" s="419">
        <f t="shared" si="385"/>
        <v>0</v>
      </c>
      <c r="AE4019" s="419">
        <f t="shared" si="386"/>
        <v>0</v>
      </c>
      <c r="AF4019" s="419">
        <f t="shared" si="387"/>
        <v>0</v>
      </c>
      <c r="AG4019" s="419">
        <f t="shared" si="388"/>
        <v>0</v>
      </c>
      <c r="AH4019" s="419">
        <f t="shared" si="389"/>
        <v>0</v>
      </c>
    </row>
    <row r="4020" spans="1:34" ht="14.5" x14ac:dyDescent="0.35">
      <c r="A4020" s="681" t="s">
        <v>24645</v>
      </c>
      <c r="B4020" s="682" t="s">
        <v>14342</v>
      </c>
      <c r="C4020" s="419"/>
      <c r="D4020" s="419"/>
      <c r="E4020" s="419"/>
      <c r="F4020" s="419"/>
      <c r="G4020" s="419"/>
      <c r="H4020" s="419"/>
      <c r="I4020" s="419"/>
      <c r="J4020" s="419"/>
      <c r="K4020" s="419"/>
      <c r="L4020" s="419"/>
      <c r="M4020" t="s">
        <v>24646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 s="419">
        <f t="shared" si="384"/>
        <v>0</v>
      </c>
      <c r="AD4020" s="419">
        <f t="shared" si="385"/>
        <v>0</v>
      </c>
      <c r="AE4020" s="419">
        <f t="shared" si="386"/>
        <v>0</v>
      </c>
      <c r="AF4020" s="419">
        <f t="shared" si="387"/>
        <v>0</v>
      </c>
      <c r="AG4020" s="419">
        <f t="shared" si="388"/>
        <v>0</v>
      </c>
      <c r="AH4020" s="419">
        <f t="shared" si="389"/>
        <v>0</v>
      </c>
    </row>
    <row r="4021" spans="1:34" ht="14.5" x14ac:dyDescent="0.35">
      <c r="A4021" s="681" t="s">
        <v>24647</v>
      </c>
      <c r="B4021" s="682" t="s">
        <v>14342</v>
      </c>
      <c r="C4021" s="419"/>
      <c r="D4021" s="419"/>
      <c r="E4021" s="419"/>
      <c r="F4021" s="419"/>
      <c r="G4021" s="419"/>
      <c r="H4021" s="419"/>
      <c r="I4021" s="419"/>
      <c r="J4021" s="419"/>
      <c r="K4021" s="419"/>
      <c r="L4021" s="419"/>
      <c r="M4021" t="s">
        <v>24648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 s="419">
        <f t="shared" si="384"/>
        <v>0</v>
      </c>
      <c r="AD4021" s="419">
        <f t="shared" si="385"/>
        <v>0</v>
      </c>
      <c r="AE4021" s="419">
        <f t="shared" si="386"/>
        <v>0</v>
      </c>
      <c r="AF4021" s="419">
        <f t="shared" si="387"/>
        <v>0</v>
      </c>
      <c r="AG4021" s="419">
        <f t="shared" si="388"/>
        <v>0</v>
      </c>
      <c r="AH4021" s="419">
        <f t="shared" si="389"/>
        <v>0</v>
      </c>
    </row>
    <row r="4022" spans="1:34" ht="14.5" x14ac:dyDescent="0.35">
      <c r="A4022" s="681" t="s">
        <v>24649</v>
      </c>
      <c r="B4022" s="682" t="s">
        <v>14342</v>
      </c>
      <c r="C4022" s="419"/>
      <c r="D4022" s="419"/>
      <c r="E4022" s="419"/>
      <c r="F4022" s="419"/>
      <c r="G4022" s="419"/>
      <c r="H4022" s="419"/>
      <c r="I4022" s="419"/>
      <c r="J4022" s="419"/>
      <c r="K4022" s="419"/>
      <c r="L4022" s="419"/>
      <c r="M4022" t="s">
        <v>24650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 s="419">
        <f t="shared" si="384"/>
        <v>0</v>
      </c>
      <c r="AD4022" s="419">
        <f t="shared" si="385"/>
        <v>0</v>
      </c>
      <c r="AE4022" s="419">
        <f t="shared" si="386"/>
        <v>0</v>
      </c>
      <c r="AF4022" s="419">
        <f t="shared" si="387"/>
        <v>0</v>
      </c>
      <c r="AG4022" s="419">
        <f t="shared" si="388"/>
        <v>0</v>
      </c>
      <c r="AH4022" s="419">
        <f t="shared" si="389"/>
        <v>0</v>
      </c>
    </row>
    <row r="4023" spans="1:34" ht="14.5" x14ac:dyDescent="0.35">
      <c r="A4023" s="681" t="s">
        <v>24651</v>
      </c>
      <c r="B4023" s="682" t="s">
        <v>14342</v>
      </c>
      <c r="C4023" s="419"/>
      <c r="D4023" s="419"/>
      <c r="E4023" s="419"/>
      <c r="F4023" s="419"/>
      <c r="G4023" s="419"/>
      <c r="H4023" s="419"/>
      <c r="I4023" s="419"/>
      <c r="J4023" s="419"/>
      <c r="K4023" s="419"/>
      <c r="L4023" s="419"/>
      <c r="M4023" t="s">
        <v>24652</v>
      </c>
      <c r="N4023">
        <v>1</v>
      </c>
      <c r="O4023">
        <v>0</v>
      </c>
      <c r="P4023">
        <v>1</v>
      </c>
      <c r="Q4023">
        <v>1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 s="419">
        <f t="shared" si="384"/>
        <v>1</v>
      </c>
      <c r="AD4023" s="419">
        <f t="shared" si="385"/>
        <v>0</v>
      </c>
      <c r="AE4023" s="419">
        <f t="shared" si="386"/>
        <v>0</v>
      </c>
      <c r="AF4023" s="419">
        <f t="shared" si="387"/>
        <v>0</v>
      </c>
      <c r="AG4023" s="419">
        <f t="shared" si="388"/>
        <v>0</v>
      </c>
      <c r="AH4023" s="419">
        <f t="shared" si="389"/>
        <v>0</v>
      </c>
    </row>
    <row r="4024" spans="1:34" ht="14.5" x14ac:dyDescent="0.35">
      <c r="A4024" s="681" t="s">
        <v>24653</v>
      </c>
      <c r="B4024" s="682" t="s">
        <v>14342</v>
      </c>
      <c r="C4024" s="419"/>
      <c r="D4024" s="419"/>
      <c r="E4024" s="419"/>
      <c r="F4024" s="419"/>
      <c r="G4024" s="419"/>
      <c r="H4024" s="419"/>
      <c r="I4024" s="419"/>
      <c r="J4024" s="419"/>
      <c r="K4024" s="419"/>
      <c r="L4024" s="419"/>
      <c r="M4024" t="s">
        <v>24654</v>
      </c>
      <c r="N4024">
        <v>1</v>
      </c>
      <c r="O4024">
        <v>0</v>
      </c>
      <c r="P4024">
        <v>1</v>
      </c>
      <c r="Q4024">
        <v>1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 s="419">
        <f t="shared" si="384"/>
        <v>1</v>
      </c>
      <c r="AD4024" s="419">
        <f t="shared" si="385"/>
        <v>0</v>
      </c>
      <c r="AE4024" s="419">
        <f t="shared" si="386"/>
        <v>0</v>
      </c>
      <c r="AF4024" s="419">
        <f t="shared" si="387"/>
        <v>0</v>
      </c>
      <c r="AG4024" s="419">
        <f t="shared" si="388"/>
        <v>0</v>
      </c>
      <c r="AH4024" s="419">
        <f t="shared" si="389"/>
        <v>0</v>
      </c>
    </row>
  </sheetData>
  <sheetProtection algorithmName="SHA-512" hashValue="L2x5UoD4mrA55nVoFzog8ZMxgwlXRAXQkD0eqZMwYhjFJK2FoWYb/X4tz1hpFh9+1Flzc36RKT7Pv5JfcAvX6Q==" saltValue="OBhwyRBkFc2k0o0W9yh88w==" spinCount="100000" sheet="1" objects="1" scenarios="1"/>
  <autoFilter ref="A2:AH4024" xr:uid="{00000000-0009-0000-0000-00000B000000}"/>
  <sortState xmlns:xlrd2="http://schemas.microsoft.com/office/spreadsheetml/2017/richdata2" ref="A3:AH3996">
    <sortCondition ref="A3:A3996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>
    <pageSetUpPr fitToPage="1"/>
  </sheetPr>
  <dimension ref="A1:J22"/>
  <sheetViews>
    <sheetView showGridLines="0" showRuler="0" zoomScale="90" zoomScaleNormal="90" zoomScaleSheetLayoutView="90" workbookViewId="0">
      <selection activeCell="A2" sqref="A2"/>
    </sheetView>
  </sheetViews>
  <sheetFormatPr baseColWidth="10" defaultColWidth="11.453125" defaultRowHeight="14" x14ac:dyDescent="0.3"/>
  <cols>
    <col min="1" max="1" width="8.08984375" style="43" customWidth="1"/>
    <col min="2" max="2" width="5.08984375" style="189" hidden="1" customWidth="1"/>
    <col min="3" max="3" width="27.453125" style="43" customWidth="1"/>
    <col min="4" max="5" width="14.90625" style="43" customWidth="1"/>
    <col min="6" max="6" width="8" style="43" customWidth="1"/>
    <col min="7" max="7" width="14.90625" style="43" customWidth="1"/>
    <col min="8" max="8" width="8" style="43" customWidth="1"/>
    <col min="9" max="16384" width="11.453125" style="43"/>
  </cols>
  <sheetData>
    <row r="1" spans="1:10" ht="18" x14ac:dyDescent="0.4">
      <c r="C1" s="388" t="s">
        <v>14313</v>
      </c>
      <c r="E1" s="86"/>
      <c r="F1" s="86"/>
      <c r="G1" s="86"/>
      <c r="H1" s="86"/>
    </row>
    <row r="2" spans="1:10" ht="18" x14ac:dyDescent="0.4">
      <c r="C2" s="257" t="s">
        <v>14361</v>
      </c>
      <c r="D2" s="257"/>
      <c r="E2" s="257"/>
      <c r="F2" s="257"/>
      <c r="G2" s="257"/>
      <c r="H2" s="257"/>
    </row>
    <row r="3" spans="1:10" ht="18" x14ac:dyDescent="0.4">
      <c r="C3" s="257" t="s">
        <v>22691</v>
      </c>
      <c r="D3" s="257"/>
      <c r="E3" s="257"/>
      <c r="F3" s="257"/>
      <c r="G3" s="257"/>
      <c r="H3" s="257"/>
    </row>
    <row r="4" spans="1:10" ht="21.75" customHeight="1" thickBot="1" x14ac:dyDescent="0.45">
      <c r="A4" s="388"/>
      <c r="C4" s="389" t="s">
        <v>24821</v>
      </c>
      <c r="D4" s="388"/>
      <c r="E4" s="388"/>
      <c r="F4" s="388"/>
      <c r="G4" s="388"/>
      <c r="H4" s="388"/>
    </row>
    <row r="5" spans="1:10" ht="27" customHeight="1" thickTop="1" thickBot="1" x14ac:dyDescent="0.35">
      <c r="B5" s="201">
        <v>1</v>
      </c>
      <c r="C5" s="263" t="s">
        <v>12571</v>
      </c>
      <c r="D5" s="390" t="s">
        <v>0</v>
      </c>
      <c r="E5" s="752" t="s">
        <v>6952</v>
      </c>
      <c r="F5" s="754"/>
      <c r="G5" s="752" t="s">
        <v>6953</v>
      </c>
      <c r="H5" s="753"/>
    </row>
    <row r="6" spans="1:10" ht="30" customHeight="1" thickTop="1" thickBot="1" x14ac:dyDescent="0.35">
      <c r="B6" s="201">
        <v>2</v>
      </c>
      <c r="C6" s="207" t="s">
        <v>8961</v>
      </c>
      <c r="D6" s="391">
        <f>SUM(D7:D12)</f>
        <v>0</v>
      </c>
      <c r="E6" s="392">
        <f>SUM(E7:E12)</f>
        <v>0</v>
      </c>
      <c r="F6" s="393" t="s">
        <v>22692</v>
      </c>
      <c r="G6" s="392">
        <f>SUM(G7:G12)</f>
        <v>0</v>
      </c>
      <c r="H6" s="394" t="s">
        <v>22692</v>
      </c>
      <c r="J6" s="395"/>
    </row>
    <row r="7" spans="1:10" ht="28.5" customHeight="1" x14ac:dyDescent="0.3">
      <c r="B7" s="201">
        <v>3</v>
      </c>
      <c r="C7" s="396" t="s">
        <v>14367</v>
      </c>
      <c r="D7" s="397">
        <f>+E7+G7</f>
        <v>0</v>
      </c>
      <c r="E7" s="398"/>
      <c r="F7" s="399" t="str">
        <f>IFERROR(IF('Portada 1-con Código Presup.'!D8&lt;&gt;"",VLOOKUP('Portada 1-con Código Presup.'!$D$8,aplazados,23,FALSE),VLOOKUP('Portada 2-sin Código Presup.'!$D$7,aplazados,23,FALSE)),"")</f>
        <v/>
      </c>
      <c r="G7" s="398"/>
      <c r="H7" s="400" t="str">
        <f>IFERROR(IF('Portada 1-con Código Presup.'!D8&lt;&gt;"",VLOOKUP('Portada 1-con Código Presup.'!$D$8,aplazados,29,FALSE),VLOOKUP('Portada 2-sin Código Presup.'!$D$7,aplazados,29,FALSE)),"")</f>
        <v/>
      </c>
    </row>
    <row r="8" spans="1:10" ht="28.5" customHeight="1" x14ac:dyDescent="0.3">
      <c r="B8" s="201">
        <v>4</v>
      </c>
      <c r="C8" s="401" t="s">
        <v>14368</v>
      </c>
      <c r="D8" s="362">
        <f t="shared" ref="D8:D12" si="0">+E8+G8</f>
        <v>0</v>
      </c>
      <c r="E8" s="402"/>
      <c r="F8" s="403" t="str">
        <f>IFERROR(IF('Portada 1-con Código Presup.'!D8&lt;&gt;"",VLOOKUP('Portada 1-con Código Presup.'!$D$8,aplazados,24,FALSE),VLOOKUP('Portada 2-sin Código Presup.'!$D$7,aplazados,24,FALSE)),"")</f>
        <v/>
      </c>
      <c r="G8" s="402"/>
      <c r="H8" s="404" t="str">
        <f>IFERROR(IF('Portada 1-con Código Presup.'!D8&lt;&gt;"",VLOOKUP('Portada 1-con Código Presup.'!$D$8,aplazados,30,FALSE),VLOOKUP('Portada 2-sin Código Presup.'!$D$7,aplazados,30,FALSE)),"")</f>
        <v/>
      </c>
    </row>
    <row r="9" spans="1:10" ht="28.5" customHeight="1" x14ac:dyDescent="0.3">
      <c r="B9" s="201">
        <v>5</v>
      </c>
      <c r="C9" s="401" t="s">
        <v>14369</v>
      </c>
      <c r="D9" s="362">
        <f t="shared" si="0"/>
        <v>0</v>
      </c>
      <c r="E9" s="402"/>
      <c r="F9" s="403" t="str">
        <f>IFERROR(IF('Portada 1-con Código Presup.'!D8&lt;&gt;"",VLOOKUP('Portada 1-con Código Presup.'!$D$8,aplazados,25,FALSE),VLOOKUP('Portada 2-sin Código Presup.'!$D$7,aplazados,25,FALSE)),"")</f>
        <v/>
      </c>
      <c r="G9" s="402"/>
      <c r="H9" s="404" t="str">
        <f>IFERROR(IF('Portada 1-con Código Presup.'!D8&lt;&gt;"",VLOOKUP('Portada 1-con Código Presup.'!$D$8,aplazados,31,FALSE),VLOOKUP('Portada 2-sin Código Presup.'!$D$7,aplazados,31,FALSE)),"")</f>
        <v/>
      </c>
    </row>
    <row r="10" spans="1:10" ht="28.5" customHeight="1" x14ac:dyDescent="0.3">
      <c r="B10" s="201">
        <v>6</v>
      </c>
      <c r="C10" s="401" t="s">
        <v>14370</v>
      </c>
      <c r="D10" s="362">
        <f t="shared" si="0"/>
        <v>0</v>
      </c>
      <c r="E10" s="402"/>
      <c r="F10" s="403" t="str">
        <f>IFERROR(IF('Portada 1-con Código Presup.'!D8&lt;&gt;"",VLOOKUP('Portada 1-con Código Presup.'!$D$8,aplazados,26,FALSE),VLOOKUP('Portada 2-sin Código Presup.'!$D$7,aplazados,26,FALSE)),"")</f>
        <v/>
      </c>
      <c r="G10" s="402"/>
      <c r="H10" s="404" t="str">
        <f>IFERROR(IF('Portada 1-con Código Presup.'!D8&lt;&gt;"",VLOOKUP('Portada 1-con Código Presup.'!$D$8,aplazados,32,FALSE),VLOOKUP('Portada 2-sin Código Presup.'!$D$7,aplazados,32,FALSE)),"")</f>
        <v/>
      </c>
    </row>
    <row r="11" spans="1:10" ht="28.5" customHeight="1" x14ac:dyDescent="0.3">
      <c r="B11" s="201">
        <v>7</v>
      </c>
      <c r="C11" s="401" t="s">
        <v>14371</v>
      </c>
      <c r="D11" s="362">
        <f t="shared" si="0"/>
        <v>0</v>
      </c>
      <c r="E11" s="402"/>
      <c r="F11" s="403" t="str">
        <f>IFERROR(IF('Portada 1-con Código Presup.'!D8&lt;&gt;"",VLOOKUP('Portada 1-con Código Presup.'!$D$8,aplazados,27,FALSE),VLOOKUP('Portada 2-sin Código Presup.'!$D$7,aplazados,27,FALSE)),"")</f>
        <v/>
      </c>
      <c r="G11" s="402"/>
      <c r="H11" s="404" t="str">
        <f>IFERROR(IF('Portada 1-con Código Presup.'!D8&lt;&gt;"",VLOOKUP('Portada 1-con Código Presup.'!$D$8,aplazados,33,FALSE),VLOOKUP('Portada 2-sin Código Presup.'!$D$7,aplazados,33,FALSE)),"")</f>
        <v/>
      </c>
    </row>
    <row r="12" spans="1:10" ht="28.5" customHeight="1" thickBot="1" x14ac:dyDescent="0.35">
      <c r="B12" s="201">
        <v>8</v>
      </c>
      <c r="C12" s="405" t="s">
        <v>14372</v>
      </c>
      <c r="D12" s="406">
        <f t="shared" si="0"/>
        <v>0</v>
      </c>
      <c r="E12" s="407"/>
      <c r="F12" s="408" t="str">
        <f>IFERROR(IF('Portada 1-con Código Presup.'!D8&lt;&gt;"",VLOOKUP('Portada 1-con Código Presup.'!$D$8,aplazados,28,FALSE),VLOOKUP('Portada 2-sin Código Presup.'!$D$7,aplazados,28,FALSE)),"")</f>
        <v/>
      </c>
      <c r="G12" s="407"/>
      <c r="H12" s="409" t="str">
        <f>IFERROR(IF('Portada 1-con Código Presup.'!D8&lt;&gt;"",VLOOKUP('Portada 1-con Código Presup.'!$D$8,aplazados,34,FALSE),VLOOKUP('Portada 2-sin Código Presup.'!$D$7,aplazados,34,FALSE)),"")</f>
        <v/>
      </c>
    </row>
    <row r="13" spans="1:10" s="385" customFormat="1" ht="9.75" customHeight="1" thickTop="1" x14ac:dyDescent="0.35">
      <c r="A13" s="410"/>
      <c r="B13" s="201"/>
      <c r="C13" s="411"/>
      <c r="D13" s="410"/>
      <c r="E13" s="412" t="str">
        <f>IF(OR(E7&gt;F7,E8&gt;F8,E9&gt;F9,E10&gt;F10,E11&gt;F11,E12&gt;F12),"XX","")</f>
        <v/>
      </c>
      <c r="F13" s="410"/>
      <c r="G13" s="412" t="str">
        <f>IF(OR(G7&gt;H7,G8&gt;H8,G9&gt;H9,G10&gt;H10,G11&gt;H11,G12&gt;H12),"XX","")</f>
        <v/>
      </c>
      <c r="H13" s="410"/>
    </row>
    <row r="14" spans="1:10" ht="21.75" customHeight="1" x14ac:dyDescent="0.3">
      <c r="B14" s="201"/>
      <c r="C14" s="736" t="str">
        <f>IF(OR(E13="XX",G13="XX"),"¡VERIFICAR!.  El dato digitado es mayor a la cifra de aplazados reportada en el Censo Escolar 2023-Informe Final.","")</f>
        <v/>
      </c>
      <c r="D14" s="736"/>
      <c r="E14" s="736"/>
      <c r="F14" s="736"/>
      <c r="G14" s="736"/>
      <c r="H14" s="736"/>
    </row>
    <row r="15" spans="1:10" ht="21.75" customHeight="1" x14ac:dyDescent="0.3">
      <c r="B15" s="201"/>
      <c r="C15" s="736"/>
      <c r="D15" s="736"/>
      <c r="E15" s="736"/>
      <c r="F15" s="736"/>
      <c r="G15" s="736"/>
      <c r="H15" s="736"/>
    </row>
    <row r="16" spans="1:10" ht="21.75" customHeight="1" x14ac:dyDescent="0.3">
      <c r="B16" s="201"/>
      <c r="C16" s="253"/>
      <c r="D16" s="253"/>
      <c r="E16" s="253"/>
      <c r="F16" s="253"/>
      <c r="G16" s="253"/>
      <c r="H16" s="253"/>
    </row>
    <row r="17" spans="2:8" ht="15.5" x14ac:dyDescent="0.35">
      <c r="B17" s="201"/>
      <c r="C17" s="413" t="s">
        <v>12575</v>
      </c>
    </row>
    <row r="18" spans="2:8" x14ac:dyDescent="0.3">
      <c r="B18" s="201">
        <v>9</v>
      </c>
      <c r="C18" s="755"/>
      <c r="D18" s="756"/>
      <c r="E18" s="756"/>
      <c r="F18" s="756"/>
      <c r="G18" s="756"/>
      <c r="H18" s="757"/>
    </row>
    <row r="19" spans="2:8" x14ac:dyDescent="0.3">
      <c r="B19" s="343"/>
      <c r="C19" s="758"/>
      <c r="D19" s="759"/>
      <c r="E19" s="759"/>
      <c r="F19" s="759"/>
      <c r="G19" s="759"/>
      <c r="H19" s="760"/>
    </row>
    <row r="20" spans="2:8" x14ac:dyDescent="0.3">
      <c r="B20" s="252"/>
      <c r="C20" s="758"/>
      <c r="D20" s="759"/>
      <c r="E20" s="759"/>
      <c r="F20" s="759"/>
      <c r="G20" s="759"/>
      <c r="H20" s="760"/>
    </row>
    <row r="21" spans="2:8" x14ac:dyDescent="0.3">
      <c r="C21" s="758"/>
      <c r="D21" s="759"/>
      <c r="E21" s="759"/>
      <c r="F21" s="759"/>
      <c r="G21" s="759"/>
      <c r="H21" s="760"/>
    </row>
    <row r="22" spans="2:8" x14ac:dyDescent="0.3">
      <c r="B22" s="83"/>
      <c r="C22" s="761"/>
      <c r="D22" s="762"/>
      <c r="E22" s="762"/>
      <c r="F22" s="762"/>
      <c r="G22" s="762"/>
      <c r="H22" s="763"/>
    </row>
  </sheetData>
  <sheetProtection algorithmName="SHA-512" hashValue="CBiwuqpeE2hMygseob/36YWZA3APmq23x0rqBE48oEDvpz5++H6rnZ0ZW+1VKv1KhqPagDKaH3IfaS9zoqS8cw==" saltValue="pRmiEDwdULWNm/iOY9dy1Q==" spinCount="100000" sheet="1" objects="1" scenarios="1"/>
  <mergeCells count="4">
    <mergeCell ref="G5:H5"/>
    <mergeCell ref="E5:F5"/>
    <mergeCell ref="C18:H22"/>
    <mergeCell ref="C14:H15"/>
  </mergeCells>
  <conditionalFormatting sqref="C14:H16">
    <cfRule type="notContainsBlanks" dxfId="44" priority="1">
      <formula>LEN(TRIM(C14))&gt;0</formula>
    </cfRule>
  </conditionalFormatting>
  <conditionalFormatting sqref="E6 D6:D12">
    <cfRule type="cellIs" dxfId="43" priority="27" operator="equal">
      <formula>0</formula>
    </cfRule>
  </conditionalFormatting>
  <conditionalFormatting sqref="E7:E12">
    <cfRule type="expression" dxfId="42" priority="8">
      <formula>E7&gt;F7</formula>
    </cfRule>
  </conditionalFormatting>
  <conditionalFormatting sqref="F7:F12">
    <cfRule type="cellIs" dxfId="41" priority="26" operator="equal">
      <formula>0</formula>
    </cfRule>
  </conditionalFormatting>
  <conditionalFormatting sqref="G6">
    <cfRule type="cellIs" dxfId="40" priority="25" operator="equal">
      <formula>0</formula>
    </cfRule>
  </conditionalFormatting>
  <conditionalFormatting sqref="G7:G12">
    <cfRule type="expression" dxfId="39" priority="2">
      <formula>G7&gt;H7</formula>
    </cfRule>
  </conditionalFormatting>
  <conditionalFormatting sqref="H7:H12">
    <cfRule type="cellIs" dxfId="38" priority="15" operator="equal">
      <formula>0</formula>
    </cfRule>
  </conditionalFormatting>
  <dataValidations count="1">
    <dataValidation type="whole" operator="greaterThanOrEqual" allowBlank="1" showInputMessage="1" showErrorMessage="1" sqref="D6:E12 G6:G12" xr:uid="{00000000-0002-0000-0C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orientation="landscape" r:id="rId1"/>
  <headerFooter scaleWithDoc="0">
    <oddHeader>&amp;C&amp;G</oddHeader>
    <oddFooter>&amp;R&amp;"-,Negrita"I y II Ciclos&amp;"-,Normal", 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9">
    <pageSetUpPr fitToPage="1"/>
  </sheetPr>
  <dimension ref="B1:X28"/>
  <sheetViews>
    <sheetView showGridLines="0" zoomScale="90" zoomScaleNormal="90" zoomScaleSheetLayoutView="90" workbookViewId="0">
      <selection activeCell="C2" sqref="C2"/>
    </sheetView>
  </sheetViews>
  <sheetFormatPr baseColWidth="10" defaultColWidth="11.453125" defaultRowHeight="14" x14ac:dyDescent="0.3"/>
  <cols>
    <col min="1" max="1" width="6.453125" style="185" customWidth="1"/>
    <col min="2" max="2" width="5.08984375" style="189" hidden="1" customWidth="1"/>
    <col min="3" max="3" width="33" style="185" customWidth="1"/>
    <col min="4" max="6" width="6.54296875" style="185" customWidth="1"/>
    <col min="7" max="24" width="6.36328125" style="185" customWidth="1"/>
    <col min="25" max="16384" width="11.453125" style="185"/>
  </cols>
  <sheetData>
    <row r="1" spans="2:24" ht="18" x14ac:dyDescent="0.4">
      <c r="C1" s="344" t="s">
        <v>14314</v>
      </c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6"/>
      <c r="R1" s="86"/>
      <c r="S1" s="86"/>
      <c r="T1" s="86"/>
      <c r="U1" s="86"/>
      <c r="V1" s="86"/>
      <c r="W1" s="86"/>
      <c r="X1" s="86"/>
    </row>
    <row r="2" spans="2:24" ht="21" customHeight="1" thickBot="1" x14ac:dyDescent="0.45">
      <c r="C2" s="347" t="s">
        <v>24831</v>
      </c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</row>
    <row r="3" spans="2:24" ht="19.5" customHeight="1" thickTop="1" x14ac:dyDescent="0.3">
      <c r="B3" s="201">
        <v>1</v>
      </c>
      <c r="C3" s="774" t="s">
        <v>12576</v>
      </c>
      <c r="D3" s="776" t="s">
        <v>0</v>
      </c>
      <c r="E3" s="777"/>
      <c r="F3" s="778"/>
      <c r="G3" s="779" t="s">
        <v>14367</v>
      </c>
      <c r="H3" s="739"/>
      <c r="I3" s="739"/>
      <c r="J3" s="779" t="s">
        <v>14368</v>
      </c>
      <c r="K3" s="739"/>
      <c r="L3" s="739"/>
      <c r="M3" s="779" t="s">
        <v>14369</v>
      </c>
      <c r="N3" s="739"/>
      <c r="O3" s="739"/>
      <c r="P3" s="779" t="s">
        <v>14370</v>
      </c>
      <c r="Q3" s="739"/>
      <c r="R3" s="739"/>
      <c r="S3" s="779" t="s">
        <v>14371</v>
      </c>
      <c r="T3" s="739"/>
      <c r="U3" s="739"/>
      <c r="V3" s="779" t="s">
        <v>14372</v>
      </c>
      <c r="W3" s="739"/>
      <c r="X3" s="739"/>
    </row>
    <row r="4" spans="2:24" ht="30" customHeight="1" thickBot="1" x14ac:dyDescent="0.35">
      <c r="B4" s="201">
        <v>2</v>
      </c>
      <c r="C4" s="775"/>
      <c r="D4" s="349" t="s">
        <v>0</v>
      </c>
      <c r="E4" s="350" t="s">
        <v>12577</v>
      </c>
      <c r="F4" s="351" t="s">
        <v>12578</v>
      </c>
      <c r="G4" s="352" t="s">
        <v>0</v>
      </c>
      <c r="H4" s="350" t="s">
        <v>12577</v>
      </c>
      <c r="I4" s="353" t="s">
        <v>12578</v>
      </c>
      <c r="J4" s="352" t="s">
        <v>0</v>
      </c>
      <c r="K4" s="350" t="s">
        <v>12577</v>
      </c>
      <c r="L4" s="353" t="s">
        <v>12578</v>
      </c>
      <c r="M4" s="352" t="s">
        <v>0</v>
      </c>
      <c r="N4" s="350" t="s">
        <v>12577</v>
      </c>
      <c r="O4" s="353" t="s">
        <v>12578</v>
      </c>
      <c r="P4" s="352" t="s">
        <v>0</v>
      </c>
      <c r="Q4" s="350" t="s">
        <v>12577</v>
      </c>
      <c r="R4" s="351" t="s">
        <v>12578</v>
      </c>
      <c r="S4" s="352" t="s">
        <v>0</v>
      </c>
      <c r="T4" s="350" t="s">
        <v>12577</v>
      </c>
      <c r="U4" s="351" t="s">
        <v>12578</v>
      </c>
      <c r="V4" s="352" t="s">
        <v>0</v>
      </c>
      <c r="W4" s="350" t="s">
        <v>12577</v>
      </c>
      <c r="X4" s="351" t="s">
        <v>12578</v>
      </c>
    </row>
    <row r="5" spans="2:24" ht="23.25" customHeight="1" thickTop="1" x14ac:dyDescent="0.3">
      <c r="B5" s="201">
        <v>3</v>
      </c>
      <c r="C5" s="354" t="s">
        <v>12579</v>
      </c>
      <c r="D5" s="355">
        <f t="shared" ref="D5:D20" si="0">E5+F5</f>
        <v>0</v>
      </c>
      <c r="E5" s="356">
        <f t="shared" ref="E5" si="1">H5+K5+N5+Q5+T5+W5</f>
        <v>0</v>
      </c>
      <c r="F5" s="357">
        <f t="shared" ref="F5" si="2">+I5+L5+O5+R5+U5+X5</f>
        <v>0</v>
      </c>
      <c r="G5" s="358">
        <f t="shared" ref="G5:G20" si="3">+H5+I5</f>
        <v>0</v>
      </c>
      <c r="H5" s="359"/>
      <c r="I5" s="359"/>
      <c r="J5" s="358">
        <f t="shared" ref="J5:J20" si="4">+K5+L5</f>
        <v>0</v>
      </c>
      <c r="K5" s="359"/>
      <c r="L5" s="359"/>
      <c r="M5" s="358">
        <f t="shared" ref="M5:M20" si="5">+N5+O5</f>
        <v>0</v>
      </c>
      <c r="N5" s="359"/>
      <c r="O5" s="359"/>
      <c r="P5" s="358">
        <f t="shared" ref="P5:P20" si="6">+Q5+R5</f>
        <v>0</v>
      </c>
      <c r="Q5" s="359"/>
      <c r="R5" s="359"/>
      <c r="S5" s="358">
        <f t="shared" ref="S5:S20" si="7">+T5+U5</f>
        <v>0</v>
      </c>
      <c r="T5" s="359"/>
      <c r="U5" s="359"/>
      <c r="V5" s="358">
        <f t="shared" ref="V5:V20" si="8">+W5+X5</f>
        <v>0</v>
      </c>
      <c r="W5" s="359"/>
      <c r="X5" s="360"/>
    </row>
    <row r="6" spans="2:24" ht="23.25" customHeight="1" x14ac:dyDescent="0.3">
      <c r="B6" s="201">
        <v>4</v>
      </c>
      <c r="C6" s="361" t="s">
        <v>12580</v>
      </c>
      <c r="D6" s="362">
        <f t="shared" si="0"/>
        <v>0</v>
      </c>
      <c r="E6" s="363">
        <f>H6+K6+N6+Q6+T6+W6</f>
        <v>0</v>
      </c>
      <c r="F6" s="364">
        <f>+I6+L6+O6+R6+U6+X6</f>
        <v>0</v>
      </c>
      <c r="G6" s="365">
        <f t="shared" si="3"/>
        <v>0</v>
      </c>
      <c r="H6" s="366"/>
      <c r="I6" s="367"/>
      <c r="J6" s="365">
        <f t="shared" si="4"/>
        <v>0</v>
      </c>
      <c r="K6" s="366"/>
      <c r="L6" s="367"/>
      <c r="M6" s="365">
        <f t="shared" si="5"/>
        <v>0</v>
      </c>
      <c r="N6" s="366"/>
      <c r="O6" s="367"/>
      <c r="P6" s="365">
        <f t="shared" si="6"/>
        <v>0</v>
      </c>
      <c r="Q6" s="366"/>
      <c r="R6" s="367"/>
      <c r="S6" s="365">
        <f t="shared" si="7"/>
        <v>0</v>
      </c>
      <c r="T6" s="366"/>
      <c r="U6" s="367"/>
      <c r="V6" s="365">
        <f t="shared" si="8"/>
        <v>0</v>
      </c>
      <c r="W6" s="366"/>
      <c r="X6" s="368"/>
    </row>
    <row r="7" spans="2:24" ht="23.25" customHeight="1" x14ac:dyDescent="0.3">
      <c r="B7" s="201">
        <v>5</v>
      </c>
      <c r="C7" s="361" t="s">
        <v>12581</v>
      </c>
      <c r="D7" s="362">
        <f t="shared" si="0"/>
        <v>0</v>
      </c>
      <c r="E7" s="363">
        <f t="shared" ref="E7:E20" si="9">H7+K7+N7+Q7+T7+W7</f>
        <v>0</v>
      </c>
      <c r="F7" s="364">
        <f t="shared" ref="F7:F20" si="10">+I7+L7+O7+R7+U7+X7</f>
        <v>0</v>
      </c>
      <c r="G7" s="365">
        <f t="shared" si="3"/>
        <v>0</v>
      </c>
      <c r="H7" s="366"/>
      <c r="I7" s="367"/>
      <c r="J7" s="365">
        <f t="shared" si="4"/>
        <v>0</v>
      </c>
      <c r="K7" s="366"/>
      <c r="L7" s="367"/>
      <c r="M7" s="365">
        <f t="shared" si="5"/>
        <v>0</v>
      </c>
      <c r="N7" s="366"/>
      <c r="O7" s="367"/>
      <c r="P7" s="365">
        <f t="shared" si="6"/>
        <v>0</v>
      </c>
      <c r="Q7" s="366"/>
      <c r="R7" s="367"/>
      <c r="S7" s="365">
        <f t="shared" si="7"/>
        <v>0</v>
      </c>
      <c r="T7" s="366"/>
      <c r="U7" s="367"/>
      <c r="V7" s="365">
        <f t="shared" si="8"/>
        <v>0</v>
      </c>
      <c r="W7" s="366"/>
      <c r="X7" s="368"/>
    </row>
    <row r="8" spans="2:24" ht="23.25" customHeight="1" x14ac:dyDescent="0.3">
      <c r="B8" s="201">
        <v>6</v>
      </c>
      <c r="C8" s="361" t="s">
        <v>12582</v>
      </c>
      <c r="D8" s="362">
        <f t="shared" si="0"/>
        <v>0</v>
      </c>
      <c r="E8" s="363">
        <f t="shared" si="9"/>
        <v>0</v>
      </c>
      <c r="F8" s="364">
        <f t="shared" si="10"/>
        <v>0</v>
      </c>
      <c r="G8" s="365">
        <f t="shared" si="3"/>
        <v>0</v>
      </c>
      <c r="H8" s="366"/>
      <c r="I8" s="367"/>
      <c r="J8" s="365">
        <f t="shared" si="4"/>
        <v>0</v>
      </c>
      <c r="K8" s="366"/>
      <c r="L8" s="367"/>
      <c r="M8" s="365">
        <f t="shared" si="5"/>
        <v>0</v>
      </c>
      <c r="N8" s="366"/>
      <c r="O8" s="367"/>
      <c r="P8" s="365">
        <f t="shared" si="6"/>
        <v>0</v>
      </c>
      <c r="Q8" s="366"/>
      <c r="R8" s="367"/>
      <c r="S8" s="365">
        <f t="shared" si="7"/>
        <v>0</v>
      </c>
      <c r="T8" s="366"/>
      <c r="U8" s="367"/>
      <c r="V8" s="365">
        <f t="shared" si="8"/>
        <v>0</v>
      </c>
      <c r="W8" s="366"/>
      <c r="X8" s="368"/>
    </row>
    <row r="9" spans="2:24" ht="23.25" customHeight="1" x14ac:dyDescent="0.3">
      <c r="B9" s="201">
        <v>7</v>
      </c>
      <c r="C9" s="361" t="s">
        <v>6959</v>
      </c>
      <c r="D9" s="362">
        <f t="shared" si="0"/>
        <v>0</v>
      </c>
      <c r="E9" s="363">
        <f t="shared" si="9"/>
        <v>0</v>
      </c>
      <c r="F9" s="364">
        <f t="shared" si="10"/>
        <v>0</v>
      </c>
      <c r="G9" s="365">
        <f t="shared" si="3"/>
        <v>0</v>
      </c>
      <c r="H9" s="366"/>
      <c r="I9" s="367"/>
      <c r="J9" s="365">
        <f t="shared" si="4"/>
        <v>0</v>
      </c>
      <c r="K9" s="366"/>
      <c r="L9" s="367"/>
      <c r="M9" s="365">
        <f t="shared" si="5"/>
        <v>0</v>
      </c>
      <c r="N9" s="366"/>
      <c r="O9" s="367"/>
      <c r="P9" s="365">
        <f t="shared" si="6"/>
        <v>0</v>
      </c>
      <c r="Q9" s="366"/>
      <c r="R9" s="367"/>
      <c r="S9" s="365">
        <f t="shared" si="7"/>
        <v>0</v>
      </c>
      <c r="T9" s="366"/>
      <c r="U9" s="367"/>
      <c r="V9" s="365">
        <f t="shared" si="8"/>
        <v>0</v>
      </c>
      <c r="W9" s="366"/>
      <c r="X9" s="368"/>
    </row>
    <row r="10" spans="2:24" ht="23.25" customHeight="1" x14ac:dyDescent="0.3">
      <c r="B10" s="201">
        <v>8</v>
      </c>
      <c r="C10" s="361" t="s">
        <v>19</v>
      </c>
      <c r="D10" s="362">
        <f t="shared" si="0"/>
        <v>0</v>
      </c>
      <c r="E10" s="363">
        <f t="shared" si="9"/>
        <v>0</v>
      </c>
      <c r="F10" s="364">
        <f t="shared" si="10"/>
        <v>0</v>
      </c>
      <c r="G10" s="365">
        <f t="shared" si="3"/>
        <v>0</v>
      </c>
      <c r="H10" s="366"/>
      <c r="I10" s="367"/>
      <c r="J10" s="365">
        <f t="shared" si="4"/>
        <v>0</v>
      </c>
      <c r="K10" s="366"/>
      <c r="L10" s="367"/>
      <c r="M10" s="365">
        <f t="shared" si="5"/>
        <v>0</v>
      </c>
      <c r="N10" s="366"/>
      <c r="O10" s="367"/>
      <c r="P10" s="365">
        <f t="shared" si="6"/>
        <v>0</v>
      </c>
      <c r="Q10" s="366"/>
      <c r="R10" s="367"/>
      <c r="S10" s="365">
        <f t="shared" si="7"/>
        <v>0</v>
      </c>
      <c r="T10" s="366"/>
      <c r="U10" s="367"/>
      <c r="V10" s="365">
        <f t="shared" si="8"/>
        <v>0</v>
      </c>
      <c r="W10" s="366"/>
      <c r="X10" s="368"/>
    </row>
    <row r="11" spans="2:24" ht="23.25" customHeight="1" x14ac:dyDescent="0.3">
      <c r="B11" s="201">
        <v>9</v>
      </c>
      <c r="C11" s="361" t="s">
        <v>6947</v>
      </c>
      <c r="D11" s="362">
        <f t="shared" si="0"/>
        <v>0</v>
      </c>
      <c r="E11" s="363">
        <f t="shared" si="9"/>
        <v>0</v>
      </c>
      <c r="F11" s="364">
        <f t="shared" si="10"/>
        <v>0</v>
      </c>
      <c r="G11" s="365">
        <f t="shared" si="3"/>
        <v>0</v>
      </c>
      <c r="H11" s="366"/>
      <c r="I11" s="367"/>
      <c r="J11" s="365">
        <f t="shared" si="4"/>
        <v>0</v>
      </c>
      <c r="K11" s="366"/>
      <c r="L11" s="367"/>
      <c r="M11" s="365">
        <f t="shared" si="5"/>
        <v>0</v>
      </c>
      <c r="N11" s="366"/>
      <c r="O11" s="367"/>
      <c r="P11" s="365">
        <f t="shared" si="6"/>
        <v>0</v>
      </c>
      <c r="Q11" s="366"/>
      <c r="R11" s="367"/>
      <c r="S11" s="365">
        <f t="shared" si="7"/>
        <v>0</v>
      </c>
      <c r="T11" s="366"/>
      <c r="U11" s="367"/>
      <c r="V11" s="365">
        <f t="shared" si="8"/>
        <v>0</v>
      </c>
      <c r="W11" s="366"/>
      <c r="X11" s="368"/>
    </row>
    <row r="12" spans="2:24" ht="23.25" customHeight="1" x14ac:dyDescent="0.3">
      <c r="B12" s="201">
        <v>10</v>
      </c>
      <c r="C12" s="361" t="s">
        <v>7980</v>
      </c>
      <c r="D12" s="362">
        <f t="shared" ref="D12" si="11">E12+F12</f>
        <v>0</v>
      </c>
      <c r="E12" s="363">
        <f t="shared" ref="E12" si="12">H12+K12+N12+Q12+T12+W12</f>
        <v>0</v>
      </c>
      <c r="F12" s="364">
        <f t="shared" ref="F12" si="13">+I12+L12+O12+R12+U12+X12</f>
        <v>0</v>
      </c>
      <c r="G12" s="365">
        <f t="shared" ref="G12" si="14">+H12+I12</f>
        <v>0</v>
      </c>
      <c r="H12" s="366"/>
      <c r="I12" s="367"/>
      <c r="J12" s="365">
        <f t="shared" ref="J12" si="15">+K12+L12</f>
        <v>0</v>
      </c>
      <c r="K12" s="366"/>
      <c r="L12" s="367"/>
      <c r="M12" s="365">
        <f t="shared" ref="M12" si="16">+N12+O12</f>
        <v>0</v>
      </c>
      <c r="N12" s="366"/>
      <c r="O12" s="367"/>
      <c r="P12" s="365">
        <f t="shared" ref="P12" si="17">+Q12+R12</f>
        <v>0</v>
      </c>
      <c r="Q12" s="366"/>
      <c r="R12" s="367"/>
      <c r="S12" s="365">
        <f t="shared" ref="S12" si="18">+T12+U12</f>
        <v>0</v>
      </c>
      <c r="T12" s="366"/>
      <c r="U12" s="367"/>
      <c r="V12" s="365">
        <f t="shared" ref="V12" si="19">+W12+X12</f>
        <v>0</v>
      </c>
      <c r="W12" s="366"/>
      <c r="X12" s="368"/>
    </row>
    <row r="13" spans="2:24" ht="23.25" customHeight="1" x14ac:dyDescent="0.3">
      <c r="B13" s="201">
        <v>11</v>
      </c>
      <c r="C13" s="361" t="s">
        <v>7981</v>
      </c>
      <c r="D13" s="362">
        <f t="shared" si="0"/>
        <v>0</v>
      </c>
      <c r="E13" s="363">
        <f t="shared" si="9"/>
        <v>0</v>
      </c>
      <c r="F13" s="364">
        <f t="shared" si="10"/>
        <v>0</v>
      </c>
      <c r="G13" s="365">
        <f t="shared" si="3"/>
        <v>0</v>
      </c>
      <c r="H13" s="366"/>
      <c r="I13" s="367"/>
      <c r="J13" s="365">
        <f t="shared" si="4"/>
        <v>0</v>
      </c>
      <c r="K13" s="366"/>
      <c r="L13" s="367"/>
      <c r="M13" s="365">
        <f t="shared" si="5"/>
        <v>0</v>
      </c>
      <c r="N13" s="366"/>
      <c r="O13" s="367"/>
      <c r="P13" s="365">
        <f t="shared" si="6"/>
        <v>0</v>
      </c>
      <c r="Q13" s="366"/>
      <c r="R13" s="367"/>
      <c r="S13" s="365">
        <f t="shared" si="7"/>
        <v>0</v>
      </c>
      <c r="T13" s="366"/>
      <c r="U13" s="367"/>
      <c r="V13" s="365">
        <f t="shared" si="8"/>
        <v>0</v>
      </c>
      <c r="W13" s="366"/>
      <c r="X13" s="368"/>
    </row>
    <row r="14" spans="2:24" ht="23.25" customHeight="1" x14ac:dyDescent="0.3">
      <c r="B14" s="201">
        <v>12</v>
      </c>
      <c r="C14" s="361" t="s">
        <v>7982</v>
      </c>
      <c r="D14" s="362">
        <f t="shared" si="0"/>
        <v>0</v>
      </c>
      <c r="E14" s="363">
        <f t="shared" si="9"/>
        <v>0</v>
      </c>
      <c r="F14" s="364">
        <f t="shared" si="10"/>
        <v>0</v>
      </c>
      <c r="G14" s="365">
        <f t="shared" si="3"/>
        <v>0</v>
      </c>
      <c r="H14" s="366"/>
      <c r="I14" s="367"/>
      <c r="J14" s="365">
        <f t="shared" si="4"/>
        <v>0</v>
      </c>
      <c r="K14" s="366"/>
      <c r="L14" s="367"/>
      <c r="M14" s="365">
        <f t="shared" si="5"/>
        <v>0</v>
      </c>
      <c r="N14" s="366"/>
      <c r="O14" s="367"/>
      <c r="P14" s="365">
        <f t="shared" si="6"/>
        <v>0</v>
      </c>
      <c r="Q14" s="366"/>
      <c r="R14" s="367"/>
      <c r="S14" s="365">
        <f t="shared" si="7"/>
        <v>0</v>
      </c>
      <c r="T14" s="366"/>
      <c r="U14" s="367"/>
      <c r="V14" s="365">
        <f t="shared" si="8"/>
        <v>0</v>
      </c>
      <c r="W14" s="366"/>
      <c r="X14" s="368"/>
    </row>
    <row r="15" spans="2:24" ht="23.25" customHeight="1" x14ac:dyDescent="0.3">
      <c r="B15" s="201">
        <v>13</v>
      </c>
      <c r="C15" s="361" t="s">
        <v>6949</v>
      </c>
      <c r="D15" s="362">
        <f t="shared" si="0"/>
        <v>0</v>
      </c>
      <c r="E15" s="363">
        <f t="shared" si="9"/>
        <v>0</v>
      </c>
      <c r="F15" s="364">
        <f t="shared" si="10"/>
        <v>0</v>
      </c>
      <c r="G15" s="365">
        <f t="shared" si="3"/>
        <v>0</v>
      </c>
      <c r="H15" s="366"/>
      <c r="I15" s="367"/>
      <c r="J15" s="365">
        <f t="shared" si="4"/>
        <v>0</v>
      </c>
      <c r="K15" s="366"/>
      <c r="L15" s="367"/>
      <c r="M15" s="365">
        <f t="shared" si="5"/>
        <v>0</v>
      </c>
      <c r="N15" s="366"/>
      <c r="O15" s="367"/>
      <c r="P15" s="365">
        <f t="shared" si="6"/>
        <v>0</v>
      </c>
      <c r="Q15" s="366"/>
      <c r="R15" s="367"/>
      <c r="S15" s="365">
        <f t="shared" si="7"/>
        <v>0</v>
      </c>
      <c r="T15" s="366"/>
      <c r="U15" s="367"/>
      <c r="V15" s="365">
        <f t="shared" si="8"/>
        <v>0</v>
      </c>
      <c r="W15" s="366"/>
      <c r="X15" s="368"/>
    </row>
    <row r="16" spans="2:24" ht="23.25" customHeight="1" x14ac:dyDescent="0.3">
      <c r="B16" s="201">
        <v>14</v>
      </c>
      <c r="C16" s="361" t="s">
        <v>6950</v>
      </c>
      <c r="D16" s="362">
        <f t="shared" si="0"/>
        <v>0</v>
      </c>
      <c r="E16" s="363">
        <f t="shared" si="9"/>
        <v>0</v>
      </c>
      <c r="F16" s="364">
        <f t="shared" si="10"/>
        <v>0</v>
      </c>
      <c r="G16" s="365">
        <f t="shared" si="3"/>
        <v>0</v>
      </c>
      <c r="H16" s="366"/>
      <c r="I16" s="367"/>
      <c r="J16" s="365">
        <f t="shared" si="4"/>
        <v>0</v>
      </c>
      <c r="K16" s="366"/>
      <c r="L16" s="367"/>
      <c r="M16" s="365">
        <f t="shared" si="5"/>
        <v>0</v>
      </c>
      <c r="N16" s="366"/>
      <c r="O16" s="367"/>
      <c r="P16" s="365">
        <f t="shared" si="6"/>
        <v>0</v>
      </c>
      <c r="Q16" s="366"/>
      <c r="R16" s="367"/>
      <c r="S16" s="365">
        <f t="shared" si="7"/>
        <v>0</v>
      </c>
      <c r="T16" s="366"/>
      <c r="U16" s="367"/>
      <c r="V16" s="365">
        <f t="shared" si="8"/>
        <v>0</v>
      </c>
      <c r="W16" s="366"/>
      <c r="X16" s="368"/>
    </row>
    <row r="17" spans="2:24" ht="23.25" customHeight="1" x14ac:dyDescent="0.3">
      <c r="B17" s="201">
        <v>15</v>
      </c>
      <c r="C17" s="369" t="s">
        <v>6948</v>
      </c>
      <c r="D17" s="362">
        <f t="shared" si="0"/>
        <v>0</v>
      </c>
      <c r="E17" s="363">
        <f t="shared" si="9"/>
        <v>0</v>
      </c>
      <c r="F17" s="364">
        <f t="shared" si="10"/>
        <v>0</v>
      </c>
      <c r="G17" s="365">
        <f t="shared" si="3"/>
        <v>0</v>
      </c>
      <c r="H17" s="366"/>
      <c r="I17" s="367"/>
      <c r="J17" s="365">
        <f t="shared" si="4"/>
        <v>0</v>
      </c>
      <c r="K17" s="366"/>
      <c r="L17" s="367"/>
      <c r="M17" s="365">
        <f t="shared" si="5"/>
        <v>0</v>
      </c>
      <c r="N17" s="366"/>
      <c r="O17" s="367"/>
      <c r="P17" s="365">
        <f t="shared" si="6"/>
        <v>0</v>
      </c>
      <c r="Q17" s="366"/>
      <c r="R17" s="367"/>
      <c r="S17" s="365">
        <f t="shared" si="7"/>
        <v>0</v>
      </c>
      <c r="T17" s="366"/>
      <c r="U17" s="367"/>
      <c r="V17" s="365">
        <f t="shared" si="8"/>
        <v>0</v>
      </c>
      <c r="W17" s="366"/>
      <c r="X17" s="368"/>
    </row>
    <row r="18" spans="2:24" ht="23.25" customHeight="1" x14ac:dyDescent="0.3">
      <c r="B18" s="201">
        <v>16</v>
      </c>
      <c r="C18" s="369" t="s">
        <v>15648</v>
      </c>
      <c r="D18" s="370">
        <f t="shared" ref="D18" si="20">E18+F18</f>
        <v>0</v>
      </c>
      <c r="E18" s="371">
        <f t="shared" ref="E18" si="21">H18+K18+N18+Q18+T18+W18</f>
        <v>0</v>
      </c>
      <c r="F18" s="372">
        <f t="shared" ref="F18" si="22">+I18+L18+O18+R18+U18+X18</f>
        <v>0</v>
      </c>
      <c r="G18" s="373">
        <f t="shared" ref="G18" si="23">+H18+I18</f>
        <v>0</v>
      </c>
      <c r="H18" s="374"/>
      <c r="I18" s="375"/>
      <c r="J18" s="373">
        <f t="shared" ref="J18" si="24">+K18+L18</f>
        <v>0</v>
      </c>
      <c r="K18" s="374"/>
      <c r="L18" s="375"/>
      <c r="M18" s="373">
        <f t="shared" ref="M18" si="25">+N18+O18</f>
        <v>0</v>
      </c>
      <c r="N18" s="374"/>
      <c r="O18" s="375"/>
      <c r="P18" s="373">
        <f t="shared" ref="P18" si="26">+Q18+R18</f>
        <v>0</v>
      </c>
      <c r="Q18" s="374"/>
      <c r="R18" s="375"/>
      <c r="S18" s="373">
        <f t="shared" ref="S18" si="27">+T18+U18</f>
        <v>0</v>
      </c>
      <c r="T18" s="374"/>
      <c r="U18" s="375"/>
      <c r="V18" s="373">
        <f t="shared" ref="V18" si="28">+W18+X18</f>
        <v>0</v>
      </c>
      <c r="W18" s="374"/>
      <c r="X18" s="376"/>
    </row>
    <row r="19" spans="2:24" ht="23.25" customHeight="1" x14ac:dyDescent="0.3">
      <c r="B19" s="201">
        <v>17</v>
      </c>
      <c r="C19" s="369" t="s">
        <v>17234</v>
      </c>
      <c r="D19" s="370">
        <f t="shared" si="0"/>
        <v>0</v>
      </c>
      <c r="E19" s="371">
        <f t="shared" si="9"/>
        <v>0</v>
      </c>
      <c r="F19" s="372">
        <f t="shared" si="10"/>
        <v>0</v>
      </c>
      <c r="G19" s="373">
        <f t="shared" si="3"/>
        <v>0</v>
      </c>
      <c r="H19" s="374"/>
      <c r="I19" s="375"/>
      <c r="J19" s="373">
        <f t="shared" si="4"/>
        <v>0</v>
      </c>
      <c r="K19" s="374"/>
      <c r="L19" s="375"/>
      <c r="M19" s="373">
        <f t="shared" si="5"/>
        <v>0</v>
      </c>
      <c r="N19" s="374"/>
      <c r="O19" s="375"/>
      <c r="P19" s="373">
        <f t="shared" si="6"/>
        <v>0</v>
      </c>
      <c r="Q19" s="374"/>
      <c r="R19" s="375"/>
      <c r="S19" s="373">
        <f t="shared" si="7"/>
        <v>0</v>
      </c>
      <c r="T19" s="374"/>
      <c r="U19" s="375"/>
      <c r="V19" s="373">
        <f t="shared" si="8"/>
        <v>0</v>
      </c>
      <c r="W19" s="374"/>
      <c r="X19" s="376"/>
    </row>
    <row r="20" spans="2:24" ht="23.25" customHeight="1" thickBot="1" x14ac:dyDescent="0.35">
      <c r="B20" s="201">
        <v>18</v>
      </c>
      <c r="C20" s="377" t="s">
        <v>14359</v>
      </c>
      <c r="D20" s="378">
        <f t="shared" si="0"/>
        <v>0</v>
      </c>
      <c r="E20" s="379">
        <f t="shared" si="9"/>
        <v>0</v>
      </c>
      <c r="F20" s="380">
        <f t="shared" si="10"/>
        <v>0</v>
      </c>
      <c r="G20" s="381">
        <f t="shared" si="3"/>
        <v>0</v>
      </c>
      <c r="H20" s="382"/>
      <c r="I20" s="383"/>
      <c r="J20" s="381">
        <f t="shared" si="4"/>
        <v>0</v>
      </c>
      <c r="K20" s="382"/>
      <c r="L20" s="383"/>
      <c r="M20" s="381">
        <f t="shared" si="5"/>
        <v>0</v>
      </c>
      <c r="N20" s="382"/>
      <c r="O20" s="383"/>
      <c r="P20" s="381">
        <f t="shared" si="6"/>
        <v>0</v>
      </c>
      <c r="Q20" s="382"/>
      <c r="R20" s="383"/>
      <c r="S20" s="381">
        <f t="shared" si="7"/>
        <v>0</v>
      </c>
      <c r="T20" s="382"/>
      <c r="U20" s="383"/>
      <c r="V20" s="381">
        <f t="shared" si="8"/>
        <v>0</v>
      </c>
      <c r="W20" s="382"/>
      <c r="X20" s="384"/>
    </row>
    <row r="21" spans="2:24" s="179" customFormat="1" ht="13.75" customHeight="1" thickTop="1" x14ac:dyDescent="0.3">
      <c r="B21" s="83"/>
      <c r="C21" s="668"/>
      <c r="D21" s="669"/>
      <c r="E21" s="669"/>
      <c r="F21" s="669"/>
      <c r="G21" s="670"/>
      <c r="H21" s="249" t="str">
        <f>IF(OR(H5&gt;'CUADRO 6'!F7,H6&gt;'CUADRO 6'!F7,H7&gt;'CUADRO 6'!F7,H8&gt;'CUADRO 6'!F7,H9&gt;'CUADRO 6'!F7,H10&gt;'CUADRO 6'!F7,H11&gt;'CUADRO 6'!F7,H12&gt;'CUADRO 6'!F7,H13&gt;'CUADRO 6'!F7,H14&gt;'CUADRO 6'!F7,H15&gt;'CUADRO 6'!F7,H16&gt;'CUADRO 6'!F7,H17&gt;'CUADRO 6'!F7,H18&gt;'CUADRO 6'!F7,H19&gt;'CUADRO 6'!F7,H20&gt;'CUADRO 6'!F7),"XX","")</f>
        <v/>
      </c>
      <c r="I21" s="249" t="str">
        <f>IF(OR(I5&gt;'CUADRO 6'!H7,I6&gt;'CUADRO 6'!H7,I7&gt;'CUADRO 6'!H7,I8&gt;'CUADRO 6'!H7,I9&gt;'CUADRO 6'!H7,I10&gt;'CUADRO 6'!H7,I11&gt;'CUADRO 6'!H7,I12&gt;'CUADRO 6'!H7,I13&gt;'CUADRO 6'!H7,I14&gt;'CUADRO 6'!H7,I15&gt;'CUADRO 6'!H7,I16&gt;'CUADRO 6'!H7,I17&gt;'CUADRO 6'!H7,I18&gt;'CUADRO 6'!H7,I19&gt;'CUADRO 6'!H7,I20&gt;'CUADRO 6'!H7),"XX","")</f>
        <v/>
      </c>
      <c r="J21" s="249"/>
      <c r="K21" s="249" t="str">
        <f>IF(OR(K5&gt;'CUADRO 6'!F8,K6&gt;'CUADRO 6'!F8,K7&gt;'CUADRO 6'!F8,K8&gt;'CUADRO 6'!F8,K9&gt;'CUADRO 6'!F8,K10&gt;'CUADRO 6'!F8,K11&gt;'CUADRO 6'!F8,K12&gt;'CUADRO 6'!F8,K13&gt;'CUADRO 6'!F8,K14&gt;'CUADRO 6'!F8,K15&gt;'CUADRO 6'!F8,K16&gt;'CUADRO 6'!F8,K17&gt;'CUADRO 6'!F8,K18&gt;'CUADRO 6'!F8,K19&gt;'CUADRO 6'!F8,K20&gt;'CUADRO 6'!F8),"XX","")</f>
        <v/>
      </c>
      <c r="L21" s="249" t="str">
        <f>IF(OR(L5&gt;'CUADRO 6'!H8,L6&gt;'CUADRO 6'!H8,L7&gt;'CUADRO 6'!H8,L8&gt;'CUADRO 6'!H8,L9&gt;'CUADRO 6'!H8,L10&gt;'CUADRO 6'!H8,L11&gt;'CUADRO 6'!H8,L12&gt;'CUADRO 6'!H8,L13&gt;'CUADRO 6'!H8,L14&gt;'CUADRO 6'!H8,L15&gt;'CUADRO 6'!H8,L16&gt;'CUADRO 6'!H8,L17&gt;'CUADRO 6'!H8,L18&gt;'CUADRO 6'!H8,L19&gt;'CUADRO 6'!H8,L20&gt;'CUADRO 6'!H8),"XX","")</f>
        <v/>
      </c>
      <c r="M21" s="249"/>
      <c r="N21" s="249" t="str">
        <f>IF(OR(N5&gt;'CUADRO 6'!F9,N6&gt;'CUADRO 6'!F9,N7&gt;'CUADRO 6'!F9,N8&gt;'CUADRO 6'!F9,N9&gt;'CUADRO 6'!F9,N10&gt;'CUADRO 6'!F9,N11&gt;'CUADRO 6'!F9,N12&gt;'CUADRO 6'!F9,N18&gt;'CUADRO 6'!F9,N13&gt;'CUADRO 6'!F9,N14&gt;'CUADRO 6'!F9,N15&gt;'CUADRO 6'!F9,N16&gt;'CUADRO 6'!F9,N17&gt;'CUADRO 6'!F9,N19&gt;'CUADRO 6'!F9,N20&gt;'CUADRO 6'!F9),"XX","")</f>
        <v/>
      </c>
      <c r="O21" s="249" t="str">
        <f>IF(OR(O5&gt;'CUADRO 6'!H9,O6&gt;'CUADRO 6'!H9,O7&gt;'CUADRO 6'!H9,O8&gt;'CUADRO 6'!H9,O9&gt;'CUADRO 6'!H9,O10&gt;'CUADRO 6'!H9,O11&gt;'CUADRO 6'!H9,O13&gt;'CUADRO 6'!H9,O12&gt;'CUADRO 6'!H9,O18&gt;'CUADRO 6'!H9,O14&gt;'CUADRO 6'!H9,O15&gt;'CUADRO 6'!H9,O16&gt;'CUADRO 6'!H9,O17&gt;'CUADRO 6'!H9,O19&gt;'CUADRO 6'!H9,O20&gt;'CUADRO 6'!H9),"XX","")</f>
        <v/>
      </c>
      <c r="P21" s="249"/>
      <c r="Q21" s="249" t="str">
        <f>IF(OR(Q5&gt;'CUADRO 6'!F10,Q6&gt;'CUADRO 6'!F10,Q7&gt;'CUADRO 6'!F10,Q8&gt;'CUADRO 6'!F10,Q9&gt;'CUADRO 6'!F10,Q12&gt;'CUADRO 6'!F10,Q18&gt;'CUADRO 6'!F10,Q10&gt;'CUADRO 6'!F10,Q11&gt;'CUADRO 6'!F10,Q13&gt;'CUADRO 6'!F10,Q14&gt;'CUADRO 6'!F10,Q15&gt;'CUADRO 6'!F10,Q16&gt;'CUADRO 6'!F10,Q17&gt;'CUADRO 6'!F10,Q19&gt;'CUADRO 6'!F10,Q20&gt;'CUADRO 6'!F10),"XX","")</f>
        <v/>
      </c>
      <c r="R21" s="249" t="str">
        <f>IF(OR(R5&gt;'CUADRO 6'!H10,R6&gt;'CUADRO 6'!H10,R7&gt;'CUADRO 6'!H10,R8&gt;'CUADRO 6'!H10,R9&gt;'CUADRO 6'!H10,R10&gt;'CUADRO 6'!H10,R12&gt;'CUADRO 6'!H10,R18&gt;'CUADRO 6'!H10,R11&gt;'CUADRO 6'!H10,R13&gt;'CUADRO 6'!H10,R14&gt;'CUADRO 6'!H10,R15&gt;'CUADRO 6'!H10,R16&gt;'CUADRO 6'!H10,R17&gt;'CUADRO 6'!H10,R19&gt;'CUADRO 6'!H10,R20&gt;'CUADRO 6'!H10),"XX","")</f>
        <v/>
      </c>
      <c r="S21" s="249"/>
      <c r="T21" s="249" t="str">
        <f>IF(OR(T5&gt;'CUADRO 6'!F11,T6&gt;'CUADRO 6'!F11,T7&gt;'CUADRO 6'!F11,T8&gt;'CUADRO 6'!F11,T9&gt;'CUADRO 6'!F11,T10&gt;'CUADRO 6'!F11,T11&gt;'CUADRO 6'!F11,T12&gt;'CUADRO 6'!F11,T18&gt;'CUADRO 6'!F11,T13&gt;'CUADRO 6'!F11,T14&gt;'CUADRO 6'!F11,T15&gt;'CUADRO 6'!F11,T16&gt;'CUADRO 6'!F11,T17&gt;'CUADRO 6'!F11,T19&gt;'CUADRO 6'!F11,T20&gt;'CUADRO 6'!F11),"XX","")</f>
        <v/>
      </c>
      <c r="U21" s="249" t="str">
        <f>IF(OR(U5&gt;'CUADRO 6'!H11,U6&gt;'CUADRO 6'!H11,U7&gt;'CUADRO 6'!H11,U8&gt;'CUADRO 6'!H11,U9&gt;'CUADRO 6'!H11,U12&gt;'CUADRO 6'!H11,U18&gt;'CUADRO 6'!H11,U10&gt;'CUADRO 6'!H11,U11&gt;'CUADRO 6'!H11,U13&gt;'CUADRO 6'!H11,U14&gt;'CUADRO 6'!H11,U15&gt;'CUADRO 6'!H11,U16&gt;'CUADRO 6'!H11,U17&gt;'CUADRO 6'!H11,U19&gt;'CUADRO 6'!H11,U20&gt;'CUADRO 6'!H11),"XX","")</f>
        <v/>
      </c>
      <c r="V21" s="249"/>
      <c r="W21" s="249" t="str">
        <f>IF(OR(W5&gt;'CUADRO 6'!F12,W6&gt;'CUADRO 6'!F12,W7&gt;'CUADRO 6'!F12,W8&gt;'CUADRO 6'!F12,W9&gt;'CUADRO 6'!F12,W12&gt;'CUADRO 6'!F12,W18&gt;'CUADRO 6'!F12,W10&gt;'CUADRO 6'!F12,W11&gt;'CUADRO 6'!F12,W13&gt;'CUADRO 6'!F12,W14&gt;'CUADRO 6'!F12,W15&gt;'CUADRO 6'!F12,W16&gt;'CUADRO 6'!F12,W17&gt;'CUADRO 6'!F12,W19&gt;'CUADRO 6'!F12,W20&gt;'CUADRO 6'!F12),"XX","")</f>
        <v/>
      </c>
      <c r="X21" s="249" t="str">
        <f>IF(OR(X5&gt;'CUADRO 6'!H12,X6&gt;'CUADRO 6'!H12,X7&gt;'CUADRO 6'!H12,X8&gt;'CUADRO 6'!H12,X9&gt;'CUADRO 6'!H12,X10&gt;'CUADRO 6'!H12,X12&gt;'CUADRO 6'!H12,X18&gt;'CUADRO 6'!H12,X11&gt;'CUADRO 6'!H12,X13&gt;'CUADRO 6'!H12,X14&gt;'CUADRO 6'!H12,X15&gt;'CUADRO 6'!H12,X16&gt;'CUADRO 6'!H12,X17&gt;'CUADRO 6'!H12,X19&gt;'CUADRO 6'!H12,X20&gt;'CUADRO 6'!H12),"XX","")</f>
        <v/>
      </c>
    </row>
    <row r="22" spans="2:24" ht="39" customHeight="1" x14ac:dyDescent="0.3">
      <c r="C22" s="386"/>
      <c r="D22" s="43"/>
      <c r="E22" s="43"/>
      <c r="F22" s="43"/>
      <c r="G22" s="736" t="str">
        <f>IF(OR(H21="XX",I21="XX",K21="XX",L21="XX",N21="XX",O21="XX",Q21="XX",R21="XX",T21="XX",U21="XX",W21="XX",X21="XX"),"¡VERIFICAR!, la cifra digitada es mayor a los aplazados reportados en el Censo Escolar 2023-Informe Final.","")</f>
        <v/>
      </c>
      <c r="H22" s="736"/>
      <c r="I22" s="736"/>
      <c r="J22" s="736"/>
      <c r="K22" s="736"/>
      <c r="L22" s="736"/>
      <c r="M22" s="736"/>
      <c r="N22" s="736"/>
      <c r="O22" s="736"/>
      <c r="P22" s="736"/>
      <c r="Q22" s="736"/>
      <c r="R22" s="736"/>
      <c r="S22" s="736"/>
      <c r="T22" s="736"/>
      <c r="U22" s="736"/>
      <c r="V22" s="736"/>
      <c r="W22" s="736"/>
      <c r="X22" s="736"/>
    </row>
    <row r="23" spans="2:24" ht="15.5" x14ac:dyDescent="0.35">
      <c r="C23" s="387" t="s">
        <v>12575</v>
      </c>
      <c r="H23" s="764"/>
      <c r="I23" s="764"/>
      <c r="J23" s="764"/>
      <c r="K23" s="764"/>
      <c r="L23" s="764"/>
      <c r="M23" s="764"/>
      <c r="N23" s="764"/>
      <c r="O23" s="764"/>
      <c r="P23" s="764"/>
      <c r="Q23" s="764"/>
      <c r="R23" s="764"/>
      <c r="S23" s="764"/>
      <c r="T23" s="764"/>
      <c r="U23" s="764"/>
      <c r="V23" s="764"/>
      <c r="W23" s="764"/>
      <c r="X23" s="764"/>
    </row>
    <row r="24" spans="2:24" ht="18" customHeight="1" x14ac:dyDescent="0.3">
      <c r="B24" s="83">
        <v>19</v>
      </c>
      <c r="C24" s="765"/>
      <c r="D24" s="766"/>
      <c r="E24" s="766"/>
      <c r="F24" s="766"/>
      <c r="G24" s="766"/>
      <c r="H24" s="766"/>
      <c r="I24" s="766"/>
      <c r="J24" s="766"/>
      <c r="K24" s="766"/>
      <c r="L24" s="766"/>
      <c r="M24" s="766"/>
      <c r="N24" s="766"/>
      <c r="O24" s="766"/>
      <c r="P24" s="766"/>
      <c r="Q24" s="766"/>
      <c r="R24" s="766"/>
      <c r="S24" s="766"/>
      <c r="T24" s="766"/>
      <c r="U24" s="766"/>
      <c r="V24" s="766"/>
      <c r="W24" s="766"/>
      <c r="X24" s="767"/>
    </row>
    <row r="25" spans="2:24" ht="18" customHeight="1" x14ac:dyDescent="0.3">
      <c r="C25" s="768"/>
      <c r="D25" s="769"/>
      <c r="E25" s="769"/>
      <c r="F25" s="769"/>
      <c r="G25" s="769"/>
      <c r="H25" s="769"/>
      <c r="I25" s="769"/>
      <c r="J25" s="769"/>
      <c r="K25" s="769"/>
      <c r="L25" s="769"/>
      <c r="M25" s="769"/>
      <c r="N25" s="769"/>
      <c r="O25" s="769"/>
      <c r="P25" s="769"/>
      <c r="Q25" s="769"/>
      <c r="R25" s="769"/>
      <c r="S25" s="769"/>
      <c r="T25" s="769"/>
      <c r="U25" s="769"/>
      <c r="V25" s="769"/>
      <c r="W25" s="769"/>
      <c r="X25" s="770"/>
    </row>
    <row r="26" spans="2:24" ht="18" customHeight="1" x14ac:dyDescent="0.3">
      <c r="C26" s="768"/>
      <c r="D26" s="769"/>
      <c r="E26" s="769"/>
      <c r="F26" s="769"/>
      <c r="G26" s="769"/>
      <c r="H26" s="769"/>
      <c r="I26" s="769"/>
      <c r="J26" s="769"/>
      <c r="K26" s="769"/>
      <c r="L26" s="769"/>
      <c r="M26" s="769"/>
      <c r="N26" s="769"/>
      <c r="O26" s="769"/>
      <c r="P26" s="769"/>
      <c r="Q26" s="769"/>
      <c r="R26" s="769"/>
      <c r="S26" s="769"/>
      <c r="T26" s="769"/>
      <c r="U26" s="769"/>
      <c r="V26" s="769"/>
      <c r="W26" s="769"/>
      <c r="X26" s="770"/>
    </row>
    <row r="27" spans="2:24" ht="18" customHeight="1" x14ac:dyDescent="0.3">
      <c r="C27" s="768"/>
      <c r="D27" s="769"/>
      <c r="E27" s="769"/>
      <c r="F27" s="769"/>
      <c r="G27" s="769"/>
      <c r="H27" s="769"/>
      <c r="I27" s="769"/>
      <c r="J27" s="769"/>
      <c r="K27" s="769"/>
      <c r="L27" s="769"/>
      <c r="M27" s="769"/>
      <c r="N27" s="769"/>
      <c r="O27" s="769"/>
      <c r="P27" s="769"/>
      <c r="Q27" s="769"/>
      <c r="R27" s="769"/>
      <c r="S27" s="769"/>
      <c r="T27" s="769"/>
      <c r="U27" s="769"/>
      <c r="V27" s="769"/>
      <c r="W27" s="769"/>
      <c r="X27" s="770"/>
    </row>
    <row r="28" spans="2:24" ht="18" customHeight="1" x14ac:dyDescent="0.3">
      <c r="C28" s="771"/>
      <c r="D28" s="772"/>
      <c r="E28" s="772"/>
      <c r="F28" s="772"/>
      <c r="G28" s="772"/>
      <c r="H28" s="772"/>
      <c r="I28" s="772"/>
      <c r="J28" s="772"/>
      <c r="K28" s="772"/>
      <c r="L28" s="772"/>
      <c r="M28" s="772"/>
      <c r="N28" s="772"/>
      <c r="O28" s="772"/>
      <c r="P28" s="772"/>
      <c r="Q28" s="772"/>
      <c r="R28" s="772"/>
      <c r="S28" s="772"/>
      <c r="T28" s="772"/>
      <c r="U28" s="772"/>
      <c r="V28" s="772"/>
      <c r="W28" s="772"/>
      <c r="X28" s="773"/>
    </row>
  </sheetData>
  <sheetProtection algorithmName="SHA-512" hashValue="ia9sgZYsAnyHxSU5O+Nh/KFyLe5L0apzMn/S7CaEVGuFqidZopD7u5nfiINQSt2uuEtCE3FVmOqQUDJrMIjQmg==" saltValue="Hx0CfQtJvaeYzQvI0FBU4A==" spinCount="100000" sheet="1" objects="1" scenarios="1"/>
  <mergeCells count="11">
    <mergeCell ref="H23:X23"/>
    <mergeCell ref="C24:X28"/>
    <mergeCell ref="C3:C4"/>
    <mergeCell ref="D3:F3"/>
    <mergeCell ref="G3:I3"/>
    <mergeCell ref="J3:L3"/>
    <mergeCell ref="M3:O3"/>
    <mergeCell ref="P3:R3"/>
    <mergeCell ref="S3:U3"/>
    <mergeCell ref="V3:X3"/>
    <mergeCell ref="G22:X22"/>
  </mergeCells>
  <conditionalFormatting sqref="D5:G20 J5:J20 M5:M20 P5:P20 S5:S20 V5:V20">
    <cfRule type="cellIs" dxfId="37" priority="13" operator="equal">
      <formula>0</formula>
    </cfRule>
  </conditionalFormatting>
  <conditionalFormatting sqref="G22">
    <cfRule type="containsText" dxfId="36" priority="220" operator="containsText" text="¡VERIFICAR!">
      <formula>NOT(ISERROR(SEARCH("¡VERIFICAR!",G22)))</formula>
    </cfRule>
  </conditionalFormatting>
  <dataValidations count="1">
    <dataValidation type="whole" operator="greaterThanOrEqual" allowBlank="1" showInputMessage="1" showErrorMessage="1" sqref="D5:X20" xr:uid="{00000000-0002-0000-0D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9" orientation="landscape" r:id="rId1"/>
  <headerFooter scaleWithDoc="0">
    <oddHeader>&amp;C&amp;G</oddHeader>
    <oddFooter>&amp;R&amp;"-,Negrita"I y II Ciclos&amp;"-,Normal", &amp;A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3EEE9535-9FFF-41E5-AE51-7C04D3D99FCD}">
            <xm:f>H5&gt;'CUADRO 6'!$F$7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H5:H20</xm:sqref>
        </x14:conditionalFormatting>
        <x14:conditionalFormatting xmlns:xm="http://schemas.microsoft.com/office/excel/2006/main">
          <x14:cfRule type="expression" priority="195" id="{2F919419-C2DB-4688-8ADD-F0B01F23DF27}">
            <xm:f>I5&gt;'CUADRO 6'!H$7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I5:I20</xm:sqref>
        </x14:conditionalFormatting>
        <x14:conditionalFormatting xmlns:xm="http://schemas.microsoft.com/office/excel/2006/main">
          <x14:cfRule type="expression" priority="9" id="{386150CA-8BC9-4826-982D-6BA7561AE7F1}">
            <xm:f>K5&gt;'CUADRO 6'!$F$8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K5:K20</xm:sqref>
        </x14:conditionalFormatting>
        <x14:conditionalFormatting xmlns:xm="http://schemas.microsoft.com/office/excel/2006/main">
          <x14:cfRule type="expression" priority="165" id="{6A031C0B-A33B-414B-86C7-B4688F312B08}">
            <xm:f>L5&gt;'CUADRO 6'!H$8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L5:L20</xm:sqref>
        </x14:conditionalFormatting>
        <x14:conditionalFormatting xmlns:xm="http://schemas.microsoft.com/office/excel/2006/main">
          <x14:cfRule type="expression" priority="8" id="{B62A5B18-E57B-4404-8019-F45FF2020AC5}">
            <xm:f>N5&gt;'CUADRO 6'!$F$9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N5:N20</xm:sqref>
        </x14:conditionalFormatting>
        <x14:conditionalFormatting xmlns:xm="http://schemas.microsoft.com/office/excel/2006/main">
          <x14:cfRule type="expression" priority="7" id="{77638129-99A1-4D15-B8D1-A97C65605695}">
            <xm:f>O5&gt;'CUADRO 6'!$H$9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O5:O20</xm:sqref>
        </x14:conditionalFormatting>
        <x14:conditionalFormatting xmlns:xm="http://schemas.microsoft.com/office/excel/2006/main">
          <x14:cfRule type="expression" priority="6" id="{EB3AC6C6-2D3D-4B65-BC8D-215129E03397}">
            <xm:f>Q5&gt;'CUADRO 6'!$F$10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Q5:Q20</xm:sqref>
        </x14:conditionalFormatting>
        <x14:conditionalFormatting xmlns:xm="http://schemas.microsoft.com/office/excel/2006/main">
          <x14:cfRule type="expression" priority="5" id="{AB963855-726A-48C5-AE36-72A1AB08CC81}">
            <xm:f>R5&gt;'CUADRO 6'!$H$10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R5:R20</xm:sqref>
        </x14:conditionalFormatting>
        <x14:conditionalFormatting xmlns:xm="http://schemas.microsoft.com/office/excel/2006/main">
          <x14:cfRule type="expression" priority="4" id="{828BB5AA-C2DE-4A79-A5C2-F0298E3BD662}">
            <xm:f>T5&gt;'CUADRO 6'!$F$11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T5:T20</xm:sqref>
        </x14:conditionalFormatting>
        <x14:conditionalFormatting xmlns:xm="http://schemas.microsoft.com/office/excel/2006/main">
          <x14:cfRule type="expression" priority="3" id="{4C64A3D4-DBDA-4904-A172-D96CB66E6B44}">
            <xm:f>U5&gt;'CUADRO 6'!$H$11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U5:U20</xm:sqref>
        </x14:conditionalFormatting>
        <x14:conditionalFormatting xmlns:xm="http://schemas.microsoft.com/office/excel/2006/main">
          <x14:cfRule type="expression" priority="2" id="{BC9F4F57-C302-4BF5-96C0-8D79CC48819B}">
            <xm:f>W5&gt;'CUADRO 6'!$F$12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W5:W20</xm:sqref>
        </x14:conditionalFormatting>
        <x14:conditionalFormatting xmlns:xm="http://schemas.microsoft.com/office/excel/2006/main">
          <x14:cfRule type="expression" priority="1" id="{48A1ACA5-4B78-4FEB-9A0A-F0391C490870}">
            <xm:f>X5&gt;'CUADRO 6'!$H$12</xm:f>
            <x14:dxf>
              <font>
                <color rgb="FFFF0000"/>
              </font>
              <fill>
                <patternFill>
                  <bgColor theme="5" tint="0.79998168889431442"/>
                </patternFill>
              </fill>
            </x14:dxf>
          </x14:cfRule>
          <xm:sqref>X5:X20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>
    <pageSetUpPr fitToPage="1"/>
  </sheetPr>
  <dimension ref="B1:J22"/>
  <sheetViews>
    <sheetView showGridLines="0" zoomScale="90" zoomScaleNormal="90" zoomScaleSheetLayoutView="90" workbookViewId="0">
      <selection activeCell="A2" sqref="A2"/>
    </sheetView>
  </sheetViews>
  <sheetFormatPr baseColWidth="10" defaultColWidth="11.453125" defaultRowHeight="14" x14ac:dyDescent="0.35"/>
  <cols>
    <col min="1" max="1" width="9.54296875" style="189" customWidth="1"/>
    <col min="2" max="2" width="5.08984375" style="189" hidden="1" customWidth="1"/>
    <col min="3" max="3" width="61" style="189" customWidth="1"/>
    <col min="4" max="4" width="7.6328125" style="189" customWidth="1"/>
    <col min="5" max="5" width="7.08984375" style="189" customWidth="1"/>
    <col min="6" max="8" width="12.54296875" style="189" customWidth="1"/>
    <col min="9" max="10" width="21.36328125" style="189" customWidth="1"/>
    <col min="11" max="16384" width="11.453125" style="189"/>
  </cols>
  <sheetData>
    <row r="1" spans="2:10" ht="19.5" customHeight="1" x14ac:dyDescent="0.35">
      <c r="C1" s="174" t="s">
        <v>14322</v>
      </c>
      <c r="D1" s="321"/>
      <c r="E1" s="321"/>
      <c r="F1" s="86"/>
      <c r="G1" s="86"/>
      <c r="H1" s="86"/>
    </row>
    <row r="2" spans="2:10" ht="18.5" thickBot="1" x14ac:dyDescent="0.4">
      <c r="C2" s="322" t="s">
        <v>14316</v>
      </c>
      <c r="D2" s="322"/>
      <c r="E2" s="322"/>
      <c r="F2" s="322"/>
      <c r="G2" s="322"/>
      <c r="H2" s="322"/>
    </row>
    <row r="3" spans="2:10" ht="24.75" customHeight="1" thickTop="1" thickBot="1" x14ac:dyDescent="0.4">
      <c r="B3" s="201">
        <v>1</v>
      </c>
      <c r="C3" s="323" t="s">
        <v>6954</v>
      </c>
      <c r="D3" s="134"/>
      <c r="E3" s="134"/>
      <c r="F3" s="135" t="s">
        <v>0</v>
      </c>
      <c r="G3" s="324" t="s">
        <v>6952</v>
      </c>
      <c r="H3" s="325" t="s">
        <v>6953</v>
      </c>
    </row>
    <row r="4" spans="2:10" ht="34.5" customHeight="1" thickTop="1" thickBot="1" x14ac:dyDescent="0.4">
      <c r="B4" s="201">
        <v>2</v>
      </c>
      <c r="C4" s="326" t="s">
        <v>12623</v>
      </c>
      <c r="D4" s="326"/>
      <c r="E4" s="326"/>
      <c r="F4" s="208">
        <f t="shared" ref="F4:F9" si="0">+G4+H4</f>
        <v>0</v>
      </c>
      <c r="G4" s="209">
        <f>SUM(G5:G9)</f>
        <v>0</v>
      </c>
      <c r="H4" s="327">
        <f>SUM(H5:H9)</f>
        <v>0</v>
      </c>
    </row>
    <row r="5" spans="2:10" ht="34.5" customHeight="1" x14ac:dyDescent="0.35">
      <c r="B5" s="201">
        <v>3</v>
      </c>
      <c r="C5" s="328" t="s">
        <v>24816</v>
      </c>
      <c r="D5" s="328" t="s">
        <v>19225</v>
      </c>
      <c r="E5" s="329" t="str">
        <f>IF(AND(F5=0,'CUADRO 9'!E5&gt;0),"**","")</f>
        <v/>
      </c>
      <c r="F5" s="289">
        <f t="shared" si="0"/>
        <v>0</v>
      </c>
      <c r="G5" s="330"/>
      <c r="H5" s="331"/>
    </row>
    <row r="6" spans="2:10" ht="34.5" customHeight="1" x14ac:dyDescent="0.35">
      <c r="B6" s="201">
        <v>4</v>
      </c>
      <c r="C6" s="332" t="s">
        <v>24817</v>
      </c>
      <c r="D6" s="332" t="s">
        <v>19225</v>
      </c>
      <c r="E6" s="333" t="str">
        <f>IF(AND(F6=0,'CUADRO 9'!E10&gt;0),"**","")</f>
        <v/>
      </c>
      <c r="F6" s="334">
        <f t="shared" si="0"/>
        <v>0</v>
      </c>
      <c r="G6" s="335"/>
      <c r="H6" s="336"/>
    </row>
    <row r="7" spans="2:10" ht="34.5" customHeight="1" x14ac:dyDescent="0.35">
      <c r="B7" s="201">
        <v>5</v>
      </c>
      <c r="C7" s="332" t="s">
        <v>24818</v>
      </c>
      <c r="D7" s="332"/>
      <c r="E7" s="333" t="str">
        <f>IF(AND(F7=0,'CUADRO 9'!E15&gt;0),"**","")</f>
        <v/>
      </c>
      <c r="F7" s="334">
        <f t="shared" si="0"/>
        <v>0</v>
      </c>
      <c r="G7" s="335"/>
      <c r="H7" s="336"/>
    </row>
    <row r="8" spans="2:10" ht="34.5" customHeight="1" x14ac:dyDescent="0.35">
      <c r="B8" s="201">
        <v>6</v>
      </c>
      <c r="C8" s="332" t="s">
        <v>24819</v>
      </c>
      <c r="D8" s="332"/>
      <c r="E8" s="333" t="str">
        <f>IF(AND(F8=0,'CUADRO 9'!E32&gt;0),"**","")</f>
        <v/>
      </c>
      <c r="F8" s="334">
        <f t="shared" si="0"/>
        <v>0</v>
      </c>
      <c r="G8" s="335"/>
      <c r="H8" s="336"/>
      <c r="I8" s="781" t="str">
        <f>IF(AND(OR(F8=0),AND(('CUADRO 5'!G5)&gt;0)),"¿Quién atiende los estudiantes que reciben Servicio de Apoyo Educativo?",(IF(AND(OR(F8&gt;0),AND(('CUADRO 5'!G5)=0)),"¡No reportó datos en el Cuadro 5!","")))</f>
        <v/>
      </c>
      <c r="J8" s="781"/>
    </row>
    <row r="9" spans="2:10" ht="34.5" customHeight="1" thickBot="1" x14ac:dyDescent="0.4">
      <c r="B9" s="201">
        <v>7</v>
      </c>
      <c r="C9" s="337" t="s">
        <v>24820</v>
      </c>
      <c r="D9" s="337" t="s">
        <v>19225</v>
      </c>
      <c r="E9" s="338" t="str">
        <f>IF(AND(F9=0,'CUADRO 9'!E43&gt;0),"**","")</f>
        <v/>
      </c>
      <c r="F9" s="339">
        <f t="shared" si="0"/>
        <v>0</v>
      </c>
      <c r="G9" s="340"/>
      <c r="H9" s="341"/>
      <c r="I9" s="342"/>
      <c r="J9" s="342"/>
    </row>
    <row r="10" spans="2:10" ht="20.399999999999999" customHeight="1" thickTop="1" x14ac:dyDescent="0.35">
      <c r="B10" s="201"/>
      <c r="C10" s="63" t="s">
        <v>19224</v>
      </c>
      <c r="D10" s="252"/>
      <c r="E10" s="252"/>
      <c r="F10" s="83"/>
      <c r="G10" s="249"/>
      <c r="H10" s="249"/>
    </row>
    <row r="11" spans="2:10" ht="21" customHeight="1" x14ac:dyDescent="0.35">
      <c r="B11" s="201"/>
      <c r="C11" s="178" t="str">
        <f>IF(OR(E5="**",E6="**",E7="**",E8="**",E9="**"),"** En el Cuadro 9 se indicaron datos, debe completar este Cuadro.","")</f>
        <v/>
      </c>
      <c r="D11" s="252"/>
      <c r="E11" s="252"/>
      <c r="F11" s="83"/>
      <c r="G11" s="249"/>
      <c r="H11" s="249"/>
    </row>
    <row r="12" spans="2:10" ht="18" customHeight="1" x14ac:dyDescent="0.35">
      <c r="B12" s="201"/>
      <c r="C12" s="63"/>
      <c r="D12" s="252"/>
      <c r="E12" s="252"/>
      <c r="F12" s="83"/>
      <c r="G12" s="249"/>
      <c r="H12" s="249"/>
    </row>
    <row r="13" spans="2:10" ht="21" customHeight="1" x14ac:dyDescent="0.35">
      <c r="B13" s="201"/>
      <c r="C13" s="254" t="s">
        <v>12575</v>
      </c>
      <c r="D13" s="254"/>
      <c r="E13" s="254"/>
      <c r="G13" s="780"/>
      <c r="H13" s="780"/>
    </row>
    <row r="14" spans="2:10" x14ac:dyDescent="0.35">
      <c r="B14" s="201">
        <v>8</v>
      </c>
      <c r="C14" s="693"/>
      <c r="D14" s="694"/>
      <c r="E14" s="694"/>
      <c r="F14" s="694"/>
      <c r="G14" s="694"/>
      <c r="H14" s="695"/>
    </row>
    <row r="15" spans="2:10" x14ac:dyDescent="0.35">
      <c r="B15" s="201"/>
      <c r="C15" s="696"/>
      <c r="D15" s="697"/>
      <c r="E15" s="697"/>
      <c r="F15" s="697"/>
      <c r="G15" s="697"/>
      <c r="H15" s="698"/>
    </row>
    <row r="16" spans="2:10" ht="18" customHeight="1" x14ac:dyDescent="0.35">
      <c r="B16" s="201"/>
      <c r="C16" s="696"/>
      <c r="D16" s="697"/>
      <c r="E16" s="697"/>
      <c r="F16" s="697"/>
      <c r="G16" s="697"/>
      <c r="H16" s="698"/>
    </row>
    <row r="17" spans="2:8" ht="18" customHeight="1" x14ac:dyDescent="0.35">
      <c r="B17" s="201"/>
      <c r="C17" s="696"/>
      <c r="D17" s="697"/>
      <c r="E17" s="697"/>
      <c r="F17" s="697"/>
      <c r="G17" s="697"/>
      <c r="H17" s="698"/>
    </row>
    <row r="18" spans="2:8" ht="18" customHeight="1" x14ac:dyDescent="0.35">
      <c r="B18" s="201"/>
      <c r="C18" s="699"/>
      <c r="D18" s="700"/>
      <c r="E18" s="700"/>
      <c r="F18" s="700"/>
      <c r="G18" s="700"/>
      <c r="H18" s="701"/>
    </row>
    <row r="19" spans="2:8" x14ac:dyDescent="0.35">
      <c r="B19" s="343"/>
    </row>
    <row r="20" spans="2:8" x14ac:dyDescent="0.35">
      <c r="B20" s="252"/>
    </row>
    <row r="22" spans="2:8" x14ac:dyDescent="0.35">
      <c r="B22" s="83"/>
    </row>
  </sheetData>
  <sheetProtection algorithmName="SHA-512" hashValue="o8qSW9up9RBJ9lMAn12v8GzwXBNA5sFYZRTj5Zf0FkKSKt84b49p6k20ls4Z3tp72U21ZbG3HAp5JVUtU521Wg==" saltValue="ikT7zYB2oEpWEeCCClEaEg==" spinCount="100000" sheet="1" objects="1" scenarios="1"/>
  <mergeCells count="3">
    <mergeCell ref="C14:H18"/>
    <mergeCell ref="G13:H13"/>
    <mergeCell ref="I8:J8"/>
  </mergeCells>
  <conditionalFormatting sqref="F4:F9">
    <cfRule type="cellIs" dxfId="23" priority="4" operator="equal">
      <formula>0</formula>
    </cfRule>
  </conditionalFormatting>
  <conditionalFormatting sqref="F4:H4">
    <cfRule type="cellIs" dxfId="22" priority="3" operator="equal">
      <formula>0</formula>
    </cfRule>
  </conditionalFormatting>
  <dataValidations count="1">
    <dataValidation type="whole" operator="greaterThanOrEqual" allowBlank="1" showInputMessage="1" showErrorMessage="1" sqref="F4:H9" xr:uid="{00000000-0002-0000-0E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97" orientation="landscape" r:id="rId1"/>
  <headerFooter scaleWithDoc="0">
    <oddHeader>&amp;C&amp;G</oddHeader>
    <oddFooter>&amp;R&amp;"-,Negrita"I y II Ciclos&amp;"-,Normal", 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2">
    <pageSetUpPr fitToPage="1"/>
  </sheetPr>
  <dimension ref="B1:G69"/>
  <sheetViews>
    <sheetView showGridLines="0" zoomScale="90" zoomScaleNormal="90" zoomScaleSheetLayoutView="90" workbookViewId="0">
      <selection activeCell="L52" sqref="L52"/>
    </sheetView>
  </sheetViews>
  <sheetFormatPr baseColWidth="10" defaultColWidth="11.453125" defaultRowHeight="14" x14ac:dyDescent="0.35"/>
  <cols>
    <col min="1" max="1" width="7.36328125" style="85" customWidth="1"/>
    <col min="2" max="2" width="5.08984375" style="189" hidden="1" customWidth="1"/>
    <col min="3" max="3" width="64.08984375" style="85" customWidth="1"/>
    <col min="4" max="4" width="7.08984375" style="320" customWidth="1"/>
    <col min="5" max="7" width="13.08984375" style="85" customWidth="1"/>
    <col min="8" max="16384" width="11.453125" style="85"/>
  </cols>
  <sheetData>
    <row r="1" spans="2:7" ht="18" x14ac:dyDescent="0.4">
      <c r="C1" s="257" t="s">
        <v>14360</v>
      </c>
      <c r="D1" s="258"/>
      <c r="E1" s="259"/>
      <c r="F1" s="259"/>
      <c r="G1" s="259"/>
    </row>
    <row r="2" spans="2:7" ht="18.5" thickBot="1" x14ac:dyDescent="0.4">
      <c r="C2" s="260" t="s">
        <v>14318</v>
      </c>
      <c r="D2" s="261"/>
      <c r="E2" s="262"/>
      <c r="F2" s="262"/>
      <c r="G2" s="262"/>
    </row>
    <row r="3" spans="2:7" ht="30" customHeight="1" thickTop="1" thickBot="1" x14ac:dyDescent="0.4">
      <c r="B3" s="201">
        <v>1</v>
      </c>
      <c r="C3" s="263" t="s">
        <v>6954</v>
      </c>
      <c r="D3" s="264"/>
      <c r="E3" s="265" t="s">
        <v>0</v>
      </c>
      <c r="F3" s="266" t="s">
        <v>6952</v>
      </c>
      <c r="G3" s="267" t="s">
        <v>6953</v>
      </c>
    </row>
    <row r="4" spans="2:7" ht="19.5" customHeight="1" thickTop="1" thickBot="1" x14ac:dyDescent="0.4">
      <c r="B4" s="201">
        <v>2</v>
      </c>
      <c r="C4" s="268" t="s">
        <v>19215</v>
      </c>
      <c r="D4" s="269" t="str">
        <f>IF(AND(E4&gt;0,'CUADRO 8'!F4=0),"|**|","")</f>
        <v/>
      </c>
      <c r="E4" s="270">
        <f t="shared" ref="E4:E17" si="0">+F4+G4</f>
        <v>0</v>
      </c>
      <c r="F4" s="271">
        <f>+F5+F10+F15+F32+F43</f>
        <v>0</v>
      </c>
      <c r="G4" s="272">
        <f>+G5+G10+G15+G32+G43</f>
        <v>0</v>
      </c>
    </row>
    <row r="5" spans="2:7" ht="19.5" customHeight="1" x14ac:dyDescent="0.35">
      <c r="B5" s="201">
        <v>3</v>
      </c>
      <c r="C5" s="273" t="s">
        <v>21765</v>
      </c>
      <c r="D5" s="274" t="str">
        <f>IF(OR('CUADRO 8'!F5&gt;'CUADRO 9'!E5,'CUADRO 8'!G5&gt;'CUADRO 9'!F5,'CUADRO 8'!H5&gt;'CUADRO 9'!G5),"*","")</f>
        <v/>
      </c>
      <c r="E5" s="275">
        <f t="shared" si="0"/>
        <v>0</v>
      </c>
      <c r="F5" s="276">
        <f>SUM(F6:F9)</f>
        <v>0</v>
      </c>
      <c r="G5" s="277">
        <f>SUM(G6:G9)</f>
        <v>0</v>
      </c>
    </row>
    <row r="6" spans="2:7" ht="19.5" customHeight="1" x14ac:dyDescent="0.35">
      <c r="B6" s="201">
        <v>4</v>
      </c>
      <c r="C6" s="217" t="s">
        <v>6955</v>
      </c>
      <c r="D6" s="278"/>
      <c r="E6" s="146">
        <f t="shared" si="0"/>
        <v>0</v>
      </c>
      <c r="F6" s="219"/>
      <c r="G6" s="279"/>
    </row>
    <row r="7" spans="2:7" ht="19.5" customHeight="1" x14ac:dyDescent="0.35">
      <c r="B7" s="201">
        <v>5</v>
      </c>
      <c r="C7" s="217" t="s">
        <v>6956</v>
      </c>
      <c r="D7" s="278"/>
      <c r="E7" s="146">
        <f t="shared" si="0"/>
        <v>0</v>
      </c>
      <c r="F7" s="219"/>
      <c r="G7" s="279"/>
    </row>
    <row r="8" spans="2:7" ht="19.5" customHeight="1" x14ac:dyDescent="0.35">
      <c r="B8" s="201">
        <v>6</v>
      </c>
      <c r="C8" s="280" t="s">
        <v>12608</v>
      </c>
      <c r="D8" s="281"/>
      <c r="E8" s="282">
        <f t="shared" si="0"/>
        <v>0</v>
      </c>
      <c r="F8" s="283"/>
      <c r="G8" s="284"/>
    </row>
    <row r="9" spans="2:7" ht="19.5" customHeight="1" x14ac:dyDescent="0.35">
      <c r="B9" s="201">
        <v>7</v>
      </c>
      <c r="C9" s="226" t="s">
        <v>14362</v>
      </c>
      <c r="D9" s="285"/>
      <c r="E9" s="228">
        <f t="shared" si="0"/>
        <v>0</v>
      </c>
      <c r="F9" s="229"/>
      <c r="G9" s="286"/>
    </row>
    <row r="10" spans="2:7" ht="19.5" customHeight="1" x14ac:dyDescent="0.35">
      <c r="B10" s="201">
        <v>8</v>
      </c>
      <c r="C10" s="287" t="s">
        <v>21766</v>
      </c>
      <c r="D10" s="288" t="str">
        <f>IF(OR('CUADRO 8'!F6&gt;'CUADRO 9'!E10,'CUADRO 8'!G6&gt;'CUADRO 9'!F10,'CUADRO 8'!H6&gt;'CUADRO 9'!G10),"*","")</f>
        <v/>
      </c>
      <c r="E10" s="289">
        <f t="shared" si="0"/>
        <v>0</v>
      </c>
      <c r="F10" s="290">
        <f>SUM(F11:F14)</f>
        <v>0</v>
      </c>
      <c r="G10" s="168">
        <f>SUM(G11:G14)</f>
        <v>0</v>
      </c>
    </row>
    <row r="11" spans="2:7" ht="19.5" customHeight="1" x14ac:dyDescent="0.35">
      <c r="B11" s="201">
        <v>9</v>
      </c>
      <c r="C11" s="217" t="s">
        <v>12609</v>
      </c>
      <c r="D11" s="278"/>
      <c r="E11" s="146">
        <f t="shared" si="0"/>
        <v>0</v>
      </c>
      <c r="F11" s="219"/>
      <c r="G11" s="279"/>
    </row>
    <row r="12" spans="2:7" ht="19.5" customHeight="1" x14ac:dyDescent="0.35">
      <c r="B12" s="201">
        <v>10</v>
      </c>
      <c r="C12" s="217" t="s">
        <v>12610</v>
      </c>
      <c r="D12" s="278"/>
      <c r="E12" s="146">
        <f t="shared" si="0"/>
        <v>0</v>
      </c>
      <c r="F12" s="219"/>
      <c r="G12" s="279"/>
    </row>
    <row r="13" spans="2:7" ht="19.5" customHeight="1" x14ac:dyDescent="0.35">
      <c r="B13" s="201">
        <v>11</v>
      </c>
      <c r="C13" s="280" t="s">
        <v>12611</v>
      </c>
      <c r="D13" s="281"/>
      <c r="E13" s="282">
        <f t="shared" si="0"/>
        <v>0</v>
      </c>
      <c r="F13" s="283"/>
      <c r="G13" s="284"/>
    </row>
    <row r="14" spans="2:7" ht="19.5" customHeight="1" x14ac:dyDescent="0.35">
      <c r="B14" s="201">
        <v>12</v>
      </c>
      <c r="C14" s="226" t="s">
        <v>14363</v>
      </c>
      <c r="D14" s="285"/>
      <c r="E14" s="228">
        <f t="shared" si="0"/>
        <v>0</v>
      </c>
      <c r="F14" s="229"/>
      <c r="G14" s="286"/>
    </row>
    <row r="15" spans="2:7" ht="19.5" customHeight="1" x14ac:dyDescent="0.35">
      <c r="B15" s="201">
        <v>13</v>
      </c>
      <c r="C15" s="234" t="s">
        <v>6958</v>
      </c>
      <c r="D15" s="291" t="str">
        <f>IF(OR('CUADRO 8'!F7&gt;'CUADRO 9'!E15,'CUADRO 8'!G7&gt;'CUADRO 9'!F15,'CUADRO 8'!H7&gt;'CUADRO 9'!G15),"*","")</f>
        <v/>
      </c>
      <c r="E15" s="236">
        <f t="shared" si="0"/>
        <v>0</v>
      </c>
      <c r="F15" s="215">
        <f>SUM(F16:F31)</f>
        <v>0</v>
      </c>
      <c r="G15" s="292">
        <f>SUM(G16:G31)</f>
        <v>0</v>
      </c>
    </row>
    <row r="16" spans="2:7" ht="19.5" customHeight="1" x14ac:dyDescent="0.35">
      <c r="B16" s="201">
        <v>14</v>
      </c>
      <c r="C16" s="217" t="s">
        <v>12624</v>
      </c>
      <c r="D16" s="278"/>
      <c r="E16" s="146">
        <f t="shared" si="0"/>
        <v>0</v>
      </c>
      <c r="F16" s="219"/>
      <c r="G16" s="279"/>
    </row>
    <row r="17" spans="2:7" ht="19.5" customHeight="1" x14ac:dyDescent="0.35">
      <c r="B17" s="201">
        <v>15</v>
      </c>
      <c r="C17" s="217" t="s">
        <v>12615</v>
      </c>
      <c r="D17" s="278"/>
      <c r="E17" s="146">
        <f t="shared" si="0"/>
        <v>0</v>
      </c>
      <c r="F17" s="219"/>
      <c r="G17" s="279"/>
    </row>
    <row r="18" spans="2:7" ht="19.5" customHeight="1" x14ac:dyDescent="0.35">
      <c r="B18" s="201">
        <v>16</v>
      </c>
      <c r="C18" s="217" t="s">
        <v>6959</v>
      </c>
      <c r="D18" s="278"/>
      <c r="E18" s="146">
        <f t="shared" ref="E18:E31" si="1">+F18+G18</f>
        <v>0</v>
      </c>
      <c r="F18" s="219"/>
      <c r="G18" s="279"/>
    </row>
    <row r="19" spans="2:7" ht="19.5" customHeight="1" x14ac:dyDescent="0.35">
      <c r="B19" s="201">
        <v>17</v>
      </c>
      <c r="C19" s="217" t="s">
        <v>19</v>
      </c>
      <c r="D19" s="278"/>
      <c r="E19" s="146">
        <f t="shared" si="1"/>
        <v>0</v>
      </c>
      <c r="F19" s="219"/>
      <c r="G19" s="279"/>
    </row>
    <row r="20" spans="2:7" ht="19.5" customHeight="1" x14ac:dyDescent="0.35">
      <c r="B20" s="201">
        <v>18</v>
      </c>
      <c r="C20" s="217" t="s">
        <v>6947</v>
      </c>
      <c r="D20" s="278"/>
      <c r="E20" s="146">
        <f t="shared" si="1"/>
        <v>0</v>
      </c>
      <c r="F20" s="219"/>
      <c r="G20" s="279"/>
    </row>
    <row r="21" spans="2:7" ht="19.5" customHeight="1" x14ac:dyDescent="0.35">
      <c r="B21" s="201">
        <v>19</v>
      </c>
      <c r="C21" s="217" t="s">
        <v>7980</v>
      </c>
      <c r="D21" s="278"/>
      <c r="E21" s="146">
        <f t="shared" si="1"/>
        <v>0</v>
      </c>
      <c r="F21" s="219"/>
      <c r="G21" s="279"/>
    </row>
    <row r="22" spans="2:7" ht="19.5" customHeight="1" x14ac:dyDescent="0.35">
      <c r="B22" s="201">
        <v>20</v>
      </c>
      <c r="C22" s="217" t="s">
        <v>7981</v>
      </c>
      <c r="D22" s="278"/>
      <c r="E22" s="146">
        <f t="shared" si="1"/>
        <v>0</v>
      </c>
      <c r="F22" s="219"/>
      <c r="G22" s="279"/>
    </row>
    <row r="23" spans="2:7" ht="19.5" customHeight="1" x14ac:dyDescent="0.35">
      <c r="B23" s="201">
        <v>21</v>
      </c>
      <c r="C23" s="217" t="s">
        <v>7982</v>
      </c>
      <c r="D23" s="278"/>
      <c r="E23" s="146">
        <f t="shared" si="1"/>
        <v>0</v>
      </c>
      <c r="F23" s="219"/>
      <c r="G23" s="279"/>
    </row>
    <row r="24" spans="2:7" ht="19.5" customHeight="1" x14ac:dyDescent="0.35">
      <c r="B24" s="201">
        <v>22</v>
      </c>
      <c r="C24" s="293" t="s">
        <v>6949</v>
      </c>
      <c r="D24" s="294"/>
      <c r="E24" s="146">
        <f t="shared" si="1"/>
        <v>0</v>
      </c>
      <c r="F24" s="219"/>
      <c r="G24" s="279"/>
    </row>
    <row r="25" spans="2:7" ht="19.5" customHeight="1" x14ac:dyDescent="0.35">
      <c r="B25" s="201">
        <v>23</v>
      </c>
      <c r="C25" s="293" t="s">
        <v>6950</v>
      </c>
      <c r="D25" s="294"/>
      <c r="E25" s="146">
        <f t="shared" si="1"/>
        <v>0</v>
      </c>
      <c r="F25" s="219"/>
      <c r="G25" s="279"/>
    </row>
    <row r="26" spans="2:7" ht="19.5" customHeight="1" x14ac:dyDescent="0.35">
      <c r="B26" s="201">
        <v>24</v>
      </c>
      <c r="C26" s="293" t="s">
        <v>6948</v>
      </c>
      <c r="D26" s="294"/>
      <c r="E26" s="146">
        <f t="shared" si="1"/>
        <v>0</v>
      </c>
      <c r="F26" s="219"/>
      <c r="G26" s="279"/>
    </row>
    <row r="27" spans="2:7" ht="19.5" customHeight="1" x14ac:dyDescent="0.35">
      <c r="B27" s="201">
        <v>25</v>
      </c>
      <c r="C27" s="295" t="s">
        <v>15648</v>
      </c>
      <c r="D27" s="296"/>
      <c r="E27" s="146">
        <f t="shared" si="1"/>
        <v>0</v>
      </c>
      <c r="F27" s="219"/>
      <c r="G27" s="279"/>
    </row>
    <row r="28" spans="2:7" ht="19.5" customHeight="1" x14ac:dyDescent="0.35">
      <c r="B28" s="201">
        <v>26</v>
      </c>
      <c r="C28" s="295" t="s">
        <v>17234</v>
      </c>
      <c r="D28" s="297"/>
      <c r="E28" s="282">
        <f t="shared" si="1"/>
        <v>0</v>
      </c>
      <c r="F28" s="219"/>
      <c r="G28" s="284"/>
    </row>
    <row r="29" spans="2:7" ht="19.5" customHeight="1" x14ac:dyDescent="0.35">
      <c r="B29" s="201">
        <v>27</v>
      </c>
      <c r="C29" s="293" t="s">
        <v>6951</v>
      </c>
      <c r="D29" s="298"/>
      <c r="E29" s="282">
        <f t="shared" si="1"/>
        <v>0</v>
      </c>
      <c r="F29" s="219"/>
      <c r="G29" s="284"/>
    </row>
    <row r="30" spans="2:7" ht="19.5" customHeight="1" x14ac:dyDescent="0.35">
      <c r="B30" s="201">
        <v>28</v>
      </c>
      <c r="C30" s="295" t="s">
        <v>14365</v>
      </c>
      <c r="D30" s="297"/>
      <c r="E30" s="282">
        <f t="shared" si="1"/>
        <v>0</v>
      </c>
      <c r="F30" s="219"/>
      <c r="G30" s="284"/>
    </row>
    <row r="31" spans="2:7" ht="19.5" customHeight="1" x14ac:dyDescent="0.35">
      <c r="B31" s="201">
        <v>29</v>
      </c>
      <c r="C31" s="280" t="s">
        <v>12613</v>
      </c>
      <c r="D31" s="281"/>
      <c r="E31" s="282">
        <f t="shared" si="1"/>
        <v>0</v>
      </c>
      <c r="F31" s="283"/>
      <c r="G31" s="284"/>
    </row>
    <row r="32" spans="2:7" s="189" customFormat="1" ht="18" customHeight="1" x14ac:dyDescent="0.35">
      <c r="B32" s="201">
        <v>30</v>
      </c>
      <c r="C32" s="299" t="s">
        <v>12607</v>
      </c>
      <c r="D32" s="300" t="str">
        <f>IF(OR('CUADRO 8'!F8&gt;'CUADRO 9'!E32,'CUADRO 8'!G8&gt;'CUADRO 9'!F32,'CUADRO 8'!H8&gt;'CUADRO 9'!G32),"*","")</f>
        <v/>
      </c>
      <c r="E32" s="301">
        <f t="shared" ref="E32:E37" si="2">+F32+G32</f>
        <v>0</v>
      </c>
      <c r="F32" s="302">
        <f>SUM(F33:F42)</f>
        <v>0</v>
      </c>
      <c r="G32" s="303">
        <f>SUM(G33:G42)</f>
        <v>0</v>
      </c>
    </row>
    <row r="33" spans="2:7" s="189" customFormat="1" ht="18" customHeight="1" x14ac:dyDescent="0.35">
      <c r="B33" s="201">
        <v>31</v>
      </c>
      <c r="C33" s="217" t="s">
        <v>7979</v>
      </c>
      <c r="D33" s="304"/>
      <c r="E33" s="146">
        <f t="shared" si="2"/>
        <v>0</v>
      </c>
      <c r="F33" s="219"/>
      <c r="G33" s="279"/>
    </row>
    <row r="34" spans="2:7" s="189" customFormat="1" ht="18" customHeight="1" x14ac:dyDescent="0.35">
      <c r="B34" s="201">
        <v>32</v>
      </c>
      <c r="C34" s="217" t="s">
        <v>7969</v>
      </c>
      <c r="D34" s="304"/>
      <c r="E34" s="146">
        <f t="shared" si="2"/>
        <v>0</v>
      </c>
      <c r="F34" s="219"/>
      <c r="G34" s="279"/>
    </row>
    <row r="35" spans="2:7" s="189" customFormat="1" ht="18" customHeight="1" x14ac:dyDescent="0.35">
      <c r="B35" s="201">
        <v>33</v>
      </c>
      <c r="C35" s="217" t="s">
        <v>7970</v>
      </c>
      <c r="D35" s="304"/>
      <c r="E35" s="146">
        <f t="shared" si="2"/>
        <v>0</v>
      </c>
      <c r="F35" s="219"/>
      <c r="G35" s="279"/>
    </row>
    <row r="36" spans="2:7" s="189" customFormat="1" ht="18" customHeight="1" x14ac:dyDescent="0.35">
      <c r="B36" s="201">
        <v>34</v>
      </c>
      <c r="C36" s="225" t="s">
        <v>19231</v>
      </c>
      <c r="D36" s="305"/>
      <c r="E36" s="146">
        <f t="shared" si="2"/>
        <v>0</v>
      </c>
      <c r="F36" s="219"/>
      <c r="G36" s="279"/>
    </row>
    <row r="37" spans="2:7" s="189" customFormat="1" ht="18" customHeight="1" x14ac:dyDescent="0.35">
      <c r="B37" s="201">
        <v>35</v>
      </c>
      <c r="C37" s="225" t="s">
        <v>7977</v>
      </c>
      <c r="D37" s="305"/>
      <c r="E37" s="146">
        <f t="shared" si="2"/>
        <v>0</v>
      </c>
      <c r="F37" s="219"/>
      <c r="G37" s="279"/>
    </row>
    <row r="38" spans="2:7" s="189" customFormat="1" ht="18" customHeight="1" x14ac:dyDescent="0.35">
      <c r="B38" s="201">
        <v>36</v>
      </c>
      <c r="C38" s="225" t="s">
        <v>7971</v>
      </c>
      <c r="D38" s="305"/>
      <c r="E38" s="146">
        <f t="shared" ref="E38:E56" si="3">+F38+G38</f>
        <v>0</v>
      </c>
      <c r="F38" s="219"/>
      <c r="G38" s="279"/>
    </row>
    <row r="39" spans="2:7" s="189" customFormat="1" ht="18" customHeight="1" x14ac:dyDescent="0.35">
      <c r="B39" s="201">
        <v>37</v>
      </c>
      <c r="C39" s="225" t="s">
        <v>7974</v>
      </c>
      <c r="D39" s="305"/>
      <c r="E39" s="146">
        <f t="shared" si="3"/>
        <v>0</v>
      </c>
      <c r="F39" s="219"/>
      <c r="G39" s="279"/>
    </row>
    <row r="40" spans="2:7" s="189" customFormat="1" ht="18" customHeight="1" x14ac:dyDescent="0.35">
      <c r="B40" s="201">
        <v>38</v>
      </c>
      <c r="C40" s="225" t="s">
        <v>7976</v>
      </c>
      <c r="D40" s="305"/>
      <c r="E40" s="146">
        <f t="shared" si="3"/>
        <v>0</v>
      </c>
      <c r="F40" s="219"/>
      <c r="G40" s="279"/>
    </row>
    <row r="41" spans="2:7" s="189" customFormat="1" ht="18" customHeight="1" x14ac:dyDescent="0.35">
      <c r="B41" s="201">
        <v>39</v>
      </c>
      <c r="C41" s="225" t="s">
        <v>14364</v>
      </c>
      <c r="D41" s="305"/>
      <c r="E41" s="146">
        <f t="shared" si="3"/>
        <v>0</v>
      </c>
      <c r="F41" s="219"/>
      <c r="G41" s="279"/>
    </row>
    <row r="42" spans="2:7" s="189" customFormat="1" ht="18" customHeight="1" x14ac:dyDescent="0.35">
      <c r="B42" s="201">
        <v>40</v>
      </c>
      <c r="C42" s="306" t="s">
        <v>12612</v>
      </c>
      <c r="D42" s="307"/>
      <c r="E42" s="228">
        <f t="shared" si="3"/>
        <v>0</v>
      </c>
      <c r="F42" s="229"/>
      <c r="G42" s="286"/>
    </row>
    <row r="43" spans="2:7" s="189" customFormat="1" ht="18" customHeight="1" x14ac:dyDescent="0.35">
      <c r="B43" s="201">
        <v>41</v>
      </c>
      <c r="C43" s="308" t="s">
        <v>6960</v>
      </c>
      <c r="D43" s="300" t="str">
        <f>IF(OR('CUADRO 8'!F9&gt;'CUADRO 9'!E43,'CUADRO 8'!G9&gt;'CUADRO 9'!F43,'CUADRO 8'!H9&gt;'CUADRO 9'!G43),"*","")</f>
        <v/>
      </c>
      <c r="E43" s="289">
        <f t="shared" si="3"/>
        <v>0</v>
      </c>
      <c r="F43" s="290">
        <f>SUM(F44:F56)</f>
        <v>0</v>
      </c>
      <c r="G43" s="168">
        <f>SUM(G44:G56)</f>
        <v>0</v>
      </c>
    </row>
    <row r="44" spans="2:7" s="189" customFormat="1" ht="18" customHeight="1" x14ac:dyDescent="0.35">
      <c r="B44" s="201">
        <v>42</v>
      </c>
      <c r="C44" s="225" t="s">
        <v>19217</v>
      </c>
      <c r="D44" s="305"/>
      <c r="E44" s="146">
        <f t="shared" si="3"/>
        <v>0</v>
      </c>
      <c r="F44" s="219"/>
      <c r="G44" s="279"/>
    </row>
    <row r="45" spans="2:7" s="189" customFormat="1" ht="18" customHeight="1" x14ac:dyDescent="0.35">
      <c r="B45" s="201">
        <v>43</v>
      </c>
      <c r="C45" s="225" t="s">
        <v>8049</v>
      </c>
      <c r="D45" s="305"/>
      <c r="E45" s="146">
        <f t="shared" si="3"/>
        <v>0</v>
      </c>
      <c r="F45" s="219"/>
      <c r="G45" s="279"/>
    </row>
    <row r="46" spans="2:7" s="189" customFormat="1" ht="18" customHeight="1" x14ac:dyDescent="0.35">
      <c r="B46" s="201">
        <v>44</v>
      </c>
      <c r="C46" s="225" t="s">
        <v>8050</v>
      </c>
      <c r="D46" s="305"/>
      <c r="E46" s="146">
        <f t="shared" si="3"/>
        <v>0</v>
      </c>
      <c r="F46" s="219"/>
      <c r="G46" s="279"/>
    </row>
    <row r="47" spans="2:7" s="189" customFormat="1" ht="18" customHeight="1" x14ac:dyDescent="0.35">
      <c r="B47" s="201">
        <v>45</v>
      </c>
      <c r="C47" s="225" t="s">
        <v>7978</v>
      </c>
      <c r="D47" s="305"/>
      <c r="E47" s="146">
        <f t="shared" si="3"/>
        <v>0</v>
      </c>
      <c r="F47" s="219"/>
      <c r="G47" s="279"/>
    </row>
    <row r="48" spans="2:7" s="189" customFormat="1" ht="18" customHeight="1" x14ac:dyDescent="0.35">
      <c r="B48" s="201">
        <v>46</v>
      </c>
      <c r="C48" s="225" t="s">
        <v>19232</v>
      </c>
      <c r="D48" s="305"/>
      <c r="E48" s="146">
        <f t="shared" si="3"/>
        <v>0</v>
      </c>
      <c r="F48" s="219"/>
      <c r="G48" s="279"/>
    </row>
    <row r="49" spans="2:7" s="189" customFormat="1" ht="18" customHeight="1" x14ac:dyDescent="0.35">
      <c r="B49" s="201">
        <v>47</v>
      </c>
      <c r="C49" s="225" t="s">
        <v>19233</v>
      </c>
      <c r="D49" s="305"/>
      <c r="E49" s="146">
        <f t="shared" si="3"/>
        <v>0</v>
      </c>
      <c r="F49" s="219"/>
      <c r="G49" s="279"/>
    </row>
    <row r="50" spans="2:7" s="189" customFormat="1" ht="18" customHeight="1" x14ac:dyDescent="0.35">
      <c r="B50" s="201">
        <v>48</v>
      </c>
      <c r="C50" s="225" t="s">
        <v>19218</v>
      </c>
      <c r="D50" s="305"/>
      <c r="E50" s="146">
        <f t="shared" si="3"/>
        <v>0</v>
      </c>
      <c r="F50" s="219"/>
      <c r="G50" s="279"/>
    </row>
    <row r="51" spans="2:7" s="189" customFormat="1" ht="18" customHeight="1" x14ac:dyDescent="0.35">
      <c r="B51" s="201">
        <v>49</v>
      </c>
      <c r="C51" s="217" t="s">
        <v>19219</v>
      </c>
      <c r="D51" s="304"/>
      <c r="E51" s="146">
        <f t="shared" si="3"/>
        <v>0</v>
      </c>
      <c r="F51" s="219"/>
      <c r="G51" s="279"/>
    </row>
    <row r="52" spans="2:7" s="189" customFormat="1" ht="18" customHeight="1" x14ac:dyDescent="0.35">
      <c r="B52" s="201">
        <v>50</v>
      </c>
      <c r="C52" s="217" t="s">
        <v>19220</v>
      </c>
      <c r="D52" s="304"/>
      <c r="E52" s="146">
        <f t="shared" si="3"/>
        <v>0</v>
      </c>
      <c r="F52" s="219"/>
      <c r="G52" s="279"/>
    </row>
    <row r="53" spans="2:7" s="189" customFormat="1" ht="18" customHeight="1" x14ac:dyDescent="0.35">
      <c r="B53" s="201">
        <v>51</v>
      </c>
      <c r="C53" s="217" t="s">
        <v>19221</v>
      </c>
      <c r="D53" s="304"/>
      <c r="E53" s="146">
        <f t="shared" si="3"/>
        <v>0</v>
      </c>
      <c r="F53" s="219"/>
      <c r="G53" s="279"/>
    </row>
    <row r="54" spans="2:7" s="189" customFormat="1" ht="18" customHeight="1" x14ac:dyDescent="0.35">
      <c r="B54" s="201">
        <v>52</v>
      </c>
      <c r="C54" s="217" t="s">
        <v>19222</v>
      </c>
      <c r="D54" s="304"/>
      <c r="E54" s="146">
        <f t="shared" si="3"/>
        <v>0</v>
      </c>
      <c r="F54" s="219"/>
      <c r="G54" s="279"/>
    </row>
    <row r="55" spans="2:7" s="189" customFormat="1" ht="18" customHeight="1" x14ac:dyDescent="0.35">
      <c r="B55" s="201">
        <v>53</v>
      </c>
      <c r="C55" s="295" t="s">
        <v>19223</v>
      </c>
      <c r="D55" s="309"/>
      <c r="E55" s="146">
        <f t="shared" si="3"/>
        <v>0</v>
      </c>
      <c r="F55" s="219"/>
      <c r="G55" s="279"/>
    </row>
    <row r="56" spans="2:7" s="189" customFormat="1" ht="18" customHeight="1" thickBot="1" x14ac:dyDescent="0.4">
      <c r="B56" s="201">
        <v>54</v>
      </c>
      <c r="C56" s="280" t="s">
        <v>21767</v>
      </c>
      <c r="D56" s="310"/>
      <c r="E56" s="282">
        <f t="shared" si="3"/>
        <v>0</v>
      </c>
      <c r="F56" s="283"/>
      <c r="G56" s="284"/>
    </row>
    <row r="57" spans="2:7" s="189" customFormat="1" ht="19.75" customHeight="1" thickBot="1" x14ac:dyDescent="0.4">
      <c r="B57" s="201">
        <v>55</v>
      </c>
      <c r="C57" s="311" t="s">
        <v>12616</v>
      </c>
      <c r="D57" s="312" t="str">
        <f>IF(AND('CUADRO 1'!E20=0,E57=0),"",(IF(AND('CUADRO 1'!E20&gt;0,E57=0),"***","")))</f>
        <v/>
      </c>
      <c r="E57" s="313">
        <f>+F57+G57</f>
        <v>0</v>
      </c>
      <c r="F57" s="314"/>
      <c r="G57" s="315"/>
    </row>
    <row r="58" spans="2:7" s="189" customFormat="1" ht="18" customHeight="1" thickTop="1" x14ac:dyDescent="0.35">
      <c r="C58" s="782" t="s">
        <v>24830</v>
      </c>
      <c r="D58" s="782"/>
      <c r="E58" s="782"/>
      <c r="F58" s="782"/>
      <c r="G58" s="782"/>
    </row>
    <row r="59" spans="2:7" s="189" customFormat="1" ht="18" customHeight="1" x14ac:dyDescent="0.35">
      <c r="C59" s="783"/>
      <c r="D59" s="783"/>
      <c r="E59" s="783"/>
      <c r="F59" s="783"/>
      <c r="G59" s="783"/>
    </row>
    <row r="60" spans="2:7" s="189" customFormat="1" ht="18" customHeight="1" x14ac:dyDescent="0.35">
      <c r="C60" s="784" t="str">
        <f>IF(D4="|**|","|**| El Cuadro 8 no tiene información.","")</f>
        <v/>
      </c>
      <c r="D60" s="784"/>
      <c r="E60" s="784"/>
      <c r="F60" s="784"/>
      <c r="G60" s="784"/>
    </row>
    <row r="61" spans="2:7" s="189" customFormat="1" ht="18" customHeight="1" x14ac:dyDescent="0.35">
      <c r="C61" s="785" t="str">
        <f>IF(OR(D5="*",D10="*",D15="*",D32="*",D43="*"),"*  Los datos del Cuadro 8 son mayores a los reportados en este Cuadro. Recuerde, los datos de este Cuadro pueden ser mayores, en caso de que una persona desempeñe más de un cargo, sino, deben ser iguales a los indicados en el Cuadro 8.","")</f>
        <v/>
      </c>
      <c r="D61" s="785"/>
      <c r="E61" s="785"/>
      <c r="F61" s="785"/>
      <c r="G61" s="785"/>
    </row>
    <row r="62" spans="2:7" s="189" customFormat="1" ht="18" customHeight="1" x14ac:dyDescent="0.35">
      <c r="C62" s="785"/>
      <c r="D62" s="785"/>
      <c r="E62" s="785"/>
      <c r="F62" s="785"/>
      <c r="G62" s="785"/>
    </row>
    <row r="63" spans="2:7" s="189" customFormat="1" ht="18" customHeight="1" x14ac:dyDescent="0.35">
      <c r="C63" s="785"/>
      <c r="D63" s="785"/>
      <c r="E63" s="785"/>
      <c r="F63" s="785"/>
      <c r="G63" s="785"/>
    </row>
    <row r="64" spans="2:7" s="189" customFormat="1" ht="18" customHeight="1" x14ac:dyDescent="0.35">
      <c r="C64" s="317" t="str">
        <f>IF(D57="***","*** Indique los docentes que atienden los Proyectos de Educación Abierta.","")</f>
        <v/>
      </c>
      <c r="D64" s="317"/>
      <c r="E64" s="317"/>
      <c r="F64" s="317"/>
      <c r="G64" s="317"/>
    </row>
    <row r="65" spans="2:7" ht="26.25" customHeight="1" x14ac:dyDescent="0.35">
      <c r="C65" s="254" t="s">
        <v>12575</v>
      </c>
      <c r="D65" s="318"/>
      <c r="E65" s="256"/>
      <c r="F65" s="319"/>
      <c r="G65" s="319"/>
    </row>
    <row r="66" spans="2:7" ht="21" customHeight="1" x14ac:dyDescent="0.35">
      <c r="B66" s="201">
        <v>56</v>
      </c>
      <c r="C66" s="765"/>
      <c r="D66" s="766"/>
      <c r="E66" s="766"/>
      <c r="F66" s="766"/>
      <c r="G66" s="767"/>
    </row>
    <row r="67" spans="2:7" ht="21" customHeight="1" x14ac:dyDescent="0.35">
      <c r="C67" s="768"/>
      <c r="D67" s="769"/>
      <c r="E67" s="769"/>
      <c r="F67" s="769"/>
      <c r="G67" s="770"/>
    </row>
    <row r="68" spans="2:7" ht="21" customHeight="1" x14ac:dyDescent="0.35">
      <c r="C68" s="768"/>
      <c r="D68" s="769"/>
      <c r="E68" s="769"/>
      <c r="F68" s="769"/>
      <c r="G68" s="770"/>
    </row>
    <row r="69" spans="2:7" ht="21" customHeight="1" x14ac:dyDescent="0.35">
      <c r="C69" s="771"/>
      <c r="D69" s="772"/>
      <c r="E69" s="772"/>
      <c r="F69" s="772"/>
      <c r="G69" s="773"/>
    </row>
  </sheetData>
  <sheetProtection algorithmName="SHA-512" hashValue="5TBFG6w8peHWjmapvdGE1uqNwrwPuAOPm+ncDRRq0AjJ01YHPyL/WLe9oqSZ7e1aBz860RNeXqTrqAGQUY3orA==" saltValue="Y13BCi2YeGm8h2d9kjMD8A==" spinCount="100000" sheet="1" objects="1" scenarios="1"/>
  <mergeCells count="4">
    <mergeCell ref="C66:G69"/>
    <mergeCell ref="C58:G59"/>
    <mergeCell ref="C60:G60"/>
    <mergeCell ref="C61:G63"/>
  </mergeCells>
  <conditionalFormatting sqref="E4:G5 E6:E57 F10:G10 F15:G15 F32:G32 F43:G43">
    <cfRule type="cellIs" dxfId="21" priority="5" operator="equal">
      <formula>0</formula>
    </cfRule>
  </conditionalFormatting>
  <dataValidations count="1">
    <dataValidation type="whole" operator="greaterThanOrEqual" allowBlank="1" showInputMessage="1" showErrorMessage="1" sqref="E4:G59" xr:uid="{00000000-0002-0000-0F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41" orientation="landscape" r:id="rId1"/>
  <headerFooter scaleWithDoc="0">
    <oddHeader>&amp;C&amp;G</oddHeader>
    <oddFooter>&amp;R&amp;"-,Negrita"I y II Ciclos&amp;"-,Normal", 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3">
    <pageSetUpPr fitToPage="1"/>
  </sheetPr>
  <dimension ref="B1:M39"/>
  <sheetViews>
    <sheetView showGridLines="0" zoomScale="90" zoomScaleNormal="90" zoomScaleSheetLayoutView="90" workbookViewId="0">
      <selection activeCell="A2" sqref="A2"/>
    </sheetView>
  </sheetViews>
  <sheetFormatPr baseColWidth="10" defaultColWidth="11.453125" defaultRowHeight="14" x14ac:dyDescent="0.35"/>
  <cols>
    <col min="1" max="1" width="5.81640625" style="85" customWidth="1"/>
    <col min="2" max="2" width="5.08984375" style="189" hidden="1" customWidth="1"/>
    <col min="3" max="3" width="57.453125" style="85" customWidth="1"/>
    <col min="4" max="4" width="5" style="255" customWidth="1"/>
    <col min="5" max="13" width="9.36328125" style="85" customWidth="1"/>
    <col min="14" max="16384" width="11.453125" style="85"/>
  </cols>
  <sheetData>
    <row r="1" spans="2:13" ht="18" x14ac:dyDescent="0.35">
      <c r="C1" s="84" t="s">
        <v>14315</v>
      </c>
      <c r="D1" s="196"/>
      <c r="E1" s="197"/>
      <c r="I1" s="86"/>
      <c r="J1" s="86"/>
      <c r="K1" s="86"/>
      <c r="L1" s="86"/>
      <c r="M1" s="86"/>
    </row>
    <row r="2" spans="2:13" ht="18.5" thickBot="1" x14ac:dyDescent="0.4">
      <c r="C2" s="198" t="s">
        <v>18526</v>
      </c>
      <c r="D2" s="199"/>
      <c r="E2" s="200"/>
      <c r="F2" s="200"/>
      <c r="G2" s="200"/>
      <c r="H2" s="200"/>
      <c r="I2" s="200"/>
      <c r="J2" s="200"/>
      <c r="K2" s="200"/>
      <c r="L2" s="200"/>
      <c r="M2" s="200"/>
    </row>
    <row r="3" spans="2:13" s="189" customFormat="1" ht="37.25" customHeight="1" thickTop="1" thickBot="1" x14ac:dyDescent="0.4">
      <c r="B3" s="201">
        <v>1</v>
      </c>
      <c r="C3" s="788" t="s">
        <v>6954</v>
      </c>
      <c r="D3" s="789"/>
      <c r="E3" s="202" t="s">
        <v>0</v>
      </c>
      <c r="F3" s="203" t="s">
        <v>14374</v>
      </c>
      <c r="G3" s="203" t="s">
        <v>14375</v>
      </c>
      <c r="H3" s="203" t="s">
        <v>14376</v>
      </c>
      <c r="I3" s="203" t="s">
        <v>14377</v>
      </c>
      <c r="J3" s="203" t="s">
        <v>14378</v>
      </c>
      <c r="K3" s="203" t="s">
        <v>14379</v>
      </c>
      <c r="L3" s="204" t="s">
        <v>12614</v>
      </c>
      <c r="M3" s="205" t="s">
        <v>6957</v>
      </c>
    </row>
    <row r="4" spans="2:13" ht="24.75" customHeight="1" thickTop="1" thickBot="1" x14ac:dyDescent="0.4">
      <c r="B4" s="201">
        <v>2</v>
      </c>
      <c r="C4" s="206" t="s">
        <v>19214</v>
      </c>
      <c r="D4" s="207"/>
      <c r="E4" s="208">
        <f t="shared" ref="E4:M4" si="0">+E5+E22</f>
        <v>0</v>
      </c>
      <c r="F4" s="209">
        <f t="shared" si="0"/>
        <v>0</v>
      </c>
      <c r="G4" s="210">
        <f t="shared" si="0"/>
        <v>0</v>
      </c>
      <c r="H4" s="210">
        <f t="shared" si="0"/>
        <v>0</v>
      </c>
      <c r="I4" s="210">
        <f t="shared" si="0"/>
        <v>0</v>
      </c>
      <c r="J4" s="210">
        <f t="shared" si="0"/>
        <v>0</v>
      </c>
      <c r="K4" s="210">
        <f t="shared" si="0"/>
        <v>0</v>
      </c>
      <c r="L4" s="209">
        <f t="shared" si="0"/>
        <v>0</v>
      </c>
      <c r="M4" s="211">
        <f t="shared" si="0"/>
        <v>0</v>
      </c>
    </row>
    <row r="5" spans="2:13" ht="22.5" customHeight="1" x14ac:dyDescent="0.35">
      <c r="B5" s="201">
        <v>3</v>
      </c>
      <c r="C5" s="212" t="s">
        <v>6958</v>
      </c>
      <c r="D5" s="213"/>
      <c r="E5" s="214">
        <f t="shared" ref="E5:M5" si="1">SUM(E6:E21)</f>
        <v>0</v>
      </c>
      <c r="F5" s="215">
        <f t="shared" si="1"/>
        <v>0</v>
      </c>
      <c r="G5" s="215">
        <f t="shared" si="1"/>
        <v>0</v>
      </c>
      <c r="H5" s="215">
        <f t="shared" si="1"/>
        <v>0</v>
      </c>
      <c r="I5" s="215">
        <f t="shared" si="1"/>
        <v>0</v>
      </c>
      <c r="J5" s="215">
        <f t="shared" si="1"/>
        <v>0</v>
      </c>
      <c r="K5" s="215">
        <f t="shared" si="1"/>
        <v>0</v>
      </c>
      <c r="L5" s="215">
        <f t="shared" si="1"/>
        <v>0</v>
      </c>
      <c r="M5" s="216">
        <f t="shared" si="1"/>
        <v>0</v>
      </c>
    </row>
    <row r="6" spans="2:13" ht="22.5" customHeight="1" x14ac:dyDescent="0.35">
      <c r="B6" s="201">
        <v>4</v>
      </c>
      <c r="C6" s="217" t="s">
        <v>12624</v>
      </c>
      <c r="D6" s="218" t="str">
        <f>IF(AND(E6&lt;&gt;'CUADRO 9'!E16),"**","")</f>
        <v/>
      </c>
      <c r="E6" s="146">
        <f t="shared" ref="E6:E21" si="2">SUM(F6:M6)</f>
        <v>0</v>
      </c>
      <c r="F6" s="219"/>
      <c r="G6" s="220"/>
      <c r="H6" s="220"/>
      <c r="I6" s="220"/>
      <c r="J6" s="220"/>
      <c r="K6" s="220"/>
      <c r="L6" s="219"/>
      <c r="M6" s="221"/>
    </row>
    <row r="7" spans="2:13" ht="22.5" customHeight="1" x14ac:dyDescent="0.35">
      <c r="B7" s="201">
        <v>5</v>
      </c>
      <c r="C7" s="217" t="s">
        <v>12615</v>
      </c>
      <c r="D7" s="218" t="str">
        <f>IF(AND(E7&lt;&gt;'CUADRO 9'!E17),"**","")</f>
        <v/>
      </c>
      <c r="E7" s="146">
        <f t="shared" si="2"/>
        <v>0</v>
      </c>
      <c r="F7" s="219"/>
      <c r="G7" s="220"/>
      <c r="H7" s="220"/>
      <c r="I7" s="220"/>
      <c r="J7" s="220"/>
      <c r="K7" s="220"/>
      <c r="L7" s="219"/>
      <c r="M7" s="221"/>
    </row>
    <row r="8" spans="2:13" ht="22.5" customHeight="1" x14ac:dyDescent="0.35">
      <c r="B8" s="201">
        <v>6</v>
      </c>
      <c r="C8" s="217" t="s">
        <v>6959</v>
      </c>
      <c r="D8" s="218" t="str">
        <f>IF(AND(E8&lt;&gt;'CUADRO 9'!E18),"**","")</f>
        <v/>
      </c>
      <c r="E8" s="146">
        <f t="shared" si="2"/>
        <v>0</v>
      </c>
      <c r="F8" s="219"/>
      <c r="G8" s="220"/>
      <c r="H8" s="220"/>
      <c r="I8" s="220"/>
      <c r="J8" s="220"/>
      <c r="K8" s="220"/>
      <c r="L8" s="219"/>
      <c r="M8" s="221"/>
    </row>
    <row r="9" spans="2:13" ht="22.5" customHeight="1" x14ac:dyDescent="0.35">
      <c r="B9" s="201">
        <v>7</v>
      </c>
      <c r="C9" s="217" t="s">
        <v>19</v>
      </c>
      <c r="D9" s="218" t="str">
        <f>IF(AND(E9&lt;&gt;'CUADRO 9'!E19),"**","")</f>
        <v/>
      </c>
      <c r="E9" s="146">
        <f t="shared" si="2"/>
        <v>0</v>
      </c>
      <c r="F9" s="219"/>
      <c r="G9" s="220"/>
      <c r="H9" s="220"/>
      <c r="I9" s="220"/>
      <c r="J9" s="220"/>
      <c r="K9" s="220"/>
      <c r="L9" s="219"/>
      <c r="M9" s="221"/>
    </row>
    <row r="10" spans="2:13" ht="22.5" customHeight="1" x14ac:dyDescent="0.35">
      <c r="B10" s="201">
        <v>8</v>
      </c>
      <c r="C10" s="217" t="s">
        <v>6947</v>
      </c>
      <c r="D10" s="218" t="str">
        <f>IF(AND(E10&lt;&gt;'CUADRO 9'!E20),"**","")</f>
        <v/>
      </c>
      <c r="E10" s="146">
        <f t="shared" si="2"/>
        <v>0</v>
      </c>
      <c r="F10" s="219"/>
      <c r="G10" s="222"/>
      <c r="H10" s="222"/>
      <c r="I10" s="222"/>
      <c r="J10" s="222"/>
      <c r="K10" s="222"/>
      <c r="L10" s="219"/>
      <c r="M10" s="221"/>
    </row>
    <row r="11" spans="2:13" ht="22.5" customHeight="1" x14ac:dyDescent="0.35">
      <c r="B11" s="201">
        <v>9</v>
      </c>
      <c r="C11" s="217" t="s">
        <v>7980</v>
      </c>
      <c r="D11" s="218" t="str">
        <f>IF(AND(E11&lt;&gt;'CUADRO 9'!E21),"**","")</f>
        <v/>
      </c>
      <c r="E11" s="146">
        <f t="shared" si="2"/>
        <v>0</v>
      </c>
      <c r="F11" s="219"/>
      <c r="G11" s="222"/>
      <c r="H11" s="222"/>
      <c r="I11" s="222"/>
      <c r="J11" s="222"/>
      <c r="K11" s="222"/>
      <c r="L11" s="219"/>
      <c r="M11" s="221"/>
    </row>
    <row r="12" spans="2:13" ht="22.5" customHeight="1" x14ac:dyDescent="0.3">
      <c r="B12" s="201">
        <v>10</v>
      </c>
      <c r="C12" s="217" t="s">
        <v>7981</v>
      </c>
      <c r="D12" s="218" t="str">
        <f>IF(AND(E12&lt;&gt;'CUADRO 9'!E22),"**","")</f>
        <v/>
      </c>
      <c r="E12" s="146">
        <f t="shared" si="2"/>
        <v>0</v>
      </c>
      <c r="F12" s="219"/>
      <c r="G12" s="222"/>
      <c r="H12" s="223"/>
      <c r="I12" s="222"/>
      <c r="J12" s="223"/>
      <c r="K12" s="223"/>
      <c r="L12" s="219"/>
      <c r="M12" s="224"/>
    </row>
    <row r="13" spans="2:13" ht="22.5" customHeight="1" x14ac:dyDescent="0.3">
      <c r="B13" s="201">
        <v>11</v>
      </c>
      <c r="C13" s="217" t="s">
        <v>7982</v>
      </c>
      <c r="D13" s="218" t="str">
        <f>IF(AND(E13&lt;&gt;'CUADRO 9'!E23),"**","")</f>
        <v/>
      </c>
      <c r="E13" s="146">
        <f t="shared" si="2"/>
        <v>0</v>
      </c>
      <c r="F13" s="219"/>
      <c r="G13" s="222"/>
      <c r="H13" s="223"/>
      <c r="I13" s="222"/>
      <c r="J13" s="223"/>
      <c r="K13" s="223"/>
      <c r="L13" s="219"/>
      <c r="M13" s="224"/>
    </row>
    <row r="14" spans="2:13" ht="22.5" customHeight="1" x14ac:dyDescent="0.35">
      <c r="B14" s="201">
        <v>12</v>
      </c>
      <c r="C14" s="217" t="s">
        <v>6949</v>
      </c>
      <c r="D14" s="218" t="str">
        <f>IF(AND(E14&lt;&gt;'CUADRO 9'!E24),"**","")</f>
        <v/>
      </c>
      <c r="E14" s="146">
        <f t="shared" si="2"/>
        <v>0</v>
      </c>
      <c r="F14" s="219"/>
      <c r="G14" s="220"/>
      <c r="H14" s="220"/>
      <c r="I14" s="220"/>
      <c r="J14" s="220"/>
      <c r="K14" s="220"/>
      <c r="L14" s="219"/>
      <c r="M14" s="221"/>
    </row>
    <row r="15" spans="2:13" ht="22.5" customHeight="1" x14ac:dyDescent="0.35">
      <c r="B15" s="201">
        <v>13</v>
      </c>
      <c r="C15" s="217" t="s">
        <v>6950</v>
      </c>
      <c r="D15" s="218" t="str">
        <f>IF(AND(E15&lt;&gt;'CUADRO 9'!E25),"**","")</f>
        <v/>
      </c>
      <c r="E15" s="146">
        <f t="shared" si="2"/>
        <v>0</v>
      </c>
      <c r="F15" s="219"/>
      <c r="G15" s="220"/>
      <c r="H15" s="220"/>
      <c r="I15" s="220"/>
      <c r="J15" s="220"/>
      <c r="K15" s="220"/>
      <c r="L15" s="219"/>
      <c r="M15" s="221"/>
    </row>
    <row r="16" spans="2:13" ht="22.5" customHeight="1" x14ac:dyDescent="0.35">
      <c r="B16" s="201">
        <v>14</v>
      </c>
      <c r="C16" s="217" t="s">
        <v>6948</v>
      </c>
      <c r="D16" s="218" t="str">
        <f>IF(AND(E16&lt;&gt;'CUADRO 9'!E26),"**","")</f>
        <v/>
      </c>
      <c r="E16" s="146">
        <f t="shared" si="2"/>
        <v>0</v>
      </c>
      <c r="F16" s="219"/>
      <c r="G16" s="220"/>
      <c r="H16" s="220"/>
      <c r="I16" s="220"/>
      <c r="J16" s="220"/>
      <c r="K16" s="220"/>
      <c r="L16" s="219"/>
      <c r="M16" s="221"/>
    </row>
    <row r="17" spans="2:13" ht="22.5" customHeight="1" x14ac:dyDescent="0.35">
      <c r="B17" s="201">
        <v>15</v>
      </c>
      <c r="C17" s="225" t="s">
        <v>15648</v>
      </c>
      <c r="D17" s="218" t="str">
        <f>IF(AND(E17&lt;&gt;'CUADRO 9'!E27),"**","")</f>
        <v/>
      </c>
      <c r="E17" s="146">
        <f>SUM(F17:M17)</f>
        <v>0</v>
      </c>
      <c r="F17" s="219"/>
      <c r="G17" s="220"/>
      <c r="H17" s="220"/>
      <c r="I17" s="220"/>
      <c r="J17" s="220"/>
      <c r="K17" s="220"/>
      <c r="L17" s="219"/>
      <c r="M17" s="221"/>
    </row>
    <row r="18" spans="2:13" ht="22.5" customHeight="1" x14ac:dyDescent="0.35">
      <c r="B18" s="201">
        <v>16</v>
      </c>
      <c r="C18" s="225" t="s">
        <v>17234</v>
      </c>
      <c r="D18" s="218" t="str">
        <f>IF(AND(E18&lt;&gt;'CUADRO 9'!E28),"**","")</f>
        <v/>
      </c>
      <c r="E18" s="146">
        <f t="shared" ref="E18:E20" si="3">SUM(F18:M18)</f>
        <v>0</v>
      </c>
      <c r="F18" s="219"/>
      <c r="G18" s="220"/>
      <c r="H18" s="220"/>
      <c r="I18" s="220"/>
      <c r="J18" s="220"/>
      <c r="K18" s="220"/>
      <c r="L18" s="219"/>
      <c r="M18" s="221"/>
    </row>
    <row r="19" spans="2:13" ht="22.5" customHeight="1" x14ac:dyDescent="0.35">
      <c r="B19" s="201">
        <v>17</v>
      </c>
      <c r="C19" s="217" t="s">
        <v>6951</v>
      </c>
      <c r="D19" s="218" t="str">
        <f>IF(AND(E19&lt;&gt;'CUADRO 9'!E29),"**","")</f>
        <v/>
      </c>
      <c r="E19" s="146">
        <f t="shared" ref="E19" si="4">SUM(F19:M19)</f>
        <v>0</v>
      </c>
      <c r="F19" s="219"/>
      <c r="G19" s="220"/>
      <c r="H19" s="220"/>
      <c r="I19" s="220"/>
      <c r="J19" s="220"/>
      <c r="K19" s="220"/>
      <c r="L19" s="219"/>
      <c r="M19" s="221"/>
    </row>
    <row r="20" spans="2:13" ht="22.5" customHeight="1" x14ac:dyDescent="0.35">
      <c r="B20" s="201">
        <v>18</v>
      </c>
      <c r="C20" s="217" t="s">
        <v>14366</v>
      </c>
      <c r="D20" s="218" t="str">
        <f>IF(AND(E20&lt;&gt;'CUADRO 9'!E30),"**","")</f>
        <v/>
      </c>
      <c r="E20" s="146">
        <f t="shared" si="3"/>
        <v>0</v>
      </c>
      <c r="F20" s="219"/>
      <c r="G20" s="220"/>
      <c r="H20" s="220"/>
      <c r="I20" s="220"/>
      <c r="J20" s="220"/>
      <c r="K20" s="220"/>
      <c r="L20" s="219"/>
      <c r="M20" s="221"/>
    </row>
    <row r="21" spans="2:13" ht="22.5" customHeight="1" x14ac:dyDescent="0.35">
      <c r="B21" s="201">
        <v>19</v>
      </c>
      <c r="C21" s="226" t="s">
        <v>12613</v>
      </c>
      <c r="D21" s="227" t="str">
        <f>IF(AND(E21&lt;&gt;'CUADRO 9'!E31),"**","")</f>
        <v/>
      </c>
      <c r="E21" s="228">
        <f t="shared" si="2"/>
        <v>0</v>
      </c>
      <c r="F21" s="229"/>
      <c r="G21" s="230"/>
      <c r="H21" s="231"/>
      <c r="I21" s="231"/>
      <c r="J21" s="231"/>
      <c r="K21" s="231"/>
      <c r="L21" s="232"/>
      <c r="M21" s="233"/>
    </row>
    <row r="22" spans="2:13" ht="22.5" customHeight="1" x14ac:dyDescent="0.35">
      <c r="B22" s="201">
        <v>20</v>
      </c>
      <c r="C22" s="234" t="s">
        <v>12607</v>
      </c>
      <c r="D22" s="235"/>
      <c r="E22" s="236">
        <f t="shared" ref="E22:M22" si="5">SUM(E23:E32)</f>
        <v>0</v>
      </c>
      <c r="F22" s="215">
        <f t="shared" si="5"/>
        <v>0</v>
      </c>
      <c r="G22" s="237">
        <f t="shared" si="5"/>
        <v>0</v>
      </c>
      <c r="H22" s="237">
        <f t="shared" si="5"/>
        <v>0</v>
      </c>
      <c r="I22" s="237">
        <f t="shared" si="5"/>
        <v>0</v>
      </c>
      <c r="J22" s="237">
        <f t="shared" si="5"/>
        <v>0</v>
      </c>
      <c r="K22" s="237">
        <f t="shared" si="5"/>
        <v>0</v>
      </c>
      <c r="L22" s="215">
        <f t="shared" si="5"/>
        <v>0</v>
      </c>
      <c r="M22" s="238">
        <f t="shared" si="5"/>
        <v>0</v>
      </c>
    </row>
    <row r="23" spans="2:13" ht="22.5" customHeight="1" x14ac:dyDescent="0.35">
      <c r="B23" s="201">
        <v>21</v>
      </c>
      <c r="C23" s="217" t="s">
        <v>7979</v>
      </c>
      <c r="D23" s="218" t="str">
        <f>IF(AND(E23&lt;&gt;'CUADRO 9'!E33),"**","")</f>
        <v/>
      </c>
      <c r="E23" s="146">
        <f t="shared" ref="E23:E32" si="6">SUM(F23:M23)</f>
        <v>0</v>
      </c>
      <c r="F23" s="219"/>
      <c r="G23" s="220"/>
      <c r="H23" s="220"/>
      <c r="I23" s="220"/>
      <c r="J23" s="220"/>
      <c r="K23" s="220"/>
      <c r="L23" s="219"/>
      <c r="M23" s="221"/>
    </row>
    <row r="24" spans="2:13" ht="22.5" customHeight="1" x14ac:dyDescent="0.35">
      <c r="B24" s="201">
        <v>22</v>
      </c>
      <c r="C24" s="217" t="s">
        <v>7969</v>
      </c>
      <c r="D24" s="218" t="str">
        <f>IF(AND(E24&lt;&gt;'CUADRO 9'!E34),"**","")</f>
        <v/>
      </c>
      <c r="E24" s="146">
        <f t="shared" si="6"/>
        <v>0</v>
      </c>
      <c r="F24" s="219"/>
      <c r="G24" s="220"/>
      <c r="H24" s="220"/>
      <c r="I24" s="220"/>
      <c r="J24" s="220"/>
      <c r="K24" s="220"/>
      <c r="L24" s="219"/>
      <c r="M24" s="221"/>
    </row>
    <row r="25" spans="2:13" ht="22.5" customHeight="1" x14ac:dyDescent="0.35">
      <c r="B25" s="201">
        <v>23</v>
      </c>
      <c r="C25" s="217" t="s">
        <v>7970</v>
      </c>
      <c r="D25" s="218" t="str">
        <f>IF(AND(E25&lt;&gt;'CUADRO 9'!E35),"**","")</f>
        <v/>
      </c>
      <c r="E25" s="146">
        <f t="shared" si="6"/>
        <v>0</v>
      </c>
      <c r="F25" s="219"/>
      <c r="G25" s="220"/>
      <c r="H25" s="220"/>
      <c r="I25" s="220"/>
      <c r="J25" s="220"/>
      <c r="K25" s="220"/>
      <c r="L25" s="219"/>
      <c r="M25" s="221"/>
    </row>
    <row r="26" spans="2:13" ht="22.5" customHeight="1" x14ac:dyDescent="0.35">
      <c r="B26" s="201">
        <v>24</v>
      </c>
      <c r="C26" s="225" t="s">
        <v>19231</v>
      </c>
      <c r="D26" s="218" t="str">
        <f>IF(AND(E26&lt;&gt;'CUADRO 9'!E36),"**","")</f>
        <v/>
      </c>
      <c r="E26" s="146">
        <f t="shared" si="6"/>
        <v>0</v>
      </c>
      <c r="F26" s="219"/>
      <c r="G26" s="220"/>
      <c r="H26" s="220"/>
      <c r="I26" s="220"/>
      <c r="J26" s="220"/>
      <c r="K26" s="220"/>
      <c r="L26" s="219"/>
      <c r="M26" s="221"/>
    </row>
    <row r="27" spans="2:13" ht="22.5" customHeight="1" x14ac:dyDescent="0.35">
      <c r="B27" s="201">
        <v>25</v>
      </c>
      <c r="C27" s="217" t="s">
        <v>7977</v>
      </c>
      <c r="D27" s="218" t="str">
        <f>IF(AND(E27&lt;&gt;'CUADRO 9'!E37),"**","")</f>
        <v/>
      </c>
      <c r="E27" s="146">
        <f t="shared" si="6"/>
        <v>0</v>
      </c>
      <c r="F27" s="219"/>
      <c r="G27" s="220"/>
      <c r="H27" s="220"/>
      <c r="I27" s="220"/>
      <c r="J27" s="220"/>
      <c r="K27" s="220"/>
      <c r="L27" s="219"/>
      <c r="M27" s="221"/>
    </row>
    <row r="28" spans="2:13" ht="22.5" customHeight="1" x14ac:dyDescent="0.35">
      <c r="B28" s="201">
        <v>26</v>
      </c>
      <c r="C28" s="217" t="s">
        <v>7971</v>
      </c>
      <c r="D28" s="239" t="str">
        <f>IF(AND(E28&lt;&gt;'CUADRO 9'!E38),"**","")</f>
        <v/>
      </c>
      <c r="E28" s="146">
        <f t="shared" si="6"/>
        <v>0</v>
      </c>
      <c r="F28" s="219"/>
      <c r="G28" s="220"/>
      <c r="H28" s="220"/>
      <c r="I28" s="220"/>
      <c r="J28" s="220"/>
      <c r="K28" s="220"/>
      <c r="L28" s="219"/>
      <c r="M28" s="221"/>
    </row>
    <row r="29" spans="2:13" ht="22.5" customHeight="1" x14ac:dyDescent="0.35">
      <c r="B29" s="201">
        <v>27</v>
      </c>
      <c r="C29" s="217" t="s">
        <v>7974</v>
      </c>
      <c r="D29" s="240" t="str">
        <f>IF(AND(E29&lt;&gt;'CUADRO 9'!E39),"**","")</f>
        <v/>
      </c>
      <c r="E29" s="146">
        <f t="shared" si="6"/>
        <v>0</v>
      </c>
      <c r="F29" s="219"/>
      <c r="G29" s="220"/>
      <c r="H29" s="220"/>
      <c r="I29" s="220"/>
      <c r="J29" s="220"/>
      <c r="K29" s="220"/>
      <c r="L29" s="219"/>
      <c r="M29" s="221"/>
    </row>
    <row r="30" spans="2:13" ht="22.5" customHeight="1" x14ac:dyDescent="0.35">
      <c r="B30" s="201">
        <v>28</v>
      </c>
      <c r="C30" s="217" t="s">
        <v>7976</v>
      </c>
      <c r="D30" s="241" t="str">
        <f>IF(AND(E30&lt;&gt;'CUADRO 9'!E40),"**","")</f>
        <v/>
      </c>
      <c r="E30" s="146">
        <f t="shared" si="6"/>
        <v>0</v>
      </c>
      <c r="F30" s="219"/>
      <c r="G30" s="220"/>
      <c r="H30" s="220"/>
      <c r="I30" s="220"/>
      <c r="J30" s="220"/>
      <c r="K30" s="220"/>
      <c r="L30" s="219"/>
      <c r="M30" s="221"/>
    </row>
    <row r="31" spans="2:13" ht="22.5" customHeight="1" x14ac:dyDescent="0.35">
      <c r="B31" s="201">
        <v>29</v>
      </c>
      <c r="C31" s="217" t="s">
        <v>14364</v>
      </c>
      <c r="D31" s="218" t="str">
        <f>IF(AND(E31&lt;&gt;'CUADRO 9'!E41),"**","")</f>
        <v/>
      </c>
      <c r="E31" s="146">
        <f t="shared" si="6"/>
        <v>0</v>
      </c>
      <c r="F31" s="219"/>
      <c r="G31" s="220"/>
      <c r="H31" s="220"/>
      <c r="I31" s="220"/>
      <c r="J31" s="220"/>
      <c r="K31" s="220"/>
      <c r="L31" s="219"/>
      <c r="M31" s="221"/>
    </row>
    <row r="32" spans="2:13" ht="22.5" customHeight="1" thickBot="1" x14ac:dyDescent="0.4">
      <c r="B32" s="201">
        <v>30</v>
      </c>
      <c r="C32" s="242" t="s">
        <v>12612</v>
      </c>
      <c r="D32" s="243" t="str">
        <f>IF(AND(E32&lt;&gt;'CUADRO 9'!E42),"**","")</f>
        <v/>
      </c>
      <c r="E32" s="244">
        <f t="shared" si="6"/>
        <v>0</v>
      </c>
      <c r="F32" s="245"/>
      <c r="G32" s="246"/>
      <c r="H32" s="246"/>
      <c r="I32" s="246"/>
      <c r="J32" s="246"/>
      <c r="K32" s="246"/>
      <c r="L32" s="245"/>
      <c r="M32" s="247"/>
    </row>
    <row r="33" spans="2:13" s="189" customFormat="1" ht="15.75" customHeight="1" thickTop="1" x14ac:dyDescent="0.35">
      <c r="C33" s="63"/>
      <c r="D33" s="248"/>
      <c r="E33" s="249" t="str">
        <f>IF(OR(E6&lt;&gt;'CUADRO 9'!E16,E7&lt;&gt;'CUADRO 9'!E17,E8&lt;&gt;'CUADRO 9'!E18,E9&lt;&gt;'CUADRO 9'!E19,E10&lt;&gt;'CUADRO 9'!E20,E11&lt;&gt;'CUADRO 9'!E21,E12&lt;&gt;'CUADRO 9'!E22,E13&lt;&gt;'CUADRO 9'!E23,E14&lt;&gt;'CUADRO 9'!E24,E15&lt;&gt;'CUADRO 9'!E25,E16&lt;&gt;'CUADRO 9'!E26,E17&lt;&gt;'CUADRO 9'!E27,E18&lt;&gt;'CUADRO 9'!E28,E19&lt;&gt;'CUADRO 9'!E29,E20&lt;&gt;'CUADRO 9'!E30,E21&lt;&gt;'CUADRO 9'!E31,E23&lt;&gt;'CUADRO 9'!E33,E24&lt;&gt;'CUADRO 9'!E34,E25&lt;&gt;'CUADRO 9'!E35,E26&lt;&gt;'CUADRO 9'!E36,E27&lt;&gt;'CUADRO 9'!E37,E28&lt;&gt;'CUADRO 9'!E38,E29&lt;&gt;'CUADRO 9'!E39,E30&lt;&gt;'CUADRO 9'!E40,E31&lt;&gt;'CUADRO 9'!E41,E32&lt;&gt;'CUADRO 9'!E42),"**","")</f>
        <v/>
      </c>
      <c r="F33" s="786" t="str">
        <f>IF(E33="**","** ¡VERIFICAR!.  La cifra digitada en alguno de los Cargos es diferente a la que se reportó en el Cuadro 9.","")</f>
        <v/>
      </c>
      <c r="G33" s="786"/>
      <c r="H33" s="786"/>
      <c r="I33" s="786"/>
      <c r="J33" s="786"/>
      <c r="K33" s="786"/>
      <c r="L33" s="786"/>
      <c r="M33" s="786"/>
    </row>
    <row r="34" spans="2:13" s="189" customFormat="1" ht="7.5" customHeight="1" x14ac:dyDescent="0.35">
      <c r="C34" s="250"/>
      <c r="D34" s="251"/>
      <c r="E34" s="252"/>
      <c r="F34" s="736"/>
      <c r="G34" s="736"/>
      <c r="H34" s="736"/>
      <c r="I34" s="736"/>
      <c r="J34" s="736"/>
      <c r="K34" s="736"/>
      <c r="L34" s="736"/>
      <c r="M34" s="736"/>
    </row>
    <row r="35" spans="2:13" ht="24.75" customHeight="1" x14ac:dyDescent="0.35">
      <c r="C35" s="254" t="s">
        <v>12575</v>
      </c>
      <c r="E35" s="256"/>
      <c r="F35" s="787"/>
      <c r="G35" s="787"/>
      <c r="H35" s="787"/>
      <c r="I35" s="787"/>
      <c r="J35" s="787"/>
      <c r="K35" s="787"/>
      <c r="L35" s="787"/>
      <c r="M35" s="787"/>
    </row>
    <row r="36" spans="2:13" ht="26.25" customHeight="1" x14ac:dyDescent="0.35">
      <c r="B36" s="201">
        <v>31</v>
      </c>
      <c r="C36" s="765"/>
      <c r="D36" s="766"/>
      <c r="E36" s="766"/>
      <c r="F36" s="766"/>
      <c r="G36" s="766"/>
      <c r="H36" s="766"/>
      <c r="I36" s="766"/>
      <c r="J36" s="766"/>
      <c r="K36" s="766"/>
      <c r="L36" s="766"/>
      <c r="M36" s="767"/>
    </row>
    <row r="37" spans="2:13" ht="26.25" customHeight="1" x14ac:dyDescent="0.35">
      <c r="C37" s="768"/>
      <c r="D37" s="769"/>
      <c r="E37" s="769"/>
      <c r="F37" s="769"/>
      <c r="G37" s="769"/>
      <c r="H37" s="769"/>
      <c r="I37" s="769"/>
      <c r="J37" s="769"/>
      <c r="K37" s="769"/>
      <c r="L37" s="769"/>
      <c r="M37" s="770"/>
    </row>
    <row r="38" spans="2:13" ht="26.25" customHeight="1" x14ac:dyDescent="0.35">
      <c r="C38" s="768"/>
      <c r="D38" s="769"/>
      <c r="E38" s="769"/>
      <c r="F38" s="769"/>
      <c r="G38" s="769"/>
      <c r="H38" s="769"/>
      <c r="I38" s="769"/>
      <c r="J38" s="769"/>
      <c r="K38" s="769"/>
      <c r="L38" s="769"/>
      <c r="M38" s="770"/>
    </row>
    <row r="39" spans="2:13" ht="26.25" customHeight="1" x14ac:dyDescent="0.35">
      <c r="C39" s="771"/>
      <c r="D39" s="772"/>
      <c r="E39" s="772"/>
      <c r="F39" s="772"/>
      <c r="G39" s="772"/>
      <c r="H39" s="772"/>
      <c r="I39" s="772"/>
      <c r="J39" s="772"/>
      <c r="K39" s="772"/>
      <c r="L39" s="772"/>
      <c r="M39" s="773"/>
    </row>
  </sheetData>
  <sheetProtection algorithmName="SHA-512" hashValue="LQmmz+ugIYIdCzK3D79/Gq00eaCvG6J0HI3UUatUt3YRnpGcyLAjE5wBD5axKQajIs2LcTruKqjA6DWikuX6gg==" saltValue="zp24JOOqY+ihdt2lAl3N6A==" spinCount="100000" sheet="1" objects="1" scenarios="1"/>
  <mergeCells count="3">
    <mergeCell ref="F33:M35"/>
    <mergeCell ref="C36:M39"/>
    <mergeCell ref="C3:D3"/>
  </mergeCells>
  <conditionalFormatting sqref="E4:E32">
    <cfRule type="cellIs" dxfId="20" priority="5" operator="equal">
      <formula>0</formula>
    </cfRule>
  </conditionalFormatting>
  <conditionalFormatting sqref="F4:M5 F22:M22">
    <cfRule type="cellIs" dxfId="19" priority="3" operator="equal">
      <formula>0</formula>
    </cfRule>
  </conditionalFormatting>
  <dataValidations count="1">
    <dataValidation type="whole" operator="greaterThanOrEqual" allowBlank="1" showInputMessage="1" showErrorMessage="1" sqref="E4:M32" xr:uid="{00000000-0002-0000-10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1" orientation="landscape" r:id="rId1"/>
  <headerFooter scaleWithDoc="0">
    <oddHeader>&amp;C&amp;G</oddHeader>
    <oddFooter>&amp;R&amp;"-,Negrita"I y II Ciclos&amp;"-,Normal", 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4">
    <pageSetUpPr fitToPage="1"/>
  </sheetPr>
  <dimension ref="B1:I94"/>
  <sheetViews>
    <sheetView showGridLines="0" showRuler="0" zoomScale="90" zoomScaleNormal="90" zoomScaleSheetLayoutView="90" zoomScalePageLayoutView="86" workbookViewId="0">
      <selection activeCell="F59" sqref="F59"/>
    </sheetView>
  </sheetViews>
  <sheetFormatPr baseColWidth="10" defaultColWidth="11.453125" defaultRowHeight="14" x14ac:dyDescent="0.35"/>
  <cols>
    <col min="1" max="1" width="9.1796875" style="85" customWidth="1"/>
    <col min="2" max="2" width="6.81640625" style="170" hidden="1" customWidth="1"/>
    <col min="3" max="3" width="35.90625" style="171" hidden="1" customWidth="1"/>
    <col min="4" max="4" width="4.6328125" style="173" customWidth="1"/>
    <col min="5" max="5" width="87.453125" style="172" customWidth="1"/>
    <col min="6" max="6" width="11.453125" style="85"/>
    <col min="7" max="7" width="52.90625" style="85" customWidth="1"/>
    <col min="8" max="9" width="9.1796875" style="85" hidden="1" customWidth="1"/>
    <col min="10" max="10" width="9.1796875" style="85" customWidth="1"/>
    <col min="11" max="16384" width="11.453125" style="85"/>
  </cols>
  <sheetData>
    <row r="1" spans="2:9" ht="18" x14ac:dyDescent="0.35">
      <c r="D1" s="84" t="s">
        <v>19216</v>
      </c>
      <c r="F1" s="172"/>
    </row>
    <row r="2" spans="2:9" ht="43.75" customHeight="1" x14ac:dyDescent="0.35">
      <c r="D2" s="790" t="s">
        <v>24815</v>
      </c>
      <c r="E2" s="790"/>
      <c r="F2" s="790"/>
      <c r="G2" s="790"/>
    </row>
    <row r="3" spans="2:9" ht="8.4" customHeight="1" x14ac:dyDescent="0.35">
      <c r="E3" s="174"/>
      <c r="F3" s="175"/>
    </row>
    <row r="4" spans="2:9" ht="18.75" customHeight="1" x14ac:dyDescent="0.3">
      <c r="B4" s="170">
        <v>1</v>
      </c>
      <c r="C4" s="171" t="s">
        <v>22693</v>
      </c>
      <c r="D4" s="176" t="s">
        <v>7988</v>
      </c>
      <c r="E4" s="798" t="s">
        <v>19242</v>
      </c>
      <c r="F4" s="177"/>
      <c r="G4" s="178" t="str">
        <f>IF(F4="","Responda la pregunta 1","")</f>
        <v>Responda la pregunta 1</v>
      </c>
      <c r="H4" s="179" t="s">
        <v>12619</v>
      </c>
      <c r="I4" s="179" t="s">
        <v>12619</v>
      </c>
    </row>
    <row r="5" spans="2:9" ht="18.75" customHeight="1" x14ac:dyDescent="0.3">
      <c r="D5" s="176"/>
      <c r="E5" s="798"/>
      <c r="H5" s="179" t="s">
        <v>12620</v>
      </c>
      <c r="I5" s="179" t="s">
        <v>12620</v>
      </c>
    </row>
    <row r="6" spans="2:9" ht="18.75" customHeight="1" x14ac:dyDescent="0.3">
      <c r="D6" s="176"/>
      <c r="E6" s="798"/>
      <c r="H6" s="179"/>
      <c r="I6" s="83" t="s">
        <v>22694</v>
      </c>
    </row>
    <row r="7" spans="2:9" ht="11.4" customHeight="1" x14ac:dyDescent="0.3">
      <c r="D7" s="176"/>
      <c r="E7" s="180"/>
      <c r="F7" s="181"/>
      <c r="H7" s="179" t="s">
        <v>14382</v>
      </c>
      <c r="I7" s="83"/>
    </row>
    <row r="8" spans="2:9" ht="18.75" customHeight="1" x14ac:dyDescent="0.35">
      <c r="B8" s="170">
        <f>1+B4</f>
        <v>2</v>
      </c>
      <c r="C8" s="67" t="s">
        <v>22695</v>
      </c>
      <c r="D8" s="176" t="s">
        <v>7989</v>
      </c>
      <c r="E8" s="182" t="s">
        <v>19206</v>
      </c>
    </row>
    <row r="9" spans="2:9" ht="18.75" customHeight="1" x14ac:dyDescent="0.35">
      <c r="B9" s="170">
        <f>+B8+1</f>
        <v>3</v>
      </c>
      <c r="C9" s="67" t="s">
        <v>22695</v>
      </c>
      <c r="D9" s="176"/>
      <c r="E9" s="183" t="s">
        <v>22696</v>
      </c>
      <c r="F9" s="177"/>
      <c r="G9" s="178" t="str">
        <f>IF(F9="","Responda la pregunta","")</f>
        <v>Responda la pregunta</v>
      </c>
    </row>
    <row r="10" spans="2:9" ht="18.649999999999999" customHeight="1" x14ac:dyDescent="0.35">
      <c r="B10" s="170">
        <f t="shared" ref="B10:B57" si="0">+B9+1</f>
        <v>4</v>
      </c>
      <c r="C10" s="67" t="s">
        <v>22695</v>
      </c>
      <c r="D10" s="176"/>
      <c r="E10" s="145" t="s">
        <v>22697</v>
      </c>
      <c r="F10" s="177"/>
      <c r="G10" s="178" t="str">
        <f t="shared" ref="G10:G13" si="1">IF(F10="","Responda la pregunta","")</f>
        <v>Responda la pregunta</v>
      </c>
    </row>
    <row r="11" spans="2:9" ht="18.75" customHeight="1" x14ac:dyDescent="0.35">
      <c r="B11" s="170">
        <f t="shared" si="0"/>
        <v>5</v>
      </c>
      <c r="C11" s="67" t="s">
        <v>22695</v>
      </c>
      <c r="D11" s="176"/>
      <c r="E11" s="145" t="s">
        <v>22698</v>
      </c>
      <c r="F11" s="177"/>
      <c r="G11" s="178" t="str">
        <f t="shared" si="1"/>
        <v>Responda la pregunta</v>
      </c>
    </row>
    <row r="12" spans="2:9" ht="18.649999999999999" customHeight="1" x14ac:dyDescent="0.35">
      <c r="B12" s="170">
        <f t="shared" si="0"/>
        <v>6</v>
      </c>
      <c r="C12" s="67" t="s">
        <v>22695</v>
      </c>
      <c r="D12" s="176"/>
      <c r="E12" s="145" t="s">
        <v>22699</v>
      </c>
      <c r="F12" s="177"/>
      <c r="G12" s="178" t="str">
        <f t="shared" si="1"/>
        <v>Responda la pregunta</v>
      </c>
    </row>
    <row r="13" spans="2:9" ht="18.75" customHeight="1" x14ac:dyDescent="0.35">
      <c r="B13" s="170">
        <f t="shared" si="0"/>
        <v>7</v>
      </c>
      <c r="C13" s="67" t="s">
        <v>22695</v>
      </c>
      <c r="D13" s="176"/>
      <c r="E13" s="145" t="s">
        <v>22700</v>
      </c>
      <c r="F13" s="177"/>
      <c r="G13" s="178" t="str">
        <f t="shared" si="1"/>
        <v>Responda la pregunta</v>
      </c>
    </row>
    <row r="14" spans="2:9" ht="11.4" customHeight="1" x14ac:dyDescent="0.3">
      <c r="C14" s="172"/>
      <c r="D14" s="176"/>
      <c r="E14" s="184"/>
      <c r="F14" s="185"/>
    </row>
    <row r="15" spans="2:9" ht="18.649999999999999" customHeight="1" x14ac:dyDescent="0.35">
      <c r="B15" s="170">
        <v>8</v>
      </c>
      <c r="C15" s="172" t="s">
        <v>22701</v>
      </c>
      <c r="D15" s="176" t="s">
        <v>7990</v>
      </c>
      <c r="E15" s="182" t="s">
        <v>22702</v>
      </c>
      <c r="F15" s="177"/>
      <c r="G15" s="178" t="str">
        <f t="shared" ref="G15" si="2">IF(F15="","Responda la pregunta","")</f>
        <v>Responda la pregunta</v>
      </c>
    </row>
    <row r="16" spans="2:9" ht="18.649999999999999" customHeight="1" x14ac:dyDescent="0.3">
      <c r="B16" s="170">
        <v>9</v>
      </c>
      <c r="C16" s="172"/>
      <c r="D16" s="176"/>
      <c r="E16" s="186" t="str">
        <f>IF(F15="Sí","Responda lo que se le solicita en 3.1",IF(F15="No","Seleccione el o los motivos por los que no se ha habilitado (ver punto 3.2):",""))</f>
        <v/>
      </c>
      <c r="F16" s="187"/>
      <c r="G16" s="676" t="str">
        <f>IF(AND($F$17="",$F$15="Sí"),1,"")</f>
        <v/>
      </c>
    </row>
    <row r="17" spans="2:7" ht="18.75" customHeight="1" x14ac:dyDescent="0.35">
      <c r="B17" s="170">
        <v>10</v>
      </c>
      <c r="C17" s="172" t="s">
        <v>22703</v>
      </c>
      <c r="D17" s="677" t="s">
        <v>22704</v>
      </c>
      <c r="E17" s="678" t="s">
        <v>22705</v>
      </c>
      <c r="F17" s="194"/>
      <c r="G17" s="799" t="str">
        <f>IF(F15="Sí","* Artículo 4 del Reglamento de condiciones para las salas de lactancia materna en los centros de trabajo Nº 41080-MTSS-S","")</f>
        <v/>
      </c>
    </row>
    <row r="18" spans="2:7" ht="18.649999999999999" customHeight="1" x14ac:dyDescent="0.35">
      <c r="B18" s="170">
        <f t="shared" ref="B18:B28" si="3">+B17+1</f>
        <v>11</v>
      </c>
      <c r="C18" s="172" t="s">
        <v>22706</v>
      </c>
      <c r="D18" s="677" t="s">
        <v>22707</v>
      </c>
      <c r="E18" s="678" t="s">
        <v>24832</v>
      </c>
      <c r="G18" s="799"/>
    </row>
    <row r="19" spans="2:7" ht="18.75" customHeight="1" x14ac:dyDescent="0.35">
      <c r="B19" s="170">
        <f t="shared" si="3"/>
        <v>12</v>
      </c>
      <c r="C19" s="172" t="s">
        <v>22706</v>
      </c>
      <c r="D19" s="677"/>
      <c r="E19" s="679" t="s">
        <v>22708</v>
      </c>
      <c r="F19" s="194"/>
      <c r="G19" s="800" t="str">
        <f>IF(AND(OR(F15="",F15="Sí"),F19="",F20="",F21="",F22=""),"",IF(AND(F15="No",OR(F19="X",F20="X",F21="X",F22="X")),"","Se indicó que NO tiene Sala para Lactancia, debe seleccionar al menos un motivo"))</f>
        <v/>
      </c>
    </row>
    <row r="20" spans="2:7" ht="18.75" customHeight="1" x14ac:dyDescent="0.35">
      <c r="B20" s="170">
        <f t="shared" si="3"/>
        <v>13</v>
      </c>
      <c r="C20" s="172" t="s">
        <v>22706</v>
      </c>
      <c r="D20" s="677"/>
      <c r="E20" s="679" t="s">
        <v>22709</v>
      </c>
      <c r="F20" s="194"/>
      <c r="G20" s="800"/>
    </row>
    <row r="21" spans="2:7" ht="18.75" customHeight="1" x14ac:dyDescent="0.35">
      <c r="B21" s="170">
        <f t="shared" si="3"/>
        <v>14</v>
      </c>
      <c r="C21" s="172" t="s">
        <v>22706</v>
      </c>
      <c r="D21" s="677"/>
      <c r="E21" s="679" t="s">
        <v>22710</v>
      </c>
      <c r="F21" s="194"/>
      <c r="G21" s="801" t="str">
        <f>IF(F15="No","** Artículo 100 del Código de Trabajo, Ley de Fomento a la Lactancia Materna, Reglamento a la Ley de Fomento a la Lactancia Materna, Ley N°7430, Decreto Ejecutivo 24576.","")</f>
        <v/>
      </c>
    </row>
    <row r="22" spans="2:7" ht="18.75" customHeight="1" x14ac:dyDescent="0.35">
      <c r="B22" s="170">
        <f t="shared" si="3"/>
        <v>15</v>
      </c>
      <c r="C22" s="172" t="s">
        <v>22706</v>
      </c>
      <c r="D22" s="677"/>
      <c r="E22" s="679" t="s">
        <v>22711</v>
      </c>
      <c r="F22" s="194"/>
      <c r="G22" s="801"/>
    </row>
    <row r="23" spans="2:7" ht="12" customHeight="1" x14ac:dyDescent="0.3">
      <c r="D23" s="176"/>
      <c r="E23" s="188"/>
      <c r="F23" s="183"/>
      <c r="G23" s="680"/>
    </row>
    <row r="24" spans="2:7" ht="18.75" customHeight="1" x14ac:dyDescent="0.35">
      <c r="B24" s="170">
        <v>16</v>
      </c>
      <c r="C24" s="171" t="s">
        <v>22712</v>
      </c>
      <c r="D24" s="176" t="s">
        <v>7991</v>
      </c>
      <c r="E24" s="182" t="s">
        <v>20557</v>
      </c>
    </row>
    <row r="25" spans="2:7" ht="18.75" customHeight="1" x14ac:dyDescent="0.35">
      <c r="B25" s="170">
        <f t="shared" si="3"/>
        <v>17</v>
      </c>
      <c r="C25" s="171" t="s">
        <v>22712</v>
      </c>
      <c r="D25" s="176"/>
      <c r="E25" s="183" t="s">
        <v>22713</v>
      </c>
      <c r="F25" s="177"/>
      <c r="G25" s="791" t="str">
        <f>IF(OR(F25="X",F26="X",F27="X",F28="X"),"","Responda la pregunta 4")</f>
        <v>Responda la pregunta 4</v>
      </c>
    </row>
    <row r="26" spans="2:7" ht="18.75" customHeight="1" x14ac:dyDescent="0.35">
      <c r="B26" s="170">
        <f t="shared" si="3"/>
        <v>18</v>
      </c>
      <c r="C26" s="171" t="s">
        <v>22712</v>
      </c>
      <c r="D26" s="176"/>
      <c r="E26" s="183" t="s">
        <v>22714</v>
      </c>
      <c r="F26" s="177"/>
      <c r="G26" s="791"/>
    </row>
    <row r="27" spans="2:7" ht="18.75" customHeight="1" x14ac:dyDescent="0.35">
      <c r="B27" s="170">
        <f t="shared" si="3"/>
        <v>19</v>
      </c>
      <c r="C27" s="171" t="s">
        <v>22712</v>
      </c>
      <c r="D27" s="176"/>
      <c r="E27" s="183" t="s">
        <v>22715</v>
      </c>
      <c r="F27" s="177"/>
      <c r="G27" s="791"/>
    </row>
    <row r="28" spans="2:7" ht="18.75" customHeight="1" x14ac:dyDescent="0.35">
      <c r="B28" s="170">
        <f t="shared" si="3"/>
        <v>20</v>
      </c>
      <c r="C28" s="171" t="s">
        <v>22712</v>
      </c>
      <c r="D28" s="176"/>
      <c r="E28" s="145" t="s">
        <v>22716</v>
      </c>
      <c r="F28" s="177"/>
      <c r="G28" s="791"/>
    </row>
    <row r="29" spans="2:7" ht="12" customHeight="1" x14ac:dyDescent="0.35">
      <c r="D29" s="176"/>
      <c r="E29" s="188"/>
    </row>
    <row r="30" spans="2:7" ht="18.75" customHeight="1" x14ac:dyDescent="0.35">
      <c r="B30" s="170">
        <v>21</v>
      </c>
      <c r="C30" s="171" t="s">
        <v>22717</v>
      </c>
      <c r="D30" s="176" t="s">
        <v>7992</v>
      </c>
      <c r="E30" s="182" t="s">
        <v>20558</v>
      </c>
    </row>
    <row r="31" spans="2:7" ht="18.75" customHeight="1" x14ac:dyDescent="0.35">
      <c r="B31" s="170">
        <f t="shared" si="0"/>
        <v>22</v>
      </c>
      <c r="C31" s="171" t="s">
        <v>22717</v>
      </c>
      <c r="D31" s="176"/>
      <c r="E31" s="145" t="s">
        <v>22718</v>
      </c>
      <c r="F31" s="177"/>
      <c r="G31" s="791" t="str">
        <f>IF(OR(F31="X",F32="X",F33="X",F34="X",F35="X",F36="X",F37="X",F38="X",F39="X",F40="X",F41="X"),"","Responda la pregunta 5")</f>
        <v>Responda la pregunta 5</v>
      </c>
    </row>
    <row r="32" spans="2:7" ht="18.75" customHeight="1" x14ac:dyDescent="0.35">
      <c r="B32" s="170">
        <f t="shared" si="0"/>
        <v>23</v>
      </c>
      <c r="C32" s="171" t="s">
        <v>22717</v>
      </c>
      <c r="D32" s="176"/>
      <c r="E32" s="145" t="s">
        <v>22719</v>
      </c>
      <c r="F32" s="177"/>
      <c r="G32" s="791"/>
    </row>
    <row r="33" spans="2:7" ht="18.75" customHeight="1" x14ac:dyDescent="0.35">
      <c r="B33" s="170">
        <f t="shared" si="0"/>
        <v>24</v>
      </c>
      <c r="C33" s="171" t="s">
        <v>22717</v>
      </c>
      <c r="D33" s="176"/>
      <c r="E33" s="145" t="s">
        <v>22720</v>
      </c>
      <c r="F33" s="177"/>
      <c r="G33" s="791"/>
    </row>
    <row r="34" spans="2:7" ht="18.75" customHeight="1" x14ac:dyDescent="0.35">
      <c r="B34" s="170">
        <f t="shared" si="0"/>
        <v>25</v>
      </c>
      <c r="C34" s="171" t="s">
        <v>22717</v>
      </c>
      <c r="D34" s="176"/>
      <c r="E34" s="145" t="s">
        <v>22721</v>
      </c>
      <c r="F34" s="177"/>
      <c r="G34" s="791"/>
    </row>
    <row r="35" spans="2:7" ht="18.75" customHeight="1" x14ac:dyDescent="0.35">
      <c r="B35" s="170">
        <f t="shared" si="0"/>
        <v>26</v>
      </c>
      <c r="C35" s="171" t="s">
        <v>22717</v>
      </c>
      <c r="D35" s="176"/>
      <c r="E35" s="145" t="s">
        <v>22722</v>
      </c>
      <c r="F35" s="177"/>
    </row>
    <row r="36" spans="2:7" ht="18.75" customHeight="1" x14ac:dyDescent="0.35">
      <c r="B36" s="170">
        <f t="shared" si="0"/>
        <v>27</v>
      </c>
      <c r="C36" s="171" t="s">
        <v>22717</v>
      </c>
      <c r="D36" s="176"/>
      <c r="E36" s="145" t="s">
        <v>22723</v>
      </c>
      <c r="F36" s="177"/>
    </row>
    <row r="37" spans="2:7" ht="18.75" customHeight="1" x14ac:dyDescent="0.35">
      <c r="B37" s="170">
        <f t="shared" si="0"/>
        <v>28</v>
      </c>
      <c r="C37" s="171" t="s">
        <v>22717</v>
      </c>
      <c r="D37" s="176"/>
      <c r="E37" s="145" t="s">
        <v>19235</v>
      </c>
      <c r="F37" s="177"/>
    </row>
    <row r="38" spans="2:7" ht="18.75" customHeight="1" x14ac:dyDescent="0.35">
      <c r="B38" s="170">
        <f t="shared" si="0"/>
        <v>29</v>
      </c>
      <c r="C38" s="171" t="s">
        <v>22717</v>
      </c>
      <c r="D38" s="176"/>
      <c r="E38" s="145" t="s">
        <v>19207</v>
      </c>
      <c r="F38" s="177"/>
    </row>
    <row r="39" spans="2:7" ht="18.75" customHeight="1" x14ac:dyDescent="0.35">
      <c r="B39" s="170">
        <f t="shared" si="0"/>
        <v>30</v>
      </c>
      <c r="C39" s="171" t="s">
        <v>22717</v>
      </c>
      <c r="D39" s="176"/>
      <c r="E39" s="145" t="s">
        <v>22724</v>
      </c>
      <c r="F39" s="177"/>
    </row>
    <row r="40" spans="2:7" ht="18.75" customHeight="1" x14ac:dyDescent="0.35">
      <c r="B40" s="170">
        <f t="shared" si="0"/>
        <v>31</v>
      </c>
      <c r="C40" s="171" t="s">
        <v>22717</v>
      </c>
      <c r="D40" s="176"/>
      <c r="E40" s="145" t="s">
        <v>22725</v>
      </c>
      <c r="F40" s="177"/>
    </row>
    <row r="41" spans="2:7" ht="18.75" customHeight="1" x14ac:dyDescent="0.35">
      <c r="B41" s="170">
        <f t="shared" si="0"/>
        <v>32</v>
      </c>
      <c r="C41" s="171" t="s">
        <v>22717</v>
      </c>
      <c r="D41" s="176"/>
      <c r="E41" s="145" t="s">
        <v>8045</v>
      </c>
      <c r="F41" s="177"/>
    </row>
    <row r="42" spans="2:7" ht="12" customHeight="1" x14ac:dyDescent="0.35">
      <c r="D42" s="176"/>
      <c r="E42" s="188"/>
      <c r="F42" s="189"/>
    </row>
    <row r="43" spans="2:7" ht="18.75" customHeight="1" x14ac:dyDescent="0.35">
      <c r="B43" s="170">
        <v>33</v>
      </c>
      <c r="C43" s="171" t="s">
        <v>22726</v>
      </c>
      <c r="D43" s="176" t="s">
        <v>7993</v>
      </c>
      <c r="E43" s="182" t="s">
        <v>8046</v>
      </c>
      <c r="F43" s="189"/>
    </row>
    <row r="44" spans="2:7" ht="18.75" customHeight="1" x14ac:dyDescent="0.35">
      <c r="B44" s="170">
        <f t="shared" si="0"/>
        <v>34</v>
      </c>
      <c r="C44" s="171" t="s">
        <v>22726</v>
      </c>
      <c r="D44" s="176"/>
      <c r="E44" s="145" t="s">
        <v>22727</v>
      </c>
      <c r="F44" s="177"/>
      <c r="G44" s="791" t="str">
        <f>IF(OR(F44="X",F45="X",F46="X",F47="X",F48="X",F49="X"),"","Responda la pregunta 6")</f>
        <v>Responda la pregunta 6</v>
      </c>
    </row>
    <row r="45" spans="2:7" ht="18.75" customHeight="1" x14ac:dyDescent="0.35">
      <c r="B45" s="170">
        <f t="shared" si="0"/>
        <v>35</v>
      </c>
      <c r="C45" s="171" t="s">
        <v>22726</v>
      </c>
      <c r="D45" s="176"/>
      <c r="E45" s="145" t="s">
        <v>22728</v>
      </c>
      <c r="F45" s="177"/>
      <c r="G45" s="791"/>
    </row>
    <row r="46" spans="2:7" ht="18.75" customHeight="1" x14ac:dyDescent="0.35">
      <c r="B46" s="170">
        <f t="shared" si="0"/>
        <v>36</v>
      </c>
      <c r="C46" s="171" t="s">
        <v>22726</v>
      </c>
      <c r="D46" s="176"/>
      <c r="E46" s="145" t="s">
        <v>22729</v>
      </c>
      <c r="F46" s="177"/>
      <c r="G46" s="791"/>
    </row>
    <row r="47" spans="2:7" ht="18.75" customHeight="1" x14ac:dyDescent="0.35">
      <c r="B47" s="170">
        <f t="shared" si="0"/>
        <v>37</v>
      </c>
      <c r="C47" s="171" t="s">
        <v>22726</v>
      </c>
      <c r="D47" s="176"/>
      <c r="E47" s="145" t="s">
        <v>22730</v>
      </c>
      <c r="F47" s="177"/>
      <c r="G47" s="791"/>
    </row>
    <row r="48" spans="2:7" ht="18.75" customHeight="1" x14ac:dyDescent="0.35">
      <c r="B48" s="170">
        <f t="shared" si="0"/>
        <v>38</v>
      </c>
      <c r="C48" s="171" t="s">
        <v>22726</v>
      </c>
      <c r="D48" s="176"/>
      <c r="E48" s="145" t="s">
        <v>22731</v>
      </c>
      <c r="F48" s="177"/>
    </row>
    <row r="49" spans="2:7" ht="18.75" customHeight="1" x14ac:dyDescent="0.35">
      <c r="B49" s="170">
        <f t="shared" si="0"/>
        <v>39</v>
      </c>
      <c r="C49" s="171" t="s">
        <v>22726</v>
      </c>
      <c r="D49" s="176"/>
      <c r="E49" s="145" t="s">
        <v>8045</v>
      </c>
      <c r="F49" s="177"/>
    </row>
    <row r="50" spans="2:7" ht="12" customHeight="1" x14ac:dyDescent="0.35">
      <c r="D50" s="176"/>
      <c r="E50" s="67"/>
      <c r="F50" s="189"/>
    </row>
    <row r="51" spans="2:7" ht="24.65" customHeight="1" x14ac:dyDescent="0.35">
      <c r="B51" s="170">
        <v>40</v>
      </c>
      <c r="C51" s="171" t="s">
        <v>22732</v>
      </c>
      <c r="D51" s="176" t="s">
        <v>7994</v>
      </c>
      <c r="E51" s="182" t="s">
        <v>20559</v>
      </c>
      <c r="F51" s="189"/>
    </row>
    <row r="52" spans="2:7" ht="18.75" customHeight="1" x14ac:dyDescent="0.35">
      <c r="B52" s="170">
        <f t="shared" si="0"/>
        <v>41</v>
      </c>
      <c r="C52" s="171" t="s">
        <v>22732</v>
      </c>
      <c r="D52" s="176"/>
      <c r="E52" s="145" t="s">
        <v>22733</v>
      </c>
      <c r="F52" s="177"/>
      <c r="G52" s="791" t="str">
        <f>IF(OR(F52="X",F53="X",F54="X",F55="X",F56="X",F57="X"),"","Responda la pregunta 7")</f>
        <v>Responda la pregunta 7</v>
      </c>
    </row>
    <row r="53" spans="2:7" ht="18.75" customHeight="1" x14ac:dyDescent="0.35">
      <c r="B53" s="170">
        <f t="shared" si="0"/>
        <v>42</v>
      </c>
      <c r="C53" s="171" t="s">
        <v>22732</v>
      </c>
      <c r="D53" s="176"/>
      <c r="E53" s="145" t="s">
        <v>22734</v>
      </c>
      <c r="F53" s="177"/>
      <c r="G53" s="791"/>
    </row>
    <row r="54" spans="2:7" ht="18.75" customHeight="1" x14ac:dyDescent="0.35">
      <c r="B54" s="170">
        <f t="shared" si="0"/>
        <v>43</v>
      </c>
      <c r="C54" s="171" t="s">
        <v>22732</v>
      </c>
      <c r="D54" s="176"/>
      <c r="E54" s="145" t="s">
        <v>22735</v>
      </c>
      <c r="F54" s="177"/>
      <c r="G54" s="791"/>
    </row>
    <row r="55" spans="2:7" ht="18.75" customHeight="1" x14ac:dyDescent="0.35">
      <c r="B55" s="170">
        <f t="shared" si="0"/>
        <v>44</v>
      </c>
      <c r="C55" s="171" t="s">
        <v>22732</v>
      </c>
      <c r="D55" s="176"/>
      <c r="E55" s="145" t="s">
        <v>22736</v>
      </c>
      <c r="F55" s="177"/>
      <c r="G55" s="791"/>
    </row>
    <row r="56" spans="2:7" ht="18.75" customHeight="1" x14ac:dyDescent="0.35">
      <c r="B56" s="170">
        <f t="shared" si="0"/>
        <v>45</v>
      </c>
      <c r="C56" s="171" t="s">
        <v>22732</v>
      </c>
      <c r="D56" s="176"/>
      <c r="E56" s="145" t="s">
        <v>22737</v>
      </c>
      <c r="F56" s="177"/>
    </row>
    <row r="57" spans="2:7" ht="18.75" customHeight="1" x14ac:dyDescent="0.35">
      <c r="B57" s="170">
        <f t="shared" si="0"/>
        <v>46</v>
      </c>
      <c r="C57" s="171" t="s">
        <v>22732</v>
      </c>
      <c r="D57" s="176"/>
      <c r="E57" s="145" t="s">
        <v>22738</v>
      </c>
      <c r="F57" s="177"/>
    </row>
    <row r="58" spans="2:7" ht="12.65" customHeight="1" x14ac:dyDescent="0.35">
      <c r="D58" s="176"/>
    </row>
    <row r="59" spans="2:7" ht="18.75" customHeight="1" x14ac:dyDescent="0.35">
      <c r="B59" s="170">
        <v>47</v>
      </c>
      <c r="C59" s="171" t="s">
        <v>22739</v>
      </c>
      <c r="D59" s="176" t="s">
        <v>7995</v>
      </c>
      <c r="E59" s="182" t="s">
        <v>17230</v>
      </c>
      <c r="F59" s="177"/>
      <c r="G59" s="178" t="str">
        <f>IF(F59="","Responda la pregunta 8","")</f>
        <v>Responda la pregunta 8</v>
      </c>
    </row>
    <row r="60" spans="2:7" ht="18.75" customHeight="1" x14ac:dyDescent="0.35">
      <c r="B60" s="170">
        <f>+B59+1</f>
        <v>48</v>
      </c>
      <c r="C60" s="171" t="s">
        <v>22739</v>
      </c>
      <c r="D60" s="176"/>
      <c r="E60" s="190" t="str">
        <f>IF(F59="Sí","Indique nombre y código presupuestario de la institución con la que se comparte","")</f>
        <v/>
      </c>
      <c r="G60" s="191"/>
    </row>
    <row r="61" spans="2:7" ht="18.75" customHeight="1" x14ac:dyDescent="0.35">
      <c r="B61" s="170">
        <f>+B60+1</f>
        <v>49</v>
      </c>
      <c r="C61" s="171" t="s">
        <v>22739</v>
      </c>
      <c r="D61" s="176"/>
      <c r="E61" s="192"/>
      <c r="F61" s="177"/>
      <c r="G61" s="791" t="str">
        <f>IF(F59="No","",IF(AND(F59="Sí",(OR(E61&lt;&gt;"",E62&lt;&gt;"",E63&lt;&gt;"",E64&lt;&gt;""))),"","Se indicó que comparte el edificio, complete lo que se le solicita"))</f>
        <v>Se indicó que comparte el edificio, complete lo que se le solicita</v>
      </c>
    </row>
    <row r="62" spans="2:7" ht="18.75" customHeight="1" x14ac:dyDescent="0.35">
      <c r="B62" s="170">
        <f>+B61+1</f>
        <v>50</v>
      </c>
      <c r="C62" s="171" t="s">
        <v>22739</v>
      </c>
      <c r="D62" s="176"/>
      <c r="E62" s="192"/>
      <c r="F62" s="177"/>
      <c r="G62" s="791"/>
    </row>
    <row r="63" spans="2:7" ht="18.75" customHeight="1" x14ac:dyDescent="0.35">
      <c r="B63" s="170">
        <f>+B62+1</f>
        <v>51</v>
      </c>
      <c r="C63" s="171" t="s">
        <v>22739</v>
      </c>
      <c r="D63" s="176"/>
      <c r="E63" s="192"/>
      <c r="F63" s="177"/>
      <c r="G63" s="791"/>
    </row>
    <row r="64" spans="2:7" ht="18.75" customHeight="1" x14ac:dyDescent="0.35">
      <c r="B64" s="170">
        <f>+B63+1</f>
        <v>52</v>
      </c>
      <c r="C64" s="171" t="s">
        <v>22739</v>
      </c>
      <c r="D64" s="176"/>
      <c r="E64" s="192"/>
      <c r="F64" s="177"/>
      <c r="G64" s="791"/>
    </row>
    <row r="65" spans="2:6" ht="12" customHeight="1" x14ac:dyDescent="0.35">
      <c r="D65" s="176"/>
      <c r="E65" s="193"/>
      <c r="F65" s="194"/>
    </row>
    <row r="66" spans="2:6" ht="18.649999999999999" customHeight="1" x14ac:dyDescent="0.35">
      <c r="D66" s="176"/>
      <c r="E66" s="195" t="s">
        <v>12575</v>
      </c>
    </row>
    <row r="67" spans="2:6" ht="18.75" customHeight="1" x14ac:dyDescent="0.35">
      <c r="B67" s="170">
        <v>53</v>
      </c>
      <c r="C67" s="171" t="s">
        <v>22740</v>
      </c>
      <c r="D67" s="176"/>
      <c r="E67" s="792"/>
      <c r="F67" s="793"/>
    </row>
    <row r="68" spans="2:6" ht="18.75" customHeight="1" x14ac:dyDescent="0.35">
      <c r="D68" s="176"/>
      <c r="E68" s="794"/>
      <c r="F68" s="795"/>
    </row>
    <row r="69" spans="2:6" ht="15.5" x14ac:dyDescent="0.35">
      <c r="D69" s="176"/>
      <c r="E69" s="794"/>
      <c r="F69" s="795"/>
    </row>
    <row r="70" spans="2:6" ht="15.5" x14ac:dyDescent="0.35">
      <c r="D70" s="176"/>
      <c r="E70" s="794"/>
      <c r="F70" s="795"/>
    </row>
    <row r="71" spans="2:6" ht="15.5" x14ac:dyDescent="0.35">
      <c r="D71" s="176"/>
      <c r="E71" s="794"/>
      <c r="F71" s="795"/>
    </row>
    <row r="72" spans="2:6" ht="15.5" x14ac:dyDescent="0.35">
      <c r="D72" s="176"/>
      <c r="E72" s="796"/>
      <c r="F72" s="797"/>
    </row>
    <row r="73" spans="2:6" ht="15.5" x14ac:dyDescent="0.35">
      <c r="D73" s="176"/>
    </row>
    <row r="74" spans="2:6" ht="15.5" x14ac:dyDescent="0.35">
      <c r="D74" s="176"/>
    </row>
    <row r="75" spans="2:6" ht="15.5" x14ac:dyDescent="0.35">
      <c r="D75" s="176"/>
    </row>
    <row r="76" spans="2:6" ht="15.5" x14ac:dyDescent="0.35">
      <c r="D76" s="176"/>
    </row>
    <row r="77" spans="2:6" ht="15.5" x14ac:dyDescent="0.35">
      <c r="D77" s="176"/>
    </row>
    <row r="78" spans="2:6" ht="15.5" x14ac:dyDescent="0.35">
      <c r="D78" s="176"/>
    </row>
    <row r="79" spans="2:6" ht="15.5" x14ac:dyDescent="0.35">
      <c r="D79" s="176"/>
    </row>
    <row r="80" spans="2:6" ht="15.5" x14ac:dyDescent="0.35">
      <c r="D80" s="176"/>
    </row>
    <row r="81" spans="4:4" ht="15.5" x14ac:dyDescent="0.35">
      <c r="D81" s="176"/>
    </row>
    <row r="82" spans="4:4" ht="15.5" x14ac:dyDescent="0.35">
      <c r="D82" s="176"/>
    </row>
    <row r="83" spans="4:4" ht="15.5" x14ac:dyDescent="0.35">
      <c r="D83" s="176"/>
    </row>
    <row r="84" spans="4:4" ht="15.5" x14ac:dyDescent="0.35">
      <c r="D84" s="176"/>
    </row>
    <row r="85" spans="4:4" ht="15.5" x14ac:dyDescent="0.35">
      <c r="D85" s="176"/>
    </row>
    <row r="86" spans="4:4" ht="15.5" x14ac:dyDescent="0.35">
      <c r="D86" s="176"/>
    </row>
    <row r="87" spans="4:4" ht="15.5" x14ac:dyDescent="0.35">
      <c r="D87" s="176"/>
    </row>
    <row r="88" spans="4:4" ht="15.5" x14ac:dyDescent="0.35">
      <c r="D88" s="176"/>
    </row>
    <row r="89" spans="4:4" ht="15.5" x14ac:dyDescent="0.35">
      <c r="D89" s="176"/>
    </row>
    <row r="90" spans="4:4" ht="15.5" x14ac:dyDescent="0.35">
      <c r="D90" s="176"/>
    </row>
    <row r="91" spans="4:4" ht="15.5" x14ac:dyDescent="0.35">
      <c r="D91" s="176"/>
    </row>
    <row r="92" spans="4:4" ht="15.5" x14ac:dyDescent="0.35">
      <c r="D92" s="176"/>
    </row>
    <row r="93" spans="4:4" ht="15.5" x14ac:dyDescent="0.35">
      <c r="D93" s="176"/>
    </row>
    <row r="94" spans="4:4" ht="15.5" x14ac:dyDescent="0.35">
      <c r="D94" s="176"/>
    </row>
  </sheetData>
  <sheetProtection algorithmName="SHA-512" hashValue="cQwS3OmlO05Sbw+DhebJbLpnVm1OfzLzkeCsm7N9M7lAHMcwJo8pLBKYxJ6I7C+GyM51ZOWqx83v8eWERESRdQ==" saltValue="8ueRrDXH1SNynfZapiN0Iw==" spinCount="100000" sheet="1" objects="1" scenarios="1"/>
  <mergeCells count="11">
    <mergeCell ref="D2:G2"/>
    <mergeCell ref="G44:G47"/>
    <mergeCell ref="G52:G55"/>
    <mergeCell ref="G61:G64"/>
    <mergeCell ref="E67:F72"/>
    <mergeCell ref="E4:E6"/>
    <mergeCell ref="G17:G18"/>
    <mergeCell ref="G19:G20"/>
    <mergeCell ref="G21:G22"/>
    <mergeCell ref="G25:G28"/>
    <mergeCell ref="G31:G34"/>
  </mergeCells>
  <conditionalFormatting sqref="C8:C13">
    <cfRule type="cellIs" dxfId="18" priority="10" operator="equal">
      <formula>"Error!"</formula>
    </cfRule>
  </conditionalFormatting>
  <conditionalFormatting sqref="C24:D28">
    <cfRule type="cellIs" dxfId="17" priority="15" operator="equal">
      <formula>"Error!"</formula>
    </cfRule>
  </conditionalFormatting>
  <conditionalFormatting sqref="C30:D41">
    <cfRule type="cellIs" dxfId="16" priority="14" operator="equal">
      <formula>"Error!"</formula>
    </cfRule>
  </conditionalFormatting>
  <conditionalFormatting sqref="D17:E17">
    <cfRule type="expression" dxfId="15" priority="4">
      <formula>$F$15="Sí"</formula>
    </cfRule>
  </conditionalFormatting>
  <conditionalFormatting sqref="D18:E22">
    <cfRule type="expression" dxfId="14" priority="3">
      <formula>$F$15="No"</formula>
    </cfRule>
  </conditionalFormatting>
  <conditionalFormatting sqref="E8">
    <cfRule type="cellIs" dxfId="13" priority="12" operator="equal">
      <formula>"Error!"</formula>
    </cfRule>
  </conditionalFormatting>
  <conditionalFormatting sqref="E23:E42">
    <cfRule type="cellIs" dxfId="12" priority="7" operator="equal">
      <formula>"Error!"</formula>
    </cfRule>
  </conditionalFormatting>
  <conditionalFormatting sqref="F4">
    <cfRule type="containsBlanks" dxfId="11" priority="13">
      <formula>LEN(TRIM(F4))=0</formula>
    </cfRule>
  </conditionalFormatting>
  <conditionalFormatting sqref="F9:F13">
    <cfRule type="containsBlanks" dxfId="10" priority="8">
      <formula>LEN(TRIM(F9))=0</formula>
    </cfRule>
  </conditionalFormatting>
  <conditionalFormatting sqref="F15">
    <cfRule type="containsBlanks" dxfId="9" priority="6">
      <formula>LEN(TRIM(F15))=0</formula>
    </cfRule>
  </conditionalFormatting>
  <conditionalFormatting sqref="F17">
    <cfRule type="expression" dxfId="8" priority="2">
      <formula>$G$16=1</formula>
    </cfRule>
    <cfRule type="expression" dxfId="7" priority="5">
      <formula>$F$15="Sí"</formula>
    </cfRule>
  </conditionalFormatting>
  <conditionalFormatting sqref="F19:F22">
    <cfRule type="expression" dxfId="6" priority="1">
      <formula>$F$15="No"</formula>
    </cfRule>
  </conditionalFormatting>
  <conditionalFormatting sqref="F59">
    <cfRule type="containsBlanks" dxfId="5" priority="11">
      <formula>LEN(TRIM(F59))=0</formula>
    </cfRule>
  </conditionalFormatting>
  <dataValidations count="2">
    <dataValidation type="list" allowBlank="1" showInputMessage="1" showErrorMessage="1" sqref="F4 F9:F13 F59 F15 F17" xr:uid="{14376A4C-F99F-4ECA-8A1A-388DC1027140}">
      <formula1>sino</formula1>
    </dataValidation>
    <dataValidation type="list" allowBlank="1" showInputMessage="1" showErrorMessage="1" sqref="F31:F41 F25:F28 F44:F49 F52:F57 F19:F22" xr:uid="{1A7C3520-428E-4333-999E-C8E45608DBB8}">
      <formula1>marca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41" orientation="landscape" r:id="rId1"/>
  <headerFooter scaleWithDoc="0">
    <oddHeader>&amp;C&amp;G</oddHeader>
    <oddFooter>&amp;R&amp;"-,Negrita"I y II Ciclos&amp;"-,Normal", 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5">
    <pageSetUpPr fitToPage="1"/>
  </sheetPr>
  <dimension ref="B1:G40"/>
  <sheetViews>
    <sheetView showGridLines="0" showRuler="0" zoomScale="90" zoomScaleNormal="90" zoomScaleSheetLayoutView="90" zoomScalePageLayoutView="86" workbookViewId="0">
      <selection activeCell="A2" sqref="A2"/>
    </sheetView>
  </sheetViews>
  <sheetFormatPr baseColWidth="10" defaultColWidth="11.453125" defaultRowHeight="14" x14ac:dyDescent="0.35"/>
  <cols>
    <col min="1" max="1" width="9.1796875" style="85" customWidth="1"/>
    <col min="2" max="2" width="4.08984375" style="83" hidden="1" customWidth="1"/>
    <col min="3" max="3" width="69.36328125" style="85" customWidth="1"/>
    <col min="4" max="4" width="10.453125" style="85" customWidth="1"/>
    <col min="5" max="6" width="18.453125" style="85" customWidth="1"/>
    <col min="7" max="7" width="22.90625" style="85" customWidth="1"/>
    <col min="8" max="16384" width="11.453125" style="85"/>
  </cols>
  <sheetData>
    <row r="1" spans="2:7" ht="18" x14ac:dyDescent="0.35">
      <c r="C1" s="84" t="s">
        <v>19212</v>
      </c>
      <c r="E1" s="84"/>
    </row>
    <row r="2" spans="2:7" ht="41.4" customHeight="1" thickBot="1" x14ac:dyDescent="0.4">
      <c r="C2" s="805" t="s">
        <v>22748</v>
      </c>
      <c r="D2" s="805"/>
      <c r="E2" s="805"/>
      <c r="F2" s="805"/>
      <c r="G2" s="132"/>
    </row>
    <row r="3" spans="2:7" ht="35.4" customHeight="1" thickTop="1" thickBot="1" x14ac:dyDescent="0.4">
      <c r="B3" s="83">
        <v>1</v>
      </c>
      <c r="C3" s="133"/>
      <c r="D3" s="134"/>
      <c r="E3" s="135" t="s">
        <v>12617</v>
      </c>
      <c r="F3" s="136" t="s">
        <v>22741</v>
      </c>
    </row>
    <row r="4" spans="2:7" ht="22.25" customHeight="1" thickTop="1" x14ac:dyDescent="0.35">
      <c r="B4" s="83">
        <v>2</v>
      </c>
      <c r="C4" s="137" t="s">
        <v>14380</v>
      </c>
      <c r="D4" s="137"/>
      <c r="E4" s="138">
        <f>+E5+E9</f>
        <v>0</v>
      </c>
      <c r="F4" s="139">
        <f>+F5+F9</f>
        <v>0</v>
      </c>
    </row>
    <row r="5" spans="2:7" ht="22.25" customHeight="1" x14ac:dyDescent="0.35">
      <c r="B5" s="83">
        <v>3</v>
      </c>
      <c r="C5" s="140" t="s">
        <v>12621</v>
      </c>
      <c r="D5" s="141"/>
      <c r="E5" s="142"/>
      <c r="F5" s="143"/>
      <c r="G5" s="144" t="str">
        <f>IF(AND(OR(E5&gt;0),AND(F5="")),"¿Nada en buen estado?",IF(AND(OR(E5&gt;=0),AND(F5&gt;E5)),"Verifique la cantidad total",""))</f>
        <v/>
      </c>
    </row>
    <row r="6" spans="2:7" ht="22.25" customHeight="1" x14ac:dyDescent="0.35">
      <c r="C6" s="140" t="s">
        <v>7975</v>
      </c>
      <c r="D6" s="141"/>
      <c r="E6" s="142"/>
      <c r="F6" s="143"/>
      <c r="G6" s="144" t="str">
        <f t="shared" ref="G6:G9" si="0">IF(AND(OR(E6&gt;0),AND(F6="")),"¿Nada en buen estado?",IF(AND(OR(E6&gt;=0),AND(F6&gt;E6)),"Verifique la cantidad total",""))</f>
        <v/>
      </c>
    </row>
    <row r="7" spans="2:7" ht="22.25" customHeight="1" x14ac:dyDescent="0.35">
      <c r="C7" s="140" t="s">
        <v>12591</v>
      </c>
      <c r="D7" s="141"/>
      <c r="E7" s="142"/>
      <c r="F7" s="143"/>
      <c r="G7" s="144" t="str">
        <f t="shared" si="0"/>
        <v/>
      </c>
    </row>
    <row r="8" spans="2:7" ht="22.25" customHeight="1" x14ac:dyDescent="0.35">
      <c r="C8" s="140" t="s">
        <v>12622</v>
      </c>
      <c r="D8" s="141"/>
      <c r="E8" s="142"/>
      <c r="F8" s="143"/>
      <c r="G8" s="144" t="str">
        <f t="shared" si="0"/>
        <v/>
      </c>
    </row>
    <row r="9" spans="2:7" ht="22.25" customHeight="1" x14ac:dyDescent="0.35">
      <c r="B9" s="83">
        <v>4</v>
      </c>
      <c r="C9" s="145" t="s">
        <v>14319</v>
      </c>
      <c r="D9" s="145"/>
      <c r="E9" s="146">
        <f>+E10+E11+E12</f>
        <v>0</v>
      </c>
      <c r="F9" s="147">
        <f>+F10+F11+F12</f>
        <v>0</v>
      </c>
      <c r="G9" s="144" t="str">
        <f t="shared" si="0"/>
        <v/>
      </c>
    </row>
    <row r="10" spans="2:7" ht="22.25" customHeight="1" x14ac:dyDescent="0.35">
      <c r="B10" s="83">
        <v>5</v>
      </c>
      <c r="C10" s="148"/>
      <c r="D10" s="675"/>
      <c r="E10" s="149"/>
      <c r="F10" s="150"/>
      <c r="G10" s="144" t="str">
        <f>IF(AND(OR(E10&gt;0),AND(F10="")),"¿Nada en buen estado?",IF(AND(OR(E10&gt;=0),AND(F10&gt;E10)),"Verifique la cantidad total",""))</f>
        <v/>
      </c>
    </row>
    <row r="11" spans="2:7" ht="22.25" customHeight="1" x14ac:dyDescent="0.35">
      <c r="B11" s="83">
        <v>6</v>
      </c>
      <c r="C11" s="148"/>
      <c r="D11" s="675"/>
      <c r="E11" s="149"/>
      <c r="F11" s="150"/>
      <c r="G11" s="144" t="str">
        <f t="shared" ref="G11:G28" si="1">IF(AND(OR(E11&gt;0),AND(F11="")),"¿Nada en buen estado?",IF(AND(OR(E11&gt;=0),AND(F11&gt;E11)),"Verifique la cantidad total",""))</f>
        <v/>
      </c>
    </row>
    <row r="12" spans="2:7" ht="22.25" customHeight="1" x14ac:dyDescent="0.35">
      <c r="B12" s="83">
        <v>7</v>
      </c>
      <c r="C12" s="148"/>
      <c r="D12" s="675"/>
      <c r="E12" s="149"/>
      <c r="F12" s="150"/>
      <c r="G12" s="144" t="str">
        <f t="shared" si="1"/>
        <v/>
      </c>
    </row>
    <row r="13" spans="2:7" ht="22.25" customHeight="1" x14ac:dyDescent="0.35">
      <c r="B13" s="83">
        <v>8</v>
      </c>
      <c r="C13" s="151" t="s">
        <v>12618</v>
      </c>
      <c r="D13" s="151"/>
      <c r="E13" s="149"/>
      <c r="F13" s="152"/>
      <c r="G13" s="144" t="str">
        <f t="shared" si="1"/>
        <v/>
      </c>
    </row>
    <row r="14" spans="2:7" ht="22.25" customHeight="1" x14ac:dyDescent="0.35">
      <c r="B14" s="83">
        <v>9</v>
      </c>
      <c r="C14" s="153" t="s">
        <v>8041</v>
      </c>
      <c r="D14" s="153"/>
      <c r="E14" s="149"/>
      <c r="F14" s="152"/>
      <c r="G14" s="144" t="str">
        <f t="shared" si="1"/>
        <v/>
      </c>
    </row>
    <row r="15" spans="2:7" ht="22.25" customHeight="1" x14ac:dyDescent="0.35">
      <c r="B15" s="83">
        <v>10</v>
      </c>
      <c r="C15" s="153" t="s">
        <v>14320</v>
      </c>
      <c r="D15" s="153"/>
      <c r="E15" s="149"/>
      <c r="F15" s="152"/>
      <c r="G15" s="144" t="str">
        <f t="shared" si="1"/>
        <v/>
      </c>
    </row>
    <row r="16" spans="2:7" ht="22.25" customHeight="1" x14ac:dyDescent="0.35">
      <c r="B16" s="83">
        <v>11</v>
      </c>
      <c r="C16" s="151" t="s">
        <v>17231</v>
      </c>
      <c r="D16" s="151"/>
      <c r="E16" s="149"/>
      <c r="F16" s="152"/>
      <c r="G16" s="144" t="str">
        <f t="shared" si="1"/>
        <v/>
      </c>
    </row>
    <row r="17" spans="2:7" ht="22.25" customHeight="1" x14ac:dyDescent="0.35">
      <c r="B17" s="83">
        <v>12</v>
      </c>
      <c r="C17" s="153" t="s">
        <v>8042</v>
      </c>
      <c r="D17" s="153"/>
      <c r="E17" s="149"/>
      <c r="F17" s="152"/>
      <c r="G17" s="144" t="str">
        <f t="shared" si="1"/>
        <v/>
      </c>
    </row>
    <row r="18" spans="2:7" ht="22.25" customHeight="1" x14ac:dyDescent="0.35">
      <c r="B18" s="83">
        <v>13</v>
      </c>
      <c r="C18" s="153" t="s">
        <v>8960</v>
      </c>
      <c r="D18" s="153"/>
      <c r="E18" s="149"/>
      <c r="F18" s="152"/>
      <c r="G18" s="144" t="str">
        <f t="shared" si="1"/>
        <v/>
      </c>
    </row>
    <row r="19" spans="2:7" ht="22.25" customHeight="1" x14ac:dyDescent="0.35">
      <c r="B19" s="83">
        <v>14</v>
      </c>
      <c r="C19" s="151" t="s">
        <v>12587</v>
      </c>
      <c r="D19" s="154" t="str">
        <f>IF(AND('CUADRO 11'!F9="Sí",OR(E19="",E19=0)),"**",IF(AND(E19&gt;0,OR('CUADRO 11'!F9="No",'CUADRO 11'!F9="")),"/**/",""))</f>
        <v/>
      </c>
      <c r="E19" s="149"/>
      <c r="F19" s="152"/>
      <c r="G19" s="144" t="str">
        <f t="shared" si="1"/>
        <v/>
      </c>
    </row>
    <row r="20" spans="2:7" ht="22.75" customHeight="1" x14ac:dyDescent="0.35">
      <c r="B20" s="83">
        <v>15</v>
      </c>
      <c r="C20" s="153" t="s">
        <v>12592</v>
      </c>
      <c r="D20" s="153"/>
      <c r="E20" s="149"/>
      <c r="F20" s="152"/>
      <c r="G20" s="144" t="str">
        <f t="shared" si="1"/>
        <v/>
      </c>
    </row>
    <row r="21" spans="2:7" ht="22.75" customHeight="1" x14ac:dyDescent="0.35">
      <c r="B21" s="83">
        <v>16</v>
      </c>
      <c r="C21" s="153" t="s">
        <v>14381</v>
      </c>
      <c r="D21" s="153"/>
      <c r="E21" s="149"/>
      <c r="F21" s="152"/>
      <c r="G21" s="144" t="str">
        <f t="shared" si="1"/>
        <v/>
      </c>
    </row>
    <row r="22" spans="2:7" ht="22.75" customHeight="1" x14ac:dyDescent="0.35">
      <c r="B22" s="83">
        <v>17</v>
      </c>
      <c r="C22" s="153" t="s">
        <v>12588</v>
      </c>
      <c r="D22" s="153"/>
      <c r="E22" s="149"/>
      <c r="F22" s="152"/>
      <c r="G22" s="144" t="str">
        <f t="shared" si="1"/>
        <v/>
      </c>
    </row>
    <row r="23" spans="2:7" ht="22.75" customHeight="1" x14ac:dyDescent="0.35">
      <c r="B23" s="83">
        <v>18</v>
      </c>
      <c r="C23" s="153" t="s">
        <v>12589</v>
      </c>
      <c r="D23" s="153"/>
      <c r="E23" s="149"/>
      <c r="F23" s="152"/>
      <c r="G23" s="144" t="str">
        <f t="shared" si="1"/>
        <v/>
      </c>
    </row>
    <row r="24" spans="2:7" ht="22.75" customHeight="1" x14ac:dyDescent="0.35">
      <c r="B24" s="83">
        <v>19</v>
      </c>
      <c r="C24" s="153" t="s">
        <v>14321</v>
      </c>
      <c r="D24" s="153"/>
      <c r="E24" s="149"/>
      <c r="F24" s="152"/>
      <c r="G24" s="144" t="str">
        <f t="shared" si="1"/>
        <v/>
      </c>
    </row>
    <row r="25" spans="2:7" ht="22.75" customHeight="1" x14ac:dyDescent="0.35">
      <c r="B25" s="83">
        <v>20</v>
      </c>
      <c r="C25" s="155" t="s">
        <v>22742</v>
      </c>
      <c r="D25" s="156" t="str">
        <f>IF(AND('CUADRO 11'!F15="Sí",OR(E25="",E25=0)),"***",IF(AND(E25&gt;0,OR('CUADRO 11'!F15="No",'CUADRO 11'!F15="")),"++",""))</f>
        <v/>
      </c>
      <c r="E25" s="157"/>
      <c r="F25" s="158"/>
      <c r="G25" s="144" t="str">
        <f t="shared" si="1"/>
        <v/>
      </c>
    </row>
    <row r="26" spans="2:7" ht="22.75" customHeight="1" x14ac:dyDescent="0.35">
      <c r="B26" s="83">
        <v>21</v>
      </c>
      <c r="C26" s="159" t="s">
        <v>19851</v>
      </c>
      <c r="D26" s="160"/>
      <c r="E26" s="161"/>
      <c r="F26" s="162"/>
      <c r="G26" s="144" t="str">
        <f t="shared" si="1"/>
        <v/>
      </c>
    </row>
    <row r="27" spans="2:7" ht="22.75" customHeight="1" x14ac:dyDescent="0.35">
      <c r="B27" s="83">
        <v>22</v>
      </c>
      <c r="C27" s="151" t="s">
        <v>19852</v>
      </c>
      <c r="D27" s="163"/>
      <c r="E27" s="161"/>
      <c r="F27" s="162"/>
      <c r="G27" s="144" t="str">
        <f t="shared" si="1"/>
        <v/>
      </c>
    </row>
    <row r="28" spans="2:7" ht="22.75" customHeight="1" thickBot="1" x14ac:dyDescent="0.4">
      <c r="B28" s="83">
        <v>23</v>
      </c>
      <c r="C28" s="164" t="s">
        <v>19853</v>
      </c>
      <c r="D28" s="164"/>
      <c r="E28" s="165"/>
      <c r="F28" s="166"/>
      <c r="G28" s="144" t="str">
        <f t="shared" si="1"/>
        <v/>
      </c>
    </row>
    <row r="29" spans="2:7" ht="19.75" customHeight="1" thickTop="1" x14ac:dyDescent="0.35">
      <c r="C29" s="167" t="str">
        <f>IF(D19="**","** En el Cuadro 11 indicó que se cuenta con Servicio de Biblioteca, pero no indica espacio físico en este cuadro.","")</f>
        <v/>
      </c>
      <c r="E29" s="63"/>
      <c r="F29" s="168"/>
      <c r="G29" s="169"/>
    </row>
    <row r="30" spans="2:7" ht="19.75" customHeight="1" x14ac:dyDescent="0.35">
      <c r="C30" s="167" t="str">
        <f>IF(D19="/**/","/**/ Indicó espacio físico para Biblioteca, pero no indica Servicio de biblioteca en el Cuadro 11.","")</f>
        <v/>
      </c>
      <c r="E30" s="63"/>
      <c r="F30" s="168"/>
      <c r="G30" s="169"/>
    </row>
    <row r="31" spans="2:7" ht="19.75" customHeight="1" x14ac:dyDescent="0.35"/>
    <row r="32" spans="2:7" ht="19.75" customHeight="1" x14ac:dyDescent="0.35">
      <c r="C32" s="167" t="str">
        <f>IF(D25="***","*** Indicó que cuentan con Sala de Lactancia en el Cuadro 11, pero no indica espacio físico.",(IF(D25="++","++ Indicó datos en espacio físico, pero en el Cuadro 11, seleccionó la opción No o la dejó en blanco.","")))</f>
        <v/>
      </c>
    </row>
    <row r="33" spans="2:6" ht="15.5" x14ac:dyDescent="0.35">
      <c r="B33" s="85"/>
      <c r="C33" s="109" t="s">
        <v>12575</v>
      </c>
    </row>
    <row r="34" spans="2:6" x14ac:dyDescent="0.35">
      <c r="B34" s="83">
        <v>24</v>
      </c>
      <c r="C34" s="792"/>
      <c r="D34" s="802"/>
      <c r="E34" s="802"/>
      <c r="F34" s="793"/>
    </row>
    <row r="35" spans="2:6" x14ac:dyDescent="0.35">
      <c r="C35" s="794"/>
      <c r="D35" s="803"/>
      <c r="E35" s="803"/>
      <c r="F35" s="795"/>
    </row>
    <row r="36" spans="2:6" x14ac:dyDescent="0.35">
      <c r="C36" s="794"/>
      <c r="D36" s="803"/>
      <c r="E36" s="803"/>
      <c r="F36" s="795"/>
    </row>
    <row r="37" spans="2:6" x14ac:dyDescent="0.35">
      <c r="C37" s="794"/>
      <c r="D37" s="803"/>
      <c r="E37" s="803"/>
      <c r="F37" s="795"/>
    </row>
    <row r="38" spans="2:6" x14ac:dyDescent="0.35">
      <c r="C38" s="794"/>
      <c r="D38" s="803"/>
      <c r="E38" s="803"/>
      <c r="F38" s="795"/>
    </row>
    <row r="39" spans="2:6" x14ac:dyDescent="0.35">
      <c r="C39" s="794"/>
      <c r="D39" s="803"/>
      <c r="E39" s="803"/>
      <c r="F39" s="795"/>
    </row>
    <row r="40" spans="2:6" x14ac:dyDescent="0.35">
      <c r="C40" s="796"/>
      <c r="D40" s="804"/>
      <c r="E40" s="804"/>
      <c r="F40" s="797"/>
    </row>
  </sheetData>
  <sheetProtection algorithmName="SHA-512" hashValue="qtGakwrpX6VsM+J3qc0zSAVRYH5WiN5h6roNUDENDYrRitvDj78lq08Jm43GtIZT7HGQALKYYvlTahiWUhEe7Q==" saltValue="LZV1B+t3wkyeRc6dmfqPtw==" spinCount="100000" sheet="1" objects="1" scenarios="1"/>
  <mergeCells count="2">
    <mergeCell ref="C34:F40"/>
    <mergeCell ref="C2:F2"/>
  </mergeCells>
  <conditionalFormatting sqref="E4:F4">
    <cfRule type="cellIs" dxfId="4" priority="6" operator="equal">
      <formula>0</formula>
    </cfRule>
  </conditionalFormatting>
  <conditionalFormatting sqref="E9:F9">
    <cfRule type="cellIs" dxfId="3" priority="1" operator="equal">
      <formula>0</formula>
    </cfRule>
  </conditionalFormatting>
  <conditionalFormatting sqref="G5:G28">
    <cfRule type="cellIs" dxfId="2" priority="5" operator="equal">
      <formula>"Error!"</formula>
    </cfRule>
  </conditionalFormatting>
  <dataValidations count="1">
    <dataValidation type="whole" operator="greaterThanOrEqual" allowBlank="1" showInputMessage="1" showErrorMessage="1" sqref="F29:G30 E4:F28" xr:uid="{123F500B-F0BD-4159-B860-C6DB1F14C9E8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3" orientation="landscape" r:id="rId1"/>
  <headerFooter scaleWithDoc="0">
    <oddHeader>&amp;C&amp;G</oddHeader>
    <oddFooter>&amp;R&amp;"-,Negrita"I y II Ciclos&amp;"-,Normal", 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8">
    <tabColor rgb="FF3366FF"/>
  </sheetPr>
  <dimension ref="A1:AF3693"/>
  <sheetViews>
    <sheetView zoomScale="90" zoomScaleNormal="90" workbookViewId="0">
      <pane ySplit="2" topLeftCell="A11" activePane="bottomLeft" state="frozen"/>
      <selection pane="bottomLeft" activeCell="Q11" sqref="Q11"/>
    </sheetView>
  </sheetViews>
  <sheetFormatPr baseColWidth="10" defaultColWidth="11.453125" defaultRowHeight="14.5" x14ac:dyDescent="0.35"/>
  <cols>
    <col min="1" max="1" width="8.08984375" style="5" bestFit="1" customWidth="1"/>
    <col min="2" max="2" width="7.90625" style="5" bestFit="1" customWidth="1"/>
    <col min="3" max="3" width="11.453125" style="4"/>
    <col min="4" max="4" width="10.54296875" style="5" bestFit="1" customWidth="1"/>
    <col min="5" max="5" width="8.08984375" style="5" bestFit="1" customWidth="1"/>
    <col min="6" max="6" width="41" style="5" bestFit="1" customWidth="1"/>
    <col min="7" max="7" width="19.6328125" style="5" bestFit="1" customWidth="1"/>
    <col min="8" max="8" width="8.08984375" style="5" bestFit="1" customWidth="1"/>
    <col min="9" max="9" width="5.54296875" style="5" bestFit="1" customWidth="1"/>
    <col min="10" max="10" width="7.08984375" style="5" bestFit="1" customWidth="1"/>
    <col min="11" max="11" width="6.08984375" style="5" bestFit="1" customWidth="1"/>
    <col min="12" max="12" width="11.36328125" style="5" customWidth="1"/>
    <col min="13" max="13" width="13.36328125" style="5" bestFit="1" customWidth="1"/>
    <col min="14" max="14" width="23.36328125" style="5" bestFit="1" customWidth="1"/>
    <col min="15" max="15" width="22.36328125" style="5" bestFit="1" customWidth="1"/>
    <col min="16" max="16" width="24.08984375" style="5" bestFit="1" customWidth="1"/>
    <col min="17" max="17" width="10" style="5" bestFit="1" customWidth="1"/>
    <col min="18" max="18" width="36" style="5" bestFit="1" customWidth="1"/>
    <col min="19" max="20" width="13.90625" style="5" customWidth="1"/>
    <col min="21" max="21" width="33.6328125" style="5" bestFit="1" customWidth="1"/>
    <col min="22" max="22" width="50.90625" style="5" bestFit="1" customWidth="1"/>
    <col min="23" max="23" width="12.453125" style="5" bestFit="1" customWidth="1"/>
    <col min="24" max="26" width="12.453125" style="5" customWidth="1"/>
    <col min="27" max="16384" width="11.453125" style="4"/>
  </cols>
  <sheetData>
    <row r="1" spans="1:32" ht="15.75" customHeight="1" x14ac:dyDescent="0.35">
      <c r="A1" s="6">
        <v>1</v>
      </c>
      <c r="B1" s="6">
        <v>2</v>
      </c>
      <c r="D1" s="6">
        <v>1</v>
      </c>
      <c r="E1" s="6">
        <v>2</v>
      </c>
      <c r="F1" s="6">
        <v>3</v>
      </c>
      <c r="G1" s="6">
        <v>4</v>
      </c>
      <c r="H1" s="6">
        <v>5</v>
      </c>
      <c r="I1" s="6">
        <v>6</v>
      </c>
      <c r="J1" s="6">
        <v>7</v>
      </c>
      <c r="K1" s="6">
        <v>8</v>
      </c>
      <c r="L1" s="6">
        <v>9</v>
      </c>
      <c r="M1" s="6">
        <v>10</v>
      </c>
      <c r="N1" s="6">
        <v>11</v>
      </c>
      <c r="O1" s="6">
        <v>12</v>
      </c>
      <c r="P1" s="6">
        <v>13</v>
      </c>
      <c r="Q1" s="6">
        <v>14</v>
      </c>
      <c r="R1" s="6">
        <v>15</v>
      </c>
      <c r="S1" s="6">
        <v>16</v>
      </c>
      <c r="T1" s="6">
        <v>17</v>
      </c>
      <c r="U1" s="6">
        <v>18</v>
      </c>
      <c r="V1" s="6">
        <v>19</v>
      </c>
      <c r="W1" s="6">
        <v>20</v>
      </c>
      <c r="X1" s="6">
        <v>21</v>
      </c>
      <c r="Y1" s="6">
        <v>22</v>
      </c>
      <c r="Z1" s="6">
        <v>23</v>
      </c>
      <c r="AA1" s="6">
        <v>24</v>
      </c>
      <c r="AB1" s="6">
        <v>25</v>
      </c>
      <c r="AC1" s="6">
        <v>26</v>
      </c>
      <c r="AD1" s="6">
        <v>27</v>
      </c>
    </row>
    <row r="2" spans="1:32" s="8" customFormat="1" x14ac:dyDescent="0.35">
      <c r="A2" s="7" t="s">
        <v>23</v>
      </c>
      <c r="B2" s="7" t="s">
        <v>22</v>
      </c>
      <c r="D2" s="7" t="s">
        <v>22</v>
      </c>
      <c r="E2" s="7" t="s">
        <v>23</v>
      </c>
      <c r="F2" s="7" t="s">
        <v>24</v>
      </c>
      <c r="G2" s="7" t="s">
        <v>25</v>
      </c>
      <c r="H2" s="7" t="s">
        <v>26</v>
      </c>
      <c r="I2" s="7" t="s">
        <v>27</v>
      </c>
      <c r="J2" s="7" t="s">
        <v>28</v>
      </c>
      <c r="K2" s="7" t="s">
        <v>29</v>
      </c>
      <c r="L2" s="7" t="s">
        <v>13105</v>
      </c>
      <c r="M2" s="7" t="s">
        <v>30</v>
      </c>
      <c r="N2" s="7" t="s">
        <v>31</v>
      </c>
      <c r="O2" s="7" t="s">
        <v>32</v>
      </c>
      <c r="P2" s="7" t="s">
        <v>33</v>
      </c>
      <c r="Q2" s="7" t="s">
        <v>34</v>
      </c>
      <c r="R2" s="7" t="s">
        <v>35</v>
      </c>
      <c r="S2" s="7" t="s">
        <v>36</v>
      </c>
      <c r="T2" s="7" t="s">
        <v>37</v>
      </c>
      <c r="U2" s="7" t="s">
        <v>38</v>
      </c>
      <c r="V2" s="7" t="s">
        <v>39</v>
      </c>
      <c r="W2" s="7" t="s">
        <v>40</v>
      </c>
      <c r="X2" s="9" t="s">
        <v>14502</v>
      </c>
      <c r="Y2" s="9" t="s">
        <v>14503</v>
      </c>
      <c r="Z2" s="9" t="s">
        <v>14504</v>
      </c>
      <c r="AA2" s="9" t="s">
        <v>14505</v>
      </c>
      <c r="AB2" s="9" t="s">
        <v>14506</v>
      </c>
      <c r="AC2" s="9" t="s">
        <v>14507</v>
      </c>
      <c r="AD2" s="9" t="s">
        <v>21763</v>
      </c>
      <c r="AE2" s="6">
        <v>1</v>
      </c>
      <c r="AF2" s="7" t="s">
        <v>23</v>
      </c>
    </row>
    <row r="3" spans="1:32" x14ac:dyDescent="0.35">
      <c r="A3" s="15" t="s">
        <v>705</v>
      </c>
      <c r="B3" s="15" t="s">
        <v>8707</v>
      </c>
      <c r="D3" s="15" t="s">
        <v>8625</v>
      </c>
      <c r="E3" s="15" t="s">
        <v>12191</v>
      </c>
      <c r="F3" s="15" t="s">
        <v>17238</v>
      </c>
      <c r="G3" s="5" t="s">
        <v>18531</v>
      </c>
      <c r="H3" s="5" t="s">
        <v>3</v>
      </c>
      <c r="I3" s="5" t="s">
        <v>41</v>
      </c>
      <c r="J3" s="5" t="s">
        <v>2</v>
      </c>
      <c r="K3" s="5" t="s">
        <v>2</v>
      </c>
      <c r="L3" s="5" t="s">
        <v>12631</v>
      </c>
      <c r="M3" s="15" t="s">
        <v>42</v>
      </c>
      <c r="N3" s="15" t="s">
        <v>42</v>
      </c>
      <c r="O3" s="15" t="s">
        <v>21769</v>
      </c>
      <c r="P3" s="15" t="s">
        <v>43</v>
      </c>
      <c r="Q3" s="15" t="s">
        <v>22807</v>
      </c>
      <c r="R3" s="15" t="s">
        <v>19854</v>
      </c>
      <c r="S3" s="15">
        <v>22220048</v>
      </c>
      <c r="T3" s="15">
        <v>22220004</v>
      </c>
      <c r="U3" s="15" t="s">
        <v>15695</v>
      </c>
      <c r="V3" s="15" t="s">
        <v>12192</v>
      </c>
      <c r="W3" s="4"/>
      <c r="X3" s="4" t="s">
        <v>41</v>
      </c>
      <c r="Y3" s="4" t="s">
        <v>13646</v>
      </c>
      <c r="Z3" s="4"/>
      <c r="AB3" s="25"/>
      <c r="AC3" s="25"/>
      <c r="AD3" s="25"/>
      <c r="AE3" s="6">
        <v>2</v>
      </c>
      <c r="AF3" s="12" t="s">
        <v>22</v>
      </c>
    </row>
    <row r="4" spans="1:32" x14ac:dyDescent="0.35">
      <c r="A4" s="15" t="s">
        <v>625</v>
      </c>
      <c r="B4" s="15" t="s">
        <v>8712</v>
      </c>
      <c r="D4" s="15" t="s">
        <v>46</v>
      </c>
      <c r="E4" s="15" t="s">
        <v>8968</v>
      </c>
      <c r="F4" s="15" t="s">
        <v>8969</v>
      </c>
      <c r="G4" s="5" t="s">
        <v>18531</v>
      </c>
      <c r="H4" s="5" t="s">
        <v>3</v>
      </c>
      <c r="I4" s="5" t="s">
        <v>41</v>
      </c>
      <c r="J4" s="5" t="s">
        <v>2</v>
      </c>
      <c r="K4" s="5" t="s">
        <v>2</v>
      </c>
      <c r="L4" s="5" t="s">
        <v>12631</v>
      </c>
      <c r="M4" s="15" t="s">
        <v>42</v>
      </c>
      <c r="N4" s="15" t="s">
        <v>42</v>
      </c>
      <c r="O4" s="15" t="s">
        <v>21769</v>
      </c>
      <c r="P4" s="15" t="s">
        <v>14144</v>
      </c>
      <c r="Q4" s="15" t="s">
        <v>22807</v>
      </c>
      <c r="R4" s="15" t="s">
        <v>22808</v>
      </c>
      <c r="S4" s="15">
        <v>22483352</v>
      </c>
      <c r="T4" s="15">
        <v>22579661</v>
      </c>
      <c r="U4" s="15" t="s">
        <v>15696</v>
      </c>
      <c r="V4" s="15" t="s">
        <v>8970</v>
      </c>
      <c r="W4" s="4"/>
      <c r="X4" s="4"/>
      <c r="Y4" s="4"/>
      <c r="Z4" s="4" t="s">
        <v>41</v>
      </c>
      <c r="AA4" s="4" t="s">
        <v>47</v>
      </c>
      <c r="AB4" s="25"/>
      <c r="AC4" s="25"/>
      <c r="AD4" s="25"/>
      <c r="AE4" s="6">
        <v>3</v>
      </c>
      <c r="AF4" s="12" t="s">
        <v>24</v>
      </c>
    </row>
    <row r="5" spans="1:32" x14ac:dyDescent="0.35">
      <c r="A5" s="15" t="s">
        <v>6785</v>
      </c>
      <c r="B5" s="15" t="s">
        <v>7765</v>
      </c>
      <c r="D5" s="15" t="s">
        <v>52</v>
      </c>
      <c r="E5" s="15" t="s">
        <v>53</v>
      </c>
      <c r="F5" s="15" t="s">
        <v>54</v>
      </c>
      <c r="G5" s="5" t="s">
        <v>55</v>
      </c>
      <c r="H5" s="5" t="s">
        <v>3</v>
      </c>
      <c r="I5" s="5" t="s">
        <v>41</v>
      </c>
      <c r="J5" s="5" t="s">
        <v>4</v>
      </c>
      <c r="K5" s="5" t="s">
        <v>18</v>
      </c>
      <c r="L5" s="5" t="s">
        <v>12657</v>
      </c>
      <c r="M5" s="15" t="s">
        <v>42</v>
      </c>
      <c r="N5" s="15" t="s">
        <v>55</v>
      </c>
      <c r="O5" s="15" t="s">
        <v>56</v>
      </c>
      <c r="P5" s="15" t="s">
        <v>54</v>
      </c>
      <c r="Q5" s="15" t="s">
        <v>22807</v>
      </c>
      <c r="R5" s="15" t="s">
        <v>18561</v>
      </c>
      <c r="S5" s="15">
        <v>25100207</v>
      </c>
      <c r="T5" s="15">
        <v>25100207</v>
      </c>
      <c r="U5" s="15" t="s">
        <v>17392</v>
      </c>
      <c r="V5" s="15" t="s">
        <v>22809</v>
      </c>
      <c r="W5" s="4"/>
      <c r="X5" s="4" t="s">
        <v>41</v>
      </c>
      <c r="Y5" s="4" t="s">
        <v>57</v>
      </c>
      <c r="Z5" s="4"/>
      <c r="AB5" s="25" t="s">
        <v>21118</v>
      </c>
      <c r="AC5" s="25"/>
      <c r="AD5" s="25"/>
      <c r="AE5" s="6">
        <v>4</v>
      </c>
      <c r="AF5" s="12" t="s">
        <v>25</v>
      </c>
    </row>
    <row r="6" spans="1:32" x14ac:dyDescent="0.35">
      <c r="A6" s="15" t="s">
        <v>370</v>
      </c>
      <c r="B6" s="15" t="s">
        <v>369</v>
      </c>
      <c r="D6" s="15" t="s">
        <v>47</v>
      </c>
      <c r="E6" s="15" t="s">
        <v>9176</v>
      </c>
      <c r="F6" s="15" t="s">
        <v>9177</v>
      </c>
      <c r="G6" s="5" t="s">
        <v>55</v>
      </c>
      <c r="H6" s="5" t="s">
        <v>3</v>
      </c>
      <c r="I6" s="5" t="s">
        <v>41</v>
      </c>
      <c r="J6" s="5" t="s">
        <v>4</v>
      </c>
      <c r="K6" s="5" t="s">
        <v>3</v>
      </c>
      <c r="L6" s="5" t="s">
        <v>12646</v>
      </c>
      <c r="M6" s="15" t="s">
        <v>42</v>
      </c>
      <c r="N6" s="15" t="s">
        <v>55</v>
      </c>
      <c r="O6" s="15" t="s">
        <v>59</v>
      </c>
      <c r="P6" s="15" t="s">
        <v>8670</v>
      </c>
      <c r="Q6" s="15" t="s">
        <v>22807</v>
      </c>
      <c r="R6" s="15" t="s">
        <v>21809</v>
      </c>
      <c r="S6" s="15">
        <v>22705048</v>
      </c>
      <c r="T6" s="15">
        <v>22705048</v>
      </c>
      <c r="U6" s="15" t="s">
        <v>15697</v>
      </c>
      <c r="V6" s="15" t="s">
        <v>14145</v>
      </c>
      <c r="W6" s="4"/>
      <c r="X6" s="4"/>
      <c r="Y6" s="4"/>
      <c r="Z6" s="4"/>
      <c r="AB6" s="25"/>
      <c r="AC6" s="25"/>
      <c r="AD6" s="25"/>
      <c r="AE6" s="6">
        <v>5</v>
      </c>
      <c r="AF6" s="12" t="s">
        <v>26</v>
      </c>
    </row>
    <row r="7" spans="1:32" x14ac:dyDescent="0.35">
      <c r="A7" s="15" t="s">
        <v>350</v>
      </c>
      <c r="B7" s="15" t="s">
        <v>260</v>
      </c>
      <c r="D7" s="15" t="s">
        <v>8626</v>
      </c>
      <c r="E7" s="15" t="s">
        <v>61</v>
      </c>
      <c r="F7" s="15" t="s">
        <v>8788</v>
      </c>
      <c r="G7" s="5" t="s">
        <v>18532</v>
      </c>
      <c r="H7" s="5" t="s">
        <v>2</v>
      </c>
      <c r="I7" s="5" t="s">
        <v>41</v>
      </c>
      <c r="J7" s="5" t="s">
        <v>2</v>
      </c>
      <c r="K7" s="5" t="s">
        <v>3</v>
      </c>
      <c r="L7" s="5" t="s">
        <v>12632</v>
      </c>
      <c r="M7" s="15" t="s">
        <v>42</v>
      </c>
      <c r="N7" s="15" t="s">
        <v>42</v>
      </c>
      <c r="O7" s="15" t="s">
        <v>21770</v>
      </c>
      <c r="P7" s="15" t="s">
        <v>15698</v>
      </c>
      <c r="Q7" s="15" t="s">
        <v>22807</v>
      </c>
      <c r="R7" s="15" t="s">
        <v>18583</v>
      </c>
      <c r="S7" s="15">
        <v>22220084</v>
      </c>
      <c r="T7" s="15">
        <v>22220084</v>
      </c>
      <c r="U7" s="15" t="s">
        <v>15699</v>
      </c>
      <c r="V7" s="15" t="s">
        <v>17393</v>
      </c>
      <c r="W7" s="4"/>
      <c r="X7" s="4" t="s">
        <v>41</v>
      </c>
      <c r="Y7" s="4" t="s">
        <v>13127</v>
      </c>
      <c r="Z7" s="4"/>
      <c r="AB7" s="25"/>
      <c r="AC7" s="25"/>
      <c r="AD7" s="25"/>
      <c r="AE7" s="6">
        <v>6</v>
      </c>
      <c r="AF7" s="12" t="s">
        <v>27</v>
      </c>
    </row>
    <row r="8" spans="1:32" x14ac:dyDescent="0.35">
      <c r="A8" s="15" t="s">
        <v>383</v>
      </c>
      <c r="B8" s="15" t="s">
        <v>8657</v>
      </c>
      <c r="D8" s="15" t="s">
        <v>62</v>
      </c>
      <c r="E8" s="15" t="s">
        <v>63</v>
      </c>
      <c r="F8" s="15" t="s">
        <v>17239</v>
      </c>
      <c r="G8" s="5" t="s">
        <v>18532</v>
      </c>
      <c r="H8" s="5" t="s">
        <v>2</v>
      </c>
      <c r="I8" s="5" t="s">
        <v>41</v>
      </c>
      <c r="J8" s="5" t="s">
        <v>2</v>
      </c>
      <c r="K8" s="5" t="s">
        <v>3</v>
      </c>
      <c r="L8" s="5" t="s">
        <v>12632</v>
      </c>
      <c r="M8" s="15" t="s">
        <v>42</v>
      </c>
      <c r="N8" s="15" t="s">
        <v>42</v>
      </c>
      <c r="O8" s="15" t="s">
        <v>21770</v>
      </c>
      <c r="P8" s="15" t="s">
        <v>64</v>
      </c>
      <c r="Q8" s="15" t="s">
        <v>22807</v>
      </c>
      <c r="R8" s="15" t="s">
        <v>22810</v>
      </c>
      <c r="S8" s="15">
        <v>22220017</v>
      </c>
      <c r="T8" s="15">
        <v>22220017</v>
      </c>
      <c r="U8" s="15" t="s">
        <v>19259</v>
      </c>
      <c r="V8" s="15" t="s">
        <v>18562</v>
      </c>
      <c r="W8" s="4"/>
      <c r="X8" s="4" t="s">
        <v>41</v>
      </c>
      <c r="Y8" s="4" t="s">
        <v>65</v>
      </c>
      <c r="Z8" s="4" t="s">
        <v>41</v>
      </c>
      <c r="AA8" s="4" t="s">
        <v>8639</v>
      </c>
      <c r="AB8" s="25"/>
      <c r="AC8" s="25"/>
      <c r="AD8" s="25"/>
      <c r="AE8" s="6">
        <v>7</v>
      </c>
      <c r="AF8" s="12" t="s">
        <v>28</v>
      </c>
    </row>
    <row r="9" spans="1:32" x14ac:dyDescent="0.35">
      <c r="A9" s="15" t="s">
        <v>850</v>
      </c>
      <c r="B9" s="15" t="s">
        <v>849</v>
      </c>
      <c r="D9" s="15" t="s">
        <v>66</v>
      </c>
      <c r="E9" s="15" t="s">
        <v>9012</v>
      </c>
      <c r="F9" s="15" t="s">
        <v>1916</v>
      </c>
      <c r="G9" s="5" t="s">
        <v>18532</v>
      </c>
      <c r="H9" s="5" t="s">
        <v>2</v>
      </c>
      <c r="I9" s="5" t="s">
        <v>41</v>
      </c>
      <c r="J9" s="5" t="s">
        <v>2</v>
      </c>
      <c r="K9" s="5" t="s">
        <v>3</v>
      </c>
      <c r="L9" s="5" t="s">
        <v>12632</v>
      </c>
      <c r="M9" s="15" t="s">
        <v>42</v>
      </c>
      <c r="N9" s="15" t="s">
        <v>42</v>
      </c>
      <c r="O9" s="15" t="s">
        <v>21770</v>
      </c>
      <c r="P9" s="15" t="s">
        <v>17241</v>
      </c>
      <c r="Q9" s="15" t="s">
        <v>22807</v>
      </c>
      <c r="R9" s="15" t="s">
        <v>18239</v>
      </c>
      <c r="S9" s="15">
        <v>22583168</v>
      </c>
      <c r="T9" s="15">
        <v>22220117</v>
      </c>
      <c r="U9" s="15" t="s">
        <v>14509</v>
      </c>
      <c r="V9" s="15" t="s">
        <v>17394</v>
      </c>
      <c r="W9" s="4"/>
      <c r="X9" s="4"/>
      <c r="Y9" s="4"/>
      <c r="Z9" s="4"/>
      <c r="AB9" s="25"/>
      <c r="AC9" s="25"/>
      <c r="AD9" s="25"/>
      <c r="AE9" s="6">
        <v>8</v>
      </c>
      <c r="AF9" s="12" t="s">
        <v>29</v>
      </c>
    </row>
    <row r="10" spans="1:32" x14ac:dyDescent="0.35">
      <c r="A10" s="15" t="s">
        <v>354</v>
      </c>
      <c r="B10" s="15" t="s">
        <v>353</v>
      </c>
      <c r="D10" s="15" t="s">
        <v>8620</v>
      </c>
      <c r="E10" s="15" t="s">
        <v>9030</v>
      </c>
      <c r="F10" s="15" t="s">
        <v>17240</v>
      </c>
      <c r="G10" s="5" t="s">
        <v>18532</v>
      </c>
      <c r="H10" s="5" t="s">
        <v>2</v>
      </c>
      <c r="I10" s="5" t="s">
        <v>41</v>
      </c>
      <c r="J10" s="5" t="s">
        <v>2</v>
      </c>
      <c r="K10" s="5" t="s">
        <v>3</v>
      </c>
      <c r="L10" s="5" t="s">
        <v>12632</v>
      </c>
      <c r="M10" s="15" t="s">
        <v>42</v>
      </c>
      <c r="N10" s="15" t="s">
        <v>42</v>
      </c>
      <c r="O10" s="15" t="s">
        <v>21770</v>
      </c>
      <c r="P10" s="15" t="s">
        <v>17241</v>
      </c>
      <c r="Q10" s="15" t="s">
        <v>22807</v>
      </c>
      <c r="R10" s="15" t="s">
        <v>9275</v>
      </c>
      <c r="S10" s="15">
        <v>22335097</v>
      </c>
      <c r="T10" s="15">
        <v>22335097</v>
      </c>
      <c r="U10" s="15" t="s">
        <v>15700</v>
      </c>
      <c r="V10" s="15" t="s">
        <v>14510</v>
      </c>
      <c r="W10" s="4"/>
      <c r="X10" s="4"/>
      <c r="Y10" s="4"/>
      <c r="Z10" s="4"/>
      <c r="AB10" s="25"/>
      <c r="AC10" s="25" t="s">
        <v>21118</v>
      </c>
      <c r="AD10" s="25"/>
      <c r="AE10" s="6">
        <v>9</v>
      </c>
      <c r="AF10" s="12" t="s">
        <v>30</v>
      </c>
    </row>
    <row r="11" spans="1:32" x14ac:dyDescent="0.35">
      <c r="A11" s="15" t="s">
        <v>279</v>
      </c>
      <c r="B11" s="15" t="s">
        <v>8202</v>
      </c>
      <c r="D11" s="15" t="s">
        <v>8628</v>
      </c>
      <c r="E11" s="15" t="s">
        <v>69</v>
      </c>
      <c r="F11" s="15" t="s">
        <v>70</v>
      </c>
      <c r="G11" s="5" t="s">
        <v>18532</v>
      </c>
      <c r="H11" s="5" t="s">
        <v>2</v>
      </c>
      <c r="I11" s="5" t="s">
        <v>41</v>
      </c>
      <c r="J11" s="5" t="s">
        <v>2</v>
      </c>
      <c r="K11" s="5" t="s">
        <v>4</v>
      </c>
      <c r="L11" s="5" t="s">
        <v>12633</v>
      </c>
      <c r="M11" s="15" t="s">
        <v>42</v>
      </c>
      <c r="N11" s="15" t="s">
        <v>42</v>
      </c>
      <c r="O11" s="15" t="s">
        <v>21771</v>
      </c>
      <c r="P11" s="15" t="s">
        <v>71</v>
      </c>
      <c r="Q11" s="15" t="s">
        <v>24633</v>
      </c>
      <c r="R11" s="15" t="s">
        <v>19260</v>
      </c>
      <c r="S11" s="15">
        <v>22218179</v>
      </c>
      <c r="T11" s="15">
        <v>22212049</v>
      </c>
      <c r="U11" s="15" t="s">
        <v>21119</v>
      </c>
      <c r="V11" s="15" t="s">
        <v>17395</v>
      </c>
      <c r="W11" s="4"/>
      <c r="X11" s="4" t="s">
        <v>41</v>
      </c>
      <c r="Y11" s="4" t="s">
        <v>52</v>
      </c>
      <c r="Z11" s="4"/>
      <c r="AB11" s="25"/>
      <c r="AC11" s="25"/>
      <c r="AD11" s="25"/>
      <c r="AE11" s="6">
        <v>10</v>
      </c>
      <c r="AF11" s="12" t="s">
        <v>31</v>
      </c>
    </row>
    <row r="12" spans="1:32" x14ac:dyDescent="0.35">
      <c r="A12" s="15" t="s">
        <v>164</v>
      </c>
      <c r="B12" s="15" t="s">
        <v>163</v>
      </c>
      <c r="D12" s="15" t="s">
        <v>8637</v>
      </c>
      <c r="E12" s="15" t="s">
        <v>73</v>
      </c>
      <c r="F12" s="15" t="s">
        <v>74</v>
      </c>
      <c r="G12" s="5" t="s">
        <v>18531</v>
      </c>
      <c r="H12" s="5" t="s">
        <v>2</v>
      </c>
      <c r="I12" s="5" t="s">
        <v>41</v>
      </c>
      <c r="J12" s="5" t="s">
        <v>2</v>
      </c>
      <c r="K12" s="5" t="s">
        <v>4</v>
      </c>
      <c r="L12" s="5" t="s">
        <v>12633</v>
      </c>
      <c r="M12" s="15" t="s">
        <v>42</v>
      </c>
      <c r="N12" s="15" t="s">
        <v>42</v>
      </c>
      <c r="O12" s="15" t="s">
        <v>21771</v>
      </c>
      <c r="P12" s="15" t="s">
        <v>75</v>
      </c>
      <c r="Q12" s="15" t="s">
        <v>24633</v>
      </c>
      <c r="R12" s="15" t="s">
        <v>76</v>
      </c>
      <c r="S12" s="15">
        <v>22224264</v>
      </c>
      <c r="T12" s="15"/>
      <c r="U12" s="15" t="s">
        <v>19261</v>
      </c>
      <c r="V12" s="15" t="s">
        <v>9024</v>
      </c>
      <c r="W12" s="4"/>
      <c r="X12" s="4" t="s">
        <v>41</v>
      </c>
      <c r="Y12" s="4" t="s">
        <v>47</v>
      </c>
      <c r="Z12" s="4"/>
      <c r="AB12" s="25"/>
      <c r="AC12" s="25"/>
      <c r="AD12" s="25"/>
      <c r="AE12" s="6">
        <v>11</v>
      </c>
      <c r="AF12" s="12" t="s">
        <v>32</v>
      </c>
    </row>
    <row r="13" spans="1:32" x14ac:dyDescent="0.35">
      <c r="A13" s="15" t="s">
        <v>666</v>
      </c>
      <c r="B13" s="15" t="s">
        <v>665</v>
      </c>
      <c r="D13" s="15" t="s">
        <v>8617</v>
      </c>
      <c r="E13" s="15" t="s">
        <v>9034</v>
      </c>
      <c r="F13" s="15" t="s">
        <v>9035</v>
      </c>
      <c r="G13" s="5" t="s">
        <v>18531</v>
      </c>
      <c r="H13" s="5" t="s">
        <v>2</v>
      </c>
      <c r="I13" s="5" t="s">
        <v>41</v>
      </c>
      <c r="J13" s="5" t="s">
        <v>2</v>
      </c>
      <c r="K13" s="5" t="s">
        <v>4</v>
      </c>
      <c r="L13" s="5" t="s">
        <v>12633</v>
      </c>
      <c r="M13" s="15" t="s">
        <v>42</v>
      </c>
      <c r="N13" s="15" t="s">
        <v>42</v>
      </c>
      <c r="O13" s="15" t="s">
        <v>21771</v>
      </c>
      <c r="P13" s="15" t="s">
        <v>77</v>
      </c>
      <c r="Q13" s="15" t="s">
        <v>22807</v>
      </c>
      <c r="R13" s="15" t="s">
        <v>18395</v>
      </c>
      <c r="S13" s="15">
        <v>40816010</v>
      </c>
      <c r="T13" s="15"/>
      <c r="U13" s="15" t="s">
        <v>15701</v>
      </c>
      <c r="V13" s="15" t="s">
        <v>9036</v>
      </c>
      <c r="W13" s="4"/>
      <c r="X13" s="4"/>
      <c r="Y13" s="4"/>
      <c r="Z13" s="4"/>
      <c r="AB13" s="25"/>
      <c r="AC13" s="25" t="s">
        <v>21118</v>
      </c>
      <c r="AD13" s="25"/>
      <c r="AE13" s="6">
        <v>12</v>
      </c>
      <c r="AF13" s="12" t="s">
        <v>33</v>
      </c>
    </row>
    <row r="14" spans="1:32" x14ac:dyDescent="0.35">
      <c r="A14" s="15" t="s">
        <v>854</v>
      </c>
      <c r="B14" s="15" t="s">
        <v>853</v>
      </c>
      <c r="D14" s="15" t="s">
        <v>78</v>
      </c>
      <c r="E14" s="15" t="s">
        <v>8789</v>
      </c>
      <c r="F14" s="15" t="s">
        <v>8790</v>
      </c>
      <c r="G14" s="5" t="s">
        <v>18531</v>
      </c>
      <c r="H14" s="5" t="s">
        <v>2</v>
      </c>
      <c r="I14" s="5" t="s">
        <v>41</v>
      </c>
      <c r="J14" s="5" t="s">
        <v>2</v>
      </c>
      <c r="K14" s="5" t="s">
        <v>4</v>
      </c>
      <c r="L14" s="5" t="s">
        <v>12633</v>
      </c>
      <c r="M14" s="15" t="s">
        <v>42</v>
      </c>
      <c r="N14" s="15" t="s">
        <v>42</v>
      </c>
      <c r="O14" s="15" t="s">
        <v>21771</v>
      </c>
      <c r="P14" s="15" t="s">
        <v>79</v>
      </c>
      <c r="Q14" s="15" t="s">
        <v>22807</v>
      </c>
      <c r="R14" s="15" t="s">
        <v>21121</v>
      </c>
      <c r="S14" s="15">
        <v>22215218</v>
      </c>
      <c r="T14" s="15">
        <v>22229143</v>
      </c>
      <c r="U14" s="15" t="s">
        <v>17490</v>
      </c>
      <c r="V14" s="15" t="s">
        <v>9020</v>
      </c>
      <c r="W14" s="4"/>
      <c r="X14" s="4" t="s">
        <v>41</v>
      </c>
      <c r="Y14" s="4" t="s">
        <v>8571</v>
      </c>
      <c r="Z14" s="4"/>
      <c r="AB14" s="25"/>
      <c r="AC14" s="25"/>
      <c r="AD14" s="25"/>
      <c r="AE14" s="6">
        <v>13</v>
      </c>
      <c r="AF14" s="12" t="s">
        <v>34</v>
      </c>
    </row>
    <row r="15" spans="1:32" x14ac:dyDescent="0.35">
      <c r="A15" s="15" t="s">
        <v>8968</v>
      </c>
      <c r="B15" s="15" t="s">
        <v>46</v>
      </c>
      <c r="D15" s="15" t="s">
        <v>80</v>
      </c>
      <c r="E15" s="15" t="s">
        <v>9026</v>
      </c>
      <c r="F15" s="15" t="s">
        <v>81</v>
      </c>
      <c r="G15" s="5" t="s">
        <v>18531</v>
      </c>
      <c r="H15" s="5" t="s">
        <v>2</v>
      </c>
      <c r="I15" s="5" t="s">
        <v>41</v>
      </c>
      <c r="J15" s="5" t="s">
        <v>2</v>
      </c>
      <c r="K15" s="5" t="s">
        <v>4</v>
      </c>
      <c r="L15" s="5" t="s">
        <v>12633</v>
      </c>
      <c r="M15" s="15" t="s">
        <v>42</v>
      </c>
      <c r="N15" s="15" t="s">
        <v>42</v>
      </c>
      <c r="O15" s="15" t="s">
        <v>21771</v>
      </c>
      <c r="P15" s="15" t="s">
        <v>75</v>
      </c>
      <c r="Q15" s="15" t="s">
        <v>22807</v>
      </c>
      <c r="R15" s="15" t="s">
        <v>20165</v>
      </c>
      <c r="S15" s="15">
        <v>22581527</v>
      </c>
      <c r="T15" s="15">
        <v>22577775</v>
      </c>
      <c r="U15" s="15" t="s">
        <v>19855</v>
      </c>
      <c r="V15" s="15" t="s">
        <v>19262</v>
      </c>
      <c r="W15" s="4"/>
      <c r="X15" s="4"/>
      <c r="Y15" s="4"/>
      <c r="Z15" s="4" t="s">
        <v>41</v>
      </c>
      <c r="AA15" s="4" t="s">
        <v>13127</v>
      </c>
      <c r="AB15" s="25" t="s">
        <v>21118</v>
      </c>
      <c r="AC15" s="25"/>
      <c r="AD15" s="25"/>
      <c r="AE15" s="6">
        <v>14</v>
      </c>
      <c r="AF15" s="12" t="s">
        <v>35</v>
      </c>
    </row>
    <row r="16" spans="1:32" x14ac:dyDescent="0.35">
      <c r="A16" s="15" t="s">
        <v>6347</v>
      </c>
      <c r="B16" s="15" t="s">
        <v>5312</v>
      </c>
      <c r="D16" s="15" t="s">
        <v>82</v>
      </c>
      <c r="E16" s="15" t="s">
        <v>8988</v>
      </c>
      <c r="F16" s="15" t="s">
        <v>8989</v>
      </c>
      <c r="G16" s="5" t="s">
        <v>18531</v>
      </c>
      <c r="H16" s="5" t="s">
        <v>3</v>
      </c>
      <c r="I16" s="5" t="s">
        <v>41</v>
      </c>
      <c r="J16" s="5" t="s">
        <v>2</v>
      </c>
      <c r="K16" s="5" t="s">
        <v>5</v>
      </c>
      <c r="L16" s="5" t="s">
        <v>12634</v>
      </c>
      <c r="M16" s="15" t="s">
        <v>42</v>
      </c>
      <c r="N16" s="15" t="s">
        <v>42</v>
      </c>
      <c r="O16" s="15" t="s">
        <v>21772</v>
      </c>
      <c r="P16" s="15" t="s">
        <v>83</v>
      </c>
      <c r="Q16" s="15" t="s">
        <v>22807</v>
      </c>
      <c r="R16" s="15" t="s">
        <v>139</v>
      </c>
      <c r="S16" s="15">
        <v>22220024</v>
      </c>
      <c r="T16" s="15"/>
      <c r="U16" s="15" t="s">
        <v>18563</v>
      </c>
      <c r="V16" s="15" t="s">
        <v>8990</v>
      </c>
      <c r="W16" s="4"/>
      <c r="X16" s="4" t="s">
        <v>41</v>
      </c>
      <c r="Y16" s="4" t="s">
        <v>18439</v>
      </c>
      <c r="Z16" s="4"/>
      <c r="AB16" s="25"/>
      <c r="AC16" s="25"/>
      <c r="AD16" s="25"/>
      <c r="AE16" s="6">
        <v>15</v>
      </c>
      <c r="AF16" s="12" t="s">
        <v>36</v>
      </c>
    </row>
    <row r="17" spans="1:32" x14ac:dyDescent="0.35">
      <c r="A17" s="15" t="s">
        <v>182</v>
      </c>
      <c r="B17" s="15" t="s">
        <v>8613</v>
      </c>
      <c r="D17" s="15" t="s">
        <v>85</v>
      </c>
      <c r="E17" s="15" t="s">
        <v>86</v>
      </c>
      <c r="F17" s="15" t="s">
        <v>87</v>
      </c>
      <c r="G17" s="5" t="s">
        <v>18531</v>
      </c>
      <c r="H17" s="5" t="s">
        <v>3</v>
      </c>
      <c r="I17" s="5" t="s">
        <v>41</v>
      </c>
      <c r="J17" s="5" t="s">
        <v>2</v>
      </c>
      <c r="K17" s="5" t="s">
        <v>5</v>
      </c>
      <c r="L17" s="5" t="s">
        <v>12634</v>
      </c>
      <c r="M17" s="15" t="s">
        <v>42</v>
      </c>
      <c r="N17" s="15" t="s">
        <v>42</v>
      </c>
      <c r="O17" s="15" t="s">
        <v>21772</v>
      </c>
      <c r="P17" s="15" t="s">
        <v>87</v>
      </c>
      <c r="Q17" s="15" t="s">
        <v>22807</v>
      </c>
      <c r="R17" s="15" t="s">
        <v>19265</v>
      </c>
      <c r="S17" s="15">
        <v>40801337</v>
      </c>
      <c r="T17" s="15"/>
      <c r="U17" s="15" t="s">
        <v>19263</v>
      </c>
      <c r="V17" s="15" t="s">
        <v>19264</v>
      </c>
      <c r="W17" s="4"/>
      <c r="X17" s="4" t="s">
        <v>41</v>
      </c>
      <c r="Y17" s="4" t="s">
        <v>80</v>
      </c>
      <c r="Z17" s="4"/>
      <c r="AB17" s="25"/>
      <c r="AC17" s="25"/>
      <c r="AD17" s="25"/>
      <c r="AE17" s="6">
        <v>16</v>
      </c>
      <c r="AF17" s="12" t="s">
        <v>37</v>
      </c>
    </row>
    <row r="18" spans="1:32" x14ac:dyDescent="0.35">
      <c r="A18" s="15" t="s">
        <v>177</v>
      </c>
      <c r="B18" s="15" t="s">
        <v>8612</v>
      </c>
      <c r="D18" s="15" t="s">
        <v>8635</v>
      </c>
      <c r="E18" s="15" t="s">
        <v>9031</v>
      </c>
      <c r="F18" s="15" t="s">
        <v>9032</v>
      </c>
      <c r="G18" s="5" t="s">
        <v>18531</v>
      </c>
      <c r="H18" s="5" t="s">
        <v>3</v>
      </c>
      <c r="I18" s="5" t="s">
        <v>41</v>
      </c>
      <c r="J18" s="5" t="s">
        <v>2</v>
      </c>
      <c r="K18" s="5" t="s">
        <v>5</v>
      </c>
      <c r="L18" s="5" t="s">
        <v>12634</v>
      </c>
      <c r="M18" s="15" t="s">
        <v>42</v>
      </c>
      <c r="N18" s="15" t="s">
        <v>42</v>
      </c>
      <c r="O18" s="15" t="s">
        <v>21772</v>
      </c>
      <c r="P18" s="15" t="s">
        <v>88</v>
      </c>
      <c r="Q18" s="15" t="s">
        <v>22807</v>
      </c>
      <c r="R18" s="15" t="s">
        <v>22811</v>
      </c>
      <c r="S18" s="15">
        <v>22220073</v>
      </c>
      <c r="T18" s="15">
        <v>22227080</v>
      </c>
      <c r="U18" s="15" t="s">
        <v>21773</v>
      </c>
      <c r="V18" s="15" t="s">
        <v>9033</v>
      </c>
      <c r="W18" s="4"/>
      <c r="X18" s="4"/>
      <c r="Y18" s="4"/>
      <c r="Z18" s="4"/>
      <c r="AB18" s="25" t="s">
        <v>21118</v>
      </c>
      <c r="AC18" s="25"/>
      <c r="AD18" s="25"/>
      <c r="AE18" s="6">
        <v>17</v>
      </c>
      <c r="AF18" s="12" t="s">
        <v>38</v>
      </c>
    </row>
    <row r="19" spans="1:32" x14ac:dyDescent="0.35">
      <c r="A19" s="15" t="s">
        <v>8972</v>
      </c>
      <c r="B19" s="15" t="s">
        <v>170</v>
      </c>
      <c r="D19" s="15" t="s">
        <v>8639</v>
      </c>
      <c r="E19" s="15" t="s">
        <v>8991</v>
      </c>
      <c r="F19" s="15" t="s">
        <v>8992</v>
      </c>
      <c r="G19" s="5" t="s">
        <v>18531</v>
      </c>
      <c r="H19" s="5" t="s">
        <v>3</v>
      </c>
      <c r="I19" s="5" t="s">
        <v>41</v>
      </c>
      <c r="J19" s="5" t="s">
        <v>2</v>
      </c>
      <c r="K19" s="5" t="s">
        <v>5</v>
      </c>
      <c r="L19" s="5" t="s">
        <v>12634</v>
      </c>
      <c r="M19" s="15" t="s">
        <v>42</v>
      </c>
      <c r="N19" s="15" t="s">
        <v>42</v>
      </c>
      <c r="O19" s="15" t="s">
        <v>21772</v>
      </c>
      <c r="P19" s="15" t="s">
        <v>89</v>
      </c>
      <c r="Q19" s="15" t="s">
        <v>22807</v>
      </c>
      <c r="R19" s="15" t="s">
        <v>21120</v>
      </c>
      <c r="S19" s="15">
        <v>22335425</v>
      </c>
      <c r="T19" s="15">
        <v>22569681</v>
      </c>
      <c r="U19" s="15" t="s">
        <v>15703</v>
      </c>
      <c r="V19" s="15" t="s">
        <v>8993</v>
      </c>
      <c r="W19" s="4"/>
      <c r="X19" s="4"/>
      <c r="Y19" s="4"/>
      <c r="Z19" s="4"/>
      <c r="AB19" s="25"/>
      <c r="AC19" s="25" t="s">
        <v>21118</v>
      </c>
      <c r="AD19" s="25"/>
      <c r="AE19" s="6">
        <v>18</v>
      </c>
      <c r="AF19" s="12" t="s">
        <v>39</v>
      </c>
    </row>
    <row r="20" spans="1:32" x14ac:dyDescent="0.35">
      <c r="A20" s="15" t="s">
        <v>323</v>
      </c>
      <c r="B20" s="15" t="s">
        <v>8646</v>
      </c>
      <c r="D20" s="15" t="s">
        <v>8624</v>
      </c>
      <c r="E20" s="15" t="s">
        <v>9037</v>
      </c>
      <c r="F20" s="15" t="s">
        <v>8793</v>
      </c>
      <c r="G20" s="5" t="s">
        <v>18531</v>
      </c>
      <c r="H20" s="5" t="s">
        <v>2</v>
      </c>
      <c r="I20" s="5" t="s">
        <v>41</v>
      </c>
      <c r="J20" s="5" t="s">
        <v>2</v>
      </c>
      <c r="K20" s="5" t="s">
        <v>5</v>
      </c>
      <c r="L20" s="5" t="s">
        <v>12634</v>
      </c>
      <c r="M20" s="15" t="s">
        <v>42</v>
      </c>
      <c r="N20" s="15" t="s">
        <v>42</v>
      </c>
      <c r="O20" s="15" t="s">
        <v>21772</v>
      </c>
      <c r="P20" s="15" t="s">
        <v>9038</v>
      </c>
      <c r="Q20" s="15" t="s">
        <v>22807</v>
      </c>
      <c r="R20" s="15" t="s">
        <v>21825</v>
      </c>
      <c r="S20" s="15">
        <v>22229212</v>
      </c>
      <c r="T20" s="15"/>
      <c r="U20" s="15" t="s">
        <v>17396</v>
      </c>
      <c r="V20" s="15" t="s">
        <v>9039</v>
      </c>
      <c r="W20" s="4"/>
      <c r="X20" s="4"/>
      <c r="Y20" s="4"/>
      <c r="Z20" s="4"/>
      <c r="AB20" s="25"/>
      <c r="AC20" s="25"/>
      <c r="AD20" s="25"/>
      <c r="AE20" s="6">
        <v>19</v>
      </c>
      <c r="AF20" s="12" t="s">
        <v>40</v>
      </c>
    </row>
    <row r="21" spans="1:32" x14ac:dyDescent="0.35">
      <c r="A21" s="15" t="s">
        <v>671</v>
      </c>
      <c r="B21" s="15" t="s">
        <v>51</v>
      </c>
      <c r="D21" s="15" t="s">
        <v>8622</v>
      </c>
      <c r="E21" s="15" t="s">
        <v>9789</v>
      </c>
      <c r="F21" s="15" t="s">
        <v>9790</v>
      </c>
      <c r="G21" s="5" t="s">
        <v>15691</v>
      </c>
      <c r="H21" s="5" t="s">
        <v>11</v>
      </c>
      <c r="I21" s="5" t="s">
        <v>44</v>
      </c>
      <c r="J21" s="5" t="s">
        <v>3</v>
      </c>
      <c r="K21" s="5" t="s">
        <v>232</v>
      </c>
      <c r="L21" s="5" t="s">
        <v>15651</v>
      </c>
      <c r="M21" s="15" t="s">
        <v>91</v>
      </c>
      <c r="N21" s="15" t="s">
        <v>92</v>
      </c>
      <c r="O21" s="15" t="s">
        <v>1417</v>
      </c>
      <c r="P21" s="15" t="s">
        <v>94</v>
      </c>
      <c r="Q21" s="15" t="s">
        <v>22807</v>
      </c>
      <c r="R21" s="15" t="s">
        <v>17397</v>
      </c>
      <c r="S21" s="15">
        <v>88324669</v>
      </c>
      <c r="T21" s="15"/>
      <c r="U21" s="15" t="s">
        <v>15704</v>
      </c>
      <c r="V21" s="15" t="s">
        <v>17398</v>
      </c>
      <c r="W21" s="4"/>
      <c r="X21" s="4"/>
      <c r="Y21" s="4"/>
      <c r="Z21" s="4"/>
      <c r="AB21" s="25"/>
      <c r="AC21" s="25"/>
      <c r="AD21" s="25"/>
      <c r="AE21" s="6">
        <v>20</v>
      </c>
      <c r="AF21" s="12" t="s">
        <v>7965</v>
      </c>
    </row>
    <row r="22" spans="1:32" x14ac:dyDescent="0.35">
      <c r="A22" s="15" t="s">
        <v>5021</v>
      </c>
      <c r="B22" s="15" t="s">
        <v>4984</v>
      </c>
      <c r="D22" s="15" t="s">
        <v>8630</v>
      </c>
      <c r="E22" s="15" t="s">
        <v>11555</v>
      </c>
      <c r="F22" s="15" t="s">
        <v>14383</v>
      </c>
      <c r="G22" s="5" t="s">
        <v>21775</v>
      </c>
      <c r="H22" s="5" t="s">
        <v>8</v>
      </c>
      <c r="I22" s="5" t="s">
        <v>95</v>
      </c>
      <c r="J22" s="5" t="s">
        <v>2</v>
      </c>
      <c r="K22" s="5" t="s">
        <v>4</v>
      </c>
      <c r="L22" s="5" t="s">
        <v>13078</v>
      </c>
      <c r="M22" s="15" t="s">
        <v>21775</v>
      </c>
      <c r="N22" s="15" t="s">
        <v>21775</v>
      </c>
      <c r="O22" s="15" t="s">
        <v>96</v>
      </c>
      <c r="P22" s="15" t="s">
        <v>14383</v>
      </c>
      <c r="Q22" s="15" t="s">
        <v>22807</v>
      </c>
      <c r="R22" s="15" t="s">
        <v>14146</v>
      </c>
      <c r="S22" s="15">
        <v>27971622</v>
      </c>
      <c r="T22" s="15"/>
      <c r="U22" s="15" t="s">
        <v>14511</v>
      </c>
      <c r="V22" s="15" t="s">
        <v>14512</v>
      </c>
      <c r="W22" s="4"/>
      <c r="X22" s="4"/>
      <c r="Y22" s="4"/>
      <c r="Z22" s="4"/>
      <c r="AB22" s="25"/>
      <c r="AC22" s="25"/>
      <c r="AD22" s="25"/>
      <c r="AE22" s="6">
        <v>21</v>
      </c>
      <c r="AF22" s="12" t="s">
        <v>7966</v>
      </c>
    </row>
    <row r="23" spans="1:32" x14ac:dyDescent="0.35">
      <c r="A23" s="15" t="s">
        <v>359</v>
      </c>
      <c r="B23" s="15" t="s">
        <v>292</v>
      </c>
      <c r="D23" s="15" t="s">
        <v>8621</v>
      </c>
      <c r="E23" s="15" t="s">
        <v>8981</v>
      </c>
      <c r="F23" s="15" t="s">
        <v>97</v>
      </c>
      <c r="G23" s="5" t="s">
        <v>18531</v>
      </c>
      <c r="H23" s="5" t="s">
        <v>5</v>
      </c>
      <c r="I23" s="5" t="s">
        <v>41</v>
      </c>
      <c r="J23" s="5" t="s">
        <v>98</v>
      </c>
      <c r="K23" s="5" t="s">
        <v>2</v>
      </c>
      <c r="L23" s="5" t="s">
        <v>12731</v>
      </c>
      <c r="M23" s="15" t="s">
        <v>42</v>
      </c>
      <c r="N23" s="15" t="s">
        <v>99</v>
      </c>
      <c r="O23" s="15" t="s">
        <v>99</v>
      </c>
      <c r="P23" s="15" t="s">
        <v>100</v>
      </c>
      <c r="Q23" s="15" t="s">
        <v>22807</v>
      </c>
      <c r="R23" s="15" t="s">
        <v>21776</v>
      </c>
      <c r="S23" s="15">
        <v>22720051</v>
      </c>
      <c r="T23" s="15">
        <v>22720595</v>
      </c>
      <c r="U23" s="15" t="s">
        <v>15705</v>
      </c>
      <c r="V23" s="15" t="s">
        <v>8982</v>
      </c>
      <c r="W23" s="4"/>
      <c r="X23" s="4"/>
      <c r="Y23" s="4"/>
      <c r="Z23" s="4" t="s">
        <v>41</v>
      </c>
      <c r="AA23" s="4" t="s">
        <v>8620</v>
      </c>
      <c r="AB23" s="25"/>
      <c r="AC23" s="25"/>
      <c r="AD23" s="25"/>
      <c r="AE23" s="6">
        <v>22</v>
      </c>
      <c r="AF23" s="12" t="s">
        <v>7967</v>
      </c>
    </row>
    <row r="24" spans="1:32" x14ac:dyDescent="0.35">
      <c r="A24" s="15" t="s">
        <v>8976</v>
      </c>
      <c r="B24" s="15" t="s">
        <v>8616</v>
      </c>
      <c r="D24" s="15" t="s">
        <v>101</v>
      </c>
      <c r="E24" s="15" t="s">
        <v>102</v>
      </c>
      <c r="F24" s="15" t="s">
        <v>13350</v>
      </c>
      <c r="G24" s="5" t="s">
        <v>18531</v>
      </c>
      <c r="H24" s="5" t="s">
        <v>4</v>
      </c>
      <c r="I24" s="5" t="s">
        <v>41</v>
      </c>
      <c r="J24" s="5" t="s">
        <v>2</v>
      </c>
      <c r="K24" s="5" t="s">
        <v>6</v>
      </c>
      <c r="L24" s="5" t="s">
        <v>12635</v>
      </c>
      <c r="M24" s="15" t="s">
        <v>42</v>
      </c>
      <c r="N24" s="15" t="s">
        <v>42</v>
      </c>
      <c r="O24" s="15" t="s">
        <v>103</v>
      </c>
      <c r="P24" s="15" t="s">
        <v>8629</v>
      </c>
      <c r="Q24" s="15" t="s">
        <v>22807</v>
      </c>
      <c r="R24" s="15" t="s">
        <v>21777</v>
      </c>
      <c r="S24" s="15">
        <v>22269446</v>
      </c>
      <c r="T24" s="15"/>
      <c r="U24" s="15" t="s">
        <v>15706</v>
      </c>
      <c r="V24" s="15" t="s">
        <v>22812</v>
      </c>
      <c r="W24" s="4"/>
      <c r="X24" s="4" t="s">
        <v>41</v>
      </c>
      <c r="Y24" s="4" t="s">
        <v>13131</v>
      </c>
      <c r="Z24" s="4"/>
      <c r="AB24" s="25"/>
      <c r="AC24" s="25"/>
      <c r="AD24" s="25" t="s">
        <v>21118</v>
      </c>
      <c r="AE24" s="6">
        <v>23</v>
      </c>
      <c r="AF24" s="12" t="s">
        <v>8059</v>
      </c>
    </row>
    <row r="25" spans="1:32" x14ac:dyDescent="0.35">
      <c r="A25" s="15" t="s">
        <v>374</v>
      </c>
      <c r="B25" s="15" t="s">
        <v>308</v>
      </c>
      <c r="D25" s="15" t="s">
        <v>7582</v>
      </c>
      <c r="E25" s="15" t="s">
        <v>104</v>
      </c>
      <c r="F25" s="15" t="s">
        <v>7583</v>
      </c>
      <c r="G25" s="5" t="s">
        <v>18531</v>
      </c>
      <c r="H25" s="5" t="s">
        <v>5</v>
      </c>
      <c r="I25" s="5" t="s">
        <v>41</v>
      </c>
      <c r="J25" s="5" t="s">
        <v>98</v>
      </c>
      <c r="K25" s="5" t="s">
        <v>4</v>
      </c>
      <c r="L25" s="5" t="s">
        <v>12733</v>
      </c>
      <c r="M25" s="15" t="s">
        <v>42</v>
      </c>
      <c r="N25" s="15" t="s">
        <v>99</v>
      </c>
      <c r="O25" s="15" t="s">
        <v>21778</v>
      </c>
      <c r="P25" s="15" t="s">
        <v>14093</v>
      </c>
      <c r="Q25" s="15" t="s">
        <v>22807</v>
      </c>
      <c r="R25" s="15" t="s">
        <v>21779</v>
      </c>
      <c r="S25" s="15">
        <v>22711617</v>
      </c>
      <c r="T25" s="15">
        <v>88407774</v>
      </c>
      <c r="U25" s="15" t="s">
        <v>17399</v>
      </c>
      <c r="V25" s="15" t="s">
        <v>17400</v>
      </c>
      <c r="W25" s="4"/>
      <c r="X25" s="4" t="s">
        <v>41</v>
      </c>
      <c r="Y25" s="4" t="s">
        <v>106</v>
      </c>
      <c r="Z25" s="4"/>
      <c r="AB25" s="25"/>
      <c r="AC25" s="25"/>
      <c r="AD25" s="25"/>
      <c r="AE25" s="6">
        <v>24</v>
      </c>
      <c r="AF25" s="12" t="s">
        <v>8060</v>
      </c>
    </row>
    <row r="26" spans="1:32" x14ac:dyDescent="0.35">
      <c r="A26" s="15" t="s">
        <v>224</v>
      </c>
      <c r="B26" s="15" t="s">
        <v>223</v>
      </c>
      <c r="D26" s="15" t="s">
        <v>8638</v>
      </c>
      <c r="E26" s="15" t="s">
        <v>9045</v>
      </c>
      <c r="F26" s="15" t="s">
        <v>9046</v>
      </c>
      <c r="G26" s="5" t="s">
        <v>18531</v>
      </c>
      <c r="H26" s="5" t="s">
        <v>4</v>
      </c>
      <c r="I26" s="5" t="s">
        <v>41</v>
      </c>
      <c r="J26" s="5" t="s">
        <v>2</v>
      </c>
      <c r="K26" s="5" t="s">
        <v>7</v>
      </c>
      <c r="L26" s="5" t="s">
        <v>12636</v>
      </c>
      <c r="M26" s="15" t="s">
        <v>42</v>
      </c>
      <c r="N26" s="15" t="s">
        <v>42</v>
      </c>
      <c r="O26" s="15" t="s">
        <v>13106</v>
      </c>
      <c r="P26" s="15" t="s">
        <v>13106</v>
      </c>
      <c r="Q26" s="15" t="s">
        <v>22807</v>
      </c>
      <c r="R26" s="15" t="s">
        <v>21122</v>
      </c>
      <c r="S26" s="15">
        <v>22260215</v>
      </c>
      <c r="T26" s="15"/>
      <c r="U26" s="15" t="s">
        <v>18564</v>
      </c>
      <c r="V26" s="15" t="s">
        <v>107</v>
      </c>
      <c r="W26" s="4"/>
      <c r="X26" s="4"/>
      <c r="Y26" s="4"/>
      <c r="Z26" s="4"/>
      <c r="AB26" s="25" t="s">
        <v>21118</v>
      </c>
      <c r="AC26" s="25"/>
      <c r="AD26" s="25"/>
      <c r="AE26" s="6">
        <v>25</v>
      </c>
      <c r="AF26" s="12" t="s">
        <v>8058</v>
      </c>
    </row>
    <row r="27" spans="1:32" x14ac:dyDescent="0.35">
      <c r="A27" s="15" t="s">
        <v>284</v>
      </c>
      <c r="B27" s="15" t="s">
        <v>8649</v>
      </c>
      <c r="D27" s="15" t="s">
        <v>7512</v>
      </c>
      <c r="E27" s="15" t="s">
        <v>108</v>
      </c>
      <c r="F27" s="15" t="s">
        <v>109</v>
      </c>
      <c r="G27" s="5" t="s">
        <v>18531</v>
      </c>
      <c r="H27" s="5" t="s">
        <v>5</v>
      </c>
      <c r="I27" s="5" t="s">
        <v>41</v>
      </c>
      <c r="J27" s="5" t="s">
        <v>98</v>
      </c>
      <c r="K27" s="5" t="s">
        <v>2</v>
      </c>
      <c r="L27" s="5" t="s">
        <v>12731</v>
      </c>
      <c r="M27" s="15" t="s">
        <v>42</v>
      </c>
      <c r="N27" s="15" t="s">
        <v>99</v>
      </c>
      <c r="O27" s="15" t="s">
        <v>99</v>
      </c>
      <c r="P27" s="15" t="s">
        <v>109</v>
      </c>
      <c r="Q27" s="15" t="s">
        <v>22807</v>
      </c>
      <c r="R27" s="15" t="s">
        <v>19266</v>
      </c>
      <c r="S27" s="15">
        <v>22724383</v>
      </c>
      <c r="T27" s="15"/>
      <c r="U27" s="15" t="s">
        <v>17401</v>
      </c>
      <c r="V27" s="15" t="s">
        <v>110</v>
      </c>
      <c r="W27" s="4"/>
      <c r="X27" s="4" t="s">
        <v>41</v>
      </c>
      <c r="Y27" s="4" t="s">
        <v>111</v>
      </c>
      <c r="Z27" s="4"/>
      <c r="AB27" s="25"/>
      <c r="AC27" s="25"/>
      <c r="AD27" s="25"/>
    </row>
    <row r="28" spans="1:32" x14ac:dyDescent="0.35">
      <c r="A28" s="15" t="s">
        <v>8979</v>
      </c>
      <c r="B28" s="15" t="s">
        <v>8644</v>
      </c>
      <c r="D28" s="15" t="s">
        <v>8640</v>
      </c>
      <c r="E28" s="15" t="s">
        <v>9061</v>
      </c>
      <c r="F28" s="15" t="s">
        <v>9062</v>
      </c>
      <c r="G28" s="5" t="s">
        <v>18531</v>
      </c>
      <c r="H28" s="5" t="s">
        <v>4</v>
      </c>
      <c r="I28" s="5" t="s">
        <v>41</v>
      </c>
      <c r="J28" s="5" t="s">
        <v>2</v>
      </c>
      <c r="K28" s="5" t="s">
        <v>6</v>
      </c>
      <c r="L28" s="5" t="s">
        <v>12635</v>
      </c>
      <c r="M28" s="15" t="s">
        <v>42</v>
      </c>
      <c r="N28" s="15" t="s">
        <v>42</v>
      </c>
      <c r="O28" s="15" t="s">
        <v>103</v>
      </c>
      <c r="P28" s="15" t="s">
        <v>8748</v>
      </c>
      <c r="Q28" s="15" t="s">
        <v>22807</v>
      </c>
      <c r="R28" s="15" t="s">
        <v>22813</v>
      </c>
      <c r="S28" s="15">
        <v>21015923</v>
      </c>
      <c r="T28" s="15">
        <v>22255865</v>
      </c>
      <c r="U28" s="15" t="s">
        <v>15707</v>
      </c>
      <c r="V28" s="15" t="s">
        <v>9063</v>
      </c>
      <c r="W28" s="4"/>
      <c r="X28" s="4"/>
      <c r="Y28" s="4"/>
      <c r="Z28" s="4"/>
      <c r="AB28" s="25"/>
      <c r="AC28" s="25"/>
      <c r="AD28" s="25"/>
    </row>
    <row r="29" spans="1:32" x14ac:dyDescent="0.35">
      <c r="A29" s="15" t="s">
        <v>149</v>
      </c>
      <c r="B29" s="15" t="s">
        <v>148</v>
      </c>
      <c r="D29" s="15" t="s">
        <v>8663</v>
      </c>
      <c r="E29" s="15" t="s">
        <v>9067</v>
      </c>
      <c r="F29" s="15" t="s">
        <v>9068</v>
      </c>
      <c r="G29" s="5" t="s">
        <v>18531</v>
      </c>
      <c r="H29" s="5" t="s">
        <v>5</v>
      </c>
      <c r="I29" s="5" t="s">
        <v>41</v>
      </c>
      <c r="J29" s="5" t="s">
        <v>98</v>
      </c>
      <c r="K29" s="5" t="s">
        <v>3</v>
      </c>
      <c r="L29" s="5" t="s">
        <v>12732</v>
      </c>
      <c r="M29" s="15" t="s">
        <v>42</v>
      </c>
      <c r="N29" s="15" t="s">
        <v>99</v>
      </c>
      <c r="O29" s="15" t="s">
        <v>21780</v>
      </c>
      <c r="P29" s="15" t="s">
        <v>9069</v>
      </c>
      <c r="Q29" s="15" t="s">
        <v>22807</v>
      </c>
      <c r="R29" s="15" t="s">
        <v>21123</v>
      </c>
      <c r="S29" s="15">
        <v>22736373</v>
      </c>
      <c r="T29" s="15">
        <v>22736380</v>
      </c>
      <c r="U29" s="15" t="s">
        <v>21124</v>
      </c>
      <c r="V29" s="15" t="s">
        <v>9070</v>
      </c>
      <c r="W29" s="4"/>
      <c r="X29" s="4" t="s">
        <v>41</v>
      </c>
      <c r="Y29" s="4" t="s">
        <v>8654</v>
      </c>
      <c r="Z29" s="4"/>
      <c r="AB29" s="25"/>
      <c r="AC29" s="25"/>
      <c r="AD29" s="25"/>
    </row>
    <row r="30" spans="1:32" x14ac:dyDescent="0.35">
      <c r="A30" s="15" t="s">
        <v>6444</v>
      </c>
      <c r="B30" s="15" t="s">
        <v>7469</v>
      </c>
      <c r="D30" s="15" t="s">
        <v>8648</v>
      </c>
      <c r="E30" s="15" t="s">
        <v>114</v>
      </c>
      <c r="F30" s="15" t="s">
        <v>115</v>
      </c>
      <c r="G30" s="5" t="s">
        <v>18531</v>
      </c>
      <c r="H30" s="5" t="s">
        <v>5</v>
      </c>
      <c r="I30" s="5" t="s">
        <v>41</v>
      </c>
      <c r="J30" s="5" t="s">
        <v>98</v>
      </c>
      <c r="K30" s="5" t="s">
        <v>5</v>
      </c>
      <c r="L30" s="5" t="s">
        <v>12734</v>
      </c>
      <c r="M30" s="15" t="s">
        <v>42</v>
      </c>
      <c r="N30" s="15" t="s">
        <v>99</v>
      </c>
      <c r="O30" s="15" t="s">
        <v>116</v>
      </c>
      <c r="P30" s="15" t="s">
        <v>115</v>
      </c>
      <c r="Q30" s="15" t="s">
        <v>22807</v>
      </c>
      <c r="R30" s="15" t="s">
        <v>22814</v>
      </c>
      <c r="S30" s="15">
        <v>22765326</v>
      </c>
      <c r="T30" s="15">
        <v>22766402</v>
      </c>
      <c r="U30" s="15" t="s">
        <v>15708</v>
      </c>
      <c r="V30" s="15" t="s">
        <v>22815</v>
      </c>
      <c r="W30" s="4"/>
      <c r="X30" s="4" t="s">
        <v>41</v>
      </c>
      <c r="Y30" s="4" t="s">
        <v>117</v>
      </c>
      <c r="Z30" s="4" t="s">
        <v>41</v>
      </c>
      <c r="AA30" s="4" t="s">
        <v>51</v>
      </c>
      <c r="AB30" s="25"/>
      <c r="AC30" s="25" t="s">
        <v>21118</v>
      </c>
      <c r="AD30" s="25" t="s">
        <v>21118</v>
      </c>
    </row>
    <row r="31" spans="1:32" x14ac:dyDescent="0.35">
      <c r="A31" s="15" t="s">
        <v>61</v>
      </c>
      <c r="B31" s="15" t="s">
        <v>8626</v>
      </c>
      <c r="D31" s="15" t="s">
        <v>8615</v>
      </c>
      <c r="E31" s="15" t="s">
        <v>118</v>
      </c>
      <c r="F31" s="15" t="s">
        <v>119</v>
      </c>
      <c r="G31" s="5" t="s">
        <v>18531</v>
      </c>
      <c r="H31" s="5" t="s">
        <v>5</v>
      </c>
      <c r="I31" s="5" t="s">
        <v>41</v>
      </c>
      <c r="J31" s="5" t="s">
        <v>98</v>
      </c>
      <c r="K31" s="5" t="s">
        <v>3</v>
      </c>
      <c r="L31" s="5" t="s">
        <v>12732</v>
      </c>
      <c r="M31" s="15" t="s">
        <v>42</v>
      </c>
      <c r="N31" s="15" t="s">
        <v>99</v>
      </c>
      <c r="O31" s="15" t="s">
        <v>21780</v>
      </c>
      <c r="P31" s="15" t="s">
        <v>119</v>
      </c>
      <c r="Q31" s="15" t="s">
        <v>22807</v>
      </c>
      <c r="R31" s="15" t="s">
        <v>21781</v>
      </c>
      <c r="S31" s="15">
        <v>22730060</v>
      </c>
      <c r="T31" s="15">
        <v>61734849</v>
      </c>
      <c r="U31" s="15" t="s">
        <v>19267</v>
      </c>
      <c r="V31" s="15" t="s">
        <v>19856</v>
      </c>
      <c r="W31" s="4"/>
      <c r="X31" s="4" t="s">
        <v>41</v>
      </c>
      <c r="Y31" s="4" t="s">
        <v>120</v>
      </c>
      <c r="Z31" s="4" t="s">
        <v>41</v>
      </c>
      <c r="AA31" s="4" t="s">
        <v>121</v>
      </c>
      <c r="AB31" s="25"/>
      <c r="AC31" s="25"/>
      <c r="AD31" s="25" t="s">
        <v>21118</v>
      </c>
    </row>
    <row r="32" spans="1:32" x14ac:dyDescent="0.35">
      <c r="A32" s="15" t="s">
        <v>8981</v>
      </c>
      <c r="B32" s="15" t="s">
        <v>8621</v>
      </c>
      <c r="D32" s="15" t="s">
        <v>8633</v>
      </c>
      <c r="E32" s="15" t="s">
        <v>122</v>
      </c>
      <c r="F32" s="15" t="s">
        <v>123</v>
      </c>
      <c r="G32" s="5" t="s">
        <v>18531</v>
      </c>
      <c r="H32" s="5" t="s">
        <v>5</v>
      </c>
      <c r="I32" s="5" t="s">
        <v>41</v>
      </c>
      <c r="J32" s="5" t="s">
        <v>98</v>
      </c>
      <c r="K32" s="5" t="s">
        <v>5</v>
      </c>
      <c r="L32" s="5" t="s">
        <v>12734</v>
      </c>
      <c r="M32" s="15" t="s">
        <v>42</v>
      </c>
      <c r="N32" s="15" t="s">
        <v>99</v>
      </c>
      <c r="O32" s="15" t="s">
        <v>116</v>
      </c>
      <c r="P32" s="15" t="s">
        <v>116</v>
      </c>
      <c r="Q32" s="15" t="s">
        <v>22807</v>
      </c>
      <c r="R32" s="15" t="s">
        <v>124</v>
      </c>
      <c r="S32" s="15">
        <v>22767246</v>
      </c>
      <c r="T32" s="15">
        <v>83915863</v>
      </c>
      <c r="U32" s="15" t="s">
        <v>17402</v>
      </c>
      <c r="V32" s="15" t="s">
        <v>9058</v>
      </c>
      <c r="W32" s="4"/>
      <c r="X32" s="4" t="s">
        <v>41</v>
      </c>
      <c r="Y32" s="4" t="s">
        <v>125</v>
      </c>
      <c r="Z32" s="4" t="s">
        <v>41</v>
      </c>
      <c r="AA32" s="4" t="s">
        <v>126</v>
      </c>
      <c r="AB32" s="25" t="s">
        <v>21118</v>
      </c>
      <c r="AC32" s="25"/>
      <c r="AD32" s="25"/>
    </row>
    <row r="33" spans="1:30" x14ac:dyDescent="0.35">
      <c r="A33" s="15" t="s">
        <v>190</v>
      </c>
      <c r="B33" s="15" t="s">
        <v>7513</v>
      </c>
      <c r="D33" s="15" t="s">
        <v>127</v>
      </c>
      <c r="E33" s="15" t="s">
        <v>128</v>
      </c>
      <c r="F33" s="15" t="s">
        <v>129</v>
      </c>
      <c r="G33" s="5" t="s">
        <v>18531</v>
      </c>
      <c r="H33" s="5" t="s">
        <v>4</v>
      </c>
      <c r="I33" s="5" t="s">
        <v>41</v>
      </c>
      <c r="J33" s="5" t="s">
        <v>2</v>
      </c>
      <c r="K33" s="5" t="s">
        <v>7</v>
      </c>
      <c r="L33" s="5" t="s">
        <v>12636</v>
      </c>
      <c r="M33" s="15" t="s">
        <v>42</v>
      </c>
      <c r="N33" s="15" t="s">
        <v>42</v>
      </c>
      <c r="O33" s="15" t="s">
        <v>13106</v>
      </c>
      <c r="P33" s="15" t="s">
        <v>129</v>
      </c>
      <c r="Q33" s="15" t="s">
        <v>22807</v>
      </c>
      <c r="R33" s="15" t="s">
        <v>19857</v>
      </c>
      <c r="S33" s="15">
        <v>22869219</v>
      </c>
      <c r="T33" s="19"/>
      <c r="U33" s="15" t="s">
        <v>22816</v>
      </c>
      <c r="V33" s="15" t="s">
        <v>130</v>
      </c>
      <c r="W33" s="4"/>
      <c r="X33" s="4" t="s">
        <v>41</v>
      </c>
      <c r="Y33" s="4" t="s">
        <v>131</v>
      </c>
      <c r="Z33" s="4"/>
      <c r="AB33" s="25"/>
      <c r="AC33" s="25"/>
      <c r="AD33" s="25" t="s">
        <v>21118</v>
      </c>
    </row>
    <row r="34" spans="1:30" x14ac:dyDescent="0.35">
      <c r="A34" s="15" t="s">
        <v>168</v>
      </c>
      <c r="B34" s="15" t="s">
        <v>8654</v>
      </c>
      <c r="D34" s="15" t="s">
        <v>132</v>
      </c>
      <c r="E34" s="15" t="s">
        <v>133</v>
      </c>
      <c r="F34" s="15" t="s">
        <v>134</v>
      </c>
      <c r="G34" s="5" t="s">
        <v>18531</v>
      </c>
      <c r="H34" s="5" t="s">
        <v>5</v>
      </c>
      <c r="I34" s="5" t="s">
        <v>41</v>
      </c>
      <c r="J34" s="5" t="s">
        <v>98</v>
      </c>
      <c r="K34" s="5" t="s">
        <v>4</v>
      </c>
      <c r="L34" s="5" t="s">
        <v>12733</v>
      </c>
      <c r="M34" s="15" t="s">
        <v>42</v>
      </c>
      <c r="N34" s="15" t="s">
        <v>99</v>
      </c>
      <c r="O34" s="15" t="s">
        <v>21778</v>
      </c>
      <c r="P34" s="15" t="s">
        <v>135</v>
      </c>
      <c r="Q34" s="15" t="s">
        <v>22807</v>
      </c>
      <c r="R34" s="15" t="s">
        <v>21782</v>
      </c>
      <c r="S34" s="15">
        <v>22736112</v>
      </c>
      <c r="T34" s="15">
        <v>85293102</v>
      </c>
      <c r="U34" s="15" t="s">
        <v>17403</v>
      </c>
      <c r="V34" s="15" t="s">
        <v>22817</v>
      </c>
      <c r="W34" s="4"/>
      <c r="X34" s="4" t="s">
        <v>41</v>
      </c>
      <c r="Y34" s="4" t="s">
        <v>132</v>
      </c>
      <c r="Z34" s="4"/>
      <c r="AB34" s="25"/>
      <c r="AC34" s="25"/>
      <c r="AD34" s="25"/>
    </row>
    <row r="35" spans="1:30" x14ac:dyDescent="0.35">
      <c r="A35" s="15" t="s">
        <v>4150</v>
      </c>
      <c r="B35" s="15" t="s">
        <v>4149</v>
      </c>
      <c r="D35" s="15" t="s">
        <v>136</v>
      </c>
      <c r="E35" s="15" t="s">
        <v>137</v>
      </c>
      <c r="F35" s="15" t="s">
        <v>138</v>
      </c>
      <c r="G35" s="5" t="s">
        <v>18531</v>
      </c>
      <c r="H35" s="5" t="s">
        <v>5</v>
      </c>
      <c r="I35" s="5" t="s">
        <v>41</v>
      </c>
      <c r="J35" s="5" t="s">
        <v>98</v>
      </c>
      <c r="K35" s="5" t="s">
        <v>2</v>
      </c>
      <c r="L35" s="5" t="s">
        <v>12731</v>
      </c>
      <c r="M35" s="15" t="s">
        <v>42</v>
      </c>
      <c r="N35" s="15" t="s">
        <v>99</v>
      </c>
      <c r="O35" s="15" t="s">
        <v>99</v>
      </c>
      <c r="P35" s="15" t="s">
        <v>138</v>
      </c>
      <c r="Q35" s="15" t="s">
        <v>22807</v>
      </c>
      <c r="R35" s="15" t="s">
        <v>22818</v>
      </c>
      <c r="S35" s="15">
        <v>22724151</v>
      </c>
      <c r="T35" s="15"/>
      <c r="U35" s="15" t="s">
        <v>15709</v>
      </c>
      <c r="V35" s="15" t="s">
        <v>9071</v>
      </c>
      <c r="W35" s="4"/>
      <c r="X35" s="4" t="s">
        <v>41</v>
      </c>
      <c r="Y35" s="4" t="s">
        <v>140</v>
      </c>
      <c r="Z35" s="4"/>
      <c r="AB35" s="25"/>
      <c r="AC35" s="25"/>
      <c r="AD35" s="25"/>
    </row>
    <row r="36" spans="1:30" x14ac:dyDescent="0.35">
      <c r="A36" s="15" t="s">
        <v>8984</v>
      </c>
      <c r="B36" s="15" t="s">
        <v>641</v>
      </c>
      <c r="D36" s="15" t="s">
        <v>117</v>
      </c>
      <c r="E36" s="15" t="s">
        <v>141</v>
      </c>
      <c r="F36" s="15" t="s">
        <v>142</v>
      </c>
      <c r="G36" s="5" t="s">
        <v>15692</v>
      </c>
      <c r="H36" s="5" t="s">
        <v>4</v>
      </c>
      <c r="I36" s="5" t="s">
        <v>143</v>
      </c>
      <c r="J36" s="5" t="s">
        <v>18</v>
      </c>
      <c r="K36" s="5" t="s">
        <v>2</v>
      </c>
      <c r="L36" s="5" t="s">
        <v>22684</v>
      </c>
      <c r="M36" s="15" t="s">
        <v>144</v>
      </c>
      <c r="N36" s="15" t="s">
        <v>146</v>
      </c>
      <c r="O36" s="15" t="s">
        <v>146</v>
      </c>
      <c r="P36" s="15" t="s">
        <v>142</v>
      </c>
      <c r="Q36" s="15" t="s">
        <v>22807</v>
      </c>
      <c r="R36" s="15" t="s">
        <v>19268</v>
      </c>
      <c r="S36" s="15">
        <v>62502136</v>
      </c>
      <c r="T36" s="15"/>
      <c r="U36" s="15" t="s">
        <v>15710</v>
      </c>
      <c r="V36" s="15" t="s">
        <v>22819</v>
      </c>
      <c r="W36" s="4"/>
      <c r="X36" s="4" t="s">
        <v>41</v>
      </c>
      <c r="Y36" s="4" t="s">
        <v>147</v>
      </c>
      <c r="Z36" s="4"/>
      <c r="AB36" s="25" t="s">
        <v>21118</v>
      </c>
      <c r="AC36" s="25"/>
      <c r="AD36" s="25"/>
    </row>
    <row r="37" spans="1:30" x14ac:dyDescent="0.35">
      <c r="A37" s="15" t="s">
        <v>254</v>
      </c>
      <c r="B37" s="15" t="s">
        <v>8675</v>
      </c>
      <c r="D37" s="15" t="s">
        <v>148</v>
      </c>
      <c r="E37" s="15" t="s">
        <v>149</v>
      </c>
      <c r="F37" s="15" t="s">
        <v>150</v>
      </c>
      <c r="G37" s="5" t="s">
        <v>18532</v>
      </c>
      <c r="H37" s="5" t="s">
        <v>6</v>
      </c>
      <c r="I37" s="5" t="s">
        <v>41</v>
      </c>
      <c r="J37" s="5" t="s">
        <v>2</v>
      </c>
      <c r="K37" s="5" t="s">
        <v>8</v>
      </c>
      <c r="L37" s="5" t="s">
        <v>12637</v>
      </c>
      <c r="M37" s="15" t="s">
        <v>42</v>
      </c>
      <c r="N37" s="15" t="s">
        <v>42</v>
      </c>
      <c r="O37" s="15" t="s">
        <v>21783</v>
      </c>
      <c r="P37" s="15" t="s">
        <v>150</v>
      </c>
      <c r="Q37" s="15" t="s">
        <v>22807</v>
      </c>
      <c r="R37" s="15" t="s">
        <v>19858</v>
      </c>
      <c r="S37" s="15">
        <v>22200284</v>
      </c>
      <c r="T37" s="15"/>
      <c r="U37" s="15" t="s">
        <v>15711</v>
      </c>
      <c r="V37" s="15" t="s">
        <v>17404</v>
      </c>
      <c r="W37" s="4"/>
      <c r="X37" s="4" t="s">
        <v>41</v>
      </c>
      <c r="Y37" s="4" t="s">
        <v>151</v>
      </c>
      <c r="Z37" s="4"/>
      <c r="AB37" s="25"/>
      <c r="AC37" s="25"/>
      <c r="AD37" s="25"/>
    </row>
    <row r="38" spans="1:30" x14ac:dyDescent="0.35">
      <c r="A38" s="15" t="s">
        <v>8986</v>
      </c>
      <c r="B38" s="15" t="s">
        <v>925</v>
      </c>
      <c r="D38" s="15" t="s">
        <v>152</v>
      </c>
      <c r="E38" s="15" t="s">
        <v>153</v>
      </c>
      <c r="F38" s="15" t="s">
        <v>17242</v>
      </c>
      <c r="G38" s="5" t="s">
        <v>18532</v>
      </c>
      <c r="H38" s="5" t="s">
        <v>6</v>
      </c>
      <c r="I38" s="5" t="s">
        <v>41</v>
      </c>
      <c r="J38" s="5" t="s">
        <v>18</v>
      </c>
      <c r="K38" s="5" t="s">
        <v>6</v>
      </c>
      <c r="L38" s="5" t="s">
        <v>12715</v>
      </c>
      <c r="M38" s="15" t="s">
        <v>42</v>
      </c>
      <c r="N38" s="15" t="s">
        <v>21784</v>
      </c>
      <c r="O38" s="15" t="s">
        <v>154</v>
      </c>
      <c r="P38" s="15" t="s">
        <v>154</v>
      </c>
      <c r="Q38" s="15" t="s">
        <v>22807</v>
      </c>
      <c r="R38" s="15" t="s">
        <v>19284</v>
      </c>
      <c r="S38" s="15">
        <v>22350147</v>
      </c>
      <c r="T38" s="15">
        <v>22350147</v>
      </c>
      <c r="U38" s="15" t="s">
        <v>17405</v>
      </c>
      <c r="V38" s="15" t="s">
        <v>19270</v>
      </c>
      <c r="W38" s="4"/>
      <c r="X38" s="4" t="s">
        <v>41</v>
      </c>
      <c r="Y38" s="4" t="s">
        <v>155</v>
      </c>
      <c r="Z38" s="4"/>
      <c r="AB38" s="25"/>
      <c r="AC38" s="25"/>
      <c r="AD38" s="25"/>
    </row>
    <row r="39" spans="1:30" x14ac:dyDescent="0.35">
      <c r="A39" s="15" t="s">
        <v>8987</v>
      </c>
      <c r="B39" s="15" t="s">
        <v>236</v>
      </c>
      <c r="D39" s="15" t="s">
        <v>8463</v>
      </c>
      <c r="E39" s="15" t="s">
        <v>8462</v>
      </c>
      <c r="F39" s="15" t="s">
        <v>157</v>
      </c>
      <c r="G39" s="5" t="s">
        <v>15692</v>
      </c>
      <c r="H39" s="5" t="s">
        <v>11</v>
      </c>
      <c r="I39" s="5" t="s">
        <v>143</v>
      </c>
      <c r="J39" s="5" t="s">
        <v>12</v>
      </c>
      <c r="K39" s="5" t="s">
        <v>2</v>
      </c>
      <c r="L39" s="5" t="s">
        <v>13070</v>
      </c>
      <c r="M39" s="15" t="s">
        <v>144</v>
      </c>
      <c r="N39" s="15" t="s">
        <v>21785</v>
      </c>
      <c r="O39" s="15" t="s">
        <v>21786</v>
      </c>
      <c r="P39" s="15" t="s">
        <v>157</v>
      </c>
      <c r="Q39" s="15" t="s">
        <v>22807</v>
      </c>
      <c r="R39" s="15" t="s">
        <v>21126</v>
      </c>
      <c r="S39" s="15">
        <v>86767032</v>
      </c>
      <c r="T39" s="15"/>
      <c r="U39" s="15" t="s">
        <v>14513</v>
      </c>
      <c r="V39" s="15" t="s">
        <v>22820</v>
      </c>
      <c r="W39" s="4"/>
      <c r="X39" s="4" t="s">
        <v>41</v>
      </c>
      <c r="Y39" s="4" t="s">
        <v>9383</v>
      </c>
      <c r="Z39" s="4"/>
      <c r="AB39" s="25"/>
      <c r="AC39" s="25"/>
      <c r="AD39" s="25"/>
    </row>
    <row r="40" spans="1:30" x14ac:dyDescent="0.35">
      <c r="A40" s="15" t="s">
        <v>406</v>
      </c>
      <c r="B40" s="15" t="s">
        <v>317</v>
      </c>
      <c r="D40" s="15" t="s">
        <v>125</v>
      </c>
      <c r="E40" s="15" t="s">
        <v>159</v>
      </c>
      <c r="F40" s="15" t="s">
        <v>160</v>
      </c>
      <c r="G40" s="5" t="s">
        <v>18532</v>
      </c>
      <c r="H40" s="5" t="s">
        <v>6</v>
      </c>
      <c r="I40" s="5" t="s">
        <v>41</v>
      </c>
      <c r="J40" s="5" t="s">
        <v>2</v>
      </c>
      <c r="K40" s="5" t="s">
        <v>8</v>
      </c>
      <c r="L40" s="5" t="s">
        <v>12637</v>
      </c>
      <c r="M40" s="15" t="s">
        <v>42</v>
      </c>
      <c r="N40" s="15" t="s">
        <v>42</v>
      </c>
      <c r="O40" s="15" t="s">
        <v>21783</v>
      </c>
      <c r="P40" s="15" t="s">
        <v>161</v>
      </c>
      <c r="Q40" s="15" t="s">
        <v>22807</v>
      </c>
      <c r="R40" s="15" t="s">
        <v>21787</v>
      </c>
      <c r="S40" s="15">
        <v>22902109</v>
      </c>
      <c r="T40" s="15"/>
      <c r="U40" s="15" t="s">
        <v>19859</v>
      </c>
      <c r="V40" s="15" t="s">
        <v>22821</v>
      </c>
      <c r="W40" s="4"/>
      <c r="X40" s="4" t="s">
        <v>41</v>
      </c>
      <c r="Y40" s="4" t="s">
        <v>162</v>
      </c>
      <c r="Z40" s="4"/>
      <c r="AB40" s="25" t="s">
        <v>21118</v>
      </c>
      <c r="AC40" s="25"/>
      <c r="AD40" s="25"/>
    </row>
    <row r="41" spans="1:30" x14ac:dyDescent="0.35">
      <c r="A41" s="15" t="s">
        <v>8988</v>
      </c>
      <c r="B41" s="15" t="s">
        <v>82</v>
      </c>
      <c r="D41" s="15" t="s">
        <v>163</v>
      </c>
      <c r="E41" s="15" t="s">
        <v>164</v>
      </c>
      <c r="F41" s="15" t="s">
        <v>165</v>
      </c>
      <c r="G41" s="5" t="s">
        <v>49</v>
      </c>
      <c r="H41" s="5" t="s">
        <v>5</v>
      </c>
      <c r="I41" s="5" t="s">
        <v>41</v>
      </c>
      <c r="J41" s="5" t="s">
        <v>18</v>
      </c>
      <c r="K41" s="5" t="s">
        <v>3</v>
      </c>
      <c r="L41" s="5" t="s">
        <v>12712</v>
      </c>
      <c r="M41" s="15" t="s">
        <v>42</v>
      </c>
      <c r="N41" s="15" t="s">
        <v>21784</v>
      </c>
      <c r="O41" s="15" t="s">
        <v>22770</v>
      </c>
      <c r="P41" s="15" t="s">
        <v>165</v>
      </c>
      <c r="Q41" s="15" t="s">
        <v>22807</v>
      </c>
      <c r="R41" s="15" t="s">
        <v>21127</v>
      </c>
      <c r="S41" s="15">
        <v>22235394</v>
      </c>
      <c r="T41" s="15"/>
      <c r="U41" s="15" t="s">
        <v>15712</v>
      </c>
      <c r="V41" s="15" t="s">
        <v>8966</v>
      </c>
      <c r="W41" s="4"/>
      <c r="X41" s="4" t="s">
        <v>41</v>
      </c>
      <c r="Y41" s="4" t="s">
        <v>13132</v>
      </c>
      <c r="Z41" s="4"/>
      <c r="AB41" s="25"/>
      <c r="AC41" s="25"/>
      <c r="AD41" s="25"/>
    </row>
    <row r="42" spans="1:30" x14ac:dyDescent="0.35">
      <c r="A42" s="15" t="s">
        <v>645</v>
      </c>
      <c r="B42" s="15" t="s">
        <v>8609</v>
      </c>
      <c r="D42" s="15" t="s">
        <v>8654</v>
      </c>
      <c r="E42" s="15" t="s">
        <v>168</v>
      </c>
      <c r="F42" s="15" t="s">
        <v>1600</v>
      </c>
      <c r="G42" s="5" t="s">
        <v>18532</v>
      </c>
      <c r="H42" s="5" t="s">
        <v>6</v>
      </c>
      <c r="I42" s="5" t="s">
        <v>41</v>
      </c>
      <c r="J42" s="5" t="s">
        <v>2</v>
      </c>
      <c r="K42" s="5" t="s">
        <v>8</v>
      </c>
      <c r="L42" s="5" t="s">
        <v>12637</v>
      </c>
      <c r="M42" s="15" t="s">
        <v>42</v>
      </c>
      <c r="N42" s="15" t="s">
        <v>42</v>
      </c>
      <c r="O42" s="15" t="s">
        <v>21783</v>
      </c>
      <c r="P42" s="15" t="s">
        <v>169</v>
      </c>
      <c r="Q42" s="15" t="s">
        <v>22807</v>
      </c>
      <c r="R42" s="15" t="s">
        <v>21788</v>
      </c>
      <c r="S42" s="15">
        <v>22908782</v>
      </c>
      <c r="T42" s="15">
        <v>22908782</v>
      </c>
      <c r="U42" s="15" t="s">
        <v>15713</v>
      </c>
      <c r="V42" s="15" t="s">
        <v>22822</v>
      </c>
      <c r="W42" s="4"/>
      <c r="X42" s="4" t="s">
        <v>41</v>
      </c>
      <c r="Y42" s="4" t="s">
        <v>170</v>
      </c>
      <c r="Z42" s="4"/>
      <c r="AB42" s="25"/>
      <c r="AC42" s="25"/>
      <c r="AD42" s="25"/>
    </row>
    <row r="43" spans="1:30" x14ac:dyDescent="0.35">
      <c r="A43" s="15" t="s">
        <v>631</v>
      </c>
      <c r="B43" s="15" t="s">
        <v>8632</v>
      </c>
      <c r="D43" s="15" t="s">
        <v>131</v>
      </c>
      <c r="E43" s="15" t="s">
        <v>172</v>
      </c>
      <c r="F43" s="15" t="s">
        <v>173</v>
      </c>
      <c r="G43" s="5" t="s">
        <v>18532</v>
      </c>
      <c r="H43" s="5" t="s">
        <v>6</v>
      </c>
      <c r="I43" s="5" t="s">
        <v>41</v>
      </c>
      <c r="J43" s="5" t="s">
        <v>2</v>
      </c>
      <c r="K43" s="5" t="s">
        <v>8</v>
      </c>
      <c r="L43" s="5" t="s">
        <v>12637</v>
      </c>
      <c r="M43" s="15" t="s">
        <v>42</v>
      </c>
      <c r="N43" s="15" t="s">
        <v>42</v>
      </c>
      <c r="O43" s="15" t="s">
        <v>21783</v>
      </c>
      <c r="P43" s="15" t="s">
        <v>174</v>
      </c>
      <c r="Q43" s="15" t="s">
        <v>22807</v>
      </c>
      <c r="R43" s="15" t="s">
        <v>17406</v>
      </c>
      <c r="S43" s="15">
        <v>22213645</v>
      </c>
      <c r="T43" s="15">
        <v>22213645</v>
      </c>
      <c r="U43" s="15" t="s">
        <v>15714</v>
      </c>
      <c r="V43" s="15" t="s">
        <v>14514</v>
      </c>
      <c r="W43" s="4"/>
      <c r="X43" s="4" t="s">
        <v>41</v>
      </c>
      <c r="Y43" s="4" t="s">
        <v>175</v>
      </c>
      <c r="Z43" s="4"/>
      <c r="AB43" s="25"/>
      <c r="AC43" s="25"/>
      <c r="AD43" s="25"/>
    </row>
    <row r="44" spans="1:30" x14ac:dyDescent="0.35">
      <c r="A44" s="15" t="s">
        <v>8991</v>
      </c>
      <c r="B44" s="15" t="s">
        <v>8639</v>
      </c>
      <c r="D44" s="15" t="s">
        <v>8612</v>
      </c>
      <c r="E44" s="15" t="s">
        <v>177</v>
      </c>
      <c r="F44" s="15" t="s">
        <v>178</v>
      </c>
      <c r="G44" s="5" t="s">
        <v>49</v>
      </c>
      <c r="H44" s="5" t="s">
        <v>5</v>
      </c>
      <c r="I44" s="5" t="s">
        <v>41</v>
      </c>
      <c r="J44" s="5" t="s">
        <v>18</v>
      </c>
      <c r="K44" s="5" t="s">
        <v>2</v>
      </c>
      <c r="L44" s="5" t="s">
        <v>12711</v>
      </c>
      <c r="M44" s="15" t="s">
        <v>42</v>
      </c>
      <c r="N44" s="15" t="s">
        <v>21784</v>
      </c>
      <c r="O44" s="15" t="s">
        <v>22771</v>
      </c>
      <c r="P44" s="15" t="s">
        <v>178</v>
      </c>
      <c r="Q44" s="15" t="s">
        <v>22807</v>
      </c>
      <c r="R44" s="15" t="s">
        <v>21128</v>
      </c>
      <c r="S44" s="15">
        <v>22974034</v>
      </c>
      <c r="T44" s="15"/>
      <c r="U44" s="15" t="s">
        <v>15715</v>
      </c>
      <c r="V44" s="15" t="s">
        <v>8971</v>
      </c>
      <c r="W44" s="4"/>
      <c r="X44" s="4" t="s">
        <v>41</v>
      </c>
      <c r="Y44" s="4" t="s">
        <v>180</v>
      </c>
      <c r="Z44" s="4" t="s">
        <v>41</v>
      </c>
      <c r="AA44" s="4" t="s">
        <v>181</v>
      </c>
      <c r="AB44" s="25"/>
      <c r="AC44" s="25"/>
      <c r="AD44" s="25"/>
    </row>
    <row r="45" spans="1:30" x14ac:dyDescent="0.35">
      <c r="A45" s="15" t="s">
        <v>676</v>
      </c>
      <c r="B45" s="15" t="s">
        <v>675</v>
      </c>
      <c r="D45" s="15" t="s">
        <v>8613</v>
      </c>
      <c r="E45" s="15" t="s">
        <v>182</v>
      </c>
      <c r="F45" s="15" t="s">
        <v>183</v>
      </c>
      <c r="G45" s="5" t="s">
        <v>18532</v>
      </c>
      <c r="H45" s="5" t="s">
        <v>6</v>
      </c>
      <c r="I45" s="5" t="s">
        <v>41</v>
      </c>
      <c r="J45" s="5" t="s">
        <v>2</v>
      </c>
      <c r="K45" s="5" t="s">
        <v>8</v>
      </c>
      <c r="L45" s="5" t="s">
        <v>12637</v>
      </c>
      <c r="M45" s="15" t="s">
        <v>42</v>
      </c>
      <c r="N45" s="15" t="s">
        <v>42</v>
      </c>
      <c r="O45" s="15" t="s">
        <v>21783</v>
      </c>
      <c r="P45" s="15" t="s">
        <v>183</v>
      </c>
      <c r="Q45" s="15" t="s">
        <v>22807</v>
      </c>
      <c r="R45" s="15" t="s">
        <v>21219</v>
      </c>
      <c r="S45" s="15">
        <v>25202356</v>
      </c>
      <c r="T45" s="15"/>
      <c r="U45" s="15" t="s">
        <v>18565</v>
      </c>
      <c r="V45" s="15" t="s">
        <v>19861</v>
      </c>
      <c r="W45" s="4"/>
      <c r="X45" s="4" t="s">
        <v>41</v>
      </c>
      <c r="Y45" s="4" t="s">
        <v>184</v>
      </c>
      <c r="Z45" s="4" t="s">
        <v>41</v>
      </c>
      <c r="AA45" s="4" t="s">
        <v>14515</v>
      </c>
      <c r="AB45" s="25"/>
      <c r="AC45" s="25"/>
      <c r="AD45" s="25"/>
    </row>
    <row r="46" spans="1:30" x14ac:dyDescent="0.35">
      <c r="A46" s="15" t="s">
        <v>133</v>
      </c>
      <c r="B46" s="15" t="s">
        <v>132</v>
      </c>
      <c r="D46" s="15" t="s">
        <v>8614</v>
      </c>
      <c r="E46" s="15" t="s">
        <v>185</v>
      </c>
      <c r="F46" s="15" t="s">
        <v>17243</v>
      </c>
      <c r="G46" s="5" t="s">
        <v>49</v>
      </c>
      <c r="H46" s="5" t="s">
        <v>5</v>
      </c>
      <c r="I46" s="5" t="s">
        <v>41</v>
      </c>
      <c r="J46" s="5" t="s">
        <v>18</v>
      </c>
      <c r="K46" s="5" t="s">
        <v>4</v>
      </c>
      <c r="L46" s="5" t="s">
        <v>12713</v>
      </c>
      <c r="M46" s="15" t="s">
        <v>42</v>
      </c>
      <c r="N46" s="15" t="s">
        <v>21784</v>
      </c>
      <c r="O46" s="15" t="s">
        <v>186</v>
      </c>
      <c r="P46" s="15" t="s">
        <v>187</v>
      </c>
      <c r="Q46" s="15" t="s">
        <v>22807</v>
      </c>
      <c r="R46" s="15" t="s">
        <v>21129</v>
      </c>
      <c r="S46" s="15">
        <v>22412009</v>
      </c>
      <c r="T46" s="15">
        <v>22410104</v>
      </c>
      <c r="U46" s="15" t="s">
        <v>15716</v>
      </c>
      <c r="V46" s="15" t="s">
        <v>9017</v>
      </c>
      <c r="W46" s="4"/>
      <c r="X46" s="4" t="s">
        <v>41</v>
      </c>
      <c r="Y46" s="4" t="s">
        <v>188</v>
      </c>
      <c r="Z46" s="4"/>
      <c r="AB46" s="25"/>
      <c r="AC46" s="25"/>
      <c r="AD46" s="25"/>
    </row>
    <row r="47" spans="1:30" x14ac:dyDescent="0.35">
      <c r="A47" s="15" t="s">
        <v>398</v>
      </c>
      <c r="B47" s="15" t="s">
        <v>321</v>
      </c>
      <c r="D47" s="15" t="s">
        <v>8616</v>
      </c>
      <c r="E47" s="15" t="s">
        <v>8976</v>
      </c>
      <c r="F47" s="15" t="s">
        <v>8977</v>
      </c>
      <c r="G47" s="5" t="s">
        <v>49</v>
      </c>
      <c r="H47" s="5" t="s">
        <v>5</v>
      </c>
      <c r="I47" s="5" t="s">
        <v>41</v>
      </c>
      <c r="J47" s="5" t="s">
        <v>18</v>
      </c>
      <c r="K47" s="5" t="s">
        <v>3</v>
      </c>
      <c r="L47" s="5" t="s">
        <v>12712</v>
      </c>
      <c r="M47" s="15" t="s">
        <v>42</v>
      </c>
      <c r="N47" s="15" t="s">
        <v>21784</v>
      </c>
      <c r="O47" s="15" t="s">
        <v>22770</v>
      </c>
      <c r="P47" s="15" t="s">
        <v>166</v>
      </c>
      <c r="Q47" s="15" t="s">
        <v>22807</v>
      </c>
      <c r="R47" s="15" t="s">
        <v>20076</v>
      </c>
      <c r="S47" s="15">
        <v>22219270</v>
      </c>
      <c r="T47" s="15">
        <v>22569467</v>
      </c>
      <c r="U47" s="15" t="s">
        <v>19862</v>
      </c>
      <c r="V47" s="15" t="s">
        <v>866</v>
      </c>
      <c r="W47" s="4"/>
      <c r="X47" s="4"/>
      <c r="Y47" s="4"/>
      <c r="Z47" s="4"/>
      <c r="AB47" s="25"/>
      <c r="AC47" s="25" t="s">
        <v>21118</v>
      </c>
      <c r="AD47" s="25"/>
    </row>
    <row r="48" spans="1:30" x14ac:dyDescent="0.35">
      <c r="A48" s="15" t="s">
        <v>8995</v>
      </c>
      <c r="B48" s="15" t="s">
        <v>647</v>
      </c>
      <c r="D48" s="15" t="s">
        <v>7513</v>
      </c>
      <c r="E48" s="15" t="s">
        <v>190</v>
      </c>
      <c r="F48" s="15" t="s">
        <v>191</v>
      </c>
      <c r="G48" s="5" t="s">
        <v>18532</v>
      </c>
      <c r="H48" s="5" t="s">
        <v>6</v>
      </c>
      <c r="I48" s="5" t="s">
        <v>41</v>
      </c>
      <c r="J48" s="5" t="s">
        <v>18</v>
      </c>
      <c r="K48" s="5" t="s">
        <v>5</v>
      </c>
      <c r="L48" s="5" t="s">
        <v>12714</v>
      </c>
      <c r="M48" s="15" t="s">
        <v>42</v>
      </c>
      <c r="N48" s="15" t="s">
        <v>21784</v>
      </c>
      <c r="O48" s="15" t="s">
        <v>191</v>
      </c>
      <c r="P48" s="15" t="s">
        <v>191</v>
      </c>
      <c r="Q48" s="15" t="s">
        <v>22807</v>
      </c>
      <c r="R48" s="15" t="s">
        <v>17184</v>
      </c>
      <c r="S48" s="15">
        <v>22228381</v>
      </c>
      <c r="T48" s="15">
        <v>22228381</v>
      </c>
      <c r="U48" s="15" t="s">
        <v>17407</v>
      </c>
      <c r="V48" s="15" t="s">
        <v>192</v>
      </c>
      <c r="W48" s="4"/>
      <c r="X48" s="4" t="s">
        <v>41</v>
      </c>
      <c r="Y48" s="4" t="s">
        <v>193</v>
      </c>
      <c r="Z48" s="4"/>
      <c r="AB48" s="25" t="s">
        <v>21118</v>
      </c>
      <c r="AC48" s="25"/>
      <c r="AD48" s="25" t="s">
        <v>21118</v>
      </c>
    </row>
    <row r="49" spans="1:30" x14ac:dyDescent="0.35">
      <c r="A49" s="15" t="s">
        <v>8999</v>
      </c>
      <c r="B49" s="15" t="s">
        <v>67</v>
      </c>
      <c r="D49" s="15" t="s">
        <v>8618</v>
      </c>
      <c r="E49" s="15" t="s">
        <v>9013</v>
      </c>
      <c r="F49" s="15" t="s">
        <v>9014</v>
      </c>
      <c r="G49" s="5" t="s">
        <v>49</v>
      </c>
      <c r="H49" s="5" t="s">
        <v>5</v>
      </c>
      <c r="I49" s="5" t="s">
        <v>41</v>
      </c>
      <c r="J49" s="5" t="s">
        <v>18</v>
      </c>
      <c r="K49" s="5" t="s">
        <v>2</v>
      </c>
      <c r="L49" s="5" t="s">
        <v>12711</v>
      </c>
      <c r="M49" s="15" t="s">
        <v>42</v>
      </c>
      <c r="N49" s="15" t="s">
        <v>21784</v>
      </c>
      <c r="O49" s="15" t="s">
        <v>22771</v>
      </c>
      <c r="P49" s="15" t="s">
        <v>194</v>
      </c>
      <c r="Q49" s="15" t="s">
        <v>22807</v>
      </c>
      <c r="R49" s="15" t="s">
        <v>22823</v>
      </c>
      <c r="S49" s="15">
        <v>22365773</v>
      </c>
      <c r="T49" s="15">
        <v>22360363</v>
      </c>
      <c r="U49" s="15" t="s">
        <v>15717</v>
      </c>
      <c r="V49" s="15" t="s">
        <v>9015</v>
      </c>
      <c r="W49" s="4"/>
      <c r="X49" s="4"/>
      <c r="Y49" s="4"/>
      <c r="Z49" s="4"/>
      <c r="AB49" s="25"/>
      <c r="AC49" s="25"/>
      <c r="AD49" s="25"/>
    </row>
    <row r="50" spans="1:30" x14ac:dyDescent="0.35">
      <c r="A50" s="15" t="s">
        <v>5062</v>
      </c>
      <c r="B50" s="15" t="s">
        <v>4831</v>
      </c>
      <c r="D50" s="15" t="s">
        <v>8619</v>
      </c>
      <c r="E50" s="15" t="s">
        <v>9074</v>
      </c>
      <c r="F50" s="15" t="s">
        <v>196</v>
      </c>
      <c r="G50" s="5" t="s">
        <v>49</v>
      </c>
      <c r="H50" s="5" t="s">
        <v>5</v>
      </c>
      <c r="I50" s="5" t="s">
        <v>41</v>
      </c>
      <c r="J50" s="5" t="s">
        <v>18</v>
      </c>
      <c r="K50" s="5" t="s">
        <v>2</v>
      </c>
      <c r="L50" s="5" t="s">
        <v>12711</v>
      </c>
      <c r="M50" s="15" t="s">
        <v>42</v>
      </c>
      <c r="N50" s="15" t="s">
        <v>21784</v>
      </c>
      <c r="O50" s="15" t="s">
        <v>22771</v>
      </c>
      <c r="P50" s="15" t="s">
        <v>179</v>
      </c>
      <c r="Q50" s="15" t="s">
        <v>22807</v>
      </c>
      <c r="R50" s="15" t="s">
        <v>17427</v>
      </c>
      <c r="S50" s="15">
        <v>22353582</v>
      </c>
      <c r="T50" s="15"/>
      <c r="U50" s="15" t="s">
        <v>15718</v>
      </c>
      <c r="V50" s="15" t="s">
        <v>14147</v>
      </c>
      <c r="W50" s="4"/>
      <c r="X50" s="4"/>
      <c r="Y50" s="4"/>
      <c r="Z50" s="4" t="s">
        <v>41</v>
      </c>
      <c r="AA50" s="4" t="s">
        <v>8617</v>
      </c>
      <c r="AB50" s="25" t="s">
        <v>21118</v>
      </c>
      <c r="AC50" s="25"/>
      <c r="AD50" s="25"/>
    </row>
    <row r="51" spans="1:30" x14ac:dyDescent="0.35">
      <c r="A51" s="15" t="s">
        <v>345</v>
      </c>
      <c r="B51" s="15" t="s">
        <v>344</v>
      </c>
      <c r="D51" s="15" t="s">
        <v>8627</v>
      </c>
      <c r="E51" s="15" t="s">
        <v>11282</v>
      </c>
      <c r="F51" s="15" t="s">
        <v>197</v>
      </c>
      <c r="G51" s="5" t="s">
        <v>15692</v>
      </c>
      <c r="H51" s="5" t="s">
        <v>18</v>
      </c>
      <c r="I51" s="5" t="s">
        <v>143</v>
      </c>
      <c r="J51" s="5" t="s">
        <v>10</v>
      </c>
      <c r="K51" s="5" t="s">
        <v>5</v>
      </c>
      <c r="L51" s="5" t="s">
        <v>13067</v>
      </c>
      <c r="M51" s="15" t="s">
        <v>144</v>
      </c>
      <c r="N51" s="15" t="s">
        <v>21789</v>
      </c>
      <c r="O51" s="15" t="s">
        <v>198</v>
      </c>
      <c r="P51" s="15" t="s">
        <v>11283</v>
      </c>
      <c r="Q51" s="15" t="s">
        <v>22807</v>
      </c>
      <c r="R51" s="15" t="s">
        <v>15719</v>
      </c>
      <c r="S51" s="15">
        <v>84085919</v>
      </c>
      <c r="T51" s="15"/>
      <c r="U51" s="15" t="s">
        <v>15720</v>
      </c>
      <c r="V51" s="15" t="s">
        <v>22824</v>
      </c>
      <c r="W51" s="4"/>
      <c r="X51" s="4" t="s">
        <v>41</v>
      </c>
      <c r="Y51" s="4" t="s">
        <v>21790</v>
      </c>
      <c r="Z51" s="4"/>
      <c r="AB51" s="25"/>
      <c r="AC51" s="25"/>
      <c r="AD51" s="25"/>
    </row>
    <row r="52" spans="1:30" x14ac:dyDescent="0.35">
      <c r="A52" s="15" t="s">
        <v>6583</v>
      </c>
      <c r="B52" s="15" t="s">
        <v>7423</v>
      </c>
      <c r="D52" s="15" t="s">
        <v>7001</v>
      </c>
      <c r="E52" s="15" t="s">
        <v>199</v>
      </c>
      <c r="F52" s="15" t="s">
        <v>200</v>
      </c>
      <c r="G52" s="5" t="s">
        <v>18532</v>
      </c>
      <c r="H52" s="5" t="s">
        <v>2</v>
      </c>
      <c r="I52" s="5" t="s">
        <v>41</v>
      </c>
      <c r="J52" s="5" t="s">
        <v>2</v>
      </c>
      <c r="K52" s="5" t="s">
        <v>10</v>
      </c>
      <c r="L52" s="5" t="s">
        <v>12638</v>
      </c>
      <c r="M52" s="15" t="s">
        <v>42</v>
      </c>
      <c r="N52" s="15" t="s">
        <v>42</v>
      </c>
      <c r="O52" s="15" t="s">
        <v>201</v>
      </c>
      <c r="P52" s="15" t="s">
        <v>202</v>
      </c>
      <c r="Q52" s="15" t="s">
        <v>22807</v>
      </c>
      <c r="R52" s="15" t="s">
        <v>21831</v>
      </c>
      <c r="S52" s="15">
        <v>22323857</v>
      </c>
      <c r="T52" s="15">
        <v>22323857</v>
      </c>
      <c r="U52" s="15" t="s">
        <v>19271</v>
      </c>
      <c r="V52" s="15" t="s">
        <v>9027</v>
      </c>
      <c r="W52" s="4"/>
      <c r="X52" s="4" t="s">
        <v>41</v>
      </c>
      <c r="Y52" s="4" t="s">
        <v>203</v>
      </c>
      <c r="Z52" s="4" t="s">
        <v>41</v>
      </c>
      <c r="AA52" s="4" t="s">
        <v>85</v>
      </c>
      <c r="AB52" s="25"/>
      <c r="AC52" s="25"/>
      <c r="AD52" s="25"/>
    </row>
    <row r="53" spans="1:30" x14ac:dyDescent="0.35">
      <c r="A53" s="15" t="s">
        <v>6618</v>
      </c>
      <c r="B53" s="15" t="s">
        <v>7472</v>
      </c>
      <c r="D53" s="15" t="s">
        <v>7002</v>
      </c>
      <c r="E53" s="15" t="s">
        <v>204</v>
      </c>
      <c r="F53" s="15" t="s">
        <v>205</v>
      </c>
      <c r="G53" s="5" t="s">
        <v>21791</v>
      </c>
      <c r="H53" s="5" t="s">
        <v>8</v>
      </c>
      <c r="I53" s="5" t="s">
        <v>44</v>
      </c>
      <c r="J53" s="5" t="s">
        <v>18</v>
      </c>
      <c r="K53" s="5" t="s">
        <v>4</v>
      </c>
      <c r="L53" s="5" t="s">
        <v>12850</v>
      </c>
      <c r="M53" s="15" t="s">
        <v>91</v>
      </c>
      <c r="N53" s="15" t="s">
        <v>206</v>
      </c>
      <c r="O53" s="15" t="s">
        <v>22772</v>
      </c>
      <c r="P53" s="15" t="s">
        <v>205</v>
      </c>
      <c r="Q53" s="15" t="s">
        <v>22807</v>
      </c>
      <c r="R53" s="15" t="s">
        <v>19863</v>
      </c>
      <c r="S53" s="15">
        <v>22064258</v>
      </c>
      <c r="T53" s="15">
        <v>24702822</v>
      </c>
      <c r="U53" s="15" t="s">
        <v>15722</v>
      </c>
      <c r="V53" s="15" t="s">
        <v>11882</v>
      </c>
      <c r="W53" s="4"/>
      <c r="X53" s="4" t="s">
        <v>41</v>
      </c>
      <c r="Y53" s="4" t="s">
        <v>207</v>
      </c>
      <c r="Z53" s="4"/>
      <c r="AB53" s="25"/>
      <c r="AC53" s="25"/>
      <c r="AD53" s="25"/>
    </row>
    <row r="54" spans="1:30" x14ac:dyDescent="0.35">
      <c r="A54" s="15" t="s">
        <v>9001</v>
      </c>
      <c r="B54" s="15" t="s">
        <v>65</v>
      </c>
      <c r="D54" s="15" t="s">
        <v>8636</v>
      </c>
      <c r="E54" s="15" t="s">
        <v>9945</v>
      </c>
      <c r="F54" s="15" t="s">
        <v>209</v>
      </c>
      <c r="G54" s="5" t="s">
        <v>21791</v>
      </c>
      <c r="H54" s="5" t="s">
        <v>7</v>
      </c>
      <c r="I54" s="5" t="s">
        <v>44</v>
      </c>
      <c r="J54" s="5" t="s">
        <v>210</v>
      </c>
      <c r="K54" s="5" t="s">
        <v>2</v>
      </c>
      <c r="L54" s="5" t="s">
        <v>12860</v>
      </c>
      <c r="M54" s="15" t="s">
        <v>91</v>
      </c>
      <c r="N54" s="15" t="s">
        <v>211</v>
      </c>
      <c r="O54" s="15" t="s">
        <v>165</v>
      </c>
      <c r="P54" s="15" t="s">
        <v>209</v>
      </c>
      <c r="Q54" s="15" t="s">
        <v>22807</v>
      </c>
      <c r="R54" s="15" t="s">
        <v>12595</v>
      </c>
      <c r="S54" s="15">
        <v>41051054</v>
      </c>
      <c r="T54" s="15">
        <v>24621628</v>
      </c>
      <c r="U54" s="15" t="s">
        <v>18566</v>
      </c>
      <c r="V54" s="15" t="s">
        <v>17408</v>
      </c>
      <c r="W54" s="4"/>
      <c r="X54" s="4" t="s">
        <v>41</v>
      </c>
      <c r="Y54" s="4" t="s">
        <v>19720</v>
      </c>
      <c r="Z54" s="4"/>
      <c r="AB54" s="25"/>
      <c r="AC54" s="25"/>
      <c r="AD54" s="25"/>
    </row>
    <row r="55" spans="1:30" x14ac:dyDescent="0.35">
      <c r="A55" s="15" t="s">
        <v>9004</v>
      </c>
      <c r="B55" s="15" t="s">
        <v>712</v>
      </c>
      <c r="D55" s="15" t="s">
        <v>212</v>
      </c>
      <c r="E55" s="15" t="s">
        <v>12339</v>
      </c>
      <c r="F55" s="15" t="s">
        <v>3580</v>
      </c>
      <c r="G55" s="5" t="s">
        <v>213</v>
      </c>
      <c r="H55" s="5" t="s">
        <v>4</v>
      </c>
      <c r="I55" s="5" t="s">
        <v>214</v>
      </c>
      <c r="J55" s="5" t="s">
        <v>12</v>
      </c>
      <c r="K55" s="5" t="s">
        <v>6</v>
      </c>
      <c r="L55" s="5" t="s">
        <v>12961</v>
      </c>
      <c r="M55" s="15" t="s">
        <v>215</v>
      </c>
      <c r="N55" s="15" t="s">
        <v>213</v>
      </c>
      <c r="O55" s="15" t="s">
        <v>21792</v>
      </c>
      <c r="P55" s="15" t="s">
        <v>3580</v>
      </c>
      <c r="Q55" s="15" t="s">
        <v>22807</v>
      </c>
      <c r="R55" s="15" t="s">
        <v>22825</v>
      </c>
      <c r="S55" s="15">
        <v>44117718</v>
      </c>
      <c r="T55" s="15">
        <v>87015327</v>
      </c>
      <c r="U55" s="15" t="s">
        <v>19272</v>
      </c>
      <c r="V55" s="15" t="s">
        <v>19864</v>
      </c>
      <c r="W55" s="4"/>
      <c r="X55" s="4" t="s">
        <v>41</v>
      </c>
      <c r="Y55" s="4" t="s">
        <v>12046</v>
      </c>
      <c r="Z55" s="4"/>
      <c r="AB55" s="25"/>
      <c r="AC55" s="25"/>
      <c r="AD55" s="25"/>
    </row>
    <row r="56" spans="1:30" x14ac:dyDescent="0.35">
      <c r="A56" s="15" t="s">
        <v>6487</v>
      </c>
      <c r="B56" s="15" t="s">
        <v>7408</v>
      </c>
      <c r="D56" s="15" t="s">
        <v>184</v>
      </c>
      <c r="E56" s="15" t="s">
        <v>216</v>
      </c>
      <c r="F56" s="15" t="s">
        <v>217</v>
      </c>
      <c r="G56" s="5" t="s">
        <v>21791</v>
      </c>
      <c r="H56" s="5" t="s">
        <v>4</v>
      </c>
      <c r="I56" s="5" t="s">
        <v>44</v>
      </c>
      <c r="J56" s="5" t="s">
        <v>18</v>
      </c>
      <c r="K56" s="5" t="s">
        <v>4</v>
      </c>
      <c r="L56" s="5" t="s">
        <v>12850</v>
      </c>
      <c r="M56" s="15" t="s">
        <v>91</v>
      </c>
      <c r="N56" s="15" t="s">
        <v>206</v>
      </c>
      <c r="O56" s="15" t="s">
        <v>22772</v>
      </c>
      <c r="P56" s="15" t="s">
        <v>217</v>
      </c>
      <c r="Q56" s="15" t="s">
        <v>22807</v>
      </c>
      <c r="R56" s="15" t="s">
        <v>16566</v>
      </c>
      <c r="S56" s="15">
        <v>24701333</v>
      </c>
      <c r="T56" s="15">
        <v>24701333</v>
      </c>
      <c r="U56" s="15" t="s">
        <v>14516</v>
      </c>
      <c r="V56" s="15" t="s">
        <v>11896</v>
      </c>
      <c r="W56" s="4"/>
      <c r="X56" s="4" t="s">
        <v>41</v>
      </c>
      <c r="Y56" s="4" t="s">
        <v>220</v>
      </c>
      <c r="Z56" s="4"/>
      <c r="AB56" s="25" t="s">
        <v>21118</v>
      </c>
      <c r="AC56" s="25"/>
      <c r="AD56" s="25"/>
    </row>
    <row r="57" spans="1:30" x14ac:dyDescent="0.35">
      <c r="A57" s="15" t="s">
        <v>9007</v>
      </c>
      <c r="B57" s="15" t="s">
        <v>326</v>
      </c>
      <c r="D57" s="15" t="s">
        <v>180</v>
      </c>
      <c r="E57" s="15" t="s">
        <v>11922</v>
      </c>
      <c r="F57" s="15" t="s">
        <v>11923</v>
      </c>
      <c r="G57" s="5" t="s">
        <v>21791</v>
      </c>
      <c r="H57" s="5" t="s">
        <v>7</v>
      </c>
      <c r="I57" s="5" t="s">
        <v>44</v>
      </c>
      <c r="J57" s="5" t="s">
        <v>210</v>
      </c>
      <c r="K57" s="5" t="s">
        <v>5</v>
      </c>
      <c r="L57" s="5" t="s">
        <v>12863</v>
      </c>
      <c r="M57" s="15" t="s">
        <v>91</v>
      </c>
      <c r="N57" s="15" t="s">
        <v>211</v>
      </c>
      <c r="O57" s="15" t="s">
        <v>21793</v>
      </c>
      <c r="P57" s="15" t="s">
        <v>11924</v>
      </c>
      <c r="Q57" s="15" t="s">
        <v>22807</v>
      </c>
      <c r="R57" s="15" t="s">
        <v>21130</v>
      </c>
      <c r="S57" s="15">
        <v>41051074</v>
      </c>
      <c r="T57" s="15">
        <v>24021628</v>
      </c>
      <c r="U57" s="15" t="s">
        <v>19865</v>
      </c>
      <c r="V57" s="15" t="s">
        <v>222</v>
      </c>
      <c r="W57" s="4"/>
      <c r="X57" s="4" t="s">
        <v>41</v>
      </c>
      <c r="Y57" s="4" t="s">
        <v>8260</v>
      </c>
      <c r="Z57" s="4"/>
      <c r="AB57" s="25"/>
      <c r="AC57" s="25"/>
      <c r="AD57" s="25"/>
    </row>
    <row r="58" spans="1:30" x14ac:dyDescent="0.35">
      <c r="A58" s="15" t="s">
        <v>9009</v>
      </c>
      <c r="B58" s="15" t="s">
        <v>8643</v>
      </c>
      <c r="D58" s="15" t="s">
        <v>223</v>
      </c>
      <c r="E58" s="15" t="s">
        <v>224</v>
      </c>
      <c r="F58" s="15" t="s">
        <v>225</v>
      </c>
      <c r="G58" s="5" t="s">
        <v>18532</v>
      </c>
      <c r="H58" s="5" t="s">
        <v>3</v>
      </c>
      <c r="I58" s="5" t="s">
        <v>41</v>
      </c>
      <c r="J58" s="5" t="s">
        <v>2</v>
      </c>
      <c r="K58" s="5" t="s">
        <v>11</v>
      </c>
      <c r="L58" s="5" t="s">
        <v>12639</v>
      </c>
      <c r="M58" s="15" t="s">
        <v>42</v>
      </c>
      <c r="N58" s="15" t="s">
        <v>42</v>
      </c>
      <c r="O58" s="15" t="s">
        <v>226</v>
      </c>
      <c r="P58" s="15" t="s">
        <v>17244</v>
      </c>
      <c r="Q58" s="15" t="s">
        <v>22807</v>
      </c>
      <c r="R58" s="15" t="s">
        <v>6592</v>
      </c>
      <c r="S58" s="15">
        <v>22911774</v>
      </c>
      <c r="T58" s="15">
        <v>22310808</v>
      </c>
      <c r="U58" s="15" t="s">
        <v>17409</v>
      </c>
      <c r="V58" s="15" t="s">
        <v>227</v>
      </c>
      <c r="W58" s="4"/>
      <c r="X58" s="4" t="s">
        <v>41</v>
      </c>
      <c r="Y58" s="4" t="s">
        <v>228</v>
      </c>
      <c r="Z58" s="4" t="s">
        <v>41</v>
      </c>
      <c r="AA58" s="4" t="s">
        <v>8138</v>
      </c>
      <c r="AB58" s="25"/>
      <c r="AC58" s="25"/>
      <c r="AD58" s="25" t="s">
        <v>21118</v>
      </c>
    </row>
    <row r="59" spans="1:30" x14ac:dyDescent="0.35">
      <c r="A59" s="15" t="s">
        <v>634</v>
      </c>
      <c r="B59" s="15" t="s">
        <v>633</v>
      </c>
      <c r="D59" s="15" t="s">
        <v>155</v>
      </c>
      <c r="E59" s="15" t="s">
        <v>229</v>
      </c>
      <c r="F59" s="15" t="s">
        <v>230</v>
      </c>
      <c r="G59" s="5" t="s">
        <v>231</v>
      </c>
      <c r="H59" s="5" t="s">
        <v>11</v>
      </c>
      <c r="I59" s="5" t="s">
        <v>44</v>
      </c>
      <c r="J59" s="5" t="s">
        <v>232</v>
      </c>
      <c r="K59" s="5" t="s">
        <v>2</v>
      </c>
      <c r="L59" s="5" t="s">
        <v>12856</v>
      </c>
      <c r="M59" s="15" t="s">
        <v>91</v>
      </c>
      <c r="N59" s="15" t="s">
        <v>233</v>
      </c>
      <c r="O59" s="15" t="s">
        <v>233</v>
      </c>
      <c r="P59" s="15" t="s">
        <v>230</v>
      </c>
      <c r="Q59" s="15" t="s">
        <v>22807</v>
      </c>
      <c r="R59" s="15" t="s">
        <v>19866</v>
      </c>
      <c r="S59" s="15">
        <v>41051046</v>
      </c>
      <c r="T59" s="15"/>
      <c r="U59" s="15" t="s">
        <v>15723</v>
      </c>
      <c r="V59" s="15" t="s">
        <v>22826</v>
      </c>
      <c r="W59" s="4"/>
      <c r="X59" s="4" t="s">
        <v>41</v>
      </c>
      <c r="Y59" s="4" t="s">
        <v>235</v>
      </c>
      <c r="Z59" s="4"/>
      <c r="AB59" s="25"/>
      <c r="AC59" s="25"/>
      <c r="AD59" s="25"/>
    </row>
    <row r="60" spans="1:30" x14ac:dyDescent="0.35">
      <c r="A60" s="15" t="s">
        <v>63</v>
      </c>
      <c r="B60" s="15" t="s">
        <v>62</v>
      </c>
      <c r="D60" s="15" t="s">
        <v>170</v>
      </c>
      <c r="E60" s="15" t="s">
        <v>8972</v>
      </c>
      <c r="F60" s="15" t="s">
        <v>8973</v>
      </c>
      <c r="G60" s="5" t="s">
        <v>18532</v>
      </c>
      <c r="H60" s="5" t="s">
        <v>3</v>
      </c>
      <c r="I60" s="5" t="s">
        <v>41</v>
      </c>
      <c r="J60" s="5" t="s">
        <v>2</v>
      </c>
      <c r="K60" s="5" t="s">
        <v>11</v>
      </c>
      <c r="L60" s="5" t="s">
        <v>12639</v>
      </c>
      <c r="M60" s="15" t="s">
        <v>42</v>
      </c>
      <c r="N60" s="15" t="s">
        <v>42</v>
      </c>
      <c r="O60" s="15" t="s">
        <v>226</v>
      </c>
      <c r="P60" s="15" t="s">
        <v>226</v>
      </c>
      <c r="Q60" s="15" t="s">
        <v>22807</v>
      </c>
      <c r="R60" s="15" t="s">
        <v>1521</v>
      </c>
      <c r="S60" s="15">
        <v>22329616</v>
      </c>
      <c r="T60" s="15">
        <v>22329616</v>
      </c>
      <c r="U60" s="15" t="s">
        <v>21131</v>
      </c>
      <c r="V60" s="15" t="s">
        <v>21132</v>
      </c>
      <c r="W60" s="4"/>
      <c r="X60" s="4"/>
      <c r="Y60" s="4"/>
      <c r="Z60" s="4" t="s">
        <v>41</v>
      </c>
      <c r="AA60" s="4" t="s">
        <v>8624</v>
      </c>
      <c r="AB60" s="25"/>
      <c r="AC60" s="25"/>
      <c r="AD60" s="25"/>
    </row>
    <row r="61" spans="1:30" x14ac:dyDescent="0.35">
      <c r="A61" s="15" t="s">
        <v>102</v>
      </c>
      <c r="B61" s="15" t="s">
        <v>101</v>
      </c>
      <c r="D61" s="15" t="s">
        <v>236</v>
      </c>
      <c r="E61" s="15" t="s">
        <v>8987</v>
      </c>
      <c r="F61" s="15" t="s">
        <v>17245</v>
      </c>
      <c r="G61" s="5" t="s">
        <v>18532</v>
      </c>
      <c r="H61" s="5" t="s">
        <v>3</v>
      </c>
      <c r="I61" s="5" t="s">
        <v>41</v>
      </c>
      <c r="J61" s="5" t="s">
        <v>2</v>
      </c>
      <c r="K61" s="5" t="s">
        <v>11</v>
      </c>
      <c r="L61" s="5" t="s">
        <v>12639</v>
      </c>
      <c r="M61" s="15" t="s">
        <v>42</v>
      </c>
      <c r="N61" s="15" t="s">
        <v>42</v>
      </c>
      <c r="O61" s="15" t="s">
        <v>226</v>
      </c>
      <c r="P61" s="15" t="s">
        <v>17245</v>
      </c>
      <c r="Q61" s="15" t="s">
        <v>22807</v>
      </c>
      <c r="R61" s="15" t="s">
        <v>21133</v>
      </c>
      <c r="S61" s="15">
        <v>22130880</v>
      </c>
      <c r="T61" s="15">
        <v>22130880</v>
      </c>
      <c r="U61" s="15" t="s">
        <v>15724</v>
      </c>
      <c r="V61" s="15" t="s">
        <v>17410</v>
      </c>
      <c r="W61" s="4"/>
      <c r="X61" s="4"/>
      <c r="Y61" s="4"/>
      <c r="Z61" s="4" t="s">
        <v>41</v>
      </c>
      <c r="AA61" s="4" t="s">
        <v>120</v>
      </c>
      <c r="AB61" s="25" t="s">
        <v>21118</v>
      </c>
      <c r="AC61" s="25" t="s">
        <v>21118</v>
      </c>
      <c r="AD61" s="25"/>
    </row>
    <row r="62" spans="1:30" x14ac:dyDescent="0.35">
      <c r="A62" s="15" t="s">
        <v>9012</v>
      </c>
      <c r="B62" s="15" t="s">
        <v>66</v>
      </c>
      <c r="D62" s="15" t="s">
        <v>175</v>
      </c>
      <c r="E62" s="15" t="s">
        <v>237</v>
      </c>
      <c r="F62" s="15" t="s">
        <v>17246</v>
      </c>
      <c r="G62" s="5" t="s">
        <v>18532</v>
      </c>
      <c r="H62" s="5" t="s">
        <v>3</v>
      </c>
      <c r="I62" s="5" t="s">
        <v>41</v>
      </c>
      <c r="J62" s="5" t="s">
        <v>2</v>
      </c>
      <c r="K62" s="5" t="s">
        <v>11</v>
      </c>
      <c r="L62" s="5" t="s">
        <v>12639</v>
      </c>
      <c r="M62" s="15" t="s">
        <v>42</v>
      </c>
      <c r="N62" s="15" t="s">
        <v>42</v>
      </c>
      <c r="O62" s="15" t="s">
        <v>226</v>
      </c>
      <c r="P62" s="15" t="s">
        <v>238</v>
      </c>
      <c r="Q62" s="15" t="s">
        <v>22807</v>
      </c>
      <c r="R62" s="15" t="s">
        <v>22387</v>
      </c>
      <c r="S62" s="15">
        <v>22203195</v>
      </c>
      <c r="T62" s="15"/>
      <c r="U62" s="15" t="s">
        <v>17411</v>
      </c>
      <c r="V62" s="15" t="s">
        <v>22827</v>
      </c>
      <c r="W62" s="4"/>
      <c r="X62" s="4" t="s">
        <v>41</v>
      </c>
      <c r="Y62" s="4" t="s">
        <v>239</v>
      </c>
      <c r="Z62" s="4" t="s">
        <v>41</v>
      </c>
      <c r="AA62" s="4" t="s">
        <v>8635</v>
      </c>
      <c r="AB62" s="25"/>
      <c r="AC62" s="25"/>
      <c r="AD62" s="25" t="s">
        <v>21118</v>
      </c>
    </row>
    <row r="63" spans="1:30" x14ac:dyDescent="0.35">
      <c r="A63" s="15" t="s">
        <v>9013</v>
      </c>
      <c r="B63" s="15" t="s">
        <v>8618</v>
      </c>
      <c r="D63" s="15" t="s">
        <v>188</v>
      </c>
      <c r="E63" s="15" t="s">
        <v>9078</v>
      </c>
      <c r="F63" s="15" t="s">
        <v>17247</v>
      </c>
      <c r="G63" s="5" t="s">
        <v>18532</v>
      </c>
      <c r="H63" s="5" t="s">
        <v>3</v>
      </c>
      <c r="I63" s="5" t="s">
        <v>41</v>
      </c>
      <c r="J63" s="5" t="s">
        <v>2</v>
      </c>
      <c r="K63" s="5" t="s">
        <v>11</v>
      </c>
      <c r="L63" s="5" t="s">
        <v>12639</v>
      </c>
      <c r="M63" s="15" t="s">
        <v>42</v>
      </c>
      <c r="N63" s="15" t="s">
        <v>42</v>
      </c>
      <c r="O63" s="15" t="s">
        <v>226</v>
      </c>
      <c r="P63" s="15" t="s">
        <v>17247</v>
      </c>
      <c r="Q63" s="15" t="s">
        <v>22807</v>
      </c>
      <c r="R63" s="15" t="s">
        <v>6104</v>
      </c>
      <c r="S63" s="15">
        <v>22130267</v>
      </c>
      <c r="T63" s="15">
        <v>22130267</v>
      </c>
      <c r="U63" s="15" t="s">
        <v>15725</v>
      </c>
      <c r="V63" s="15" t="s">
        <v>14517</v>
      </c>
      <c r="W63" s="4"/>
      <c r="X63" s="4"/>
      <c r="Y63" s="4"/>
      <c r="Z63" s="4" t="s">
        <v>41</v>
      </c>
      <c r="AA63" s="4" t="s">
        <v>240</v>
      </c>
      <c r="AB63" s="25"/>
      <c r="AC63" s="25" t="s">
        <v>21118</v>
      </c>
      <c r="AD63" s="25"/>
    </row>
    <row r="64" spans="1:30" x14ac:dyDescent="0.35">
      <c r="A64" s="15" t="s">
        <v>697</v>
      </c>
      <c r="B64" s="15" t="s">
        <v>8658</v>
      </c>
      <c r="D64" s="15" t="s">
        <v>241</v>
      </c>
      <c r="E64" s="15" t="s">
        <v>8408</v>
      </c>
      <c r="F64" s="15" t="s">
        <v>8409</v>
      </c>
      <c r="G64" s="5" t="s">
        <v>242</v>
      </c>
      <c r="H64" s="5" t="s">
        <v>3</v>
      </c>
      <c r="I64" s="5" t="s">
        <v>243</v>
      </c>
      <c r="J64" s="5" t="s">
        <v>4</v>
      </c>
      <c r="K64" s="5" t="s">
        <v>4</v>
      </c>
      <c r="L64" s="5" t="s">
        <v>12976</v>
      </c>
      <c r="M64" s="15" t="s">
        <v>244</v>
      </c>
      <c r="N64" s="15" t="s">
        <v>242</v>
      </c>
      <c r="O64" s="15" t="s">
        <v>21794</v>
      </c>
      <c r="P64" s="15" t="s">
        <v>8409</v>
      </c>
      <c r="Q64" s="15" t="s">
        <v>22807</v>
      </c>
      <c r="R64" s="15" t="s">
        <v>20202</v>
      </c>
      <c r="S64" s="15">
        <v>26580734</v>
      </c>
      <c r="T64" s="15"/>
      <c r="U64" s="15" t="s">
        <v>15726</v>
      </c>
      <c r="V64" s="15" t="s">
        <v>10916</v>
      </c>
      <c r="W64" s="4"/>
      <c r="X64" s="4" t="s">
        <v>41</v>
      </c>
      <c r="Y64" s="4" t="s">
        <v>8488</v>
      </c>
      <c r="Z64" s="4"/>
      <c r="AB64" s="25"/>
      <c r="AC64" s="25"/>
      <c r="AD64" s="25"/>
    </row>
    <row r="65" spans="1:30" x14ac:dyDescent="0.35">
      <c r="A65" s="15" t="s">
        <v>363</v>
      </c>
      <c r="B65" s="15" t="s">
        <v>362</v>
      </c>
      <c r="D65" s="15" t="s">
        <v>246</v>
      </c>
      <c r="E65" s="15" t="s">
        <v>247</v>
      </c>
      <c r="F65" s="15" t="s">
        <v>248</v>
      </c>
      <c r="G65" s="5" t="s">
        <v>249</v>
      </c>
      <c r="H65" s="5" t="s">
        <v>7</v>
      </c>
      <c r="I65" s="5" t="s">
        <v>72</v>
      </c>
      <c r="J65" s="5" t="s">
        <v>4</v>
      </c>
      <c r="K65" s="5" t="s">
        <v>6</v>
      </c>
      <c r="L65" s="5" t="s">
        <v>12884</v>
      </c>
      <c r="M65" s="15" t="s">
        <v>249</v>
      </c>
      <c r="N65" s="15" t="s">
        <v>250</v>
      </c>
      <c r="O65" s="15" t="s">
        <v>251</v>
      </c>
      <c r="P65" s="15" t="s">
        <v>248</v>
      </c>
      <c r="Q65" s="15" t="s">
        <v>22807</v>
      </c>
      <c r="R65" s="15" t="s">
        <v>19895</v>
      </c>
      <c r="S65" s="15">
        <v>22731980</v>
      </c>
      <c r="T65" s="15">
        <v>22731980</v>
      </c>
      <c r="U65" s="15" t="s">
        <v>13133</v>
      </c>
      <c r="V65" s="15" t="s">
        <v>22828</v>
      </c>
      <c r="W65" s="4"/>
      <c r="X65" s="4" t="s">
        <v>41</v>
      </c>
      <c r="Y65" s="4" t="s">
        <v>252</v>
      </c>
      <c r="Z65" s="4"/>
      <c r="AB65" s="25"/>
      <c r="AC65" s="25"/>
      <c r="AD65" s="25"/>
    </row>
    <row r="66" spans="1:30" x14ac:dyDescent="0.35">
      <c r="A66" s="15" t="s">
        <v>682</v>
      </c>
      <c r="B66" s="15" t="s">
        <v>681</v>
      </c>
      <c r="D66" s="15" t="s">
        <v>8675</v>
      </c>
      <c r="E66" s="15" t="s">
        <v>254</v>
      </c>
      <c r="F66" s="15" t="s">
        <v>255</v>
      </c>
      <c r="G66" s="5" t="s">
        <v>18531</v>
      </c>
      <c r="H66" s="5" t="s">
        <v>7</v>
      </c>
      <c r="I66" s="5" t="s">
        <v>41</v>
      </c>
      <c r="J66" s="5" t="s">
        <v>12</v>
      </c>
      <c r="K66" s="5" t="s">
        <v>4</v>
      </c>
      <c r="L66" s="5" t="s">
        <v>12698</v>
      </c>
      <c r="M66" s="15" t="s">
        <v>42</v>
      </c>
      <c r="N66" s="15" t="s">
        <v>256</v>
      </c>
      <c r="O66" s="15" t="s">
        <v>257</v>
      </c>
      <c r="P66" s="15" t="s">
        <v>255</v>
      </c>
      <c r="Q66" s="15" t="s">
        <v>22807</v>
      </c>
      <c r="R66" s="15" t="s">
        <v>21795</v>
      </c>
      <c r="S66" s="15">
        <v>22544471</v>
      </c>
      <c r="T66" s="15"/>
      <c r="U66" s="15" t="s">
        <v>18568</v>
      </c>
      <c r="V66" s="15" t="s">
        <v>259</v>
      </c>
      <c r="W66" s="4"/>
      <c r="X66" s="4" t="s">
        <v>41</v>
      </c>
      <c r="Y66" s="4" t="s">
        <v>260</v>
      </c>
      <c r="Z66" s="4"/>
      <c r="AB66" s="25"/>
      <c r="AC66" s="25"/>
      <c r="AD66" s="25"/>
    </row>
    <row r="67" spans="1:30" x14ac:dyDescent="0.35">
      <c r="A67" s="15" t="s">
        <v>172</v>
      </c>
      <c r="B67" s="15" t="s">
        <v>131</v>
      </c>
      <c r="D67" s="15" t="s">
        <v>7877</v>
      </c>
      <c r="E67" s="15" t="s">
        <v>262</v>
      </c>
      <c r="F67" s="15" t="s">
        <v>263</v>
      </c>
      <c r="G67" s="5" t="s">
        <v>231</v>
      </c>
      <c r="H67" s="5" t="s">
        <v>7</v>
      </c>
      <c r="I67" s="5" t="s">
        <v>44</v>
      </c>
      <c r="J67" s="5" t="s">
        <v>12</v>
      </c>
      <c r="K67" s="5" t="s">
        <v>3</v>
      </c>
      <c r="L67" s="5" t="s">
        <v>12824</v>
      </c>
      <c r="M67" s="15" t="s">
        <v>91</v>
      </c>
      <c r="N67" s="15" t="s">
        <v>231</v>
      </c>
      <c r="O67" s="15" t="s">
        <v>264</v>
      </c>
      <c r="P67" s="15" t="s">
        <v>263</v>
      </c>
      <c r="Q67" s="15" t="s">
        <v>22807</v>
      </c>
      <c r="R67" s="15" t="s">
        <v>265</v>
      </c>
      <c r="S67" s="15">
        <v>24691132</v>
      </c>
      <c r="T67" s="15">
        <v>24691132</v>
      </c>
      <c r="U67" s="15" t="s">
        <v>15727</v>
      </c>
      <c r="V67" s="15" t="s">
        <v>293</v>
      </c>
      <c r="W67" s="4"/>
      <c r="X67" s="4" t="s">
        <v>41</v>
      </c>
      <c r="Y67" s="4" t="s">
        <v>266</v>
      </c>
      <c r="Z67" s="4"/>
      <c r="AB67" s="25"/>
      <c r="AC67" s="25"/>
      <c r="AD67" s="25"/>
    </row>
    <row r="68" spans="1:30" x14ac:dyDescent="0.35">
      <c r="A68" s="15" t="s">
        <v>389</v>
      </c>
      <c r="B68" s="15" t="s">
        <v>8634</v>
      </c>
      <c r="D68" s="15" t="s">
        <v>7841</v>
      </c>
      <c r="E68" s="15" t="s">
        <v>267</v>
      </c>
      <c r="F68" s="15" t="s">
        <v>268</v>
      </c>
      <c r="G68" s="5" t="s">
        <v>231</v>
      </c>
      <c r="H68" s="5" t="s">
        <v>6</v>
      </c>
      <c r="I68" s="5" t="s">
        <v>44</v>
      </c>
      <c r="J68" s="5" t="s">
        <v>12</v>
      </c>
      <c r="K68" s="5" t="s">
        <v>16</v>
      </c>
      <c r="L68" s="5" t="s">
        <v>12833</v>
      </c>
      <c r="M68" s="15" t="s">
        <v>91</v>
      </c>
      <c r="N68" s="15" t="s">
        <v>231</v>
      </c>
      <c r="O68" s="15" t="s">
        <v>21796</v>
      </c>
      <c r="P68" s="15" t="s">
        <v>269</v>
      </c>
      <c r="Q68" s="15" t="s">
        <v>22807</v>
      </c>
      <c r="R68" s="15" t="s">
        <v>22829</v>
      </c>
      <c r="S68" s="15">
        <v>22064092</v>
      </c>
      <c r="T68" s="15"/>
      <c r="U68" s="15" t="s">
        <v>14518</v>
      </c>
      <c r="V68" s="15" t="s">
        <v>9916</v>
      </c>
      <c r="W68" s="4"/>
      <c r="X68" s="4" t="s">
        <v>41</v>
      </c>
      <c r="Y68" s="4" t="s">
        <v>270</v>
      </c>
      <c r="Z68" s="4"/>
      <c r="AB68" s="25"/>
      <c r="AC68" s="25"/>
      <c r="AD68" s="25"/>
    </row>
    <row r="69" spans="1:30" x14ac:dyDescent="0.35">
      <c r="A69" s="15" t="s">
        <v>289</v>
      </c>
      <c r="B69" s="15" t="s">
        <v>8623</v>
      </c>
      <c r="D69" s="15" t="s">
        <v>8607</v>
      </c>
      <c r="E69" s="15" t="s">
        <v>271</v>
      </c>
      <c r="F69" s="15" t="s">
        <v>272</v>
      </c>
      <c r="G69" s="5" t="s">
        <v>18531</v>
      </c>
      <c r="H69" s="5" t="s">
        <v>7</v>
      </c>
      <c r="I69" s="5" t="s">
        <v>41</v>
      </c>
      <c r="J69" s="5" t="s">
        <v>12</v>
      </c>
      <c r="K69" s="5" t="s">
        <v>6</v>
      </c>
      <c r="L69" s="5" t="s">
        <v>12700</v>
      </c>
      <c r="M69" s="15" t="s">
        <v>42</v>
      </c>
      <c r="N69" s="15" t="s">
        <v>256</v>
      </c>
      <c r="O69" s="15" t="s">
        <v>273</v>
      </c>
      <c r="P69" s="15" t="s">
        <v>274</v>
      </c>
      <c r="Q69" s="15" t="s">
        <v>22807</v>
      </c>
      <c r="R69" s="15" t="s">
        <v>17568</v>
      </c>
      <c r="S69" s="15">
        <v>22522908</v>
      </c>
      <c r="T69" s="15">
        <v>22524023</v>
      </c>
      <c r="U69" s="15" t="s">
        <v>17412</v>
      </c>
      <c r="V69" s="15" t="s">
        <v>9079</v>
      </c>
      <c r="W69" s="4"/>
      <c r="X69" s="4" t="s">
        <v>41</v>
      </c>
      <c r="Y69" s="4" t="s">
        <v>275</v>
      </c>
      <c r="Z69" s="4" t="s">
        <v>41</v>
      </c>
      <c r="AA69" s="4" t="s">
        <v>276</v>
      </c>
      <c r="AB69" s="25" t="s">
        <v>21118</v>
      </c>
      <c r="AC69" s="25"/>
      <c r="AD69" s="25"/>
    </row>
    <row r="70" spans="1:30" x14ac:dyDescent="0.35">
      <c r="A70" s="15" t="s">
        <v>709</v>
      </c>
      <c r="B70" s="15" t="s">
        <v>708</v>
      </c>
      <c r="D70" s="15" t="s">
        <v>8202</v>
      </c>
      <c r="E70" s="15" t="s">
        <v>279</v>
      </c>
      <c r="F70" s="15" t="s">
        <v>280</v>
      </c>
      <c r="G70" s="5" t="s">
        <v>18531</v>
      </c>
      <c r="H70" s="5" t="s">
        <v>7</v>
      </c>
      <c r="I70" s="5" t="s">
        <v>41</v>
      </c>
      <c r="J70" s="5" t="s">
        <v>12</v>
      </c>
      <c r="K70" s="5" t="s">
        <v>5</v>
      </c>
      <c r="L70" s="5" t="s">
        <v>12699</v>
      </c>
      <c r="M70" s="15" t="s">
        <v>42</v>
      </c>
      <c r="N70" s="15" t="s">
        <v>256</v>
      </c>
      <c r="O70" s="15" t="s">
        <v>251</v>
      </c>
      <c r="P70" s="15" t="s">
        <v>281</v>
      </c>
      <c r="Q70" s="15" t="s">
        <v>22807</v>
      </c>
      <c r="R70" s="15" t="s">
        <v>21352</v>
      </c>
      <c r="S70" s="15">
        <v>22756967</v>
      </c>
      <c r="T70" s="15"/>
      <c r="U70" s="15" t="s">
        <v>19867</v>
      </c>
      <c r="V70" s="15" t="s">
        <v>8965</v>
      </c>
      <c r="W70" s="4"/>
      <c r="X70" s="4" t="s">
        <v>41</v>
      </c>
      <c r="Y70" s="4" t="s">
        <v>282</v>
      </c>
      <c r="Z70" s="4" t="s">
        <v>41</v>
      </c>
      <c r="AA70" s="4" t="s">
        <v>283</v>
      </c>
      <c r="AB70" s="25" t="s">
        <v>21118</v>
      </c>
      <c r="AC70" s="25" t="s">
        <v>21118</v>
      </c>
      <c r="AD70" s="25"/>
    </row>
    <row r="71" spans="1:30" x14ac:dyDescent="0.35">
      <c r="A71" s="15" t="s">
        <v>685</v>
      </c>
      <c r="B71" s="15" t="s">
        <v>7590</v>
      </c>
      <c r="D71" s="15" t="s">
        <v>8649</v>
      </c>
      <c r="E71" s="15" t="s">
        <v>284</v>
      </c>
      <c r="F71" s="15" t="s">
        <v>285</v>
      </c>
      <c r="G71" s="5" t="s">
        <v>18531</v>
      </c>
      <c r="H71" s="5" t="s">
        <v>6</v>
      </c>
      <c r="I71" s="5" t="s">
        <v>41</v>
      </c>
      <c r="J71" s="5" t="s">
        <v>2</v>
      </c>
      <c r="K71" s="5" t="s">
        <v>12</v>
      </c>
      <c r="L71" s="5" t="s">
        <v>12640</v>
      </c>
      <c r="M71" s="15" t="s">
        <v>42</v>
      </c>
      <c r="N71" s="15" t="s">
        <v>42</v>
      </c>
      <c r="O71" s="15" t="s">
        <v>286</v>
      </c>
      <c r="P71" s="15" t="s">
        <v>285</v>
      </c>
      <c r="Q71" s="15" t="s">
        <v>22807</v>
      </c>
      <c r="R71" s="15" t="s">
        <v>22830</v>
      </c>
      <c r="S71" s="15">
        <v>22547978</v>
      </c>
      <c r="T71" s="15">
        <v>86689000</v>
      </c>
      <c r="U71" s="15" t="s">
        <v>17413</v>
      </c>
      <c r="V71" s="15" t="s">
        <v>8978</v>
      </c>
      <c r="W71" s="4"/>
      <c r="X71" s="4" t="s">
        <v>41</v>
      </c>
      <c r="Y71" s="4" t="s">
        <v>287</v>
      </c>
      <c r="Z71" s="4" t="s">
        <v>41</v>
      </c>
      <c r="AA71" s="4" t="s">
        <v>288</v>
      </c>
      <c r="AB71" s="25" t="s">
        <v>21118</v>
      </c>
      <c r="AC71" s="25"/>
      <c r="AD71" s="25" t="s">
        <v>21118</v>
      </c>
    </row>
    <row r="72" spans="1:30" x14ac:dyDescent="0.35">
      <c r="A72" s="15" t="s">
        <v>185</v>
      </c>
      <c r="B72" s="15" t="s">
        <v>8614</v>
      </c>
      <c r="D72" s="15" t="s">
        <v>8623</v>
      </c>
      <c r="E72" s="15" t="s">
        <v>289</v>
      </c>
      <c r="F72" s="15" t="s">
        <v>13135</v>
      </c>
      <c r="G72" s="5" t="s">
        <v>18531</v>
      </c>
      <c r="H72" s="5" t="s">
        <v>6</v>
      </c>
      <c r="I72" s="5" t="s">
        <v>41</v>
      </c>
      <c r="J72" s="5" t="s">
        <v>2</v>
      </c>
      <c r="K72" s="5" t="s">
        <v>12</v>
      </c>
      <c r="L72" s="5" t="s">
        <v>12640</v>
      </c>
      <c r="M72" s="15" t="s">
        <v>42</v>
      </c>
      <c r="N72" s="15" t="s">
        <v>42</v>
      </c>
      <c r="O72" s="15" t="s">
        <v>286</v>
      </c>
      <c r="P72" s="15" t="s">
        <v>290</v>
      </c>
      <c r="Q72" s="15" t="s">
        <v>22807</v>
      </c>
      <c r="R72" s="15" t="s">
        <v>13379</v>
      </c>
      <c r="S72" s="15">
        <v>22141035</v>
      </c>
      <c r="T72" s="15"/>
      <c r="U72" s="15" t="s">
        <v>15728</v>
      </c>
      <c r="V72" s="15" t="s">
        <v>291</v>
      </c>
      <c r="W72" s="4"/>
      <c r="X72" s="4" t="s">
        <v>41</v>
      </c>
      <c r="Y72" s="4" t="s">
        <v>292</v>
      </c>
      <c r="Z72" s="4"/>
      <c r="AB72" s="25"/>
      <c r="AC72" s="25"/>
      <c r="AD72" s="25"/>
    </row>
    <row r="73" spans="1:30" x14ac:dyDescent="0.35">
      <c r="A73" s="15" t="s">
        <v>654</v>
      </c>
      <c r="B73" s="15" t="s">
        <v>8610</v>
      </c>
      <c r="D73" s="15" t="s">
        <v>8631</v>
      </c>
      <c r="E73" s="15" t="s">
        <v>9021</v>
      </c>
      <c r="F73" s="15" t="s">
        <v>9022</v>
      </c>
      <c r="G73" s="5" t="s">
        <v>18531</v>
      </c>
      <c r="H73" s="5" t="s">
        <v>6</v>
      </c>
      <c r="I73" s="5" t="s">
        <v>41</v>
      </c>
      <c r="J73" s="5" t="s">
        <v>2</v>
      </c>
      <c r="K73" s="5" t="s">
        <v>12</v>
      </c>
      <c r="L73" s="5" t="s">
        <v>12640</v>
      </c>
      <c r="M73" s="15" t="s">
        <v>42</v>
      </c>
      <c r="N73" s="15" t="s">
        <v>42</v>
      </c>
      <c r="O73" s="15" t="s">
        <v>286</v>
      </c>
      <c r="P73" s="15" t="s">
        <v>13108</v>
      </c>
      <c r="Q73" s="15" t="s">
        <v>22807</v>
      </c>
      <c r="R73" s="15" t="s">
        <v>21797</v>
      </c>
      <c r="S73" s="15">
        <v>22541617</v>
      </c>
      <c r="T73" s="15"/>
      <c r="U73" s="15" t="s">
        <v>17414</v>
      </c>
      <c r="V73" s="15" t="s">
        <v>293</v>
      </c>
      <c r="W73" s="4"/>
      <c r="X73" s="4"/>
      <c r="Y73" s="4"/>
      <c r="Z73" s="4"/>
      <c r="AB73" s="25"/>
      <c r="AC73" s="25"/>
      <c r="AD73" s="25"/>
    </row>
    <row r="74" spans="1:30" x14ac:dyDescent="0.35">
      <c r="A74" s="15" t="s">
        <v>9018</v>
      </c>
      <c r="B74" s="15" t="s">
        <v>865</v>
      </c>
      <c r="D74" s="15" t="s">
        <v>8652</v>
      </c>
      <c r="E74" s="15" t="s">
        <v>294</v>
      </c>
      <c r="F74" s="15" t="s">
        <v>273</v>
      </c>
      <c r="G74" s="5" t="s">
        <v>18531</v>
      </c>
      <c r="H74" s="5" t="s">
        <v>7</v>
      </c>
      <c r="I74" s="5" t="s">
        <v>41</v>
      </c>
      <c r="J74" s="5" t="s">
        <v>12</v>
      </c>
      <c r="K74" s="5" t="s">
        <v>6</v>
      </c>
      <c r="L74" s="5" t="s">
        <v>12700</v>
      </c>
      <c r="M74" s="15" t="s">
        <v>42</v>
      </c>
      <c r="N74" s="15" t="s">
        <v>256</v>
      </c>
      <c r="O74" s="15" t="s">
        <v>273</v>
      </c>
      <c r="P74" s="15" t="s">
        <v>273</v>
      </c>
      <c r="Q74" s="15" t="s">
        <v>22807</v>
      </c>
      <c r="R74" s="15" t="s">
        <v>22831</v>
      </c>
      <c r="S74" s="15">
        <v>22544047</v>
      </c>
      <c r="T74" s="15"/>
      <c r="U74" s="15" t="s">
        <v>19868</v>
      </c>
      <c r="V74" s="15" t="s">
        <v>295</v>
      </c>
      <c r="W74" s="4"/>
      <c r="X74" s="4" t="s">
        <v>41</v>
      </c>
      <c r="Y74" s="4" t="s">
        <v>296</v>
      </c>
      <c r="Z74" s="4" t="s">
        <v>41</v>
      </c>
      <c r="AA74" s="4" t="s">
        <v>297</v>
      </c>
      <c r="AB74" s="25"/>
      <c r="AC74" s="25"/>
      <c r="AD74" s="25"/>
    </row>
    <row r="75" spans="1:30" x14ac:dyDescent="0.35">
      <c r="A75" s="15" t="s">
        <v>8789</v>
      </c>
      <c r="B75" s="15" t="s">
        <v>78</v>
      </c>
      <c r="D75" s="15" t="s">
        <v>8677</v>
      </c>
      <c r="E75" s="15" t="s">
        <v>9075</v>
      </c>
      <c r="F75" s="15" t="s">
        <v>9076</v>
      </c>
      <c r="G75" s="5" t="s">
        <v>18531</v>
      </c>
      <c r="H75" s="5" t="s">
        <v>6</v>
      </c>
      <c r="I75" s="5" t="s">
        <v>41</v>
      </c>
      <c r="J75" s="5" t="s">
        <v>2</v>
      </c>
      <c r="K75" s="5" t="s">
        <v>12</v>
      </c>
      <c r="L75" s="5" t="s">
        <v>12640</v>
      </c>
      <c r="M75" s="15" t="s">
        <v>42</v>
      </c>
      <c r="N75" s="15" t="s">
        <v>42</v>
      </c>
      <c r="O75" s="15" t="s">
        <v>286</v>
      </c>
      <c r="P75" s="15" t="s">
        <v>298</v>
      </c>
      <c r="Q75" s="15" t="s">
        <v>22807</v>
      </c>
      <c r="R75" s="15" t="s">
        <v>22832</v>
      </c>
      <c r="S75" s="15">
        <v>22914971</v>
      </c>
      <c r="T75" s="15"/>
      <c r="U75" s="15" t="s">
        <v>21798</v>
      </c>
      <c r="V75" s="15" t="s">
        <v>9077</v>
      </c>
      <c r="W75" s="4"/>
      <c r="X75" s="4"/>
      <c r="Y75" s="4"/>
      <c r="Z75" s="4"/>
      <c r="AB75" s="25"/>
      <c r="AC75" s="25"/>
      <c r="AD75" s="25"/>
    </row>
    <row r="76" spans="1:30" x14ac:dyDescent="0.35">
      <c r="A76" s="15" t="s">
        <v>9021</v>
      </c>
      <c r="B76" s="15" t="s">
        <v>8631</v>
      </c>
      <c r="D76" s="15" t="s">
        <v>8651</v>
      </c>
      <c r="E76" s="15" t="s">
        <v>9048</v>
      </c>
      <c r="F76" s="15" t="s">
        <v>9049</v>
      </c>
      <c r="G76" s="5" t="s">
        <v>18531</v>
      </c>
      <c r="H76" s="5" t="s">
        <v>7</v>
      </c>
      <c r="I76" s="5" t="s">
        <v>41</v>
      </c>
      <c r="J76" s="5" t="s">
        <v>12</v>
      </c>
      <c r="K76" s="5" t="s">
        <v>3</v>
      </c>
      <c r="L76" s="5" t="s">
        <v>12697</v>
      </c>
      <c r="M76" s="15" t="s">
        <v>42</v>
      </c>
      <c r="N76" s="15" t="s">
        <v>256</v>
      </c>
      <c r="O76" s="15" t="s">
        <v>135</v>
      </c>
      <c r="P76" s="15" t="s">
        <v>135</v>
      </c>
      <c r="Q76" s="15" t="s">
        <v>22807</v>
      </c>
      <c r="R76" s="15" t="s">
        <v>15423</v>
      </c>
      <c r="S76" s="15">
        <v>22546540</v>
      </c>
      <c r="T76" s="15">
        <v>22146079</v>
      </c>
      <c r="U76" s="15" t="s">
        <v>17415</v>
      </c>
      <c r="V76" s="15" t="s">
        <v>9051</v>
      </c>
      <c r="W76" s="4"/>
      <c r="X76" s="4"/>
      <c r="Y76" s="4"/>
      <c r="Z76" s="4"/>
      <c r="AB76" s="25" t="s">
        <v>21118</v>
      </c>
      <c r="AC76" s="25"/>
      <c r="AD76" s="25"/>
    </row>
    <row r="77" spans="1:30" x14ac:dyDescent="0.35">
      <c r="A77" s="15" t="s">
        <v>69</v>
      </c>
      <c r="B77" s="15" t="s">
        <v>8628</v>
      </c>
      <c r="D77" s="15" t="s">
        <v>8644</v>
      </c>
      <c r="E77" s="15" t="s">
        <v>8979</v>
      </c>
      <c r="F77" s="16" t="s">
        <v>251</v>
      </c>
      <c r="G77" s="5" t="s">
        <v>18531</v>
      </c>
      <c r="H77" s="5" t="s">
        <v>7</v>
      </c>
      <c r="I77" s="5" t="s">
        <v>41</v>
      </c>
      <c r="J77" s="5" t="s">
        <v>12</v>
      </c>
      <c r="K77" s="5" t="s">
        <v>5</v>
      </c>
      <c r="L77" s="5" t="s">
        <v>12699</v>
      </c>
      <c r="M77" s="15" t="s">
        <v>42</v>
      </c>
      <c r="N77" s="15" t="s">
        <v>256</v>
      </c>
      <c r="O77" s="15" t="s">
        <v>251</v>
      </c>
      <c r="P77" s="15" t="s">
        <v>301</v>
      </c>
      <c r="Q77" s="15" t="s">
        <v>22807</v>
      </c>
      <c r="R77" s="15" t="s">
        <v>13158</v>
      </c>
      <c r="S77" s="15">
        <v>22755543</v>
      </c>
      <c r="T77" s="15">
        <v>88148921</v>
      </c>
      <c r="U77" s="15" t="s">
        <v>17416</v>
      </c>
      <c r="V77" s="15" t="s">
        <v>8980</v>
      </c>
      <c r="W77" s="4"/>
      <c r="X77" s="4"/>
      <c r="Y77" s="4"/>
      <c r="Z77" s="4"/>
      <c r="AB77" s="25" t="s">
        <v>21118</v>
      </c>
      <c r="AC77" s="25"/>
      <c r="AD77" s="25"/>
    </row>
    <row r="78" spans="1:30" x14ac:dyDescent="0.35">
      <c r="A78" s="15" t="s">
        <v>651</v>
      </c>
      <c r="B78" s="15" t="s">
        <v>8655</v>
      </c>
      <c r="D78" s="15" t="s">
        <v>8643</v>
      </c>
      <c r="E78" s="15" t="s">
        <v>9009</v>
      </c>
      <c r="F78" s="15" t="s">
        <v>9010</v>
      </c>
      <c r="G78" s="5" t="s">
        <v>18531</v>
      </c>
      <c r="H78" s="5" t="s">
        <v>6</v>
      </c>
      <c r="I78" s="5" t="s">
        <v>41</v>
      </c>
      <c r="J78" s="5" t="s">
        <v>2</v>
      </c>
      <c r="K78" s="5" t="s">
        <v>12</v>
      </c>
      <c r="L78" s="5" t="s">
        <v>12640</v>
      </c>
      <c r="M78" s="15" t="s">
        <v>42</v>
      </c>
      <c r="N78" s="15" t="s">
        <v>42</v>
      </c>
      <c r="O78" s="15" t="s">
        <v>286</v>
      </c>
      <c r="P78" s="15" t="s">
        <v>302</v>
      </c>
      <c r="Q78" s="15" t="s">
        <v>22807</v>
      </c>
      <c r="R78" s="15" t="s">
        <v>8831</v>
      </c>
      <c r="S78" s="15">
        <v>22548517</v>
      </c>
      <c r="T78" s="15"/>
      <c r="U78" s="15" t="s">
        <v>15729</v>
      </c>
      <c r="V78" s="15" t="s">
        <v>9011</v>
      </c>
      <c r="W78" s="4"/>
      <c r="X78" s="4"/>
      <c r="Y78" s="4"/>
      <c r="Z78" s="4" t="s">
        <v>41</v>
      </c>
      <c r="AA78" s="4" t="s">
        <v>101</v>
      </c>
      <c r="AB78" s="25"/>
      <c r="AC78" s="25"/>
      <c r="AD78" s="25"/>
    </row>
    <row r="79" spans="1:30" x14ac:dyDescent="0.35">
      <c r="A79" s="15" t="s">
        <v>410</v>
      </c>
      <c r="B79" s="15" t="s">
        <v>409</v>
      </c>
      <c r="D79" s="15" t="s">
        <v>8656</v>
      </c>
      <c r="E79" s="15" t="s">
        <v>9064</v>
      </c>
      <c r="F79" s="15" t="s">
        <v>9065</v>
      </c>
      <c r="G79" s="5" t="s">
        <v>18531</v>
      </c>
      <c r="H79" s="5" t="s">
        <v>6</v>
      </c>
      <c r="I79" s="5" t="s">
        <v>41</v>
      </c>
      <c r="J79" s="5" t="s">
        <v>2</v>
      </c>
      <c r="K79" s="5" t="s">
        <v>12</v>
      </c>
      <c r="L79" s="5" t="s">
        <v>12640</v>
      </c>
      <c r="M79" s="15" t="s">
        <v>42</v>
      </c>
      <c r="N79" s="15" t="s">
        <v>42</v>
      </c>
      <c r="O79" s="15" t="s">
        <v>286</v>
      </c>
      <c r="P79" s="15" t="s">
        <v>303</v>
      </c>
      <c r="Q79" s="15" t="s">
        <v>22807</v>
      </c>
      <c r="R79" s="15" t="s">
        <v>21799</v>
      </c>
      <c r="S79" s="15">
        <v>22547440</v>
      </c>
      <c r="T79" s="15"/>
      <c r="U79" s="15" t="s">
        <v>15730</v>
      </c>
      <c r="V79" s="15" t="s">
        <v>293</v>
      </c>
      <c r="W79" s="4"/>
      <c r="X79" s="4"/>
      <c r="Y79" s="4"/>
      <c r="Z79" s="4"/>
      <c r="AB79" s="25"/>
      <c r="AC79" s="25"/>
      <c r="AD79" s="25"/>
    </row>
    <row r="80" spans="1:30" x14ac:dyDescent="0.35">
      <c r="A80" s="15" t="s">
        <v>6438</v>
      </c>
      <c r="B80" s="15" t="s">
        <v>7400</v>
      </c>
      <c r="D80" s="15" t="s">
        <v>305</v>
      </c>
      <c r="E80" s="15" t="s">
        <v>306</v>
      </c>
      <c r="F80" s="15" t="s">
        <v>307</v>
      </c>
      <c r="G80" s="5" t="s">
        <v>18531</v>
      </c>
      <c r="H80" s="5" t="s">
        <v>6</v>
      </c>
      <c r="I80" s="5" t="s">
        <v>41</v>
      </c>
      <c r="J80" s="5" t="s">
        <v>2</v>
      </c>
      <c r="K80" s="5" t="s">
        <v>12</v>
      </c>
      <c r="L80" s="5" t="s">
        <v>12640</v>
      </c>
      <c r="M80" s="15" t="s">
        <v>42</v>
      </c>
      <c r="N80" s="15" t="s">
        <v>42</v>
      </c>
      <c r="O80" s="15" t="s">
        <v>286</v>
      </c>
      <c r="P80" s="15" t="s">
        <v>307</v>
      </c>
      <c r="Q80" s="15" t="s">
        <v>22807</v>
      </c>
      <c r="R80" s="15" t="s">
        <v>22833</v>
      </c>
      <c r="S80" s="15">
        <v>22541189</v>
      </c>
      <c r="T80" s="15"/>
      <c r="U80" s="15" t="s">
        <v>19273</v>
      </c>
      <c r="V80" s="15" t="s">
        <v>9073</v>
      </c>
      <c r="W80" s="4"/>
      <c r="X80" s="4" t="s">
        <v>41</v>
      </c>
      <c r="Y80" s="4" t="s">
        <v>308</v>
      </c>
      <c r="Z80" s="4"/>
      <c r="AB80" s="25" t="s">
        <v>21118</v>
      </c>
      <c r="AC80" s="25"/>
      <c r="AD80" s="25" t="s">
        <v>21118</v>
      </c>
    </row>
    <row r="81" spans="1:30" x14ac:dyDescent="0.35">
      <c r="A81" s="15" t="s">
        <v>86</v>
      </c>
      <c r="B81" s="15" t="s">
        <v>85</v>
      </c>
      <c r="D81" s="15" t="s">
        <v>65</v>
      </c>
      <c r="E81" s="15" t="s">
        <v>9001</v>
      </c>
      <c r="F81" s="15" t="s">
        <v>9002</v>
      </c>
      <c r="G81" s="5" t="s">
        <v>18531</v>
      </c>
      <c r="H81" s="5" t="s">
        <v>7</v>
      </c>
      <c r="I81" s="5" t="s">
        <v>41</v>
      </c>
      <c r="J81" s="5" t="s">
        <v>12</v>
      </c>
      <c r="K81" s="5" t="s">
        <v>2</v>
      </c>
      <c r="L81" s="5" t="s">
        <v>12696</v>
      </c>
      <c r="M81" s="15" t="s">
        <v>42</v>
      </c>
      <c r="N81" s="15" t="s">
        <v>256</v>
      </c>
      <c r="O81" s="15" t="s">
        <v>256</v>
      </c>
      <c r="P81" s="15" t="s">
        <v>256</v>
      </c>
      <c r="Q81" s="15" t="s">
        <v>22807</v>
      </c>
      <c r="R81" s="15" t="s">
        <v>9050</v>
      </c>
      <c r="S81" s="15">
        <v>22546012</v>
      </c>
      <c r="T81" s="15">
        <v>22143900</v>
      </c>
      <c r="U81" s="15" t="s">
        <v>17417</v>
      </c>
      <c r="V81" s="15" t="s">
        <v>9003</v>
      </c>
      <c r="W81" s="4"/>
      <c r="X81" s="4"/>
      <c r="Y81" s="4"/>
      <c r="Z81" s="4" t="s">
        <v>41</v>
      </c>
      <c r="AA81" s="4" t="s">
        <v>8621</v>
      </c>
      <c r="AB81" s="25"/>
      <c r="AC81" s="25"/>
      <c r="AD81" s="25"/>
    </row>
    <row r="82" spans="1:30" x14ac:dyDescent="0.35">
      <c r="A82" s="15" t="s">
        <v>73</v>
      </c>
      <c r="B82" s="15" t="s">
        <v>8637</v>
      </c>
      <c r="D82" s="15" t="s">
        <v>310</v>
      </c>
      <c r="E82" s="15" t="s">
        <v>311</v>
      </c>
      <c r="F82" s="15" t="s">
        <v>312</v>
      </c>
      <c r="G82" s="5" t="s">
        <v>55</v>
      </c>
      <c r="H82" s="5" t="s">
        <v>3</v>
      </c>
      <c r="I82" s="5" t="s">
        <v>41</v>
      </c>
      <c r="J82" s="5" t="s">
        <v>4</v>
      </c>
      <c r="K82" s="5" t="s">
        <v>3</v>
      </c>
      <c r="L82" s="5" t="s">
        <v>12646</v>
      </c>
      <c r="M82" s="15" t="s">
        <v>42</v>
      </c>
      <c r="N82" s="15" t="s">
        <v>55</v>
      </c>
      <c r="O82" s="15" t="s">
        <v>59</v>
      </c>
      <c r="P82" s="15" t="s">
        <v>313</v>
      </c>
      <c r="Q82" s="15" t="s">
        <v>22807</v>
      </c>
      <c r="R82" s="15" t="s">
        <v>14526</v>
      </c>
      <c r="S82" s="15">
        <v>22514037</v>
      </c>
      <c r="T82" s="15">
        <v>22510271</v>
      </c>
      <c r="U82" s="15" t="s">
        <v>15731</v>
      </c>
      <c r="V82" s="15" t="s">
        <v>13136</v>
      </c>
      <c r="W82" s="4"/>
      <c r="X82" s="4" t="s">
        <v>41</v>
      </c>
      <c r="Y82" s="4" t="s">
        <v>314</v>
      </c>
      <c r="Z82" s="4"/>
      <c r="AB82" s="25" t="s">
        <v>21118</v>
      </c>
      <c r="AC82" s="25"/>
      <c r="AD82" s="25"/>
    </row>
    <row r="83" spans="1:30" x14ac:dyDescent="0.35">
      <c r="A83" s="15" t="s">
        <v>842</v>
      </c>
      <c r="B83" s="15" t="s">
        <v>841</v>
      </c>
      <c r="D83" s="15" t="s">
        <v>239</v>
      </c>
      <c r="E83" s="15" t="s">
        <v>315</v>
      </c>
      <c r="F83" s="15" t="s">
        <v>316</v>
      </c>
      <c r="G83" s="5" t="s">
        <v>55</v>
      </c>
      <c r="H83" s="5" t="s">
        <v>3</v>
      </c>
      <c r="I83" s="5" t="s">
        <v>41</v>
      </c>
      <c r="J83" s="5" t="s">
        <v>4</v>
      </c>
      <c r="K83" s="5" t="s">
        <v>3</v>
      </c>
      <c r="L83" s="5" t="s">
        <v>12646</v>
      </c>
      <c r="M83" s="15" t="s">
        <v>42</v>
      </c>
      <c r="N83" s="15" t="s">
        <v>55</v>
      </c>
      <c r="O83" s="15" t="s">
        <v>59</v>
      </c>
      <c r="P83" s="15" t="s">
        <v>255</v>
      </c>
      <c r="Q83" s="15" t="s">
        <v>22807</v>
      </c>
      <c r="R83" s="15" t="s">
        <v>13303</v>
      </c>
      <c r="S83" s="15">
        <v>22707736</v>
      </c>
      <c r="T83" s="15">
        <v>22707736</v>
      </c>
      <c r="U83" s="15" t="s">
        <v>18569</v>
      </c>
      <c r="V83" s="15" t="s">
        <v>293</v>
      </c>
      <c r="W83" s="4"/>
      <c r="X83" s="4" t="s">
        <v>41</v>
      </c>
      <c r="Y83" s="4" t="s">
        <v>317</v>
      </c>
      <c r="Z83" s="4"/>
      <c r="AB83" s="25"/>
      <c r="AC83" s="25"/>
      <c r="AD83" s="25"/>
    </row>
    <row r="84" spans="1:30" x14ac:dyDescent="0.35">
      <c r="A84" s="15" t="s">
        <v>9026</v>
      </c>
      <c r="B84" s="15" t="s">
        <v>80</v>
      </c>
      <c r="D84" s="15" t="s">
        <v>318</v>
      </c>
      <c r="E84" s="15" t="s">
        <v>319</v>
      </c>
      <c r="F84" s="15" t="s">
        <v>165</v>
      </c>
      <c r="G84" s="5" t="s">
        <v>55</v>
      </c>
      <c r="H84" s="5" t="s">
        <v>8</v>
      </c>
      <c r="I84" s="5" t="s">
        <v>41</v>
      </c>
      <c r="J84" s="5" t="s">
        <v>4</v>
      </c>
      <c r="K84" s="5" t="s">
        <v>5</v>
      </c>
      <c r="L84" s="5" t="s">
        <v>12648</v>
      </c>
      <c r="M84" s="15" t="s">
        <v>42</v>
      </c>
      <c r="N84" s="15" t="s">
        <v>55</v>
      </c>
      <c r="O84" s="15" t="s">
        <v>320</v>
      </c>
      <c r="P84" s="15" t="s">
        <v>8668</v>
      </c>
      <c r="Q84" s="15" t="s">
        <v>22807</v>
      </c>
      <c r="R84" s="15" t="s">
        <v>21800</v>
      </c>
      <c r="S84" s="15">
        <v>22752580</v>
      </c>
      <c r="T84" s="15"/>
      <c r="U84" s="15" t="s">
        <v>15732</v>
      </c>
      <c r="V84" s="15" t="s">
        <v>13137</v>
      </c>
      <c r="W84" s="4"/>
      <c r="X84" s="4" t="s">
        <v>41</v>
      </c>
      <c r="Y84" s="4" t="s">
        <v>321</v>
      </c>
      <c r="Z84" s="4" t="s">
        <v>41</v>
      </c>
      <c r="AA84" s="4" t="s">
        <v>322</v>
      </c>
      <c r="AB84" s="25" t="s">
        <v>21118</v>
      </c>
      <c r="AC84" s="25"/>
      <c r="AD84" s="25"/>
    </row>
    <row r="85" spans="1:30" x14ac:dyDescent="0.35">
      <c r="A85" s="15" t="s">
        <v>199</v>
      </c>
      <c r="B85" s="15" t="s">
        <v>7001</v>
      </c>
      <c r="D85" s="15" t="s">
        <v>8646</v>
      </c>
      <c r="E85" s="15" t="s">
        <v>323</v>
      </c>
      <c r="F85" s="15" t="s">
        <v>324</v>
      </c>
      <c r="G85" s="5" t="s">
        <v>18531</v>
      </c>
      <c r="H85" s="5" t="s">
        <v>2</v>
      </c>
      <c r="I85" s="5" t="s">
        <v>41</v>
      </c>
      <c r="J85" s="5" t="s">
        <v>2</v>
      </c>
      <c r="K85" s="5" t="s">
        <v>12</v>
      </c>
      <c r="L85" s="5" t="s">
        <v>12640</v>
      </c>
      <c r="M85" s="15" t="s">
        <v>42</v>
      </c>
      <c r="N85" s="15" t="s">
        <v>42</v>
      </c>
      <c r="O85" s="15" t="s">
        <v>286</v>
      </c>
      <c r="P85" s="15" t="s">
        <v>325</v>
      </c>
      <c r="Q85" s="15" t="s">
        <v>22807</v>
      </c>
      <c r="R85" s="15" t="s">
        <v>21135</v>
      </c>
      <c r="S85" s="15">
        <v>22261043</v>
      </c>
      <c r="T85" s="15">
        <v>22262415</v>
      </c>
      <c r="U85" s="15" t="s">
        <v>17418</v>
      </c>
      <c r="V85" s="15" t="s">
        <v>8974</v>
      </c>
      <c r="W85" s="4"/>
      <c r="X85" s="4" t="s">
        <v>41</v>
      </c>
      <c r="Y85" s="4" t="s">
        <v>326</v>
      </c>
      <c r="Z85" s="4"/>
      <c r="AB85" s="25" t="s">
        <v>21118</v>
      </c>
      <c r="AC85" s="25" t="s">
        <v>21118</v>
      </c>
      <c r="AD85" s="25" t="s">
        <v>21118</v>
      </c>
    </row>
    <row r="86" spans="1:30" x14ac:dyDescent="0.35">
      <c r="A86" s="15" t="s">
        <v>402</v>
      </c>
      <c r="B86" s="15" t="s">
        <v>401</v>
      </c>
      <c r="D86" s="15" t="s">
        <v>8664</v>
      </c>
      <c r="E86" s="15" t="s">
        <v>327</v>
      </c>
      <c r="F86" s="15" t="s">
        <v>13138</v>
      </c>
      <c r="G86" s="5" t="s">
        <v>55</v>
      </c>
      <c r="H86" s="5" t="s">
        <v>3</v>
      </c>
      <c r="I86" s="5" t="s">
        <v>41</v>
      </c>
      <c r="J86" s="5" t="s">
        <v>4</v>
      </c>
      <c r="K86" s="5" t="s">
        <v>3</v>
      </c>
      <c r="L86" s="5" t="s">
        <v>12646</v>
      </c>
      <c r="M86" s="15" t="s">
        <v>42</v>
      </c>
      <c r="N86" s="15" t="s">
        <v>55</v>
      </c>
      <c r="O86" s="15" t="s">
        <v>59</v>
      </c>
      <c r="P86" s="15" t="s">
        <v>328</v>
      </c>
      <c r="Q86" s="15" t="s">
        <v>22807</v>
      </c>
      <c r="R86" s="15" t="s">
        <v>21808</v>
      </c>
      <c r="S86" s="15">
        <v>22700608</v>
      </c>
      <c r="T86" s="15">
        <v>22704158</v>
      </c>
      <c r="U86" s="15" t="s">
        <v>15733</v>
      </c>
      <c r="V86" s="15" t="s">
        <v>22834</v>
      </c>
      <c r="W86" s="4"/>
      <c r="X86" s="4" t="s">
        <v>41</v>
      </c>
      <c r="Y86" s="4" t="s">
        <v>329</v>
      </c>
      <c r="Z86" s="4" t="s">
        <v>41</v>
      </c>
      <c r="AA86" s="4" t="s">
        <v>8663</v>
      </c>
      <c r="AB86" s="25"/>
      <c r="AC86" s="25"/>
      <c r="AD86" s="25"/>
    </row>
    <row r="87" spans="1:30" x14ac:dyDescent="0.35">
      <c r="A87" s="15" t="s">
        <v>9028</v>
      </c>
      <c r="B87" s="15" t="s">
        <v>683</v>
      </c>
      <c r="D87" s="15" t="s">
        <v>8661</v>
      </c>
      <c r="E87" s="15" t="s">
        <v>9134</v>
      </c>
      <c r="F87" s="15" t="s">
        <v>9135</v>
      </c>
      <c r="G87" s="5" t="s">
        <v>18531</v>
      </c>
      <c r="H87" s="5" t="s">
        <v>2</v>
      </c>
      <c r="I87" s="5" t="s">
        <v>41</v>
      </c>
      <c r="J87" s="5" t="s">
        <v>2</v>
      </c>
      <c r="K87" s="5" t="s">
        <v>16</v>
      </c>
      <c r="L87" s="5" t="s">
        <v>12641</v>
      </c>
      <c r="M87" s="15" t="s">
        <v>42</v>
      </c>
      <c r="N87" s="15" t="s">
        <v>42</v>
      </c>
      <c r="O87" s="15" t="s">
        <v>21801</v>
      </c>
      <c r="P87" s="15" t="s">
        <v>330</v>
      </c>
      <c r="Q87" s="15" t="s">
        <v>22807</v>
      </c>
      <c r="R87" s="15" t="s">
        <v>22835</v>
      </c>
      <c r="S87" s="15">
        <v>22865438</v>
      </c>
      <c r="T87" s="15">
        <v>22262728</v>
      </c>
      <c r="U87" s="15" t="s">
        <v>19274</v>
      </c>
      <c r="V87" s="15" t="s">
        <v>22836</v>
      </c>
      <c r="W87" s="4"/>
      <c r="X87" s="4"/>
      <c r="Y87" s="4"/>
      <c r="Z87" s="4"/>
      <c r="AB87" s="25" t="s">
        <v>21118</v>
      </c>
      <c r="AC87" s="25"/>
      <c r="AD87" s="25"/>
    </row>
    <row r="88" spans="1:30" x14ac:dyDescent="0.35">
      <c r="A88" s="15" t="s">
        <v>393</v>
      </c>
      <c r="B88" s="15" t="s">
        <v>8653</v>
      </c>
      <c r="D88" s="15" t="s">
        <v>331</v>
      </c>
      <c r="E88" s="15" t="s">
        <v>9142</v>
      </c>
      <c r="F88" s="15" t="s">
        <v>9143</v>
      </c>
      <c r="G88" s="5" t="s">
        <v>55</v>
      </c>
      <c r="H88" s="5" t="s">
        <v>3</v>
      </c>
      <c r="I88" s="5" t="s">
        <v>41</v>
      </c>
      <c r="J88" s="5" t="s">
        <v>4</v>
      </c>
      <c r="K88" s="5" t="s">
        <v>4</v>
      </c>
      <c r="L88" s="5" t="s">
        <v>12647</v>
      </c>
      <c r="M88" s="15" t="s">
        <v>42</v>
      </c>
      <c r="N88" s="15" t="s">
        <v>55</v>
      </c>
      <c r="O88" s="15" t="s">
        <v>332</v>
      </c>
      <c r="P88" s="15" t="s">
        <v>332</v>
      </c>
      <c r="Q88" s="15" t="s">
        <v>22807</v>
      </c>
      <c r="R88" s="15" t="s">
        <v>21136</v>
      </c>
      <c r="S88" s="15">
        <v>22595019</v>
      </c>
      <c r="T88" s="15">
        <v>22595019</v>
      </c>
      <c r="U88" s="15" t="s">
        <v>15734</v>
      </c>
      <c r="V88" s="15" t="s">
        <v>22837</v>
      </c>
      <c r="W88" s="4"/>
      <c r="X88" s="4"/>
      <c r="Y88" s="4"/>
      <c r="Z88" s="4" t="s">
        <v>41</v>
      </c>
      <c r="AA88" s="4" t="s">
        <v>333</v>
      </c>
      <c r="AB88" s="25"/>
      <c r="AC88" s="25"/>
      <c r="AD88" s="25"/>
    </row>
    <row r="89" spans="1:30" x14ac:dyDescent="0.35">
      <c r="A89" s="15" t="s">
        <v>6741</v>
      </c>
      <c r="B89" s="15" t="s">
        <v>7588</v>
      </c>
      <c r="D89" s="15" t="s">
        <v>8608</v>
      </c>
      <c r="E89" s="15" t="s">
        <v>334</v>
      </c>
      <c r="F89" s="15" t="s">
        <v>335</v>
      </c>
      <c r="G89" s="5" t="s">
        <v>55</v>
      </c>
      <c r="H89" s="5" t="s">
        <v>3</v>
      </c>
      <c r="I89" s="5" t="s">
        <v>41</v>
      </c>
      <c r="J89" s="5" t="s">
        <v>4</v>
      </c>
      <c r="K89" s="5" t="s">
        <v>3</v>
      </c>
      <c r="L89" s="5" t="s">
        <v>12646</v>
      </c>
      <c r="M89" s="15" t="s">
        <v>42</v>
      </c>
      <c r="N89" s="15" t="s">
        <v>55</v>
      </c>
      <c r="O89" s="15" t="s">
        <v>59</v>
      </c>
      <c r="P89" s="15" t="s">
        <v>59</v>
      </c>
      <c r="Q89" s="15" t="s">
        <v>22807</v>
      </c>
      <c r="R89" s="15" t="s">
        <v>17426</v>
      </c>
      <c r="S89" s="15">
        <v>22703215</v>
      </c>
      <c r="T89" s="15">
        <v>22703215</v>
      </c>
      <c r="U89" s="15" t="s">
        <v>15735</v>
      </c>
      <c r="V89" s="15" t="s">
        <v>22838</v>
      </c>
      <c r="W89" s="4"/>
      <c r="X89" s="4" t="s">
        <v>41</v>
      </c>
      <c r="Y89" s="4" t="s">
        <v>13139</v>
      </c>
      <c r="Z89" s="4"/>
      <c r="AB89" s="25" t="s">
        <v>21118</v>
      </c>
      <c r="AC89" s="25"/>
      <c r="AD89" s="25"/>
    </row>
    <row r="90" spans="1:30" x14ac:dyDescent="0.35">
      <c r="A90" s="15" t="s">
        <v>387</v>
      </c>
      <c r="B90" s="15" t="s">
        <v>8641</v>
      </c>
      <c r="D90" s="15" t="s">
        <v>8669</v>
      </c>
      <c r="E90" s="15" t="s">
        <v>9146</v>
      </c>
      <c r="F90" s="15" t="s">
        <v>9147</v>
      </c>
      <c r="G90" s="5" t="s">
        <v>55</v>
      </c>
      <c r="H90" s="5" t="s">
        <v>8</v>
      </c>
      <c r="I90" s="5" t="s">
        <v>41</v>
      </c>
      <c r="J90" s="5" t="s">
        <v>4</v>
      </c>
      <c r="K90" s="5" t="s">
        <v>16</v>
      </c>
      <c r="L90" s="5" t="s">
        <v>12655</v>
      </c>
      <c r="M90" s="15" t="s">
        <v>42</v>
      </c>
      <c r="N90" s="15" t="s">
        <v>55</v>
      </c>
      <c r="O90" s="15" t="s">
        <v>336</v>
      </c>
      <c r="P90" s="15" t="s">
        <v>336</v>
      </c>
      <c r="Q90" s="15" t="s">
        <v>22807</v>
      </c>
      <c r="R90" s="15" t="s">
        <v>21802</v>
      </c>
      <c r="S90" s="15">
        <v>22751458</v>
      </c>
      <c r="T90" s="15">
        <v>22752306</v>
      </c>
      <c r="U90" s="15" t="s">
        <v>15736</v>
      </c>
      <c r="V90" s="15" t="s">
        <v>22839</v>
      </c>
      <c r="W90" s="4"/>
      <c r="X90" s="4"/>
      <c r="Y90" s="4"/>
      <c r="Z90" s="4" t="s">
        <v>41</v>
      </c>
      <c r="AA90" s="4" t="s">
        <v>337</v>
      </c>
      <c r="AB90" s="25"/>
      <c r="AC90" s="25"/>
      <c r="AD90" s="25"/>
    </row>
    <row r="91" spans="1:30" x14ac:dyDescent="0.35">
      <c r="A91" s="15" t="s">
        <v>396</v>
      </c>
      <c r="B91" s="15" t="s">
        <v>8642</v>
      </c>
      <c r="D91" s="15" t="s">
        <v>338</v>
      </c>
      <c r="E91" s="15" t="s">
        <v>9148</v>
      </c>
      <c r="F91" s="15" t="s">
        <v>9149</v>
      </c>
      <c r="G91" s="5" t="s">
        <v>18531</v>
      </c>
      <c r="H91" s="5" t="s">
        <v>2</v>
      </c>
      <c r="I91" s="5" t="s">
        <v>41</v>
      </c>
      <c r="J91" s="5" t="s">
        <v>2</v>
      </c>
      <c r="K91" s="5" t="s">
        <v>16</v>
      </c>
      <c r="L91" s="5" t="s">
        <v>12641</v>
      </c>
      <c r="M91" s="15" t="s">
        <v>42</v>
      </c>
      <c r="N91" s="15" t="s">
        <v>42</v>
      </c>
      <c r="O91" s="15" t="s">
        <v>21801</v>
      </c>
      <c r="P91" s="15" t="s">
        <v>339</v>
      </c>
      <c r="Q91" s="15" t="s">
        <v>22807</v>
      </c>
      <c r="R91" s="15" t="s">
        <v>9150</v>
      </c>
      <c r="S91" s="15">
        <v>22260573</v>
      </c>
      <c r="T91" s="15"/>
      <c r="U91" s="15" t="s">
        <v>19869</v>
      </c>
      <c r="V91" s="15" t="s">
        <v>17419</v>
      </c>
      <c r="W91" s="4"/>
      <c r="X91" s="4"/>
      <c r="Y91" s="4"/>
      <c r="Z91" s="4" t="s">
        <v>41</v>
      </c>
      <c r="AA91" s="4" t="s">
        <v>7512</v>
      </c>
      <c r="AB91" s="25"/>
      <c r="AC91" s="25"/>
      <c r="AD91" s="25"/>
    </row>
    <row r="92" spans="1:30" x14ac:dyDescent="0.35">
      <c r="A92" s="15" t="s">
        <v>620</v>
      </c>
      <c r="B92" s="15" t="s">
        <v>7009</v>
      </c>
      <c r="D92" s="15" t="s">
        <v>282</v>
      </c>
      <c r="E92" s="15" t="s">
        <v>9153</v>
      </c>
      <c r="F92" s="15" t="s">
        <v>340</v>
      </c>
      <c r="G92" s="5" t="s">
        <v>55</v>
      </c>
      <c r="H92" s="5" t="s">
        <v>3</v>
      </c>
      <c r="I92" s="5" t="s">
        <v>41</v>
      </c>
      <c r="J92" s="5" t="s">
        <v>4</v>
      </c>
      <c r="K92" s="5" t="s">
        <v>5</v>
      </c>
      <c r="L92" s="5" t="s">
        <v>12648</v>
      </c>
      <c r="M92" s="15" t="s">
        <v>42</v>
      </c>
      <c r="N92" s="15" t="s">
        <v>55</v>
      </c>
      <c r="O92" s="15" t="s">
        <v>320</v>
      </c>
      <c r="P92" s="15" t="s">
        <v>320</v>
      </c>
      <c r="Q92" s="15" t="s">
        <v>22807</v>
      </c>
      <c r="R92" s="15" t="s">
        <v>22840</v>
      </c>
      <c r="S92" s="15">
        <v>22598615</v>
      </c>
      <c r="T92" s="15">
        <v>22598615</v>
      </c>
      <c r="U92" s="15" t="s">
        <v>15737</v>
      </c>
      <c r="V92" s="15" t="s">
        <v>10347</v>
      </c>
      <c r="W92" s="4"/>
      <c r="X92" s="4"/>
      <c r="Y92" s="4"/>
      <c r="Z92" s="4" t="s">
        <v>41</v>
      </c>
      <c r="AA92" s="4" t="s">
        <v>341</v>
      </c>
      <c r="AB92" s="25"/>
      <c r="AC92" s="25"/>
      <c r="AD92" s="25"/>
    </row>
    <row r="93" spans="1:30" x14ac:dyDescent="0.35">
      <c r="A93" s="15" t="s">
        <v>9030</v>
      </c>
      <c r="B93" s="15" t="s">
        <v>8620</v>
      </c>
      <c r="D93" s="15" t="s">
        <v>287</v>
      </c>
      <c r="E93" s="15" t="s">
        <v>10071</v>
      </c>
      <c r="F93" s="15" t="s">
        <v>342</v>
      </c>
      <c r="G93" s="5" t="s">
        <v>231</v>
      </c>
      <c r="H93" s="5" t="s">
        <v>16</v>
      </c>
      <c r="I93" s="5" t="s">
        <v>44</v>
      </c>
      <c r="J93" s="5" t="s">
        <v>12</v>
      </c>
      <c r="K93" s="5" t="s">
        <v>17</v>
      </c>
      <c r="L93" s="5" t="s">
        <v>12834</v>
      </c>
      <c r="M93" s="15" t="s">
        <v>91</v>
      </c>
      <c r="N93" s="15" t="s">
        <v>231</v>
      </c>
      <c r="O93" s="15" t="s">
        <v>343</v>
      </c>
      <c r="P93" s="15" t="s">
        <v>342</v>
      </c>
      <c r="Q93" s="15" t="s">
        <v>22807</v>
      </c>
      <c r="R93" s="15" t="s">
        <v>22841</v>
      </c>
      <c r="S93" s="15">
        <v>88988895</v>
      </c>
      <c r="T93" s="15"/>
      <c r="U93" s="15" t="s">
        <v>14519</v>
      </c>
      <c r="V93" s="15" t="s">
        <v>10072</v>
      </c>
      <c r="W93" s="4"/>
      <c r="X93" s="4"/>
      <c r="Y93" s="4"/>
      <c r="Z93" s="4"/>
      <c r="AB93" s="25"/>
      <c r="AC93" s="25"/>
      <c r="AD93" s="25"/>
    </row>
    <row r="94" spans="1:30" x14ac:dyDescent="0.35">
      <c r="A94" s="15" t="s">
        <v>9031</v>
      </c>
      <c r="B94" s="15" t="s">
        <v>8635</v>
      </c>
      <c r="D94" s="15" t="s">
        <v>344</v>
      </c>
      <c r="E94" s="15" t="s">
        <v>345</v>
      </c>
      <c r="F94" s="15" t="s">
        <v>346</v>
      </c>
      <c r="G94" s="5" t="s">
        <v>18532</v>
      </c>
      <c r="H94" s="5" t="s">
        <v>5</v>
      </c>
      <c r="I94" s="5" t="s">
        <v>41</v>
      </c>
      <c r="J94" s="5" t="s">
        <v>11</v>
      </c>
      <c r="K94" s="5" t="s">
        <v>4</v>
      </c>
      <c r="L94" s="5" t="s">
        <v>12692</v>
      </c>
      <c r="M94" s="15" t="s">
        <v>42</v>
      </c>
      <c r="N94" s="15" t="s">
        <v>347</v>
      </c>
      <c r="O94" s="15" t="s">
        <v>348</v>
      </c>
      <c r="P94" s="15" t="s">
        <v>150</v>
      </c>
      <c r="Q94" s="15" t="s">
        <v>22807</v>
      </c>
      <c r="R94" s="15" t="s">
        <v>22842</v>
      </c>
      <c r="S94" s="15">
        <v>22153490</v>
      </c>
      <c r="T94" s="15">
        <v>22153490</v>
      </c>
      <c r="U94" s="15" t="s">
        <v>15738</v>
      </c>
      <c r="V94" s="15" t="s">
        <v>17420</v>
      </c>
      <c r="W94" s="4"/>
      <c r="X94" s="4" t="s">
        <v>41</v>
      </c>
      <c r="Y94" s="4" t="s">
        <v>349</v>
      </c>
      <c r="Z94" s="4"/>
      <c r="AB94" s="25"/>
      <c r="AC94" s="25"/>
      <c r="AD94" s="25"/>
    </row>
    <row r="95" spans="1:30" x14ac:dyDescent="0.35">
      <c r="A95" s="15" t="s">
        <v>9034</v>
      </c>
      <c r="B95" s="15" t="s">
        <v>8617</v>
      </c>
      <c r="D95" s="15" t="s">
        <v>260</v>
      </c>
      <c r="E95" s="15" t="s">
        <v>350</v>
      </c>
      <c r="F95" s="15" t="s">
        <v>17248</v>
      </c>
      <c r="G95" s="5" t="s">
        <v>18532</v>
      </c>
      <c r="H95" s="5" t="s">
        <v>4</v>
      </c>
      <c r="I95" s="5" t="s">
        <v>41</v>
      </c>
      <c r="J95" s="5" t="s">
        <v>3</v>
      </c>
      <c r="K95" s="5" t="s">
        <v>3</v>
      </c>
      <c r="L95" s="5" t="s">
        <v>12643</v>
      </c>
      <c r="M95" s="15" t="s">
        <v>42</v>
      </c>
      <c r="N95" s="15" t="s">
        <v>351</v>
      </c>
      <c r="O95" s="15" t="s">
        <v>257</v>
      </c>
      <c r="P95" s="15" t="s">
        <v>4997</v>
      </c>
      <c r="Q95" s="15" t="s">
        <v>22807</v>
      </c>
      <c r="R95" s="15" t="s">
        <v>22843</v>
      </c>
      <c r="S95" s="15">
        <v>22882267</v>
      </c>
      <c r="T95" s="15">
        <v>22882267</v>
      </c>
      <c r="U95" s="15" t="s">
        <v>15739</v>
      </c>
      <c r="V95" s="15" t="s">
        <v>8964</v>
      </c>
      <c r="W95" s="4"/>
      <c r="X95" s="4" t="s">
        <v>41</v>
      </c>
      <c r="Y95" s="4" t="s">
        <v>352</v>
      </c>
      <c r="Z95" s="4"/>
      <c r="AB95" s="25"/>
      <c r="AC95" s="25"/>
      <c r="AD95" s="25"/>
    </row>
    <row r="96" spans="1:30" x14ac:dyDescent="0.35">
      <c r="A96" s="15" t="s">
        <v>9037</v>
      </c>
      <c r="B96" s="15" t="s">
        <v>8624</v>
      </c>
      <c r="D96" s="15" t="s">
        <v>353</v>
      </c>
      <c r="E96" s="15" t="s">
        <v>354</v>
      </c>
      <c r="F96" s="15" t="s">
        <v>355</v>
      </c>
      <c r="G96" s="5" t="s">
        <v>18532</v>
      </c>
      <c r="H96" s="5" t="s">
        <v>5</v>
      </c>
      <c r="I96" s="5" t="s">
        <v>41</v>
      </c>
      <c r="J96" s="5" t="s">
        <v>11</v>
      </c>
      <c r="K96" s="5" t="s">
        <v>7</v>
      </c>
      <c r="L96" s="5" t="s">
        <v>12695</v>
      </c>
      <c r="M96" s="15" t="s">
        <v>42</v>
      </c>
      <c r="N96" s="15" t="s">
        <v>347</v>
      </c>
      <c r="O96" s="15" t="s">
        <v>356</v>
      </c>
      <c r="P96" s="15" t="s">
        <v>356</v>
      </c>
      <c r="Q96" s="15" t="s">
        <v>22807</v>
      </c>
      <c r="R96" s="15" t="s">
        <v>21137</v>
      </c>
      <c r="S96" s="15">
        <v>22822458</v>
      </c>
      <c r="T96" s="15">
        <v>22824838</v>
      </c>
      <c r="U96" s="15" t="s">
        <v>15740</v>
      </c>
      <c r="V96" s="15" t="s">
        <v>13140</v>
      </c>
      <c r="W96" s="4"/>
      <c r="X96" s="4" t="s">
        <v>41</v>
      </c>
      <c r="Y96" s="4" t="s">
        <v>357</v>
      </c>
      <c r="Z96" s="4"/>
      <c r="AB96" s="25" t="s">
        <v>21118</v>
      </c>
      <c r="AC96" s="25"/>
      <c r="AD96" s="25"/>
    </row>
    <row r="97" spans="1:30" x14ac:dyDescent="0.35">
      <c r="A97" s="15" t="s">
        <v>114</v>
      </c>
      <c r="B97" s="15" t="s">
        <v>8648</v>
      </c>
      <c r="D97" s="15" t="s">
        <v>292</v>
      </c>
      <c r="E97" s="15" t="s">
        <v>359</v>
      </c>
      <c r="F97" s="15" t="s">
        <v>165</v>
      </c>
      <c r="G97" s="5" t="s">
        <v>18532</v>
      </c>
      <c r="H97" s="5" t="s">
        <v>5</v>
      </c>
      <c r="I97" s="5" t="s">
        <v>41</v>
      </c>
      <c r="J97" s="5" t="s">
        <v>11</v>
      </c>
      <c r="K97" s="5" t="s">
        <v>2</v>
      </c>
      <c r="L97" s="5" t="s">
        <v>12690</v>
      </c>
      <c r="M97" s="15" t="s">
        <v>42</v>
      </c>
      <c r="N97" s="15" t="s">
        <v>347</v>
      </c>
      <c r="O97" s="15" t="s">
        <v>347</v>
      </c>
      <c r="P97" s="15" t="s">
        <v>165</v>
      </c>
      <c r="Q97" s="15" t="s">
        <v>22807</v>
      </c>
      <c r="R97" s="15" t="s">
        <v>21806</v>
      </c>
      <c r="S97" s="15">
        <v>22828361</v>
      </c>
      <c r="T97" s="15">
        <v>22828361</v>
      </c>
      <c r="U97" s="15" t="s">
        <v>15741</v>
      </c>
      <c r="V97" s="15" t="s">
        <v>360</v>
      </c>
      <c r="W97" s="4"/>
      <c r="X97" s="4" t="s">
        <v>41</v>
      </c>
      <c r="Y97" s="4" t="s">
        <v>361</v>
      </c>
      <c r="Z97" s="4"/>
      <c r="AB97" s="25"/>
      <c r="AC97" s="25"/>
      <c r="AD97" s="25"/>
    </row>
    <row r="98" spans="1:30" x14ac:dyDescent="0.35">
      <c r="A98" s="15" t="s">
        <v>9040</v>
      </c>
      <c r="B98" s="15" t="s">
        <v>643</v>
      </c>
      <c r="D98" s="15" t="s">
        <v>362</v>
      </c>
      <c r="E98" s="15" t="s">
        <v>363</v>
      </c>
      <c r="F98" s="15" t="s">
        <v>364</v>
      </c>
      <c r="G98" s="5" t="s">
        <v>18532</v>
      </c>
      <c r="H98" s="5" t="s">
        <v>5</v>
      </c>
      <c r="I98" s="5" t="s">
        <v>41</v>
      </c>
      <c r="J98" s="5" t="s">
        <v>11</v>
      </c>
      <c r="K98" s="5" t="s">
        <v>5</v>
      </c>
      <c r="L98" s="5" t="s">
        <v>12693</v>
      </c>
      <c r="M98" s="15" t="s">
        <v>42</v>
      </c>
      <c r="N98" s="15" t="s">
        <v>347</v>
      </c>
      <c r="O98" s="15" t="s">
        <v>21783</v>
      </c>
      <c r="P98" s="15" t="s">
        <v>364</v>
      </c>
      <c r="Q98" s="15" t="s">
        <v>22807</v>
      </c>
      <c r="R98" s="15" t="s">
        <v>21803</v>
      </c>
      <c r="S98" s="15">
        <v>22037838</v>
      </c>
      <c r="T98" s="15">
        <v>22037838</v>
      </c>
      <c r="U98" s="15" t="s">
        <v>15742</v>
      </c>
      <c r="V98" s="15" t="s">
        <v>17422</v>
      </c>
      <c r="W98" s="4"/>
      <c r="X98" s="4" t="s">
        <v>41</v>
      </c>
      <c r="Y98" s="4" t="s">
        <v>13141</v>
      </c>
      <c r="Z98" s="4"/>
      <c r="AB98" s="25"/>
      <c r="AC98" s="25"/>
      <c r="AD98" s="25"/>
    </row>
    <row r="99" spans="1:30" x14ac:dyDescent="0.35">
      <c r="A99" s="15" t="s">
        <v>858</v>
      </c>
      <c r="B99" s="15" t="s">
        <v>857</v>
      </c>
      <c r="D99" s="15" t="s">
        <v>365</v>
      </c>
      <c r="E99" s="15" t="s">
        <v>9978</v>
      </c>
      <c r="F99" s="15" t="s">
        <v>9979</v>
      </c>
      <c r="G99" s="5" t="s">
        <v>231</v>
      </c>
      <c r="H99" s="5" t="s">
        <v>6</v>
      </c>
      <c r="I99" s="5" t="s">
        <v>44</v>
      </c>
      <c r="J99" s="5" t="s">
        <v>12</v>
      </c>
      <c r="K99" s="5" t="s">
        <v>16</v>
      </c>
      <c r="L99" s="5" t="s">
        <v>12833</v>
      </c>
      <c r="M99" s="15" t="s">
        <v>91</v>
      </c>
      <c r="N99" s="15" t="s">
        <v>231</v>
      </c>
      <c r="O99" s="15" t="s">
        <v>21796</v>
      </c>
      <c r="P99" s="15" t="s">
        <v>9979</v>
      </c>
      <c r="Q99" s="15" t="s">
        <v>22807</v>
      </c>
      <c r="R99" s="15" t="s">
        <v>22844</v>
      </c>
      <c r="S99" s="15">
        <v>73005811</v>
      </c>
      <c r="T99" s="15"/>
      <c r="U99" s="15" t="s">
        <v>15743</v>
      </c>
      <c r="V99" s="15" t="s">
        <v>22845</v>
      </c>
      <c r="W99" s="4"/>
      <c r="X99" s="4" t="s">
        <v>41</v>
      </c>
      <c r="Y99" s="4" t="s">
        <v>12220</v>
      </c>
      <c r="Z99" s="4"/>
      <c r="AB99" s="25"/>
      <c r="AC99" s="25"/>
      <c r="AD99" s="25"/>
    </row>
    <row r="100" spans="1:30" x14ac:dyDescent="0.35">
      <c r="A100" s="15" t="s">
        <v>378</v>
      </c>
      <c r="B100" s="15" t="s">
        <v>275</v>
      </c>
      <c r="D100" s="15" t="s">
        <v>296</v>
      </c>
      <c r="E100" s="15" t="s">
        <v>9200</v>
      </c>
      <c r="F100" s="15" t="s">
        <v>9201</v>
      </c>
      <c r="G100" s="5" t="s">
        <v>366</v>
      </c>
      <c r="H100" s="5" t="s">
        <v>3</v>
      </c>
      <c r="I100" s="5" t="s">
        <v>41</v>
      </c>
      <c r="J100" s="5" t="s">
        <v>5</v>
      </c>
      <c r="K100" s="5" t="s">
        <v>3</v>
      </c>
      <c r="L100" s="5" t="s">
        <v>12659</v>
      </c>
      <c r="M100" s="15" t="s">
        <v>42</v>
      </c>
      <c r="N100" s="15" t="s">
        <v>366</v>
      </c>
      <c r="O100" s="15" t="s">
        <v>367</v>
      </c>
      <c r="P100" s="15" t="s">
        <v>9201</v>
      </c>
      <c r="Q100" s="15" t="s">
        <v>22807</v>
      </c>
      <c r="R100" s="15" t="s">
        <v>19870</v>
      </c>
      <c r="S100" s="15">
        <v>89643045</v>
      </c>
      <c r="T100" s="15"/>
      <c r="U100" s="15" t="s">
        <v>18571</v>
      </c>
      <c r="V100" s="15" t="s">
        <v>9202</v>
      </c>
      <c r="W100" s="4"/>
      <c r="X100" s="4"/>
      <c r="Y100" s="4"/>
      <c r="Z100" s="4"/>
      <c r="AB100" s="25"/>
      <c r="AC100" s="25"/>
      <c r="AD100" s="25"/>
    </row>
    <row r="101" spans="1:30" x14ac:dyDescent="0.35">
      <c r="A101" s="15" t="s">
        <v>9042</v>
      </c>
      <c r="B101" s="15" t="s">
        <v>329</v>
      </c>
      <c r="D101" s="15" t="s">
        <v>369</v>
      </c>
      <c r="E101" s="15" t="s">
        <v>370</v>
      </c>
      <c r="F101" s="15" t="s">
        <v>371</v>
      </c>
      <c r="G101" s="5" t="s">
        <v>18532</v>
      </c>
      <c r="H101" s="5" t="s">
        <v>4</v>
      </c>
      <c r="I101" s="5" t="s">
        <v>41</v>
      </c>
      <c r="J101" s="5" t="s">
        <v>3</v>
      </c>
      <c r="K101" s="5" t="s">
        <v>3</v>
      </c>
      <c r="L101" s="5" t="s">
        <v>12643</v>
      </c>
      <c r="M101" s="15" t="s">
        <v>42</v>
      </c>
      <c r="N101" s="15" t="s">
        <v>351</v>
      </c>
      <c r="O101" s="15" t="s">
        <v>257</v>
      </c>
      <c r="P101" s="15" t="s">
        <v>371</v>
      </c>
      <c r="Q101" s="15" t="s">
        <v>22807</v>
      </c>
      <c r="R101" s="15" t="s">
        <v>20428</v>
      </c>
      <c r="S101" s="15">
        <v>22881378</v>
      </c>
      <c r="T101" s="15">
        <v>22881378</v>
      </c>
      <c r="U101" s="15" t="s">
        <v>15744</v>
      </c>
      <c r="V101" s="15" t="s">
        <v>17423</v>
      </c>
      <c r="W101" s="4"/>
      <c r="X101" s="4" t="s">
        <v>41</v>
      </c>
      <c r="Y101" s="4" t="s">
        <v>372</v>
      </c>
      <c r="Z101" s="4" t="s">
        <v>41</v>
      </c>
      <c r="AA101" s="4" t="s">
        <v>373</v>
      </c>
      <c r="AB101" s="25" t="s">
        <v>21118</v>
      </c>
      <c r="AC101" s="25"/>
      <c r="AD101" s="25"/>
    </row>
    <row r="102" spans="1:30" x14ac:dyDescent="0.35">
      <c r="A102" s="15" t="s">
        <v>714</v>
      </c>
      <c r="B102" s="15" t="s">
        <v>713</v>
      </c>
      <c r="D102" s="15" t="s">
        <v>308</v>
      </c>
      <c r="E102" s="15" t="s">
        <v>374</v>
      </c>
      <c r="F102" s="15" t="s">
        <v>150</v>
      </c>
      <c r="G102" s="5" t="s">
        <v>18532</v>
      </c>
      <c r="H102" s="5" t="s">
        <v>4</v>
      </c>
      <c r="I102" s="5" t="s">
        <v>41</v>
      </c>
      <c r="J102" s="5" t="s">
        <v>3</v>
      </c>
      <c r="K102" s="5" t="s">
        <v>2</v>
      </c>
      <c r="L102" s="5" t="s">
        <v>12642</v>
      </c>
      <c r="M102" s="15" t="s">
        <v>42</v>
      </c>
      <c r="N102" s="15" t="s">
        <v>351</v>
      </c>
      <c r="O102" s="15" t="s">
        <v>351</v>
      </c>
      <c r="P102" s="15" t="s">
        <v>150</v>
      </c>
      <c r="Q102" s="15" t="s">
        <v>22807</v>
      </c>
      <c r="R102" s="15" t="s">
        <v>375</v>
      </c>
      <c r="S102" s="15">
        <v>22895375</v>
      </c>
      <c r="T102" s="15">
        <v>22287747</v>
      </c>
      <c r="U102" s="15" t="s">
        <v>15745</v>
      </c>
      <c r="V102" s="15" t="s">
        <v>22846</v>
      </c>
      <c r="W102" s="4"/>
      <c r="X102" s="4" t="s">
        <v>41</v>
      </c>
      <c r="Y102" s="4" t="s">
        <v>376</v>
      </c>
      <c r="Z102" s="4"/>
      <c r="AB102" s="25"/>
      <c r="AC102" s="25"/>
      <c r="AD102" s="25"/>
    </row>
    <row r="103" spans="1:30" x14ac:dyDescent="0.35">
      <c r="A103" s="15" t="s">
        <v>9045</v>
      </c>
      <c r="B103" s="15" t="s">
        <v>8638</v>
      </c>
      <c r="D103" s="15" t="s">
        <v>275</v>
      </c>
      <c r="E103" s="15" t="s">
        <v>378</v>
      </c>
      <c r="F103" s="15" t="s">
        <v>17249</v>
      </c>
      <c r="G103" s="5" t="s">
        <v>18532</v>
      </c>
      <c r="H103" s="5" t="s">
        <v>5</v>
      </c>
      <c r="I103" s="5" t="s">
        <v>41</v>
      </c>
      <c r="J103" s="5" t="s">
        <v>11</v>
      </c>
      <c r="K103" s="5" t="s">
        <v>3</v>
      </c>
      <c r="L103" s="5" t="s">
        <v>12691</v>
      </c>
      <c r="M103" s="15" t="s">
        <v>42</v>
      </c>
      <c r="N103" s="15" t="s">
        <v>347</v>
      </c>
      <c r="O103" s="15" t="s">
        <v>379</v>
      </c>
      <c r="P103" s="15" t="s">
        <v>379</v>
      </c>
      <c r="Q103" s="15" t="s">
        <v>22807</v>
      </c>
      <c r="R103" s="15" t="s">
        <v>21804</v>
      </c>
      <c r="S103" s="15">
        <v>22826325</v>
      </c>
      <c r="T103" s="15">
        <v>22826325</v>
      </c>
      <c r="U103" s="15" t="s">
        <v>15746</v>
      </c>
      <c r="V103" s="15" t="s">
        <v>380</v>
      </c>
      <c r="W103" s="4"/>
      <c r="X103" s="4" t="s">
        <v>41</v>
      </c>
      <c r="Y103" s="4" t="s">
        <v>381</v>
      </c>
      <c r="Z103" s="4"/>
      <c r="AB103" s="25" t="s">
        <v>21118</v>
      </c>
      <c r="AC103" s="25"/>
      <c r="AD103" s="25"/>
    </row>
    <row r="104" spans="1:30" x14ac:dyDescent="0.35">
      <c r="A104" s="15" t="s">
        <v>294</v>
      </c>
      <c r="B104" s="15" t="s">
        <v>8652</v>
      </c>
      <c r="D104" s="15" t="s">
        <v>8657</v>
      </c>
      <c r="E104" s="15" t="s">
        <v>383</v>
      </c>
      <c r="F104" s="15" t="s">
        <v>384</v>
      </c>
      <c r="G104" s="5" t="s">
        <v>18532</v>
      </c>
      <c r="H104" s="5" t="s">
        <v>4</v>
      </c>
      <c r="I104" s="5" t="s">
        <v>41</v>
      </c>
      <c r="J104" s="5" t="s">
        <v>3</v>
      </c>
      <c r="K104" s="5" t="s">
        <v>4</v>
      </c>
      <c r="L104" s="5" t="s">
        <v>12644</v>
      </c>
      <c r="M104" s="15" t="s">
        <v>42</v>
      </c>
      <c r="N104" s="15" t="s">
        <v>351</v>
      </c>
      <c r="O104" s="15" t="s">
        <v>165</v>
      </c>
      <c r="P104" s="15" t="s">
        <v>384</v>
      </c>
      <c r="Q104" s="15" t="s">
        <v>22807</v>
      </c>
      <c r="R104" s="15" t="s">
        <v>19871</v>
      </c>
      <c r="S104" s="15">
        <v>22893128</v>
      </c>
      <c r="T104" s="15"/>
      <c r="U104" s="15" t="s">
        <v>15747</v>
      </c>
      <c r="V104" s="15" t="s">
        <v>22847</v>
      </c>
      <c r="W104" s="4"/>
      <c r="X104" s="4" t="s">
        <v>41</v>
      </c>
      <c r="Y104" s="4" t="s">
        <v>385</v>
      </c>
      <c r="Z104" s="4"/>
      <c r="AB104" s="25"/>
      <c r="AC104" s="25"/>
      <c r="AD104" s="25"/>
    </row>
    <row r="105" spans="1:30" x14ac:dyDescent="0.35">
      <c r="A105" s="15" t="s">
        <v>701</v>
      </c>
      <c r="B105" s="15" t="s">
        <v>8689</v>
      </c>
      <c r="D105" s="15" t="s">
        <v>8641</v>
      </c>
      <c r="E105" s="15" t="s">
        <v>387</v>
      </c>
      <c r="F105" s="15" t="s">
        <v>17250</v>
      </c>
      <c r="G105" s="5" t="s">
        <v>18532</v>
      </c>
      <c r="H105" s="5" t="s">
        <v>4</v>
      </c>
      <c r="I105" s="5" t="s">
        <v>41</v>
      </c>
      <c r="J105" s="5" t="s">
        <v>3</v>
      </c>
      <c r="K105" s="5" t="s">
        <v>2</v>
      </c>
      <c r="L105" s="5" t="s">
        <v>12642</v>
      </c>
      <c r="M105" s="15" t="s">
        <v>42</v>
      </c>
      <c r="N105" s="15" t="s">
        <v>351</v>
      </c>
      <c r="O105" s="15" t="s">
        <v>351</v>
      </c>
      <c r="P105" s="15" t="s">
        <v>59</v>
      </c>
      <c r="Q105" s="15" t="s">
        <v>22807</v>
      </c>
      <c r="R105" s="15" t="s">
        <v>22848</v>
      </c>
      <c r="S105" s="15">
        <v>22881725</v>
      </c>
      <c r="T105" s="15">
        <v>22280181</v>
      </c>
      <c r="U105" s="15" t="s">
        <v>15748</v>
      </c>
      <c r="V105" s="15" t="s">
        <v>19872</v>
      </c>
      <c r="W105" s="4"/>
      <c r="X105" s="4" t="s">
        <v>41</v>
      </c>
      <c r="Y105" s="4" t="s">
        <v>388</v>
      </c>
      <c r="Z105" s="4" t="s">
        <v>41</v>
      </c>
      <c r="AA105" s="4" t="s">
        <v>132</v>
      </c>
      <c r="AB105" s="25" t="s">
        <v>21118</v>
      </c>
      <c r="AC105" s="25"/>
      <c r="AD105" s="25"/>
    </row>
    <row r="106" spans="1:30" x14ac:dyDescent="0.35">
      <c r="A106" s="15" t="s">
        <v>9048</v>
      </c>
      <c r="B106" s="15" t="s">
        <v>8651</v>
      </c>
      <c r="D106" s="15" t="s">
        <v>8634</v>
      </c>
      <c r="E106" s="15" t="s">
        <v>389</v>
      </c>
      <c r="F106" s="15" t="s">
        <v>390</v>
      </c>
      <c r="G106" s="5" t="s">
        <v>18532</v>
      </c>
      <c r="H106" s="5" t="s">
        <v>5</v>
      </c>
      <c r="I106" s="5" t="s">
        <v>41</v>
      </c>
      <c r="J106" s="5" t="s">
        <v>11</v>
      </c>
      <c r="K106" s="5" t="s">
        <v>5</v>
      </c>
      <c r="L106" s="5" t="s">
        <v>12693</v>
      </c>
      <c r="M106" s="15" t="s">
        <v>42</v>
      </c>
      <c r="N106" s="15" t="s">
        <v>347</v>
      </c>
      <c r="O106" s="15" t="s">
        <v>21783</v>
      </c>
      <c r="P106" s="15" t="s">
        <v>17251</v>
      </c>
      <c r="Q106" s="15" t="s">
        <v>22807</v>
      </c>
      <c r="R106" s="15" t="s">
        <v>17572</v>
      </c>
      <c r="S106" s="15">
        <v>22826332</v>
      </c>
      <c r="T106" s="15">
        <v>22826332</v>
      </c>
      <c r="U106" s="15" t="s">
        <v>17424</v>
      </c>
      <c r="V106" s="15" t="s">
        <v>391</v>
      </c>
      <c r="W106" s="4"/>
      <c r="X106" s="4" t="s">
        <v>41</v>
      </c>
      <c r="Y106" s="4" t="s">
        <v>392</v>
      </c>
      <c r="Z106" s="4" t="s">
        <v>41</v>
      </c>
      <c r="AA106" s="4" t="s">
        <v>8633</v>
      </c>
      <c r="AB106" s="25"/>
      <c r="AC106" s="25"/>
      <c r="AD106" s="25"/>
    </row>
    <row r="107" spans="1:30" x14ac:dyDescent="0.35">
      <c r="A107" s="15" t="s">
        <v>862</v>
      </c>
      <c r="B107" s="15" t="s">
        <v>288</v>
      </c>
      <c r="D107" s="15" t="s">
        <v>8653</v>
      </c>
      <c r="E107" s="15" t="s">
        <v>393</v>
      </c>
      <c r="F107" s="15" t="s">
        <v>17252</v>
      </c>
      <c r="G107" s="5" t="s">
        <v>18532</v>
      </c>
      <c r="H107" s="5" t="s">
        <v>5</v>
      </c>
      <c r="I107" s="5" t="s">
        <v>41</v>
      </c>
      <c r="J107" s="5" t="s">
        <v>11</v>
      </c>
      <c r="K107" s="5" t="s">
        <v>4</v>
      </c>
      <c r="L107" s="5" t="s">
        <v>12692</v>
      </c>
      <c r="M107" s="15" t="s">
        <v>42</v>
      </c>
      <c r="N107" s="15" t="s">
        <v>347</v>
      </c>
      <c r="O107" s="15" t="s">
        <v>348</v>
      </c>
      <c r="P107" s="15" t="s">
        <v>348</v>
      </c>
      <c r="Q107" s="15" t="s">
        <v>22807</v>
      </c>
      <c r="R107" s="15" t="s">
        <v>20067</v>
      </c>
      <c r="S107" s="15">
        <v>22153091</v>
      </c>
      <c r="T107" s="15">
        <v>22826296</v>
      </c>
      <c r="U107" s="15" t="s">
        <v>15749</v>
      </c>
      <c r="V107" s="15" t="s">
        <v>19873</v>
      </c>
      <c r="W107" s="4"/>
      <c r="X107" s="4" t="s">
        <v>41</v>
      </c>
      <c r="Y107" s="4" t="s">
        <v>394</v>
      </c>
      <c r="Z107" s="4" t="s">
        <v>41</v>
      </c>
      <c r="AA107" s="4" t="s">
        <v>395</v>
      </c>
      <c r="AB107" s="25"/>
      <c r="AC107" s="25"/>
      <c r="AD107" s="25"/>
    </row>
    <row r="108" spans="1:30" x14ac:dyDescent="0.35">
      <c r="A108" s="15" t="s">
        <v>687</v>
      </c>
      <c r="B108" s="15" t="s">
        <v>8647</v>
      </c>
      <c r="D108" s="15" t="s">
        <v>8642</v>
      </c>
      <c r="E108" s="15" t="s">
        <v>396</v>
      </c>
      <c r="F108" s="15" t="s">
        <v>13142</v>
      </c>
      <c r="G108" s="5" t="s">
        <v>18532</v>
      </c>
      <c r="H108" s="5" t="s">
        <v>4</v>
      </c>
      <c r="I108" s="5" t="s">
        <v>41</v>
      </c>
      <c r="J108" s="5" t="s">
        <v>3</v>
      </c>
      <c r="K108" s="5" t="s">
        <v>4</v>
      </c>
      <c r="L108" s="5" t="s">
        <v>12644</v>
      </c>
      <c r="M108" s="15" t="s">
        <v>42</v>
      </c>
      <c r="N108" s="15" t="s">
        <v>351</v>
      </c>
      <c r="O108" s="15" t="s">
        <v>165</v>
      </c>
      <c r="P108" s="15" t="s">
        <v>165</v>
      </c>
      <c r="Q108" s="15" t="s">
        <v>22807</v>
      </c>
      <c r="R108" s="15" t="s">
        <v>17796</v>
      </c>
      <c r="S108" s="15">
        <v>22282013</v>
      </c>
      <c r="T108" s="15">
        <v>22897762</v>
      </c>
      <c r="U108" s="15" t="s">
        <v>15750</v>
      </c>
      <c r="V108" s="15" t="s">
        <v>222</v>
      </c>
      <c r="W108" s="4"/>
      <c r="X108" s="4" t="s">
        <v>41</v>
      </c>
      <c r="Y108" s="4" t="s">
        <v>397</v>
      </c>
      <c r="Z108" s="4" t="s">
        <v>41</v>
      </c>
      <c r="AA108" s="4" t="s">
        <v>136</v>
      </c>
      <c r="AB108" s="25"/>
      <c r="AC108" s="25"/>
      <c r="AD108" s="25"/>
    </row>
    <row r="109" spans="1:30" x14ac:dyDescent="0.35">
      <c r="A109" s="15" t="s">
        <v>702</v>
      </c>
      <c r="B109" s="15" t="s">
        <v>8687</v>
      </c>
      <c r="D109" s="15" t="s">
        <v>321</v>
      </c>
      <c r="E109" s="15" t="s">
        <v>398</v>
      </c>
      <c r="F109" s="15" t="s">
        <v>17253</v>
      </c>
      <c r="G109" s="5" t="s">
        <v>18532</v>
      </c>
      <c r="H109" s="5" t="s">
        <v>4</v>
      </c>
      <c r="I109" s="5" t="s">
        <v>41</v>
      </c>
      <c r="J109" s="5" t="s">
        <v>3</v>
      </c>
      <c r="K109" s="5" t="s">
        <v>4</v>
      </c>
      <c r="L109" s="5" t="s">
        <v>12644</v>
      </c>
      <c r="M109" s="15" t="s">
        <v>42</v>
      </c>
      <c r="N109" s="15" t="s">
        <v>351</v>
      </c>
      <c r="O109" s="15" t="s">
        <v>165</v>
      </c>
      <c r="P109" s="15" t="s">
        <v>17253</v>
      </c>
      <c r="Q109" s="15" t="s">
        <v>22807</v>
      </c>
      <c r="R109" s="15" t="s">
        <v>258</v>
      </c>
      <c r="S109" s="15">
        <v>22281758</v>
      </c>
      <c r="T109" s="15">
        <v>22281758</v>
      </c>
      <c r="U109" s="15" t="s">
        <v>15751</v>
      </c>
      <c r="V109" s="15" t="s">
        <v>7004</v>
      </c>
      <c r="W109" s="4"/>
      <c r="X109" s="4" t="s">
        <v>41</v>
      </c>
      <c r="Y109" s="4" t="s">
        <v>399</v>
      </c>
      <c r="Z109" s="4"/>
      <c r="AB109" s="25" t="s">
        <v>21118</v>
      </c>
      <c r="AC109" s="25"/>
      <c r="AD109" s="25"/>
    </row>
    <row r="110" spans="1:30" x14ac:dyDescent="0.35">
      <c r="A110" s="15" t="s">
        <v>9053</v>
      </c>
      <c r="B110" s="15" t="s">
        <v>844</v>
      </c>
      <c r="D110" s="15" t="s">
        <v>401</v>
      </c>
      <c r="E110" s="15" t="s">
        <v>402</v>
      </c>
      <c r="F110" s="15" t="s">
        <v>17254</v>
      </c>
      <c r="G110" s="5" t="s">
        <v>18532</v>
      </c>
      <c r="H110" s="5" t="s">
        <v>5</v>
      </c>
      <c r="I110" s="5" t="s">
        <v>41</v>
      </c>
      <c r="J110" s="5" t="s">
        <v>11</v>
      </c>
      <c r="K110" s="5" t="s">
        <v>6</v>
      </c>
      <c r="L110" s="5" t="s">
        <v>12694</v>
      </c>
      <c r="M110" s="15" t="s">
        <v>42</v>
      </c>
      <c r="N110" s="15" t="s">
        <v>347</v>
      </c>
      <c r="O110" s="15" t="s">
        <v>403</v>
      </c>
      <c r="P110" s="15" t="s">
        <v>403</v>
      </c>
      <c r="Q110" s="15" t="s">
        <v>22807</v>
      </c>
      <c r="R110" s="15" t="s">
        <v>18580</v>
      </c>
      <c r="S110" s="15">
        <v>22824730</v>
      </c>
      <c r="T110" s="15">
        <v>22824729</v>
      </c>
      <c r="U110" s="15" t="s">
        <v>15752</v>
      </c>
      <c r="V110" s="15" t="s">
        <v>404</v>
      </c>
      <c r="W110" s="4"/>
      <c r="X110" s="4" t="s">
        <v>41</v>
      </c>
      <c r="Y110" s="4" t="s">
        <v>405</v>
      </c>
      <c r="Z110" s="4"/>
      <c r="AB110" s="25" t="s">
        <v>21118</v>
      </c>
      <c r="AC110" s="25"/>
      <c r="AD110" s="25" t="s">
        <v>21118</v>
      </c>
    </row>
    <row r="111" spans="1:30" x14ac:dyDescent="0.35">
      <c r="A111" s="15" t="s">
        <v>104</v>
      </c>
      <c r="B111" s="15" t="s">
        <v>7582</v>
      </c>
      <c r="D111" s="15" t="s">
        <v>326</v>
      </c>
      <c r="E111" s="15" t="s">
        <v>9007</v>
      </c>
      <c r="F111" s="15" t="s">
        <v>17255</v>
      </c>
      <c r="G111" s="5" t="s">
        <v>18532</v>
      </c>
      <c r="H111" s="5" t="s">
        <v>5</v>
      </c>
      <c r="I111" s="5" t="s">
        <v>41</v>
      </c>
      <c r="J111" s="5" t="s">
        <v>11</v>
      </c>
      <c r="K111" s="5" t="s">
        <v>2</v>
      </c>
      <c r="L111" s="5" t="s">
        <v>12690</v>
      </c>
      <c r="M111" s="15" t="s">
        <v>42</v>
      </c>
      <c r="N111" s="15" t="s">
        <v>347</v>
      </c>
      <c r="O111" s="15" t="s">
        <v>347</v>
      </c>
      <c r="P111" s="15" t="s">
        <v>347</v>
      </c>
      <c r="Q111" s="15" t="s">
        <v>22807</v>
      </c>
      <c r="R111" s="15" t="s">
        <v>20072</v>
      </c>
      <c r="S111" s="15">
        <v>22826018</v>
      </c>
      <c r="T111" s="15">
        <v>22822648</v>
      </c>
      <c r="U111" s="15" t="s">
        <v>15753</v>
      </c>
      <c r="V111" s="15" t="s">
        <v>9008</v>
      </c>
      <c r="W111" s="4"/>
      <c r="X111" s="4"/>
      <c r="Y111" s="4"/>
      <c r="Z111" s="4" t="s">
        <v>41</v>
      </c>
      <c r="AA111" s="4" t="s">
        <v>14240</v>
      </c>
      <c r="AB111" s="25"/>
      <c r="AC111" s="25"/>
      <c r="AD111" s="25"/>
    </row>
    <row r="112" spans="1:30" x14ac:dyDescent="0.35">
      <c r="A112" s="15" t="s">
        <v>118</v>
      </c>
      <c r="B112" s="15" t="s">
        <v>8615</v>
      </c>
      <c r="D112" s="15" t="s">
        <v>317</v>
      </c>
      <c r="E112" s="15" t="s">
        <v>406</v>
      </c>
      <c r="F112" s="15" t="s">
        <v>17256</v>
      </c>
      <c r="G112" s="5" t="s">
        <v>18532</v>
      </c>
      <c r="H112" s="5" t="s">
        <v>4</v>
      </c>
      <c r="I112" s="5" t="s">
        <v>41</v>
      </c>
      <c r="J112" s="5" t="s">
        <v>3</v>
      </c>
      <c r="K112" s="5" t="s">
        <v>2</v>
      </c>
      <c r="L112" s="5" t="s">
        <v>12642</v>
      </c>
      <c r="M112" s="15" t="s">
        <v>42</v>
      </c>
      <c r="N112" s="15" t="s">
        <v>351</v>
      </c>
      <c r="O112" s="15" t="s">
        <v>351</v>
      </c>
      <c r="P112" s="15" t="s">
        <v>351</v>
      </c>
      <c r="Q112" s="15" t="s">
        <v>22807</v>
      </c>
      <c r="R112" s="15" t="s">
        <v>19275</v>
      </c>
      <c r="S112" s="15">
        <v>22280109</v>
      </c>
      <c r="T112" s="15">
        <v>22895053</v>
      </c>
      <c r="U112" s="15" t="s">
        <v>15754</v>
      </c>
      <c r="V112" s="15" t="s">
        <v>17428</v>
      </c>
      <c r="W112" s="4"/>
      <c r="X112" s="4" t="s">
        <v>41</v>
      </c>
      <c r="Y112" s="4" t="s">
        <v>407</v>
      </c>
      <c r="Z112" s="4"/>
      <c r="AB112" s="25"/>
      <c r="AC112" s="25"/>
      <c r="AD112" s="25"/>
    </row>
    <row r="113" spans="1:30" x14ac:dyDescent="0.35">
      <c r="A113" s="15" t="s">
        <v>9056</v>
      </c>
      <c r="B113" s="15" t="s">
        <v>8645</v>
      </c>
      <c r="D113" s="15" t="s">
        <v>329</v>
      </c>
      <c r="E113" s="15" t="s">
        <v>9042</v>
      </c>
      <c r="F113" s="15" t="s">
        <v>9043</v>
      </c>
      <c r="G113" s="5" t="s">
        <v>18532</v>
      </c>
      <c r="H113" s="5" t="s">
        <v>4</v>
      </c>
      <c r="I113" s="5" t="s">
        <v>41</v>
      </c>
      <c r="J113" s="5" t="s">
        <v>3</v>
      </c>
      <c r="K113" s="5" t="s">
        <v>3</v>
      </c>
      <c r="L113" s="5" t="s">
        <v>12643</v>
      </c>
      <c r="M113" s="15" t="s">
        <v>42</v>
      </c>
      <c r="N113" s="15" t="s">
        <v>351</v>
      </c>
      <c r="O113" s="15" t="s">
        <v>257</v>
      </c>
      <c r="P113" s="15" t="s">
        <v>257</v>
      </c>
      <c r="Q113" s="15" t="s">
        <v>22807</v>
      </c>
      <c r="R113" s="15" t="s">
        <v>19037</v>
      </c>
      <c r="S113" s="15">
        <v>22281922</v>
      </c>
      <c r="T113" s="15">
        <v>22885446</v>
      </c>
      <c r="U113" s="15" t="s">
        <v>19276</v>
      </c>
      <c r="V113" s="15" t="s">
        <v>404</v>
      </c>
      <c r="W113" s="4"/>
      <c r="X113" s="4"/>
      <c r="Y113" s="4"/>
      <c r="Z113" s="4" t="s">
        <v>41</v>
      </c>
      <c r="AA113" s="4" t="s">
        <v>13131</v>
      </c>
      <c r="AB113" s="25"/>
      <c r="AC113" s="25" t="s">
        <v>21118</v>
      </c>
      <c r="AD113" s="25"/>
    </row>
    <row r="114" spans="1:30" x14ac:dyDescent="0.35">
      <c r="A114" s="15" t="s">
        <v>122</v>
      </c>
      <c r="B114" s="15" t="s">
        <v>8633</v>
      </c>
      <c r="D114" s="15" t="s">
        <v>409</v>
      </c>
      <c r="E114" s="15" t="s">
        <v>410</v>
      </c>
      <c r="F114" s="15" t="s">
        <v>17257</v>
      </c>
      <c r="G114" s="5" t="s">
        <v>18532</v>
      </c>
      <c r="H114" s="5" t="s">
        <v>5</v>
      </c>
      <c r="I114" s="5" t="s">
        <v>41</v>
      </c>
      <c r="J114" s="5" t="s">
        <v>11</v>
      </c>
      <c r="K114" s="5" t="s">
        <v>3</v>
      </c>
      <c r="L114" s="5" t="s">
        <v>12691</v>
      </c>
      <c r="M114" s="15" t="s">
        <v>42</v>
      </c>
      <c r="N114" s="15" t="s">
        <v>347</v>
      </c>
      <c r="O114" s="15" t="s">
        <v>379</v>
      </c>
      <c r="P114" s="15" t="s">
        <v>411</v>
      </c>
      <c r="Q114" s="15" t="s">
        <v>22807</v>
      </c>
      <c r="R114" s="15" t="s">
        <v>22168</v>
      </c>
      <c r="S114" s="15">
        <v>22822669</v>
      </c>
      <c r="T114" s="15">
        <v>22822669</v>
      </c>
      <c r="U114" s="15" t="s">
        <v>15755</v>
      </c>
      <c r="V114" s="15" t="s">
        <v>107</v>
      </c>
      <c r="W114" s="4"/>
      <c r="X114" s="4" t="s">
        <v>41</v>
      </c>
      <c r="Y114" s="4" t="s">
        <v>412</v>
      </c>
      <c r="Z114" s="4"/>
      <c r="AB114" s="25"/>
      <c r="AC114" s="25"/>
      <c r="AD114" s="25"/>
    </row>
    <row r="115" spans="1:30" x14ac:dyDescent="0.35">
      <c r="A115" s="15" t="s">
        <v>159</v>
      </c>
      <c r="B115" s="15" t="s">
        <v>125</v>
      </c>
      <c r="D115" s="15" t="s">
        <v>413</v>
      </c>
      <c r="E115" s="15" t="s">
        <v>414</v>
      </c>
      <c r="F115" s="15" t="s">
        <v>7006</v>
      </c>
      <c r="G115" s="5" t="s">
        <v>55</v>
      </c>
      <c r="H115" s="5" t="s">
        <v>8</v>
      </c>
      <c r="I115" s="5" t="s">
        <v>41</v>
      </c>
      <c r="J115" s="5" t="s">
        <v>4</v>
      </c>
      <c r="K115" s="5" t="s">
        <v>2</v>
      </c>
      <c r="L115" s="5" t="s">
        <v>12645</v>
      </c>
      <c r="M115" s="15" t="s">
        <v>42</v>
      </c>
      <c r="N115" s="15" t="s">
        <v>55</v>
      </c>
      <c r="O115" s="15" t="s">
        <v>55</v>
      </c>
      <c r="P115" s="15" t="s">
        <v>415</v>
      </c>
      <c r="Q115" s="15" t="s">
        <v>22807</v>
      </c>
      <c r="R115" s="15" t="s">
        <v>17431</v>
      </c>
      <c r="S115" s="15">
        <v>22513120</v>
      </c>
      <c r="T115" s="15">
        <v>22513120</v>
      </c>
      <c r="U115" s="15" t="s">
        <v>17429</v>
      </c>
      <c r="V115" s="15" t="s">
        <v>22849</v>
      </c>
      <c r="W115" s="4"/>
      <c r="X115" s="4" t="s">
        <v>41</v>
      </c>
      <c r="Y115" s="4" t="s">
        <v>416</v>
      </c>
      <c r="Z115" s="4"/>
      <c r="AB115" s="25"/>
      <c r="AC115" s="25"/>
      <c r="AD115" s="25"/>
    </row>
    <row r="116" spans="1:30" x14ac:dyDescent="0.35">
      <c r="A116" s="15" t="s">
        <v>9059</v>
      </c>
      <c r="B116" s="15" t="s">
        <v>8650</v>
      </c>
      <c r="D116" s="15" t="s">
        <v>417</v>
      </c>
      <c r="E116" s="15" t="s">
        <v>418</v>
      </c>
      <c r="F116" s="15" t="s">
        <v>13147</v>
      </c>
      <c r="G116" s="5" t="s">
        <v>55</v>
      </c>
      <c r="H116" s="5" t="s">
        <v>2</v>
      </c>
      <c r="I116" s="5" t="s">
        <v>41</v>
      </c>
      <c r="J116" s="5" t="s">
        <v>4</v>
      </c>
      <c r="K116" s="5" t="s">
        <v>8</v>
      </c>
      <c r="L116" s="5" t="s">
        <v>12651</v>
      </c>
      <c r="M116" s="15" t="s">
        <v>42</v>
      </c>
      <c r="N116" s="15" t="s">
        <v>55</v>
      </c>
      <c r="O116" s="15" t="s">
        <v>419</v>
      </c>
      <c r="P116" s="15" t="s">
        <v>420</v>
      </c>
      <c r="Q116" s="15" t="s">
        <v>22807</v>
      </c>
      <c r="R116" s="15" t="s">
        <v>22850</v>
      </c>
      <c r="S116" s="15">
        <v>22769975</v>
      </c>
      <c r="T116" s="15">
        <v>22769975</v>
      </c>
      <c r="U116" s="15" t="s">
        <v>18572</v>
      </c>
      <c r="V116" s="15" t="s">
        <v>5285</v>
      </c>
      <c r="W116" s="4"/>
      <c r="X116" s="4" t="s">
        <v>41</v>
      </c>
      <c r="Y116" s="4" t="s">
        <v>421</v>
      </c>
      <c r="Z116" s="4"/>
      <c r="AB116" s="25"/>
      <c r="AC116" s="25"/>
      <c r="AD116" s="25"/>
    </row>
    <row r="117" spans="1:30" x14ac:dyDescent="0.35">
      <c r="A117" s="15" t="s">
        <v>637</v>
      </c>
      <c r="B117" s="15" t="s">
        <v>8611</v>
      </c>
      <c r="D117" s="15" t="s">
        <v>422</v>
      </c>
      <c r="E117" s="15" t="s">
        <v>9103</v>
      </c>
      <c r="F117" s="15" t="s">
        <v>9104</v>
      </c>
      <c r="G117" s="5" t="s">
        <v>55</v>
      </c>
      <c r="H117" s="5" t="s">
        <v>8</v>
      </c>
      <c r="I117" s="5" t="s">
        <v>41</v>
      </c>
      <c r="J117" s="5" t="s">
        <v>4</v>
      </c>
      <c r="K117" s="5" t="s">
        <v>2</v>
      </c>
      <c r="L117" s="5" t="s">
        <v>12645</v>
      </c>
      <c r="M117" s="15" t="s">
        <v>42</v>
      </c>
      <c r="N117" s="15" t="s">
        <v>55</v>
      </c>
      <c r="O117" s="15" t="s">
        <v>55</v>
      </c>
      <c r="P117" s="15" t="s">
        <v>55</v>
      </c>
      <c r="Q117" s="15" t="s">
        <v>22807</v>
      </c>
      <c r="R117" s="15" t="s">
        <v>13157</v>
      </c>
      <c r="S117" s="15">
        <v>22592296</v>
      </c>
      <c r="T117" s="15">
        <v>22592296</v>
      </c>
      <c r="U117" s="15" t="s">
        <v>15756</v>
      </c>
      <c r="V117" s="15" t="s">
        <v>22851</v>
      </c>
      <c r="W117" s="4"/>
      <c r="X117" s="4"/>
      <c r="Y117" s="4"/>
      <c r="Z117" s="4" t="s">
        <v>41</v>
      </c>
      <c r="AA117" s="4" t="s">
        <v>8463</v>
      </c>
      <c r="AB117" s="25" t="s">
        <v>21118</v>
      </c>
      <c r="AC117" s="25"/>
      <c r="AD117" s="25"/>
    </row>
    <row r="118" spans="1:30" x14ac:dyDescent="0.35">
      <c r="A118" s="15" t="s">
        <v>9061</v>
      </c>
      <c r="B118" s="15" t="s">
        <v>8640</v>
      </c>
      <c r="D118" s="15" t="s">
        <v>314</v>
      </c>
      <c r="E118" s="15" t="s">
        <v>423</v>
      </c>
      <c r="F118" s="15" t="s">
        <v>424</v>
      </c>
      <c r="G118" s="5" t="s">
        <v>55</v>
      </c>
      <c r="H118" s="5" t="s">
        <v>2</v>
      </c>
      <c r="I118" s="5" t="s">
        <v>41</v>
      </c>
      <c r="J118" s="5" t="s">
        <v>4</v>
      </c>
      <c r="K118" s="5" t="s">
        <v>12</v>
      </c>
      <c r="L118" s="5" t="s">
        <v>12654</v>
      </c>
      <c r="M118" s="15" t="s">
        <v>42</v>
      </c>
      <c r="N118" s="15" t="s">
        <v>55</v>
      </c>
      <c r="O118" s="15" t="s">
        <v>425</v>
      </c>
      <c r="P118" s="15" t="s">
        <v>426</v>
      </c>
      <c r="Q118" s="15" t="s">
        <v>22807</v>
      </c>
      <c r="R118" s="15" t="s">
        <v>21807</v>
      </c>
      <c r="S118" s="15">
        <v>22766495</v>
      </c>
      <c r="T118" s="15">
        <v>22766495</v>
      </c>
      <c r="U118" s="15" t="s">
        <v>15757</v>
      </c>
      <c r="V118" s="15" t="s">
        <v>7030</v>
      </c>
      <c r="W118" s="4"/>
      <c r="X118" s="4" t="s">
        <v>41</v>
      </c>
      <c r="Y118" s="4" t="s">
        <v>427</v>
      </c>
      <c r="Z118" s="4"/>
      <c r="AB118" s="25" t="s">
        <v>21118</v>
      </c>
      <c r="AC118" s="25"/>
      <c r="AD118" s="25"/>
    </row>
    <row r="119" spans="1:30" x14ac:dyDescent="0.35">
      <c r="A119" s="15" t="s">
        <v>9064</v>
      </c>
      <c r="B119" s="15" t="s">
        <v>8656</v>
      </c>
      <c r="D119" s="15" t="s">
        <v>8695</v>
      </c>
      <c r="E119" s="15" t="s">
        <v>429</v>
      </c>
      <c r="F119" s="15" t="s">
        <v>14384</v>
      </c>
      <c r="G119" s="5" t="s">
        <v>55</v>
      </c>
      <c r="H119" s="5" t="s">
        <v>2</v>
      </c>
      <c r="I119" s="5" t="s">
        <v>41</v>
      </c>
      <c r="J119" s="5" t="s">
        <v>4</v>
      </c>
      <c r="K119" s="5" t="s">
        <v>17</v>
      </c>
      <c r="L119" s="5" t="s">
        <v>12656</v>
      </c>
      <c r="M119" s="15" t="s">
        <v>42</v>
      </c>
      <c r="N119" s="15" t="s">
        <v>55</v>
      </c>
      <c r="O119" s="15" t="s">
        <v>430</v>
      </c>
      <c r="P119" s="15" t="s">
        <v>431</v>
      </c>
      <c r="Q119" s="15" t="s">
        <v>22807</v>
      </c>
      <c r="R119" s="15" t="s">
        <v>21491</v>
      </c>
      <c r="S119" s="15">
        <v>22596292</v>
      </c>
      <c r="T119" s="15">
        <v>22596292</v>
      </c>
      <c r="U119" s="15" t="s">
        <v>21138</v>
      </c>
      <c r="V119" s="15" t="s">
        <v>22852</v>
      </c>
      <c r="W119" s="4"/>
      <c r="X119" s="4" t="s">
        <v>41</v>
      </c>
      <c r="Y119" s="4" t="s">
        <v>432</v>
      </c>
      <c r="Z119" s="4" t="s">
        <v>41</v>
      </c>
      <c r="AA119" s="4" t="s">
        <v>152</v>
      </c>
      <c r="AB119" s="25"/>
      <c r="AC119" s="25"/>
      <c r="AD119" s="25"/>
    </row>
    <row r="120" spans="1:30" x14ac:dyDescent="0.35">
      <c r="A120" s="15" t="s">
        <v>869</v>
      </c>
      <c r="B120" s="15" t="s">
        <v>868</v>
      </c>
      <c r="D120" s="15" t="s">
        <v>8699</v>
      </c>
      <c r="E120" s="15" t="s">
        <v>433</v>
      </c>
      <c r="F120" s="15" t="s">
        <v>211</v>
      </c>
      <c r="G120" s="5" t="s">
        <v>55</v>
      </c>
      <c r="H120" s="5" t="s">
        <v>2</v>
      </c>
      <c r="I120" s="5" t="s">
        <v>41</v>
      </c>
      <c r="J120" s="5" t="s">
        <v>4</v>
      </c>
      <c r="K120" s="5" t="s">
        <v>8</v>
      </c>
      <c r="L120" s="5" t="s">
        <v>12651</v>
      </c>
      <c r="M120" s="15" t="s">
        <v>42</v>
      </c>
      <c r="N120" s="15" t="s">
        <v>55</v>
      </c>
      <c r="O120" s="15" t="s">
        <v>419</v>
      </c>
      <c r="P120" s="15" t="s">
        <v>211</v>
      </c>
      <c r="Q120" s="15" t="s">
        <v>22807</v>
      </c>
      <c r="R120" s="15" t="s">
        <v>458</v>
      </c>
      <c r="S120" s="15">
        <v>22741611</v>
      </c>
      <c r="T120" s="15">
        <v>22763311</v>
      </c>
      <c r="U120" s="15" t="s">
        <v>15758</v>
      </c>
      <c r="V120" s="15" t="s">
        <v>22853</v>
      </c>
      <c r="W120" s="4"/>
      <c r="X120" s="4" t="s">
        <v>41</v>
      </c>
      <c r="Y120" s="4" t="s">
        <v>434</v>
      </c>
      <c r="Z120" s="4"/>
      <c r="AB120" s="25" t="s">
        <v>21118</v>
      </c>
      <c r="AC120" s="25"/>
      <c r="AD120" s="25"/>
    </row>
    <row r="121" spans="1:30" x14ac:dyDescent="0.35">
      <c r="A121" s="15" t="s">
        <v>9067</v>
      </c>
      <c r="B121" s="15" t="s">
        <v>8663</v>
      </c>
      <c r="D121" s="15" t="s">
        <v>8697</v>
      </c>
      <c r="E121" s="15" t="s">
        <v>435</v>
      </c>
      <c r="F121" s="15" t="s">
        <v>436</v>
      </c>
      <c r="G121" s="5" t="s">
        <v>55</v>
      </c>
      <c r="H121" s="5" t="s">
        <v>2</v>
      </c>
      <c r="I121" s="5" t="s">
        <v>41</v>
      </c>
      <c r="J121" s="5" t="s">
        <v>4</v>
      </c>
      <c r="K121" s="5" t="s">
        <v>8</v>
      </c>
      <c r="L121" s="5" t="s">
        <v>12651</v>
      </c>
      <c r="M121" s="15" t="s">
        <v>42</v>
      </c>
      <c r="N121" s="15" t="s">
        <v>55</v>
      </c>
      <c r="O121" s="15" t="s">
        <v>419</v>
      </c>
      <c r="P121" s="15" t="s">
        <v>419</v>
      </c>
      <c r="Q121" s="15" t="s">
        <v>22807</v>
      </c>
      <c r="R121" s="15" t="s">
        <v>9136</v>
      </c>
      <c r="S121" s="15">
        <v>22766254</v>
      </c>
      <c r="T121" s="15">
        <v>22766254</v>
      </c>
      <c r="U121" s="15" t="s">
        <v>15759</v>
      </c>
      <c r="V121" s="15" t="s">
        <v>1064</v>
      </c>
      <c r="W121" s="4"/>
      <c r="X121" s="4" t="s">
        <v>41</v>
      </c>
      <c r="Y121" s="4" t="s">
        <v>437</v>
      </c>
      <c r="Z121" s="4"/>
      <c r="AB121" s="25"/>
      <c r="AC121" s="25"/>
      <c r="AD121" s="25"/>
    </row>
    <row r="122" spans="1:30" x14ac:dyDescent="0.35">
      <c r="A122" s="15" t="s">
        <v>137</v>
      </c>
      <c r="B122" s="15" t="s">
        <v>136</v>
      </c>
      <c r="D122" s="15" t="s">
        <v>8698</v>
      </c>
      <c r="E122" s="15" t="s">
        <v>438</v>
      </c>
      <c r="F122" s="15" t="s">
        <v>439</v>
      </c>
      <c r="G122" s="5" t="s">
        <v>55</v>
      </c>
      <c r="H122" s="5" t="s">
        <v>2</v>
      </c>
      <c r="I122" s="5" t="s">
        <v>41</v>
      </c>
      <c r="J122" s="5" t="s">
        <v>4</v>
      </c>
      <c r="K122" s="5" t="s">
        <v>17</v>
      </c>
      <c r="L122" s="5" t="s">
        <v>12656</v>
      </c>
      <c r="M122" s="15" t="s">
        <v>42</v>
      </c>
      <c r="N122" s="15" t="s">
        <v>55</v>
      </c>
      <c r="O122" s="15" t="s">
        <v>430</v>
      </c>
      <c r="P122" s="15" t="s">
        <v>430</v>
      </c>
      <c r="Q122" s="15" t="s">
        <v>22807</v>
      </c>
      <c r="R122" s="15" t="s">
        <v>22854</v>
      </c>
      <c r="S122" s="15">
        <v>22590594</v>
      </c>
      <c r="T122" s="15">
        <v>22590594</v>
      </c>
      <c r="U122" s="15" t="s">
        <v>15760</v>
      </c>
      <c r="V122" s="15" t="s">
        <v>22855</v>
      </c>
      <c r="W122" s="4"/>
      <c r="X122" s="4" t="s">
        <v>41</v>
      </c>
      <c r="Y122" s="4" t="s">
        <v>440</v>
      </c>
      <c r="Z122" s="4" t="s">
        <v>41</v>
      </c>
      <c r="AA122" s="4" t="s">
        <v>163</v>
      </c>
      <c r="AB122" s="25" t="s">
        <v>21118</v>
      </c>
      <c r="AC122" s="25"/>
      <c r="AD122" s="25"/>
    </row>
    <row r="123" spans="1:30" x14ac:dyDescent="0.35">
      <c r="A123" s="18" t="s">
        <v>6350</v>
      </c>
      <c r="B123" s="18" t="s">
        <v>1934</v>
      </c>
      <c r="D123" s="15" t="s">
        <v>8666</v>
      </c>
      <c r="E123" s="15" t="s">
        <v>441</v>
      </c>
      <c r="F123" s="15" t="s">
        <v>442</v>
      </c>
      <c r="G123" s="5" t="s">
        <v>55</v>
      </c>
      <c r="H123" s="5" t="s">
        <v>2</v>
      </c>
      <c r="I123" s="5" t="s">
        <v>72</v>
      </c>
      <c r="J123" s="5" t="s">
        <v>4</v>
      </c>
      <c r="K123" s="5" t="s">
        <v>10</v>
      </c>
      <c r="L123" s="5" t="s">
        <v>12887</v>
      </c>
      <c r="M123" s="15" t="s">
        <v>249</v>
      </c>
      <c r="N123" s="15" t="s">
        <v>250</v>
      </c>
      <c r="O123" s="15" t="s">
        <v>443</v>
      </c>
      <c r="P123" s="15" t="s">
        <v>443</v>
      </c>
      <c r="Q123" s="15" t="s">
        <v>22807</v>
      </c>
      <c r="R123" s="15" t="s">
        <v>13316</v>
      </c>
      <c r="S123" s="15">
        <v>22766252</v>
      </c>
      <c r="T123" s="15">
        <v>22766252</v>
      </c>
      <c r="U123" s="15" t="s">
        <v>15761</v>
      </c>
      <c r="V123" s="15" t="s">
        <v>9083</v>
      </c>
      <c r="W123" s="4"/>
      <c r="X123" s="4" t="s">
        <v>41</v>
      </c>
      <c r="Y123" s="4" t="s">
        <v>444</v>
      </c>
      <c r="Z123" s="4"/>
      <c r="AB123" s="25" t="s">
        <v>21118</v>
      </c>
      <c r="AC123" s="25" t="s">
        <v>21118</v>
      </c>
      <c r="AD123" s="25"/>
    </row>
    <row r="124" spans="1:30" x14ac:dyDescent="0.35">
      <c r="A124" s="15" t="s">
        <v>108</v>
      </c>
      <c r="B124" s="15" t="s">
        <v>7512</v>
      </c>
      <c r="D124" s="15" t="s">
        <v>8659</v>
      </c>
      <c r="E124" s="15" t="s">
        <v>445</v>
      </c>
      <c r="F124" s="15" t="s">
        <v>446</v>
      </c>
      <c r="G124" s="5" t="s">
        <v>55</v>
      </c>
      <c r="H124" s="5" t="s">
        <v>2</v>
      </c>
      <c r="I124" s="5" t="s">
        <v>41</v>
      </c>
      <c r="J124" s="5" t="s">
        <v>4</v>
      </c>
      <c r="K124" s="5" t="s">
        <v>6</v>
      </c>
      <c r="L124" s="5" t="s">
        <v>12649</v>
      </c>
      <c r="M124" s="15" t="s">
        <v>42</v>
      </c>
      <c r="N124" s="15" t="s">
        <v>55</v>
      </c>
      <c r="O124" s="15" t="s">
        <v>257</v>
      </c>
      <c r="P124" s="15" t="s">
        <v>257</v>
      </c>
      <c r="Q124" s="15" t="s">
        <v>22807</v>
      </c>
      <c r="R124" s="15" t="s">
        <v>22856</v>
      </c>
      <c r="S124" s="15">
        <v>22769463</v>
      </c>
      <c r="T124" s="15">
        <v>22769463</v>
      </c>
      <c r="U124" s="15" t="s">
        <v>15762</v>
      </c>
      <c r="V124" s="15" t="s">
        <v>22857</v>
      </c>
      <c r="W124" s="4"/>
      <c r="X124" s="4" t="s">
        <v>41</v>
      </c>
      <c r="Y124" s="4" t="s">
        <v>447</v>
      </c>
      <c r="Z124" s="4" t="s">
        <v>41</v>
      </c>
      <c r="AA124" s="4" t="s">
        <v>148</v>
      </c>
      <c r="AB124" s="25"/>
      <c r="AC124" s="25"/>
      <c r="AD124" s="25"/>
    </row>
    <row r="125" spans="1:30" x14ac:dyDescent="0.35">
      <c r="A125" s="15" t="s">
        <v>846</v>
      </c>
      <c r="B125" s="15" t="s">
        <v>845</v>
      </c>
      <c r="D125" s="15" t="s">
        <v>8662</v>
      </c>
      <c r="E125" s="15" t="s">
        <v>448</v>
      </c>
      <c r="F125" s="15" t="s">
        <v>449</v>
      </c>
      <c r="G125" s="5" t="s">
        <v>55</v>
      </c>
      <c r="H125" s="5" t="s">
        <v>8</v>
      </c>
      <c r="I125" s="5" t="s">
        <v>41</v>
      </c>
      <c r="J125" s="5" t="s">
        <v>4</v>
      </c>
      <c r="K125" s="5" t="s">
        <v>2</v>
      </c>
      <c r="L125" s="5" t="s">
        <v>12645</v>
      </c>
      <c r="M125" s="15" t="s">
        <v>42</v>
      </c>
      <c r="N125" s="15" t="s">
        <v>55</v>
      </c>
      <c r="O125" s="15" t="s">
        <v>55</v>
      </c>
      <c r="P125" s="15" t="s">
        <v>449</v>
      </c>
      <c r="Q125" s="15" t="s">
        <v>22807</v>
      </c>
      <c r="R125" s="15" t="s">
        <v>19674</v>
      </c>
      <c r="S125" s="15">
        <v>22591426</v>
      </c>
      <c r="T125" s="15">
        <v>22591426</v>
      </c>
      <c r="U125" s="15" t="s">
        <v>15763</v>
      </c>
      <c r="V125" s="15" t="s">
        <v>22858</v>
      </c>
      <c r="W125" s="4"/>
      <c r="X125" s="4" t="s">
        <v>41</v>
      </c>
      <c r="Y125" s="4" t="s">
        <v>450</v>
      </c>
      <c r="Z125" s="4"/>
      <c r="AB125" s="25"/>
      <c r="AC125" s="25"/>
      <c r="AD125" s="25" t="s">
        <v>21118</v>
      </c>
    </row>
    <row r="126" spans="1:30" x14ac:dyDescent="0.35">
      <c r="A126" s="15" t="s">
        <v>839</v>
      </c>
      <c r="B126" s="15" t="s">
        <v>838</v>
      </c>
      <c r="D126" s="15" t="s">
        <v>8660</v>
      </c>
      <c r="E126" s="15" t="s">
        <v>451</v>
      </c>
      <c r="F126" s="15" t="s">
        <v>56</v>
      </c>
      <c r="G126" s="5" t="s">
        <v>55</v>
      </c>
      <c r="H126" s="5" t="s">
        <v>3</v>
      </c>
      <c r="I126" s="5" t="s">
        <v>41</v>
      </c>
      <c r="J126" s="5" t="s">
        <v>4</v>
      </c>
      <c r="K126" s="5" t="s">
        <v>18</v>
      </c>
      <c r="L126" s="5" t="s">
        <v>12657</v>
      </c>
      <c r="M126" s="15" t="s">
        <v>42</v>
      </c>
      <c r="N126" s="15" t="s">
        <v>55</v>
      </c>
      <c r="O126" s="15" t="s">
        <v>56</v>
      </c>
      <c r="P126" s="15" t="s">
        <v>56</v>
      </c>
      <c r="Q126" s="15" t="s">
        <v>22807</v>
      </c>
      <c r="R126" s="15" t="s">
        <v>22859</v>
      </c>
      <c r="S126" s="15">
        <v>22704605</v>
      </c>
      <c r="T126" s="15">
        <v>22704605</v>
      </c>
      <c r="U126" s="15" t="s">
        <v>18573</v>
      </c>
      <c r="V126" s="15" t="s">
        <v>13152</v>
      </c>
      <c r="W126" s="4"/>
      <c r="X126" s="4" t="s">
        <v>41</v>
      </c>
      <c r="Y126" s="4" t="s">
        <v>13151</v>
      </c>
      <c r="Z126" s="4" t="s">
        <v>41</v>
      </c>
      <c r="AA126" s="4" t="s">
        <v>7590</v>
      </c>
      <c r="AB126" s="25" t="s">
        <v>21118</v>
      </c>
      <c r="AC126" s="25"/>
      <c r="AD126" s="25" t="s">
        <v>21118</v>
      </c>
    </row>
    <row r="127" spans="1:30" x14ac:dyDescent="0.35">
      <c r="A127" s="15" t="s">
        <v>128</v>
      </c>
      <c r="B127" s="15" t="s">
        <v>127</v>
      </c>
      <c r="D127" s="15" t="s">
        <v>7426</v>
      </c>
      <c r="E127" s="15" t="s">
        <v>452</v>
      </c>
      <c r="F127" s="15" t="s">
        <v>15665</v>
      </c>
      <c r="G127" s="5" t="s">
        <v>55</v>
      </c>
      <c r="H127" s="5" t="s">
        <v>5</v>
      </c>
      <c r="I127" s="5" t="s">
        <v>41</v>
      </c>
      <c r="J127" s="5" t="s">
        <v>4</v>
      </c>
      <c r="K127" s="5" t="s">
        <v>10</v>
      </c>
      <c r="L127" s="5" t="s">
        <v>12652</v>
      </c>
      <c r="M127" s="15" t="s">
        <v>42</v>
      </c>
      <c r="N127" s="15" t="s">
        <v>55</v>
      </c>
      <c r="O127" s="15" t="s">
        <v>453</v>
      </c>
      <c r="P127" s="15" t="s">
        <v>77</v>
      </c>
      <c r="Q127" s="15" t="s">
        <v>22807</v>
      </c>
      <c r="R127" s="15" t="s">
        <v>525</v>
      </c>
      <c r="S127" s="15">
        <v>25440947</v>
      </c>
      <c r="T127" s="15"/>
      <c r="U127" s="15" t="s">
        <v>15764</v>
      </c>
      <c r="V127" s="15" t="s">
        <v>9095</v>
      </c>
      <c r="W127" s="4"/>
      <c r="X127" s="4" t="s">
        <v>41</v>
      </c>
      <c r="Y127" s="4" t="s">
        <v>454</v>
      </c>
      <c r="Z127" s="4"/>
      <c r="AB127" s="25"/>
      <c r="AC127" s="25"/>
      <c r="AD127" s="25"/>
    </row>
    <row r="128" spans="1:30" x14ac:dyDescent="0.35">
      <c r="A128" s="15" t="s">
        <v>306</v>
      </c>
      <c r="B128" s="15" t="s">
        <v>305</v>
      </c>
      <c r="D128" s="15" t="s">
        <v>7537</v>
      </c>
      <c r="E128" s="15" t="s">
        <v>456</v>
      </c>
      <c r="F128" s="15" t="s">
        <v>457</v>
      </c>
      <c r="G128" s="5" t="s">
        <v>55</v>
      </c>
      <c r="H128" s="5" t="s">
        <v>5</v>
      </c>
      <c r="I128" s="5" t="s">
        <v>41</v>
      </c>
      <c r="J128" s="5" t="s">
        <v>4</v>
      </c>
      <c r="K128" s="5" t="s">
        <v>3</v>
      </c>
      <c r="L128" s="5" t="s">
        <v>12646</v>
      </c>
      <c r="M128" s="15" t="s">
        <v>42</v>
      </c>
      <c r="N128" s="15" t="s">
        <v>55</v>
      </c>
      <c r="O128" s="15" t="s">
        <v>59</v>
      </c>
      <c r="P128" s="15" t="s">
        <v>457</v>
      </c>
      <c r="Q128" s="15" t="s">
        <v>22807</v>
      </c>
      <c r="R128" s="15" t="s">
        <v>19874</v>
      </c>
      <c r="S128" s="15">
        <v>22300546</v>
      </c>
      <c r="T128" s="15"/>
      <c r="U128" s="15" t="s">
        <v>15765</v>
      </c>
      <c r="V128" s="15" t="s">
        <v>22860</v>
      </c>
      <c r="W128" s="4"/>
      <c r="X128" s="4" t="s">
        <v>41</v>
      </c>
      <c r="Y128" s="4" t="s">
        <v>459</v>
      </c>
      <c r="Z128" s="4"/>
      <c r="AB128" s="25"/>
      <c r="AC128" s="25"/>
      <c r="AD128" s="25"/>
    </row>
    <row r="129" spans="1:30" x14ac:dyDescent="0.35">
      <c r="A129" s="15" t="s">
        <v>237</v>
      </c>
      <c r="B129" s="15" t="s">
        <v>175</v>
      </c>
      <c r="D129" s="15" t="s">
        <v>8702</v>
      </c>
      <c r="E129" s="15" t="s">
        <v>9106</v>
      </c>
      <c r="F129" s="15" t="s">
        <v>9107</v>
      </c>
      <c r="G129" s="5" t="s">
        <v>55</v>
      </c>
      <c r="H129" s="5" t="s">
        <v>5</v>
      </c>
      <c r="I129" s="5" t="s">
        <v>41</v>
      </c>
      <c r="J129" s="5" t="s">
        <v>4</v>
      </c>
      <c r="K129" s="5" t="s">
        <v>11</v>
      </c>
      <c r="L129" s="5" t="s">
        <v>12653</v>
      </c>
      <c r="M129" s="15" t="s">
        <v>42</v>
      </c>
      <c r="N129" s="15" t="s">
        <v>55</v>
      </c>
      <c r="O129" s="15" t="s">
        <v>461</v>
      </c>
      <c r="P129" s="15" t="s">
        <v>9108</v>
      </c>
      <c r="Q129" s="15" t="s">
        <v>22807</v>
      </c>
      <c r="R129" s="15" t="s">
        <v>22861</v>
      </c>
      <c r="S129" s="15">
        <v>25480011</v>
      </c>
      <c r="T129" s="15"/>
      <c r="U129" s="15" t="s">
        <v>14520</v>
      </c>
      <c r="V129" s="15" t="s">
        <v>9109</v>
      </c>
      <c r="W129" s="4"/>
      <c r="X129" s="4" t="s">
        <v>41</v>
      </c>
      <c r="Y129" s="4" t="s">
        <v>8895</v>
      </c>
      <c r="Z129" s="4"/>
      <c r="AB129" s="25"/>
      <c r="AC129" s="25"/>
      <c r="AD129" s="25"/>
    </row>
    <row r="130" spans="1:30" x14ac:dyDescent="0.35">
      <c r="A130" s="15" t="s">
        <v>9074</v>
      </c>
      <c r="B130" s="15" t="s">
        <v>8619</v>
      </c>
      <c r="D130" s="15" t="s">
        <v>8671</v>
      </c>
      <c r="E130" s="15" t="s">
        <v>462</v>
      </c>
      <c r="F130" s="15" t="s">
        <v>463</v>
      </c>
      <c r="G130" s="5" t="s">
        <v>55</v>
      </c>
      <c r="H130" s="5" t="s">
        <v>5</v>
      </c>
      <c r="I130" s="5" t="s">
        <v>41</v>
      </c>
      <c r="J130" s="5" t="s">
        <v>3437</v>
      </c>
      <c r="K130" s="5" t="s">
        <v>6</v>
      </c>
      <c r="L130" s="5" t="s">
        <v>12750</v>
      </c>
      <c r="M130" s="15" t="s">
        <v>42</v>
      </c>
      <c r="N130" s="15" t="s">
        <v>3438</v>
      </c>
      <c r="O130" s="15" t="s">
        <v>242</v>
      </c>
      <c r="P130" s="15" t="s">
        <v>464</v>
      </c>
      <c r="Q130" s="15" t="s">
        <v>22807</v>
      </c>
      <c r="R130" s="15" t="s">
        <v>19278</v>
      </c>
      <c r="S130" s="15">
        <v>25441592</v>
      </c>
      <c r="T130" s="15">
        <v>25441592</v>
      </c>
      <c r="U130" s="15" t="s">
        <v>14521</v>
      </c>
      <c r="V130" s="15" t="s">
        <v>22862</v>
      </c>
      <c r="W130" s="4"/>
      <c r="X130" s="4" t="s">
        <v>41</v>
      </c>
      <c r="Y130" s="4" t="s">
        <v>465</v>
      </c>
      <c r="Z130" s="4"/>
      <c r="AB130" s="25" t="s">
        <v>21118</v>
      </c>
      <c r="AC130" s="25"/>
      <c r="AD130" s="25"/>
    </row>
    <row r="131" spans="1:30" x14ac:dyDescent="0.35">
      <c r="A131" s="15" t="s">
        <v>6496</v>
      </c>
      <c r="B131" s="15" t="s">
        <v>7413</v>
      </c>
      <c r="D131" s="15" t="s">
        <v>467</v>
      </c>
      <c r="E131" s="15" t="s">
        <v>9169</v>
      </c>
      <c r="F131" s="15" t="s">
        <v>9170</v>
      </c>
      <c r="G131" s="5" t="s">
        <v>55</v>
      </c>
      <c r="H131" s="5" t="s">
        <v>5</v>
      </c>
      <c r="I131" s="5" t="s">
        <v>41</v>
      </c>
      <c r="J131" s="5" t="s">
        <v>4</v>
      </c>
      <c r="K131" s="5" t="s">
        <v>3</v>
      </c>
      <c r="L131" s="5" t="s">
        <v>12646</v>
      </c>
      <c r="M131" s="15" t="s">
        <v>42</v>
      </c>
      <c r="N131" s="15" t="s">
        <v>55</v>
      </c>
      <c r="O131" s="15" t="s">
        <v>59</v>
      </c>
      <c r="P131" s="15" t="s">
        <v>9170</v>
      </c>
      <c r="Q131" s="15" t="s">
        <v>22807</v>
      </c>
      <c r="R131" s="15" t="s">
        <v>22863</v>
      </c>
      <c r="S131" s="15">
        <v>25480520</v>
      </c>
      <c r="T131" s="15">
        <v>25480520</v>
      </c>
      <c r="U131" s="15" t="s">
        <v>15766</v>
      </c>
      <c r="V131" s="15" t="s">
        <v>468</v>
      </c>
      <c r="W131" s="4"/>
      <c r="X131" s="4" t="s">
        <v>41</v>
      </c>
      <c r="Y131" s="4" t="s">
        <v>8174</v>
      </c>
      <c r="Z131" s="4"/>
      <c r="AB131" s="25"/>
      <c r="AC131" s="25"/>
      <c r="AD131" s="25"/>
    </row>
    <row r="132" spans="1:30" x14ac:dyDescent="0.35">
      <c r="A132" s="15" t="s">
        <v>9075</v>
      </c>
      <c r="B132" s="15" t="s">
        <v>8677</v>
      </c>
      <c r="D132" s="15" t="s">
        <v>372</v>
      </c>
      <c r="E132" s="15" t="s">
        <v>469</v>
      </c>
      <c r="F132" s="15" t="s">
        <v>8953</v>
      </c>
      <c r="G132" s="5" t="s">
        <v>55</v>
      </c>
      <c r="H132" s="5" t="s">
        <v>5</v>
      </c>
      <c r="I132" s="5" t="s">
        <v>72</v>
      </c>
      <c r="J132" s="5" t="s">
        <v>2</v>
      </c>
      <c r="K132" s="5" t="s">
        <v>8</v>
      </c>
      <c r="L132" s="5" t="s">
        <v>12870</v>
      </c>
      <c r="M132" s="15" t="s">
        <v>249</v>
      </c>
      <c r="N132" s="15" t="s">
        <v>249</v>
      </c>
      <c r="O132" s="15" t="s">
        <v>470</v>
      </c>
      <c r="P132" s="15" t="s">
        <v>13153</v>
      </c>
      <c r="Q132" s="15" t="s">
        <v>22807</v>
      </c>
      <c r="R132" s="15" t="s">
        <v>19890</v>
      </c>
      <c r="S132" s="15">
        <v>25480582</v>
      </c>
      <c r="T132" s="15">
        <v>25480582</v>
      </c>
      <c r="U132" s="15" t="s">
        <v>14522</v>
      </c>
      <c r="V132" s="15" t="s">
        <v>9129</v>
      </c>
      <c r="W132" s="4"/>
      <c r="X132" s="4" t="s">
        <v>41</v>
      </c>
      <c r="Y132" s="4" t="s">
        <v>472</v>
      </c>
      <c r="Z132" s="4"/>
      <c r="AB132" s="25"/>
      <c r="AC132" s="25"/>
      <c r="AD132" s="25"/>
    </row>
    <row r="133" spans="1:30" x14ac:dyDescent="0.35">
      <c r="A133" s="15" t="s">
        <v>9078</v>
      </c>
      <c r="B133" s="15" t="s">
        <v>188</v>
      </c>
      <c r="D133" s="15" t="s">
        <v>385</v>
      </c>
      <c r="E133" s="15" t="s">
        <v>474</v>
      </c>
      <c r="F133" s="15" t="s">
        <v>7682</v>
      </c>
      <c r="G133" s="5" t="s">
        <v>55</v>
      </c>
      <c r="H133" s="5" t="s">
        <v>5</v>
      </c>
      <c r="I133" s="5" t="s">
        <v>41</v>
      </c>
      <c r="J133" s="5" t="s">
        <v>4</v>
      </c>
      <c r="K133" s="5" t="s">
        <v>7</v>
      </c>
      <c r="L133" s="5" t="s">
        <v>12650</v>
      </c>
      <c r="M133" s="15" t="s">
        <v>42</v>
      </c>
      <c r="N133" s="15" t="s">
        <v>55</v>
      </c>
      <c r="O133" s="15" t="s">
        <v>475</v>
      </c>
      <c r="P133" s="15" t="s">
        <v>476</v>
      </c>
      <c r="Q133" s="15" t="s">
        <v>22807</v>
      </c>
      <c r="R133" s="15" t="s">
        <v>22864</v>
      </c>
      <c r="S133" s="15">
        <v>25442186</v>
      </c>
      <c r="T133" s="15">
        <v>25442186</v>
      </c>
      <c r="U133" s="15" t="s">
        <v>15767</v>
      </c>
      <c r="V133" s="15" t="s">
        <v>477</v>
      </c>
      <c r="W133" s="4"/>
      <c r="X133" s="4" t="s">
        <v>41</v>
      </c>
      <c r="Y133" s="4" t="s">
        <v>478</v>
      </c>
      <c r="Z133" s="4"/>
      <c r="AB133" s="25"/>
      <c r="AC133" s="25"/>
      <c r="AD133" s="25"/>
    </row>
    <row r="134" spans="1:30" x14ac:dyDescent="0.35">
      <c r="A134" s="15" t="s">
        <v>6494</v>
      </c>
      <c r="B134" s="15" t="s">
        <v>7473</v>
      </c>
      <c r="D134" s="15" t="s">
        <v>361</v>
      </c>
      <c r="E134" s="15" t="s">
        <v>479</v>
      </c>
      <c r="F134" s="15" t="s">
        <v>480</v>
      </c>
      <c r="G134" s="5" t="s">
        <v>55</v>
      </c>
      <c r="H134" s="5" t="s">
        <v>4</v>
      </c>
      <c r="I134" s="5" t="s">
        <v>41</v>
      </c>
      <c r="J134" s="5" t="s">
        <v>4</v>
      </c>
      <c r="K134" s="5" t="s">
        <v>11</v>
      </c>
      <c r="L134" s="5" t="s">
        <v>12653</v>
      </c>
      <c r="M134" s="15" t="s">
        <v>42</v>
      </c>
      <c r="N134" s="15" t="s">
        <v>55</v>
      </c>
      <c r="O134" s="15" t="s">
        <v>461</v>
      </c>
      <c r="P134" s="15" t="s">
        <v>480</v>
      </c>
      <c r="Q134" s="15" t="s">
        <v>22807</v>
      </c>
      <c r="R134" s="15" t="s">
        <v>18387</v>
      </c>
      <c r="S134" s="15">
        <v>25400034</v>
      </c>
      <c r="T134" s="15">
        <v>25400034</v>
      </c>
      <c r="U134" s="15" t="s">
        <v>19875</v>
      </c>
      <c r="V134" s="15" t="s">
        <v>9138</v>
      </c>
      <c r="W134" s="4"/>
      <c r="X134" s="4" t="s">
        <v>41</v>
      </c>
      <c r="Y134" s="4" t="s">
        <v>481</v>
      </c>
      <c r="Z134" s="4"/>
      <c r="AB134" s="25"/>
      <c r="AC134" s="25"/>
      <c r="AD134" s="25"/>
    </row>
    <row r="135" spans="1:30" x14ac:dyDescent="0.35">
      <c r="A135" s="15" t="s">
        <v>271</v>
      </c>
      <c r="B135" s="15" t="s">
        <v>8607</v>
      </c>
      <c r="D135" s="15" t="s">
        <v>376</v>
      </c>
      <c r="E135" s="15" t="s">
        <v>482</v>
      </c>
      <c r="F135" s="15" t="s">
        <v>483</v>
      </c>
      <c r="G135" s="5" t="s">
        <v>55</v>
      </c>
      <c r="H135" s="5" t="s">
        <v>5</v>
      </c>
      <c r="I135" s="5" t="s">
        <v>41</v>
      </c>
      <c r="J135" s="5" t="s">
        <v>4</v>
      </c>
      <c r="K135" s="5" t="s">
        <v>11</v>
      </c>
      <c r="L135" s="5" t="s">
        <v>12653</v>
      </c>
      <c r="M135" s="15" t="s">
        <v>42</v>
      </c>
      <c r="N135" s="15" t="s">
        <v>55</v>
      </c>
      <c r="O135" s="15" t="s">
        <v>461</v>
      </c>
      <c r="P135" s="15" t="s">
        <v>483</v>
      </c>
      <c r="Q135" s="15" t="s">
        <v>22807</v>
      </c>
      <c r="R135" s="15" t="s">
        <v>22865</v>
      </c>
      <c r="S135" s="15">
        <v>22306964</v>
      </c>
      <c r="T135" s="15">
        <v>22306964</v>
      </c>
      <c r="U135" s="15" t="s">
        <v>15768</v>
      </c>
      <c r="V135" s="15" t="s">
        <v>9173</v>
      </c>
      <c r="W135" s="4"/>
      <c r="X135" s="4" t="s">
        <v>41</v>
      </c>
      <c r="Y135" s="4" t="s">
        <v>485</v>
      </c>
      <c r="Z135" s="4"/>
      <c r="AB135" s="25"/>
      <c r="AC135" s="25"/>
      <c r="AD135" s="25"/>
    </row>
    <row r="136" spans="1:30" x14ac:dyDescent="0.35">
      <c r="A136" s="15" t="s">
        <v>7205</v>
      </c>
      <c r="B136" s="15" t="s">
        <v>7729</v>
      </c>
      <c r="D136" s="15" t="s">
        <v>407</v>
      </c>
      <c r="E136" s="15" t="s">
        <v>486</v>
      </c>
      <c r="F136" s="15" t="s">
        <v>487</v>
      </c>
      <c r="G136" s="5" t="s">
        <v>55</v>
      </c>
      <c r="H136" s="5" t="s">
        <v>5</v>
      </c>
      <c r="I136" s="5" t="s">
        <v>72</v>
      </c>
      <c r="J136" s="5" t="s">
        <v>2</v>
      </c>
      <c r="K136" s="5" t="s">
        <v>8</v>
      </c>
      <c r="L136" s="5" t="s">
        <v>12870</v>
      </c>
      <c r="M136" s="15" t="s">
        <v>249</v>
      </c>
      <c r="N136" s="15" t="s">
        <v>249</v>
      </c>
      <c r="O136" s="15" t="s">
        <v>470</v>
      </c>
      <c r="P136" s="15" t="s">
        <v>488</v>
      </c>
      <c r="Q136" s="15" t="s">
        <v>22807</v>
      </c>
      <c r="R136" s="15" t="s">
        <v>21810</v>
      </c>
      <c r="S136" s="15">
        <v>25480276</v>
      </c>
      <c r="T136" s="15">
        <v>25480276</v>
      </c>
      <c r="U136" s="15" t="s">
        <v>15769</v>
      </c>
      <c r="V136" s="15" t="s">
        <v>489</v>
      </c>
      <c r="W136" s="4"/>
      <c r="X136" s="4" t="s">
        <v>41</v>
      </c>
      <c r="Y136" s="4" t="s">
        <v>490</v>
      </c>
      <c r="Z136" s="4"/>
      <c r="AB136" s="25"/>
      <c r="AC136" s="25"/>
      <c r="AD136" s="25"/>
    </row>
    <row r="137" spans="1:30" x14ac:dyDescent="0.35">
      <c r="A137" s="15" t="s">
        <v>6687</v>
      </c>
      <c r="B137" s="15" t="s">
        <v>7536</v>
      </c>
      <c r="D137" s="15" t="s">
        <v>399</v>
      </c>
      <c r="E137" s="15" t="s">
        <v>491</v>
      </c>
      <c r="F137" s="15" t="s">
        <v>492</v>
      </c>
      <c r="G137" s="5" t="s">
        <v>55</v>
      </c>
      <c r="H137" s="5" t="s">
        <v>5</v>
      </c>
      <c r="I137" s="5" t="s">
        <v>72</v>
      </c>
      <c r="J137" s="5" t="s">
        <v>2</v>
      </c>
      <c r="K137" s="5" t="s">
        <v>8</v>
      </c>
      <c r="L137" s="5" t="s">
        <v>12870</v>
      </c>
      <c r="M137" s="15" t="s">
        <v>249</v>
      </c>
      <c r="N137" s="15" t="s">
        <v>249</v>
      </c>
      <c r="O137" s="15" t="s">
        <v>470</v>
      </c>
      <c r="P137" s="15" t="s">
        <v>493</v>
      </c>
      <c r="Q137" s="15" t="s">
        <v>22807</v>
      </c>
      <c r="R137" s="15" t="s">
        <v>19277</v>
      </c>
      <c r="S137" s="15">
        <v>25480255</v>
      </c>
      <c r="T137" s="15"/>
      <c r="U137" s="15" t="s">
        <v>15770</v>
      </c>
      <c r="V137" s="15" t="s">
        <v>13154</v>
      </c>
      <c r="W137" s="4"/>
      <c r="X137" s="4" t="s">
        <v>41</v>
      </c>
      <c r="Y137" s="4" t="s">
        <v>494</v>
      </c>
      <c r="Z137" s="4"/>
      <c r="AB137" s="25"/>
      <c r="AC137" s="25"/>
      <c r="AD137" s="25"/>
    </row>
    <row r="138" spans="1:30" x14ac:dyDescent="0.35">
      <c r="A138" s="15" t="s">
        <v>717</v>
      </c>
      <c r="B138" s="15" t="s">
        <v>716</v>
      </c>
      <c r="D138" s="15" t="s">
        <v>392</v>
      </c>
      <c r="E138" s="15" t="s">
        <v>496</v>
      </c>
      <c r="F138" s="15" t="s">
        <v>497</v>
      </c>
      <c r="G138" s="5" t="s">
        <v>55</v>
      </c>
      <c r="H138" s="5" t="s">
        <v>5</v>
      </c>
      <c r="I138" s="5" t="s">
        <v>41</v>
      </c>
      <c r="J138" s="5" t="s">
        <v>4</v>
      </c>
      <c r="K138" s="5" t="s">
        <v>7</v>
      </c>
      <c r="L138" s="5" t="s">
        <v>12650</v>
      </c>
      <c r="M138" s="15" t="s">
        <v>42</v>
      </c>
      <c r="N138" s="15" t="s">
        <v>55</v>
      </c>
      <c r="O138" s="15" t="s">
        <v>475</v>
      </c>
      <c r="P138" s="15" t="s">
        <v>498</v>
      </c>
      <c r="Q138" s="15" t="s">
        <v>22807</v>
      </c>
      <c r="R138" s="15" t="s">
        <v>9118</v>
      </c>
      <c r="S138" s="15">
        <v>25440178</v>
      </c>
      <c r="T138" s="15">
        <v>25440178</v>
      </c>
      <c r="U138" s="15" t="s">
        <v>15771</v>
      </c>
      <c r="V138" s="15" t="s">
        <v>9093</v>
      </c>
      <c r="W138" s="4"/>
      <c r="X138" s="4" t="s">
        <v>41</v>
      </c>
      <c r="Y138" s="4" t="s">
        <v>499</v>
      </c>
      <c r="Z138" s="4"/>
      <c r="AB138" s="25"/>
      <c r="AC138" s="25"/>
      <c r="AD138" s="25"/>
    </row>
    <row r="139" spans="1:30" x14ac:dyDescent="0.35">
      <c r="A139" s="15" t="s">
        <v>6585</v>
      </c>
      <c r="B139" s="15" t="s">
        <v>7471</v>
      </c>
      <c r="D139" s="15" t="s">
        <v>405</v>
      </c>
      <c r="E139" s="15" t="s">
        <v>501</v>
      </c>
      <c r="F139" s="15" t="s">
        <v>502</v>
      </c>
      <c r="G139" s="5" t="s">
        <v>55</v>
      </c>
      <c r="H139" s="5" t="s">
        <v>5</v>
      </c>
      <c r="I139" s="5" t="s">
        <v>41</v>
      </c>
      <c r="J139" s="5" t="s">
        <v>4</v>
      </c>
      <c r="K139" s="5" t="s">
        <v>7</v>
      </c>
      <c r="L139" s="5" t="s">
        <v>12650</v>
      </c>
      <c r="M139" s="15" t="s">
        <v>42</v>
      </c>
      <c r="N139" s="15" t="s">
        <v>55</v>
      </c>
      <c r="O139" s="15" t="s">
        <v>475</v>
      </c>
      <c r="P139" s="15" t="s">
        <v>475</v>
      </c>
      <c r="Q139" s="15" t="s">
        <v>22807</v>
      </c>
      <c r="R139" s="15" t="s">
        <v>503</v>
      </c>
      <c r="S139" s="15">
        <v>25440022</v>
      </c>
      <c r="T139" s="15">
        <v>25440022</v>
      </c>
      <c r="U139" s="15" t="s">
        <v>7007</v>
      </c>
      <c r="V139" s="15" t="s">
        <v>9105</v>
      </c>
      <c r="W139" s="4"/>
      <c r="X139" s="4" t="s">
        <v>41</v>
      </c>
      <c r="Y139" s="4" t="s">
        <v>504</v>
      </c>
      <c r="Z139" s="4"/>
      <c r="AB139" s="25"/>
      <c r="AC139" s="25"/>
      <c r="AD139" s="25"/>
    </row>
    <row r="140" spans="1:30" x14ac:dyDescent="0.35">
      <c r="A140" s="15" t="s">
        <v>6437</v>
      </c>
      <c r="B140" s="15" t="s">
        <v>7397</v>
      </c>
      <c r="D140" s="15" t="s">
        <v>394</v>
      </c>
      <c r="E140" s="15" t="s">
        <v>505</v>
      </c>
      <c r="F140" s="15" t="s">
        <v>506</v>
      </c>
      <c r="G140" s="5" t="s">
        <v>55</v>
      </c>
      <c r="H140" s="5" t="s">
        <v>5</v>
      </c>
      <c r="I140" s="5" t="s">
        <v>72</v>
      </c>
      <c r="J140" s="5" t="s">
        <v>2</v>
      </c>
      <c r="K140" s="5" t="s">
        <v>8</v>
      </c>
      <c r="L140" s="5" t="s">
        <v>12870</v>
      </c>
      <c r="M140" s="15" t="s">
        <v>249</v>
      </c>
      <c r="N140" s="15" t="s">
        <v>249</v>
      </c>
      <c r="O140" s="15" t="s">
        <v>470</v>
      </c>
      <c r="P140" s="15" t="s">
        <v>507</v>
      </c>
      <c r="Q140" s="15" t="s">
        <v>22807</v>
      </c>
      <c r="R140" s="15" t="s">
        <v>21139</v>
      </c>
      <c r="S140" s="15">
        <v>25489929</v>
      </c>
      <c r="T140" s="15"/>
      <c r="U140" s="15" t="s">
        <v>17430</v>
      </c>
      <c r="V140" s="15" t="s">
        <v>9152</v>
      </c>
      <c r="W140" s="4"/>
      <c r="X140" s="4" t="s">
        <v>41</v>
      </c>
      <c r="Y140" s="4" t="s">
        <v>13155</v>
      </c>
      <c r="Z140" s="4"/>
      <c r="AB140" s="25"/>
      <c r="AC140" s="25"/>
      <c r="AD140" s="25"/>
    </row>
    <row r="141" spans="1:30" x14ac:dyDescent="0.35">
      <c r="A141" s="15" t="s">
        <v>533</v>
      </c>
      <c r="B141" s="15" t="s">
        <v>8703</v>
      </c>
      <c r="D141" s="15" t="s">
        <v>388</v>
      </c>
      <c r="E141" s="15" t="s">
        <v>509</v>
      </c>
      <c r="F141" s="15" t="s">
        <v>510</v>
      </c>
      <c r="G141" s="5" t="s">
        <v>55</v>
      </c>
      <c r="H141" s="5" t="s">
        <v>5</v>
      </c>
      <c r="I141" s="5" t="s">
        <v>41</v>
      </c>
      <c r="J141" s="5" t="s">
        <v>4</v>
      </c>
      <c r="K141" s="5" t="s">
        <v>3</v>
      </c>
      <c r="L141" s="5" t="s">
        <v>12646</v>
      </c>
      <c r="M141" s="15" t="s">
        <v>42</v>
      </c>
      <c r="N141" s="15" t="s">
        <v>55</v>
      </c>
      <c r="O141" s="15" t="s">
        <v>59</v>
      </c>
      <c r="P141" s="15" t="s">
        <v>511</v>
      </c>
      <c r="Q141" s="15" t="s">
        <v>22807</v>
      </c>
      <c r="R141" s="15" t="s">
        <v>22866</v>
      </c>
      <c r="S141" s="15">
        <v>25000757</v>
      </c>
      <c r="T141" s="15">
        <v>25000757</v>
      </c>
      <c r="U141" s="15" t="s">
        <v>15772</v>
      </c>
      <c r="V141" s="15" t="s">
        <v>222</v>
      </c>
      <c r="W141" s="4"/>
      <c r="X141" s="4" t="s">
        <v>41</v>
      </c>
      <c r="Y141" s="4" t="s">
        <v>513</v>
      </c>
      <c r="Z141" s="4"/>
      <c r="AB141" s="25"/>
      <c r="AC141" s="25"/>
      <c r="AD141" s="25"/>
    </row>
    <row r="142" spans="1:30" x14ac:dyDescent="0.35">
      <c r="A142" s="15" t="s">
        <v>319</v>
      </c>
      <c r="B142" s="15" t="s">
        <v>318</v>
      </c>
      <c r="D142" s="15" t="s">
        <v>397</v>
      </c>
      <c r="E142" s="15" t="s">
        <v>514</v>
      </c>
      <c r="F142" s="15" t="s">
        <v>515</v>
      </c>
      <c r="G142" s="5" t="s">
        <v>55</v>
      </c>
      <c r="H142" s="5" t="s">
        <v>4</v>
      </c>
      <c r="I142" s="5" t="s">
        <v>41</v>
      </c>
      <c r="J142" s="5" t="s">
        <v>4</v>
      </c>
      <c r="K142" s="5" t="s">
        <v>11</v>
      </c>
      <c r="L142" s="5" t="s">
        <v>12653</v>
      </c>
      <c r="M142" s="15" t="s">
        <v>42</v>
      </c>
      <c r="N142" s="15" t="s">
        <v>55</v>
      </c>
      <c r="O142" s="15" t="s">
        <v>461</v>
      </c>
      <c r="P142" s="15" t="s">
        <v>515</v>
      </c>
      <c r="Q142" s="15" t="s">
        <v>22807</v>
      </c>
      <c r="R142" s="15" t="s">
        <v>6986</v>
      </c>
      <c r="S142" s="15">
        <v>25402465</v>
      </c>
      <c r="T142" s="15">
        <v>25402465</v>
      </c>
      <c r="U142" s="15" t="s">
        <v>15773</v>
      </c>
      <c r="V142" s="15" t="s">
        <v>9126</v>
      </c>
      <c r="W142" s="4"/>
      <c r="X142" s="4" t="s">
        <v>41</v>
      </c>
      <c r="Y142" s="4" t="s">
        <v>516</v>
      </c>
      <c r="Z142" s="4"/>
      <c r="AB142" s="25"/>
      <c r="AC142" s="25"/>
      <c r="AD142" s="25"/>
    </row>
    <row r="143" spans="1:30" x14ac:dyDescent="0.35">
      <c r="A143" s="15" t="s">
        <v>723</v>
      </c>
      <c r="B143" s="15" t="s">
        <v>715</v>
      </c>
      <c r="D143" s="15" t="s">
        <v>381</v>
      </c>
      <c r="E143" s="15" t="s">
        <v>517</v>
      </c>
      <c r="F143" s="15" t="s">
        <v>518</v>
      </c>
      <c r="G143" s="5" t="s">
        <v>55</v>
      </c>
      <c r="H143" s="5" t="s">
        <v>5</v>
      </c>
      <c r="I143" s="5" t="s">
        <v>41</v>
      </c>
      <c r="J143" s="5" t="s">
        <v>4</v>
      </c>
      <c r="K143" s="5" t="s">
        <v>11</v>
      </c>
      <c r="L143" s="5" t="s">
        <v>12653</v>
      </c>
      <c r="M143" s="15" t="s">
        <v>42</v>
      </c>
      <c r="N143" s="15" t="s">
        <v>55</v>
      </c>
      <c r="O143" s="15" t="s">
        <v>461</v>
      </c>
      <c r="P143" s="15" t="s">
        <v>518</v>
      </c>
      <c r="Q143" s="15" t="s">
        <v>22807</v>
      </c>
      <c r="R143" s="15" t="s">
        <v>19876</v>
      </c>
      <c r="S143" s="15">
        <v>25402708</v>
      </c>
      <c r="T143" s="15">
        <v>25402708</v>
      </c>
      <c r="U143" s="15" t="s">
        <v>18574</v>
      </c>
      <c r="V143" s="15" t="s">
        <v>6983</v>
      </c>
      <c r="W143" s="4"/>
      <c r="X143" s="4" t="s">
        <v>41</v>
      </c>
      <c r="Y143" s="4" t="s">
        <v>520</v>
      </c>
      <c r="Z143" s="4"/>
      <c r="AB143" s="25"/>
      <c r="AC143" s="25"/>
      <c r="AD143" s="25"/>
    </row>
    <row r="144" spans="1:30" x14ac:dyDescent="0.35">
      <c r="A144" s="15" t="s">
        <v>8061</v>
      </c>
      <c r="B144" s="15" t="s">
        <v>8063</v>
      </c>
      <c r="D144" s="15" t="s">
        <v>521</v>
      </c>
      <c r="E144" s="15" t="s">
        <v>522</v>
      </c>
      <c r="F144" s="15" t="s">
        <v>523</v>
      </c>
      <c r="G144" s="5" t="s">
        <v>55</v>
      </c>
      <c r="H144" s="5" t="s">
        <v>5</v>
      </c>
      <c r="I144" s="5" t="s">
        <v>41</v>
      </c>
      <c r="J144" s="5" t="s">
        <v>4</v>
      </c>
      <c r="K144" s="5" t="s">
        <v>10</v>
      </c>
      <c r="L144" s="5" t="s">
        <v>12652</v>
      </c>
      <c r="M144" s="15" t="s">
        <v>42</v>
      </c>
      <c r="N144" s="15" t="s">
        <v>55</v>
      </c>
      <c r="O144" s="15" t="s">
        <v>453</v>
      </c>
      <c r="P144" s="15" t="s">
        <v>524</v>
      </c>
      <c r="Q144" s="15" t="s">
        <v>22807</v>
      </c>
      <c r="R144" s="15" t="s">
        <v>21811</v>
      </c>
      <c r="S144" s="15">
        <v>25441140</v>
      </c>
      <c r="T144" s="15">
        <v>25441140</v>
      </c>
      <c r="U144" s="15" t="s">
        <v>19279</v>
      </c>
      <c r="V144" s="15" t="s">
        <v>360</v>
      </c>
      <c r="W144" s="4"/>
      <c r="X144" s="4" t="s">
        <v>41</v>
      </c>
      <c r="Y144" s="4" t="s">
        <v>526</v>
      </c>
      <c r="Z144" s="4"/>
      <c r="AB144" s="25"/>
      <c r="AC144" s="25"/>
      <c r="AD144" s="25"/>
    </row>
    <row r="145" spans="1:30" x14ac:dyDescent="0.35">
      <c r="A145" s="15" t="s">
        <v>539</v>
      </c>
      <c r="B145" s="15" t="s">
        <v>7005</v>
      </c>
      <c r="D145" s="15" t="s">
        <v>8667</v>
      </c>
      <c r="E145" s="15" t="s">
        <v>527</v>
      </c>
      <c r="F145" s="15" t="s">
        <v>528</v>
      </c>
      <c r="G145" s="5" t="s">
        <v>55</v>
      </c>
      <c r="H145" s="5" t="s">
        <v>5</v>
      </c>
      <c r="I145" s="5" t="s">
        <v>72</v>
      </c>
      <c r="J145" s="5" t="s">
        <v>2</v>
      </c>
      <c r="K145" s="5" t="s">
        <v>8</v>
      </c>
      <c r="L145" s="5" t="s">
        <v>12870</v>
      </c>
      <c r="M145" s="15" t="s">
        <v>249</v>
      </c>
      <c r="N145" s="15" t="s">
        <v>249</v>
      </c>
      <c r="O145" s="15" t="s">
        <v>470</v>
      </c>
      <c r="P145" s="15" t="s">
        <v>529</v>
      </c>
      <c r="Q145" s="15" t="s">
        <v>22807</v>
      </c>
      <c r="R145" s="15" t="s">
        <v>21140</v>
      </c>
      <c r="S145" s="15">
        <v>25480085</v>
      </c>
      <c r="T145" s="15">
        <v>25480085</v>
      </c>
      <c r="U145" s="15" t="s">
        <v>15774</v>
      </c>
      <c r="V145" s="15" t="s">
        <v>9158</v>
      </c>
      <c r="W145" s="4"/>
      <c r="X145" s="4" t="s">
        <v>41</v>
      </c>
      <c r="Y145" s="4" t="s">
        <v>530</v>
      </c>
      <c r="Z145" s="4" t="s">
        <v>41</v>
      </c>
      <c r="AA145" s="4" t="s">
        <v>531</v>
      </c>
      <c r="AB145" s="25" t="s">
        <v>21118</v>
      </c>
      <c r="AC145" s="25"/>
      <c r="AD145" s="25"/>
    </row>
    <row r="146" spans="1:30" x14ac:dyDescent="0.35">
      <c r="A146" s="15" t="s">
        <v>597</v>
      </c>
      <c r="B146" s="15" t="s">
        <v>596</v>
      </c>
      <c r="D146" s="15" t="s">
        <v>7729</v>
      </c>
      <c r="E146" s="15" t="s">
        <v>7205</v>
      </c>
      <c r="F146" s="15" t="s">
        <v>13156</v>
      </c>
      <c r="G146" s="5" t="s">
        <v>55</v>
      </c>
      <c r="H146" s="5" t="s">
        <v>4</v>
      </c>
      <c r="I146" s="5" t="s">
        <v>41</v>
      </c>
      <c r="J146" s="5" t="s">
        <v>7</v>
      </c>
      <c r="K146" s="5" t="s">
        <v>7</v>
      </c>
      <c r="L146" s="5" t="s">
        <v>12675</v>
      </c>
      <c r="M146" s="15" t="s">
        <v>42</v>
      </c>
      <c r="N146" s="15" t="s">
        <v>532</v>
      </c>
      <c r="O146" s="15" t="s">
        <v>343</v>
      </c>
      <c r="P146" s="15" t="s">
        <v>7207</v>
      </c>
      <c r="Q146" s="15" t="s">
        <v>22807</v>
      </c>
      <c r="R146" s="15" t="s">
        <v>21812</v>
      </c>
      <c r="S146" s="15">
        <v>22544107</v>
      </c>
      <c r="T146" s="15"/>
      <c r="U146" s="15" t="s">
        <v>15775</v>
      </c>
      <c r="V146" s="15" t="s">
        <v>1294</v>
      </c>
      <c r="W146" s="4"/>
      <c r="X146" s="4" t="s">
        <v>41</v>
      </c>
      <c r="Y146" s="4" t="s">
        <v>7206</v>
      </c>
      <c r="Z146" s="4"/>
      <c r="AB146" s="25"/>
      <c r="AC146" s="25"/>
      <c r="AD146" s="25"/>
    </row>
    <row r="147" spans="1:30" x14ac:dyDescent="0.35">
      <c r="A147" s="15" t="s">
        <v>9086</v>
      </c>
      <c r="B147" s="15" t="s">
        <v>594</v>
      </c>
      <c r="D147" s="15" t="s">
        <v>8703</v>
      </c>
      <c r="E147" s="15" t="s">
        <v>533</v>
      </c>
      <c r="F147" s="15" t="s">
        <v>534</v>
      </c>
      <c r="G147" s="5" t="s">
        <v>55</v>
      </c>
      <c r="H147" s="5" t="s">
        <v>4</v>
      </c>
      <c r="I147" s="5" t="s">
        <v>41</v>
      </c>
      <c r="J147" s="5" t="s">
        <v>7</v>
      </c>
      <c r="K147" s="5" t="s">
        <v>8</v>
      </c>
      <c r="L147" s="5" t="s">
        <v>12676</v>
      </c>
      <c r="M147" s="15" t="s">
        <v>42</v>
      </c>
      <c r="N147" s="15" t="s">
        <v>532</v>
      </c>
      <c r="O147" s="15" t="s">
        <v>535</v>
      </c>
      <c r="P147" s="15" t="s">
        <v>536</v>
      </c>
      <c r="Q147" s="15" t="s">
        <v>22807</v>
      </c>
      <c r="R147" s="15" t="s">
        <v>18570</v>
      </c>
      <c r="S147" s="15">
        <v>22300709</v>
      </c>
      <c r="T147" s="15">
        <v>25009915</v>
      </c>
      <c r="U147" s="15" t="s">
        <v>15776</v>
      </c>
      <c r="V147" s="15" t="s">
        <v>537</v>
      </c>
      <c r="W147" s="4"/>
      <c r="X147" s="4" t="s">
        <v>41</v>
      </c>
      <c r="Y147" s="4" t="s">
        <v>331</v>
      </c>
      <c r="Z147" s="4"/>
      <c r="AB147" s="25"/>
      <c r="AC147" s="25"/>
      <c r="AD147" s="25"/>
    </row>
    <row r="148" spans="1:30" x14ac:dyDescent="0.35">
      <c r="A148" s="15" t="s">
        <v>9089</v>
      </c>
      <c r="B148" s="15" t="s">
        <v>126</v>
      </c>
      <c r="D148" s="15" t="s">
        <v>7005</v>
      </c>
      <c r="E148" s="15" t="s">
        <v>539</v>
      </c>
      <c r="F148" s="15" t="s">
        <v>540</v>
      </c>
      <c r="G148" s="5" t="s">
        <v>55</v>
      </c>
      <c r="H148" s="5" t="s">
        <v>4</v>
      </c>
      <c r="I148" s="5" t="s">
        <v>41</v>
      </c>
      <c r="J148" s="5" t="s">
        <v>7</v>
      </c>
      <c r="K148" s="5" t="s">
        <v>6</v>
      </c>
      <c r="L148" s="5" t="s">
        <v>12674</v>
      </c>
      <c r="M148" s="15" t="s">
        <v>42</v>
      </c>
      <c r="N148" s="15" t="s">
        <v>532</v>
      </c>
      <c r="O148" s="15" t="s">
        <v>21813</v>
      </c>
      <c r="P148" s="15" t="s">
        <v>541</v>
      </c>
      <c r="Q148" s="15" t="s">
        <v>22807</v>
      </c>
      <c r="R148" s="15" t="s">
        <v>21814</v>
      </c>
      <c r="S148" s="15">
        <v>25401044</v>
      </c>
      <c r="T148" s="15">
        <v>25402226</v>
      </c>
      <c r="U148" s="15" t="s">
        <v>15777</v>
      </c>
      <c r="V148" s="15" t="s">
        <v>9083</v>
      </c>
      <c r="W148" s="4"/>
      <c r="X148" s="4" t="s">
        <v>41</v>
      </c>
      <c r="Y148" s="4" t="s">
        <v>542</v>
      </c>
      <c r="Z148" s="4"/>
      <c r="AB148" s="25"/>
      <c r="AC148" s="25"/>
      <c r="AD148" s="25"/>
    </row>
    <row r="149" spans="1:30" x14ac:dyDescent="0.35">
      <c r="A149" s="15" t="s">
        <v>6814</v>
      </c>
      <c r="B149" s="15" t="s">
        <v>7694</v>
      </c>
      <c r="D149" s="15" t="s">
        <v>7730</v>
      </c>
      <c r="E149" s="15" t="s">
        <v>544</v>
      </c>
      <c r="F149" s="15" t="s">
        <v>545</v>
      </c>
      <c r="G149" s="5" t="s">
        <v>55</v>
      </c>
      <c r="H149" s="5" t="s">
        <v>4</v>
      </c>
      <c r="I149" s="5" t="s">
        <v>41</v>
      </c>
      <c r="J149" s="5" t="s">
        <v>7</v>
      </c>
      <c r="K149" s="5" t="s">
        <v>5</v>
      </c>
      <c r="L149" s="5" t="s">
        <v>12673</v>
      </c>
      <c r="M149" s="15" t="s">
        <v>42</v>
      </c>
      <c r="N149" s="15" t="s">
        <v>532</v>
      </c>
      <c r="O149" s="15" t="s">
        <v>546</v>
      </c>
      <c r="P149" s="15" t="s">
        <v>9101</v>
      </c>
      <c r="Q149" s="15" t="s">
        <v>22807</v>
      </c>
      <c r="R149" s="15" t="s">
        <v>19283</v>
      </c>
      <c r="S149" s="15">
        <v>25401343</v>
      </c>
      <c r="T149" s="15">
        <v>25401343</v>
      </c>
      <c r="U149" s="15" t="s">
        <v>21141</v>
      </c>
      <c r="V149" s="15" t="s">
        <v>9102</v>
      </c>
      <c r="W149" s="4"/>
      <c r="X149" s="4" t="s">
        <v>41</v>
      </c>
      <c r="Y149" s="4" t="s">
        <v>547</v>
      </c>
      <c r="Z149" s="4"/>
      <c r="AB149" s="25"/>
      <c r="AC149" s="25"/>
      <c r="AD149" s="25"/>
    </row>
    <row r="150" spans="1:30" x14ac:dyDescent="0.35">
      <c r="A150" s="15" t="s">
        <v>496</v>
      </c>
      <c r="B150" s="15" t="s">
        <v>392</v>
      </c>
      <c r="D150" s="15" t="s">
        <v>551</v>
      </c>
      <c r="E150" s="15" t="s">
        <v>552</v>
      </c>
      <c r="F150" s="15" t="s">
        <v>553</v>
      </c>
      <c r="G150" s="5" t="s">
        <v>55</v>
      </c>
      <c r="H150" s="5" t="s">
        <v>3</v>
      </c>
      <c r="I150" s="5" t="s">
        <v>41</v>
      </c>
      <c r="J150" s="5" t="s">
        <v>7</v>
      </c>
      <c r="K150" s="5" t="s">
        <v>8</v>
      </c>
      <c r="L150" s="5" t="s">
        <v>12676</v>
      </c>
      <c r="M150" s="15" t="s">
        <v>42</v>
      </c>
      <c r="N150" s="15" t="s">
        <v>532</v>
      </c>
      <c r="O150" s="15" t="s">
        <v>535</v>
      </c>
      <c r="P150" s="15" t="s">
        <v>9110</v>
      </c>
      <c r="Q150" s="15" t="s">
        <v>22807</v>
      </c>
      <c r="R150" s="15" t="s">
        <v>19280</v>
      </c>
      <c r="S150" s="15">
        <v>22703567</v>
      </c>
      <c r="T150" s="15">
        <v>22703567</v>
      </c>
      <c r="U150" s="15" t="s">
        <v>15778</v>
      </c>
      <c r="V150" s="15" t="s">
        <v>22867</v>
      </c>
      <c r="W150" s="4"/>
      <c r="X150" s="4" t="s">
        <v>41</v>
      </c>
      <c r="Y150" s="4" t="s">
        <v>555</v>
      </c>
      <c r="Z150" s="4"/>
      <c r="AB150" s="25" t="s">
        <v>21118</v>
      </c>
      <c r="AC150" s="25"/>
      <c r="AD150" s="25"/>
    </row>
    <row r="151" spans="1:30" x14ac:dyDescent="0.35">
      <c r="A151" s="15" t="s">
        <v>414</v>
      </c>
      <c r="B151" s="15" t="s">
        <v>413</v>
      </c>
      <c r="D151" s="15" t="s">
        <v>416</v>
      </c>
      <c r="E151" s="15" t="s">
        <v>557</v>
      </c>
      <c r="F151" s="15" t="s">
        <v>174</v>
      </c>
      <c r="G151" s="5" t="s">
        <v>55</v>
      </c>
      <c r="H151" s="5" t="s">
        <v>4</v>
      </c>
      <c r="I151" s="5" t="s">
        <v>41</v>
      </c>
      <c r="J151" s="5" t="s">
        <v>7</v>
      </c>
      <c r="K151" s="5" t="s">
        <v>4</v>
      </c>
      <c r="L151" s="5" t="s">
        <v>12672</v>
      </c>
      <c r="M151" s="15" t="s">
        <v>42</v>
      </c>
      <c r="N151" s="15" t="s">
        <v>532</v>
      </c>
      <c r="O151" s="15" t="s">
        <v>558</v>
      </c>
      <c r="P151" s="15" t="s">
        <v>174</v>
      </c>
      <c r="Q151" s="15" t="s">
        <v>22807</v>
      </c>
      <c r="R151" s="15" t="s">
        <v>18575</v>
      </c>
      <c r="S151" s="15">
        <v>24166592</v>
      </c>
      <c r="T151" s="15">
        <v>24166592</v>
      </c>
      <c r="U151" s="15" t="s">
        <v>15779</v>
      </c>
      <c r="V151" s="15" t="s">
        <v>9114</v>
      </c>
      <c r="W151" s="4"/>
      <c r="X151" s="4" t="s">
        <v>41</v>
      </c>
      <c r="Y151" s="4" t="s">
        <v>559</v>
      </c>
      <c r="Z151" s="4"/>
      <c r="AB151" s="25"/>
      <c r="AC151" s="25"/>
      <c r="AD151" s="25"/>
    </row>
    <row r="152" spans="1:30" x14ac:dyDescent="0.35">
      <c r="A152" s="15" t="s">
        <v>784</v>
      </c>
      <c r="B152" s="15" t="s">
        <v>7722</v>
      </c>
      <c r="D152" s="15" t="s">
        <v>427</v>
      </c>
      <c r="E152" s="15" t="s">
        <v>7255</v>
      </c>
      <c r="F152" s="15" t="s">
        <v>7257</v>
      </c>
      <c r="G152" s="5" t="s">
        <v>55</v>
      </c>
      <c r="H152" s="5" t="s">
        <v>7</v>
      </c>
      <c r="I152" s="5" t="s">
        <v>41</v>
      </c>
      <c r="J152" s="5" t="s">
        <v>7</v>
      </c>
      <c r="K152" s="5" t="s">
        <v>4</v>
      </c>
      <c r="L152" s="5" t="s">
        <v>12672</v>
      </c>
      <c r="M152" s="15" t="s">
        <v>42</v>
      </c>
      <c r="N152" s="15" t="s">
        <v>532</v>
      </c>
      <c r="O152" s="15" t="s">
        <v>558</v>
      </c>
      <c r="P152" s="15" t="s">
        <v>7258</v>
      </c>
      <c r="Q152" s="15" t="s">
        <v>22807</v>
      </c>
      <c r="R152" s="15" t="s">
        <v>19293</v>
      </c>
      <c r="S152" s="15">
        <v>21460556</v>
      </c>
      <c r="T152" s="15">
        <v>24160556</v>
      </c>
      <c r="U152" s="15" t="s">
        <v>15780</v>
      </c>
      <c r="V152" s="15" t="s">
        <v>9115</v>
      </c>
      <c r="W152" s="4"/>
      <c r="X152" s="4" t="s">
        <v>41</v>
      </c>
      <c r="Y152" s="4" t="s">
        <v>7256</v>
      </c>
      <c r="Z152" s="4"/>
      <c r="AB152" s="25"/>
      <c r="AC152" s="25"/>
      <c r="AD152" s="25"/>
    </row>
    <row r="153" spans="1:30" x14ac:dyDescent="0.35">
      <c r="A153" s="15" t="s">
        <v>8064</v>
      </c>
      <c r="B153" s="15" t="s">
        <v>8065</v>
      </c>
      <c r="D153" s="15" t="s">
        <v>440</v>
      </c>
      <c r="E153" s="15" t="s">
        <v>8791</v>
      </c>
      <c r="F153" s="15" t="s">
        <v>8793</v>
      </c>
      <c r="G153" s="5" t="s">
        <v>55</v>
      </c>
      <c r="H153" s="5" t="s">
        <v>4</v>
      </c>
      <c r="I153" s="5" t="s">
        <v>41</v>
      </c>
      <c r="J153" s="5" t="s">
        <v>7</v>
      </c>
      <c r="K153" s="5" t="s">
        <v>5</v>
      </c>
      <c r="L153" s="5" t="s">
        <v>12673</v>
      </c>
      <c r="M153" s="15" t="s">
        <v>42</v>
      </c>
      <c r="N153" s="15" t="s">
        <v>532</v>
      </c>
      <c r="O153" s="15" t="s">
        <v>546</v>
      </c>
      <c r="P153" s="15" t="s">
        <v>562</v>
      </c>
      <c r="Q153" s="15" t="s">
        <v>22807</v>
      </c>
      <c r="R153" s="15" t="s">
        <v>22868</v>
      </c>
      <c r="S153" s="15">
        <v>22017770</v>
      </c>
      <c r="T153" s="15"/>
      <c r="U153" s="15" t="s">
        <v>19877</v>
      </c>
      <c r="V153" s="15" t="s">
        <v>9128</v>
      </c>
      <c r="W153" s="4"/>
      <c r="X153" s="4" t="s">
        <v>41</v>
      </c>
      <c r="Y153" s="4" t="s">
        <v>8792</v>
      </c>
      <c r="Z153" s="4"/>
      <c r="AB153" s="25"/>
      <c r="AC153" s="25"/>
      <c r="AD153" s="25"/>
    </row>
    <row r="154" spans="1:30" x14ac:dyDescent="0.35">
      <c r="A154" s="15" t="s">
        <v>600</v>
      </c>
      <c r="B154" s="15" t="s">
        <v>579</v>
      </c>
      <c r="D154" s="15" t="s">
        <v>437</v>
      </c>
      <c r="E154" s="15" t="s">
        <v>563</v>
      </c>
      <c r="F154" s="15" t="s">
        <v>564</v>
      </c>
      <c r="G154" s="5" t="s">
        <v>55</v>
      </c>
      <c r="H154" s="5" t="s">
        <v>4</v>
      </c>
      <c r="I154" s="5" t="s">
        <v>41</v>
      </c>
      <c r="J154" s="5" t="s">
        <v>7</v>
      </c>
      <c r="K154" s="5" t="s">
        <v>4</v>
      </c>
      <c r="L154" s="5" t="s">
        <v>12672</v>
      </c>
      <c r="M154" s="15" t="s">
        <v>42</v>
      </c>
      <c r="N154" s="15" t="s">
        <v>532</v>
      </c>
      <c r="O154" s="15" t="s">
        <v>558</v>
      </c>
      <c r="P154" s="15" t="s">
        <v>565</v>
      </c>
      <c r="Q154" s="15" t="s">
        <v>22807</v>
      </c>
      <c r="R154" s="15" t="s">
        <v>21815</v>
      </c>
      <c r="S154" s="15">
        <v>24100111</v>
      </c>
      <c r="T154" s="15">
        <v>24100111</v>
      </c>
      <c r="U154" s="15" t="s">
        <v>18576</v>
      </c>
      <c r="V154" s="15" t="s">
        <v>9130</v>
      </c>
      <c r="W154" s="4"/>
      <c r="X154" s="4" t="s">
        <v>41</v>
      </c>
      <c r="Y154" s="4" t="s">
        <v>566</v>
      </c>
      <c r="Z154" s="4"/>
      <c r="AB154" s="25"/>
      <c r="AC154" s="25"/>
      <c r="AD154" s="25"/>
    </row>
    <row r="155" spans="1:30" x14ac:dyDescent="0.35">
      <c r="A155" s="15" t="s">
        <v>7188</v>
      </c>
      <c r="B155" s="15" t="s">
        <v>447</v>
      </c>
      <c r="D155" s="15" t="s">
        <v>444</v>
      </c>
      <c r="E155" s="15" t="s">
        <v>8073</v>
      </c>
      <c r="F155" s="15" t="s">
        <v>9131</v>
      </c>
      <c r="G155" s="5" t="s">
        <v>55</v>
      </c>
      <c r="H155" s="5" t="s">
        <v>4</v>
      </c>
      <c r="I155" s="5" t="s">
        <v>41</v>
      </c>
      <c r="J155" s="5" t="s">
        <v>7</v>
      </c>
      <c r="K155" s="5" t="s">
        <v>7</v>
      </c>
      <c r="L155" s="5" t="s">
        <v>12675</v>
      </c>
      <c r="M155" s="15" t="s">
        <v>42</v>
      </c>
      <c r="N155" s="15" t="s">
        <v>532</v>
      </c>
      <c r="O155" s="15" t="s">
        <v>343</v>
      </c>
      <c r="P155" s="15" t="s">
        <v>343</v>
      </c>
      <c r="Q155" s="15" t="s">
        <v>22807</v>
      </c>
      <c r="R155" s="15" t="s">
        <v>21142</v>
      </c>
      <c r="S155" s="15">
        <v>25400055</v>
      </c>
      <c r="T155" s="15">
        <v>25400055</v>
      </c>
      <c r="U155" s="15" t="s">
        <v>13159</v>
      </c>
      <c r="V155" s="15" t="s">
        <v>9132</v>
      </c>
      <c r="W155" s="4"/>
      <c r="X155" s="4" t="s">
        <v>41</v>
      </c>
      <c r="Y155" s="4" t="s">
        <v>7836</v>
      </c>
      <c r="Z155" s="4"/>
      <c r="AB155" s="25"/>
      <c r="AC155" s="25"/>
      <c r="AD155" s="25"/>
    </row>
    <row r="156" spans="1:30" x14ac:dyDescent="0.35">
      <c r="A156" s="15" t="s">
        <v>452</v>
      </c>
      <c r="B156" s="15" t="s">
        <v>7426</v>
      </c>
      <c r="D156" s="15" t="s">
        <v>447</v>
      </c>
      <c r="E156" s="15" t="s">
        <v>7188</v>
      </c>
      <c r="F156" s="15" t="s">
        <v>7190</v>
      </c>
      <c r="G156" s="5" t="s">
        <v>55</v>
      </c>
      <c r="H156" s="5" t="s">
        <v>7</v>
      </c>
      <c r="I156" s="5" t="s">
        <v>41</v>
      </c>
      <c r="J156" s="5" t="s">
        <v>17</v>
      </c>
      <c r="K156" s="5" t="s">
        <v>5</v>
      </c>
      <c r="L156" s="5" t="s">
        <v>12709</v>
      </c>
      <c r="M156" s="15" t="s">
        <v>42</v>
      </c>
      <c r="N156" s="15" t="s">
        <v>21816</v>
      </c>
      <c r="O156" s="15" t="s">
        <v>785</v>
      </c>
      <c r="P156" s="15" t="s">
        <v>7190</v>
      </c>
      <c r="Q156" s="15" t="s">
        <v>22807</v>
      </c>
      <c r="R156" s="15" t="s">
        <v>15867</v>
      </c>
      <c r="S156" s="15">
        <v>83689259</v>
      </c>
      <c r="T156" s="15"/>
      <c r="U156" s="15" t="s">
        <v>18577</v>
      </c>
      <c r="V156" s="15" t="s">
        <v>14148</v>
      </c>
      <c r="W156" s="4"/>
      <c r="X156" s="4" t="s">
        <v>41</v>
      </c>
      <c r="Y156" s="4" t="s">
        <v>7189</v>
      </c>
      <c r="Z156" s="4"/>
      <c r="AB156" s="25"/>
      <c r="AC156" s="25"/>
      <c r="AD156" s="25"/>
    </row>
    <row r="157" spans="1:30" x14ac:dyDescent="0.35">
      <c r="A157" s="15" t="s">
        <v>727</v>
      </c>
      <c r="B157" s="15" t="s">
        <v>377</v>
      </c>
      <c r="D157" s="15" t="s">
        <v>434</v>
      </c>
      <c r="E157" s="15" t="s">
        <v>9111</v>
      </c>
      <c r="F157" s="15" t="s">
        <v>9112</v>
      </c>
      <c r="G157" s="5" t="s">
        <v>55</v>
      </c>
      <c r="H157" s="5" t="s">
        <v>4</v>
      </c>
      <c r="I157" s="5" t="s">
        <v>41</v>
      </c>
      <c r="J157" s="5" t="s">
        <v>7</v>
      </c>
      <c r="K157" s="5" t="s">
        <v>4</v>
      </c>
      <c r="L157" s="5" t="s">
        <v>12672</v>
      </c>
      <c r="M157" s="15" t="s">
        <v>42</v>
      </c>
      <c r="N157" s="15" t="s">
        <v>532</v>
      </c>
      <c r="O157" s="15" t="s">
        <v>558</v>
      </c>
      <c r="P157" s="15" t="s">
        <v>9112</v>
      </c>
      <c r="Q157" s="15" t="s">
        <v>22807</v>
      </c>
      <c r="R157" s="15" t="s">
        <v>22869</v>
      </c>
      <c r="S157" s="15">
        <v>25444694</v>
      </c>
      <c r="T157" s="15"/>
      <c r="U157" s="15" t="s">
        <v>18578</v>
      </c>
      <c r="V157" s="15" t="s">
        <v>9113</v>
      </c>
      <c r="W157" s="4"/>
      <c r="X157" s="4" t="s">
        <v>41</v>
      </c>
      <c r="Y157" s="4" t="s">
        <v>7572</v>
      </c>
      <c r="Z157" s="4"/>
      <c r="AB157" s="25"/>
      <c r="AC157" s="25"/>
      <c r="AD157" s="25"/>
    </row>
    <row r="158" spans="1:30" x14ac:dyDescent="0.35">
      <c r="A158" s="15" t="s">
        <v>9097</v>
      </c>
      <c r="B158" s="15" t="s">
        <v>8696</v>
      </c>
      <c r="D158" s="15" t="s">
        <v>450</v>
      </c>
      <c r="E158" s="15" t="s">
        <v>570</v>
      </c>
      <c r="F158" s="15" t="s">
        <v>571</v>
      </c>
      <c r="G158" s="5" t="s">
        <v>55</v>
      </c>
      <c r="H158" s="5" t="s">
        <v>4</v>
      </c>
      <c r="I158" s="5" t="s">
        <v>41</v>
      </c>
      <c r="J158" s="5" t="s">
        <v>7</v>
      </c>
      <c r="K158" s="5" t="s">
        <v>3</v>
      </c>
      <c r="L158" s="5" t="s">
        <v>12671</v>
      </c>
      <c r="M158" s="15" t="s">
        <v>42</v>
      </c>
      <c r="N158" s="15" t="s">
        <v>532</v>
      </c>
      <c r="O158" s="15" t="s">
        <v>549</v>
      </c>
      <c r="P158" s="15" t="s">
        <v>549</v>
      </c>
      <c r="Q158" s="15" t="s">
        <v>22807</v>
      </c>
      <c r="R158" s="15" t="s">
        <v>22870</v>
      </c>
      <c r="S158" s="15">
        <v>22301231</v>
      </c>
      <c r="T158" s="15"/>
      <c r="U158" s="15" t="s">
        <v>18579</v>
      </c>
      <c r="V158" s="15" t="s">
        <v>13160</v>
      </c>
      <c r="W158" s="4"/>
      <c r="X158" s="4" t="s">
        <v>41</v>
      </c>
      <c r="Y158" s="4" t="s">
        <v>572</v>
      </c>
      <c r="Z158" s="4"/>
      <c r="AB158" s="25"/>
      <c r="AC158" s="25"/>
      <c r="AD158" s="25"/>
    </row>
    <row r="159" spans="1:30" x14ac:dyDescent="0.35">
      <c r="A159" s="15" t="s">
        <v>732</v>
      </c>
      <c r="B159" s="15" t="s">
        <v>689</v>
      </c>
      <c r="D159" s="15" t="s">
        <v>432</v>
      </c>
      <c r="E159" s="15" t="s">
        <v>574</v>
      </c>
      <c r="F159" s="15" t="s">
        <v>575</v>
      </c>
      <c r="G159" s="5" t="s">
        <v>55</v>
      </c>
      <c r="H159" s="5" t="s">
        <v>4</v>
      </c>
      <c r="I159" s="5" t="s">
        <v>41</v>
      </c>
      <c r="J159" s="5" t="s">
        <v>4</v>
      </c>
      <c r="K159" s="5" t="s">
        <v>11</v>
      </c>
      <c r="L159" s="5" t="s">
        <v>12653</v>
      </c>
      <c r="M159" s="15" t="s">
        <v>42</v>
      </c>
      <c r="N159" s="15" t="s">
        <v>55</v>
      </c>
      <c r="O159" s="15" t="s">
        <v>461</v>
      </c>
      <c r="P159" s="15" t="s">
        <v>575</v>
      </c>
      <c r="Q159" s="15" t="s">
        <v>22807</v>
      </c>
      <c r="R159" s="15" t="s">
        <v>13161</v>
      </c>
      <c r="S159" s="15">
        <v>22307342</v>
      </c>
      <c r="T159" s="15"/>
      <c r="U159" s="15" t="s">
        <v>19281</v>
      </c>
      <c r="V159" s="15" t="s">
        <v>9119</v>
      </c>
      <c r="W159" s="4"/>
      <c r="X159" s="4" t="s">
        <v>41</v>
      </c>
      <c r="Y159" s="4" t="s">
        <v>576</v>
      </c>
      <c r="Z159" s="4"/>
      <c r="AB159" s="25"/>
      <c r="AC159" s="25"/>
      <c r="AD159" s="25"/>
    </row>
    <row r="160" spans="1:30" x14ac:dyDescent="0.35">
      <c r="A160" s="15" t="s">
        <v>592</v>
      </c>
      <c r="B160" s="15" t="s">
        <v>530</v>
      </c>
      <c r="D160" s="15" t="s">
        <v>499</v>
      </c>
      <c r="E160" s="15" t="s">
        <v>577</v>
      </c>
      <c r="F160" s="15" t="s">
        <v>578</v>
      </c>
      <c r="G160" s="5" t="s">
        <v>55</v>
      </c>
      <c r="H160" s="5" t="s">
        <v>4</v>
      </c>
      <c r="I160" s="5" t="s">
        <v>41</v>
      </c>
      <c r="J160" s="5" t="s">
        <v>7</v>
      </c>
      <c r="K160" s="5" t="s">
        <v>8</v>
      </c>
      <c r="L160" s="5" t="s">
        <v>12676</v>
      </c>
      <c r="M160" s="15" t="s">
        <v>42</v>
      </c>
      <c r="N160" s="15" t="s">
        <v>532</v>
      </c>
      <c r="O160" s="15" t="s">
        <v>535</v>
      </c>
      <c r="P160" s="15" t="s">
        <v>578</v>
      </c>
      <c r="Q160" s="15" t="s">
        <v>22807</v>
      </c>
      <c r="R160" s="15" t="s">
        <v>21134</v>
      </c>
      <c r="S160" s="15">
        <v>22303791</v>
      </c>
      <c r="T160" s="15">
        <v>22300072</v>
      </c>
      <c r="U160" s="15" t="s">
        <v>17433</v>
      </c>
      <c r="V160" s="15" t="s">
        <v>9100</v>
      </c>
      <c r="W160" s="4"/>
      <c r="X160" s="4" t="s">
        <v>41</v>
      </c>
      <c r="Y160" s="4" t="s">
        <v>579</v>
      </c>
      <c r="Z160" s="4"/>
      <c r="AB160" s="25"/>
      <c r="AC160" s="25"/>
      <c r="AD160" s="25"/>
    </row>
    <row r="161" spans="1:30" x14ac:dyDescent="0.35">
      <c r="A161" s="15" t="s">
        <v>577</v>
      </c>
      <c r="B161" s="15" t="s">
        <v>499</v>
      </c>
      <c r="D161" s="15" t="s">
        <v>504</v>
      </c>
      <c r="E161" s="15" t="s">
        <v>581</v>
      </c>
      <c r="F161" s="15" t="s">
        <v>582</v>
      </c>
      <c r="G161" s="5" t="s">
        <v>15693</v>
      </c>
      <c r="H161" s="5" t="s">
        <v>4</v>
      </c>
      <c r="I161" s="5" t="s">
        <v>41</v>
      </c>
      <c r="J161" s="5" t="s">
        <v>7</v>
      </c>
      <c r="K161" s="5" t="s">
        <v>6</v>
      </c>
      <c r="L161" s="5" t="s">
        <v>12674</v>
      </c>
      <c r="M161" s="15" t="s">
        <v>42</v>
      </c>
      <c r="N161" s="15" t="s">
        <v>532</v>
      </c>
      <c r="O161" s="15" t="s">
        <v>21813</v>
      </c>
      <c r="P161" s="15" t="s">
        <v>582</v>
      </c>
      <c r="Q161" s="15" t="s">
        <v>22807</v>
      </c>
      <c r="R161" s="15" t="s">
        <v>19878</v>
      </c>
      <c r="S161" s="15">
        <v>25140418</v>
      </c>
      <c r="T161" s="15"/>
      <c r="U161" s="15" t="s">
        <v>14523</v>
      </c>
      <c r="V161" s="15" t="s">
        <v>22871</v>
      </c>
      <c r="W161" s="4"/>
      <c r="X161" s="4" t="s">
        <v>41</v>
      </c>
      <c r="Y161" s="4" t="s">
        <v>19089</v>
      </c>
      <c r="Z161" s="4"/>
      <c r="AB161" s="25"/>
      <c r="AC161" s="25"/>
      <c r="AD161" s="25"/>
    </row>
    <row r="162" spans="1:30" x14ac:dyDescent="0.35">
      <c r="A162" s="15" t="s">
        <v>544</v>
      </c>
      <c r="B162" s="15" t="s">
        <v>7730</v>
      </c>
      <c r="D162" s="15" t="s">
        <v>513</v>
      </c>
      <c r="E162" s="15" t="s">
        <v>583</v>
      </c>
      <c r="F162" s="15" t="s">
        <v>584</v>
      </c>
      <c r="G162" s="5" t="s">
        <v>55</v>
      </c>
      <c r="H162" s="5" t="s">
        <v>4</v>
      </c>
      <c r="I162" s="5" t="s">
        <v>41</v>
      </c>
      <c r="J162" s="5" t="s">
        <v>7</v>
      </c>
      <c r="K162" s="5" t="s">
        <v>2</v>
      </c>
      <c r="L162" s="5" t="s">
        <v>12670</v>
      </c>
      <c r="M162" s="15" t="s">
        <v>42</v>
      </c>
      <c r="N162" s="15" t="s">
        <v>532</v>
      </c>
      <c r="O162" s="15" t="s">
        <v>532</v>
      </c>
      <c r="P162" s="15" t="s">
        <v>13162</v>
      </c>
      <c r="Q162" s="15" t="s">
        <v>22807</v>
      </c>
      <c r="R162" s="15" t="s">
        <v>7008</v>
      </c>
      <c r="S162" s="15">
        <v>22308784</v>
      </c>
      <c r="T162" s="15"/>
      <c r="U162" s="15" t="s">
        <v>15781</v>
      </c>
      <c r="V162" s="15" t="s">
        <v>3684</v>
      </c>
      <c r="W162" s="4"/>
      <c r="X162" s="4" t="s">
        <v>41</v>
      </c>
      <c r="Y162" s="4" t="s">
        <v>585</v>
      </c>
      <c r="Z162" s="4"/>
      <c r="AB162" s="25"/>
      <c r="AC162" s="25"/>
      <c r="AD162" s="25"/>
    </row>
    <row r="163" spans="1:30" x14ac:dyDescent="0.35">
      <c r="A163" s="15" t="s">
        <v>9103</v>
      </c>
      <c r="B163" s="15" t="s">
        <v>422</v>
      </c>
      <c r="D163" s="15" t="s">
        <v>465</v>
      </c>
      <c r="E163" s="15" t="s">
        <v>9154</v>
      </c>
      <c r="F163" s="15" t="s">
        <v>129</v>
      </c>
      <c r="G163" s="5" t="s">
        <v>55</v>
      </c>
      <c r="H163" s="5" t="s">
        <v>7</v>
      </c>
      <c r="I163" s="5" t="s">
        <v>41</v>
      </c>
      <c r="J163" s="5" t="s">
        <v>7</v>
      </c>
      <c r="K163" s="5" t="s">
        <v>4</v>
      </c>
      <c r="L163" s="5" t="s">
        <v>12672</v>
      </c>
      <c r="M163" s="15" t="s">
        <v>42</v>
      </c>
      <c r="N163" s="15" t="s">
        <v>532</v>
      </c>
      <c r="O163" s="15" t="s">
        <v>558</v>
      </c>
      <c r="P163" s="15" t="s">
        <v>129</v>
      </c>
      <c r="Q163" s="15" t="s">
        <v>22807</v>
      </c>
      <c r="R163" s="15" t="s">
        <v>9155</v>
      </c>
      <c r="S163" s="15">
        <v>24162125</v>
      </c>
      <c r="T163" s="15">
        <v>85433849</v>
      </c>
      <c r="U163" s="15" t="s">
        <v>15782</v>
      </c>
      <c r="V163" s="15" t="s">
        <v>22872</v>
      </c>
      <c r="W163" s="4"/>
      <c r="X163" s="4" t="s">
        <v>41</v>
      </c>
      <c r="Y163" s="4" t="s">
        <v>7597</v>
      </c>
      <c r="Z163" s="4"/>
      <c r="AB163" s="25"/>
      <c r="AC163" s="25"/>
      <c r="AD163" s="25"/>
    </row>
    <row r="164" spans="1:30" x14ac:dyDescent="0.35">
      <c r="A164" s="15" t="s">
        <v>6417</v>
      </c>
      <c r="B164" s="15" t="s">
        <v>8673</v>
      </c>
      <c r="D164" s="15" t="s">
        <v>472</v>
      </c>
      <c r="E164" s="15" t="s">
        <v>587</v>
      </c>
      <c r="F164" s="15" t="s">
        <v>588</v>
      </c>
      <c r="G164" s="5" t="s">
        <v>55</v>
      </c>
      <c r="H164" s="5" t="s">
        <v>4</v>
      </c>
      <c r="I164" s="5" t="s">
        <v>41</v>
      </c>
      <c r="J164" s="5" t="s">
        <v>7</v>
      </c>
      <c r="K164" s="5" t="s">
        <v>2</v>
      </c>
      <c r="L164" s="5" t="s">
        <v>12670</v>
      </c>
      <c r="M164" s="15" t="s">
        <v>42</v>
      </c>
      <c r="N164" s="15" t="s">
        <v>532</v>
      </c>
      <c r="O164" s="15" t="s">
        <v>532</v>
      </c>
      <c r="P164" s="15" t="s">
        <v>589</v>
      </c>
      <c r="Q164" s="15" t="s">
        <v>22807</v>
      </c>
      <c r="R164" s="15" t="s">
        <v>6418</v>
      </c>
      <c r="S164" s="15">
        <v>22306464</v>
      </c>
      <c r="T164" s="15">
        <v>22306464</v>
      </c>
      <c r="U164" s="15" t="s">
        <v>15783</v>
      </c>
      <c r="V164" s="15" t="s">
        <v>9137</v>
      </c>
      <c r="W164" s="4"/>
      <c r="X164" s="4" t="s">
        <v>41</v>
      </c>
      <c r="Y164" s="4" t="s">
        <v>590</v>
      </c>
      <c r="Z164" s="4"/>
      <c r="AB164" s="25"/>
      <c r="AC164" s="25"/>
      <c r="AD164" s="25"/>
    </row>
    <row r="165" spans="1:30" x14ac:dyDescent="0.35">
      <c r="A165" s="15" t="s">
        <v>315</v>
      </c>
      <c r="B165" s="15" t="s">
        <v>239</v>
      </c>
      <c r="D165" s="15" t="s">
        <v>530</v>
      </c>
      <c r="E165" s="15" t="s">
        <v>592</v>
      </c>
      <c r="F165" s="15" t="s">
        <v>593</v>
      </c>
      <c r="G165" s="5" t="s">
        <v>55</v>
      </c>
      <c r="H165" s="5" t="s">
        <v>4</v>
      </c>
      <c r="I165" s="5" t="s">
        <v>41</v>
      </c>
      <c r="J165" s="5" t="s">
        <v>7</v>
      </c>
      <c r="K165" s="5" t="s">
        <v>2</v>
      </c>
      <c r="L165" s="5" t="s">
        <v>12670</v>
      </c>
      <c r="M165" s="15" t="s">
        <v>42</v>
      </c>
      <c r="N165" s="15" t="s">
        <v>532</v>
      </c>
      <c r="O165" s="15" t="s">
        <v>532</v>
      </c>
      <c r="P165" s="15" t="s">
        <v>532</v>
      </c>
      <c r="Q165" s="15" t="s">
        <v>22807</v>
      </c>
      <c r="R165" s="15" t="s">
        <v>471</v>
      </c>
      <c r="S165" s="15">
        <v>22300601</v>
      </c>
      <c r="T165" s="15">
        <v>22303097</v>
      </c>
      <c r="U165" s="15" t="s">
        <v>15784</v>
      </c>
      <c r="V165" s="15" t="s">
        <v>9099</v>
      </c>
      <c r="W165" s="4"/>
      <c r="X165" s="4" t="s">
        <v>41</v>
      </c>
      <c r="Y165" s="4" t="s">
        <v>594</v>
      </c>
      <c r="Z165" s="4"/>
      <c r="AB165" s="25" t="s">
        <v>21118</v>
      </c>
      <c r="AC165" s="25"/>
      <c r="AD165" s="25"/>
    </row>
    <row r="166" spans="1:30" x14ac:dyDescent="0.35">
      <c r="A166" s="15" t="s">
        <v>456</v>
      </c>
      <c r="B166" s="15" t="s">
        <v>7537</v>
      </c>
      <c r="D166" s="15" t="s">
        <v>596</v>
      </c>
      <c r="E166" s="15" t="s">
        <v>597</v>
      </c>
      <c r="F166" s="15" t="s">
        <v>598</v>
      </c>
      <c r="G166" s="5" t="s">
        <v>55</v>
      </c>
      <c r="H166" s="5" t="s">
        <v>4</v>
      </c>
      <c r="I166" s="5" t="s">
        <v>41</v>
      </c>
      <c r="J166" s="5" t="s">
        <v>7</v>
      </c>
      <c r="K166" s="5" t="s">
        <v>3</v>
      </c>
      <c r="L166" s="5" t="s">
        <v>12671</v>
      </c>
      <c r="M166" s="15" t="s">
        <v>42</v>
      </c>
      <c r="N166" s="15" t="s">
        <v>532</v>
      </c>
      <c r="O166" s="15" t="s">
        <v>549</v>
      </c>
      <c r="P166" s="15" t="s">
        <v>9084</v>
      </c>
      <c r="Q166" s="15" t="s">
        <v>22807</v>
      </c>
      <c r="R166" s="15" t="s">
        <v>14524</v>
      </c>
      <c r="S166" s="15">
        <v>24104561</v>
      </c>
      <c r="T166" s="15">
        <v>24104561</v>
      </c>
      <c r="U166" s="15" t="s">
        <v>6987</v>
      </c>
      <c r="V166" s="15" t="s">
        <v>9085</v>
      </c>
      <c r="W166" s="4"/>
      <c r="X166" s="4" t="s">
        <v>41</v>
      </c>
      <c r="Y166" s="4" t="s">
        <v>599</v>
      </c>
      <c r="Z166" s="4"/>
      <c r="AB166" s="25"/>
      <c r="AC166" s="25"/>
      <c r="AD166" s="25"/>
    </row>
    <row r="167" spans="1:30" x14ac:dyDescent="0.35">
      <c r="A167" s="15" t="s">
        <v>423</v>
      </c>
      <c r="B167" s="15" t="s">
        <v>314</v>
      </c>
      <c r="D167" s="15" t="s">
        <v>594</v>
      </c>
      <c r="E167" s="15" t="s">
        <v>9086</v>
      </c>
      <c r="F167" s="15" t="s">
        <v>9087</v>
      </c>
      <c r="G167" s="5" t="s">
        <v>15693</v>
      </c>
      <c r="H167" s="5" t="s">
        <v>4</v>
      </c>
      <c r="I167" s="5" t="s">
        <v>41</v>
      </c>
      <c r="J167" s="5" t="s">
        <v>7</v>
      </c>
      <c r="K167" s="5" t="s">
        <v>6</v>
      </c>
      <c r="L167" s="5" t="s">
        <v>12674</v>
      </c>
      <c r="M167" s="15" t="s">
        <v>42</v>
      </c>
      <c r="N167" s="15" t="s">
        <v>532</v>
      </c>
      <c r="O167" s="15" t="s">
        <v>21813</v>
      </c>
      <c r="P167" s="15" t="s">
        <v>9087</v>
      </c>
      <c r="Q167" s="15" t="s">
        <v>22807</v>
      </c>
      <c r="R167" s="15" t="s">
        <v>21817</v>
      </c>
      <c r="S167" s="15">
        <v>22005260</v>
      </c>
      <c r="T167" s="15">
        <v>22005260</v>
      </c>
      <c r="U167" s="15" t="s">
        <v>14525</v>
      </c>
      <c r="V167" s="15" t="s">
        <v>9088</v>
      </c>
      <c r="W167" s="4"/>
      <c r="X167" s="4" t="s">
        <v>41</v>
      </c>
      <c r="Y167" s="4" t="s">
        <v>14246</v>
      </c>
      <c r="Z167" s="4"/>
      <c r="AB167" s="25"/>
      <c r="AC167" s="25"/>
      <c r="AD167" s="25"/>
    </row>
    <row r="168" spans="1:30" x14ac:dyDescent="0.35">
      <c r="A168" s="15" t="s">
        <v>501</v>
      </c>
      <c r="B168" s="15" t="s">
        <v>405</v>
      </c>
      <c r="D168" s="15" t="s">
        <v>579</v>
      </c>
      <c r="E168" s="15" t="s">
        <v>600</v>
      </c>
      <c r="F168" s="15" t="s">
        <v>601</v>
      </c>
      <c r="G168" s="5" t="s">
        <v>15693</v>
      </c>
      <c r="H168" s="5" t="s">
        <v>4</v>
      </c>
      <c r="I168" s="5" t="s">
        <v>41</v>
      </c>
      <c r="J168" s="5" t="s">
        <v>7</v>
      </c>
      <c r="K168" s="5" t="s">
        <v>6</v>
      </c>
      <c r="L168" s="5" t="s">
        <v>12674</v>
      </c>
      <c r="M168" s="15" t="s">
        <v>42</v>
      </c>
      <c r="N168" s="15" t="s">
        <v>532</v>
      </c>
      <c r="O168" s="15" t="s">
        <v>21813</v>
      </c>
      <c r="P168" s="15" t="s">
        <v>601</v>
      </c>
      <c r="Q168" s="15" t="s">
        <v>22807</v>
      </c>
      <c r="R168" s="15" t="s">
        <v>19879</v>
      </c>
      <c r="S168" s="15">
        <v>22005015</v>
      </c>
      <c r="T168" s="15"/>
      <c r="U168" s="15" t="s">
        <v>19282</v>
      </c>
      <c r="V168" s="15" t="s">
        <v>9094</v>
      </c>
      <c r="W168" s="4"/>
      <c r="X168" s="4" t="s">
        <v>41</v>
      </c>
      <c r="Y168" s="4" t="s">
        <v>602</v>
      </c>
      <c r="Z168" s="4"/>
      <c r="AB168" s="25"/>
      <c r="AC168" s="25"/>
      <c r="AD168" s="25"/>
    </row>
    <row r="169" spans="1:30" x14ac:dyDescent="0.35">
      <c r="A169" s="15" t="s">
        <v>9106</v>
      </c>
      <c r="B169" s="15" t="s">
        <v>8702</v>
      </c>
      <c r="D169" s="15" t="s">
        <v>590</v>
      </c>
      <c r="E169" s="15" t="s">
        <v>603</v>
      </c>
      <c r="F169" s="15" t="s">
        <v>604</v>
      </c>
      <c r="G169" s="5" t="s">
        <v>55</v>
      </c>
      <c r="H169" s="5" t="s">
        <v>4</v>
      </c>
      <c r="I169" s="5" t="s">
        <v>41</v>
      </c>
      <c r="J169" s="5" t="s">
        <v>7</v>
      </c>
      <c r="K169" s="5" t="s">
        <v>4</v>
      </c>
      <c r="L169" s="5" t="s">
        <v>12672</v>
      </c>
      <c r="M169" s="15" t="s">
        <v>42</v>
      </c>
      <c r="N169" s="15" t="s">
        <v>532</v>
      </c>
      <c r="O169" s="15" t="s">
        <v>558</v>
      </c>
      <c r="P169" s="15" t="s">
        <v>605</v>
      </c>
      <c r="Q169" s="15" t="s">
        <v>22807</v>
      </c>
      <c r="R169" s="15" t="s">
        <v>19905</v>
      </c>
      <c r="S169" s="15">
        <v>25401164</v>
      </c>
      <c r="T169" s="15">
        <v>25401164</v>
      </c>
      <c r="U169" s="15" t="s">
        <v>15786</v>
      </c>
      <c r="V169" s="15" t="s">
        <v>7131</v>
      </c>
      <c r="W169" s="4"/>
      <c r="X169" s="4" t="s">
        <v>41</v>
      </c>
      <c r="Y169" s="4" t="s">
        <v>606</v>
      </c>
      <c r="Z169" s="4"/>
      <c r="AB169" s="25"/>
      <c r="AC169" s="25"/>
      <c r="AD169" s="25"/>
    </row>
    <row r="170" spans="1:30" x14ac:dyDescent="0.35">
      <c r="A170" s="15" t="s">
        <v>738</v>
      </c>
      <c r="B170" s="15" t="s">
        <v>703</v>
      </c>
      <c r="D170" s="15" t="s">
        <v>585</v>
      </c>
      <c r="E170" s="15" t="s">
        <v>607</v>
      </c>
      <c r="F170" s="15" t="s">
        <v>608</v>
      </c>
      <c r="G170" s="5" t="s">
        <v>55</v>
      </c>
      <c r="H170" s="5" t="s">
        <v>4</v>
      </c>
      <c r="I170" s="5" t="s">
        <v>41</v>
      </c>
      <c r="J170" s="5" t="s">
        <v>7</v>
      </c>
      <c r="K170" s="5" t="s">
        <v>3</v>
      </c>
      <c r="L170" s="5" t="s">
        <v>12671</v>
      </c>
      <c r="M170" s="15" t="s">
        <v>42</v>
      </c>
      <c r="N170" s="15" t="s">
        <v>532</v>
      </c>
      <c r="O170" s="15" t="s">
        <v>549</v>
      </c>
      <c r="P170" s="15" t="s">
        <v>8079</v>
      </c>
      <c r="Q170" s="15" t="s">
        <v>22807</v>
      </c>
      <c r="R170" s="15" t="s">
        <v>17434</v>
      </c>
      <c r="S170" s="15">
        <v>22302937</v>
      </c>
      <c r="T170" s="15">
        <v>22302937</v>
      </c>
      <c r="U170" s="15" t="s">
        <v>17435</v>
      </c>
      <c r="V170" s="15" t="s">
        <v>9151</v>
      </c>
      <c r="W170" s="4"/>
      <c r="X170" s="4" t="s">
        <v>41</v>
      </c>
      <c r="Y170" s="4" t="s">
        <v>609</v>
      </c>
      <c r="Z170" s="4"/>
      <c r="AB170" s="25"/>
      <c r="AC170" s="25"/>
      <c r="AD170" s="25" t="s">
        <v>21118</v>
      </c>
    </row>
    <row r="171" spans="1:30" x14ac:dyDescent="0.35">
      <c r="A171" s="15" t="s">
        <v>552</v>
      </c>
      <c r="B171" s="15" t="s">
        <v>551</v>
      </c>
      <c r="D171" s="15" t="s">
        <v>481</v>
      </c>
      <c r="E171" s="15" t="s">
        <v>610</v>
      </c>
      <c r="F171" s="15" t="s">
        <v>611</v>
      </c>
      <c r="G171" s="5" t="s">
        <v>55</v>
      </c>
      <c r="H171" s="5" t="s">
        <v>4</v>
      </c>
      <c r="I171" s="5" t="s">
        <v>41</v>
      </c>
      <c r="J171" s="5" t="s">
        <v>7</v>
      </c>
      <c r="K171" s="5" t="s">
        <v>5</v>
      </c>
      <c r="L171" s="5" t="s">
        <v>12673</v>
      </c>
      <c r="M171" s="15" t="s">
        <v>42</v>
      </c>
      <c r="N171" s="15" t="s">
        <v>532</v>
      </c>
      <c r="O171" s="15" t="s">
        <v>546</v>
      </c>
      <c r="P171" s="15" t="s">
        <v>546</v>
      </c>
      <c r="Q171" s="15" t="s">
        <v>22807</v>
      </c>
      <c r="R171" s="15" t="s">
        <v>18763</v>
      </c>
      <c r="S171" s="15">
        <v>25402468</v>
      </c>
      <c r="T171" s="15">
        <v>25400117</v>
      </c>
      <c r="U171" s="15" t="s">
        <v>17436</v>
      </c>
      <c r="V171" s="15" t="s">
        <v>360</v>
      </c>
      <c r="W171" s="4"/>
      <c r="X171" s="4" t="s">
        <v>41</v>
      </c>
      <c r="Y171" s="4" t="s">
        <v>613</v>
      </c>
      <c r="Z171" s="4" t="s">
        <v>41</v>
      </c>
      <c r="AA171" s="4" t="s">
        <v>614</v>
      </c>
      <c r="AB171" s="25" t="s">
        <v>21118</v>
      </c>
      <c r="AC171" s="25"/>
      <c r="AD171" s="25"/>
    </row>
    <row r="172" spans="1:30" x14ac:dyDescent="0.35">
      <c r="A172" s="15" t="s">
        <v>327</v>
      </c>
      <c r="B172" s="15" t="s">
        <v>8664</v>
      </c>
      <c r="D172" s="15" t="s">
        <v>615</v>
      </c>
      <c r="E172" s="15" t="s">
        <v>616</v>
      </c>
      <c r="F172" s="15" t="s">
        <v>617</v>
      </c>
      <c r="G172" s="5" t="s">
        <v>55</v>
      </c>
      <c r="H172" s="5" t="s">
        <v>4</v>
      </c>
      <c r="I172" s="5" t="s">
        <v>41</v>
      </c>
      <c r="J172" s="5" t="s">
        <v>7</v>
      </c>
      <c r="K172" s="5" t="s">
        <v>4</v>
      </c>
      <c r="L172" s="5" t="s">
        <v>12672</v>
      </c>
      <c r="M172" s="15" t="s">
        <v>42</v>
      </c>
      <c r="N172" s="15" t="s">
        <v>532</v>
      </c>
      <c r="O172" s="15" t="s">
        <v>558</v>
      </c>
      <c r="P172" s="15" t="s">
        <v>558</v>
      </c>
      <c r="Q172" s="15" t="s">
        <v>22807</v>
      </c>
      <c r="R172" s="15" t="s">
        <v>21818</v>
      </c>
      <c r="S172" s="15">
        <v>24103962</v>
      </c>
      <c r="T172" s="15">
        <v>24103962</v>
      </c>
      <c r="U172" s="15" t="s">
        <v>9159</v>
      </c>
      <c r="V172" s="15" t="s">
        <v>8868</v>
      </c>
      <c r="W172" s="4"/>
      <c r="X172" s="4" t="s">
        <v>41</v>
      </c>
      <c r="Y172" s="4" t="s">
        <v>13163</v>
      </c>
      <c r="Z172" s="4"/>
      <c r="AB172" s="25"/>
      <c r="AC172" s="25"/>
      <c r="AD172" s="25"/>
    </row>
    <row r="173" spans="1:30" x14ac:dyDescent="0.35">
      <c r="A173" s="15" t="s">
        <v>509</v>
      </c>
      <c r="B173" s="15" t="s">
        <v>388</v>
      </c>
      <c r="D173" s="15" t="s">
        <v>613</v>
      </c>
      <c r="E173" s="15" t="s">
        <v>619</v>
      </c>
      <c r="F173" s="15" t="s">
        <v>13164</v>
      </c>
      <c r="G173" s="5" t="s">
        <v>55</v>
      </c>
      <c r="H173" s="5" t="s">
        <v>4</v>
      </c>
      <c r="I173" s="5" t="s">
        <v>41</v>
      </c>
      <c r="J173" s="5" t="s">
        <v>7</v>
      </c>
      <c r="K173" s="5" t="s">
        <v>8</v>
      </c>
      <c r="L173" s="5" t="s">
        <v>12676</v>
      </c>
      <c r="M173" s="15" t="s">
        <v>42</v>
      </c>
      <c r="N173" s="15" t="s">
        <v>532</v>
      </c>
      <c r="O173" s="15" t="s">
        <v>535</v>
      </c>
      <c r="P173" s="15" t="s">
        <v>535</v>
      </c>
      <c r="Q173" s="15" t="s">
        <v>22807</v>
      </c>
      <c r="R173" s="15" t="s">
        <v>17736</v>
      </c>
      <c r="S173" s="15">
        <v>22308544</v>
      </c>
      <c r="T173" s="15">
        <v>22308544</v>
      </c>
      <c r="U173" s="15" t="s">
        <v>18581</v>
      </c>
      <c r="V173" s="15" t="s">
        <v>12012</v>
      </c>
      <c r="W173" s="4"/>
      <c r="X173" s="4" t="s">
        <v>41</v>
      </c>
      <c r="Y173" s="4" t="s">
        <v>615</v>
      </c>
      <c r="Z173" s="4"/>
      <c r="AB173" s="25" t="s">
        <v>21118</v>
      </c>
      <c r="AC173" s="25"/>
      <c r="AD173" s="25"/>
    </row>
    <row r="174" spans="1:30" x14ac:dyDescent="0.35">
      <c r="A174" s="15" t="s">
        <v>9111</v>
      </c>
      <c r="B174" s="15" t="s">
        <v>434</v>
      </c>
      <c r="D174" s="15" t="s">
        <v>7009</v>
      </c>
      <c r="E174" s="15" t="s">
        <v>620</v>
      </c>
      <c r="F174" s="15" t="s">
        <v>621</v>
      </c>
      <c r="G174" s="5" t="s">
        <v>49</v>
      </c>
      <c r="H174" s="5" t="s">
        <v>3</v>
      </c>
      <c r="I174" s="5" t="s">
        <v>41</v>
      </c>
      <c r="J174" s="5" t="s">
        <v>10</v>
      </c>
      <c r="K174" s="5" t="s">
        <v>7</v>
      </c>
      <c r="L174" s="5" t="s">
        <v>12688</v>
      </c>
      <c r="M174" s="15" t="s">
        <v>42</v>
      </c>
      <c r="N174" s="15" t="s">
        <v>21819</v>
      </c>
      <c r="O174" s="15" t="s">
        <v>622</v>
      </c>
      <c r="P174" s="15" t="s">
        <v>622</v>
      </c>
      <c r="Q174" s="15" t="s">
        <v>22807</v>
      </c>
      <c r="R174" s="15" t="s">
        <v>22873</v>
      </c>
      <c r="S174" s="15">
        <v>22298060</v>
      </c>
      <c r="T174" s="15"/>
      <c r="U174" s="15" t="s">
        <v>15787</v>
      </c>
      <c r="V174" s="15" t="s">
        <v>19881</v>
      </c>
      <c r="W174" s="4"/>
      <c r="X174" s="4" t="s">
        <v>41</v>
      </c>
      <c r="Y174" s="4" t="s">
        <v>623</v>
      </c>
      <c r="Z174" s="4"/>
      <c r="AB174" s="25" t="s">
        <v>21118</v>
      </c>
      <c r="AC174" s="25"/>
      <c r="AD174" s="25"/>
    </row>
    <row r="175" spans="1:30" x14ac:dyDescent="0.35">
      <c r="A175" s="15" t="s">
        <v>557</v>
      </c>
      <c r="B175" s="15" t="s">
        <v>416</v>
      </c>
      <c r="D175" s="15" t="s">
        <v>8712</v>
      </c>
      <c r="E175" s="15" t="s">
        <v>625</v>
      </c>
      <c r="F175" s="15" t="s">
        <v>626</v>
      </c>
      <c r="G175" s="5" t="s">
        <v>49</v>
      </c>
      <c r="H175" s="5" t="s">
        <v>2</v>
      </c>
      <c r="I175" s="5" t="s">
        <v>41</v>
      </c>
      <c r="J175" s="5" t="s">
        <v>10</v>
      </c>
      <c r="K175" s="5" t="s">
        <v>2</v>
      </c>
      <c r="L175" s="5" t="s">
        <v>12683</v>
      </c>
      <c r="M175" s="15" t="s">
        <v>42</v>
      </c>
      <c r="N175" s="15" t="s">
        <v>21819</v>
      </c>
      <c r="O175" s="15" t="s">
        <v>627</v>
      </c>
      <c r="P175" s="15" t="s">
        <v>628</v>
      </c>
      <c r="Q175" s="15" t="s">
        <v>24633</v>
      </c>
      <c r="R175" s="15" t="s">
        <v>18582</v>
      </c>
      <c r="S175" s="15">
        <v>22850928</v>
      </c>
      <c r="T175" s="15"/>
      <c r="U175" s="15" t="s">
        <v>21143</v>
      </c>
      <c r="V175" s="15" t="s">
        <v>629</v>
      </c>
      <c r="W175" s="4"/>
      <c r="X175" s="4" t="s">
        <v>41</v>
      </c>
      <c r="Y175" s="4" t="s">
        <v>630</v>
      </c>
      <c r="Z175" s="4"/>
      <c r="AB175" s="25"/>
      <c r="AC175" s="25"/>
      <c r="AD175" s="25"/>
    </row>
    <row r="176" spans="1:30" x14ac:dyDescent="0.35">
      <c r="A176" s="15" t="s">
        <v>7255</v>
      </c>
      <c r="B176" s="15" t="s">
        <v>427</v>
      </c>
      <c r="D176" s="15" t="s">
        <v>8632</v>
      </c>
      <c r="E176" s="15" t="s">
        <v>631</v>
      </c>
      <c r="F176" s="15" t="s">
        <v>632</v>
      </c>
      <c r="G176" s="5" t="s">
        <v>49</v>
      </c>
      <c r="H176" s="5" t="s">
        <v>2</v>
      </c>
      <c r="I176" s="5" t="s">
        <v>41</v>
      </c>
      <c r="J176" s="5" t="s">
        <v>10</v>
      </c>
      <c r="K176" s="5" t="s">
        <v>3</v>
      </c>
      <c r="L176" s="5" t="s">
        <v>12684</v>
      </c>
      <c r="M176" s="15" t="s">
        <v>42</v>
      </c>
      <c r="N176" s="15" t="s">
        <v>21819</v>
      </c>
      <c r="O176" s="15" t="s">
        <v>22773</v>
      </c>
      <c r="P176" s="15" t="s">
        <v>550</v>
      </c>
      <c r="Q176" s="15" t="s">
        <v>22807</v>
      </c>
      <c r="R176" s="15" t="s">
        <v>22874</v>
      </c>
      <c r="S176" s="15">
        <v>22489598</v>
      </c>
      <c r="T176" s="15"/>
      <c r="U176" s="15" t="s">
        <v>15788</v>
      </c>
      <c r="V176" s="15" t="s">
        <v>13170</v>
      </c>
      <c r="W176" s="4"/>
      <c r="X176" s="4" t="s">
        <v>41</v>
      </c>
      <c r="Y176" s="4" t="s">
        <v>67</v>
      </c>
      <c r="Z176" s="4" t="s">
        <v>41</v>
      </c>
      <c r="AA176" s="4" t="s">
        <v>7002</v>
      </c>
      <c r="AB176" s="25" t="s">
        <v>21118</v>
      </c>
      <c r="AC176" s="25"/>
      <c r="AD176" s="25"/>
    </row>
    <row r="177" spans="1:30" x14ac:dyDescent="0.35">
      <c r="A177" s="15" t="s">
        <v>8067</v>
      </c>
      <c r="B177" s="15" t="s">
        <v>240</v>
      </c>
      <c r="D177" s="15" t="s">
        <v>633</v>
      </c>
      <c r="E177" s="15" t="s">
        <v>634</v>
      </c>
      <c r="F177" s="15" t="s">
        <v>635</v>
      </c>
      <c r="G177" s="5" t="s">
        <v>49</v>
      </c>
      <c r="H177" s="5" t="s">
        <v>3</v>
      </c>
      <c r="I177" s="5" t="s">
        <v>41</v>
      </c>
      <c r="J177" s="5" t="s">
        <v>10</v>
      </c>
      <c r="K177" s="5" t="s">
        <v>6</v>
      </c>
      <c r="L177" s="5" t="s">
        <v>12687</v>
      </c>
      <c r="M177" s="15" t="s">
        <v>42</v>
      </c>
      <c r="N177" s="15" t="s">
        <v>21819</v>
      </c>
      <c r="O177" s="15" t="s">
        <v>21820</v>
      </c>
      <c r="P177" s="15" t="s">
        <v>571</v>
      </c>
      <c r="Q177" s="15" t="s">
        <v>22807</v>
      </c>
      <c r="R177" s="15" t="s">
        <v>21843</v>
      </c>
      <c r="S177" s="15">
        <v>22450592</v>
      </c>
      <c r="T177" s="15">
        <v>22450200</v>
      </c>
      <c r="U177" s="15" t="s">
        <v>17437</v>
      </c>
      <c r="V177" s="15" t="s">
        <v>17438</v>
      </c>
      <c r="W177" s="4"/>
      <c r="X177" s="4" t="s">
        <v>41</v>
      </c>
      <c r="Y177" s="4" t="s">
        <v>636</v>
      </c>
      <c r="Z177" s="4"/>
      <c r="AB177" s="25"/>
      <c r="AC177" s="25" t="s">
        <v>21118</v>
      </c>
      <c r="AD177" s="25"/>
    </row>
    <row r="178" spans="1:30" x14ac:dyDescent="0.35">
      <c r="A178" s="15" t="s">
        <v>7139</v>
      </c>
      <c r="B178" s="15" t="s">
        <v>7017</v>
      </c>
      <c r="D178" s="15" t="s">
        <v>8611</v>
      </c>
      <c r="E178" s="15" t="s">
        <v>637</v>
      </c>
      <c r="F178" s="15" t="s">
        <v>638</v>
      </c>
      <c r="G178" s="5" t="s">
        <v>49</v>
      </c>
      <c r="H178" s="5" t="s">
        <v>3</v>
      </c>
      <c r="I178" s="5" t="s">
        <v>41</v>
      </c>
      <c r="J178" s="5" t="s">
        <v>10</v>
      </c>
      <c r="K178" s="5" t="s">
        <v>7</v>
      </c>
      <c r="L178" s="5" t="s">
        <v>12688</v>
      </c>
      <c r="M178" s="15" t="s">
        <v>42</v>
      </c>
      <c r="N178" s="15" t="s">
        <v>21819</v>
      </c>
      <c r="O178" s="15" t="s">
        <v>622</v>
      </c>
      <c r="P178" s="15" t="s">
        <v>639</v>
      </c>
      <c r="Q178" s="15" t="s">
        <v>22807</v>
      </c>
      <c r="R178" s="15" t="s">
        <v>21821</v>
      </c>
      <c r="S178" s="15">
        <v>21014480</v>
      </c>
      <c r="T178" s="15"/>
      <c r="U178" s="15" t="s">
        <v>17439</v>
      </c>
      <c r="V178" s="15" t="s">
        <v>640</v>
      </c>
      <c r="W178" s="4"/>
      <c r="X178" s="4" t="s">
        <v>41</v>
      </c>
      <c r="Y178" s="4" t="s">
        <v>641</v>
      </c>
      <c r="Z178" s="4"/>
      <c r="AB178" s="25"/>
      <c r="AC178" s="25"/>
      <c r="AD178" s="25"/>
    </row>
    <row r="179" spans="1:30" x14ac:dyDescent="0.35">
      <c r="A179" s="15" t="s">
        <v>769</v>
      </c>
      <c r="B179" s="15" t="s">
        <v>7810</v>
      </c>
      <c r="D179" s="15" t="s">
        <v>643</v>
      </c>
      <c r="E179" s="15" t="s">
        <v>9040</v>
      </c>
      <c r="F179" s="15" t="s">
        <v>9041</v>
      </c>
      <c r="G179" s="5" t="s">
        <v>49</v>
      </c>
      <c r="H179" s="5" t="s">
        <v>3</v>
      </c>
      <c r="I179" s="5" t="s">
        <v>41</v>
      </c>
      <c r="J179" s="5" t="s">
        <v>10</v>
      </c>
      <c r="K179" s="5" t="s">
        <v>6</v>
      </c>
      <c r="L179" s="5" t="s">
        <v>12687</v>
      </c>
      <c r="M179" s="15" t="s">
        <v>42</v>
      </c>
      <c r="N179" s="15" t="s">
        <v>21819</v>
      </c>
      <c r="O179" s="15" t="s">
        <v>21820</v>
      </c>
      <c r="P179" s="15" t="s">
        <v>644</v>
      </c>
      <c r="Q179" s="15" t="s">
        <v>22807</v>
      </c>
      <c r="R179" s="15" t="s">
        <v>22875</v>
      </c>
      <c r="S179" s="15">
        <v>22290365</v>
      </c>
      <c r="T179" s="15">
        <v>22290357</v>
      </c>
      <c r="U179" s="15" t="s">
        <v>17440</v>
      </c>
      <c r="V179" s="15" t="s">
        <v>14149</v>
      </c>
      <c r="W179" s="4"/>
      <c r="X179" s="4"/>
      <c r="Y179" s="4"/>
      <c r="Z179" s="4" t="s">
        <v>41</v>
      </c>
      <c r="AA179" s="4" t="s">
        <v>8619</v>
      </c>
      <c r="AB179" s="25"/>
      <c r="AC179" s="25" t="s">
        <v>21118</v>
      </c>
      <c r="AD179" s="25"/>
    </row>
    <row r="180" spans="1:30" x14ac:dyDescent="0.35">
      <c r="A180" s="15" t="s">
        <v>9117</v>
      </c>
      <c r="B180" s="15" t="s">
        <v>322</v>
      </c>
      <c r="D180" s="15" t="s">
        <v>8609</v>
      </c>
      <c r="E180" s="15" t="s">
        <v>645</v>
      </c>
      <c r="F180" s="15" t="s">
        <v>14385</v>
      </c>
      <c r="G180" s="5" t="s">
        <v>49</v>
      </c>
      <c r="H180" s="5" t="s">
        <v>2</v>
      </c>
      <c r="I180" s="5" t="s">
        <v>41</v>
      </c>
      <c r="J180" s="5" t="s">
        <v>10</v>
      </c>
      <c r="K180" s="5" t="s">
        <v>4</v>
      </c>
      <c r="L180" s="5" t="s">
        <v>12685</v>
      </c>
      <c r="M180" s="15" t="s">
        <v>42</v>
      </c>
      <c r="N180" s="15" t="s">
        <v>21819</v>
      </c>
      <c r="O180" s="15" t="s">
        <v>646</v>
      </c>
      <c r="P180" s="15" t="s">
        <v>646</v>
      </c>
      <c r="Q180" s="15" t="s">
        <v>22807</v>
      </c>
      <c r="R180" s="15" t="s">
        <v>18767</v>
      </c>
      <c r="S180" s="15">
        <v>22480564</v>
      </c>
      <c r="T180" s="15">
        <v>22560664</v>
      </c>
      <c r="U180" s="15" t="s">
        <v>14527</v>
      </c>
      <c r="V180" s="15" t="s">
        <v>7011</v>
      </c>
      <c r="W180" s="4"/>
      <c r="X180" s="4" t="s">
        <v>41</v>
      </c>
      <c r="Y180" s="4" t="s">
        <v>647</v>
      </c>
      <c r="Z180" s="4"/>
      <c r="AB180" s="25"/>
      <c r="AC180" s="25"/>
      <c r="AD180" s="25"/>
    </row>
    <row r="181" spans="1:30" x14ac:dyDescent="0.35">
      <c r="A181" s="15" t="s">
        <v>574</v>
      </c>
      <c r="B181" s="15" t="s">
        <v>432</v>
      </c>
      <c r="D181" s="15" t="s">
        <v>648</v>
      </c>
      <c r="E181" s="15" t="s">
        <v>8238</v>
      </c>
      <c r="F181" s="15" t="s">
        <v>17258</v>
      </c>
      <c r="G181" s="5" t="s">
        <v>15691</v>
      </c>
      <c r="H181" s="5" t="s">
        <v>4</v>
      </c>
      <c r="I181" s="5" t="s">
        <v>44</v>
      </c>
      <c r="J181" s="5" t="s">
        <v>3</v>
      </c>
      <c r="K181" s="5" t="s">
        <v>3</v>
      </c>
      <c r="L181" s="5" t="s">
        <v>12767</v>
      </c>
      <c r="M181" s="15" t="s">
        <v>91</v>
      </c>
      <c r="N181" s="15" t="s">
        <v>92</v>
      </c>
      <c r="O181" s="15" t="s">
        <v>649</v>
      </c>
      <c r="P181" s="15" t="s">
        <v>8239</v>
      </c>
      <c r="Q181" s="15" t="s">
        <v>22807</v>
      </c>
      <c r="R181" s="15" t="s">
        <v>21822</v>
      </c>
      <c r="S181" s="15">
        <v>24451455</v>
      </c>
      <c r="T181" s="15">
        <v>86176706</v>
      </c>
      <c r="U181" s="15" t="s">
        <v>15789</v>
      </c>
      <c r="V181" s="15" t="s">
        <v>9815</v>
      </c>
      <c r="W181" s="4"/>
      <c r="X181" s="4" t="s">
        <v>41</v>
      </c>
      <c r="Y181" s="4" t="s">
        <v>12377</v>
      </c>
      <c r="Z181" s="4"/>
      <c r="AB181" s="25"/>
      <c r="AC181" s="25"/>
      <c r="AD181" s="25"/>
    </row>
    <row r="182" spans="1:30" x14ac:dyDescent="0.35">
      <c r="A182" s="15" t="s">
        <v>462</v>
      </c>
      <c r="B182" s="15" t="s">
        <v>8671</v>
      </c>
      <c r="D182" s="15" t="s">
        <v>8655</v>
      </c>
      <c r="E182" s="15" t="s">
        <v>651</v>
      </c>
      <c r="F182" s="15" t="s">
        <v>22762</v>
      </c>
      <c r="G182" s="5" t="s">
        <v>49</v>
      </c>
      <c r="H182" s="5" t="s">
        <v>3</v>
      </c>
      <c r="I182" s="5" t="s">
        <v>41</v>
      </c>
      <c r="J182" s="5" t="s">
        <v>10</v>
      </c>
      <c r="K182" s="5" t="s">
        <v>5</v>
      </c>
      <c r="L182" s="5" t="s">
        <v>12686</v>
      </c>
      <c r="M182" s="15" t="s">
        <v>42</v>
      </c>
      <c r="N182" s="15" t="s">
        <v>21819</v>
      </c>
      <c r="O182" s="15" t="s">
        <v>652</v>
      </c>
      <c r="P182" s="15" t="s">
        <v>371</v>
      </c>
      <c r="Q182" s="15" t="s">
        <v>22807</v>
      </c>
      <c r="R182" s="15" t="s">
        <v>22876</v>
      </c>
      <c r="S182" s="15">
        <v>22851749</v>
      </c>
      <c r="T182" s="15"/>
      <c r="U182" s="15" t="s">
        <v>15790</v>
      </c>
      <c r="V182" s="15" t="s">
        <v>19882</v>
      </c>
      <c r="W182" s="4"/>
      <c r="X182" s="4" t="s">
        <v>41</v>
      </c>
      <c r="Y182" s="4" t="s">
        <v>13174</v>
      </c>
      <c r="Z182" s="4"/>
      <c r="AB182" s="25" t="s">
        <v>21118</v>
      </c>
      <c r="AC182" s="25"/>
      <c r="AD182" s="25"/>
    </row>
    <row r="183" spans="1:30" x14ac:dyDescent="0.35">
      <c r="A183" s="15" t="s">
        <v>6411</v>
      </c>
      <c r="B183" s="15" t="s">
        <v>7616</v>
      </c>
      <c r="D183" s="15" t="s">
        <v>8610</v>
      </c>
      <c r="E183" s="15" t="s">
        <v>654</v>
      </c>
      <c r="F183" s="15" t="s">
        <v>79</v>
      </c>
      <c r="G183" s="5" t="s">
        <v>49</v>
      </c>
      <c r="H183" s="5" t="s">
        <v>3</v>
      </c>
      <c r="I183" s="5" t="s">
        <v>41</v>
      </c>
      <c r="J183" s="5" t="s">
        <v>10</v>
      </c>
      <c r="K183" s="5" t="s">
        <v>6</v>
      </c>
      <c r="L183" s="5" t="s">
        <v>12687</v>
      </c>
      <c r="M183" s="15" t="s">
        <v>42</v>
      </c>
      <c r="N183" s="15" t="s">
        <v>21819</v>
      </c>
      <c r="O183" s="15" t="s">
        <v>21820</v>
      </c>
      <c r="P183" s="15" t="s">
        <v>79</v>
      </c>
      <c r="Q183" s="15" t="s">
        <v>22807</v>
      </c>
      <c r="R183" s="15" t="s">
        <v>20122</v>
      </c>
      <c r="S183" s="15">
        <v>22290078</v>
      </c>
      <c r="T183" s="15"/>
      <c r="U183" s="15" t="s">
        <v>17441</v>
      </c>
      <c r="V183" s="15" t="s">
        <v>655</v>
      </c>
      <c r="W183" s="4"/>
      <c r="X183" s="4" t="s">
        <v>41</v>
      </c>
      <c r="Y183" s="4" t="s">
        <v>13175</v>
      </c>
      <c r="Z183" s="4"/>
      <c r="AB183" s="25"/>
      <c r="AC183" s="25"/>
      <c r="AD183" s="25" t="s">
        <v>21118</v>
      </c>
    </row>
    <row r="184" spans="1:30" x14ac:dyDescent="0.35">
      <c r="A184" s="15" t="s">
        <v>9121</v>
      </c>
      <c r="B184" s="15" t="s">
        <v>181</v>
      </c>
      <c r="D184" s="15" t="s">
        <v>630</v>
      </c>
      <c r="E184" s="15" t="s">
        <v>12009</v>
      </c>
      <c r="F184" s="15" t="s">
        <v>12010</v>
      </c>
      <c r="G184" s="5" t="s">
        <v>49</v>
      </c>
      <c r="H184" s="5" t="s">
        <v>3</v>
      </c>
      <c r="I184" s="5" t="s">
        <v>41</v>
      </c>
      <c r="J184" s="5" t="s">
        <v>10</v>
      </c>
      <c r="K184" s="5" t="s">
        <v>8</v>
      </c>
      <c r="L184" s="5" t="s">
        <v>12689</v>
      </c>
      <c r="M184" s="15" t="s">
        <v>42</v>
      </c>
      <c r="N184" s="15" t="s">
        <v>21819</v>
      </c>
      <c r="O184" s="15" t="s">
        <v>657</v>
      </c>
      <c r="P184" s="15" t="s">
        <v>657</v>
      </c>
      <c r="Q184" s="15" t="s">
        <v>22807</v>
      </c>
      <c r="R184" s="15" t="s">
        <v>12011</v>
      </c>
      <c r="S184" s="15">
        <v>22850398</v>
      </c>
      <c r="T184" s="15"/>
      <c r="U184" s="15" t="s">
        <v>15791</v>
      </c>
      <c r="V184" s="15" t="s">
        <v>3041</v>
      </c>
      <c r="W184" s="4"/>
      <c r="X184" s="4"/>
      <c r="Y184" s="4"/>
      <c r="Z184" s="4" t="s">
        <v>41</v>
      </c>
      <c r="AA184" s="4" t="s">
        <v>13205</v>
      </c>
      <c r="AB184" s="25"/>
      <c r="AC184" s="25"/>
      <c r="AD184" s="25"/>
    </row>
    <row r="185" spans="1:30" x14ac:dyDescent="0.35">
      <c r="A185" s="15" t="s">
        <v>9124</v>
      </c>
      <c r="B185" s="15" t="s">
        <v>9125</v>
      </c>
      <c r="D185" s="15" t="s">
        <v>647</v>
      </c>
      <c r="E185" s="15" t="s">
        <v>8995</v>
      </c>
      <c r="F185" s="15" t="s">
        <v>8996</v>
      </c>
      <c r="G185" s="5" t="s">
        <v>49</v>
      </c>
      <c r="H185" s="5" t="s">
        <v>2</v>
      </c>
      <c r="I185" s="5" t="s">
        <v>41</v>
      </c>
      <c r="J185" s="5" t="s">
        <v>10</v>
      </c>
      <c r="K185" s="5" t="s">
        <v>2</v>
      </c>
      <c r="L185" s="5" t="s">
        <v>12683</v>
      </c>
      <c r="M185" s="15" t="s">
        <v>42</v>
      </c>
      <c r="N185" s="15" t="s">
        <v>21819</v>
      </c>
      <c r="O185" s="15" t="s">
        <v>627</v>
      </c>
      <c r="P185" s="15" t="s">
        <v>658</v>
      </c>
      <c r="Q185" s="15" t="s">
        <v>22807</v>
      </c>
      <c r="R185" s="15" t="s">
        <v>8997</v>
      </c>
      <c r="S185" s="15">
        <v>22254661</v>
      </c>
      <c r="T185" s="15">
        <v>22806412</v>
      </c>
      <c r="U185" s="15" t="s">
        <v>21823</v>
      </c>
      <c r="V185" s="15" t="s">
        <v>8998</v>
      </c>
      <c r="W185" s="4"/>
      <c r="X185" s="4"/>
      <c r="Y185" s="4"/>
      <c r="Z185" s="4" t="s">
        <v>41</v>
      </c>
      <c r="AA185" s="4" t="s">
        <v>8636</v>
      </c>
      <c r="AB185" s="25"/>
      <c r="AC185" s="25"/>
      <c r="AD185" s="25"/>
    </row>
    <row r="186" spans="1:30" x14ac:dyDescent="0.35">
      <c r="A186" s="15" t="s">
        <v>514</v>
      </c>
      <c r="B186" s="15" t="s">
        <v>397</v>
      </c>
      <c r="D186" s="15" t="s">
        <v>67</v>
      </c>
      <c r="E186" s="15" t="s">
        <v>8999</v>
      </c>
      <c r="F186" s="15" t="s">
        <v>22763</v>
      </c>
      <c r="G186" s="5" t="s">
        <v>49</v>
      </c>
      <c r="H186" s="5" t="s">
        <v>2</v>
      </c>
      <c r="I186" s="5" t="s">
        <v>41</v>
      </c>
      <c r="J186" s="5" t="s">
        <v>10</v>
      </c>
      <c r="K186" s="5" t="s">
        <v>2</v>
      </c>
      <c r="L186" s="5" t="s">
        <v>12683</v>
      </c>
      <c r="M186" s="15" t="s">
        <v>42</v>
      </c>
      <c r="N186" s="15" t="s">
        <v>21819</v>
      </c>
      <c r="O186" s="15" t="s">
        <v>627</v>
      </c>
      <c r="P186" s="15" t="s">
        <v>659</v>
      </c>
      <c r="Q186" s="15" t="s">
        <v>22807</v>
      </c>
      <c r="R186" s="15" t="s">
        <v>21144</v>
      </c>
      <c r="S186" s="15">
        <v>22259674</v>
      </c>
      <c r="T186" s="15">
        <v>22538757</v>
      </c>
      <c r="U186" s="15" t="s">
        <v>18584</v>
      </c>
      <c r="V186" s="15" t="s">
        <v>19883</v>
      </c>
      <c r="W186" s="4"/>
      <c r="X186" s="4"/>
      <c r="Y186" s="4"/>
      <c r="Z186" s="4"/>
      <c r="AB186" s="25"/>
      <c r="AC186" s="25"/>
      <c r="AD186" s="25"/>
    </row>
    <row r="187" spans="1:30" x14ac:dyDescent="0.35">
      <c r="A187" s="15" t="s">
        <v>790</v>
      </c>
      <c r="B187" s="15" t="s">
        <v>7631</v>
      </c>
      <c r="D187" s="15" t="s">
        <v>636</v>
      </c>
      <c r="E187" s="15" t="s">
        <v>660</v>
      </c>
      <c r="F187" s="15" t="s">
        <v>661</v>
      </c>
      <c r="G187" s="5" t="s">
        <v>15691</v>
      </c>
      <c r="H187" s="5" t="s">
        <v>5</v>
      </c>
      <c r="I187" s="5" t="s">
        <v>44</v>
      </c>
      <c r="J187" s="5" t="s">
        <v>17</v>
      </c>
      <c r="K187" s="5" t="s">
        <v>3</v>
      </c>
      <c r="L187" s="5" t="s">
        <v>12844</v>
      </c>
      <c r="M187" s="15" t="s">
        <v>91</v>
      </c>
      <c r="N187" s="15" t="s">
        <v>22774</v>
      </c>
      <c r="O187" s="15" t="s">
        <v>662</v>
      </c>
      <c r="P187" s="15" t="s">
        <v>661</v>
      </c>
      <c r="Q187" s="15" t="s">
        <v>22807</v>
      </c>
      <c r="R187" s="15" t="s">
        <v>20000</v>
      </c>
      <c r="S187" s="15">
        <v>24542000</v>
      </c>
      <c r="T187" s="15">
        <v>24542000</v>
      </c>
      <c r="U187" s="15" t="s">
        <v>15792</v>
      </c>
      <c r="V187" s="15" t="s">
        <v>22877</v>
      </c>
      <c r="W187" s="4"/>
      <c r="X187" s="4" t="s">
        <v>41</v>
      </c>
      <c r="Y187" s="4" t="s">
        <v>663</v>
      </c>
      <c r="Z187" s="4"/>
      <c r="AB187" s="25"/>
      <c r="AC187" s="25"/>
      <c r="AD187" s="25"/>
    </row>
    <row r="188" spans="1:30" x14ac:dyDescent="0.35">
      <c r="A188" s="15" t="s">
        <v>438</v>
      </c>
      <c r="B188" s="15" t="s">
        <v>8698</v>
      </c>
      <c r="D188" s="15" t="s">
        <v>665</v>
      </c>
      <c r="E188" s="15" t="s">
        <v>666</v>
      </c>
      <c r="F188" s="15" t="s">
        <v>667</v>
      </c>
      <c r="G188" s="5" t="s">
        <v>49</v>
      </c>
      <c r="H188" s="5" t="s">
        <v>7</v>
      </c>
      <c r="I188" s="5" t="s">
        <v>41</v>
      </c>
      <c r="J188" s="5" t="s">
        <v>16</v>
      </c>
      <c r="K188" s="5" t="s">
        <v>3</v>
      </c>
      <c r="L188" s="5" t="s">
        <v>12702</v>
      </c>
      <c r="M188" s="15" t="s">
        <v>42</v>
      </c>
      <c r="N188" s="15" t="s">
        <v>21824</v>
      </c>
      <c r="O188" s="15" t="s">
        <v>165</v>
      </c>
      <c r="P188" s="15" t="s">
        <v>667</v>
      </c>
      <c r="Q188" s="15" t="s">
        <v>22807</v>
      </c>
      <c r="R188" s="15" t="s">
        <v>22878</v>
      </c>
      <c r="S188" s="15">
        <v>22922626</v>
      </c>
      <c r="T188" s="15"/>
      <c r="U188" s="15" t="s">
        <v>15793</v>
      </c>
      <c r="V188" s="15" t="s">
        <v>8967</v>
      </c>
      <c r="W188" s="4"/>
      <c r="X188" s="4" t="s">
        <v>41</v>
      </c>
      <c r="Y188" s="4" t="s">
        <v>669</v>
      </c>
      <c r="Z188" s="4"/>
      <c r="AB188" s="25"/>
      <c r="AC188" s="25"/>
      <c r="AD188" s="25"/>
    </row>
    <row r="189" spans="1:30" x14ac:dyDescent="0.35">
      <c r="A189" s="15" t="s">
        <v>8069</v>
      </c>
      <c r="B189" s="15" t="s">
        <v>8071</v>
      </c>
      <c r="D189" s="15" t="s">
        <v>51</v>
      </c>
      <c r="E189" s="15" t="s">
        <v>671</v>
      </c>
      <c r="F189" s="15" t="s">
        <v>672</v>
      </c>
      <c r="G189" s="5" t="s">
        <v>49</v>
      </c>
      <c r="H189" s="5" t="s">
        <v>7</v>
      </c>
      <c r="I189" s="5" t="s">
        <v>41</v>
      </c>
      <c r="J189" s="5" t="s">
        <v>16</v>
      </c>
      <c r="K189" s="5" t="s">
        <v>6</v>
      </c>
      <c r="L189" s="5" t="s">
        <v>12705</v>
      </c>
      <c r="M189" s="15" t="s">
        <v>42</v>
      </c>
      <c r="N189" s="15" t="s">
        <v>21824</v>
      </c>
      <c r="O189" s="15" t="s">
        <v>673</v>
      </c>
      <c r="P189" s="15" t="s">
        <v>673</v>
      </c>
      <c r="Q189" s="15" t="s">
        <v>22807</v>
      </c>
      <c r="R189" s="15" t="s">
        <v>13504</v>
      </c>
      <c r="S189" s="15">
        <v>22297125</v>
      </c>
      <c r="T189" s="15"/>
      <c r="U189" s="15" t="s">
        <v>17442</v>
      </c>
      <c r="V189" s="15" t="s">
        <v>7316</v>
      </c>
      <c r="W189" s="4"/>
      <c r="X189" s="4" t="s">
        <v>41</v>
      </c>
      <c r="Y189" s="4" t="s">
        <v>674</v>
      </c>
      <c r="Z189" s="4"/>
      <c r="AB189" s="25"/>
      <c r="AC189" s="25"/>
      <c r="AD189" s="25"/>
    </row>
    <row r="190" spans="1:30" x14ac:dyDescent="0.35">
      <c r="A190" s="15" t="s">
        <v>8791</v>
      </c>
      <c r="B190" s="15" t="s">
        <v>440</v>
      </c>
      <c r="D190" s="15" t="s">
        <v>675</v>
      </c>
      <c r="E190" s="15" t="s">
        <v>676</v>
      </c>
      <c r="F190" s="15" t="s">
        <v>677</v>
      </c>
      <c r="G190" s="5" t="s">
        <v>49</v>
      </c>
      <c r="H190" s="5" t="s">
        <v>6</v>
      </c>
      <c r="I190" s="5" t="s">
        <v>41</v>
      </c>
      <c r="J190" s="5" t="s">
        <v>232</v>
      </c>
      <c r="K190" s="5" t="s">
        <v>4</v>
      </c>
      <c r="L190" s="5" t="s">
        <v>12718</v>
      </c>
      <c r="M190" s="15" t="s">
        <v>42</v>
      </c>
      <c r="N190" s="15" t="s">
        <v>678</v>
      </c>
      <c r="O190" s="15" t="s">
        <v>22775</v>
      </c>
      <c r="P190" s="15" t="s">
        <v>677</v>
      </c>
      <c r="Q190" s="15" t="s">
        <v>22807</v>
      </c>
      <c r="R190" s="15" t="s">
        <v>21826</v>
      </c>
      <c r="S190" s="15">
        <v>22455898</v>
      </c>
      <c r="T190" s="15"/>
      <c r="U190" s="15" t="s">
        <v>15794</v>
      </c>
      <c r="V190" s="15" t="s">
        <v>8994</v>
      </c>
      <c r="W190" s="4"/>
      <c r="X190" s="4" t="s">
        <v>41</v>
      </c>
      <c r="Y190" s="4" t="s">
        <v>664</v>
      </c>
      <c r="Z190" s="4"/>
      <c r="AB190" s="25"/>
      <c r="AC190" s="25"/>
      <c r="AD190" s="25"/>
    </row>
    <row r="191" spans="1:30" x14ac:dyDescent="0.35">
      <c r="A191" s="15" t="s">
        <v>8072</v>
      </c>
      <c r="B191" s="15" t="s">
        <v>820</v>
      </c>
      <c r="D191" s="15" t="s">
        <v>641</v>
      </c>
      <c r="E191" s="15" t="s">
        <v>8984</v>
      </c>
      <c r="F191" s="15" t="s">
        <v>679</v>
      </c>
      <c r="G191" s="5" t="s">
        <v>49</v>
      </c>
      <c r="H191" s="5" t="s">
        <v>7</v>
      </c>
      <c r="I191" s="5" t="s">
        <v>41</v>
      </c>
      <c r="J191" s="5" t="s">
        <v>16</v>
      </c>
      <c r="K191" s="5" t="s">
        <v>4</v>
      </c>
      <c r="L191" s="5" t="s">
        <v>12703</v>
      </c>
      <c r="M191" s="15" t="s">
        <v>42</v>
      </c>
      <c r="N191" s="15" t="s">
        <v>21824</v>
      </c>
      <c r="O191" s="15" t="s">
        <v>21827</v>
      </c>
      <c r="P191" s="15" t="s">
        <v>679</v>
      </c>
      <c r="Q191" s="15" t="s">
        <v>22807</v>
      </c>
      <c r="R191" s="15" t="s">
        <v>8985</v>
      </c>
      <c r="S191" s="15">
        <v>22299406</v>
      </c>
      <c r="T191" s="15"/>
      <c r="U191" s="15" t="s">
        <v>18585</v>
      </c>
      <c r="V191" s="15" t="s">
        <v>222</v>
      </c>
      <c r="W191" s="4"/>
      <c r="X191" s="4"/>
      <c r="Y191" s="4"/>
      <c r="Z191" s="4"/>
      <c r="AB191" s="25" t="s">
        <v>21118</v>
      </c>
      <c r="AC191" s="25"/>
      <c r="AD191" s="25"/>
    </row>
    <row r="192" spans="1:30" x14ac:dyDescent="0.35">
      <c r="A192" s="15" t="s">
        <v>469</v>
      </c>
      <c r="B192" s="15" t="s">
        <v>372</v>
      </c>
      <c r="D192" s="15" t="s">
        <v>681</v>
      </c>
      <c r="E192" s="15" t="s">
        <v>682</v>
      </c>
      <c r="F192" s="15" t="s">
        <v>515</v>
      </c>
      <c r="G192" s="5" t="s">
        <v>49</v>
      </c>
      <c r="H192" s="5" t="s">
        <v>6</v>
      </c>
      <c r="I192" s="5" t="s">
        <v>41</v>
      </c>
      <c r="J192" s="5" t="s">
        <v>232</v>
      </c>
      <c r="K192" s="5" t="s">
        <v>4</v>
      </c>
      <c r="L192" s="5" t="s">
        <v>12718</v>
      </c>
      <c r="M192" s="15" t="s">
        <v>42</v>
      </c>
      <c r="N192" s="15" t="s">
        <v>678</v>
      </c>
      <c r="O192" s="15" t="s">
        <v>22775</v>
      </c>
      <c r="P192" s="15" t="s">
        <v>515</v>
      </c>
      <c r="Q192" s="15" t="s">
        <v>22807</v>
      </c>
      <c r="R192" s="15" t="s">
        <v>19884</v>
      </c>
      <c r="S192" s="15">
        <v>22450447</v>
      </c>
      <c r="T192" s="15"/>
      <c r="U192" s="15" t="s">
        <v>15795</v>
      </c>
      <c r="V192" s="15" t="s">
        <v>7013</v>
      </c>
      <c r="W192" s="4"/>
      <c r="X192" s="4" t="s">
        <v>41</v>
      </c>
      <c r="Y192" s="4" t="s">
        <v>683</v>
      </c>
      <c r="Z192" s="4"/>
      <c r="AB192" s="25"/>
      <c r="AC192" s="25"/>
      <c r="AD192" s="25"/>
    </row>
    <row r="193" spans="1:30" x14ac:dyDescent="0.35">
      <c r="A193" s="15" t="s">
        <v>563</v>
      </c>
      <c r="B193" s="15" t="s">
        <v>437</v>
      </c>
      <c r="D193" s="15" t="s">
        <v>7590</v>
      </c>
      <c r="E193" s="15" t="s">
        <v>685</v>
      </c>
      <c r="F193" s="15" t="s">
        <v>230</v>
      </c>
      <c r="G193" s="5" t="s">
        <v>49</v>
      </c>
      <c r="H193" s="5" t="s">
        <v>7</v>
      </c>
      <c r="I193" s="5" t="s">
        <v>41</v>
      </c>
      <c r="J193" s="5" t="s">
        <v>16</v>
      </c>
      <c r="K193" s="5" t="s">
        <v>3</v>
      </c>
      <c r="L193" s="5" t="s">
        <v>12702</v>
      </c>
      <c r="M193" s="15" t="s">
        <v>42</v>
      </c>
      <c r="N193" s="15" t="s">
        <v>21824</v>
      </c>
      <c r="O193" s="15" t="s">
        <v>165</v>
      </c>
      <c r="P193" s="15" t="s">
        <v>230</v>
      </c>
      <c r="Q193" s="15" t="s">
        <v>22807</v>
      </c>
      <c r="R193" s="15" t="s">
        <v>22879</v>
      </c>
      <c r="S193" s="15">
        <v>22922361</v>
      </c>
      <c r="T193" s="15"/>
      <c r="U193" s="15" t="s">
        <v>17443</v>
      </c>
      <c r="V193" s="15" t="s">
        <v>9016</v>
      </c>
      <c r="W193" s="4"/>
      <c r="X193" s="4" t="s">
        <v>41</v>
      </c>
      <c r="Y193" s="4" t="s">
        <v>569</v>
      </c>
      <c r="Z193" s="4"/>
      <c r="AB193" s="25"/>
      <c r="AC193" s="25"/>
      <c r="AD193" s="25"/>
    </row>
    <row r="194" spans="1:30" x14ac:dyDescent="0.35">
      <c r="A194" s="15" t="s">
        <v>8073</v>
      </c>
      <c r="B194" s="15" t="s">
        <v>444</v>
      </c>
      <c r="D194" s="15" t="s">
        <v>8647</v>
      </c>
      <c r="E194" s="15" t="s">
        <v>687</v>
      </c>
      <c r="F194" s="15" t="s">
        <v>8952</v>
      </c>
      <c r="G194" s="5" t="s">
        <v>49</v>
      </c>
      <c r="H194" s="5" t="s">
        <v>7</v>
      </c>
      <c r="I194" s="5" t="s">
        <v>41</v>
      </c>
      <c r="J194" s="5" t="s">
        <v>16</v>
      </c>
      <c r="K194" s="5" t="s">
        <v>6</v>
      </c>
      <c r="L194" s="5" t="s">
        <v>12705</v>
      </c>
      <c r="M194" s="15" t="s">
        <v>42</v>
      </c>
      <c r="N194" s="15" t="s">
        <v>21824</v>
      </c>
      <c r="O194" s="15" t="s">
        <v>673</v>
      </c>
      <c r="P194" s="15" t="s">
        <v>688</v>
      </c>
      <c r="Q194" s="15" t="s">
        <v>22807</v>
      </c>
      <c r="R194" s="15" t="s">
        <v>21125</v>
      </c>
      <c r="S194" s="15">
        <v>22922906</v>
      </c>
      <c r="T194" s="15">
        <v>22928048</v>
      </c>
      <c r="U194" s="15" t="s">
        <v>15796</v>
      </c>
      <c r="V194" s="15" t="s">
        <v>9052</v>
      </c>
      <c r="W194" s="4"/>
      <c r="X194" s="4" t="s">
        <v>41</v>
      </c>
      <c r="Y194" s="4" t="s">
        <v>689</v>
      </c>
      <c r="Z194" s="4"/>
      <c r="AB194" s="25"/>
      <c r="AC194" s="25"/>
      <c r="AD194" s="25"/>
    </row>
    <row r="195" spans="1:30" x14ac:dyDescent="0.35">
      <c r="A195" s="15" t="s">
        <v>8074</v>
      </c>
      <c r="B195" s="15" t="s">
        <v>822</v>
      </c>
      <c r="D195" s="15" t="s">
        <v>642</v>
      </c>
      <c r="E195" s="15" t="s">
        <v>690</v>
      </c>
      <c r="F195" s="15" t="s">
        <v>691</v>
      </c>
      <c r="G195" s="5" t="s">
        <v>91</v>
      </c>
      <c r="H195" s="5" t="s">
        <v>7</v>
      </c>
      <c r="I195" s="5" t="s">
        <v>44</v>
      </c>
      <c r="J195" s="5" t="s">
        <v>4</v>
      </c>
      <c r="K195" s="5" t="s">
        <v>10</v>
      </c>
      <c r="L195" s="5" t="s">
        <v>12785</v>
      </c>
      <c r="M195" s="15" t="s">
        <v>91</v>
      </c>
      <c r="N195" s="15" t="s">
        <v>692</v>
      </c>
      <c r="O195" s="15" t="s">
        <v>693</v>
      </c>
      <c r="P195" s="15" t="s">
        <v>694</v>
      </c>
      <c r="Q195" s="15" t="s">
        <v>22807</v>
      </c>
      <c r="R195" s="15" t="s">
        <v>19886</v>
      </c>
      <c r="S195" s="15">
        <v>24441723</v>
      </c>
      <c r="T195" s="15">
        <v>24411723</v>
      </c>
      <c r="U195" s="15" t="s">
        <v>15798</v>
      </c>
      <c r="V195" s="15" t="s">
        <v>19286</v>
      </c>
      <c r="W195" s="4"/>
      <c r="X195" s="4" t="s">
        <v>41</v>
      </c>
      <c r="Y195" s="4" t="s">
        <v>695</v>
      </c>
      <c r="Z195" s="4"/>
      <c r="AB195" s="25"/>
      <c r="AC195" s="25"/>
      <c r="AD195" s="25"/>
    </row>
    <row r="196" spans="1:30" x14ac:dyDescent="0.35">
      <c r="A196" s="15" t="s">
        <v>741</v>
      </c>
      <c r="B196" s="15" t="s">
        <v>740</v>
      </c>
      <c r="D196" s="15" t="s">
        <v>8658</v>
      </c>
      <c r="E196" s="15" t="s">
        <v>697</v>
      </c>
      <c r="F196" s="15" t="s">
        <v>698</v>
      </c>
      <c r="G196" s="5" t="s">
        <v>49</v>
      </c>
      <c r="H196" s="5" t="s">
        <v>6</v>
      </c>
      <c r="I196" s="5" t="s">
        <v>41</v>
      </c>
      <c r="J196" s="5" t="s">
        <v>232</v>
      </c>
      <c r="K196" s="5" t="s">
        <v>2</v>
      </c>
      <c r="L196" s="5" t="s">
        <v>12716</v>
      </c>
      <c r="M196" s="15" t="s">
        <v>42</v>
      </c>
      <c r="N196" s="15" t="s">
        <v>678</v>
      </c>
      <c r="O196" s="15" t="s">
        <v>699</v>
      </c>
      <c r="P196" s="15" t="s">
        <v>698</v>
      </c>
      <c r="Q196" s="15" t="s">
        <v>22807</v>
      </c>
      <c r="R196" s="15" t="s">
        <v>22880</v>
      </c>
      <c r="S196" s="15">
        <v>22355093</v>
      </c>
      <c r="T196" s="15"/>
      <c r="U196" s="15" t="s">
        <v>15799</v>
      </c>
      <c r="V196" s="15" t="s">
        <v>7012</v>
      </c>
      <c r="W196" s="4"/>
      <c r="X196" s="4" t="s">
        <v>41</v>
      </c>
      <c r="Y196" s="4" t="s">
        <v>13187</v>
      </c>
      <c r="Z196" s="4"/>
      <c r="AB196" s="25" t="s">
        <v>21118</v>
      </c>
      <c r="AC196" s="25"/>
      <c r="AD196" s="25" t="s">
        <v>21118</v>
      </c>
    </row>
    <row r="197" spans="1:30" x14ac:dyDescent="0.35">
      <c r="A197" s="15" t="s">
        <v>581</v>
      </c>
      <c r="B197" s="15" t="s">
        <v>504</v>
      </c>
      <c r="D197" s="15" t="s">
        <v>8645</v>
      </c>
      <c r="E197" s="15" t="s">
        <v>9056</v>
      </c>
      <c r="F197" s="15" t="s">
        <v>9057</v>
      </c>
      <c r="G197" s="5" t="s">
        <v>49</v>
      </c>
      <c r="H197" s="5" t="s">
        <v>7</v>
      </c>
      <c r="I197" s="5" t="s">
        <v>41</v>
      </c>
      <c r="J197" s="5" t="s">
        <v>16</v>
      </c>
      <c r="K197" s="5" t="s">
        <v>2</v>
      </c>
      <c r="L197" s="5" t="s">
        <v>12701</v>
      </c>
      <c r="M197" s="15" t="s">
        <v>42</v>
      </c>
      <c r="N197" s="15" t="s">
        <v>21824</v>
      </c>
      <c r="O197" s="15" t="s">
        <v>278</v>
      </c>
      <c r="P197" s="15" t="s">
        <v>278</v>
      </c>
      <c r="Q197" s="15" t="s">
        <v>22807</v>
      </c>
      <c r="R197" s="15" t="s">
        <v>14151</v>
      </c>
      <c r="S197" s="15">
        <v>22290282</v>
      </c>
      <c r="T197" s="15">
        <v>22946922</v>
      </c>
      <c r="U197" s="15" t="s">
        <v>18587</v>
      </c>
      <c r="V197" s="15" t="s">
        <v>6971</v>
      </c>
      <c r="W197" s="4"/>
      <c r="X197" s="4"/>
      <c r="Y197" s="4"/>
      <c r="Z197" s="4" t="s">
        <v>41</v>
      </c>
      <c r="AA197" s="4" t="s">
        <v>170</v>
      </c>
      <c r="AB197" s="25"/>
      <c r="AC197" s="25"/>
      <c r="AD197" s="25"/>
    </row>
    <row r="198" spans="1:30" x14ac:dyDescent="0.35">
      <c r="A198" s="15" t="s">
        <v>9134</v>
      </c>
      <c r="B198" s="15" t="s">
        <v>8661</v>
      </c>
      <c r="D198" s="15" t="s">
        <v>8689</v>
      </c>
      <c r="E198" s="15" t="s">
        <v>701</v>
      </c>
      <c r="F198" s="15" t="s">
        <v>449</v>
      </c>
      <c r="G198" s="5" t="s">
        <v>49</v>
      </c>
      <c r="H198" s="5" t="s">
        <v>6</v>
      </c>
      <c r="I198" s="5" t="s">
        <v>41</v>
      </c>
      <c r="J198" s="5" t="s">
        <v>232</v>
      </c>
      <c r="K198" s="5" t="s">
        <v>3</v>
      </c>
      <c r="L198" s="5" t="s">
        <v>12717</v>
      </c>
      <c r="M198" s="15" t="s">
        <v>42</v>
      </c>
      <c r="N198" s="15" t="s">
        <v>678</v>
      </c>
      <c r="O198" s="15" t="s">
        <v>449</v>
      </c>
      <c r="P198" s="15" t="s">
        <v>449</v>
      </c>
      <c r="Q198" s="15" t="s">
        <v>22807</v>
      </c>
      <c r="R198" s="15" t="s">
        <v>21828</v>
      </c>
      <c r="S198" s="15">
        <v>22923618</v>
      </c>
      <c r="T198" s="15"/>
      <c r="U198" s="15" t="s">
        <v>15800</v>
      </c>
      <c r="V198" s="15" t="s">
        <v>9047</v>
      </c>
      <c r="W198" s="4"/>
      <c r="X198" s="4" t="s">
        <v>41</v>
      </c>
      <c r="Y198" s="4" t="s">
        <v>377</v>
      </c>
      <c r="Z198" s="4"/>
      <c r="AB198" s="25"/>
      <c r="AC198" s="25"/>
      <c r="AD198" s="25"/>
    </row>
    <row r="199" spans="1:30" x14ac:dyDescent="0.35">
      <c r="A199" s="15" t="s">
        <v>435</v>
      </c>
      <c r="B199" s="15" t="s">
        <v>8697</v>
      </c>
      <c r="D199" s="15" t="s">
        <v>8687</v>
      </c>
      <c r="E199" s="15" t="s">
        <v>702</v>
      </c>
      <c r="F199" s="15" t="s">
        <v>165</v>
      </c>
      <c r="G199" s="5" t="s">
        <v>49</v>
      </c>
      <c r="H199" s="5" t="s">
        <v>7</v>
      </c>
      <c r="I199" s="5" t="s">
        <v>41</v>
      </c>
      <c r="J199" s="5" t="s">
        <v>16</v>
      </c>
      <c r="K199" s="5" t="s">
        <v>3</v>
      </c>
      <c r="L199" s="5" t="s">
        <v>12702</v>
      </c>
      <c r="M199" s="15" t="s">
        <v>42</v>
      </c>
      <c r="N199" s="15" t="s">
        <v>21824</v>
      </c>
      <c r="O199" s="15" t="s">
        <v>165</v>
      </c>
      <c r="P199" s="15" t="s">
        <v>165</v>
      </c>
      <c r="Q199" s="15" t="s">
        <v>22807</v>
      </c>
      <c r="R199" s="15" t="s">
        <v>17785</v>
      </c>
      <c r="S199" s="15">
        <v>22299755</v>
      </c>
      <c r="T199" s="15">
        <v>22294089</v>
      </c>
      <c r="U199" s="15" t="s">
        <v>15801</v>
      </c>
      <c r="V199" s="15" t="s">
        <v>19887</v>
      </c>
      <c r="W199" s="4"/>
      <c r="X199" s="4" t="s">
        <v>41</v>
      </c>
      <c r="Y199" s="4" t="s">
        <v>703</v>
      </c>
      <c r="Z199" s="4"/>
      <c r="AB199" s="25" t="s">
        <v>21118</v>
      </c>
      <c r="AC199" s="25"/>
      <c r="AD199" s="25"/>
    </row>
    <row r="200" spans="1:30" x14ac:dyDescent="0.35">
      <c r="A200" s="15" t="s">
        <v>603</v>
      </c>
      <c r="B200" s="15" t="s">
        <v>590</v>
      </c>
      <c r="D200" s="15" t="s">
        <v>8707</v>
      </c>
      <c r="E200" s="15" t="s">
        <v>705</v>
      </c>
      <c r="F200" s="15" t="s">
        <v>706</v>
      </c>
      <c r="G200" s="5" t="s">
        <v>49</v>
      </c>
      <c r="H200" s="5" t="s">
        <v>6</v>
      </c>
      <c r="I200" s="5" t="s">
        <v>41</v>
      </c>
      <c r="J200" s="5" t="s">
        <v>232</v>
      </c>
      <c r="K200" s="5" t="s">
        <v>2</v>
      </c>
      <c r="L200" s="5" t="s">
        <v>12716</v>
      </c>
      <c r="M200" s="15" t="s">
        <v>42</v>
      </c>
      <c r="N200" s="15" t="s">
        <v>678</v>
      </c>
      <c r="O200" s="15" t="s">
        <v>699</v>
      </c>
      <c r="P200" s="15" t="s">
        <v>707</v>
      </c>
      <c r="Q200" s="15" t="s">
        <v>24633</v>
      </c>
      <c r="R200" s="15" t="s">
        <v>19888</v>
      </c>
      <c r="S200" s="15">
        <v>22359414</v>
      </c>
      <c r="T200" s="15">
        <v>22359476</v>
      </c>
      <c r="U200" s="15" t="s">
        <v>21145</v>
      </c>
      <c r="V200" s="15" t="s">
        <v>8962</v>
      </c>
      <c r="W200" s="4"/>
      <c r="X200" s="4" t="s">
        <v>41</v>
      </c>
      <c r="Y200" s="4" t="s">
        <v>708</v>
      </c>
      <c r="Z200" s="4"/>
      <c r="AB200" s="25"/>
      <c r="AC200" s="25"/>
      <c r="AD200" s="25"/>
    </row>
    <row r="201" spans="1:30" x14ac:dyDescent="0.35">
      <c r="A201" s="15" t="s">
        <v>587</v>
      </c>
      <c r="B201" s="15" t="s">
        <v>472</v>
      </c>
      <c r="D201" s="15" t="s">
        <v>708</v>
      </c>
      <c r="E201" s="15" t="s">
        <v>709</v>
      </c>
      <c r="F201" s="15" t="s">
        <v>710</v>
      </c>
      <c r="G201" s="5" t="s">
        <v>49</v>
      </c>
      <c r="H201" s="5" t="s">
        <v>7</v>
      </c>
      <c r="I201" s="5" t="s">
        <v>41</v>
      </c>
      <c r="J201" s="5" t="s">
        <v>16</v>
      </c>
      <c r="K201" s="5" t="s">
        <v>5</v>
      </c>
      <c r="L201" s="5" t="s">
        <v>12704</v>
      </c>
      <c r="M201" s="15" t="s">
        <v>42</v>
      </c>
      <c r="N201" s="15" t="s">
        <v>21824</v>
      </c>
      <c r="O201" s="15" t="s">
        <v>21829</v>
      </c>
      <c r="P201" s="15" t="s">
        <v>257</v>
      </c>
      <c r="Q201" s="15" t="s">
        <v>22807</v>
      </c>
      <c r="R201" s="15" t="s">
        <v>19287</v>
      </c>
      <c r="S201" s="15">
        <v>22945579</v>
      </c>
      <c r="T201" s="15"/>
      <c r="U201" s="15" t="s">
        <v>15802</v>
      </c>
      <c r="V201" s="15" t="s">
        <v>259</v>
      </c>
      <c r="W201" s="4"/>
      <c r="X201" s="4" t="s">
        <v>41</v>
      </c>
      <c r="Y201" s="4" t="s">
        <v>712</v>
      </c>
      <c r="Z201" s="4" t="s">
        <v>41</v>
      </c>
      <c r="AA201" s="4" t="s">
        <v>155</v>
      </c>
      <c r="AB201" s="25"/>
      <c r="AC201" s="25"/>
      <c r="AD201" s="25"/>
    </row>
    <row r="202" spans="1:30" x14ac:dyDescent="0.35">
      <c r="A202" s="15" t="s">
        <v>570</v>
      </c>
      <c r="B202" s="15" t="s">
        <v>450</v>
      </c>
      <c r="D202" s="15" t="s">
        <v>713</v>
      </c>
      <c r="E202" s="15" t="s">
        <v>714</v>
      </c>
      <c r="F202" s="15" t="s">
        <v>707</v>
      </c>
      <c r="G202" s="5" t="s">
        <v>49</v>
      </c>
      <c r="H202" s="5" t="s">
        <v>6</v>
      </c>
      <c r="I202" s="5" t="s">
        <v>41</v>
      </c>
      <c r="J202" s="5" t="s">
        <v>232</v>
      </c>
      <c r="K202" s="5" t="s">
        <v>2</v>
      </c>
      <c r="L202" s="5" t="s">
        <v>12716</v>
      </c>
      <c r="M202" s="15" t="s">
        <v>42</v>
      </c>
      <c r="N202" s="15" t="s">
        <v>678</v>
      </c>
      <c r="O202" s="15" t="s">
        <v>699</v>
      </c>
      <c r="P202" s="15" t="s">
        <v>707</v>
      </c>
      <c r="Q202" s="15" t="s">
        <v>22807</v>
      </c>
      <c r="R202" s="15" t="s">
        <v>17421</v>
      </c>
      <c r="S202" s="15">
        <v>22852583</v>
      </c>
      <c r="T202" s="15">
        <v>22454012</v>
      </c>
      <c r="U202" s="15" t="s">
        <v>15803</v>
      </c>
      <c r="V202" s="15" t="s">
        <v>9044</v>
      </c>
      <c r="W202" s="4"/>
      <c r="X202" s="4" t="s">
        <v>41</v>
      </c>
      <c r="Y202" s="4" t="s">
        <v>715</v>
      </c>
      <c r="Z202" s="4" t="s">
        <v>41</v>
      </c>
      <c r="AA202" s="4" t="s">
        <v>223</v>
      </c>
      <c r="AB202" s="25"/>
      <c r="AC202" s="25"/>
      <c r="AD202" s="25"/>
    </row>
    <row r="203" spans="1:30" x14ac:dyDescent="0.35">
      <c r="A203" s="15" t="s">
        <v>418</v>
      </c>
      <c r="B203" s="15" t="s">
        <v>417</v>
      </c>
      <c r="D203" s="15" t="s">
        <v>683</v>
      </c>
      <c r="E203" s="15" t="s">
        <v>9028</v>
      </c>
      <c r="F203" s="15" t="s">
        <v>9029</v>
      </c>
      <c r="G203" s="5" t="s">
        <v>49</v>
      </c>
      <c r="H203" s="5" t="s">
        <v>6</v>
      </c>
      <c r="I203" s="5" t="s">
        <v>41</v>
      </c>
      <c r="J203" s="5" t="s">
        <v>232</v>
      </c>
      <c r="K203" s="5" t="s">
        <v>2</v>
      </c>
      <c r="L203" s="5" t="s">
        <v>12716</v>
      </c>
      <c r="M203" s="15" t="s">
        <v>42</v>
      </c>
      <c r="N203" s="15" t="s">
        <v>678</v>
      </c>
      <c r="O203" s="15" t="s">
        <v>699</v>
      </c>
      <c r="P203" s="15" t="s">
        <v>699</v>
      </c>
      <c r="Q203" s="15" t="s">
        <v>22807</v>
      </c>
      <c r="R203" s="15" t="s">
        <v>15287</v>
      </c>
      <c r="S203" s="15">
        <v>22356606</v>
      </c>
      <c r="T203" s="15"/>
      <c r="U203" s="15" t="s">
        <v>15804</v>
      </c>
      <c r="V203" s="15" t="s">
        <v>380</v>
      </c>
      <c r="W203" s="4"/>
      <c r="X203" s="4"/>
      <c r="Y203" s="4"/>
      <c r="Z203" s="4" t="s">
        <v>41</v>
      </c>
      <c r="AA203" s="4" t="s">
        <v>180</v>
      </c>
      <c r="AB203" s="25" t="s">
        <v>21118</v>
      </c>
      <c r="AC203" s="25"/>
      <c r="AD203" s="25"/>
    </row>
    <row r="204" spans="1:30" x14ac:dyDescent="0.35">
      <c r="A204" s="15" t="s">
        <v>441</v>
      </c>
      <c r="B204" s="15" t="s">
        <v>8666</v>
      </c>
      <c r="D204" s="15" t="s">
        <v>712</v>
      </c>
      <c r="E204" s="15" t="s">
        <v>9004</v>
      </c>
      <c r="F204" s="15" t="s">
        <v>9005</v>
      </c>
      <c r="G204" s="5" t="s">
        <v>49</v>
      </c>
      <c r="H204" s="5" t="s">
        <v>7</v>
      </c>
      <c r="I204" s="5" t="s">
        <v>41</v>
      </c>
      <c r="J204" s="5" t="s">
        <v>16</v>
      </c>
      <c r="K204" s="5" t="s">
        <v>6</v>
      </c>
      <c r="L204" s="5" t="s">
        <v>12705</v>
      </c>
      <c r="M204" s="15" t="s">
        <v>42</v>
      </c>
      <c r="N204" s="15" t="s">
        <v>21824</v>
      </c>
      <c r="O204" s="15" t="s">
        <v>673</v>
      </c>
      <c r="P204" s="15" t="s">
        <v>9005</v>
      </c>
      <c r="Q204" s="15" t="s">
        <v>22807</v>
      </c>
      <c r="R204" s="15" t="s">
        <v>22881</v>
      </c>
      <c r="S204" s="15">
        <v>21006676</v>
      </c>
      <c r="T204" s="15"/>
      <c r="U204" s="15" t="s">
        <v>19889</v>
      </c>
      <c r="V204" s="15" t="s">
        <v>9006</v>
      </c>
      <c r="W204" s="4"/>
      <c r="X204" s="4" t="s">
        <v>41</v>
      </c>
      <c r="Y204" s="4" t="s">
        <v>21830</v>
      </c>
      <c r="Z204" s="4"/>
      <c r="AB204" s="25"/>
      <c r="AC204" s="25"/>
      <c r="AD204" s="25"/>
    </row>
    <row r="205" spans="1:30" x14ac:dyDescent="0.35">
      <c r="A205" s="15" t="s">
        <v>797</v>
      </c>
      <c r="B205" s="15" t="s">
        <v>7018</v>
      </c>
      <c r="D205" s="15" t="s">
        <v>716</v>
      </c>
      <c r="E205" s="15" t="s">
        <v>717</v>
      </c>
      <c r="F205" s="15" t="s">
        <v>718</v>
      </c>
      <c r="G205" s="5" t="s">
        <v>55</v>
      </c>
      <c r="H205" s="5" t="s">
        <v>6</v>
      </c>
      <c r="I205" s="5" t="s">
        <v>41</v>
      </c>
      <c r="J205" s="5" t="s">
        <v>17</v>
      </c>
      <c r="K205" s="5" t="s">
        <v>4</v>
      </c>
      <c r="L205" s="5" t="s">
        <v>12708</v>
      </c>
      <c r="M205" s="15" t="s">
        <v>42</v>
      </c>
      <c r="N205" s="15" t="s">
        <v>21816</v>
      </c>
      <c r="O205" s="15" t="s">
        <v>719</v>
      </c>
      <c r="P205" s="15" t="s">
        <v>718</v>
      </c>
      <c r="Q205" s="15" t="s">
        <v>22807</v>
      </c>
      <c r="R205" s="15" t="s">
        <v>20005</v>
      </c>
      <c r="S205" s="15">
        <v>24100358</v>
      </c>
      <c r="T205" s="15">
        <v>24100358</v>
      </c>
      <c r="U205" s="15" t="s">
        <v>15805</v>
      </c>
      <c r="V205" s="15" t="s">
        <v>7020</v>
      </c>
      <c r="W205" s="4"/>
      <c r="X205" s="4" t="s">
        <v>41</v>
      </c>
      <c r="Y205" s="4" t="s">
        <v>721</v>
      </c>
      <c r="Z205" s="4"/>
      <c r="AB205" s="25" t="s">
        <v>21118</v>
      </c>
      <c r="AC205" s="25"/>
      <c r="AD205" s="25"/>
    </row>
    <row r="206" spans="1:30" x14ac:dyDescent="0.35">
      <c r="A206" s="15" t="s">
        <v>583</v>
      </c>
      <c r="B206" s="15" t="s">
        <v>513</v>
      </c>
      <c r="D206" s="15" t="s">
        <v>715</v>
      </c>
      <c r="E206" s="15" t="s">
        <v>723</v>
      </c>
      <c r="F206" s="15" t="s">
        <v>724</v>
      </c>
      <c r="G206" s="5" t="s">
        <v>55</v>
      </c>
      <c r="H206" s="5" t="s">
        <v>6</v>
      </c>
      <c r="I206" s="5" t="s">
        <v>41</v>
      </c>
      <c r="J206" s="5" t="s">
        <v>17</v>
      </c>
      <c r="K206" s="5" t="s">
        <v>4</v>
      </c>
      <c r="L206" s="5" t="s">
        <v>12708</v>
      </c>
      <c r="M206" s="15" t="s">
        <v>42</v>
      </c>
      <c r="N206" s="15" t="s">
        <v>21816</v>
      </c>
      <c r="O206" s="15" t="s">
        <v>719</v>
      </c>
      <c r="P206" s="15" t="s">
        <v>9081</v>
      </c>
      <c r="Q206" s="15" t="s">
        <v>22807</v>
      </c>
      <c r="R206" s="15" t="s">
        <v>21147</v>
      </c>
      <c r="S206" s="15">
        <v>24101260</v>
      </c>
      <c r="T206" s="15"/>
      <c r="U206" s="15" t="s">
        <v>15806</v>
      </c>
      <c r="V206" s="15" t="s">
        <v>9082</v>
      </c>
      <c r="W206" s="4"/>
      <c r="X206" s="4" t="s">
        <v>41</v>
      </c>
      <c r="Y206" s="4" t="s">
        <v>726</v>
      </c>
      <c r="Z206" s="4"/>
      <c r="AB206" s="25"/>
      <c r="AC206" s="25"/>
      <c r="AD206" s="25"/>
    </row>
    <row r="207" spans="1:30" x14ac:dyDescent="0.35">
      <c r="A207" s="15" t="s">
        <v>517</v>
      </c>
      <c r="B207" s="15" t="s">
        <v>381</v>
      </c>
      <c r="D207" s="15" t="s">
        <v>377</v>
      </c>
      <c r="E207" s="15" t="s">
        <v>727</v>
      </c>
      <c r="F207" s="15" t="s">
        <v>728</v>
      </c>
      <c r="G207" s="5" t="s">
        <v>55</v>
      </c>
      <c r="H207" s="5" t="s">
        <v>6</v>
      </c>
      <c r="I207" s="5" t="s">
        <v>41</v>
      </c>
      <c r="J207" s="5" t="s">
        <v>17</v>
      </c>
      <c r="K207" s="5" t="s">
        <v>4</v>
      </c>
      <c r="L207" s="5" t="s">
        <v>12708</v>
      </c>
      <c r="M207" s="15" t="s">
        <v>42</v>
      </c>
      <c r="N207" s="15" t="s">
        <v>21816</v>
      </c>
      <c r="O207" s="15" t="s">
        <v>719</v>
      </c>
      <c r="P207" s="15" t="s">
        <v>729</v>
      </c>
      <c r="Q207" s="15" t="s">
        <v>22807</v>
      </c>
      <c r="R207" s="15" t="s">
        <v>21832</v>
      </c>
      <c r="S207" s="15">
        <v>24101020</v>
      </c>
      <c r="T207" s="15">
        <v>24100236</v>
      </c>
      <c r="U207" s="15" t="s">
        <v>19891</v>
      </c>
      <c r="V207" s="15" t="s">
        <v>9096</v>
      </c>
      <c r="W207" s="4"/>
      <c r="X207" s="4" t="s">
        <v>41</v>
      </c>
      <c r="Y207" s="4" t="s">
        <v>730</v>
      </c>
      <c r="Z207" s="4"/>
      <c r="AB207" s="25"/>
      <c r="AC207" s="25"/>
      <c r="AD207" s="25"/>
    </row>
    <row r="208" spans="1:30" x14ac:dyDescent="0.35">
      <c r="A208" s="15" t="s">
        <v>479</v>
      </c>
      <c r="B208" s="15" t="s">
        <v>361</v>
      </c>
      <c r="D208" s="15" t="s">
        <v>689</v>
      </c>
      <c r="E208" s="15" t="s">
        <v>732</v>
      </c>
      <c r="F208" s="15" t="s">
        <v>733</v>
      </c>
      <c r="G208" s="5" t="s">
        <v>55</v>
      </c>
      <c r="H208" s="5" t="s">
        <v>6</v>
      </c>
      <c r="I208" s="5" t="s">
        <v>41</v>
      </c>
      <c r="J208" s="5" t="s">
        <v>17</v>
      </c>
      <c r="K208" s="5" t="s">
        <v>3</v>
      </c>
      <c r="L208" s="5" t="s">
        <v>12707</v>
      </c>
      <c r="M208" s="15" t="s">
        <v>42</v>
      </c>
      <c r="N208" s="15" t="s">
        <v>21816</v>
      </c>
      <c r="O208" s="15" t="s">
        <v>734</v>
      </c>
      <c r="P208" s="15" t="s">
        <v>733</v>
      </c>
      <c r="Q208" s="15" t="s">
        <v>22807</v>
      </c>
      <c r="R208" s="15" t="s">
        <v>735</v>
      </c>
      <c r="S208" s="15">
        <v>24102009</v>
      </c>
      <c r="T208" s="15">
        <v>24102009</v>
      </c>
      <c r="U208" s="15" t="s">
        <v>21148</v>
      </c>
      <c r="V208" s="15" t="s">
        <v>22882</v>
      </c>
      <c r="W208" s="4"/>
      <c r="X208" s="4" t="s">
        <v>41</v>
      </c>
      <c r="Y208" s="4" t="s">
        <v>736</v>
      </c>
      <c r="Z208" s="4"/>
      <c r="AB208" s="25" t="s">
        <v>21118</v>
      </c>
      <c r="AC208" s="25"/>
      <c r="AD208" s="25"/>
    </row>
    <row r="209" spans="1:30" x14ac:dyDescent="0.35">
      <c r="A209" s="15" t="s">
        <v>829</v>
      </c>
      <c r="B209" s="15" t="s">
        <v>828</v>
      </c>
      <c r="D209" s="15" t="s">
        <v>703</v>
      </c>
      <c r="E209" s="15" t="s">
        <v>738</v>
      </c>
      <c r="F209" s="15" t="s">
        <v>734</v>
      </c>
      <c r="G209" s="5" t="s">
        <v>55</v>
      </c>
      <c r="H209" s="5" t="s">
        <v>6</v>
      </c>
      <c r="I209" s="5" t="s">
        <v>41</v>
      </c>
      <c r="J209" s="5" t="s">
        <v>17</v>
      </c>
      <c r="K209" s="5" t="s">
        <v>3</v>
      </c>
      <c r="L209" s="5" t="s">
        <v>12707</v>
      </c>
      <c r="M209" s="15" t="s">
        <v>42</v>
      </c>
      <c r="N209" s="15" t="s">
        <v>21816</v>
      </c>
      <c r="O209" s="15" t="s">
        <v>734</v>
      </c>
      <c r="P209" s="15" t="s">
        <v>734</v>
      </c>
      <c r="Q209" s="15" t="s">
        <v>22807</v>
      </c>
      <c r="R209" s="15" t="s">
        <v>793</v>
      </c>
      <c r="S209" s="15">
        <v>24101944</v>
      </c>
      <c r="T209" s="15">
        <v>24101944</v>
      </c>
      <c r="U209" s="15" t="s">
        <v>15807</v>
      </c>
      <c r="V209" s="15" t="s">
        <v>22883</v>
      </c>
      <c r="W209" s="4"/>
      <c r="X209" s="4" t="s">
        <v>41</v>
      </c>
      <c r="Y209" s="4" t="s">
        <v>670</v>
      </c>
      <c r="Z209" s="4"/>
      <c r="AB209" s="25"/>
      <c r="AC209" s="25"/>
      <c r="AD209" s="25"/>
    </row>
    <row r="210" spans="1:30" x14ac:dyDescent="0.35">
      <c r="A210" s="15" t="s">
        <v>809</v>
      </c>
      <c r="B210" s="15" t="s">
        <v>808</v>
      </c>
      <c r="D210" s="15" t="s">
        <v>740</v>
      </c>
      <c r="E210" s="15" t="s">
        <v>741</v>
      </c>
      <c r="F210" s="15" t="s">
        <v>742</v>
      </c>
      <c r="G210" s="5" t="s">
        <v>55</v>
      </c>
      <c r="H210" s="5" t="s">
        <v>6</v>
      </c>
      <c r="I210" s="5" t="s">
        <v>41</v>
      </c>
      <c r="J210" s="5" t="s">
        <v>17</v>
      </c>
      <c r="K210" s="5" t="s">
        <v>3</v>
      </c>
      <c r="L210" s="5" t="s">
        <v>12707</v>
      </c>
      <c r="M210" s="15" t="s">
        <v>42</v>
      </c>
      <c r="N210" s="15" t="s">
        <v>21816</v>
      </c>
      <c r="O210" s="15" t="s">
        <v>734</v>
      </c>
      <c r="P210" s="15" t="s">
        <v>743</v>
      </c>
      <c r="Q210" s="15" t="s">
        <v>22807</v>
      </c>
      <c r="R210" s="15" t="s">
        <v>19288</v>
      </c>
      <c r="S210" s="15">
        <v>24101228</v>
      </c>
      <c r="T210" s="15">
        <v>24101228</v>
      </c>
      <c r="U210" s="15" t="s">
        <v>15808</v>
      </c>
      <c r="V210" s="15" t="s">
        <v>9133</v>
      </c>
      <c r="W210" s="4"/>
      <c r="X210" s="4" t="s">
        <v>41</v>
      </c>
      <c r="Y210" s="4" t="s">
        <v>744</v>
      </c>
      <c r="Z210" s="4"/>
      <c r="AB210" s="25"/>
      <c r="AC210" s="25"/>
      <c r="AD210" s="25"/>
    </row>
    <row r="211" spans="1:30" x14ac:dyDescent="0.35">
      <c r="A211" s="15" t="s">
        <v>445</v>
      </c>
      <c r="B211" s="15" t="s">
        <v>8659</v>
      </c>
      <c r="D211" s="15" t="s">
        <v>746</v>
      </c>
      <c r="E211" s="15" t="s">
        <v>747</v>
      </c>
      <c r="F211" s="15" t="s">
        <v>748</v>
      </c>
      <c r="G211" s="5" t="s">
        <v>55</v>
      </c>
      <c r="H211" s="5" t="s">
        <v>6</v>
      </c>
      <c r="I211" s="5" t="s">
        <v>41</v>
      </c>
      <c r="J211" s="5" t="s">
        <v>17</v>
      </c>
      <c r="K211" s="5" t="s">
        <v>2</v>
      </c>
      <c r="L211" s="5" t="s">
        <v>12706</v>
      </c>
      <c r="M211" s="15" t="s">
        <v>42</v>
      </c>
      <c r="N211" s="15" t="s">
        <v>21816</v>
      </c>
      <c r="O211" s="15" t="s">
        <v>749</v>
      </c>
      <c r="P211" s="15" t="s">
        <v>748</v>
      </c>
      <c r="Q211" s="15" t="s">
        <v>22807</v>
      </c>
      <c r="R211" s="15" t="s">
        <v>720</v>
      </c>
      <c r="S211" s="15">
        <v>24103911</v>
      </c>
      <c r="T211" s="15">
        <v>24101520</v>
      </c>
      <c r="U211" s="15" t="s">
        <v>21149</v>
      </c>
      <c r="V211" s="15" t="s">
        <v>22884</v>
      </c>
      <c r="W211" s="4"/>
      <c r="X211" s="4" t="s">
        <v>41</v>
      </c>
      <c r="Y211" s="4" t="s">
        <v>750</v>
      </c>
      <c r="Z211" s="4"/>
      <c r="AB211" s="25" t="s">
        <v>21118</v>
      </c>
      <c r="AC211" s="25"/>
      <c r="AD211" s="25"/>
    </row>
    <row r="212" spans="1:30" x14ac:dyDescent="0.35">
      <c r="A212" s="15" t="s">
        <v>522</v>
      </c>
      <c r="B212" s="15" t="s">
        <v>521</v>
      </c>
      <c r="D212" s="15" t="s">
        <v>750</v>
      </c>
      <c r="E212" s="15" t="s">
        <v>752</v>
      </c>
      <c r="F212" s="15" t="s">
        <v>753</v>
      </c>
      <c r="G212" s="5" t="s">
        <v>55</v>
      </c>
      <c r="H212" s="5" t="s">
        <v>6</v>
      </c>
      <c r="I212" s="5" t="s">
        <v>41</v>
      </c>
      <c r="J212" s="5" t="s">
        <v>17</v>
      </c>
      <c r="K212" s="5" t="s">
        <v>3</v>
      </c>
      <c r="L212" s="5" t="s">
        <v>12707</v>
      </c>
      <c r="M212" s="15" t="s">
        <v>42</v>
      </c>
      <c r="N212" s="15" t="s">
        <v>21816</v>
      </c>
      <c r="O212" s="15" t="s">
        <v>734</v>
      </c>
      <c r="P212" s="15" t="s">
        <v>753</v>
      </c>
      <c r="Q212" s="15" t="s">
        <v>22807</v>
      </c>
      <c r="R212" s="15" t="s">
        <v>754</v>
      </c>
      <c r="S212" s="15">
        <v>24101660</v>
      </c>
      <c r="T212" s="15">
        <v>83200662</v>
      </c>
      <c r="U212" s="15" t="s">
        <v>15809</v>
      </c>
      <c r="V212" s="15" t="s">
        <v>22885</v>
      </c>
      <c r="W212" s="4"/>
      <c r="X212" s="4" t="s">
        <v>41</v>
      </c>
      <c r="Y212" s="4" t="s">
        <v>755</v>
      </c>
      <c r="Z212" s="4"/>
      <c r="AB212" s="25"/>
      <c r="AC212" s="25"/>
      <c r="AD212" s="25"/>
    </row>
    <row r="213" spans="1:30" x14ac:dyDescent="0.35">
      <c r="A213" s="15" t="s">
        <v>610</v>
      </c>
      <c r="B213" s="15" t="s">
        <v>481</v>
      </c>
      <c r="D213" s="15" t="s">
        <v>757</v>
      </c>
      <c r="E213" s="15" t="s">
        <v>758</v>
      </c>
      <c r="F213" s="15" t="s">
        <v>759</v>
      </c>
      <c r="G213" s="5" t="s">
        <v>55</v>
      </c>
      <c r="H213" s="5" t="s">
        <v>6</v>
      </c>
      <c r="I213" s="5" t="s">
        <v>41</v>
      </c>
      <c r="J213" s="5" t="s">
        <v>17</v>
      </c>
      <c r="K213" s="5" t="s">
        <v>2</v>
      </c>
      <c r="L213" s="5" t="s">
        <v>12706</v>
      </c>
      <c r="M213" s="15" t="s">
        <v>42</v>
      </c>
      <c r="N213" s="15" t="s">
        <v>21816</v>
      </c>
      <c r="O213" s="15" t="s">
        <v>749</v>
      </c>
      <c r="P213" s="15" t="s">
        <v>760</v>
      </c>
      <c r="Q213" s="15" t="s">
        <v>22807</v>
      </c>
      <c r="R213" s="15" t="s">
        <v>17445</v>
      </c>
      <c r="S213" s="15">
        <v>24103759</v>
      </c>
      <c r="T213" s="15">
        <v>24103759</v>
      </c>
      <c r="U213" s="15" t="s">
        <v>15810</v>
      </c>
      <c r="V213" s="15" t="s">
        <v>22886</v>
      </c>
      <c r="W213" s="4"/>
      <c r="X213" s="4" t="s">
        <v>41</v>
      </c>
      <c r="Y213" s="4" t="s">
        <v>757</v>
      </c>
      <c r="Z213" s="4"/>
      <c r="AB213" s="25" t="s">
        <v>21118</v>
      </c>
      <c r="AC213" s="25"/>
      <c r="AD213" s="25" t="s">
        <v>21118</v>
      </c>
    </row>
    <row r="214" spans="1:30" x14ac:dyDescent="0.35">
      <c r="A214" s="15" t="s">
        <v>776</v>
      </c>
      <c r="B214" s="15" t="s">
        <v>8665</v>
      </c>
      <c r="D214" s="15" t="s">
        <v>531</v>
      </c>
      <c r="E214" s="15" t="s">
        <v>762</v>
      </c>
      <c r="F214" s="15" t="s">
        <v>763</v>
      </c>
      <c r="G214" s="5" t="s">
        <v>55</v>
      </c>
      <c r="H214" s="5" t="s">
        <v>6</v>
      </c>
      <c r="I214" s="5" t="s">
        <v>41</v>
      </c>
      <c r="J214" s="5" t="s">
        <v>17</v>
      </c>
      <c r="K214" s="5" t="s">
        <v>2</v>
      </c>
      <c r="L214" s="5" t="s">
        <v>12706</v>
      </c>
      <c r="M214" s="15" t="s">
        <v>42</v>
      </c>
      <c r="N214" s="15" t="s">
        <v>21816</v>
      </c>
      <c r="O214" s="15" t="s">
        <v>749</v>
      </c>
      <c r="P214" s="15" t="s">
        <v>763</v>
      </c>
      <c r="Q214" s="15" t="s">
        <v>22807</v>
      </c>
      <c r="R214" s="15" t="s">
        <v>22887</v>
      </c>
      <c r="S214" s="15">
        <v>24107095</v>
      </c>
      <c r="T214" s="15"/>
      <c r="U214" s="15" t="s">
        <v>15811</v>
      </c>
      <c r="V214" s="15" t="s">
        <v>17444</v>
      </c>
      <c r="W214" s="4"/>
      <c r="X214" s="4" t="s">
        <v>41</v>
      </c>
      <c r="Y214" s="4" t="s">
        <v>642</v>
      </c>
      <c r="Z214" s="4"/>
      <c r="AB214" s="25"/>
      <c r="AC214" s="25"/>
      <c r="AD214" s="25"/>
    </row>
    <row r="215" spans="1:30" x14ac:dyDescent="0.35">
      <c r="A215" s="15" t="s">
        <v>9140</v>
      </c>
      <c r="B215" s="15" t="s">
        <v>9141</v>
      </c>
      <c r="D215" s="15" t="s">
        <v>7015</v>
      </c>
      <c r="E215" s="15" t="s">
        <v>765</v>
      </c>
      <c r="F215" s="15" t="s">
        <v>766</v>
      </c>
      <c r="G215" s="5" t="s">
        <v>55</v>
      </c>
      <c r="H215" s="5" t="s">
        <v>6</v>
      </c>
      <c r="I215" s="5" t="s">
        <v>41</v>
      </c>
      <c r="J215" s="5" t="s">
        <v>17</v>
      </c>
      <c r="K215" s="5" t="s">
        <v>2</v>
      </c>
      <c r="L215" s="5" t="s">
        <v>12706</v>
      </c>
      <c r="M215" s="15" t="s">
        <v>42</v>
      </c>
      <c r="N215" s="15" t="s">
        <v>21816</v>
      </c>
      <c r="O215" s="15" t="s">
        <v>749</v>
      </c>
      <c r="P215" s="15" t="s">
        <v>766</v>
      </c>
      <c r="Q215" s="15" t="s">
        <v>22807</v>
      </c>
      <c r="R215" s="15" t="s">
        <v>22888</v>
      </c>
      <c r="S215" s="15">
        <v>24100746</v>
      </c>
      <c r="T215" s="15">
        <v>24100746</v>
      </c>
      <c r="U215" s="15" t="s">
        <v>17446</v>
      </c>
      <c r="V215" s="15" t="s">
        <v>9171</v>
      </c>
      <c r="W215" s="4"/>
      <c r="X215" s="4" t="s">
        <v>41</v>
      </c>
      <c r="Y215" s="4" t="s">
        <v>767</v>
      </c>
      <c r="Z215" s="4"/>
      <c r="AB215" s="25"/>
      <c r="AC215" s="25"/>
      <c r="AD215" s="25"/>
    </row>
    <row r="216" spans="1:30" x14ac:dyDescent="0.35">
      <c r="A216" s="15" t="s">
        <v>9142</v>
      </c>
      <c r="B216" s="15" t="s">
        <v>331</v>
      </c>
      <c r="D216" s="15" t="s">
        <v>7810</v>
      </c>
      <c r="E216" s="15" t="s">
        <v>769</v>
      </c>
      <c r="F216" s="15" t="s">
        <v>770</v>
      </c>
      <c r="G216" s="5" t="s">
        <v>55</v>
      </c>
      <c r="H216" s="5" t="s">
        <v>6</v>
      </c>
      <c r="I216" s="5" t="s">
        <v>41</v>
      </c>
      <c r="J216" s="5" t="s">
        <v>17</v>
      </c>
      <c r="K216" s="5" t="s">
        <v>3</v>
      </c>
      <c r="L216" s="5" t="s">
        <v>12707</v>
      </c>
      <c r="M216" s="15" t="s">
        <v>42</v>
      </c>
      <c r="N216" s="15" t="s">
        <v>21816</v>
      </c>
      <c r="O216" s="15" t="s">
        <v>734</v>
      </c>
      <c r="P216" s="15" t="s">
        <v>770</v>
      </c>
      <c r="Q216" s="15" t="s">
        <v>22807</v>
      </c>
      <c r="R216" s="15" t="s">
        <v>16425</v>
      </c>
      <c r="S216" s="15">
        <v>24102494</v>
      </c>
      <c r="T216" s="15">
        <v>24107520</v>
      </c>
      <c r="U216" s="15" t="s">
        <v>15812</v>
      </c>
      <c r="V216" s="15" t="s">
        <v>9116</v>
      </c>
      <c r="W216" s="4"/>
      <c r="X216" s="4" t="s">
        <v>41</v>
      </c>
      <c r="Y216" s="4" t="s">
        <v>771</v>
      </c>
      <c r="Z216" s="4"/>
      <c r="AB216" s="25"/>
      <c r="AC216" s="25"/>
      <c r="AD216" s="25"/>
    </row>
    <row r="217" spans="1:30" x14ac:dyDescent="0.35">
      <c r="A217" s="15" t="s">
        <v>9144</v>
      </c>
      <c r="B217" s="15" t="s">
        <v>9145</v>
      </c>
      <c r="D217" s="15" t="s">
        <v>8065</v>
      </c>
      <c r="E217" s="15" t="s">
        <v>8064</v>
      </c>
      <c r="F217" s="15" t="s">
        <v>773</v>
      </c>
      <c r="G217" s="5" t="s">
        <v>55</v>
      </c>
      <c r="H217" s="5" t="s">
        <v>6</v>
      </c>
      <c r="I217" s="5" t="s">
        <v>41</v>
      </c>
      <c r="J217" s="5" t="s">
        <v>17</v>
      </c>
      <c r="K217" s="5" t="s">
        <v>4</v>
      </c>
      <c r="L217" s="5" t="s">
        <v>12708</v>
      </c>
      <c r="M217" s="15" t="s">
        <v>42</v>
      </c>
      <c r="N217" s="15" t="s">
        <v>21816</v>
      </c>
      <c r="O217" s="15" t="s">
        <v>719</v>
      </c>
      <c r="P217" s="15" t="s">
        <v>773</v>
      </c>
      <c r="Q217" s="15" t="s">
        <v>22807</v>
      </c>
      <c r="R217" s="15" t="s">
        <v>22889</v>
      </c>
      <c r="S217" s="15">
        <v>22300058</v>
      </c>
      <c r="T217" s="15"/>
      <c r="U217" s="15" t="s">
        <v>21150</v>
      </c>
      <c r="V217" s="15" t="s">
        <v>14150</v>
      </c>
      <c r="W217" s="4"/>
      <c r="X217" s="4" t="s">
        <v>41</v>
      </c>
      <c r="Y217" s="4" t="s">
        <v>13931</v>
      </c>
      <c r="Z217" s="4"/>
      <c r="AB217" s="25"/>
      <c r="AC217" s="25"/>
      <c r="AD217" s="25"/>
    </row>
    <row r="218" spans="1:30" x14ac:dyDescent="0.35">
      <c r="A218" s="15" t="s">
        <v>747</v>
      </c>
      <c r="B218" s="15" t="s">
        <v>746</v>
      </c>
      <c r="D218" s="15" t="s">
        <v>8696</v>
      </c>
      <c r="E218" s="15" t="s">
        <v>9097</v>
      </c>
      <c r="F218" s="15" t="s">
        <v>390</v>
      </c>
      <c r="G218" s="5" t="s">
        <v>55</v>
      </c>
      <c r="H218" s="5" t="s">
        <v>6</v>
      </c>
      <c r="I218" s="5" t="s">
        <v>41</v>
      </c>
      <c r="J218" s="5" t="s">
        <v>17</v>
      </c>
      <c r="K218" s="5" t="s">
        <v>3</v>
      </c>
      <c r="L218" s="5" t="s">
        <v>12707</v>
      </c>
      <c r="M218" s="15" t="s">
        <v>42</v>
      </c>
      <c r="N218" s="15" t="s">
        <v>21816</v>
      </c>
      <c r="O218" s="15" t="s">
        <v>734</v>
      </c>
      <c r="P218" s="15" t="s">
        <v>775</v>
      </c>
      <c r="Q218" s="15" t="s">
        <v>22807</v>
      </c>
      <c r="R218" s="15" t="s">
        <v>19289</v>
      </c>
      <c r="S218" s="15">
        <v>24102884</v>
      </c>
      <c r="T218" s="15"/>
      <c r="U218" s="15" t="s">
        <v>15814</v>
      </c>
      <c r="V218" s="15" t="s">
        <v>9098</v>
      </c>
      <c r="W218" s="4"/>
      <c r="X218" s="4"/>
      <c r="Y218" s="4"/>
      <c r="Z218" s="4"/>
      <c r="AB218" s="25"/>
      <c r="AC218" s="25"/>
      <c r="AD218" s="25"/>
    </row>
    <row r="219" spans="1:30" x14ac:dyDescent="0.35">
      <c r="A219" s="15" t="s">
        <v>334</v>
      </c>
      <c r="B219" s="15" t="s">
        <v>8608</v>
      </c>
      <c r="D219" s="15" t="s">
        <v>8665</v>
      </c>
      <c r="E219" s="15" t="s">
        <v>776</v>
      </c>
      <c r="F219" s="15" t="s">
        <v>777</v>
      </c>
      <c r="G219" s="5" t="s">
        <v>55</v>
      </c>
      <c r="H219" s="5" t="s">
        <v>6</v>
      </c>
      <c r="I219" s="5" t="s">
        <v>41</v>
      </c>
      <c r="J219" s="5" t="s">
        <v>17</v>
      </c>
      <c r="K219" s="5" t="s">
        <v>2</v>
      </c>
      <c r="L219" s="5" t="s">
        <v>12706</v>
      </c>
      <c r="M219" s="15" t="s">
        <v>42</v>
      </c>
      <c r="N219" s="15" t="s">
        <v>21816</v>
      </c>
      <c r="O219" s="15" t="s">
        <v>749</v>
      </c>
      <c r="P219" s="15" t="s">
        <v>749</v>
      </c>
      <c r="Q219" s="15" t="s">
        <v>22807</v>
      </c>
      <c r="R219" s="15" t="s">
        <v>725</v>
      </c>
      <c r="S219" s="15">
        <v>24100138</v>
      </c>
      <c r="T219" s="15">
        <v>24100138</v>
      </c>
      <c r="U219" s="15" t="s">
        <v>15815</v>
      </c>
      <c r="V219" s="15" t="s">
        <v>6976</v>
      </c>
      <c r="W219" s="4"/>
      <c r="X219" s="4" t="s">
        <v>41</v>
      </c>
      <c r="Y219" s="4" t="s">
        <v>746</v>
      </c>
      <c r="Z219" s="4"/>
      <c r="AB219" s="25" t="s">
        <v>21118</v>
      </c>
      <c r="AC219" s="25"/>
      <c r="AD219" s="25"/>
    </row>
    <row r="220" spans="1:30" x14ac:dyDescent="0.35">
      <c r="A220" s="15" t="s">
        <v>9146</v>
      </c>
      <c r="B220" s="15" t="s">
        <v>8669</v>
      </c>
      <c r="D220" s="15" t="s">
        <v>8063</v>
      </c>
      <c r="E220" s="15" t="s">
        <v>8061</v>
      </c>
      <c r="F220" s="15" t="s">
        <v>8062</v>
      </c>
      <c r="G220" s="5" t="s">
        <v>55</v>
      </c>
      <c r="H220" s="5" t="s">
        <v>6</v>
      </c>
      <c r="I220" s="5" t="s">
        <v>41</v>
      </c>
      <c r="J220" s="5" t="s">
        <v>17</v>
      </c>
      <c r="K220" s="5" t="s">
        <v>3</v>
      </c>
      <c r="L220" s="5" t="s">
        <v>12707</v>
      </c>
      <c r="M220" s="15" t="s">
        <v>42</v>
      </c>
      <c r="N220" s="15" t="s">
        <v>21816</v>
      </c>
      <c r="O220" s="15" t="s">
        <v>734</v>
      </c>
      <c r="P220" s="15" t="s">
        <v>8062</v>
      </c>
      <c r="Q220" s="15" t="s">
        <v>22807</v>
      </c>
      <c r="R220" s="15" t="s">
        <v>19893</v>
      </c>
      <c r="S220" s="15">
        <v>24100918</v>
      </c>
      <c r="T220" s="15"/>
      <c r="U220" s="15" t="s">
        <v>15816</v>
      </c>
      <c r="V220" s="15" t="s">
        <v>22890</v>
      </c>
      <c r="W220" s="4"/>
      <c r="X220" s="4"/>
      <c r="Y220" s="4"/>
      <c r="Z220" s="4"/>
      <c r="AB220" s="25"/>
      <c r="AC220" s="25"/>
      <c r="AD220" s="25"/>
    </row>
    <row r="221" spans="1:30" x14ac:dyDescent="0.35">
      <c r="A221" s="15" t="s">
        <v>9148</v>
      </c>
      <c r="B221" s="15" t="s">
        <v>338</v>
      </c>
      <c r="D221" s="15" t="s">
        <v>7016</v>
      </c>
      <c r="E221" s="15" t="s">
        <v>779</v>
      </c>
      <c r="F221" s="15" t="s">
        <v>780</v>
      </c>
      <c r="G221" s="5" t="s">
        <v>55</v>
      </c>
      <c r="H221" s="5" t="s">
        <v>6</v>
      </c>
      <c r="I221" s="5" t="s">
        <v>41</v>
      </c>
      <c r="J221" s="5" t="s">
        <v>17</v>
      </c>
      <c r="K221" s="5" t="s">
        <v>3</v>
      </c>
      <c r="L221" s="5" t="s">
        <v>12707</v>
      </c>
      <c r="M221" s="15" t="s">
        <v>42</v>
      </c>
      <c r="N221" s="15" t="s">
        <v>21816</v>
      </c>
      <c r="O221" s="15" t="s">
        <v>734</v>
      </c>
      <c r="P221" s="15" t="s">
        <v>781</v>
      </c>
      <c r="Q221" s="15" t="s">
        <v>22807</v>
      </c>
      <c r="R221" s="15" t="s">
        <v>9163</v>
      </c>
      <c r="S221" s="15">
        <v>24107203</v>
      </c>
      <c r="T221" s="15"/>
      <c r="U221" s="15" t="s">
        <v>19894</v>
      </c>
      <c r="V221" s="15" t="s">
        <v>9172</v>
      </c>
      <c r="W221" s="4"/>
      <c r="X221" s="4" t="s">
        <v>41</v>
      </c>
      <c r="Y221" s="4" t="s">
        <v>782</v>
      </c>
      <c r="Z221" s="4"/>
      <c r="AB221" s="25"/>
      <c r="AC221" s="25"/>
      <c r="AD221" s="25"/>
    </row>
    <row r="222" spans="1:30" x14ac:dyDescent="0.35">
      <c r="A222" s="15" t="s">
        <v>607</v>
      </c>
      <c r="B222" s="15" t="s">
        <v>585</v>
      </c>
      <c r="D222" s="15" t="s">
        <v>7722</v>
      </c>
      <c r="E222" s="15" t="s">
        <v>784</v>
      </c>
      <c r="F222" s="17" t="s">
        <v>785</v>
      </c>
      <c r="G222" s="5" t="s">
        <v>55</v>
      </c>
      <c r="H222" s="5" t="s">
        <v>7</v>
      </c>
      <c r="I222" s="5" t="s">
        <v>41</v>
      </c>
      <c r="J222" s="5" t="s">
        <v>17</v>
      </c>
      <c r="K222" s="5" t="s">
        <v>5</v>
      </c>
      <c r="L222" s="5" t="s">
        <v>12709</v>
      </c>
      <c r="M222" s="15" t="s">
        <v>42</v>
      </c>
      <c r="N222" s="15" t="s">
        <v>21816</v>
      </c>
      <c r="O222" s="15" t="s">
        <v>785</v>
      </c>
      <c r="P222" s="15" t="s">
        <v>785</v>
      </c>
      <c r="Q222" s="15" t="s">
        <v>22807</v>
      </c>
      <c r="R222" s="15" t="s">
        <v>786</v>
      </c>
      <c r="S222" s="15">
        <v>24101986</v>
      </c>
      <c r="T222" s="15">
        <v>24100790</v>
      </c>
      <c r="U222" s="15" t="s">
        <v>15817</v>
      </c>
      <c r="V222" s="15" t="s">
        <v>13200</v>
      </c>
      <c r="W222" s="4"/>
      <c r="X222" s="4" t="s">
        <v>41</v>
      </c>
      <c r="Y222" s="4" t="s">
        <v>787</v>
      </c>
      <c r="Z222" s="4"/>
      <c r="AB222" s="25" t="s">
        <v>21118</v>
      </c>
      <c r="AC222" s="25"/>
      <c r="AD222" s="25"/>
    </row>
    <row r="223" spans="1:30" x14ac:dyDescent="0.35">
      <c r="A223" s="15" t="s">
        <v>505</v>
      </c>
      <c r="B223" s="15" t="s">
        <v>394</v>
      </c>
      <c r="D223" s="15" t="s">
        <v>7017</v>
      </c>
      <c r="E223" s="15" t="s">
        <v>7139</v>
      </c>
      <c r="F223" s="15" t="s">
        <v>7141</v>
      </c>
      <c r="G223" s="5" t="s">
        <v>55</v>
      </c>
      <c r="H223" s="5" t="s">
        <v>7</v>
      </c>
      <c r="I223" s="5" t="s">
        <v>41</v>
      </c>
      <c r="J223" s="5" t="s">
        <v>17</v>
      </c>
      <c r="K223" s="5" t="s">
        <v>5</v>
      </c>
      <c r="L223" s="5" t="s">
        <v>12709</v>
      </c>
      <c r="M223" s="15" t="s">
        <v>42</v>
      </c>
      <c r="N223" s="15" t="s">
        <v>21816</v>
      </c>
      <c r="O223" s="15" t="s">
        <v>785</v>
      </c>
      <c r="P223" s="15" t="s">
        <v>7141</v>
      </c>
      <c r="Q223" s="15" t="s">
        <v>22807</v>
      </c>
      <c r="R223" s="15" t="s">
        <v>19291</v>
      </c>
      <c r="S223" s="15">
        <v>24160710</v>
      </c>
      <c r="T223" s="15">
        <v>24160710</v>
      </c>
      <c r="U223" s="15" t="s">
        <v>15818</v>
      </c>
      <c r="V223" s="15" t="s">
        <v>6975</v>
      </c>
      <c r="W223" s="4"/>
      <c r="X223" s="4" t="s">
        <v>41</v>
      </c>
      <c r="Y223" s="4" t="s">
        <v>7140</v>
      </c>
      <c r="Z223" s="4"/>
      <c r="AB223" s="25"/>
      <c r="AC223" s="25"/>
      <c r="AD223" s="25"/>
    </row>
    <row r="224" spans="1:30" x14ac:dyDescent="0.35">
      <c r="A224" s="15" t="s">
        <v>1071</v>
      </c>
      <c r="B224" s="15" t="s">
        <v>1070</v>
      </c>
      <c r="D224" s="15" t="s">
        <v>7631</v>
      </c>
      <c r="E224" s="15" t="s">
        <v>790</v>
      </c>
      <c r="F224" s="15" t="s">
        <v>791</v>
      </c>
      <c r="G224" s="5" t="s">
        <v>55</v>
      </c>
      <c r="H224" s="5" t="s">
        <v>7</v>
      </c>
      <c r="I224" s="5" t="s">
        <v>41</v>
      </c>
      <c r="J224" s="5" t="s">
        <v>17</v>
      </c>
      <c r="K224" s="5" t="s">
        <v>6</v>
      </c>
      <c r="L224" s="5" t="s">
        <v>12710</v>
      </c>
      <c r="M224" s="15" t="s">
        <v>42</v>
      </c>
      <c r="N224" s="15" t="s">
        <v>21816</v>
      </c>
      <c r="O224" s="15" t="s">
        <v>792</v>
      </c>
      <c r="P224" s="15" t="s">
        <v>174</v>
      </c>
      <c r="Q224" s="15" t="s">
        <v>22807</v>
      </c>
      <c r="R224" s="15" t="s">
        <v>21151</v>
      </c>
      <c r="S224" s="15">
        <v>25444623</v>
      </c>
      <c r="T224" s="15">
        <v>24103350</v>
      </c>
      <c r="U224" s="15" t="s">
        <v>15819</v>
      </c>
      <c r="V224" s="15" t="s">
        <v>3041</v>
      </c>
      <c r="W224" s="4"/>
      <c r="X224" s="4" t="s">
        <v>41</v>
      </c>
      <c r="Y224" s="4" t="s">
        <v>794</v>
      </c>
      <c r="Z224" s="4"/>
      <c r="AB224" s="25"/>
      <c r="AC224" s="25"/>
      <c r="AD224" s="25"/>
    </row>
    <row r="225" spans="1:30" x14ac:dyDescent="0.35">
      <c r="A225" s="15" t="s">
        <v>9153</v>
      </c>
      <c r="B225" s="15" t="s">
        <v>282</v>
      </c>
      <c r="D225" s="15" t="s">
        <v>8071</v>
      </c>
      <c r="E225" s="15" t="s">
        <v>8069</v>
      </c>
      <c r="F225" s="15" t="s">
        <v>8070</v>
      </c>
      <c r="G225" s="5" t="s">
        <v>55</v>
      </c>
      <c r="H225" s="5" t="s">
        <v>7</v>
      </c>
      <c r="I225" s="5" t="s">
        <v>41</v>
      </c>
      <c r="J225" s="5" t="s">
        <v>17</v>
      </c>
      <c r="K225" s="5" t="s">
        <v>6</v>
      </c>
      <c r="L225" s="5" t="s">
        <v>12710</v>
      </c>
      <c r="M225" s="15" t="s">
        <v>42</v>
      </c>
      <c r="N225" s="15" t="s">
        <v>21816</v>
      </c>
      <c r="O225" s="15" t="s">
        <v>792</v>
      </c>
      <c r="P225" s="15" t="s">
        <v>8070</v>
      </c>
      <c r="Q225" s="15" t="s">
        <v>22807</v>
      </c>
      <c r="R225" s="15" t="s">
        <v>18588</v>
      </c>
      <c r="S225" s="15">
        <v>24104951</v>
      </c>
      <c r="T225" s="15">
        <v>83892251</v>
      </c>
      <c r="U225" s="15" t="s">
        <v>15820</v>
      </c>
      <c r="V225" s="15" t="s">
        <v>9127</v>
      </c>
      <c r="W225" s="4"/>
      <c r="X225" s="4" t="s">
        <v>41</v>
      </c>
      <c r="Y225" s="4" t="s">
        <v>7551</v>
      </c>
      <c r="Z225" s="4"/>
      <c r="AB225" s="25"/>
      <c r="AC225" s="25"/>
      <c r="AD225" s="25"/>
    </row>
    <row r="226" spans="1:30" x14ac:dyDescent="0.35">
      <c r="A226" s="15" t="s">
        <v>9154</v>
      </c>
      <c r="B226" s="15" t="s">
        <v>465</v>
      </c>
      <c r="D226" s="15" t="s">
        <v>7018</v>
      </c>
      <c r="E226" s="15" t="s">
        <v>797</v>
      </c>
      <c r="F226" s="15" t="s">
        <v>798</v>
      </c>
      <c r="G226" s="5" t="s">
        <v>55</v>
      </c>
      <c r="H226" s="5" t="s">
        <v>7</v>
      </c>
      <c r="I226" s="5" t="s">
        <v>41</v>
      </c>
      <c r="J226" s="5" t="s">
        <v>17</v>
      </c>
      <c r="K226" s="5" t="s">
        <v>5</v>
      </c>
      <c r="L226" s="5" t="s">
        <v>12709</v>
      </c>
      <c r="M226" s="15" t="s">
        <v>42</v>
      </c>
      <c r="N226" s="15" t="s">
        <v>21816</v>
      </c>
      <c r="O226" s="15" t="s">
        <v>785</v>
      </c>
      <c r="P226" s="15" t="s">
        <v>798</v>
      </c>
      <c r="Q226" s="15" t="s">
        <v>22807</v>
      </c>
      <c r="R226" s="15" t="s">
        <v>21152</v>
      </c>
      <c r="S226" s="15">
        <v>24103920</v>
      </c>
      <c r="T226" s="15">
        <v>24103350</v>
      </c>
      <c r="U226" s="15" t="s">
        <v>22891</v>
      </c>
      <c r="V226" s="15" t="s">
        <v>21833</v>
      </c>
      <c r="W226" s="4"/>
      <c r="X226" s="4" t="s">
        <v>41</v>
      </c>
      <c r="Y226" s="4" t="s">
        <v>799</v>
      </c>
      <c r="Z226" s="4"/>
      <c r="AB226" s="25"/>
      <c r="AC226" s="25"/>
      <c r="AD226" s="25"/>
    </row>
    <row r="227" spans="1:30" x14ac:dyDescent="0.35">
      <c r="A227" s="15" t="s">
        <v>824</v>
      </c>
      <c r="B227" s="15" t="s">
        <v>823</v>
      </c>
      <c r="D227" s="15" t="s">
        <v>801</v>
      </c>
      <c r="E227" s="15" t="s">
        <v>9156</v>
      </c>
      <c r="F227" s="15" t="s">
        <v>9157</v>
      </c>
      <c r="G227" s="5" t="s">
        <v>55</v>
      </c>
      <c r="H227" s="5" t="s">
        <v>7</v>
      </c>
      <c r="I227" s="5" t="s">
        <v>41</v>
      </c>
      <c r="J227" s="5" t="s">
        <v>17</v>
      </c>
      <c r="K227" s="5" t="s">
        <v>6</v>
      </c>
      <c r="L227" s="5" t="s">
        <v>12710</v>
      </c>
      <c r="M227" s="15" t="s">
        <v>42</v>
      </c>
      <c r="N227" s="15" t="s">
        <v>21816</v>
      </c>
      <c r="O227" s="15" t="s">
        <v>792</v>
      </c>
      <c r="P227" s="15" t="s">
        <v>9157</v>
      </c>
      <c r="Q227" s="15" t="s">
        <v>22807</v>
      </c>
      <c r="R227" s="15" t="s">
        <v>18589</v>
      </c>
      <c r="S227" s="15">
        <v>22005268</v>
      </c>
      <c r="T227" s="15">
        <v>22005268</v>
      </c>
      <c r="U227" s="15" t="s">
        <v>15821</v>
      </c>
      <c r="V227" s="15" t="s">
        <v>22892</v>
      </c>
      <c r="W227" s="4"/>
      <c r="X227" s="4"/>
      <c r="Y227" s="4"/>
      <c r="Z227" s="4"/>
      <c r="AB227" s="25"/>
      <c r="AC227" s="25"/>
      <c r="AD227" s="25"/>
    </row>
    <row r="228" spans="1:30" x14ac:dyDescent="0.35">
      <c r="A228" s="15" t="s">
        <v>9156</v>
      </c>
      <c r="B228" s="15" t="s">
        <v>801</v>
      </c>
      <c r="D228" s="15" t="s">
        <v>802</v>
      </c>
      <c r="E228" s="15" t="s">
        <v>803</v>
      </c>
      <c r="F228" s="15" t="s">
        <v>804</v>
      </c>
      <c r="G228" s="5" t="s">
        <v>15691</v>
      </c>
      <c r="H228" s="5" t="s">
        <v>10</v>
      </c>
      <c r="I228" s="5" t="s">
        <v>44</v>
      </c>
      <c r="J228" s="5" t="s">
        <v>7</v>
      </c>
      <c r="K228" s="5" t="s">
        <v>5</v>
      </c>
      <c r="L228" s="5" t="s">
        <v>12801</v>
      </c>
      <c r="M228" s="15" t="s">
        <v>91</v>
      </c>
      <c r="N228" s="15" t="s">
        <v>805</v>
      </c>
      <c r="O228" s="15" t="s">
        <v>21834</v>
      </c>
      <c r="P228" s="15" t="s">
        <v>804</v>
      </c>
      <c r="Q228" s="15" t="s">
        <v>22807</v>
      </c>
      <c r="R228" s="15" t="s">
        <v>17447</v>
      </c>
      <c r="S228" s="15">
        <v>24633897</v>
      </c>
      <c r="T228" s="15">
        <v>24633897</v>
      </c>
      <c r="U228" s="15" t="s">
        <v>19292</v>
      </c>
      <c r="V228" s="15" t="s">
        <v>22893</v>
      </c>
      <c r="W228" s="4"/>
      <c r="X228" s="4" t="s">
        <v>41</v>
      </c>
      <c r="Y228" s="4" t="s">
        <v>806</v>
      </c>
      <c r="Z228" s="4"/>
      <c r="AB228" s="25"/>
      <c r="AC228" s="25"/>
      <c r="AD228" s="25"/>
    </row>
    <row r="229" spans="1:30" x14ac:dyDescent="0.35">
      <c r="A229" s="15" t="s">
        <v>486</v>
      </c>
      <c r="B229" s="15" t="s">
        <v>407</v>
      </c>
      <c r="D229" s="15" t="s">
        <v>808</v>
      </c>
      <c r="E229" s="15" t="s">
        <v>809</v>
      </c>
      <c r="F229" s="15" t="s">
        <v>792</v>
      </c>
      <c r="G229" s="5" t="s">
        <v>55</v>
      </c>
      <c r="H229" s="5" t="s">
        <v>7</v>
      </c>
      <c r="I229" s="5" t="s">
        <v>41</v>
      </c>
      <c r="J229" s="5" t="s">
        <v>17</v>
      </c>
      <c r="K229" s="5" t="s">
        <v>6</v>
      </c>
      <c r="L229" s="5" t="s">
        <v>12710</v>
      </c>
      <c r="M229" s="15" t="s">
        <v>42</v>
      </c>
      <c r="N229" s="15" t="s">
        <v>21816</v>
      </c>
      <c r="O229" s="15" t="s">
        <v>792</v>
      </c>
      <c r="P229" s="15" t="s">
        <v>792</v>
      </c>
      <c r="Q229" s="15" t="s">
        <v>22807</v>
      </c>
      <c r="R229" s="15" t="s">
        <v>21153</v>
      </c>
      <c r="S229" s="15">
        <v>25444546</v>
      </c>
      <c r="T229" s="15">
        <v>25444546</v>
      </c>
      <c r="U229" s="15" t="s">
        <v>15822</v>
      </c>
      <c r="V229" s="15" t="s">
        <v>22894</v>
      </c>
      <c r="W229" s="4"/>
      <c r="X229" s="4" t="s">
        <v>41</v>
      </c>
      <c r="Y229" s="4" t="s">
        <v>810</v>
      </c>
      <c r="Z229" s="4"/>
      <c r="AB229" s="25"/>
      <c r="AC229" s="25"/>
      <c r="AD229" s="25"/>
    </row>
    <row r="230" spans="1:30" x14ac:dyDescent="0.35">
      <c r="A230" s="15" t="s">
        <v>527</v>
      </c>
      <c r="B230" s="15" t="s">
        <v>8667</v>
      </c>
      <c r="D230" s="15" t="s">
        <v>812</v>
      </c>
      <c r="E230" s="15" t="s">
        <v>8080</v>
      </c>
      <c r="F230" s="15" t="s">
        <v>439</v>
      </c>
      <c r="G230" s="5" t="s">
        <v>55</v>
      </c>
      <c r="H230" s="5" t="s">
        <v>7</v>
      </c>
      <c r="I230" s="5" t="s">
        <v>41</v>
      </c>
      <c r="J230" s="5" t="s">
        <v>17</v>
      </c>
      <c r="K230" s="5" t="s">
        <v>5</v>
      </c>
      <c r="L230" s="5" t="s">
        <v>12709</v>
      </c>
      <c r="M230" s="15" t="s">
        <v>42</v>
      </c>
      <c r="N230" s="15" t="s">
        <v>21816</v>
      </c>
      <c r="O230" s="15" t="s">
        <v>785</v>
      </c>
      <c r="P230" s="15" t="s">
        <v>430</v>
      </c>
      <c r="Q230" s="15" t="s">
        <v>22807</v>
      </c>
      <c r="R230" s="15" t="s">
        <v>21835</v>
      </c>
      <c r="S230" s="15">
        <v>24170936</v>
      </c>
      <c r="T230" s="15"/>
      <c r="U230" s="15" t="s">
        <v>17448</v>
      </c>
      <c r="V230" s="15" t="s">
        <v>17449</v>
      </c>
      <c r="W230" s="4"/>
      <c r="X230" s="4" t="s">
        <v>41</v>
      </c>
      <c r="Y230" s="4" t="s">
        <v>13201</v>
      </c>
      <c r="Z230" s="4"/>
      <c r="AB230" s="25"/>
      <c r="AC230" s="25"/>
      <c r="AD230" s="25"/>
    </row>
    <row r="231" spans="1:30" x14ac:dyDescent="0.35">
      <c r="A231" s="15" t="s">
        <v>752</v>
      </c>
      <c r="B231" s="15" t="s">
        <v>750</v>
      </c>
      <c r="D231" s="15" t="s">
        <v>814</v>
      </c>
      <c r="E231" s="15" t="s">
        <v>9167</v>
      </c>
      <c r="F231" s="15" t="s">
        <v>815</v>
      </c>
      <c r="G231" s="5" t="s">
        <v>55</v>
      </c>
      <c r="H231" s="5" t="s">
        <v>7</v>
      </c>
      <c r="I231" s="5" t="s">
        <v>41</v>
      </c>
      <c r="J231" s="5" t="s">
        <v>17</v>
      </c>
      <c r="K231" s="5" t="s">
        <v>6</v>
      </c>
      <c r="L231" s="5" t="s">
        <v>12710</v>
      </c>
      <c r="M231" s="15" t="s">
        <v>42</v>
      </c>
      <c r="N231" s="15" t="s">
        <v>21816</v>
      </c>
      <c r="O231" s="15" t="s">
        <v>792</v>
      </c>
      <c r="P231" s="15" t="s">
        <v>815</v>
      </c>
      <c r="Q231" s="15" t="s">
        <v>22807</v>
      </c>
      <c r="R231" s="15" t="s">
        <v>14153</v>
      </c>
      <c r="S231" s="15">
        <v>24104951</v>
      </c>
      <c r="T231" s="15">
        <v>24107216</v>
      </c>
      <c r="U231" s="15" t="s">
        <v>17450</v>
      </c>
      <c r="V231" s="15" t="s">
        <v>9168</v>
      </c>
      <c r="W231" s="4"/>
      <c r="X231" s="4" t="s">
        <v>41</v>
      </c>
      <c r="Y231" s="4" t="s">
        <v>816</v>
      </c>
      <c r="Z231" s="4"/>
      <c r="AB231" s="25"/>
      <c r="AC231" s="25"/>
      <c r="AD231" s="25"/>
    </row>
    <row r="232" spans="1:30" x14ac:dyDescent="0.35">
      <c r="A232" s="15" t="s">
        <v>8080</v>
      </c>
      <c r="B232" s="15" t="s">
        <v>812</v>
      </c>
      <c r="D232" s="15" t="s">
        <v>817</v>
      </c>
      <c r="E232" s="15" t="s">
        <v>8081</v>
      </c>
      <c r="F232" s="15" t="s">
        <v>9160</v>
      </c>
      <c r="G232" s="5" t="s">
        <v>55</v>
      </c>
      <c r="H232" s="5" t="s">
        <v>7</v>
      </c>
      <c r="I232" s="5" t="s">
        <v>41</v>
      </c>
      <c r="J232" s="5" t="s">
        <v>17</v>
      </c>
      <c r="K232" s="5" t="s">
        <v>6</v>
      </c>
      <c r="L232" s="5" t="s">
        <v>12710</v>
      </c>
      <c r="M232" s="15" t="s">
        <v>42</v>
      </c>
      <c r="N232" s="15" t="s">
        <v>21816</v>
      </c>
      <c r="O232" s="15" t="s">
        <v>792</v>
      </c>
      <c r="P232" s="15" t="s">
        <v>8083</v>
      </c>
      <c r="Q232" s="15" t="s">
        <v>22807</v>
      </c>
      <c r="R232" s="15" t="s">
        <v>22895</v>
      </c>
      <c r="S232" s="15">
        <v>22000879</v>
      </c>
      <c r="T232" s="15">
        <v>24107216</v>
      </c>
      <c r="U232" s="15" t="s">
        <v>15823</v>
      </c>
      <c r="V232" s="15" t="s">
        <v>22896</v>
      </c>
      <c r="W232" s="4"/>
      <c r="X232" s="4" t="s">
        <v>41</v>
      </c>
      <c r="Y232" s="4" t="s">
        <v>7717</v>
      </c>
      <c r="Z232" s="4"/>
      <c r="AB232" s="25"/>
      <c r="AC232" s="25"/>
      <c r="AD232" s="25"/>
    </row>
    <row r="233" spans="1:30" x14ac:dyDescent="0.35">
      <c r="A233" s="15" t="s">
        <v>758</v>
      </c>
      <c r="B233" s="15" t="s">
        <v>757</v>
      </c>
      <c r="D233" s="15" t="s">
        <v>126</v>
      </c>
      <c r="E233" s="15" t="s">
        <v>9089</v>
      </c>
      <c r="F233" s="15" t="s">
        <v>9090</v>
      </c>
      <c r="G233" s="5" t="s">
        <v>55</v>
      </c>
      <c r="H233" s="5" t="s">
        <v>7</v>
      </c>
      <c r="I233" s="5" t="s">
        <v>41</v>
      </c>
      <c r="J233" s="5" t="s">
        <v>17</v>
      </c>
      <c r="K233" s="5" t="s">
        <v>6</v>
      </c>
      <c r="L233" s="5" t="s">
        <v>12710</v>
      </c>
      <c r="M233" s="15" t="s">
        <v>42</v>
      </c>
      <c r="N233" s="15" t="s">
        <v>21816</v>
      </c>
      <c r="O233" s="15" t="s">
        <v>792</v>
      </c>
      <c r="P233" s="15" t="s">
        <v>9091</v>
      </c>
      <c r="Q233" s="15" t="s">
        <v>22807</v>
      </c>
      <c r="R233" s="15" t="s">
        <v>21836</v>
      </c>
      <c r="S233" s="15">
        <v>25444589</v>
      </c>
      <c r="T233" s="15"/>
      <c r="U233" s="15" t="s">
        <v>18590</v>
      </c>
      <c r="V233" s="15" t="s">
        <v>17451</v>
      </c>
      <c r="W233" s="4"/>
      <c r="X233" s="4" t="s">
        <v>41</v>
      </c>
      <c r="Y233" s="4" t="s">
        <v>7819</v>
      </c>
      <c r="Z233" s="4"/>
      <c r="AB233" s="25"/>
      <c r="AC233" s="25"/>
      <c r="AD233" s="25"/>
    </row>
    <row r="234" spans="1:30" x14ac:dyDescent="0.35">
      <c r="A234" s="15" t="s">
        <v>616</v>
      </c>
      <c r="B234" s="15" t="s">
        <v>615</v>
      </c>
      <c r="D234" s="15" t="s">
        <v>120</v>
      </c>
      <c r="E234" s="15" t="s">
        <v>9164</v>
      </c>
      <c r="F234" s="15" t="s">
        <v>9165</v>
      </c>
      <c r="G234" s="5" t="s">
        <v>55</v>
      </c>
      <c r="H234" s="5" t="s">
        <v>7</v>
      </c>
      <c r="I234" s="5" t="s">
        <v>41</v>
      </c>
      <c r="J234" s="5" t="s">
        <v>17</v>
      </c>
      <c r="K234" s="5" t="s">
        <v>6</v>
      </c>
      <c r="L234" s="5" t="s">
        <v>12710</v>
      </c>
      <c r="M234" s="15" t="s">
        <v>42</v>
      </c>
      <c r="N234" s="15" t="s">
        <v>21816</v>
      </c>
      <c r="O234" s="15" t="s">
        <v>792</v>
      </c>
      <c r="P234" s="15" t="s">
        <v>9165</v>
      </c>
      <c r="Q234" s="15" t="s">
        <v>22807</v>
      </c>
      <c r="R234" s="15" t="s">
        <v>9166</v>
      </c>
      <c r="S234" s="15">
        <v>84947756</v>
      </c>
      <c r="T234" s="15"/>
      <c r="U234" s="15" t="s">
        <v>18591</v>
      </c>
      <c r="V234" s="15" t="s">
        <v>15824</v>
      </c>
      <c r="W234" s="4"/>
      <c r="X234" s="4" t="s">
        <v>41</v>
      </c>
      <c r="Y234" s="4" t="s">
        <v>7416</v>
      </c>
      <c r="Z234" s="4"/>
      <c r="AB234" s="25"/>
      <c r="AC234" s="25"/>
      <c r="AD234" s="25"/>
    </row>
    <row r="235" spans="1:30" x14ac:dyDescent="0.35">
      <c r="A235" s="15" t="s">
        <v>8081</v>
      </c>
      <c r="B235" s="15" t="s">
        <v>817</v>
      </c>
      <c r="D235" s="15" t="s">
        <v>322</v>
      </c>
      <c r="E235" s="15" t="s">
        <v>9117</v>
      </c>
      <c r="F235" s="15" t="s">
        <v>818</v>
      </c>
      <c r="G235" s="5" t="s">
        <v>55</v>
      </c>
      <c r="H235" s="5" t="s">
        <v>7</v>
      </c>
      <c r="I235" s="5" t="s">
        <v>41</v>
      </c>
      <c r="J235" s="5" t="s">
        <v>17</v>
      </c>
      <c r="K235" s="5" t="s">
        <v>5</v>
      </c>
      <c r="L235" s="5" t="s">
        <v>12709</v>
      </c>
      <c r="M235" s="15" t="s">
        <v>42</v>
      </c>
      <c r="N235" s="15" t="s">
        <v>21816</v>
      </c>
      <c r="O235" s="15" t="s">
        <v>785</v>
      </c>
      <c r="P235" s="15" t="s">
        <v>818</v>
      </c>
      <c r="Q235" s="15" t="s">
        <v>22807</v>
      </c>
      <c r="R235" s="15" t="s">
        <v>21837</v>
      </c>
      <c r="S235" s="15">
        <v>24100806</v>
      </c>
      <c r="T235" s="15">
        <v>24107216</v>
      </c>
      <c r="U235" s="15" t="s">
        <v>16689</v>
      </c>
      <c r="V235" s="15" t="s">
        <v>17452</v>
      </c>
      <c r="W235" s="4"/>
      <c r="X235" s="4" t="s">
        <v>41</v>
      </c>
      <c r="Y235" s="4" t="s">
        <v>11535</v>
      </c>
      <c r="Z235" s="4"/>
      <c r="AB235" s="25"/>
      <c r="AC235" s="25"/>
      <c r="AD235" s="25"/>
    </row>
    <row r="236" spans="1:30" x14ac:dyDescent="0.35">
      <c r="A236" s="15" t="s">
        <v>9161</v>
      </c>
      <c r="B236" s="15" t="s">
        <v>337</v>
      </c>
      <c r="D236" s="15" t="s">
        <v>9125</v>
      </c>
      <c r="E236" s="15" t="s">
        <v>9124</v>
      </c>
      <c r="F236" s="15" t="s">
        <v>819</v>
      </c>
      <c r="G236" s="5" t="s">
        <v>55</v>
      </c>
      <c r="H236" s="5" t="s">
        <v>7</v>
      </c>
      <c r="I236" s="5" t="s">
        <v>41</v>
      </c>
      <c r="J236" s="5" t="s">
        <v>17</v>
      </c>
      <c r="K236" s="5" t="s">
        <v>5</v>
      </c>
      <c r="L236" s="5" t="s">
        <v>12709</v>
      </c>
      <c r="M236" s="15" t="s">
        <v>42</v>
      </c>
      <c r="N236" s="15" t="s">
        <v>21816</v>
      </c>
      <c r="O236" s="15" t="s">
        <v>785</v>
      </c>
      <c r="P236" s="15" t="s">
        <v>819</v>
      </c>
      <c r="Q236" s="15" t="s">
        <v>22807</v>
      </c>
      <c r="R236" s="15" t="s">
        <v>22897</v>
      </c>
      <c r="S236" s="15">
        <v>21007865</v>
      </c>
      <c r="T236" s="15">
        <v>24104951</v>
      </c>
      <c r="U236" s="15" t="s">
        <v>15825</v>
      </c>
      <c r="V236" s="15" t="s">
        <v>22898</v>
      </c>
      <c r="W236" s="4"/>
      <c r="X236" s="4"/>
      <c r="Y236" s="4"/>
      <c r="Z236" s="4"/>
      <c r="AB236" s="25"/>
      <c r="AC236" s="25"/>
      <c r="AD236" s="25"/>
    </row>
    <row r="237" spans="1:30" x14ac:dyDescent="0.35">
      <c r="A237" s="15" t="s">
        <v>9164</v>
      </c>
      <c r="B237" s="15" t="s">
        <v>120</v>
      </c>
      <c r="D237" s="15" t="s">
        <v>820</v>
      </c>
      <c r="E237" s="15" t="s">
        <v>8072</v>
      </c>
      <c r="F237" s="15" t="s">
        <v>483</v>
      </c>
      <c r="G237" s="5" t="s">
        <v>55</v>
      </c>
      <c r="H237" s="5" t="s">
        <v>7</v>
      </c>
      <c r="I237" s="5" t="s">
        <v>41</v>
      </c>
      <c r="J237" s="5" t="s">
        <v>17</v>
      </c>
      <c r="K237" s="5" t="s">
        <v>5</v>
      </c>
      <c r="L237" s="5" t="s">
        <v>12709</v>
      </c>
      <c r="M237" s="15" t="s">
        <v>42</v>
      </c>
      <c r="N237" s="15" t="s">
        <v>21816</v>
      </c>
      <c r="O237" s="15" t="s">
        <v>785</v>
      </c>
      <c r="P237" s="15" t="s">
        <v>483</v>
      </c>
      <c r="Q237" s="15" t="s">
        <v>22807</v>
      </c>
      <c r="R237" s="15" t="s">
        <v>21838</v>
      </c>
      <c r="S237" s="15">
        <v>89826222</v>
      </c>
      <c r="T237" s="15">
        <v>25444598</v>
      </c>
      <c r="U237" s="15" t="s">
        <v>15826</v>
      </c>
      <c r="V237" s="15" t="s">
        <v>259</v>
      </c>
      <c r="W237" s="4"/>
      <c r="X237" s="4"/>
      <c r="Y237" s="4"/>
      <c r="Z237" s="4"/>
      <c r="AB237" s="25"/>
      <c r="AC237" s="25"/>
      <c r="AD237" s="25"/>
    </row>
    <row r="238" spans="1:30" x14ac:dyDescent="0.35">
      <c r="A238" s="15" t="s">
        <v>9167</v>
      </c>
      <c r="B238" s="15" t="s">
        <v>814</v>
      </c>
      <c r="D238" s="15" t="s">
        <v>822</v>
      </c>
      <c r="E238" s="15" t="s">
        <v>8074</v>
      </c>
      <c r="F238" s="15" t="s">
        <v>8075</v>
      </c>
      <c r="G238" s="5" t="s">
        <v>55</v>
      </c>
      <c r="H238" s="5" t="s">
        <v>7</v>
      </c>
      <c r="I238" s="5" t="s">
        <v>41</v>
      </c>
      <c r="J238" s="5" t="s">
        <v>17</v>
      </c>
      <c r="K238" s="5" t="s">
        <v>5</v>
      </c>
      <c r="L238" s="5" t="s">
        <v>12709</v>
      </c>
      <c r="M238" s="15" t="s">
        <v>42</v>
      </c>
      <c r="N238" s="15" t="s">
        <v>21816</v>
      </c>
      <c r="O238" s="15" t="s">
        <v>785</v>
      </c>
      <c r="P238" s="15" t="s">
        <v>8075</v>
      </c>
      <c r="Q238" s="15" t="s">
        <v>22807</v>
      </c>
      <c r="R238" s="15" t="s">
        <v>19290</v>
      </c>
      <c r="S238" s="15">
        <v>24101245</v>
      </c>
      <c r="T238" s="15"/>
      <c r="U238" s="15" t="s">
        <v>17453</v>
      </c>
      <c r="V238" s="15" t="s">
        <v>18592</v>
      </c>
      <c r="W238" s="4"/>
      <c r="X238" s="4" t="s">
        <v>41</v>
      </c>
      <c r="Y238" s="4" t="s">
        <v>19721</v>
      </c>
      <c r="Z238" s="4"/>
      <c r="AB238" s="25"/>
      <c r="AC238" s="25"/>
      <c r="AD238" s="25"/>
    </row>
    <row r="239" spans="1:30" x14ac:dyDescent="0.35">
      <c r="A239" s="15" t="s">
        <v>9169</v>
      </c>
      <c r="B239" s="15" t="s">
        <v>467</v>
      </c>
      <c r="D239" s="15" t="s">
        <v>823</v>
      </c>
      <c r="E239" s="15" t="s">
        <v>824</v>
      </c>
      <c r="F239" s="15" t="s">
        <v>825</v>
      </c>
      <c r="G239" s="5" t="s">
        <v>55</v>
      </c>
      <c r="H239" s="5" t="s">
        <v>7</v>
      </c>
      <c r="I239" s="5" t="s">
        <v>41</v>
      </c>
      <c r="J239" s="5" t="s">
        <v>17</v>
      </c>
      <c r="K239" s="5" t="s">
        <v>6</v>
      </c>
      <c r="L239" s="5" t="s">
        <v>12710</v>
      </c>
      <c r="M239" s="15" t="s">
        <v>42</v>
      </c>
      <c r="N239" s="15" t="s">
        <v>21816</v>
      </c>
      <c r="O239" s="15" t="s">
        <v>792</v>
      </c>
      <c r="P239" s="15" t="s">
        <v>825</v>
      </c>
      <c r="Q239" s="15" t="s">
        <v>22807</v>
      </c>
      <c r="R239" s="15" t="s">
        <v>21839</v>
      </c>
      <c r="S239" s="15">
        <v>24103498</v>
      </c>
      <c r="T239" s="15">
        <v>24103498</v>
      </c>
      <c r="U239" s="15" t="s">
        <v>17454</v>
      </c>
      <c r="V239" s="15" t="s">
        <v>13202</v>
      </c>
      <c r="W239" s="4"/>
      <c r="X239" s="4" t="s">
        <v>41</v>
      </c>
      <c r="Y239" s="4" t="s">
        <v>826</v>
      </c>
      <c r="Z239" s="4"/>
      <c r="AB239" s="25"/>
      <c r="AC239" s="25"/>
      <c r="AD239" s="25"/>
    </row>
    <row r="240" spans="1:30" x14ac:dyDescent="0.35">
      <c r="A240" s="15" t="s">
        <v>762</v>
      </c>
      <c r="B240" s="15" t="s">
        <v>531</v>
      </c>
      <c r="D240" s="15" t="s">
        <v>828</v>
      </c>
      <c r="E240" s="15" t="s">
        <v>829</v>
      </c>
      <c r="F240" s="15" t="s">
        <v>830</v>
      </c>
      <c r="G240" s="5" t="s">
        <v>55</v>
      </c>
      <c r="H240" s="5" t="s">
        <v>7</v>
      </c>
      <c r="I240" s="5" t="s">
        <v>41</v>
      </c>
      <c r="J240" s="5" t="s">
        <v>17</v>
      </c>
      <c r="K240" s="5" t="s">
        <v>6</v>
      </c>
      <c r="L240" s="5" t="s">
        <v>12710</v>
      </c>
      <c r="M240" s="15" t="s">
        <v>42</v>
      </c>
      <c r="N240" s="15" t="s">
        <v>21816</v>
      </c>
      <c r="O240" s="15" t="s">
        <v>792</v>
      </c>
      <c r="P240" s="15" t="s">
        <v>831</v>
      </c>
      <c r="Q240" s="15" t="s">
        <v>22807</v>
      </c>
      <c r="R240" s="15" t="s">
        <v>832</v>
      </c>
      <c r="S240" s="15">
        <v>24103624</v>
      </c>
      <c r="T240" s="15">
        <v>24103624</v>
      </c>
      <c r="U240" s="15" t="s">
        <v>15827</v>
      </c>
      <c r="V240" s="15" t="s">
        <v>9139</v>
      </c>
      <c r="W240" s="4"/>
      <c r="X240" s="4" t="s">
        <v>41</v>
      </c>
      <c r="Y240" s="4" t="s">
        <v>833</v>
      </c>
      <c r="Z240" s="4"/>
      <c r="AB240" s="25"/>
      <c r="AC240" s="25"/>
      <c r="AD240" s="25"/>
    </row>
    <row r="241" spans="1:30" x14ac:dyDescent="0.35">
      <c r="A241" s="15" t="s">
        <v>433</v>
      </c>
      <c r="B241" s="15" t="s">
        <v>8699</v>
      </c>
      <c r="D241" s="15" t="s">
        <v>337</v>
      </c>
      <c r="E241" s="15" t="s">
        <v>9161</v>
      </c>
      <c r="F241" s="15" t="s">
        <v>9162</v>
      </c>
      <c r="G241" s="5" t="s">
        <v>55</v>
      </c>
      <c r="H241" s="5" t="s">
        <v>7</v>
      </c>
      <c r="I241" s="5" t="s">
        <v>41</v>
      </c>
      <c r="J241" s="5" t="s">
        <v>17</v>
      </c>
      <c r="K241" s="5" t="s">
        <v>6</v>
      </c>
      <c r="L241" s="5" t="s">
        <v>12710</v>
      </c>
      <c r="M241" s="15" t="s">
        <v>42</v>
      </c>
      <c r="N241" s="15" t="s">
        <v>21816</v>
      </c>
      <c r="O241" s="15" t="s">
        <v>792</v>
      </c>
      <c r="P241" s="15" t="s">
        <v>9162</v>
      </c>
      <c r="Q241" s="15" t="s">
        <v>22807</v>
      </c>
      <c r="R241" s="15" t="s">
        <v>19896</v>
      </c>
      <c r="S241" s="15">
        <v>87202726</v>
      </c>
      <c r="T241" s="15">
        <v>24104951</v>
      </c>
      <c r="U241" s="15" t="s">
        <v>17455</v>
      </c>
      <c r="V241" s="15" t="s">
        <v>10692</v>
      </c>
      <c r="W241" s="4"/>
      <c r="X241" s="4" t="s">
        <v>41</v>
      </c>
      <c r="Y241" s="4" t="s">
        <v>7832</v>
      </c>
      <c r="Z241" s="4"/>
      <c r="AB241" s="25"/>
      <c r="AC241" s="25"/>
      <c r="AD241" s="25"/>
    </row>
    <row r="242" spans="1:30" x14ac:dyDescent="0.35">
      <c r="A242" s="15" t="s">
        <v>765</v>
      </c>
      <c r="B242" s="15" t="s">
        <v>7015</v>
      </c>
      <c r="D242" s="15" t="s">
        <v>240</v>
      </c>
      <c r="E242" s="15" t="s">
        <v>8067</v>
      </c>
      <c r="F242" s="15" t="s">
        <v>8068</v>
      </c>
      <c r="G242" s="5" t="s">
        <v>55</v>
      </c>
      <c r="H242" s="5" t="s">
        <v>7</v>
      </c>
      <c r="I242" s="5" t="s">
        <v>41</v>
      </c>
      <c r="J242" s="5" t="s">
        <v>17</v>
      </c>
      <c r="K242" s="5" t="s">
        <v>5</v>
      </c>
      <c r="L242" s="5" t="s">
        <v>12709</v>
      </c>
      <c r="M242" s="15" t="s">
        <v>42</v>
      </c>
      <c r="N242" s="15" t="s">
        <v>21816</v>
      </c>
      <c r="O242" s="15" t="s">
        <v>785</v>
      </c>
      <c r="P242" s="15" t="s">
        <v>8068</v>
      </c>
      <c r="Q242" s="15" t="s">
        <v>22807</v>
      </c>
      <c r="R242" s="15" t="s">
        <v>17456</v>
      </c>
      <c r="S242" s="15">
        <v>25444710</v>
      </c>
      <c r="T242" s="15">
        <v>87137148</v>
      </c>
      <c r="U242" s="15" t="s">
        <v>15828</v>
      </c>
      <c r="V242" s="15" t="s">
        <v>13203</v>
      </c>
      <c r="W242" s="4"/>
      <c r="X242" s="4" t="s">
        <v>41</v>
      </c>
      <c r="Y242" s="4" t="s">
        <v>835</v>
      </c>
      <c r="Z242" s="4"/>
      <c r="AB242" s="25" t="s">
        <v>21118</v>
      </c>
      <c r="AC242" s="25"/>
      <c r="AD242" s="25"/>
    </row>
    <row r="243" spans="1:30" x14ac:dyDescent="0.35">
      <c r="A243" s="15" t="s">
        <v>474</v>
      </c>
      <c r="B243" s="15" t="s">
        <v>385</v>
      </c>
      <c r="D243" s="15" t="s">
        <v>181</v>
      </c>
      <c r="E243" s="15" t="s">
        <v>9121</v>
      </c>
      <c r="F243" s="15" t="s">
        <v>9122</v>
      </c>
      <c r="G243" s="5" t="s">
        <v>55</v>
      </c>
      <c r="H243" s="5" t="s">
        <v>7</v>
      </c>
      <c r="I243" s="5" t="s">
        <v>41</v>
      </c>
      <c r="J243" s="5" t="s">
        <v>17</v>
      </c>
      <c r="K243" s="5" t="s">
        <v>5</v>
      </c>
      <c r="L243" s="5" t="s">
        <v>12709</v>
      </c>
      <c r="M243" s="15" t="s">
        <v>42</v>
      </c>
      <c r="N243" s="15" t="s">
        <v>21816</v>
      </c>
      <c r="O243" s="15" t="s">
        <v>785</v>
      </c>
      <c r="P243" s="15" t="s">
        <v>9123</v>
      </c>
      <c r="Q243" s="15" t="s">
        <v>22807</v>
      </c>
      <c r="R243" s="15" t="s">
        <v>17432</v>
      </c>
      <c r="S243" s="15">
        <v>25444752</v>
      </c>
      <c r="T243" s="15">
        <v>86078575</v>
      </c>
      <c r="U243" s="15" t="s">
        <v>15829</v>
      </c>
      <c r="V243" s="15" t="s">
        <v>10294</v>
      </c>
      <c r="W243" s="4"/>
      <c r="X243" s="4" t="s">
        <v>41</v>
      </c>
      <c r="Y243" s="4" t="s">
        <v>8369</v>
      </c>
      <c r="Z243" s="4"/>
      <c r="AB243" s="25"/>
      <c r="AC243" s="25"/>
      <c r="AD243" s="25"/>
    </row>
    <row r="244" spans="1:30" x14ac:dyDescent="0.35">
      <c r="A244" s="15" t="s">
        <v>6419</v>
      </c>
      <c r="B244" s="15" t="s">
        <v>7399</v>
      </c>
      <c r="D244" s="15" t="s">
        <v>838</v>
      </c>
      <c r="E244" s="15" t="s">
        <v>839</v>
      </c>
      <c r="F244" s="15" t="s">
        <v>129</v>
      </c>
      <c r="G244" s="5" t="s">
        <v>49</v>
      </c>
      <c r="H244" s="5" t="s">
        <v>4</v>
      </c>
      <c r="I244" s="5" t="s">
        <v>41</v>
      </c>
      <c r="J244" s="5" t="s">
        <v>210</v>
      </c>
      <c r="K244" s="5" t="s">
        <v>2</v>
      </c>
      <c r="L244" s="5" t="s">
        <v>12719</v>
      </c>
      <c r="M244" s="15" t="s">
        <v>42</v>
      </c>
      <c r="N244" s="15" t="s">
        <v>21840</v>
      </c>
      <c r="O244" s="15" t="s">
        <v>688</v>
      </c>
      <c r="P244" s="15" t="s">
        <v>129</v>
      </c>
      <c r="Q244" s="15" t="s">
        <v>22807</v>
      </c>
      <c r="R244" s="15" t="s">
        <v>22899</v>
      </c>
      <c r="S244" s="15">
        <v>22530189</v>
      </c>
      <c r="T244" s="15"/>
      <c r="U244" s="15" t="s">
        <v>18593</v>
      </c>
      <c r="V244" s="15" t="s">
        <v>13206</v>
      </c>
      <c r="W244" s="4"/>
      <c r="X244" s="4" t="s">
        <v>41</v>
      </c>
      <c r="Y244" s="4" t="s">
        <v>820</v>
      </c>
      <c r="Z244" s="4"/>
      <c r="AB244" s="25"/>
      <c r="AC244" s="25"/>
      <c r="AD244" s="25"/>
    </row>
    <row r="245" spans="1:30" x14ac:dyDescent="0.35">
      <c r="A245" s="15" t="s">
        <v>448</v>
      </c>
      <c r="B245" s="15" t="s">
        <v>8662</v>
      </c>
      <c r="D245" s="15" t="s">
        <v>841</v>
      </c>
      <c r="E245" s="15" t="s">
        <v>842</v>
      </c>
      <c r="F245" s="15" t="s">
        <v>8950</v>
      </c>
      <c r="G245" s="5" t="s">
        <v>49</v>
      </c>
      <c r="H245" s="5" t="s">
        <v>4</v>
      </c>
      <c r="I245" s="5" t="s">
        <v>41</v>
      </c>
      <c r="J245" s="5" t="s">
        <v>210</v>
      </c>
      <c r="K245" s="5" t="s">
        <v>2</v>
      </c>
      <c r="L245" s="5" t="s">
        <v>12719</v>
      </c>
      <c r="M245" s="15" t="s">
        <v>42</v>
      </c>
      <c r="N245" s="15" t="s">
        <v>21840</v>
      </c>
      <c r="O245" s="15" t="s">
        <v>688</v>
      </c>
      <c r="P245" s="15" t="s">
        <v>843</v>
      </c>
      <c r="Q245" s="15" t="s">
        <v>22807</v>
      </c>
      <c r="R245" s="15" t="s">
        <v>19897</v>
      </c>
      <c r="S245" s="15">
        <v>22250378</v>
      </c>
      <c r="T245" s="15">
        <v>22346115</v>
      </c>
      <c r="U245" s="15" t="s">
        <v>15830</v>
      </c>
      <c r="V245" s="15" t="s">
        <v>9025</v>
      </c>
      <c r="W245" s="4"/>
      <c r="X245" s="4" t="s">
        <v>41</v>
      </c>
      <c r="Y245" s="4" t="s">
        <v>812</v>
      </c>
      <c r="Z245" s="4"/>
      <c r="AB245" s="25"/>
      <c r="AC245" s="25"/>
      <c r="AD245" s="25"/>
    </row>
    <row r="246" spans="1:30" x14ac:dyDescent="0.35">
      <c r="A246" s="15" t="s">
        <v>311</v>
      </c>
      <c r="B246" s="15" t="s">
        <v>310</v>
      </c>
      <c r="D246" s="15" t="s">
        <v>844</v>
      </c>
      <c r="E246" s="15" t="s">
        <v>9053</v>
      </c>
      <c r="F246" s="15" t="s">
        <v>9054</v>
      </c>
      <c r="G246" s="5" t="s">
        <v>49</v>
      </c>
      <c r="H246" s="5" t="s">
        <v>4</v>
      </c>
      <c r="I246" s="5" t="s">
        <v>41</v>
      </c>
      <c r="J246" s="5" t="s">
        <v>210</v>
      </c>
      <c r="K246" s="5" t="s">
        <v>5</v>
      </c>
      <c r="L246" s="5" t="s">
        <v>12722</v>
      </c>
      <c r="M246" s="15" t="s">
        <v>42</v>
      </c>
      <c r="N246" s="15" t="s">
        <v>21840</v>
      </c>
      <c r="O246" s="15" t="s">
        <v>165</v>
      </c>
      <c r="P246" s="15" t="s">
        <v>165</v>
      </c>
      <c r="Q246" s="15" t="s">
        <v>22807</v>
      </c>
      <c r="R246" s="15" t="s">
        <v>19285</v>
      </c>
      <c r="S246" s="15">
        <v>22733968</v>
      </c>
      <c r="T246" s="15"/>
      <c r="U246" s="15" t="s">
        <v>19294</v>
      </c>
      <c r="V246" s="15" t="s">
        <v>9055</v>
      </c>
      <c r="W246" s="4"/>
      <c r="X246" s="4"/>
      <c r="Y246" s="4"/>
      <c r="Z246" s="4"/>
      <c r="AB246" s="25"/>
      <c r="AC246" s="25" t="s">
        <v>21118</v>
      </c>
      <c r="AD246" s="25"/>
    </row>
    <row r="247" spans="1:30" x14ac:dyDescent="0.35">
      <c r="A247" s="15" t="s">
        <v>779</v>
      </c>
      <c r="B247" s="15" t="s">
        <v>7016</v>
      </c>
      <c r="D247" s="15" t="s">
        <v>845</v>
      </c>
      <c r="E247" s="15" t="s">
        <v>846</v>
      </c>
      <c r="F247" s="15" t="s">
        <v>847</v>
      </c>
      <c r="G247" s="5" t="s">
        <v>49</v>
      </c>
      <c r="H247" s="5" t="s">
        <v>4</v>
      </c>
      <c r="I247" s="5" t="s">
        <v>41</v>
      </c>
      <c r="J247" s="5" t="s">
        <v>210</v>
      </c>
      <c r="K247" s="5" t="s">
        <v>2</v>
      </c>
      <c r="L247" s="5" t="s">
        <v>12719</v>
      </c>
      <c r="M247" s="15" t="s">
        <v>42</v>
      </c>
      <c r="N247" s="15" t="s">
        <v>21840</v>
      </c>
      <c r="O247" s="15" t="s">
        <v>688</v>
      </c>
      <c r="P247" s="15" t="s">
        <v>847</v>
      </c>
      <c r="Q247" s="15" t="s">
        <v>22807</v>
      </c>
      <c r="R247" s="15" t="s">
        <v>19885</v>
      </c>
      <c r="S247" s="15">
        <v>22535164</v>
      </c>
      <c r="T247" s="15"/>
      <c r="U247" s="15" t="s">
        <v>15831</v>
      </c>
      <c r="V247" s="15" t="s">
        <v>9072</v>
      </c>
      <c r="W247" s="4"/>
      <c r="X247" s="4" t="s">
        <v>41</v>
      </c>
      <c r="Y247" s="4" t="s">
        <v>848</v>
      </c>
      <c r="Z247" s="4"/>
      <c r="AB247" s="25"/>
      <c r="AC247" s="25"/>
      <c r="AD247" s="25"/>
    </row>
    <row r="248" spans="1:30" x14ac:dyDescent="0.35">
      <c r="A248" s="15" t="s">
        <v>429</v>
      </c>
      <c r="B248" s="15" t="s">
        <v>8695</v>
      </c>
      <c r="D248" s="15" t="s">
        <v>849</v>
      </c>
      <c r="E248" s="15" t="s">
        <v>850</v>
      </c>
      <c r="F248" s="15" t="s">
        <v>197</v>
      </c>
      <c r="G248" s="5" t="s">
        <v>49</v>
      </c>
      <c r="H248" s="5" t="s">
        <v>4</v>
      </c>
      <c r="I248" s="5" t="s">
        <v>41</v>
      </c>
      <c r="J248" s="5" t="s">
        <v>210</v>
      </c>
      <c r="K248" s="5" t="s">
        <v>4</v>
      </c>
      <c r="L248" s="5" t="s">
        <v>12721</v>
      </c>
      <c r="M248" s="15" t="s">
        <v>42</v>
      </c>
      <c r="N248" s="15" t="s">
        <v>21840</v>
      </c>
      <c r="O248" s="15" t="s">
        <v>851</v>
      </c>
      <c r="P248" s="15" t="s">
        <v>197</v>
      </c>
      <c r="Q248" s="15" t="s">
        <v>22807</v>
      </c>
      <c r="R248" s="15" t="s">
        <v>20074</v>
      </c>
      <c r="S248" s="15">
        <v>22259372</v>
      </c>
      <c r="T248" s="15"/>
      <c r="U248" s="15" t="s">
        <v>15832</v>
      </c>
      <c r="V248" s="15" t="s">
        <v>8786</v>
      </c>
      <c r="W248" s="4"/>
      <c r="X248" s="4" t="s">
        <v>41</v>
      </c>
      <c r="Y248" s="4" t="s">
        <v>801</v>
      </c>
      <c r="Z248" s="4"/>
      <c r="AB248" s="25"/>
      <c r="AC248" s="25"/>
      <c r="AD248" s="25"/>
    </row>
    <row r="249" spans="1:30" x14ac:dyDescent="0.35">
      <c r="A249" s="15" t="s">
        <v>482</v>
      </c>
      <c r="B249" s="15" t="s">
        <v>376</v>
      </c>
      <c r="D249" s="15" t="s">
        <v>853</v>
      </c>
      <c r="E249" s="15" t="s">
        <v>854</v>
      </c>
      <c r="F249" s="15" t="s">
        <v>855</v>
      </c>
      <c r="G249" s="5" t="s">
        <v>49</v>
      </c>
      <c r="H249" s="5" t="s">
        <v>4</v>
      </c>
      <c r="I249" s="5" t="s">
        <v>41</v>
      </c>
      <c r="J249" s="5" t="s">
        <v>210</v>
      </c>
      <c r="K249" s="5" t="s">
        <v>2</v>
      </c>
      <c r="L249" s="5" t="s">
        <v>12719</v>
      </c>
      <c r="M249" s="15" t="s">
        <v>42</v>
      </c>
      <c r="N249" s="15" t="s">
        <v>21840</v>
      </c>
      <c r="O249" s="15" t="s">
        <v>688</v>
      </c>
      <c r="P249" s="15" t="s">
        <v>843</v>
      </c>
      <c r="Q249" s="15" t="s">
        <v>22807</v>
      </c>
      <c r="R249" s="15" t="s">
        <v>22900</v>
      </c>
      <c r="S249" s="15">
        <v>22340029</v>
      </c>
      <c r="T249" s="15">
        <v>22805507</v>
      </c>
      <c r="U249" s="15" t="s">
        <v>15833</v>
      </c>
      <c r="V249" s="15" t="s">
        <v>8787</v>
      </c>
      <c r="W249" s="4"/>
      <c r="X249" s="4" t="s">
        <v>41</v>
      </c>
      <c r="Y249" s="4" t="s">
        <v>802</v>
      </c>
      <c r="Z249" s="4"/>
      <c r="AB249" s="25"/>
      <c r="AC249" s="25"/>
      <c r="AD249" s="25" t="s">
        <v>21118</v>
      </c>
    </row>
    <row r="250" spans="1:30" x14ac:dyDescent="0.35">
      <c r="A250" s="15" t="s">
        <v>491</v>
      </c>
      <c r="B250" s="15" t="s">
        <v>399</v>
      </c>
      <c r="D250" s="15" t="s">
        <v>857</v>
      </c>
      <c r="E250" s="15" t="s">
        <v>858</v>
      </c>
      <c r="F250" s="15" t="s">
        <v>859</v>
      </c>
      <c r="G250" s="5" t="s">
        <v>49</v>
      </c>
      <c r="H250" s="5" t="s">
        <v>4</v>
      </c>
      <c r="I250" s="5" t="s">
        <v>41</v>
      </c>
      <c r="J250" s="5" t="s">
        <v>210</v>
      </c>
      <c r="K250" s="5" t="s">
        <v>3</v>
      </c>
      <c r="L250" s="5" t="s">
        <v>12720</v>
      </c>
      <c r="M250" s="15" t="s">
        <v>42</v>
      </c>
      <c r="N250" s="15" t="s">
        <v>21840</v>
      </c>
      <c r="O250" s="15" t="s">
        <v>860</v>
      </c>
      <c r="P250" s="15" t="s">
        <v>860</v>
      </c>
      <c r="Q250" s="15" t="s">
        <v>22807</v>
      </c>
      <c r="R250" s="15" t="s">
        <v>21842</v>
      </c>
      <c r="S250" s="15">
        <v>22831741</v>
      </c>
      <c r="T250" s="15"/>
      <c r="U250" s="15" t="s">
        <v>14528</v>
      </c>
      <c r="V250" s="15" t="s">
        <v>861</v>
      </c>
      <c r="W250" s="4"/>
      <c r="X250" s="4" t="s">
        <v>41</v>
      </c>
      <c r="Y250" s="4" t="s">
        <v>814</v>
      </c>
      <c r="Z250" s="4"/>
      <c r="AB250" s="25"/>
      <c r="AC250" s="25"/>
      <c r="AD250" s="25"/>
    </row>
    <row r="251" spans="1:30" x14ac:dyDescent="0.35">
      <c r="A251" s="15" t="s">
        <v>9174</v>
      </c>
      <c r="B251" s="15" t="s">
        <v>8672</v>
      </c>
      <c r="D251" s="15" t="s">
        <v>288</v>
      </c>
      <c r="E251" s="15" t="s">
        <v>862</v>
      </c>
      <c r="F251" s="15" t="s">
        <v>8951</v>
      </c>
      <c r="G251" s="5" t="s">
        <v>49</v>
      </c>
      <c r="H251" s="5" t="s">
        <v>4</v>
      </c>
      <c r="I251" s="5" t="s">
        <v>41</v>
      </c>
      <c r="J251" s="5" t="s">
        <v>210</v>
      </c>
      <c r="K251" s="5" t="s">
        <v>2</v>
      </c>
      <c r="L251" s="5" t="s">
        <v>12719</v>
      </c>
      <c r="M251" s="15" t="s">
        <v>42</v>
      </c>
      <c r="N251" s="15" t="s">
        <v>21840</v>
      </c>
      <c r="O251" s="15" t="s">
        <v>688</v>
      </c>
      <c r="P251" s="15" t="s">
        <v>863</v>
      </c>
      <c r="Q251" s="15" t="s">
        <v>22807</v>
      </c>
      <c r="R251" s="15" t="s">
        <v>22901</v>
      </c>
      <c r="S251" s="15">
        <v>22251296</v>
      </c>
      <c r="T251" s="15">
        <v>22341159</v>
      </c>
      <c r="U251" s="15" t="s">
        <v>17457</v>
      </c>
      <c r="V251" s="15" t="s">
        <v>8964</v>
      </c>
      <c r="W251" s="4"/>
      <c r="X251" s="4" t="s">
        <v>41</v>
      </c>
      <c r="Y251" s="4" t="s">
        <v>817</v>
      </c>
      <c r="Z251" s="4"/>
      <c r="AB251" s="25"/>
      <c r="AC251" s="25"/>
      <c r="AD251" s="25"/>
    </row>
    <row r="252" spans="1:30" x14ac:dyDescent="0.35">
      <c r="A252" s="15" t="s">
        <v>9176</v>
      </c>
      <c r="B252" s="15" t="s">
        <v>47</v>
      </c>
      <c r="D252" s="15" t="s">
        <v>865</v>
      </c>
      <c r="E252" s="15" t="s">
        <v>9018</v>
      </c>
      <c r="F252" s="15" t="s">
        <v>9019</v>
      </c>
      <c r="G252" s="5" t="s">
        <v>49</v>
      </c>
      <c r="H252" s="5" t="s">
        <v>4</v>
      </c>
      <c r="I252" s="5" t="s">
        <v>41</v>
      </c>
      <c r="J252" s="5" t="s">
        <v>210</v>
      </c>
      <c r="K252" s="5" t="s">
        <v>2</v>
      </c>
      <c r="L252" s="5" t="s">
        <v>12719</v>
      </c>
      <c r="M252" s="15" t="s">
        <v>42</v>
      </c>
      <c r="N252" s="15" t="s">
        <v>21840</v>
      </c>
      <c r="O252" s="15" t="s">
        <v>688</v>
      </c>
      <c r="P252" s="15" t="s">
        <v>536</v>
      </c>
      <c r="Q252" s="15" t="s">
        <v>22807</v>
      </c>
      <c r="R252" s="15" t="s">
        <v>21841</v>
      </c>
      <c r="S252" s="15">
        <v>22256305</v>
      </c>
      <c r="T252" s="15"/>
      <c r="U252" s="15" t="s">
        <v>21844</v>
      </c>
      <c r="V252" s="15" t="s">
        <v>866</v>
      </c>
      <c r="W252" s="4"/>
      <c r="X252" s="4"/>
      <c r="Y252" s="4"/>
      <c r="Z252" s="4" t="s">
        <v>41</v>
      </c>
      <c r="AA252" s="4" t="s">
        <v>13680</v>
      </c>
      <c r="AB252" s="25"/>
      <c r="AC252" s="25"/>
      <c r="AD252" s="25"/>
    </row>
    <row r="253" spans="1:30" x14ac:dyDescent="0.35">
      <c r="A253" s="15" t="s">
        <v>451</v>
      </c>
      <c r="B253" s="15" t="s">
        <v>8660</v>
      </c>
      <c r="D253" s="15" t="s">
        <v>868</v>
      </c>
      <c r="E253" s="15" t="s">
        <v>869</v>
      </c>
      <c r="F253" s="15" t="s">
        <v>870</v>
      </c>
      <c r="G253" s="5" t="s">
        <v>49</v>
      </c>
      <c r="H253" s="5" t="s">
        <v>4</v>
      </c>
      <c r="I253" s="5" t="s">
        <v>41</v>
      </c>
      <c r="J253" s="5" t="s">
        <v>210</v>
      </c>
      <c r="K253" s="5" t="s">
        <v>3</v>
      </c>
      <c r="L253" s="5" t="s">
        <v>12720</v>
      </c>
      <c r="M253" s="15" t="s">
        <v>42</v>
      </c>
      <c r="N253" s="15" t="s">
        <v>21840</v>
      </c>
      <c r="O253" s="15" t="s">
        <v>860</v>
      </c>
      <c r="P253" s="15" t="s">
        <v>870</v>
      </c>
      <c r="Q253" s="15" t="s">
        <v>22807</v>
      </c>
      <c r="R253" s="15" t="s">
        <v>21155</v>
      </c>
      <c r="S253" s="15">
        <v>22346445</v>
      </c>
      <c r="T253" s="15"/>
      <c r="U253" s="15" t="s">
        <v>15834</v>
      </c>
      <c r="V253" s="15" t="s">
        <v>9066</v>
      </c>
      <c r="W253" s="4"/>
      <c r="X253" s="4" t="s">
        <v>41</v>
      </c>
      <c r="Y253" s="4" t="s">
        <v>322</v>
      </c>
      <c r="Z253" s="4"/>
      <c r="AB253" s="25"/>
      <c r="AC253" s="25"/>
      <c r="AD253" s="25"/>
    </row>
    <row r="254" spans="1:30" x14ac:dyDescent="0.35">
      <c r="A254" s="15" t="s">
        <v>53</v>
      </c>
      <c r="B254" s="15" t="s">
        <v>52</v>
      </c>
      <c r="D254" s="15" t="s">
        <v>872</v>
      </c>
      <c r="E254" s="15" t="s">
        <v>873</v>
      </c>
      <c r="F254" s="15" t="s">
        <v>874</v>
      </c>
      <c r="G254" s="5" t="s">
        <v>366</v>
      </c>
      <c r="H254" s="5" t="s">
        <v>2</v>
      </c>
      <c r="I254" s="5" t="s">
        <v>41</v>
      </c>
      <c r="J254" s="5" t="s">
        <v>5</v>
      </c>
      <c r="K254" s="5" t="s">
        <v>3</v>
      </c>
      <c r="L254" s="5" t="s">
        <v>12659</v>
      </c>
      <c r="M254" s="15" t="s">
        <v>42</v>
      </c>
      <c r="N254" s="15" t="s">
        <v>366</v>
      </c>
      <c r="O254" s="15" t="s">
        <v>367</v>
      </c>
      <c r="P254" s="15" t="s">
        <v>874</v>
      </c>
      <c r="Q254" s="15" t="s">
        <v>22807</v>
      </c>
      <c r="R254" s="15" t="s">
        <v>19898</v>
      </c>
      <c r="S254" s="15">
        <v>24167890</v>
      </c>
      <c r="T254" s="15"/>
      <c r="U254" s="15" t="s">
        <v>15835</v>
      </c>
      <c r="V254" s="15" t="s">
        <v>875</v>
      </c>
      <c r="W254" s="4"/>
      <c r="X254" s="4" t="s">
        <v>41</v>
      </c>
      <c r="Y254" s="4" t="s">
        <v>876</v>
      </c>
      <c r="Z254" s="4"/>
      <c r="AB254" s="25"/>
      <c r="AC254" s="25"/>
      <c r="AD254" s="25"/>
    </row>
    <row r="255" spans="1:30" x14ac:dyDescent="0.35">
      <c r="A255" s="15" t="s">
        <v>6717</v>
      </c>
      <c r="B255" s="15" t="s">
        <v>7666</v>
      </c>
      <c r="D255" s="15" t="s">
        <v>877</v>
      </c>
      <c r="E255" s="15" t="s">
        <v>878</v>
      </c>
      <c r="F255" s="15" t="s">
        <v>879</v>
      </c>
      <c r="G255" s="5" t="s">
        <v>366</v>
      </c>
      <c r="H255" s="5" t="s">
        <v>2</v>
      </c>
      <c r="I255" s="5" t="s">
        <v>41</v>
      </c>
      <c r="J255" s="5" t="s">
        <v>5</v>
      </c>
      <c r="K255" s="5" t="s">
        <v>6</v>
      </c>
      <c r="L255" s="5" t="s">
        <v>12662</v>
      </c>
      <c r="M255" s="15" t="s">
        <v>42</v>
      </c>
      <c r="N255" s="15" t="s">
        <v>366</v>
      </c>
      <c r="O255" s="15" t="s">
        <v>165</v>
      </c>
      <c r="P255" s="15" t="s">
        <v>879</v>
      </c>
      <c r="Q255" s="15" t="s">
        <v>22807</v>
      </c>
      <c r="R255" s="15" t="s">
        <v>22379</v>
      </c>
      <c r="S255" s="15">
        <v>24163533</v>
      </c>
      <c r="T255" s="15"/>
      <c r="U255" s="15" t="s">
        <v>15836</v>
      </c>
      <c r="V255" s="15" t="s">
        <v>1168</v>
      </c>
      <c r="W255" s="4"/>
      <c r="X255" s="4" t="s">
        <v>41</v>
      </c>
      <c r="Y255" s="4" t="s">
        <v>880</v>
      </c>
      <c r="Z255" s="4"/>
      <c r="AB255" s="25"/>
      <c r="AC255" s="25"/>
      <c r="AD255" s="25"/>
    </row>
    <row r="256" spans="1:30" x14ac:dyDescent="0.35">
      <c r="A256" s="15" t="s">
        <v>8084</v>
      </c>
      <c r="B256" s="15" t="s">
        <v>967</v>
      </c>
      <c r="D256" s="15" t="s">
        <v>881</v>
      </c>
      <c r="E256" s="15" t="s">
        <v>882</v>
      </c>
      <c r="F256" s="15" t="s">
        <v>883</v>
      </c>
      <c r="G256" s="5" t="s">
        <v>366</v>
      </c>
      <c r="H256" s="5" t="s">
        <v>2</v>
      </c>
      <c r="I256" s="5" t="s">
        <v>41</v>
      </c>
      <c r="J256" s="5" t="s">
        <v>5</v>
      </c>
      <c r="K256" s="5" t="s">
        <v>2</v>
      </c>
      <c r="L256" s="5" t="s">
        <v>12658</v>
      </c>
      <c r="M256" s="15" t="s">
        <v>42</v>
      </c>
      <c r="N256" s="15" t="s">
        <v>366</v>
      </c>
      <c r="O256" s="15" t="s">
        <v>649</v>
      </c>
      <c r="P256" s="15" t="s">
        <v>883</v>
      </c>
      <c r="Q256" s="15" t="s">
        <v>22807</v>
      </c>
      <c r="R256" s="15" t="s">
        <v>17459</v>
      </c>
      <c r="S256" s="15">
        <v>24169301</v>
      </c>
      <c r="T256" s="15"/>
      <c r="U256" s="15" t="s">
        <v>15837</v>
      </c>
      <c r="V256" s="15" t="s">
        <v>9187</v>
      </c>
      <c r="W256" s="4"/>
      <c r="X256" s="4" t="s">
        <v>41</v>
      </c>
      <c r="Y256" s="4" t="s">
        <v>884</v>
      </c>
      <c r="Z256" s="4"/>
      <c r="AB256" s="25"/>
      <c r="AC256" s="25"/>
      <c r="AD256" s="25"/>
    </row>
    <row r="257" spans="1:30" x14ac:dyDescent="0.35">
      <c r="A257" s="15" t="s">
        <v>9180</v>
      </c>
      <c r="B257" s="15" t="s">
        <v>1142</v>
      </c>
      <c r="D257" s="15" t="s">
        <v>885</v>
      </c>
      <c r="E257" s="15" t="s">
        <v>886</v>
      </c>
      <c r="F257" s="15" t="s">
        <v>887</v>
      </c>
      <c r="G257" s="5" t="s">
        <v>366</v>
      </c>
      <c r="H257" s="5" t="s">
        <v>2</v>
      </c>
      <c r="I257" s="5" t="s">
        <v>41</v>
      </c>
      <c r="J257" s="5" t="s">
        <v>5</v>
      </c>
      <c r="K257" s="5" t="s">
        <v>3</v>
      </c>
      <c r="L257" s="5" t="s">
        <v>12659</v>
      </c>
      <c r="M257" s="15" t="s">
        <v>42</v>
      </c>
      <c r="N257" s="15" t="s">
        <v>366</v>
      </c>
      <c r="O257" s="15" t="s">
        <v>367</v>
      </c>
      <c r="P257" s="15" t="s">
        <v>887</v>
      </c>
      <c r="Q257" s="15" t="s">
        <v>22807</v>
      </c>
      <c r="R257" s="15" t="s">
        <v>22902</v>
      </c>
      <c r="S257" s="15">
        <v>24169318</v>
      </c>
      <c r="T257" s="15"/>
      <c r="U257" s="15" t="s">
        <v>15838</v>
      </c>
      <c r="V257" s="15" t="s">
        <v>468</v>
      </c>
      <c r="W257" s="4"/>
      <c r="X257" s="4" t="s">
        <v>41</v>
      </c>
      <c r="Y257" s="4" t="s">
        <v>823</v>
      </c>
      <c r="Z257" s="4"/>
      <c r="AB257" s="25"/>
      <c r="AC257" s="25"/>
      <c r="AD257" s="25" t="s">
        <v>21118</v>
      </c>
    </row>
    <row r="258" spans="1:30" x14ac:dyDescent="0.35">
      <c r="A258" s="15" t="s">
        <v>8086</v>
      </c>
      <c r="B258" s="15" t="s">
        <v>8088</v>
      </c>
      <c r="D258" s="15" t="s">
        <v>618</v>
      </c>
      <c r="E258" s="15" t="s">
        <v>889</v>
      </c>
      <c r="F258" s="15" t="s">
        <v>890</v>
      </c>
      <c r="G258" s="5" t="s">
        <v>366</v>
      </c>
      <c r="H258" s="5" t="s">
        <v>2</v>
      </c>
      <c r="I258" s="5" t="s">
        <v>41</v>
      </c>
      <c r="J258" s="5" t="s">
        <v>5</v>
      </c>
      <c r="K258" s="5" t="s">
        <v>2</v>
      </c>
      <c r="L258" s="5" t="s">
        <v>12658</v>
      </c>
      <c r="M258" s="15" t="s">
        <v>42</v>
      </c>
      <c r="N258" s="15" t="s">
        <v>366</v>
      </c>
      <c r="O258" s="15" t="s">
        <v>649</v>
      </c>
      <c r="P258" s="15" t="s">
        <v>348</v>
      </c>
      <c r="Q258" s="15" t="s">
        <v>22807</v>
      </c>
      <c r="R258" s="15" t="s">
        <v>22903</v>
      </c>
      <c r="S258" s="15">
        <v>24164564</v>
      </c>
      <c r="T258" s="15"/>
      <c r="U258" s="15" t="s">
        <v>15839</v>
      </c>
      <c r="V258" s="15" t="s">
        <v>9255</v>
      </c>
      <c r="W258" s="4"/>
      <c r="X258" s="4" t="s">
        <v>41</v>
      </c>
      <c r="Y258" s="4" t="s">
        <v>891</v>
      </c>
      <c r="Z258" s="4"/>
      <c r="AB258" s="25"/>
      <c r="AC258" s="25"/>
      <c r="AD258" s="25"/>
    </row>
    <row r="259" spans="1:30" x14ac:dyDescent="0.35">
      <c r="A259" s="15" t="s">
        <v>1115</v>
      </c>
      <c r="B259" s="15" t="s">
        <v>1114</v>
      </c>
      <c r="D259" s="15" t="s">
        <v>892</v>
      </c>
      <c r="E259" s="15" t="s">
        <v>893</v>
      </c>
      <c r="F259" s="15" t="s">
        <v>894</v>
      </c>
      <c r="G259" s="5" t="s">
        <v>366</v>
      </c>
      <c r="H259" s="5" t="s">
        <v>2</v>
      </c>
      <c r="I259" s="5" t="s">
        <v>41</v>
      </c>
      <c r="J259" s="5" t="s">
        <v>5</v>
      </c>
      <c r="K259" s="5" t="s">
        <v>6</v>
      </c>
      <c r="L259" s="5" t="s">
        <v>12662</v>
      </c>
      <c r="M259" s="15" t="s">
        <v>42</v>
      </c>
      <c r="N259" s="15" t="s">
        <v>366</v>
      </c>
      <c r="O259" s="15" t="s">
        <v>165</v>
      </c>
      <c r="P259" s="15" t="s">
        <v>320</v>
      </c>
      <c r="Q259" s="15" t="s">
        <v>22807</v>
      </c>
      <c r="R259" s="15" t="s">
        <v>17460</v>
      </c>
      <c r="S259" s="15">
        <v>24163747</v>
      </c>
      <c r="T259" s="15"/>
      <c r="U259" s="15" t="s">
        <v>17461</v>
      </c>
      <c r="V259" s="15" t="s">
        <v>14529</v>
      </c>
      <c r="W259" s="4"/>
      <c r="X259" s="4" t="s">
        <v>41</v>
      </c>
      <c r="Y259" s="4" t="s">
        <v>896</v>
      </c>
      <c r="Z259" s="4"/>
      <c r="AB259" s="25"/>
      <c r="AC259" s="25"/>
      <c r="AD259" s="25"/>
    </row>
    <row r="260" spans="1:30" x14ac:dyDescent="0.35">
      <c r="A260" s="15" t="s">
        <v>1120</v>
      </c>
      <c r="B260" s="15" t="s">
        <v>1119</v>
      </c>
      <c r="D260" s="15" t="s">
        <v>898</v>
      </c>
      <c r="E260" s="15" t="s">
        <v>899</v>
      </c>
      <c r="F260" s="15" t="s">
        <v>900</v>
      </c>
      <c r="G260" s="5" t="s">
        <v>366</v>
      </c>
      <c r="H260" s="5" t="s">
        <v>2</v>
      </c>
      <c r="I260" s="5" t="s">
        <v>41</v>
      </c>
      <c r="J260" s="5" t="s">
        <v>5</v>
      </c>
      <c r="K260" s="5" t="s">
        <v>2</v>
      </c>
      <c r="L260" s="5" t="s">
        <v>12658</v>
      </c>
      <c r="M260" s="15" t="s">
        <v>42</v>
      </c>
      <c r="N260" s="15" t="s">
        <v>366</v>
      </c>
      <c r="O260" s="15" t="s">
        <v>649</v>
      </c>
      <c r="P260" s="15" t="s">
        <v>900</v>
      </c>
      <c r="Q260" s="15" t="s">
        <v>22807</v>
      </c>
      <c r="R260" s="15" t="s">
        <v>19899</v>
      </c>
      <c r="S260" s="15">
        <v>24167844</v>
      </c>
      <c r="T260" s="15"/>
      <c r="U260" s="15" t="s">
        <v>15840</v>
      </c>
      <c r="V260" s="15" t="s">
        <v>21845</v>
      </c>
      <c r="W260" s="4"/>
      <c r="X260" s="4" t="s">
        <v>41</v>
      </c>
      <c r="Y260" s="4" t="s">
        <v>822</v>
      </c>
      <c r="Z260" s="4"/>
      <c r="AB260" s="25"/>
      <c r="AC260" s="25"/>
      <c r="AD260" s="25"/>
    </row>
    <row r="261" spans="1:30" x14ac:dyDescent="0.35">
      <c r="A261" s="15" t="s">
        <v>8089</v>
      </c>
      <c r="B261" s="15" t="s">
        <v>8091</v>
      </c>
      <c r="D261" s="15" t="s">
        <v>901</v>
      </c>
      <c r="E261" s="15" t="s">
        <v>902</v>
      </c>
      <c r="F261" s="16" t="s">
        <v>903</v>
      </c>
      <c r="G261" s="5" t="s">
        <v>366</v>
      </c>
      <c r="H261" s="5" t="s">
        <v>2</v>
      </c>
      <c r="I261" s="5" t="s">
        <v>41</v>
      </c>
      <c r="J261" s="5" t="s">
        <v>5</v>
      </c>
      <c r="K261" s="5" t="s">
        <v>10</v>
      </c>
      <c r="L261" s="5" t="s">
        <v>12665</v>
      </c>
      <c r="M261" s="15" t="s">
        <v>42</v>
      </c>
      <c r="N261" s="15" t="s">
        <v>366</v>
      </c>
      <c r="O261" s="15" t="s">
        <v>257</v>
      </c>
      <c r="P261" s="15" t="s">
        <v>257</v>
      </c>
      <c r="Q261" s="15" t="s">
        <v>22807</v>
      </c>
      <c r="R261" s="15" t="s">
        <v>21846</v>
      </c>
      <c r="S261" s="15">
        <v>24164400</v>
      </c>
      <c r="T261" s="15">
        <v>24164781</v>
      </c>
      <c r="U261" s="15" t="s">
        <v>15841</v>
      </c>
      <c r="V261" s="15" t="s">
        <v>22904</v>
      </c>
      <c r="W261" s="4"/>
      <c r="X261" s="4" t="s">
        <v>41</v>
      </c>
      <c r="Y261" s="4" t="s">
        <v>337</v>
      </c>
      <c r="Z261" s="4"/>
      <c r="AB261" s="25"/>
      <c r="AC261" s="25"/>
      <c r="AD261" s="25"/>
    </row>
    <row r="262" spans="1:30" x14ac:dyDescent="0.35">
      <c r="A262" s="15" t="s">
        <v>6552</v>
      </c>
      <c r="B262" s="15" t="s">
        <v>7498</v>
      </c>
      <c r="D262" s="15" t="s">
        <v>904</v>
      </c>
      <c r="E262" s="15" t="s">
        <v>905</v>
      </c>
      <c r="F262" s="15" t="s">
        <v>906</v>
      </c>
      <c r="G262" s="5" t="s">
        <v>366</v>
      </c>
      <c r="H262" s="5" t="s">
        <v>2</v>
      </c>
      <c r="I262" s="5" t="s">
        <v>41</v>
      </c>
      <c r="J262" s="5" t="s">
        <v>5</v>
      </c>
      <c r="K262" s="5" t="s">
        <v>2</v>
      </c>
      <c r="L262" s="5" t="s">
        <v>12658</v>
      </c>
      <c r="M262" s="15" t="s">
        <v>42</v>
      </c>
      <c r="N262" s="15" t="s">
        <v>366</v>
      </c>
      <c r="O262" s="15" t="s">
        <v>649</v>
      </c>
      <c r="P262" s="15" t="s">
        <v>649</v>
      </c>
      <c r="Q262" s="15" t="s">
        <v>22807</v>
      </c>
      <c r="R262" s="15" t="s">
        <v>8796</v>
      </c>
      <c r="S262" s="15">
        <v>24166206</v>
      </c>
      <c r="T262" s="15"/>
      <c r="U262" s="15" t="s">
        <v>19295</v>
      </c>
      <c r="V262" s="15" t="s">
        <v>9265</v>
      </c>
      <c r="W262" s="4"/>
      <c r="X262" s="4" t="s">
        <v>41</v>
      </c>
      <c r="Y262" s="4" t="s">
        <v>828</v>
      </c>
      <c r="Z262" s="4" t="s">
        <v>41</v>
      </c>
      <c r="AA262" s="4" t="s">
        <v>246</v>
      </c>
      <c r="AB262" s="25" t="s">
        <v>21118</v>
      </c>
      <c r="AC262" s="25"/>
      <c r="AD262" s="25"/>
    </row>
    <row r="263" spans="1:30" x14ac:dyDescent="0.35">
      <c r="A263" s="15" t="s">
        <v>993</v>
      </c>
      <c r="B263" s="15" t="s">
        <v>992</v>
      </c>
      <c r="D263" s="15" t="s">
        <v>907</v>
      </c>
      <c r="E263" s="15" t="s">
        <v>10660</v>
      </c>
      <c r="F263" s="15" t="s">
        <v>10661</v>
      </c>
      <c r="G263" s="5" t="s">
        <v>908</v>
      </c>
      <c r="H263" s="5" t="s">
        <v>4</v>
      </c>
      <c r="I263" s="5" t="s">
        <v>243</v>
      </c>
      <c r="J263" s="5" t="s">
        <v>5</v>
      </c>
      <c r="K263" s="5" t="s">
        <v>4</v>
      </c>
      <c r="L263" s="5" t="s">
        <v>12985</v>
      </c>
      <c r="M263" s="15" t="s">
        <v>244</v>
      </c>
      <c r="N263" s="15" t="s">
        <v>21847</v>
      </c>
      <c r="O263" s="15" t="s">
        <v>21848</v>
      </c>
      <c r="P263" s="15" t="s">
        <v>688</v>
      </c>
      <c r="Q263" s="15" t="s">
        <v>22807</v>
      </c>
      <c r="R263" s="15" t="s">
        <v>19900</v>
      </c>
      <c r="S263" s="15">
        <v>88148051</v>
      </c>
      <c r="T263" s="15">
        <v>22007611</v>
      </c>
      <c r="U263" s="15" t="s">
        <v>19296</v>
      </c>
      <c r="V263" s="15" t="s">
        <v>19901</v>
      </c>
      <c r="W263" s="4"/>
      <c r="X263" s="4" t="s">
        <v>41</v>
      </c>
      <c r="Y263" s="4" t="s">
        <v>7643</v>
      </c>
      <c r="Z263" s="4"/>
      <c r="AB263" s="25"/>
      <c r="AC263" s="25"/>
      <c r="AD263" s="25"/>
    </row>
    <row r="264" spans="1:30" x14ac:dyDescent="0.35">
      <c r="A264" s="15" t="s">
        <v>873</v>
      </c>
      <c r="B264" s="15" t="s">
        <v>872</v>
      </c>
      <c r="D264" s="15" t="s">
        <v>8091</v>
      </c>
      <c r="E264" s="15" t="s">
        <v>8089</v>
      </c>
      <c r="F264" s="15" t="s">
        <v>14386</v>
      </c>
      <c r="G264" s="5" t="s">
        <v>366</v>
      </c>
      <c r="H264" s="5" t="s">
        <v>2</v>
      </c>
      <c r="I264" s="5" t="s">
        <v>41</v>
      </c>
      <c r="J264" s="5" t="s">
        <v>5</v>
      </c>
      <c r="K264" s="5" t="s">
        <v>2</v>
      </c>
      <c r="L264" s="5" t="s">
        <v>12658</v>
      </c>
      <c r="M264" s="15" t="s">
        <v>42</v>
      </c>
      <c r="N264" s="15" t="s">
        <v>366</v>
      </c>
      <c r="O264" s="15" t="s">
        <v>649</v>
      </c>
      <c r="P264" s="15" t="s">
        <v>8090</v>
      </c>
      <c r="Q264" s="15" t="s">
        <v>22807</v>
      </c>
      <c r="R264" s="15" t="s">
        <v>21849</v>
      </c>
      <c r="S264" s="15">
        <v>83407563</v>
      </c>
      <c r="T264" s="15"/>
      <c r="U264" s="15" t="s">
        <v>18594</v>
      </c>
      <c r="V264" s="15" t="s">
        <v>222</v>
      </c>
      <c r="W264" s="4"/>
      <c r="X264" s="4"/>
      <c r="Y264" s="4"/>
      <c r="Z264" s="4"/>
      <c r="AB264" s="25"/>
      <c r="AC264" s="25"/>
      <c r="AD264" s="25"/>
    </row>
    <row r="265" spans="1:30" x14ac:dyDescent="0.35">
      <c r="A265" s="15" t="s">
        <v>878</v>
      </c>
      <c r="B265" s="15" t="s">
        <v>877</v>
      </c>
      <c r="D265" s="15" t="s">
        <v>909</v>
      </c>
      <c r="E265" s="15" t="s">
        <v>8103</v>
      </c>
      <c r="F265" s="15" t="s">
        <v>8104</v>
      </c>
      <c r="G265" s="5" t="s">
        <v>366</v>
      </c>
      <c r="H265" s="5" t="s">
        <v>2</v>
      </c>
      <c r="I265" s="5" t="s">
        <v>41</v>
      </c>
      <c r="J265" s="5" t="s">
        <v>5</v>
      </c>
      <c r="K265" s="5" t="s">
        <v>6</v>
      </c>
      <c r="L265" s="5" t="s">
        <v>12662</v>
      </c>
      <c r="M265" s="15" t="s">
        <v>42</v>
      </c>
      <c r="N265" s="15" t="s">
        <v>366</v>
      </c>
      <c r="O265" s="15" t="s">
        <v>165</v>
      </c>
      <c r="P265" s="15" t="s">
        <v>8104</v>
      </c>
      <c r="Q265" s="15" t="s">
        <v>22807</v>
      </c>
      <c r="R265" s="15" t="s">
        <v>21850</v>
      </c>
      <c r="S265" s="15">
        <v>24163745</v>
      </c>
      <c r="T265" s="15"/>
      <c r="U265" s="15" t="s">
        <v>17462</v>
      </c>
      <c r="V265" s="15" t="s">
        <v>9222</v>
      </c>
      <c r="W265" s="4"/>
      <c r="X265" s="4" t="s">
        <v>41</v>
      </c>
      <c r="Y265" s="4" t="s">
        <v>7515</v>
      </c>
      <c r="Z265" s="4"/>
      <c r="AB265" s="25"/>
      <c r="AC265" s="25"/>
      <c r="AD265" s="25"/>
    </row>
    <row r="266" spans="1:30" x14ac:dyDescent="0.35">
      <c r="A266" s="15" t="s">
        <v>1132</v>
      </c>
      <c r="B266" s="15" t="s">
        <v>1131</v>
      </c>
      <c r="D266" s="15" t="s">
        <v>8138</v>
      </c>
      <c r="E266" s="15" t="s">
        <v>8136</v>
      </c>
      <c r="F266" s="15" t="s">
        <v>8137</v>
      </c>
      <c r="G266" s="5" t="s">
        <v>366</v>
      </c>
      <c r="H266" s="5" t="s">
        <v>2</v>
      </c>
      <c r="I266" s="5" t="s">
        <v>41</v>
      </c>
      <c r="J266" s="5" t="s">
        <v>5</v>
      </c>
      <c r="K266" s="5" t="s">
        <v>10</v>
      </c>
      <c r="L266" s="5" t="s">
        <v>12665</v>
      </c>
      <c r="M266" s="15" t="s">
        <v>42</v>
      </c>
      <c r="N266" s="15" t="s">
        <v>366</v>
      </c>
      <c r="O266" s="15" t="s">
        <v>257</v>
      </c>
      <c r="P266" s="15" t="s">
        <v>9253</v>
      </c>
      <c r="Q266" s="15" t="s">
        <v>22807</v>
      </c>
      <c r="R266" s="15" t="s">
        <v>22905</v>
      </c>
      <c r="S266" s="15">
        <v>24170550</v>
      </c>
      <c r="T266" s="15"/>
      <c r="U266" s="15" t="s">
        <v>17463</v>
      </c>
      <c r="V266" s="15" t="s">
        <v>22906</v>
      </c>
      <c r="W266" s="4"/>
      <c r="X266" s="4" t="s">
        <v>41</v>
      </c>
      <c r="Y266" s="4" t="s">
        <v>8714</v>
      </c>
      <c r="Z266" s="4"/>
      <c r="AB266" s="25"/>
      <c r="AC266" s="25"/>
      <c r="AD266" s="25"/>
    </row>
    <row r="267" spans="1:30" x14ac:dyDescent="0.35">
      <c r="A267" s="15" t="s">
        <v>8093</v>
      </c>
      <c r="B267" s="15" t="s">
        <v>970</v>
      </c>
      <c r="D267" s="15" t="s">
        <v>721</v>
      </c>
      <c r="E267" s="15" t="s">
        <v>911</v>
      </c>
      <c r="F267" s="15" t="s">
        <v>912</v>
      </c>
      <c r="G267" s="5" t="s">
        <v>366</v>
      </c>
      <c r="H267" s="5" t="s">
        <v>3</v>
      </c>
      <c r="I267" s="5" t="s">
        <v>41</v>
      </c>
      <c r="J267" s="5" t="s">
        <v>5</v>
      </c>
      <c r="K267" s="5" t="s">
        <v>7</v>
      </c>
      <c r="L267" s="5" t="s">
        <v>12663</v>
      </c>
      <c r="M267" s="15" t="s">
        <v>42</v>
      </c>
      <c r="N267" s="15" t="s">
        <v>366</v>
      </c>
      <c r="O267" s="15" t="s">
        <v>2599</v>
      </c>
      <c r="P267" s="15" t="s">
        <v>912</v>
      </c>
      <c r="Q267" s="15" t="s">
        <v>22807</v>
      </c>
      <c r="R267" s="15" t="s">
        <v>895</v>
      </c>
      <c r="S267" s="15">
        <v>24169200</v>
      </c>
      <c r="T267" s="15"/>
      <c r="U267" s="15" t="s">
        <v>15842</v>
      </c>
      <c r="V267" s="15" t="s">
        <v>1294</v>
      </c>
      <c r="W267" s="4"/>
      <c r="X267" s="4" t="s">
        <v>41</v>
      </c>
      <c r="Y267" s="4" t="s">
        <v>913</v>
      </c>
      <c r="Z267" s="4"/>
      <c r="AB267" s="25"/>
      <c r="AC267" s="25"/>
      <c r="AD267" s="25"/>
    </row>
    <row r="268" spans="1:30" x14ac:dyDescent="0.35">
      <c r="A268" s="15" t="s">
        <v>1051</v>
      </c>
      <c r="B268" s="15" t="s">
        <v>595</v>
      </c>
      <c r="D268" s="15" t="s">
        <v>915</v>
      </c>
      <c r="E268" s="15" t="s">
        <v>916</v>
      </c>
      <c r="F268" s="15" t="s">
        <v>917</v>
      </c>
      <c r="G268" s="5" t="s">
        <v>366</v>
      </c>
      <c r="H268" s="5" t="s">
        <v>3</v>
      </c>
      <c r="I268" s="5" t="s">
        <v>41</v>
      </c>
      <c r="J268" s="5" t="s">
        <v>5</v>
      </c>
      <c r="K268" s="5" t="s">
        <v>3</v>
      </c>
      <c r="L268" s="5" t="s">
        <v>12659</v>
      </c>
      <c r="M268" s="15" t="s">
        <v>42</v>
      </c>
      <c r="N268" s="15" t="s">
        <v>366</v>
      </c>
      <c r="O268" s="15" t="s">
        <v>367</v>
      </c>
      <c r="P268" s="15" t="s">
        <v>917</v>
      </c>
      <c r="Q268" s="15" t="s">
        <v>22807</v>
      </c>
      <c r="R268" s="15" t="s">
        <v>15843</v>
      </c>
      <c r="S268" s="15">
        <v>24164938</v>
      </c>
      <c r="T268" s="15"/>
      <c r="U268" s="15" t="s">
        <v>15844</v>
      </c>
      <c r="V268" s="15" t="s">
        <v>21157</v>
      </c>
      <c r="W268" s="4"/>
      <c r="X268" s="4" t="s">
        <v>41</v>
      </c>
      <c r="Y268" s="4" t="s">
        <v>918</v>
      </c>
      <c r="Z268" s="4"/>
      <c r="AB268" s="25"/>
      <c r="AC268" s="25"/>
      <c r="AD268" s="25"/>
    </row>
    <row r="269" spans="1:30" x14ac:dyDescent="0.35">
      <c r="A269" s="15" t="s">
        <v>1056</v>
      </c>
      <c r="B269" s="15" t="s">
        <v>1055</v>
      </c>
      <c r="D269" s="15" t="s">
        <v>7021</v>
      </c>
      <c r="E269" s="15" t="s">
        <v>920</v>
      </c>
      <c r="F269" s="15" t="s">
        <v>367</v>
      </c>
      <c r="G269" s="5" t="s">
        <v>366</v>
      </c>
      <c r="H269" s="5" t="s">
        <v>3</v>
      </c>
      <c r="I269" s="5" t="s">
        <v>41</v>
      </c>
      <c r="J269" s="5" t="s">
        <v>5</v>
      </c>
      <c r="K269" s="5" t="s">
        <v>3</v>
      </c>
      <c r="L269" s="5" t="s">
        <v>12659</v>
      </c>
      <c r="M269" s="15" t="s">
        <v>42</v>
      </c>
      <c r="N269" s="15" t="s">
        <v>366</v>
      </c>
      <c r="O269" s="15" t="s">
        <v>367</v>
      </c>
      <c r="P269" s="15" t="s">
        <v>541</v>
      </c>
      <c r="Q269" s="15" t="s">
        <v>22807</v>
      </c>
      <c r="R269" s="15" t="s">
        <v>22907</v>
      </c>
      <c r="S269" s="15">
        <v>24165201</v>
      </c>
      <c r="T269" s="15"/>
      <c r="U269" s="15" t="s">
        <v>21851</v>
      </c>
      <c r="V269" s="15" t="s">
        <v>14530</v>
      </c>
      <c r="W269" s="4"/>
      <c r="X269" s="4" t="s">
        <v>41</v>
      </c>
      <c r="Y269" s="4" t="s">
        <v>921</v>
      </c>
      <c r="Z269" s="4"/>
      <c r="AB269" s="25"/>
      <c r="AC269" s="25"/>
      <c r="AD269" s="25"/>
    </row>
    <row r="270" spans="1:30" x14ac:dyDescent="0.35">
      <c r="A270" s="15" t="s">
        <v>899</v>
      </c>
      <c r="B270" s="15" t="s">
        <v>898</v>
      </c>
      <c r="D270" s="15" t="s">
        <v>923</v>
      </c>
      <c r="E270" s="15" t="s">
        <v>8128</v>
      </c>
      <c r="F270" s="15" t="s">
        <v>8129</v>
      </c>
      <c r="G270" s="5" t="s">
        <v>366</v>
      </c>
      <c r="H270" s="5" t="s">
        <v>3</v>
      </c>
      <c r="I270" s="5" t="s">
        <v>41</v>
      </c>
      <c r="J270" s="5" t="s">
        <v>5</v>
      </c>
      <c r="K270" s="5" t="s">
        <v>7</v>
      </c>
      <c r="L270" s="5" t="s">
        <v>12663</v>
      </c>
      <c r="M270" s="15" t="s">
        <v>42</v>
      </c>
      <c r="N270" s="15" t="s">
        <v>366</v>
      </c>
      <c r="O270" s="15" t="s">
        <v>2599</v>
      </c>
      <c r="P270" s="15" t="s">
        <v>8129</v>
      </c>
      <c r="Q270" s="15" t="s">
        <v>22807</v>
      </c>
      <c r="R270" s="15" t="s">
        <v>19902</v>
      </c>
      <c r="S270" s="15">
        <v>24164170</v>
      </c>
      <c r="T270" s="15"/>
      <c r="U270" s="15" t="s">
        <v>17464</v>
      </c>
      <c r="V270" s="15" t="s">
        <v>477</v>
      </c>
      <c r="W270" s="4"/>
      <c r="X270" s="4" t="s">
        <v>41</v>
      </c>
      <c r="Y270" s="4" t="s">
        <v>7599</v>
      </c>
      <c r="Z270" s="4"/>
      <c r="AB270" s="25"/>
      <c r="AC270" s="25"/>
      <c r="AD270" s="25"/>
    </row>
    <row r="271" spans="1:30" x14ac:dyDescent="0.35">
      <c r="A271" s="15" t="s">
        <v>882</v>
      </c>
      <c r="B271" s="15" t="s">
        <v>881</v>
      </c>
      <c r="D271" s="15" t="s">
        <v>925</v>
      </c>
      <c r="E271" s="15" t="s">
        <v>8986</v>
      </c>
      <c r="F271" s="15" t="s">
        <v>17259</v>
      </c>
      <c r="G271" s="5" t="s">
        <v>18532</v>
      </c>
      <c r="H271" s="5" t="s">
        <v>5</v>
      </c>
      <c r="I271" s="5" t="s">
        <v>41</v>
      </c>
      <c r="J271" s="5" t="s">
        <v>11</v>
      </c>
      <c r="K271" s="5" t="s">
        <v>3</v>
      </c>
      <c r="L271" s="5" t="s">
        <v>12691</v>
      </c>
      <c r="M271" s="15" t="s">
        <v>42</v>
      </c>
      <c r="N271" s="15" t="s">
        <v>347</v>
      </c>
      <c r="O271" s="15" t="s">
        <v>379</v>
      </c>
      <c r="P271" s="15" t="s">
        <v>17259</v>
      </c>
      <c r="Q271" s="15" t="s">
        <v>22807</v>
      </c>
      <c r="R271" s="15" t="s">
        <v>22908</v>
      </c>
      <c r="S271" s="15">
        <v>22005247</v>
      </c>
      <c r="T271" s="15"/>
      <c r="U271" s="15" t="s">
        <v>15845</v>
      </c>
      <c r="V271" s="15" t="s">
        <v>17465</v>
      </c>
      <c r="W271" s="4"/>
      <c r="X271" s="4"/>
      <c r="Y271" s="4"/>
      <c r="Z271" s="4"/>
      <c r="AB271" s="25"/>
      <c r="AC271" s="25"/>
      <c r="AD271" s="25"/>
    </row>
    <row r="272" spans="1:30" x14ac:dyDescent="0.35">
      <c r="A272" s="15" t="s">
        <v>911</v>
      </c>
      <c r="B272" s="15" t="s">
        <v>721</v>
      </c>
      <c r="D272" s="15" t="s">
        <v>926</v>
      </c>
      <c r="E272" s="15" t="s">
        <v>9198</v>
      </c>
      <c r="F272" s="15" t="s">
        <v>927</v>
      </c>
      <c r="G272" s="5" t="s">
        <v>366</v>
      </c>
      <c r="H272" s="5" t="s">
        <v>3</v>
      </c>
      <c r="I272" s="5" t="s">
        <v>41</v>
      </c>
      <c r="J272" s="5" t="s">
        <v>5</v>
      </c>
      <c r="K272" s="5" t="s">
        <v>3</v>
      </c>
      <c r="L272" s="5" t="s">
        <v>12659</v>
      </c>
      <c r="M272" s="15" t="s">
        <v>42</v>
      </c>
      <c r="N272" s="15" t="s">
        <v>366</v>
      </c>
      <c r="O272" s="15" t="s">
        <v>367</v>
      </c>
      <c r="P272" s="15" t="s">
        <v>927</v>
      </c>
      <c r="Q272" s="15" t="s">
        <v>22807</v>
      </c>
      <c r="R272" s="15" t="s">
        <v>21158</v>
      </c>
      <c r="S272" s="15">
        <v>50180129</v>
      </c>
      <c r="T272" s="15"/>
      <c r="U272" s="15" t="s">
        <v>17466</v>
      </c>
      <c r="V272" s="15" t="s">
        <v>9199</v>
      </c>
      <c r="W272" s="4"/>
      <c r="X272" s="4"/>
      <c r="Y272" s="4"/>
      <c r="Z272" s="4"/>
      <c r="AB272" s="25"/>
      <c r="AC272" s="25"/>
      <c r="AD272" s="25"/>
    </row>
    <row r="273" spans="1:30" x14ac:dyDescent="0.35">
      <c r="A273" s="15" t="s">
        <v>999</v>
      </c>
      <c r="B273" s="15" t="s">
        <v>156</v>
      </c>
      <c r="D273" s="15" t="s">
        <v>580</v>
      </c>
      <c r="E273" s="15" t="s">
        <v>9214</v>
      </c>
      <c r="F273" s="15" t="s">
        <v>9215</v>
      </c>
      <c r="G273" s="5" t="s">
        <v>366</v>
      </c>
      <c r="H273" s="5" t="s">
        <v>3</v>
      </c>
      <c r="I273" s="5" t="s">
        <v>41</v>
      </c>
      <c r="J273" s="5" t="s">
        <v>5</v>
      </c>
      <c r="K273" s="5" t="s">
        <v>3</v>
      </c>
      <c r="L273" s="5" t="s">
        <v>12659</v>
      </c>
      <c r="M273" s="15" t="s">
        <v>42</v>
      </c>
      <c r="N273" s="15" t="s">
        <v>366</v>
      </c>
      <c r="O273" s="15" t="s">
        <v>367</v>
      </c>
      <c r="P273" s="15" t="s">
        <v>9215</v>
      </c>
      <c r="Q273" s="15" t="s">
        <v>22807</v>
      </c>
      <c r="R273" s="15" t="s">
        <v>9216</v>
      </c>
      <c r="S273" s="15">
        <v>22009276</v>
      </c>
      <c r="T273" s="15"/>
      <c r="U273" s="15" t="s">
        <v>17467</v>
      </c>
      <c r="V273" s="15" t="s">
        <v>22909</v>
      </c>
      <c r="W273" s="4"/>
      <c r="X273" s="4"/>
      <c r="Y273" s="4"/>
      <c r="Z273" s="4"/>
      <c r="AB273" s="25"/>
      <c r="AC273" s="25"/>
      <c r="AD273" s="25"/>
    </row>
    <row r="274" spans="1:30" x14ac:dyDescent="0.35">
      <c r="A274" s="15" t="s">
        <v>9188</v>
      </c>
      <c r="B274" s="15" t="s">
        <v>1143</v>
      </c>
      <c r="D274" s="15" t="s">
        <v>928</v>
      </c>
      <c r="E274" s="15" t="s">
        <v>8109</v>
      </c>
      <c r="F274" s="15" t="s">
        <v>8111</v>
      </c>
      <c r="G274" s="5" t="s">
        <v>366</v>
      </c>
      <c r="H274" s="5" t="s">
        <v>3</v>
      </c>
      <c r="I274" s="5" t="s">
        <v>41</v>
      </c>
      <c r="J274" s="5" t="s">
        <v>5</v>
      </c>
      <c r="K274" s="5" t="s">
        <v>3</v>
      </c>
      <c r="L274" s="5" t="s">
        <v>12659</v>
      </c>
      <c r="M274" s="15" t="s">
        <v>42</v>
      </c>
      <c r="N274" s="15" t="s">
        <v>366</v>
      </c>
      <c r="O274" s="15" t="s">
        <v>367</v>
      </c>
      <c r="P274" s="15" t="s">
        <v>8111</v>
      </c>
      <c r="Q274" s="15" t="s">
        <v>22807</v>
      </c>
      <c r="R274" s="15" t="s">
        <v>22910</v>
      </c>
      <c r="S274" s="15">
        <v>24163043</v>
      </c>
      <c r="T274" s="15"/>
      <c r="U274" s="15" t="s">
        <v>18595</v>
      </c>
      <c r="V274" s="15" t="s">
        <v>21159</v>
      </c>
      <c r="W274" s="4"/>
      <c r="X274" s="4" t="s">
        <v>41</v>
      </c>
      <c r="Y274" s="4" t="s">
        <v>8183</v>
      </c>
      <c r="Z274" s="4"/>
      <c r="AB274" s="25"/>
      <c r="AC274" s="25"/>
      <c r="AD274" s="25"/>
    </row>
    <row r="275" spans="1:30" x14ac:dyDescent="0.35">
      <c r="A275" s="15" t="s">
        <v>916</v>
      </c>
      <c r="B275" s="15" t="s">
        <v>915</v>
      </c>
      <c r="D275" s="15" t="s">
        <v>8113</v>
      </c>
      <c r="E275" s="15" t="s">
        <v>8112</v>
      </c>
      <c r="F275" s="15" t="s">
        <v>929</v>
      </c>
      <c r="G275" s="5" t="s">
        <v>366</v>
      </c>
      <c r="H275" s="5" t="s">
        <v>3</v>
      </c>
      <c r="I275" s="5" t="s">
        <v>41</v>
      </c>
      <c r="J275" s="5" t="s">
        <v>5</v>
      </c>
      <c r="K275" s="5" t="s">
        <v>3</v>
      </c>
      <c r="L275" s="5" t="s">
        <v>12659</v>
      </c>
      <c r="M275" s="15" t="s">
        <v>42</v>
      </c>
      <c r="N275" s="15" t="s">
        <v>366</v>
      </c>
      <c r="O275" s="15" t="s">
        <v>367</v>
      </c>
      <c r="P275" s="15" t="s">
        <v>929</v>
      </c>
      <c r="Q275" s="15" t="s">
        <v>22807</v>
      </c>
      <c r="R275" s="15" t="s">
        <v>22911</v>
      </c>
      <c r="S275" s="15">
        <v>24164533</v>
      </c>
      <c r="T275" s="15"/>
      <c r="U275" s="15" t="s">
        <v>15846</v>
      </c>
      <c r="V275" s="15" t="s">
        <v>21852</v>
      </c>
      <c r="W275" s="4"/>
      <c r="X275" s="4"/>
      <c r="Y275" s="4"/>
      <c r="Z275" s="4"/>
      <c r="AB275" s="25"/>
      <c r="AC275" s="25"/>
      <c r="AD275" s="25"/>
    </row>
    <row r="276" spans="1:30" x14ac:dyDescent="0.35">
      <c r="A276" s="15" t="s">
        <v>8094</v>
      </c>
      <c r="B276" s="15" t="s">
        <v>1144</v>
      </c>
      <c r="D276" s="15" t="s">
        <v>931</v>
      </c>
      <c r="E276" s="15" t="s">
        <v>932</v>
      </c>
      <c r="F276" s="15" t="s">
        <v>933</v>
      </c>
      <c r="G276" s="5" t="s">
        <v>366</v>
      </c>
      <c r="H276" s="5" t="s">
        <v>3</v>
      </c>
      <c r="I276" s="5" t="s">
        <v>41</v>
      </c>
      <c r="J276" s="5" t="s">
        <v>5</v>
      </c>
      <c r="K276" s="5" t="s">
        <v>3</v>
      </c>
      <c r="L276" s="5" t="s">
        <v>12659</v>
      </c>
      <c r="M276" s="15" t="s">
        <v>42</v>
      </c>
      <c r="N276" s="15" t="s">
        <v>366</v>
      </c>
      <c r="O276" s="15" t="s">
        <v>367</v>
      </c>
      <c r="P276" s="15" t="s">
        <v>8114</v>
      </c>
      <c r="Q276" s="15" t="s">
        <v>22807</v>
      </c>
      <c r="R276" s="15" t="s">
        <v>21160</v>
      </c>
      <c r="S276" s="15">
        <v>24167555</v>
      </c>
      <c r="T276" s="15"/>
      <c r="U276" s="15" t="s">
        <v>17468</v>
      </c>
      <c r="V276" s="15" t="s">
        <v>19903</v>
      </c>
      <c r="W276" s="4"/>
      <c r="X276" s="4" t="s">
        <v>41</v>
      </c>
      <c r="Y276" s="4" t="s">
        <v>934</v>
      </c>
      <c r="Z276" s="4"/>
      <c r="AB276" s="25"/>
      <c r="AC276" s="25"/>
      <c r="AD276" s="25"/>
    </row>
    <row r="277" spans="1:30" x14ac:dyDescent="0.35">
      <c r="A277" s="15" t="s">
        <v>9195</v>
      </c>
      <c r="B277" s="15" t="s">
        <v>973</v>
      </c>
      <c r="D277" s="15" t="s">
        <v>8116</v>
      </c>
      <c r="E277" s="15" t="s">
        <v>8115</v>
      </c>
      <c r="F277" s="15" t="s">
        <v>9228</v>
      </c>
      <c r="G277" s="5" t="s">
        <v>366</v>
      </c>
      <c r="H277" s="5" t="s">
        <v>3</v>
      </c>
      <c r="I277" s="5" t="s">
        <v>41</v>
      </c>
      <c r="J277" s="5" t="s">
        <v>5</v>
      </c>
      <c r="K277" s="5" t="s">
        <v>3</v>
      </c>
      <c r="L277" s="5" t="s">
        <v>12659</v>
      </c>
      <c r="M277" s="15" t="s">
        <v>42</v>
      </c>
      <c r="N277" s="15" t="s">
        <v>366</v>
      </c>
      <c r="O277" s="15" t="s">
        <v>367</v>
      </c>
      <c r="P277" s="15" t="s">
        <v>9228</v>
      </c>
      <c r="Q277" s="15" t="s">
        <v>22807</v>
      </c>
      <c r="R277" s="15" t="s">
        <v>19904</v>
      </c>
      <c r="S277" s="15">
        <v>24164929</v>
      </c>
      <c r="T277" s="15"/>
      <c r="U277" s="15" t="s">
        <v>17469</v>
      </c>
      <c r="V277" s="15" t="s">
        <v>9229</v>
      </c>
      <c r="W277" s="4"/>
      <c r="X277" s="4"/>
      <c r="Y277" s="4"/>
      <c r="Z277" s="4"/>
      <c r="AB277" s="25"/>
      <c r="AC277" s="25"/>
      <c r="AD277" s="25"/>
    </row>
    <row r="278" spans="1:30" x14ac:dyDescent="0.35">
      <c r="A278" s="15" t="s">
        <v>1147</v>
      </c>
      <c r="B278" s="15" t="s">
        <v>1146</v>
      </c>
      <c r="D278" s="15" t="s">
        <v>7023</v>
      </c>
      <c r="E278" s="15" t="s">
        <v>936</v>
      </c>
      <c r="F278" s="15" t="s">
        <v>819</v>
      </c>
      <c r="G278" s="5" t="s">
        <v>366</v>
      </c>
      <c r="H278" s="5" t="s">
        <v>3</v>
      </c>
      <c r="I278" s="5" t="s">
        <v>41</v>
      </c>
      <c r="J278" s="5" t="s">
        <v>5</v>
      </c>
      <c r="K278" s="5" t="s">
        <v>3</v>
      </c>
      <c r="L278" s="5" t="s">
        <v>12659</v>
      </c>
      <c r="M278" s="15" t="s">
        <v>42</v>
      </c>
      <c r="N278" s="15" t="s">
        <v>366</v>
      </c>
      <c r="O278" s="15" t="s">
        <v>367</v>
      </c>
      <c r="P278" s="15" t="s">
        <v>819</v>
      </c>
      <c r="Q278" s="15" t="s">
        <v>22807</v>
      </c>
      <c r="R278" s="15" t="s">
        <v>7118</v>
      </c>
      <c r="S278" s="15">
        <v>24170576</v>
      </c>
      <c r="T278" s="15"/>
      <c r="U278" s="15" t="s">
        <v>17470</v>
      </c>
      <c r="V278" s="15" t="s">
        <v>2325</v>
      </c>
      <c r="W278" s="4"/>
      <c r="X278" s="4" t="s">
        <v>41</v>
      </c>
      <c r="Y278" s="4" t="s">
        <v>937</v>
      </c>
      <c r="Z278" s="4"/>
      <c r="AB278" s="25"/>
      <c r="AC278" s="25"/>
      <c r="AD278" s="25"/>
    </row>
    <row r="279" spans="1:30" x14ac:dyDescent="0.35">
      <c r="A279" s="15" t="s">
        <v>9198</v>
      </c>
      <c r="B279" s="15" t="s">
        <v>926</v>
      </c>
      <c r="D279" s="15" t="s">
        <v>939</v>
      </c>
      <c r="E279" s="15" t="s">
        <v>9232</v>
      </c>
      <c r="F279" s="15" t="s">
        <v>9233</v>
      </c>
      <c r="G279" s="5" t="s">
        <v>366</v>
      </c>
      <c r="H279" s="5" t="s">
        <v>7</v>
      </c>
      <c r="I279" s="5" t="s">
        <v>41</v>
      </c>
      <c r="J279" s="5" t="s">
        <v>940</v>
      </c>
      <c r="K279" s="5" t="s">
        <v>5</v>
      </c>
      <c r="L279" s="5" t="s">
        <v>12726</v>
      </c>
      <c r="M279" s="15" t="s">
        <v>42</v>
      </c>
      <c r="N279" s="15" t="s">
        <v>21853</v>
      </c>
      <c r="O279" s="15" t="s">
        <v>748</v>
      </c>
      <c r="P279" s="15" t="s">
        <v>9233</v>
      </c>
      <c r="Q279" s="15" t="s">
        <v>22807</v>
      </c>
      <c r="R279" s="15" t="s">
        <v>19297</v>
      </c>
      <c r="S279" s="15">
        <v>87192674</v>
      </c>
      <c r="T279" s="15"/>
      <c r="U279" s="15" t="s">
        <v>18596</v>
      </c>
      <c r="V279" s="15" t="s">
        <v>9234</v>
      </c>
      <c r="W279" s="4"/>
      <c r="X279" s="4"/>
      <c r="Y279" s="4"/>
      <c r="Z279" s="4"/>
      <c r="AB279" s="25"/>
      <c r="AC279" s="25"/>
      <c r="AD279" s="25"/>
    </row>
    <row r="280" spans="1:30" x14ac:dyDescent="0.35">
      <c r="A280" s="15" t="s">
        <v>9200</v>
      </c>
      <c r="B280" s="15" t="s">
        <v>296</v>
      </c>
      <c r="D280" s="15" t="s">
        <v>941</v>
      </c>
      <c r="E280" s="15" t="s">
        <v>8130</v>
      </c>
      <c r="F280" s="15" t="s">
        <v>8131</v>
      </c>
      <c r="G280" s="5" t="s">
        <v>366</v>
      </c>
      <c r="H280" s="5" t="s">
        <v>3</v>
      </c>
      <c r="I280" s="5" t="s">
        <v>41</v>
      </c>
      <c r="J280" s="5" t="s">
        <v>5</v>
      </c>
      <c r="K280" s="5" t="s">
        <v>7</v>
      </c>
      <c r="L280" s="5" t="s">
        <v>12663</v>
      </c>
      <c r="M280" s="15" t="s">
        <v>42</v>
      </c>
      <c r="N280" s="15" t="s">
        <v>366</v>
      </c>
      <c r="O280" s="15" t="s">
        <v>2599</v>
      </c>
      <c r="P280" s="15" t="s">
        <v>8131</v>
      </c>
      <c r="Q280" s="15" t="s">
        <v>22807</v>
      </c>
      <c r="R280" s="15" t="s">
        <v>14152</v>
      </c>
      <c r="S280" s="15">
        <v>24164610</v>
      </c>
      <c r="T280" s="15"/>
      <c r="U280" s="15" t="s">
        <v>17471</v>
      </c>
      <c r="V280" s="15" t="s">
        <v>9247</v>
      </c>
      <c r="W280" s="4"/>
      <c r="X280" s="4" t="s">
        <v>41</v>
      </c>
      <c r="Y280" s="4" t="s">
        <v>11406</v>
      </c>
      <c r="Z280" s="4"/>
      <c r="AB280" s="25"/>
      <c r="AC280" s="25"/>
      <c r="AD280" s="25"/>
    </row>
    <row r="281" spans="1:30" x14ac:dyDescent="0.35">
      <c r="A281" s="15" t="s">
        <v>9203</v>
      </c>
      <c r="B281" s="15" t="s">
        <v>974</v>
      </c>
      <c r="D281" s="15" t="s">
        <v>943</v>
      </c>
      <c r="E281" s="15" t="s">
        <v>9250</v>
      </c>
      <c r="F281" s="15" t="s">
        <v>420</v>
      </c>
      <c r="G281" s="5" t="s">
        <v>366</v>
      </c>
      <c r="H281" s="5" t="s">
        <v>3</v>
      </c>
      <c r="I281" s="5" t="s">
        <v>41</v>
      </c>
      <c r="J281" s="5" t="s">
        <v>5</v>
      </c>
      <c r="K281" s="5" t="s">
        <v>3</v>
      </c>
      <c r="L281" s="5" t="s">
        <v>12659</v>
      </c>
      <c r="M281" s="15" t="s">
        <v>42</v>
      </c>
      <c r="N281" s="15" t="s">
        <v>366</v>
      </c>
      <c r="O281" s="15" t="s">
        <v>367</v>
      </c>
      <c r="P281" s="15" t="s">
        <v>420</v>
      </c>
      <c r="Q281" s="15" t="s">
        <v>22807</v>
      </c>
      <c r="R281" s="15" t="s">
        <v>21161</v>
      </c>
      <c r="S281" s="15"/>
      <c r="T281" s="15"/>
      <c r="U281" s="15" t="s">
        <v>17472</v>
      </c>
      <c r="V281" s="15" t="s">
        <v>9251</v>
      </c>
      <c r="W281" s="4"/>
      <c r="X281" s="4"/>
      <c r="Y281" s="4"/>
      <c r="Z281" s="4"/>
      <c r="AB281" s="25"/>
      <c r="AC281" s="25"/>
      <c r="AD281" s="25"/>
    </row>
    <row r="282" spans="1:30" x14ac:dyDescent="0.35">
      <c r="A282" s="15" t="s">
        <v>1061</v>
      </c>
      <c r="B282" s="15" t="s">
        <v>1060</v>
      </c>
      <c r="D282" s="15" t="s">
        <v>944</v>
      </c>
      <c r="E282" s="15" t="s">
        <v>8141</v>
      </c>
      <c r="F282" s="15" t="s">
        <v>9256</v>
      </c>
      <c r="G282" s="5" t="s">
        <v>366</v>
      </c>
      <c r="H282" s="5" t="s">
        <v>3</v>
      </c>
      <c r="I282" s="5" t="s">
        <v>41</v>
      </c>
      <c r="J282" s="5" t="s">
        <v>5</v>
      </c>
      <c r="K282" s="5" t="s">
        <v>3</v>
      </c>
      <c r="L282" s="5" t="s">
        <v>12659</v>
      </c>
      <c r="M282" s="15" t="s">
        <v>42</v>
      </c>
      <c r="N282" s="15" t="s">
        <v>366</v>
      </c>
      <c r="O282" s="15" t="s">
        <v>367</v>
      </c>
      <c r="P282" s="15" t="s">
        <v>8142</v>
      </c>
      <c r="Q282" s="15" t="s">
        <v>22807</v>
      </c>
      <c r="R282" s="15" t="s">
        <v>22912</v>
      </c>
      <c r="S282" s="15">
        <v>24169140</v>
      </c>
      <c r="T282" s="15"/>
      <c r="U282" s="15" t="s">
        <v>18597</v>
      </c>
      <c r="V282" s="15" t="s">
        <v>9257</v>
      </c>
      <c r="W282" s="4"/>
      <c r="X282" s="4" t="s">
        <v>41</v>
      </c>
      <c r="Y282" s="4" t="s">
        <v>7370</v>
      </c>
      <c r="Z282" s="4"/>
      <c r="AB282" s="25"/>
      <c r="AC282" s="25"/>
      <c r="AD282" s="25"/>
    </row>
    <row r="283" spans="1:30" x14ac:dyDescent="0.35">
      <c r="A283" s="15" t="s">
        <v>1032</v>
      </c>
      <c r="B283" s="15" t="s">
        <v>1031</v>
      </c>
      <c r="D283" s="15" t="s">
        <v>7667</v>
      </c>
      <c r="E283" s="15" t="s">
        <v>945</v>
      </c>
      <c r="F283" s="15" t="s">
        <v>129</v>
      </c>
      <c r="G283" s="5" t="s">
        <v>366</v>
      </c>
      <c r="H283" s="5" t="s">
        <v>3</v>
      </c>
      <c r="I283" s="5" t="s">
        <v>41</v>
      </c>
      <c r="J283" s="5" t="s">
        <v>5</v>
      </c>
      <c r="K283" s="5" t="s">
        <v>3</v>
      </c>
      <c r="L283" s="5" t="s">
        <v>12659</v>
      </c>
      <c r="M283" s="15" t="s">
        <v>42</v>
      </c>
      <c r="N283" s="15" t="s">
        <v>366</v>
      </c>
      <c r="O283" s="15" t="s">
        <v>367</v>
      </c>
      <c r="P283" s="15" t="s">
        <v>129</v>
      </c>
      <c r="Q283" s="15" t="s">
        <v>22807</v>
      </c>
      <c r="R283" s="15" t="s">
        <v>22913</v>
      </c>
      <c r="S283" s="15">
        <v>24169325</v>
      </c>
      <c r="T283" s="15"/>
      <c r="U283" s="15" t="s">
        <v>17473</v>
      </c>
      <c r="V283" s="15" t="s">
        <v>9264</v>
      </c>
      <c r="W283" s="4"/>
      <c r="X283" s="4" t="s">
        <v>41</v>
      </c>
      <c r="Y283" s="4" t="s">
        <v>158</v>
      </c>
      <c r="Z283" s="4"/>
      <c r="AB283" s="25"/>
      <c r="AC283" s="25"/>
      <c r="AD283" s="25"/>
    </row>
    <row r="284" spans="1:30" x14ac:dyDescent="0.35">
      <c r="A284" s="15" t="s">
        <v>1165</v>
      </c>
      <c r="B284" s="15" t="s">
        <v>919</v>
      </c>
      <c r="D284" s="15" t="s">
        <v>947</v>
      </c>
      <c r="E284" s="15" t="s">
        <v>8153</v>
      </c>
      <c r="F284" s="15" t="s">
        <v>948</v>
      </c>
      <c r="G284" s="5" t="s">
        <v>366</v>
      </c>
      <c r="H284" s="5" t="s">
        <v>3</v>
      </c>
      <c r="I284" s="5" t="s">
        <v>41</v>
      </c>
      <c r="J284" s="5" t="s">
        <v>5</v>
      </c>
      <c r="K284" s="5" t="s">
        <v>11</v>
      </c>
      <c r="L284" s="5" t="s">
        <v>12666</v>
      </c>
      <c r="M284" s="15" t="s">
        <v>42</v>
      </c>
      <c r="N284" s="15" t="s">
        <v>366</v>
      </c>
      <c r="O284" s="15" t="s">
        <v>949</v>
      </c>
      <c r="P284" s="15" t="s">
        <v>948</v>
      </c>
      <c r="Q284" s="15" t="s">
        <v>22807</v>
      </c>
      <c r="R284" s="15" t="s">
        <v>19906</v>
      </c>
      <c r="S284" s="15">
        <v>84518314</v>
      </c>
      <c r="T284" s="15"/>
      <c r="U284" s="15" t="s">
        <v>17474</v>
      </c>
      <c r="V284" s="15" t="s">
        <v>9273</v>
      </c>
      <c r="W284" s="4"/>
      <c r="X284" s="4"/>
      <c r="Y284" s="4"/>
      <c r="Z284" s="4"/>
      <c r="AB284" s="25"/>
      <c r="AC284" s="25"/>
      <c r="AD284" s="25"/>
    </row>
    <row r="285" spans="1:30" x14ac:dyDescent="0.35">
      <c r="A285" s="15" t="s">
        <v>1004</v>
      </c>
      <c r="B285" s="15" t="s">
        <v>58</v>
      </c>
      <c r="D285" s="15" t="s">
        <v>8108</v>
      </c>
      <c r="E285" s="15" t="s">
        <v>8107</v>
      </c>
      <c r="F285" s="15" t="s">
        <v>951</v>
      </c>
      <c r="G285" s="5" t="s">
        <v>366</v>
      </c>
      <c r="H285" s="5" t="s">
        <v>4</v>
      </c>
      <c r="I285" s="5" t="s">
        <v>41</v>
      </c>
      <c r="J285" s="5" t="s">
        <v>5</v>
      </c>
      <c r="K285" s="5" t="s">
        <v>11</v>
      </c>
      <c r="L285" s="5" t="s">
        <v>12666</v>
      </c>
      <c r="M285" s="15" t="s">
        <v>42</v>
      </c>
      <c r="N285" s="15" t="s">
        <v>366</v>
      </c>
      <c r="O285" s="15" t="s">
        <v>949</v>
      </c>
      <c r="P285" s="15" t="s">
        <v>951</v>
      </c>
      <c r="Q285" s="15" t="s">
        <v>22807</v>
      </c>
      <c r="R285" s="15" t="s">
        <v>15848</v>
      </c>
      <c r="S285" s="15">
        <v>88244631</v>
      </c>
      <c r="T285" s="15"/>
      <c r="U285" s="15" t="s">
        <v>19298</v>
      </c>
      <c r="V285" s="15" t="s">
        <v>19299</v>
      </c>
      <c r="W285" s="4"/>
      <c r="X285" s="4" t="s">
        <v>41</v>
      </c>
      <c r="Y285" s="4" t="s">
        <v>14248</v>
      </c>
      <c r="Z285" s="4"/>
      <c r="AB285" s="25"/>
      <c r="AC285" s="25"/>
      <c r="AD285" s="25"/>
    </row>
    <row r="286" spans="1:30" x14ac:dyDescent="0.35">
      <c r="A286" s="15" t="s">
        <v>8097</v>
      </c>
      <c r="B286" s="15" t="s">
        <v>1044</v>
      </c>
      <c r="D286" s="15" t="s">
        <v>7024</v>
      </c>
      <c r="E286" s="15" t="s">
        <v>953</v>
      </c>
      <c r="F286" s="15" t="s">
        <v>954</v>
      </c>
      <c r="G286" s="5" t="s">
        <v>366</v>
      </c>
      <c r="H286" s="5" t="s">
        <v>4</v>
      </c>
      <c r="I286" s="5" t="s">
        <v>41</v>
      </c>
      <c r="J286" s="5" t="s">
        <v>5</v>
      </c>
      <c r="K286" s="5" t="s">
        <v>11</v>
      </c>
      <c r="L286" s="5" t="s">
        <v>12666</v>
      </c>
      <c r="M286" s="15" t="s">
        <v>42</v>
      </c>
      <c r="N286" s="15" t="s">
        <v>366</v>
      </c>
      <c r="O286" s="15" t="s">
        <v>949</v>
      </c>
      <c r="P286" s="15" t="s">
        <v>77</v>
      </c>
      <c r="Q286" s="15" t="s">
        <v>22807</v>
      </c>
      <c r="R286" s="15" t="s">
        <v>22914</v>
      </c>
      <c r="S286" s="15">
        <v>27781008</v>
      </c>
      <c r="T286" s="15">
        <v>27781047</v>
      </c>
      <c r="U286" s="15" t="s">
        <v>17475</v>
      </c>
      <c r="V286" s="15" t="s">
        <v>9239</v>
      </c>
      <c r="W286" s="4"/>
      <c r="X286" s="4" t="s">
        <v>41</v>
      </c>
      <c r="Y286" s="4" t="s">
        <v>955</v>
      </c>
      <c r="Z286" s="4"/>
      <c r="AB286" s="25"/>
      <c r="AC286" s="25"/>
      <c r="AD286" s="25"/>
    </row>
    <row r="287" spans="1:30" x14ac:dyDescent="0.35">
      <c r="A287" s="15" t="s">
        <v>9208</v>
      </c>
      <c r="B287" s="15" t="s">
        <v>1154</v>
      </c>
      <c r="D287" s="15" t="s">
        <v>957</v>
      </c>
      <c r="E287" s="15" t="s">
        <v>958</v>
      </c>
      <c r="F287" s="15" t="s">
        <v>959</v>
      </c>
      <c r="G287" s="5" t="s">
        <v>366</v>
      </c>
      <c r="H287" s="5" t="s">
        <v>4</v>
      </c>
      <c r="I287" s="5" t="s">
        <v>41</v>
      </c>
      <c r="J287" s="5" t="s">
        <v>5</v>
      </c>
      <c r="K287" s="5" t="s">
        <v>11</v>
      </c>
      <c r="L287" s="5" t="s">
        <v>12666</v>
      </c>
      <c r="M287" s="15" t="s">
        <v>42</v>
      </c>
      <c r="N287" s="15" t="s">
        <v>366</v>
      </c>
      <c r="O287" s="15" t="s">
        <v>949</v>
      </c>
      <c r="P287" s="15" t="s">
        <v>959</v>
      </c>
      <c r="Q287" s="15" t="s">
        <v>22807</v>
      </c>
      <c r="R287" s="15" t="s">
        <v>21859</v>
      </c>
      <c r="S287" s="15">
        <v>83424025</v>
      </c>
      <c r="T287" s="15"/>
      <c r="U287" s="15" t="s">
        <v>19300</v>
      </c>
      <c r="V287" s="15" t="s">
        <v>14531</v>
      </c>
      <c r="W287" s="4"/>
      <c r="X287" s="4" t="s">
        <v>41</v>
      </c>
      <c r="Y287" s="4" t="s">
        <v>961</v>
      </c>
      <c r="Z287" s="4"/>
      <c r="AB287" s="25"/>
      <c r="AC287" s="25"/>
      <c r="AD287" s="25"/>
    </row>
    <row r="288" spans="1:30" x14ac:dyDescent="0.35">
      <c r="A288" s="15" t="s">
        <v>9211</v>
      </c>
      <c r="B288" s="15" t="s">
        <v>1043</v>
      </c>
      <c r="D288" s="15" t="s">
        <v>962</v>
      </c>
      <c r="E288" s="15" t="s">
        <v>963</v>
      </c>
      <c r="F288" s="15" t="s">
        <v>964</v>
      </c>
      <c r="G288" s="5" t="s">
        <v>366</v>
      </c>
      <c r="H288" s="5" t="s">
        <v>4</v>
      </c>
      <c r="I288" s="5" t="s">
        <v>41</v>
      </c>
      <c r="J288" s="5" t="s">
        <v>5</v>
      </c>
      <c r="K288" s="5" t="s">
        <v>11</v>
      </c>
      <c r="L288" s="5" t="s">
        <v>12666</v>
      </c>
      <c r="M288" s="15" t="s">
        <v>42</v>
      </c>
      <c r="N288" s="15" t="s">
        <v>366</v>
      </c>
      <c r="O288" s="15" t="s">
        <v>949</v>
      </c>
      <c r="P288" s="15" t="s">
        <v>964</v>
      </c>
      <c r="Q288" s="15" t="s">
        <v>22807</v>
      </c>
      <c r="R288" s="15" t="s">
        <v>19907</v>
      </c>
      <c r="S288" s="15">
        <v>22005502</v>
      </c>
      <c r="T288" s="15"/>
      <c r="U288" s="15" t="s">
        <v>17476</v>
      </c>
      <c r="V288" s="15" t="s">
        <v>404</v>
      </c>
      <c r="W288" s="4"/>
      <c r="X288" s="4" t="s">
        <v>41</v>
      </c>
      <c r="Y288" s="4" t="s">
        <v>965</v>
      </c>
      <c r="Z288" s="4"/>
      <c r="AB288" s="25"/>
      <c r="AC288" s="25"/>
      <c r="AD288" s="25"/>
    </row>
    <row r="289" spans="1:30" x14ac:dyDescent="0.35">
      <c r="A289" s="15" t="s">
        <v>9214</v>
      </c>
      <c r="B289" s="15" t="s">
        <v>580</v>
      </c>
      <c r="D289" s="15" t="s">
        <v>967</v>
      </c>
      <c r="E289" s="15" t="s">
        <v>8084</v>
      </c>
      <c r="F289" s="15" t="s">
        <v>8085</v>
      </c>
      <c r="G289" s="5" t="s">
        <v>366</v>
      </c>
      <c r="H289" s="5" t="s">
        <v>4</v>
      </c>
      <c r="I289" s="5" t="s">
        <v>41</v>
      </c>
      <c r="J289" s="5" t="s">
        <v>5</v>
      </c>
      <c r="K289" s="5" t="s">
        <v>11</v>
      </c>
      <c r="L289" s="5" t="s">
        <v>12666</v>
      </c>
      <c r="M289" s="15" t="s">
        <v>42</v>
      </c>
      <c r="N289" s="15" t="s">
        <v>366</v>
      </c>
      <c r="O289" s="15" t="s">
        <v>949</v>
      </c>
      <c r="P289" s="15" t="s">
        <v>8106</v>
      </c>
      <c r="Q289" s="15" t="s">
        <v>22807</v>
      </c>
      <c r="R289" s="15" t="s">
        <v>22915</v>
      </c>
      <c r="S289" s="15">
        <v>89240885</v>
      </c>
      <c r="T289" s="15">
        <v>86305625</v>
      </c>
      <c r="U289" s="15" t="s">
        <v>17477</v>
      </c>
      <c r="V289" s="15" t="s">
        <v>9179</v>
      </c>
      <c r="W289" s="4"/>
      <c r="X289" s="4" t="s">
        <v>41</v>
      </c>
      <c r="Y289" s="4" t="s">
        <v>14249</v>
      </c>
      <c r="Z289" s="4"/>
      <c r="AB289" s="25"/>
      <c r="AC289" s="25"/>
      <c r="AD289" s="25"/>
    </row>
    <row r="290" spans="1:30" x14ac:dyDescent="0.35">
      <c r="A290" s="15" t="s">
        <v>8099</v>
      </c>
      <c r="B290" s="15" t="s">
        <v>1008</v>
      </c>
      <c r="D290" s="15" t="s">
        <v>970</v>
      </c>
      <c r="E290" s="15" t="s">
        <v>8093</v>
      </c>
      <c r="F290" s="15" t="s">
        <v>971</v>
      </c>
      <c r="G290" s="5" t="s">
        <v>366</v>
      </c>
      <c r="H290" s="5" t="s">
        <v>8</v>
      </c>
      <c r="I290" s="5" t="s">
        <v>41</v>
      </c>
      <c r="J290" s="5" t="s">
        <v>5</v>
      </c>
      <c r="K290" s="5" t="s">
        <v>11</v>
      </c>
      <c r="L290" s="5" t="s">
        <v>12666</v>
      </c>
      <c r="M290" s="15" t="s">
        <v>42</v>
      </c>
      <c r="N290" s="15" t="s">
        <v>366</v>
      </c>
      <c r="O290" s="15" t="s">
        <v>949</v>
      </c>
      <c r="P290" s="15" t="s">
        <v>971</v>
      </c>
      <c r="Q290" s="15" t="s">
        <v>22807</v>
      </c>
      <c r="R290" s="15" t="s">
        <v>15847</v>
      </c>
      <c r="S290" s="15">
        <v>86198315</v>
      </c>
      <c r="T290" s="15"/>
      <c r="U290" s="15" t="s">
        <v>18598</v>
      </c>
      <c r="V290" s="15" t="s">
        <v>14532</v>
      </c>
      <c r="W290" s="4"/>
      <c r="X290" s="4" t="s">
        <v>41</v>
      </c>
      <c r="Y290" s="4" t="s">
        <v>14253</v>
      </c>
      <c r="Z290" s="4"/>
      <c r="AB290" s="25"/>
      <c r="AC290" s="25"/>
      <c r="AD290" s="25"/>
    </row>
    <row r="291" spans="1:30" x14ac:dyDescent="0.35">
      <c r="A291" s="15" t="s">
        <v>8101</v>
      </c>
      <c r="B291" s="15" t="s">
        <v>1036</v>
      </c>
      <c r="D291" s="15" t="s">
        <v>973</v>
      </c>
      <c r="E291" s="15" t="s">
        <v>9195</v>
      </c>
      <c r="F291" s="15" t="s">
        <v>9196</v>
      </c>
      <c r="G291" s="5" t="s">
        <v>366</v>
      </c>
      <c r="H291" s="5" t="s">
        <v>4</v>
      </c>
      <c r="I291" s="5" t="s">
        <v>41</v>
      </c>
      <c r="J291" s="5" t="s">
        <v>5</v>
      </c>
      <c r="K291" s="5" t="s">
        <v>11</v>
      </c>
      <c r="L291" s="5" t="s">
        <v>12666</v>
      </c>
      <c r="M291" s="15" t="s">
        <v>42</v>
      </c>
      <c r="N291" s="15" t="s">
        <v>366</v>
      </c>
      <c r="O291" s="15" t="s">
        <v>949</v>
      </c>
      <c r="P291" s="15" t="s">
        <v>9197</v>
      </c>
      <c r="Q291" s="15" t="s">
        <v>22807</v>
      </c>
      <c r="R291" s="15" t="s">
        <v>22916</v>
      </c>
      <c r="S291" s="15">
        <v>84137219</v>
      </c>
      <c r="T291" s="15"/>
      <c r="U291" s="15" t="s">
        <v>19301</v>
      </c>
      <c r="V291" s="15" t="s">
        <v>18599</v>
      </c>
      <c r="W291" s="4"/>
      <c r="X291" s="4"/>
      <c r="Y291" s="4"/>
      <c r="Z291" s="4"/>
      <c r="AB291" s="25"/>
      <c r="AC291" s="25"/>
      <c r="AD291" s="25"/>
    </row>
    <row r="292" spans="1:30" x14ac:dyDescent="0.35">
      <c r="A292" s="15" t="s">
        <v>1010</v>
      </c>
      <c r="B292" s="15" t="s">
        <v>121</v>
      </c>
      <c r="D292" s="15" t="s">
        <v>974</v>
      </c>
      <c r="E292" s="15" t="s">
        <v>9203</v>
      </c>
      <c r="F292" s="15" t="s">
        <v>251</v>
      </c>
      <c r="G292" s="5" t="s">
        <v>366</v>
      </c>
      <c r="H292" s="5" t="s">
        <v>4</v>
      </c>
      <c r="I292" s="5" t="s">
        <v>41</v>
      </c>
      <c r="J292" s="5" t="s">
        <v>5</v>
      </c>
      <c r="K292" s="5" t="s">
        <v>11</v>
      </c>
      <c r="L292" s="5" t="s">
        <v>12666</v>
      </c>
      <c r="M292" s="15" t="s">
        <v>42</v>
      </c>
      <c r="N292" s="15" t="s">
        <v>366</v>
      </c>
      <c r="O292" s="15" t="s">
        <v>949</v>
      </c>
      <c r="P292" s="15" t="s">
        <v>251</v>
      </c>
      <c r="Q292" s="15" t="s">
        <v>22807</v>
      </c>
      <c r="R292" s="15" t="s">
        <v>9204</v>
      </c>
      <c r="S292" s="15"/>
      <c r="T292" s="15"/>
      <c r="U292" s="15" t="s">
        <v>17478</v>
      </c>
      <c r="V292" s="15" t="s">
        <v>21854</v>
      </c>
      <c r="W292" s="4"/>
      <c r="X292" s="4"/>
      <c r="Y292" s="4"/>
      <c r="Z292" s="4"/>
      <c r="AB292" s="25"/>
      <c r="AC292" s="25"/>
      <c r="AD292" s="25"/>
    </row>
    <row r="293" spans="1:30" x14ac:dyDescent="0.35">
      <c r="A293" s="15" t="s">
        <v>8102</v>
      </c>
      <c r="B293" s="15" t="s">
        <v>987</v>
      </c>
      <c r="D293" s="15" t="s">
        <v>8148</v>
      </c>
      <c r="E293" s="15" t="s">
        <v>8147</v>
      </c>
      <c r="F293" s="15" t="s">
        <v>699</v>
      </c>
      <c r="G293" s="5" t="s">
        <v>366</v>
      </c>
      <c r="H293" s="5" t="s">
        <v>4</v>
      </c>
      <c r="I293" s="5" t="s">
        <v>41</v>
      </c>
      <c r="J293" s="5" t="s">
        <v>5</v>
      </c>
      <c r="K293" s="5" t="s">
        <v>11</v>
      </c>
      <c r="L293" s="5" t="s">
        <v>12666</v>
      </c>
      <c r="M293" s="15" t="s">
        <v>42</v>
      </c>
      <c r="N293" s="15" t="s">
        <v>366</v>
      </c>
      <c r="O293" s="15" t="s">
        <v>949</v>
      </c>
      <c r="P293" s="15" t="s">
        <v>699</v>
      </c>
      <c r="Q293" s="15" t="s">
        <v>22807</v>
      </c>
      <c r="R293" s="15" t="s">
        <v>22917</v>
      </c>
      <c r="S293" s="15">
        <v>60114674</v>
      </c>
      <c r="T293" s="15">
        <v>84850022</v>
      </c>
      <c r="U293" s="15" t="s">
        <v>19908</v>
      </c>
      <c r="V293" s="15" t="s">
        <v>19909</v>
      </c>
      <c r="W293" s="4"/>
      <c r="X293" s="4"/>
      <c r="Y293" s="4"/>
      <c r="Z293" s="4"/>
      <c r="AB293" s="25"/>
      <c r="AC293" s="25"/>
      <c r="AD293" s="25"/>
    </row>
    <row r="294" spans="1:30" x14ac:dyDescent="0.35">
      <c r="A294" s="15" t="s">
        <v>8103</v>
      </c>
      <c r="B294" s="15" t="s">
        <v>909</v>
      </c>
      <c r="D294" s="15" t="s">
        <v>976</v>
      </c>
      <c r="E294" s="15" t="s">
        <v>8151</v>
      </c>
      <c r="F294" s="15" t="s">
        <v>977</v>
      </c>
      <c r="G294" s="5" t="s">
        <v>366</v>
      </c>
      <c r="H294" s="5" t="s">
        <v>4</v>
      </c>
      <c r="I294" s="5" t="s">
        <v>41</v>
      </c>
      <c r="J294" s="5" t="s">
        <v>5</v>
      </c>
      <c r="K294" s="5" t="s">
        <v>11</v>
      </c>
      <c r="L294" s="5" t="s">
        <v>12666</v>
      </c>
      <c r="M294" s="15" t="s">
        <v>42</v>
      </c>
      <c r="N294" s="15" t="s">
        <v>366</v>
      </c>
      <c r="O294" s="15" t="s">
        <v>949</v>
      </c>
      <c r="P294" s="15" t="s">
        <v>977</v>
      </c>
      <c r="Q294" s="15" t="s">
        <v>22807</v>
      </c>
      <c r="R294" s="15" t="s">
        <v>18896</v>
      </c>
      <c r="S294" s="15">
        <v>27781080</v>
      </c>
      <c r="T294" s="15">
        <v>27781027</v>
      </c>
      <c r="U294" s="15" t="s">
        <v>18600</v>
      </c>
      <c r="V294" s="15" t="s">
        <v>9271</v>
      </c>
      <c r="W294" s="4"/>
      <c r="X294" s="4" t="s">
        <v>41</v>
      </c>
      <c r="Y294" s="4" t="s">
        <v>7964</v>
      </c>
      <c r="Z294" s="4"/>
      <c r="AB294" s="25"/>
      <c r="AC294" s="25"/>
      <c r="AD294" s="25"/>
    </row>
    <row r="295" spans="1:30" x14ac:dyDescent="0.35">
      <c r="A295" s="15" t="s">
        <v>8105</v>
      </c>
      <c r="B295" s="15" t="s">
        <v>979</v>
      </c>
      <c r="D295" s="15" t="s">
        <v>979</v>
      </c>
      <c r="E295" s="15" t="s">
        <v>8105</v>
      </c>
      <c r="F295" s="15" t="s">
        <v>8106</v>
      </c>
      <c r="G295" s="5" t="s">
        <v>366</v>
      </c>
      <c r="H295" s="5" t="s">
        <v>4</v>
      </c>
      <c r="I295" s="5" t="s">
        <v>41</v>
      </c>
      <c r="J295" s="5" t="s">
        <v>5</v>
      </c>
      <c r="K295" s="5" t="s">
        <v>11</v>
      </c>
      <c r="L295" s="5" t="s">
        <v>12666</v>
      </c>
      <c r="M295" s="15" t="s">
        <v>42</v>
      </c>
      <c r="N295" s="15" t="s">
        <v>366</v>
      </c>
      <c r="O295" s="15" t="s">
        <v>949</v>
      </c>
      <c r="P295" s="15" t="s">
        <v>8106</v>
      </c>
      <c r="Q295" s="15" t="s">
        <v>22807</v>
      </c>
      <c r="R295" s="15" t="s">
        <v>17479</v>
      </c>
      <c r="S295" s="15">
        <v>27793160</v>
      </c>
      <c r="T295" s="15"/>
      <c r="U295" s="15" t="s">
        <v>17480</v>
      </c>
      <c r="V295" s="15" t="s">
        <v>9223</v>
      </c>
      <c r="W295" s="4"/>
      <c r="X295" s="4" t="s">
        <v>41</v>
      </c>
      <c r="Y295" s="4" t="s">
        <v>7414</v>
      </c>
      <c r="Z295" s="4"/>
      <c r="AB295" s="25"/>
      <c r="AC295" s="25"/>
      <c r="AD295" s="25"/>
    </row>
    <row r="296" spans="1:30" x14ac:dyDescent="0.35">
      <c r="A296" s="15" t="s">
        <v>8107</v>
      </c>
      <c r="B296" s="15" t="s">
        <v>8108</v>
      </c>
      <c r="D296" s="15" t="s">
        <v>981</v>
      </c>
      <c r="E296" s="15" t="s">
        <v>982</v>
      </c>
      <c r="F296" s="15" t="s">
        <v>21163</v>
      </c>
      <c r="G296" s="5" t="s">
        <v>18533</v>
      </c>
      <c r="H296" s="5" t="s">
        <v>6</v>
      </c>
      <c r="I296" s="5" t="s">
        <v>95</v>
      </c>
      <c r="J296" s="5" t="s">
        <v>2</v>
      </c>
      <c r="K296" s="5" t="s">
        <v>3</v>
      </c>
      <c r="L296" s="5" t="s">
        <v>13077</v>
      </c>
      <c r="M296" s="15" t="s">
        <v>21775</v>
      </c>
      <c r="N296" s="15" t="s">
        <v>21775</v>
      </c>
      <c r="O296" s="15" t="s">
        <v>21855</v>
      </c>
      <c r="P296" s="15" t="s">
        <v>21163</v>
      </c>
      <c r="Q296" s="15" t="s">
        <v>22807</v>
      </c>
      <c r="R296" s="15" t="s">
        <v>6990</v>
      </c>
      <c r="S296" s="15">
        <v>87031013</v>
      </c>
      <c r="T296" s="15"/>
      <c r="U296" s="15" t="s">
        <v>17481</v>
      </c>
      <c r="V296" s="15" t="s">
        <v>22918</v>
      </c>
      <c r="W296" s="4"/>
      <c r="X296" s="4" t="s">
        <v>41</v>
      </c>
      <c r="Y296" s="4" t="s">
        <v>983</v>
      </c>
      <c r="Z296" s="4"/>
      <c r="AB296" s="25"/>
      <c r="AC296" s="25"/>
      <c r="AD296" s="25"/>
    </row>
    <row r="297" spans="1:30" x14ac:dyDescent="0.35">
      <c r="A297" s="15" t="s">
        <v>1094</v>
      </c>
      <c r="B297" s="15" t="s">
        <v>1093</v>
      </c>
      <c r="D297" s="15" t="s">
        <v>984</v>
      </c>
      <c r="E297" s="15" t="s">
        <v>7243</v>
      </c>
      <c r="F297" s="15" t="s">
        <v>79</v>
      </c>
      <c r="G297" s="5" t="s">
        <v>366</v>
      </c>
      <c r="H297" s="5" t="s">
        <v>4</v>
      </c>
      <c r="I297" s="5" t="s">
        <v>41</v>
      </c>
      <c r="J297" s="5" t="s">
        <v>5</v>
      </c>
      <c r="K297" s="5" t="s">
        <v>11</v>
      </c>
      <c r="L297" s="5" t="s">
        <v>12666</v>
      </c>
      <c r="M297" s="15" t="s">
        <v>42</v>
      </c>
      <c r="N297" s="15" t="s">
        <v>366</v>
      </c>
      <c r="O297" s="15" t="s">
        <v>949</v>
      </c>
      <c r="P297" s="15" t="s">
        <v>79</v>
      </c>
      <c r="Q297" s="15" t="s">
        <v>22807</v>
      </c>
      <c r="R297" s="15" t="s">
        <v>22919</v>
      </c>
      <c r="S297" s="15">
        <v>27781214</v>
      </c>
      <c r="T297" s="15"/>
      <c r="U297" s="15" t="s">
        <v>19302</v>
      </c>
      <c r="V297" s="15" t="s">
        <v>985</v>
      </c>
      <c r="W297" s="4"/>
      <c r="X297" s="4" t="s">
        <v>41</v>
      </c>
      <c r="Y297" s="4" t="s">
        <v>7244</v>
      </c>
      <c r="Z297" s="4"/>
      <c r="AB297" s="25"/>
      <c r="AC297" s="25"/>
      <c r="AD297" s="25"/>
    </row>
    <row r="298" spans="1:30" x14ac:dyDescent="0.35">
      <c r="A298" s="15" t="s">
        <v>1077</v>
      </c>
      <c r="B298" s="15" t="s">
        <v>1076</v>
      </c>
      <c r="D298" s="15" t="s">
        <v>986</v>
      </c>
      <c r="E298" s="15" t="s">
        <v>8144</v>
      </c>
      <c r="F298" s="15" t="s">
        <v>59</v>
      </c>
      <c r="G298" s="5" t="s">
        <v>366</v>
      </c>
      <c r="H298" s="5" t="s">
        <v>4</v>
      </c>
      <c r="I298" s="5" t="s">
        <v>41</v>
      </c>
      <c r="J298" s="5" t="s">
        <v>5</v>
      </c>
      <c r="K298" s="5" t="s">
        <v>11</v>
      </c>
      <c r="L298" s="5" t="s">
        <v>12666</v>
      </c>
      <c r="M298" s="15" t="s">
        <v>42</v>
      </c>
      <c r="N298" s="15" t="s">
        <v>366</v>
      </c>
      <c r="O298" s="15" t="s">
        <v>949</v>
      </c>
      <c r="P298" s="15" t="s">
        <v>59</v>
      </c>
      <c r="Q298" s="15" t="s">
        <v>22807</v>
      </c>
      <c r="R298" s="15" t="s">
        <v>22920</v>
      </c>
      <c r="S298" s="15">
        <v>83201871</v>
      </c>
      <c r="T298" s="15"/>
      <c r="U298" s="15" t="s">
        <v>19303</v>
      </c>
      <c r="V298" s="15" t="s">
        <v>1168</v>
      </c>
      <c r="W298" s="4"/>
      <c r="X298" s="4" t="s">
        <v>41</v>
      </c>
      <c r="Y298" s="4" t="s">
        <v>10511</v>
      </c>
      <c r="Z298" s="4"/>
      <c r="AB298" s="25"/>
      <c r="AC298" s="25"/>
      <c r="AD298" s="25"/>
    </row>
    <row r="299" spans="1:30" x14ac:dyDescent="0.35">
      <c r="A299" s="15" t="s">
        <v>8109</v>
      </c>
      <c r="B299" s="15" t="s">
        <v>928</v>
      </c>
      <c r="D299" s="15" t="s">
        <v>987</v>
      </c>
      <c r="E299" s="15" t="s">
        <v>8102</v>
      </c>
      <c r="F299" s="15" t="s">
        <v>988</v>
      </c>
      <c r="G299" s="5" t="s">
        <v>366</v>
      </c>
      <c r="H299" s="5" t="s">
        <v>4</v>
      </c>
      <c r="I299" s="5" t="s">
        <v>41</v>
      </c>
      <c r="J299" s="5" t="s">
        <v>5</v>
      </c>
      <c r="K299" s="5" t="s">
        <v>11</v>
      </c>
      <c r="L299" s="5" t="s">
        <v>12666</v>
      </c>
      <c r="M299" s="15" t="s">
        <v>42</v>
      </c>
      <c r="N299" s="15" t="s">
        <v>366</v>
      </c>
      <c r="O299" s="15" t="s">
        <v>949</v>
      </c>
      <c r="P299" s="15" t="s">
        <v>988</v>
      </c>
      <c r="Q299" s="15" t="s">
        <v>22807</v>
      </c>
      <c r="R299" s="15" t="s">
        <v>9220</v>
      </c>
      <c r="S299" s="15">
        <v>27781336</v>
      </c>
      <c r="T299" s="15"/>
      <c r="U299" s="15" t="s">
        <v>21164</v>
      </c>
      <c r="V299" s="15" t="s">
        <v>9221</v>
      </c>
      <c r="W299" s="4"/>
      <c r="X299" s="4"/>
      <c r="Y299" s="4"/>
      <c r="Z299" s="4"/>
      <c r="AB299" s="25"/>
      <c r="AC299" s="25"/>
      <c r="AD299" s="25"/>
    </row>
    <row r="300" spans="1:30" x14ac:dyDescent="0.35">
      <c r="A300" s="15" t="s">
        <v>8112</v>
      </c>
      <c r="B300" s="15" t="s">
        <v>8113</v>
      </c>
      <c r="D300" s="15" t="s">
        <v>8694</v>
      </c>
      <c r="E300" s="15" t="s">
        <v>22764</v>
      </c>
      <c r="F300" s="15" t="s">
        <v>22765</v>
      </c>
      <c r="G300" s="5" t="s">
        <v>366</v>
      </c>
      <c r="H300" s="5" t="s">
        <v>4</v>
      </c>
      <c r="I300" s="5" t="s">
        <v>41</v>
      </c>
      <c r="J300" s="5" t="s">
        <v>5</v>
      </c>
      <c r="K300" s="5" t="s">
        <v>11</v>
      </c>
      <c r="L300" s="5" t="s">
        <v>12666</v>
      </c>
      <c r="M300" s="15" t="s">
        <v>42</v>
      </c>
      <c r="N300" s="15" t="s">
        <v>366</v>
      </c>
      <c r="O300" s="15" t="s">
        <v>949</v>
      </c>
      <c r="P300" s="15" t="s">
        <v>22776</v>
      </c>
      <c r="Q300" s="15" t="s">
        <v>22807</v>
      </c>
      <c r="R300" s="15" t="s">
        <v>22921</v>
      </c>
      <c r="S300" s="15">
        <v>27781047</v>
      </c>
      <c r="T300" s="15"/>
      <c r="U300" s="15" t="s">
        <v>22922</v>
      </c>
      <c r="V300" s="15" t="s">
        <v>22923</v>
      </c>
      <c r="W300" s="4"/>
      <c r="X300" s="4"/>
      <c r="Y300" s="4"/>
      <c r="Z300" s="4"/>
      <c r="AB300" s="25"/>
      <c r="AC300" s="25"/>
      <c r="AD300" s="25" t="e">
        <v>#N/A</v>
      </c>
    </row>
    <row r="301" spans="1:30" x14ac:dyDescent="0.35">
      <c r="A301" s="15" t="s">
        <v>9225</v>
      </c>
      <c r="B301" s="15" t="s">
        <v>1158</v>
      </c>
      <c r="D301" s="15" t="s">
        <v>989</v>
      </c>
      <c r="E301" s="15" t="s">
        <v>8123</v>
      </c>
      <c r="F301" s="15" t="s">
        <v>8124</v>
      </c>
      <c r="G301" s="5" t="s">
        <v>366</v>
      </c>
      <c r="H301" s="5" t="s">
        <v>4</v>
      </c>
      <c r="I301" s="5" t="s">
        <v>41</v>
      </c>
      <c r="J301" s="5" t="s">
        <v>5</v>
      </c>
      <c r="K301" s="5" t="s">
        <v>11</v>
      </c>
      <c r="L301" s="5" t="s">
        <v>12666</v>
      </c>
      <c r="M301" s="15" t="s">
        <v>42</v>
      </c>
      <c r="N301" s="15" t="s">
        <v>366</v>
      </c>
      <c r="O301" s="15" t="s">
        <v>949</v>
      </c>
      <c r="P301" s="15" t="s">
        <v>8124</v>
      </c>
      <c r="Q301" s="15" t="s">
        <v>22807</v>
      </c>
      <c r="R301" s="15" t="s">
        <v>9240</v>
      </c>
      <c r="S301" s="15">
        <v>85209917</v>
      </c>
      <c r="T301" s="15"/>
      <c r="U301" s="15" t="s">
        <v>18601</v>
      </c>
      <c r="V301" s="15" t="s">
        <v>9241</v>
      </c>
      <c r="W301" s="4"/>
      <c r="X301" s="4"/>
      <c r="Y301" s="4"/>
      <c r="Z301" s="4"/>
      <c r="AB301" s="25"/>
      <c r="AC301" s="25"/>
      <c r="AD301" s="25"/>
    </row>
    <row r="302" spans="1:30" x14ac:dyDescent="0.35">
      <c r="A302" s="15" t="s">
        <v>1099</v>
      </c>
      <c r="B302" s="15" t="s">
        <v>1098</v>
      </c>
      <c r="D302" s="15" t="s">
        <v>990</v>
      </c>
      <c r="E302" s="15" t="s">
        <v>8156</v>
      </c>
      <c r="F302" s="15" t="s">
        <v>8075</v>
      </c>
      <c r="G302" s="5" t="s">
        <v>366</v>
      </c>
      <c r="H302" s="5" t="s">
        <v>4</v>
      </c>
      <c r="I302" s="5" t="s">
        <v>41</v>
      </c>
      <c r="J302" s="5" t="s">
        <v>5</v>
      </c>
      <c r="K302" s="5" t="s">
        <v>11</v>
      </c>
      <c r="L302" s="5" t="s">
        <v>12666</v>
      </c>
      <c r="M302" s="15" t="s">
        <v>42</v>
      </c>
      <c r="N302" s="15" t="s">
        <v>366</v>
      </c>
      <c r="O302" s="15" t="s">
        <v>949</v>
      </c>
      <c r="P302" s="15" t="s">
        <v>8075</v>
      </c>
      <c r="Q302" s="15" t="s">
        <v>22807</v>
      </c>
      <c r="R302" s="15" t="s">
        <v>22924</v>
      </c>
      <c r="S302" s="15"/>
      <c r="T302" s="15"/>
      <c r="U302" s="15" t="s">
        <v>19910</v>
      </c>
      <c r="V302" s="15" t="s">
        <v>9276</v>
      </c>
      <c r="W302" s="4"/>
      <c r="X302" s="4" t="s">
        <v>41</v>
      </c>
      <c r="Y302" s="4" t="s">
        <v>7833</v>
      </c>
      <c r="Z302" s="4"/>
      <c r="AB302" s="25"/>
      <c r="AC302" s="25"/>
      <c r="AD302" s="25"/>
    </row>
    <row r="303" spans="1:30" x14ac:dyDescent="0.35">
      <c r="A303" s="15" t="s">
        <v>22764</v>
      </c>
      <c r="B303" s="15" t="s">
        <v>8694</v>
      </c>
      <c r="D303" s="15" t="s">
        <v>992</v>
      </c>
      <c r="E303" s="15" t="s">
        <v>993</v>
      </c>
      <c r="F303" s="15" t="s">
        <v>994</v>
      </c>
      <c r="G303" s="5" t="s">
        <v>366</v>
      </c>
      <c r="H303" s="5" t="s">
        <v>5</v>
      </c>
      <c r="I303" s="5" t="s">
        <v>41</v>
      </c>
      <c r="J303" s="5" t="s">
        <v>5</v>
      </c>
      <c r="K303" s="5" t="s">
        <v>4</v>
      </c>
      <c r="L303" s="5" t="s">
        <v>12660</v>
      </c>
      <c r="M303" s="15" t="s">
        <v>42</v>
      </c>
      <c r="N303" s="15" t="s">
        <v>366</v>
      </c>
      <c r="O303" s="15" t="s">
        <v>995</v>
      </c>
      <c r="P303" s="15" t="s">
        <v>995</v>
      </c>
      <c r="Q303" s="15" t="s">
        <v>22807</v>
      </c>
      <c r="R303" s="15" t="s">
        <v>996</v>
      </c>
      <c r="S303" s="15">
        <v>24167864</v>
      </c>
      <c r="T303" s="15">
        <v>24160111</v>
      </c>
      <c r="U303" s="15" t="s">
        <v>19304</v>
      </c>
      <c r="V303" s="15" t="s">
        <v>19911</v>
      </c>
      <c r="W303" s="4"/>
      <c r="X303" s="4" t="s">
        <v>41</v>
      </c>
      <c r="Y303" s="4" t="s">
        <v>997</v>
      </c>
      <c r="Z303" s="4"/>
      <c r="AB303" s="25"/>
      <c r="AC303" s="25"/>
      <c r="AD303" s="25"/>
    </row>
    <row r="304" spans="1:30" x14ac:dyDescent="0.35">
      <c r="A304" s="15" t="s">
        <v>932</v>
      </c>
      <c r="B304" s="15" t="s">
        <v>931</v>
      </c>
      <c r="D304" s="15" t="s">
        <v>156</v>
      </c>
      <c r="E304" s="15" t="s">
        <v>999</v>
      </c>
      <c r="F304" s="15" t="s">
        <v>1000</v>
      </c>
      <c r="G304" s="5" t="s">
        <v>366</v>
      </c>
      <c r="H304" s="5" t="s">
        <v>2</v>
      </c>
      <c r="I304" s="5" t="s">
        <v>41</v>
      </c>
      <c r="J304" s="5" t="s">
        <v>5</v>
      </c>
      <c r="K304" s="5" t="s">
        <v>2</v>
      </c>
      <c r="L304" s="5" t="s">
        <v>12658</v>
      </c>
      <c r="M304" s="15" t="s">
        <v>42</v>
      </c>
      <c r="N304" s="15" t="s">
        <v>366</v>
      </c>
      <c r="O304" s="15" t="s">
        <v>649</v>
      </c>
      <c r="P304" s="15" t="s">
        <v>1001</v>
      </c>
      <c r="Q304" s="15" t="s">
        <v>22807</v>
      </c>
      <c r="R304" s="15" t="s">
        <v>21165</v>
      </c>
      <c r="S304" s="15">
        <v>24168915</v>
      </c>
      <c r="T304" s="15"/>
      <c r="U304" s="15" t="s">
        <v>17482</v>
      </c>
      <c r="V304" s="15" t="s">
        <v>7085</v>
      </c>
      <c r="W304" s="4"/>
      <c r="X304" s="4" t="s">
        <v>41</v>
      </c>
      <c r="Y304" s="4" t="s">
        <v>1002</v>
      </c>
      <c r="Z304" s="4"/>
      <c r="AB304" s="25"/>
      <c r="AC304" s="25"/>
      <c r="AD304" s="25"/>
    </row>
    <row r="305" spans="1:30" x14ac:dyDescent="0.35">
      <c r="A305" s="15" t="s">
        <v>8115</v>
      </c>
      <c r="B305" s="15" t="s">
        <v>8116</v>
      </c>
      <c r="D305" s="15" t="s">
        <v>58</v>
      </c>
      <c r="E305" s="15" t="s">
        <v>1004</v>
      </c>
      <c r="F305" s="15" t="s">
        <v>1005</v>
      </c>
      <c r="G305" s="5" t="s">
        <v>366</v>
      </c>
      <c r="H305" s="5" t="s">
        <v>5</v>
      </c>
      <c r="I305" s="5" t="s">
        <v>41</v>
      </c>
      <c r="J305" s="5" t="s">
        <v>5</v>
      </c>
      <c r="K305" s="5" t="s">
        <v>5</v>
      </c>
      <c r="L305" s="5" t="s">
        <v>12661</v>
      </c>
      <c r="M305" s="15" t="s">
        <v>42</v>
      </c>
      <c r="N305" s="15" t="s">
        <v>366</v>
      </c>
      <c r="O305" s="15" t="s">
        <v>1005</v>
      </c>
      <c r="P305" s="15" t="s">
        <v>1005</v>
      </c>
      <c r="Q305" s="15" t="s">
        <v>22807</v>
      </c>
      <c r="R305" s="15" t="s">
        <v>6670</v>
      </c>
      <c r="S305" s="15">
        <v>24161113</v>
      </c>
      <c r="T305" s="15"/>
      <c r="U305" s="15" t="s">
        <v>15849</v>
      </c>
      <c r="V305" s="15" t="s">
        <v>9206</v>
      </c>
      <c r="W305" s="4"/>
      <c r="X305" s="4" t="s">
        <v>41</v>
      </c>
      <c r="Y305" s="4" t="s">
        <v>1006</v>
      </c>
      <c r="Z305" s="4"/>
      <c r="AB305" s="25"/>
      <c r="AC305" s="25"/>
      <c r="AD305" s="25"/>
    </row>
    <row r="306" spans="1:30" x14ac:dyDescent="0.35">
      <c r="A306" s="15" t="s">
        <v>936</v>
      </c>
      <c r="B306" s="15" t="s">
        <v>7023</v>
      </c>
      <c r="D306" s="15" t="s">
        <v>1008</v>
      </c>
      <c r="E306" s="15" t="s">
        <v>8099</v>
      </c>
      <c r="F306" s="15" t="s">
        <v>9010</v>
      </c>
      <c r="G306" s="5" t="s">
        <v>366</v>
      </c>
      <c r="H306" s="5" t="s">
        <v>5</v>
      </c>
      <c r="I306" s="5" t="s">
        <v>41</v>
      </c>
      <c r="J306" s="5" t="s">
        <v>5</v>
      </c>
      <c r="K306" s="5" t="s">
        <v>8</v>
      </c>
      <c r="L306" s="5" t="s">
        <v>12664</v>
      </c>
      <c r="M306" s="15" t="s">
        <v>42</v>
      </c>
      <c r="N306" s="15" t="s">
        <v>366</v>
      </c>
      <c r="O306" s="15" t="s">
        <v>8100</v>
      </c>
      <c r="P306" s="15" t="s">
        <v>8100</v>
      </c>
      <c r="Q306" s="15" t="s">
        <v>22807</v>
      </c>
      <c r="R306" s="15" t="s">
        <v>8797</v>
      </c>
      <c r="S306" s="15">
        <v>24168558</v>
      </c>
      <c r="T306" s="15"/>
      <c r="U306" s="15" t="s">
        <v>17483</v>
      </c>
      <c r="V306" s="15" t="s">
        <v>9217</v>
      </c>
      <c r="W306" s="4"/>
      <c r="X306" s="4" t="s">
        <v>41</v>
      </c>
      <c r="Y306" s="4" t="s">
        <v>7544</v>
      </c>
      <c r="Z306" s="4"/>
      <c r="AB306" s="25"/>
      <c r="AC306" s="25"/>
      <c r="AD306" s="25"/>
    </row>
    <row r="307" spans="1:30" x14ac:dyDescent="0.35">
      <c r="A307" s="15" t="s">
        <v>8117</v>
      </c>
      <c r="B307" s="15" t="s">
        <v>1170</v>
      </c>
      <c r="D307" s="15" t="s">
        <v>121</v>
      </c>
      <c r="E307" s="15" t="s">
        <v>1010</v>
      </c>
      <c r="F307" s="15" t="s">
        <v>1011</v>
      </c>
      <c r="G307" s="5" t="s">
        <v>366</v>
      </c>
      <c r="H307" s="5" t="s">
        <v>2</v>
      </c>
      <c r="I307" s="5" t="s">
        <v>41</v>
      </c>
      <c r="J307" s="5" t="s">
        <v>5</v>
      </c>
      <c r="K307" s="5" t="s">
        <v>10</v>
      </c>
      <c r="L307" s="5" t="s">
        <v>12665</v>
      </c>
      <c r="M307" s="15" t="s">
        <v>42</v>
      </c>
      <c r="N307" s="15" t="s">
        <v>366</v>
      </c>
      <c r="O307" s="15" t="s">
        <v>257</v>
      </c>
      <c r="P307" s="15" t="s">
        <v>1012</v>
      </c>
      <c r="Q307" s="15" t="s">
        <v>22807</v>
      </c>
      <c r="R307" s="15" t="s">
        <v>22925</v>
      </c>
      <c r="S307" s="15">
        <v>24165383</v>
      </c>
      <c r="T307" s="15"/>
      <c r="U307" s="15" t="s">
        <v>15850</v>
      </c>
      <c r="V307" s="15" t="s">
        <v>9219</v>
      </c>
      <c r="W307" s="4"/>
      <c r="X307" s="4" t="s">
        <v>41</v>
      </c>
      <c r="Y307" s="4" t="s">
        <v>1013</v>
      </c>
      <c r="Z307" s="4"/>
      <c r="AB307" s="25"/>
      <c r="AC307" s="25"/>
      <c r="AD307" s="25"/>
    </row>
    <row r="308" spans="1:30" x14ac:dyDescent="0.35">
      <c r="A308" s="15" t="s">
        <v>9232</v>
      </c>
      <c r="B308" s="15" t="s">
        <v>939</v>
      </c>
      <c r="D308" s="15" t="s">
        <v>1014</v>
      </c>
      <c r="E308" s="15" t="s">
        <v>1015</v>
      </c>
      <c r="F308" s="15" t="s">
        <v>927</v>
      </c>
      <c r="G308" s="5" t="s">
        <v>366</v>
      </c>
      <c r="H308" s="5" t="s">
        <v>5</v>
      </c>
      <c r="I308" s="5" t="s">
        <v>41</v>
      </c>
      <c r="J308" s="5" t="s">
        <v>8</v>
      </c>
      <c r="K308" s="5" t="s">
        <v>6</v>
      </c>
      <c r="L308" s="5" t="s">
        <v>12681</v>
      </c>
      <c r="M308" s="15" t="s">
        <v>42</v>
      </c>
      <c r="N308" s="15" t="s">
        <v>21856</v>
      </c>
      <c r="O308" s="15" t="s">
        <v>1016</v>
      </c>
      <c r="P308" s="15" t="s">
        <v>927</v>
      </c>
      <c r="Q308" s="15" t="s">
        <v>22807</v>
      </c>
      <c r="R308" s="15" t="s">
        <v>22926</v>
      </c>
      <c r="S308" s="15">
        <v>24166951</v>
      </c>
      <c r="T308" s="15"/>
      <c r="U308" s="15" t="s">
        <v>17484</v>
      </c>
      <c r="V308" s="15" t="s">
        <v>22927</v>
      </c>
      <c r="W308" s="4"/>
      <c r="X308" s="4" t="s">
        <v>41</v>
      </c>
      <c r="Y308" s="4" t="s">
        <v>13217</v>
      </c>
      <c r="Z308" s="4"/>
      <c r="AB308" s="25"/>
      <c r="AC308" s="25"/>
      <c r="AD308" s="25"/>
    </row>
    <row r="309" spans="1:30" x14ac:dyDescent="0.35">
      <c r="A309" s="15" t="s">
        <v>1084</v>
      </c>
      <c r="B309" s="15" t="s">
        <v>1083</v>
      </c>
      <c r="D309" s="15" t="s">
        <v>1018</v>
      </c>
      <c r="E309" s="15" t="s">
        <v>1019</v>
      </c>
      <c r="F309" s="15" t="s">
        <v>1020</v>
      </c>
      <c r="G309" s="5" t="s">
        <v>366</v>
      </c>
      <c r="H309" s="5" t="s">
        <v>5</v>
      </c>
      <c r="I309" s="5" t="s">
        <v>41</v>
      </c>
      <c r="J309" s="5" t="s">
        <v>5</v>
      </c>
      <c r="K309" s="5" t="s">
        <v>4</v>
      </c>
      <c r="L309" s="5" t="s">
        <v>12660</v>
      </c>
      <c r="M309" s="15" t="s">
        <v>42</v>
      </c>
      <c r="N309" s="15" t="s">
        <v>366</v>
      </c>
      <c r="O309" s="15" t="s">
        <v>995</v>
      </c>
      <c r="P309" s="15" t="s">
        <v>403</v>
      </c>
      <c r="Q309" s="15" t="s">
        <v>22807</v>
      </c>
      <c r="R309" s="15" t="s">
        <v>7096</v>
      </c>
      <c r="S309" s="15">
        <v>24173121</v>
      </c>
      <c r="T309" s="15"/>
      <c r="U309" s="15" t="s">
        <v>22928</v>
      </c>
      <c r="V309" s="15" t="s">
        <v>1021</v>
      </c>
      <c r="W309" s="4"/>
      <c r="X309" s="4" t="s">
        <v>41</v>
      </c>
      <c r="Y309" s="4" t="s">
        <v>1022</v>
      </c>
      <c r="Z309" s="4"/>
      <c r="AB309" s="25"/>
      <c r="AC309" s="25"/>
      <c r="AD309" s="25"/>
    </row>
    <row r="310" spans="1:30" x14ac:dyDescent="0.35">
      <c r="A310" s="15" t="s">
        <v>8119</v>
      </c>
      <c r="B310" s="15" t="s">
        <v>8121</v>
      </c>
      <c r="D310" s="15" t="s">
        <v>1024</v>
      </c>
      <c r="E310" s="15" t="s">
        <v>1025</v>
      </c>
      <c r="F310" s="15" t="s">
        <v>1026</v>
      </c>
      <c r="G310" s="5" t="s">
        <v>366</v>
      </c>
      <c r="H310" s="5" t="s">
        <v>5</v>
      </c>
      <c r="I310" s="5" t="s">
        <v>41</v>
      </c>
      <c r="J310" s="5" t="s">
        <v>8</v>
      </c>
      <c r="K310" s="5" t="s">
        <v>6</v>
      </c>
      <c r="L310" s="5" t="s">
        <v>12681</v>
      </c>
      <c r="M310" s="15" t="s">
        <v>42</v>
      </c>
      <c r="N310" s="15" t="s">
        <v>21856</v>
      </c>
      <c r="O310" s="15" t="s">
        <v>1016</v>
      </c>
      <c r="P310" s="15" t="s">
        <v>1016</v>
      </c>
      <c r="Q310" s="15" t="s">
        <v>22807</v>
      </c>
      <c r="R310" s="15" t="s">
        <v>1027</v>
      </c>
      <c r="S310" s="15">
        <v>24169322</v>
      </c>
      <c r="T310" s="15"/>
      <c r="U310" s="15" t="s">
        <v>18602</v>
      </c>
      <c r="V310" s="15" t="s">
        <v>1028</v>
      </c>
      <c r="W310" s="4"/>
      <c r="X310" s="4" t="s">
        <v>41</v>
      </c>
      <c r="Y310" s="4" t="s">
        <v>1029</v>
      </c>
      <c r="Z310" s="4"/>
      <c r="AB310" s="25"/>
      <c r="AC310" s="25"/>
      <c r="AD310" s="25"/>
    </row>
    <row r="311" spans="1:30" x14ac:dyDescent="0.35">
      <c r="A311" s="15" t="s">
        <v>1160</v>
      </c>
      <c r="B311" s="15" t="s">
        <v>1159</v>
      </c>
      <c r="D311" s="15" t="s">
        <v>1031</v>
      </c>
      <c r="E311" s="15" t="s">
        <v>1032</v>
      </c>
      <c r="F311" s="15" t="s">
        <v>1033</v>
      </c>
      <c r="G311" s="5" t="s">
        <v>366</v>
      </c>
      <c r="H311" s="5" t="s">
        <v>5</v>
      </c>
      <c r="I311" s="5" t="s">
        <v>41</v>
      </c>
      <c r="J311" s="5" t="s">
        <v>5</v>
      </c>
      <c r="K311" s="5" t="s">
        <v>4</v>
      </c>
      <c r="L311" s="5" t="s">
        <v>12660</v>
      </c>
      <c r="M311" s="15" t="s">
        <v>42</v>
      </c>
      <c r="N311" s="15" t="s">
        <v>366</v>
      </c>
      <c r="O311" s="15" t="s">
        <v>995</v>
      </c>
      <c r="P311" s="15" t="s">
        <v>1033</v>
      </c>
      <c r="Q311" s="15" t="s">
        <v>22807</v>
      </c>
      <c r="R311" s="15" t="s">
        <v>21857</v>
      </c>
      <c r="S311" s="15">
        <v>24166019</v>
      </c>
      <c r="T311" s="15">
        <v>24160995</v>
      </c>
      <c r="U311" s="15" t="s">
        <v>15851</v>
      </c>
      <c r="V311" s="15" t="s">
        <v>9205</v>
      </c>
      <c r="W311" s="4"/>
      <c r="X311" s="4" t="s">
        <v>41</v>
      </c>
      <c r="Y311" s="4" t="s">
        <v>1034</v>
      </c>
      <c r="Z311" s="4"/>
      <c r="AB311" s="25"/>
      <c r="AC311" s="25"/>
      <c r="AD311" s="25"/>
    </row>
    <row r="312" spans="1:30" x14ac:dyDescent="0.35">
      <c r="A312" s="15" t="s">
        <v>1015</v>
      </c>
      <c r="B312" s="15" t="s">
        <v>1014</v>
      </c>
      <c r="D312" s="15" t="s">
        <v>1036</v>
      </c>
      <c r="E312" s="15" t="s">
        <v>8101</v>
      </c>
      <c r="F312" s="15" t="s">
        <v>1037</v>
      </c>
      <c r="G312" s="5" t="s">
        <v>366</v>
      </c>
      <c r="H312" s="5" t="s">
        <v>5</v>
      </c>
      <c r="I312" s="5" t="s">
        <v>41</v>
      </c>
      <c r="J312" s="5" t="s">
        <v>5</v>
      </c>
      <c r="K312" s="5" t="s">
        <v>5</v>
      </c>
      <c r="L312" s="5" t="s">
        <v>12661</v>
      </c>
      <c r="M312" s="15" t="s">
        <v>42</v>
      </c>
      <c r="N312" s="15" t="s">
        <v>366</v>
      </c>
      <c r="O312" s="15" t="s">
        <v>1005</v>
      </c>
      <c r="P312" s="15" t="s">
        <v>1037</v>
      </c>
      <c r="Q312" s="15" t="s">
        <v>22807</v>
      </c>
      <c r="R312" s="15" t="s">
        <v>9218</v>
      </c>
      <c r="S312" s="15">
        <v>24163849</v>
      </c>
      <c r="T312" s="15"/>
      <c r="U312" s="15" t="s">
        <v>15852</v>
      </c>
      <c r="V312" s="15" t="s">
        <v>22929</v>
      </c>
      <c r="W312" s="4"/>
      <c r="X312" s="4" t="s">
        <v>41</v>
      </c>
      <c r="Y312" s="4" t="s">
        <v>14072</v>
      </c>
      <c r="Z312" s="4"/>
      <c r="AB312" s="25"/>
      <c r="AC312" s="25"/>
      <c r="AD312" s="25"/>
    </row>
    <row r="313" spans="1:30" x14ac:dyDescent="0.35">
      <c r="A313" s="15" t="s">
        <v>8122</v>
      </c>
      <c r="B313" s="15" t="s">
        <v>1124</v>
      </c>
      <c r="D313" s="15" t="s">
        <v>1040</v>
      </c>
      <c r="E313" s="15" t="s">
        <v>1041</v>
      </c>
      <c r="F313" s="15" t="s">
        <v>1042</v>
      </c>
      <c r="G313" s="5" t="s">
        <v>366</v>
      </c>
      <c r="H313" s="5" t="s">
        <v>5</v>
      </c>
      <c r="I313" s="5" t="s">
        <v>41</v>
      </c>
      <c r="J313" s="5" t="s">
        <v>5</v>
      </c>
      <c r="K313" s="5" t="s">
        <v>4</v>
      </c>
      <c r="L313" s="5" t="s">
        <v>12660</v>
      </c>
      <c r="M313" s="15" t="s">
        <v>42</v>
      </c>
      <c r="N313" s="15" t="s">
        <v>366</v>
      </c>
      <c r="O313" s="15" t="s">
        <v>995</v>
      </c>
      <c r="P313" s="15" t="s">
        <v>179</v>
      </c>
      <c r="Q313" s="15" t="s">
        <v>22807</v>
      </c>
      <c r="R313" s="15" t="s">
        <v>8798</v>
      </c>
      <c r="S313" s="15">
        <v>24167525</v>
      </c>
      <c r="T313" s="15"/>
      <c r="U313" s="15" t="s">
        <v>18603</v>
      </c>
      <c r="V313" s="15" t="s">
        <v>21166</v>
      </c>
      <c r="W313" s="4"/>
      <c r="X313" s="4" t="s">
        <v>41</v>
      </c>
      <c r="Y313" s="4" t="s">
        <v>276</v>
      </c>
      <c r="Z313" s="4"/>
      <c r="AB313" s="25"/>
      <c r="AC313" s="25"/>
      <c r="AD313" s="25"/>
    </row>
    <row r="314" spans="1:30" x14ac:dyDescent="0.35">
      <c r="A314" s="15" t="s">
        <v>953</v>
      </c>
      <c r="B314" s="15" t="s">
        <v>7024</v>
      </c>
      <c r="D314" s="15" t="s">
        <v>1044</v>
      </c>
      <c r="E314" s="15" t="s">
        <v>8097</v>
      </c>
      <c r="F314" s="15" t="s">
        <v>8098</v>
      </c>
      <c r="G314" s="5" t="s">
        <v>366</v>
      </c>
      <c r="H314" s="5" t="s">
        <v>5</v>
      </c>
      <c r="I314" s="5" t="s">
        <v>41</v>
      </c>
      <c r="J314" s="5" t="s">
        <v>5</v>
      </c>
      <c r="K314" s="5" t="s">
        <v>5</v>
      </c>
      <c r="L314" s="5" t="s">
        <v>12661</v>
      </c>
      <c r="M314" s="15" t="s">
        <v>42</v>
      </c>
      <c r="N314" s="15" t="s">
        <v>366</v>
      </c>
      <c r="O314" s="15" t="s">
        <v>1005</v>
      </c>
      <c r="P314" s="15" t="s">
        <v>8098</v>
      </c>
      <c r="Q314" s="15" t="s">
        <v>22807</v>
      </c>
      <c r="R314" s="15" t="s">
        <v>22930</v>
      </c>
      <c r="S314" s="15">
        <v>24381809</v>
      </c>
      <c r="T314" s="15"/>
      <c r="U314" s="15" t="s">
        <v>17485</v>
      </c>
      <c r="V314" s="15" t="s">
        <v>9207</v>
      </c>
      <c r="W314" s="4"/>
      <c r="X314" s="4"/>
      <c r="Y314" s="4"/>
      <c r="Z314" s="4"/>
      <c r="AB314" s="25"/>
      <c r="AC314" s="25"/>
      <c r="AD314" s="25"/>
    </row>
    <row r="315" spans="1:30" x14ac:dyDescent="0.35">
      <c r="A315" s="15" t="s">
        <v>7243</v>
      </c>
      <c r="B315" s="15" t="s">
        <v>984</v>
      </c>
      <c r="D315" s="15" t="s">
        <v>1045</v>
      </c>
      <c r="E315" s="15" t="s">
        <v>1046</v>
      </c>
      <c r="F315" s="15" t="s">
        <v>1047</v>
      </c>
      <c r="G315" s="5" t="s">
        <v>366</v>
      </c>
      <c r="H315" s="5" t="s">
        <v>5</v>
      </c>
      <c r="I315" s="5" t="s">
        <v>41</v>
      </c>
      <c r="J315" s="5" t="s">
        <v>8</v>
      </c>
      <c r="K315" s="5" t="s">
        <v>5</v>
      </c>
      <c r="L315" s="5" t="s">
        <v>12680</v>
      </c>
      <c r="M315" s="15" t="s">
        <v>42</v>
      </c>
      <c r="N315" s="15" t="s">
        <v>21856</v>
      </c>
      <c r="O315" s="15" t="s">
        <v>22777</v>
      </c>
      <c r="P315" s="15" t="s">
        <v>1039</v>
      </c>
      <c r="Q315" s="15" t="s">
        <v>22807</v>
      </c>
      <c r="R315" s="15" t="s">
        <v>14534</v>
      </c>
      <c r="S315" s="15">
        <v>24160005</v>
      </c>
      <c r="T315" s="15"/>
      <c r="U315" s="15" t="s">
        <v>18604</v>
      </c>
      <c r="V315" s="15" t="s">
        <v>7211</v>
      </c>
      <c r="W315" s="4"/>
      <c r="X315" s="4" t="s">
        <v>41</v>
      </c>
      <c r="Y315" s="4" t="s">
        <v>1048</v>
      </c>
      <c r="Z315" s="4"/>
      <c r="AB315" s="25"/>
      <c r="AC315" s="25"/>
      <c r="AD315" s="25"/>
    </row>
    <row r="316" spans="1:30" x14ac:dyDescent="0.35">
      <c r="A316" s="15" t="s">
        <v>8123</v>
      </c>
      <c r="B316" s="15" t="s">
        <v>989</v>
      </c>
      <c r="D316" s="15" t="s">
        <v>60</v>
      </c>
      <c r="E316" s="15" t="s">
        <v>8143</v>
      </c>
      <c r="F316" s="15" t="s">
        <v>535</v>
      </c>
      <c r="G316" s="5" t="s">
        <v>366</v>
      </c>
      <c r="H316" s="5" t="s">
        <v>5</v>
      </c>
      <c r="I316" s="5" t="s">
        <v>41</v>
      </c>
      <c r="J316" s="5" t="s">
        <v>5</v>
      </c>
      <c r="K316" s="5" t="s">
        <v>5</v>
      </c>
      <c r="L316" s="5" t="s">
        <v>12661</v>
      </c>
      <c r="M316" s="15" t="s">
        <v>42</v>
      </c>
      <c r="N316" s="15" t="s">
        <v>366</v>
      </c>
      <c r="O316" s="15" t="s">
        <v>1005</v>
      </c>
      <c r="P316" s="15" t="s">
        <v>535</v>
      </c>
      <c r="Q316" s="15" t="s">
        <v>22807</v>
      </c>
      <c r="R316" s="15" t="s">
        <v>21167</v>
      </c>
      <c r="S316" s="15">
        <v>22155318</v>
      </c>
      <c r="T316" s="15"/>
      <c r="U316" s="15" t="s">
        <v>17486</v>
      </c>
      <c r="V316" s="15" t="s">
        <v>22931</v>
      </c>
      <c r="W316" s="4"/>
      <c r="X316" s="4"/>
      <c r="Y316" s="4"/>
      <c r="Z316" s="4"/>
      <c r="AB316" s="25"/>
      <c r="AC316" s="25"/>
      <c r="AD316" s="25"/>
    </row>
    <row r="317" spans="1:30" x14ac:dyDescent="0.35">
      <c r="A317" s="15" t="s">
        <v>8125</v>
      </c>
      <c r="B317" s="15" t="s">
        <v>614</v>
      </c>
      <c r="D317" s="15" t="s">
        <v>466</v>
      </c>
      <c r="E317" s="15" t="s">
        <v>8154</v>
      </c>
      <c r="F317" s="15" t="s">
        <v>8155</v>
      </c>
      <c r="G317" s="5" t="s">
        <v>366</v>
      </c>
      <c r="H317" s="5" t="s">
        <v>5</v>
      </c>
      <c r="I317" s="5" t="s">
        <v>41</v>
      </c>
      <c r="J317" s="5" t="s">
        <v>5</v>
      </c>
      <c r="K317" s="5" t="s">
        <v>4</v>
      </c>
      <c r="L317" s="5" t="s">
        <v>12660</v>
      </c>
      <c r="M317" s="15" t="s">
        <v>42</v>
      </c>
      <c r="N317" s="15" t="s">
        <v>366</v>
      </c>
      <c r="O317" s="15" t="s">
        <v>995</v>
      </c>
      <c r="P317" s="15" t="s">
        <v>8155</v>
      </c>
      <c r="Q317" s="15" t="s">
        <v>22807</v>
      </c>
      <c r="R317" s="15" t="s">
        <v>19677</v>
      </c>
      <c r="S317" s="15">
        <v>24164401</v>
      </c>
      <c r="T317" s="15"/>
      <c r="U317" s="15" t="s">
        <v>15853</v>
      </c>
      <c r="V317" s="15" t="s">
        <v>19912</v>
      </c>
      <c r="W317" s="4"/>
      <c r="X317" s="4" t="s">
        <v>41</v>
      </c>
      <c r="Y317" s="4" t="s">
        <v>7636</v>
      </c>
      <c r="Z317" s="4"/>
      <c r="AB317" s="25"/>
      <c r="AC317" s="25"/>
      <c r="AD317" s="25"/>
    </row>
    <row r="318" spans="1:30" x14ac:dyDescent="0.35">
      <c r="A318" s="15" t="s">
        <v>886</v>
      </c>
      <c r="B318" s="15" t="s">
        <v>885</v>
      </c>
      <c r="D318" s="15" t="s">
        <v>595</v>
      </c>
      <c r="E318" s="15" t="s">
        <v>1051</v>
      </c>
      <c r="F318" s="15" t="s">
        <v>1052</v>
      </c>
      <c r="G318" s="5" t="s">
        <v>366</v>
      </c>
      <c r="H318" s="5" t="s">
        <v>6</v>
      </c>
      <c r="I318" s="5" t="s">
        <v>41</v>
      </c>
      <c r="J318" s="5" t="s">
        <v>8</v>
      </c>
      <c r="K318" s="5" t="s">
        <v>2</v>
      </c>
      <c r="L318" s="5" t="s">
        <v>12677</v>
      </c>
      <c r="M318" s="15" t="s">
        <v>42</v>
      </c>
      <c r="N318" s="15" t="s">
        <v>21856</v>
      </c>
      <c r="O318" s="15" t="s">
        <v>1053</v>
      </c>
      <c r="P318" s="15" t="s">
        <v>356</v>
      </c>
      <c r="Q318" s="15" t="s">
        <v>22807</v>
      </c>
      <c r="R318" s="15" t="s">
        <v>21805</v>
      </c>
      <c r="S318" s="15">
        <v>22494443</v>
      </c>
      <c r="T318" s="15"/>
      <c r="U318" s="15" t="s">
        <v>15854</v>
      </c>
      <c r="V318" s="15" t="s">
        <v>9186</v>
      </c>
      <c r="W318" s="4"/>
      <c r="X318" s="4" t="s">
        <v>41</v>
      </c>
      <c r="Y318" s="4" t="s">
        <v>1054</v>
      </c>
      <c r="Z318" s="4"/>
      <c r="AB318" s="25"/>
      <c r="AC318" s="25"/>
      <c r="AD318" s="25"/>
    </row>
    <row r="319" spans="1:30" x14ac:dyDescent="0.35">
      <c r="A319" s="15" t="s">
        <v>920</v>
      </c>
      <c r="B319" s="15" t="s">
        <v>7021</v>
      </c>
      <c r="D319" s="15" t="s">
        <v>1055</v>
      </c>
      <c r="E319" s="15" t="s">
        <v>1056</v>
      </c>
      <c r="F319" s="15" t="s">
        <v>17260</v>
      </c>
      <c r="G319" s="5" t="s">
        <v>55</v>
      </c>
      <c r="H319" s="5" t="s">
        <v>6</v>
      </c>
      <c r="I319" s="5" t="s">
        <v>41</v>
      </c>
      <c r="J319" s="5" t="s">
        <v>17</v>
      </c>
      <c r="K319" s="5" t="s">
        <v>4</v>
      </c>
      <c r="L319" s="5" t="s">
        <v>12708</v>
      </c>
      <c r="M319" s="15" t="s">
        <v>42</v>
      </c>
      <c r="N319" s="15" t="s">
        <v>21816</v>
      </c>
      <c r="O319" s="15" t="s">
        <v>719</v>
      </c>
      <c r="P319" s="15" t="s">
        <v>1057</v>
      </c>
      <c r="Q319" s="15" t="s">
        <v>22807</v>
      </c>
      <c r="R319" s="15" t="s">
        <v>22932</v>
      </c>
      <c r="S319" s="15">
        <v>21029049</v>
      </c>
      <c r="T319" s="15">
        <v>21029049</v>
      </c>
      <c r="U319" s="15" t="s">
        <v>15855</v>
      </c>
      <c r="V319" s="15" t="s">
        <v>13218</v>
      </c>
      <c r="W319" s="4"/>
      <c r="X319" s="4" t="s">
        <v>41</v>
      </c>
      <c r="Y319" s="4" t="s">
        <v>1058</v>
      </c>
      <c r="Z319" s="4"/>
      <c r="AB319" s="25"/>
      <c r="AC319" s="25"/>
      <c r="AD319" s="25"/>
    </row>
    <row r="320" spans="1:30" x14ac:dyDescent="0.35">
      <c r="A320" s="15" t="s">
        <v>8126</v>
      </c>
      <c r="B320" s="15" t="s">
        <v>1152</v>
      </c>
      <c r="D320" s="15" t="s">
        <v>1060</v>
      </c>
      <c r="E320" s="15" t="s">
        <v>1061</v>
      </c>
      <c r="F320" s="15" t="s">
        <v>14387</v>
      </c>
      <c r="G320" s="5" t="s">
        <v>366</v>
      </c>
      <c r="H320" s="5" t="s">
        <v>6</v>
      </c>
      <c r="I320" s="5" t="s">
        <v>41</v>
      </c>
      <c r="J320" s="5" t="s">
        <v>8</v>
      </c>
      <c r="K320" s="5" t="s">
        <v>4</v>
      </c>
      <c r="L320" s="5" t="s">
        <v>12679</v>
      </c>
      <c r="M320" s="15" t="s">
        <v>42</v>
      </c>
      <c r="N320" s="15" t="s">
        <v>21856</v>
      </c>
      <c r="O320" s="15" t="s">
        <v>1063</v>
      </c>
      <c r="P320" s="15" t="s">
        <v>1062</v>
      </c>
      <c r="Q320" s="15" t="s">
        <v>22807</v>
      </c>
      <c r="R320" s="15" t="s">
        <v>21168</v>
      </c>
      <c r="S320" s="15">
        <v>24184591</v>
      </c>
      <c r="T320" s="15">
        <v>24188675</v>
      </c>
      <c r="U320" s="15" t="s">
        <v>17487</v>
      </c>
      <c r="V320" s="15" t="s">
        <v>1064</v>
      </c>
      <c r="W320" s="4"/>
      <c r="X320" s="4" t="s">
        <v>41</v>
      </c>
      <c r="Y320" s="4" t="s">
        <v>1065</v>
      </c>
      <c r="Z320" s="4"/>
      <c r="AB320" s="25"/>
      <c r="AC320" s="25"/>
      <c r="AD320" s="25"/>
    </row>
    <row r="321" spans="1:30" x14ac:dyDescent="0.35">
      <c r="A321" s="15" t="s">
        <v>8127</v>
      </c>
      <c r="B321" s="15" t="s">
        <v>1156</v>
      </c>
      <c r="D321" s="15" t="s">
        <v>1066</v>
      </c>
      <c r="E321" s="15" t="s">
        <v>1067</v>
      </c>
      <c r="F321" s="15" t="s">
        <v>1068</v>
      </c>
      <c r="G321" s="5" t="s">
        <v>366</v>
      </c>
      <c r="H321" s="5" t="s">
        <v>6</v>
      </c>
      <c r="I321" s="5" t="s">
        <v>41</v>
      </c>
      <c r="J321" s="5" t="s">
        <v>8</v>
      </c>
      <c r="K321" s="5" t="s">
        <v>8</v>
      </c>
      <c r="L321" s="5" t="s">
        <v>15649</v>
      </c>
      <c r="M321" s="15" t="s">
        <v>42</v>
      </c>
      <c r="N321" s="15" t="s">
        <v>21856</v>
      </c>
      <c r="O321" s="15" t="s">
        <v>13219</v>
      </c>
      <c r="P321" s="15" t="s">
        <v>13219</v>
      </c>
      <c r="Q321" s="15" t="s">
        <v>22807</v>
      </c>
      <c r="R321" s="15" t="s">
        <v>21858</v>
      </c>
      <c r="S321" s="15">
        <v>24186391</v>
      </c>
      <c r="T321" s="15"/>
      <c r="U321" s="15" t="s">
        <v>15856</v>
      </c>
      <c r="V321" s="15" t="s">
        <v>9252</v>
      </c>
      <c r="W321" s="4"/>
      <c r="X321" s="4" t="s">
        <v>41</v>
      </c>
      <c r="Y321" s="4" t="s">
        <v>1069</v>
      </c>
      <c r="Z321" s="4"/>
      <c r="AB321" s="25"/>
      <c r="AC321" s="25"/>
      <c r="AD321" s="25"/>
    </row>
    <row r="322" spans="1:30" x14ac:dyDescent="0.35">
      <c r="A322" s="15" t="s">
        <v>1103</v>
      </c>
      <c r="B322" s="15" t="s">
        <v>1102</v>
      </c>
      <c r="D322" s="15" t="s">
        <v>1070</v>
      </c>
      <c r="E322" s="15" t="s">
        <v>1071</v>
      </c>
      <c r="F322" s="15" t="s">
        <v>1072</v>
      </c>
      <c r="G322" s="5" t="s">
        <v>55</v>
      </c>
      <c r="H322" s="5" t="s">
        <v>6</v>
      </c>
      <c r="I322" s="5" t="s">
        <v>41</v>
      </c>
      <c r="J322" s="5" t="s">
        <v>17</v>
      </c>
      <c r="K322" s="5" t="s">
        <v>4</v>
      </c>
      <c r="L322" s="5" t="s">
        <v>12708</v>
      </c>
      <c r="M322" s="15" t="s">
        <v>42</v>
      </c>
      <c r="N322" s="15" t="s">
        <v>21816</v>
      </c>
      <c r="O322" s="15" t="s">
        <v>719</v>
      </c>
      <c r="P322" s="15" t="s">
        <v>1072</v>
      </c>
      <c r="Q322" s="15" t="s">
        <v>22807</v>
      </c>
      <c r="R322" s="15" t="s">
        <v>1073</v>
      </c>
      <c r="S322" s="15">
        <v>24102104</v>
      </c>
      <c r="T322" s="15">
        <v>24102104</v>
      </c>
      <c r="U322" s="15" t="s">
        <v>15857</v>
      </c>
      <c r="V322" s="15" t="s">
        <v>13220</v>
      </c>
      <c r="W322" s="4"/>
      <c r="X322" s="4" t="s">
        <v>41</v>
      </c>
      <c r="Y322" s="4" t="s">
        <v>1074</v>
      </c>
      <c r="Z322" s="4"/>
      <c r="AB322" s="25"/>
      <c r="AC322" s="25"/>
      <c r="AD322" s="25"/>
    </row>
    <row r="323" spans="1:30" x14ac:dyDescent="0.35">
      <c r="A323" s="15" t="s">
        <v>1111</v>
      </c>
      <c r="B323" s="15" t="s">
        <v>283</v>
      </c>
      <c r="D323" s="15" t="s">
        <v>1076</v>
      </c>
      <c r="E323" s="15" t="s">
        <v>1077</v>
      </c>
      <c r="F323" s="15" t="s">
        <v>1078</v>
      </c>
      <c r="G323" s="5" t="s">
        <v>366</v>
      </c>
      <c r="H323" s="5" t="s">
        <v>6</v>
      </c>
      <c r="I323" s="5" t="s">
        <v>41</v>
      </c>
      <c r="J323" s="5" t="s">
        <v>8</v>
      </c>
      <c r="K323" s="5" t="s">
        <v>7</v>
      </c>
      <c r="L323" s="5" t="s">
        <v>12682</v>
      </c>
      <c r="M323" s="15" t="s">
        <v>42</v>
      </c>
      <c r="N323" s="15" t="s">
        <v>21856</v>
      </c>
      <c r="O323" s="15" t="s">
        <v>1079</v>
      </c>
      <c r="P323" s="15" t="s">
        <v>1079</v>
      </c>
      <c r="Q323" s="15" t="s">
        <v>22807</v>
      </c>
      <c r="R323" s="15" t="s">
        <v>7234</v>
      </c>
      <c r="S323" s="15">
        <v>24162454</v>
      </c>
      <c r="T323" s="15"/>
      <c r="U323" s="15" t="s">
        <v>15858</v>
      </c>
      <c r="V323" s="15" t="s">
        <v>9224</v>
      </c>
      <c r="W323" s="4"/>
      <c r="X323" s="4" t="s">
        <v>41</v>
      </c>
      <c r="Y323" s="4" t="s">
        <v>914</v>
      </c>
      <c r="Z323" s="4"/>
      <c r="AB323" s="25"/>
      <c r="AC323" s="25"/>
      <c r="AD323" s="25"/>
    </row>
    <row r="324" spans="1:30" x14ac:dyDescent="0.35">
      <c r="A324" s="15" t="s">
        <v>8128</v>
      </c>
      <c r="B324" s="15" t="s">
        <v>923</v>
      </c>
      <c r="D324" s="15" t="s">
        <v>8674</v>
      </c>
      <c r="E324" s="15" t="s">
        <v>1081</v>
      </c>
      <c r="F324" s="15" t="s">
        <v>1082</v>
      </c>
      <c r="G324" s="5" t="s">
        <v>366</v>
      </c>
      <c r="H324" s="5" t="s">
        <v>6</v>
      </c>
      <c r="I324" s="5" t="s">
        <v>41</v>
      </c>
      <c r="J324" s="5" t="s">
        <v>8</v>
      </c>
      <c r="K324" s="5" t="s">
        <v>4</v>
      </c>
      <c r="L324" s="5" t="s">
        <v>12679</v>
      </c>
      <c r="M324" s="15" t="s">
        <v>42</v>
      </c>
      <c r="N324" s="15" t="s">
        <v>21856</v>
      </c>
      <c r="O324" s="15" t="s">
        <v>1063</v>
      </c>
      <c r="P324" s="15" t="s">
        <v>1063</v>
      </c>
      <c r="Q324" s="15" t="s">
        <v>22807</v>
      </c>
      <c r="R324" s="15" t="s">
        <v>15865</v>
      </c>
      <c r="S324" s="15">
        <v>24188190</v>
      </c>
      <c r="T324" s="15"/>
      <c r="U324" s="15" t="s">
        <v>15859</v>
      </c>
      <c r="V324" s="15" t="s">
        <v>404</v>
      </c>
      <c r="W324" s="4"/>
      <c r="X324" s="4" t="s">
        <v>41</v>
      </c>
      <c r="Y324" s="4" t="s">
        <v>13205</v>
      </c>
      <c r="Z324" s="4" t="s">
        <v>41</v>
      </c>
      <c r="AA324" s="4" t="s">
        <v>7841</v>
      </c>
      <c r="AB324" s="25"/>
      <c r="AC324" s="25"/>
      <c r="AD324" s="25"/>
    </row>
    <row r="325" spans="1:30" x14ac:dyDescent="0.35">
      <c r="A325" s="15" t="s">
        <v>1025</v>
      </c>
      <c r="B325" s="15" t="s">
        <v>1024</v>
      </c>
      <c r="D325" s="15" t="s">
        <v>1083</v>
      </c>
      <c r="E325" s="15" t="s">
        <v>1084</v>
      </c>
      <c r="F325" s="15" t="s">
        <v>1085</v>
      </c>
      <c r="G325" s="5" t="s">
        <v>366</v>
      </c>
      <c r="H325" s="5" t="s">
        <v>6</v>
      </c>
      <c r="I325" s="5" t="s">
        <v>41</v>
      </c>
      <c r="J325" s="5" t="s">
        <v>8</v>
      </c>
      <c r="K325" s="5" t="s">
        <v>2</v>
      </c>
      <c r="L325" s="5" t="s">
        <v>12677</v>
      </c>
      <c r="M325" s="15" t="s">
        <v>42</v>
      </c>
      <c r="N325" s="15" t="s">
        <v>21856</v>
      </c>
      <c r="O325" s="15" t="s">
        <v>1053</v>
      </c>
      <c r="P325" s="15" t="s">
        <v>1086</v>
      </c>
      <c r="Q325" s="15" t="s">
        <v>22807</v>
      </c>
      <c r="R325" s="15" t="s">
        <v>15869</v>
      </c>
      <c r="S325" s="15">
        <v>22494567</v>
      </c>
      <c r="T325" s="15"/>
      <c r="U325" s="15" t="s">
        <v>15860</v>
      </c>
      <c r="V325" s="15" t="s">
        <v>612</v>
      </c>
      <c r="W325" s="4"/>
      <c r="X325" s="4" t="s">
        <v>41</v>
      </c>
      <c r="Y325" s="4" t="s">
        <v>181</v>
      </c>
      <c r="Z325" s="4"/>
      <c r="AB325" s="25"/>
      <c r="AC325" s="25"/>
      <c r="AD325" s="25"/>
    </row>
    <row r="326" spans="1:30" x14ac:dyDescent="0.35">
      <c r="A326" s="15" t="s">
        <v>1019</v>
      </c>
      <c r="B326" s="15" t="s">
        <v>1018</v>
      </c>
      <c r="D326" s="15" t="s">
        <v>1088</v>
      </c>
      <c r="E326" s="15" t="s">
        <v>1089</v>
      </c>
      <c r="F326" s="15" t="s">
        <v>7668</v>
      </c>
      <c r="G326" s="5" t="s">
        <v>366</v>
      </c>
      <c r="H326" s="5" t="s">
        <v>6</v>
      </c>
      <c r="I326" s="5" t="s">
        <v>41</v>
      </c>
      <c r="J326" s="5" t="s">
        <v>8</v>
      </c>
      <c r="K326" s="5" t="s">
        <v>4</v>
      </c>
      <c r="L326" s="5" t="s">
        <v>12679</v>
      </c>
      <c r="M326" s="15" t="s">
        <v>42</v>
      </c>
      <c r="N326" s="15" t="s">
        <v>21856</v>
      </c>
      <c r="O326" s="15" t="s">
        <v>1063</v>
      </c>
      <c r="P326" s="15" t="s">
        <v>1090</v>
      </c>
      <c r="Q326" s="15" t="s">
        <v>22807</v>
      </c>
      <c r="R326" s="15" t="s">
        <v>15863</v>
      </c>
      <c r="S326" s="15">
        <v>24185997</v>
      </c>
      <c r="T326" s="15">
        <v>24185660</v>
      </c>
      <c r="U326" s="15" t="s">
        <v>14535</v>
      </c>
      <c r="V326" s="15" t="s">
        <v>489</v>
      </c>
      <c r="W326" s="4"/>
      <c r="X326" s="4" t="s">
        <v>41</v>
      </c>
      <c r="Y326" s="4" t="s">
        <v>1091</v>
      </c>
      <c r="Z326" s="4"/>
      <c r="AB326" s="25"/>
      <c r="AC326" s="25"/>
      <c r="AD326" s="25"/>
    </row>
    <row r="327" spans="1:30" x14ac:dyDescent="0.35">
      <c r="A327" s="15" t="s">
        <v>1089</v>
      </c>
      <c r="B327" s="15" t="s">
        <v>1088</v>
      </c>
      <c r="D327" s="15" t="s">
        <v>1093</v>
      </c>
      <c r="E327" s="15" t="s">
        <v>1094</v>
      </c>
      <c r="F327" s="15" t="s">
        <v>1095</v>
      </c>
      <c r="G327" s="5" t="s">
        <v>366</v>
      </c>
      <c r="H327" s="5" t="s">
        <v>6</v>
      </c>
      <c r="I327" s="5" t="s">
        <v>41</v>
      </c>
      <c r="J327" s="5" t="s">
        <v>8</v>
      </c>
      <c r="K327" s="5" t="s">
        <v>3</v>
      </c>
      <c r="L327" s="5" t="s">
        <v>12678</v>
      </c>
      <c r="M327" s="15" t="s">
        <v>42</v>
      </c>
      <c r="N327" s="15" t="s">
        <v>21856</v>
      </c>
      <c r="O327" s="15" t="s">
        <v>1096</v>
      </c>
      <c r="P327" s="15" t="s">
        <v>1096</v>
      </c>
      <c r="Q327" s="15" t="s">
        <v>22807</v>
      </c>
      <c r="R327" s="15" t="s">
        <v>14536</v>
      </c>
      <c r="S327" s="15">
        <v>24186195</v>
      </c>
      <c r="T327" s="15"/>
      <c r="U327" s="15" t="s">
        <v>15861</v>
      </c>
      <c r="V327" s="15" t="s">
        <v>404</v>
      </c>
      <c r="W327" s="4"/>
      <c r="X327" s="4" t="s">
        <v>41</v>
      </c>
      <c r="Y327" s="4" t="s">
        <v>240</v>
      </c>
      <c r="Z327" s="4"/>
      <c r="AB327" s="25" t="s">
        <v>21118</v>
      </c>
      <c r="AC327" s="25"/>
      <c r="AD327" s="25"/>
    </row>
    <row r="328" spans="1:30" x14ac:dyDescent="0.35">
      <c r="A328" s="15" t="s">
        <v>1046</v>
      </c>
      <c r="B328" s="15" t="s">
        <v>1045</v>
      </c>
      <c r="D328" s="15" t="s">
        <v>1098</v>
      </c>
      <c r="E328" s="15" t="s">
        <v>1099</v>
      </c>
      <c r="F328" s="15" t="s">
        <v>1100</v>
      </c>
      <c r="G328" s="5" t="s">
        <v>366</v>
      </c>
      <c r="H328" s="5" t="s">
        <v>6</v>
      </c>
      <c r="I328" s="5" t="s">
        <v>41</v>
      </c>
      <c r="J328" s="5" t="s">
        <v>8</v>
      </c>
      <c r="K328" s="5" t="s">
        <v>3</v>
      </c>
      <c r="L328" s="5" t="s">
        <v>12678</v>
      </c>
      <c r="M328" s="15" t="s">
        <v>42</v>
      </c>
      <c r="N328" s="15" t="s">
        <v>21856</v>
      </c>
      <c r="O328" s="15" t="s">
        <v>1096</v>
      </c>
      <c r="P328" s="15" t="s">
        <v>9227</v>
      </c>
      <c r="Q328" s="15" t="s">
        <v>22807</v>
      </c>
      <c r="R328" s="15" t="s">
        <v>21156</v>
      </c>
      <c r="S328" s="15">
        <v>24169179</v>
      </c>
      <c r="T328" s="15">
        <v>24162141</v>
      </c>
      <c r="U328" s="15" t="s">
        <v>15862</v>
      </c>
      <c r="V328" s="15" t="s">
        <v>14537</v>
      </c>
      <c r="W328" s="4"/>
      <c r="X328" s="4" t="s">
        <v>41</v>
      </c>
      <c r="Y328" s="4" t="s">
        <v>1101</v>
      </c>
      <c r="Z328" s="4"/>
      <c r="AB328" s="25"/>
      <c r="AC328" s="25"/>
      <c r="AD328" s="25"/>
    </row>
    <row r="329" spans="1:30" x14ac:dyDescent="0.35">
      <c r="A329" s="15" t="s">
        <v>8130</v>
      </c>
      <c r="B329" s="15" t="s">
        <v>941</v>
      </c>
      <c r="D329" s="15" t="s">
        <v>1102</v>
      </c>
      <c r="E329" s="15" t="s">
        <v>1103</v>
      </c>
      <c r="F329" s="15" t="s">
        <v>1104</v>
      </c>
      <c r="G329" s="5" t="s">
        <v>366</v>
      </c>
      <c r="H329" s="5" t="s">
        <v>6</v>
      </c>
      <c r="I329" s="5" t="s">
        <v>41</v>
      </c>
      <c r="J329" s="5" t="s">
        <v>8</v>
      </c>
      <c r="K329" s="5" t="s">
        <v>4</v>
      </c>
      <c r="L329" s="5" t="s">
        <v>12679</v>
      </c>
      <c r="M329" s="15" t="s">
        <v>42</v>
      </c>
      <c r="N329" s="15" t="s">
        <v>21856</v>
      </c>
      <c r="O329" s="15" t="s">
        <v>1063</v>
      </c>
      <c r="P329" s="15" t="s">
        <v>1104</v>
      </c>
      <c r="Q329" s="15" t="s">
        <v>22807</v>
      </c>
      <c r="R329" s="15" t="s">
        <v>19305</v>
      </c>
      <c r="S329" s="15">
        <v>24188778</v>
      </c>
      <c r="T329" s="15"/>
      <c r="U329" s="15" t="s">
        <v>15864</v>
      </c>
      <c r="V329" s="15" t="s">
        <v>9245</v>
      </c>
      <c r="W329" s="4"/>
      <c r="X329" s="4" t="s">
        <v>41</v>
      </c>
      <c r="Y329" s="4" t="s">
        <v>13221</v>
      </c>
      <c r="Z329" s="4"/>
      <c r="AB329" s="25"/>
      <c r="AC329" s="25"/>
      <c r="AD329" s="25"/>
    </row>
    <row r="330" spans="1:30" x14ac:dyDescent="0.35">
      <c r="A330" s="15" t="s">
        <v>8132</v>
      </c>
      <c r="B330" s="15" t="s">
        <v>1172</v>
      </c>
      <c r="D330" s="15" t="s">
        <v>1106</v>
      </c>
      <c r="E330" s="15" t="s">
        <v>1107</v>
      </c>
      <c r="F330" s="15" t="s">
        <v>1108</v>
      </c>
      <c r="G330" s="5" t="s">
        <v>366</v>
      </c>
      <c r="H330" s="5" t="s">
        <v>6</v>
      </c>
      <c r="I330" s="5" t="s">
        <v>41</v>
      </c>
      <c r="J330" s="5" t="s">
        <v>17</v>
      </c>
      <c r="K330" s="5" t="s">
        <v>4</v>
      </c>
      <c r="L330" s="5" t="s">
        <v>12708</v>
      </c>
      <c r="M330" s="15" t="s">
        <v>42</v>
      </c>
      <c r="N330" s="15" t="s">
        <v>21816</v>
      </c>
      <c r="O330" s="15" t="s">
        <v>719</v>
      </c>
      <c r="P330" s="15" t="s">
        <v>1109</v>
      </c>
      <c r="Q330" s="15" t="s">
        <v>22807</v>
      </c>
      <c r="R330" s="15" t="s">
        <v>22933</v>
      </c>
      <c r="S330" s="15">
        <v>24184275</v>
      </c>
      <c r="T330" s="15"/>
      <c r="U330" s="15" t="s">
        <v>15866</v>
      </c>
      <c r="V330" s="15" t="s">
        <v>18605</v>
      </c>
      <c r="W330" s="4"/>
      <c r="X330" s="4" t="s">
        <v>41</v>
      </c>
      <c r="Y330" s="4" t="s">
        <v>1110</v>
      </c>
      <c r="Z330" s="4"/>
      <c r="AB330" s="25"/>
      <c r="AC330" s="25"/>
      <c r="AD330" s="25"/>
    </row>
    <row r="331" spans="1:30" x14ac:dyDescent="0.35">
      <c r="A331" s="15" t="s">
        <v>8134</v>
      </c>
      <c r="B331" s="15" t="s">
        <v>8135</v>
      </c>
      <c r="D331" s="15" t="s">
        <v>283</v>
      </c>
      <c r="E331" s="15" t="s">
        <v>1111</v>
      </c>
      <c r="F331" s="15" t="s">
        <v>8954</v>
      </c>
      <c r="G331" s="5" t="s">
        <v>366</v>
      </c>
      <c r="H331" s="5" t="s">
        <v>6</v>
      </c>
      <c r="I331" s="5" t="s">
        <v>41</v>
      </c>
      <c r="J331" s="5" t="s">
        <v>17</v>
      </c>
      <c r="K331" s="5" t="s">
        <v>4</v>
      </c>
      <c r="L331" s="5" t="s">
        <v>12708</v>
      </c>
      <c r="M331" s="15" t="s">
        <v>42</v>
      </c>
      <c r="N331" s="15" t="s">
        <v>21816</v>
      </c>
      <c r="O331" s="15" t="s">
        <v>719</v>
      </c>
      <c r="P331" s="15" t="s">
        <v>719</v>
      </c>
      <c r="Q331" s="15" t="s">
        <v>22807</v>
      </c>
      <c r="R331" s="15" t="s">
        <v>17458</v>
      </c>
      <c r="S331" s="15">
        <v>24184050</v>
      </c>
      <c r="T331" s="15"/>
      <c r="U331" s="15" t="s">
        <v>14538</v>
      </c>
      <c r="V331" s="15" t="s">
        <v>9246</v>
      </c>
      <c r="W331" s="4"/>
      <c r="X331" s="4" t="s">
        <v>41</v>
      </c>
      <c r="Y331" s="4" t="s">
        <v>13204</v>
      </c>
      <c r="Z331" s="4"/>
      <c r="AB331" s="25"/>
      <c r="AC331" s="25"/>
      <c r="AD331" s="25"/>
    </row>
    <row r="332" spans="1:30" x14ac:dyDescent="0.35">
      <c r="A332" s="15" t="s">
        <v>9250</v>
      </c>
      <c r="B332" s="15" t="s">
        <v>943</v>
      </c>
      <c r="D332" s="15" t="s">
        <v>680</v>
      </c>
      <c r="E332" s="15" t="s">
        <v>8799</v>
      </c>
      <c r="F332" s="15" t="s">
        <v>1113</v>
      </c>
      <c r="G332" s="5" t="s">
        <v>366</v>
      </c>
      <c r="H332" s="5" t="s">
        <v>6</v>
      </c>
      <c r="I332" s="5" t="s">
        <v>41</v>
      </c>
      <c r="J332" s="5" t="s">
        <v>8</v>
      </c>
      <c r="K332" s="5" t="s">
        <v>2</v>
      </c>
      <c r="L332" s="5" t="s">
        <v>12677</v>
      </c>
      <c r="M332" s="15" t="s">
        <v>42</v>
      </c>
      <c r="N332" s="15" t="s">
        <v>21856</v>
      </c>
      <c r="O332" s="15" t="s">
        <v>1053</v>
      </c>
      <c r="P332" s="15" t="s">
        <v>14277</v>
      </c>
      <c r="Q332" s="15" t="s">
        <v>22807</v>
      </c>
      <c r="R332" s="15" t="s">
        <v>8794</v>
      </c>
      <c r="S332" s="15">
        <v>22491087</v>
      </c>
      <c r="T332" s="15"/>
      <c r="U332" s="15" t="s">
        <v>14539</v>
      </c>
      <c r="V332" s="15" t="s">
        <v>14540</v>
      </c>
      <c r="W332" s="4"/>
      <c r="X332" s="4" t="s">
        <v>41</v>
      </c>
      <c r="Y332" s="4" t="s">
        <v>838</v>
      </c>
      <c r="Z332" s="4" t="s">
        <v>41</v>
      </c>
      <c r="AA332" s="4" t="s">
        <v>7877</v>
      </c>
      <c r="AB332" s="25" t="s">
        <v>21118</v>
      </c>
      <c r="AC332" s="25"/>
      <c r="AD332" s="25" t="s">
        <v>21118</v>
      </c>
    </row>
    <row r="333" spans="1:30" x14ac:dyDescent="0.35">
      <c r="A333" s="15" t="s">
        <v>1067</v>
      </c>
      <c r="B333" s="15" t="s">
        <v>1066</v>
      </c>
      <c r="D333" s="15" t="s">
        <v>1114</v>
      </c>
      <c r="E333" s="15" t="s">
        <v>1115</v>
      </c>
      <c r="F333" s="15" t="s">
        <v>1116</v>
      </c>
      <c r="G333" s="5" t="s">
        <v>366</v>
      </c>
      <c r="H333" s="5" t="s">
        <v>6</v>
      </c>
      <c r="I333" s="5" t="s">
        <v>41</v>
      </c>
      <c r="J333" s="5" t="s">
        <v>8</v>
      </c>
      <c r="K333" s="5" t="s">
        <v>2</v>
      </c>
      <c r="L333" s="5" t="s">
        <v>12677</v>
      </c>
      <c r="M333" s="15" t="s">
        <v>42</v>
      </c>
      <c r="N333" s="15" t="s">
        <v>21856</v>
      </c>
      <c r="O333" s="15" t="s">
        <v>1053</v>
      </c>
      <c r="P333" s="15" t="s">
        <v>1117</v>
      </c>
      <c r="Q333" s="15" t="s">
        <v>22807</v>
      </c>
      <c r="R333" s="15" t="s">
        <v>21169</v>
      </c>
      <c r="S333" s="15">
        <v>22492365</v>
      </c>
      <c r="T333" s="15"/>
      <c r="U333" s="15" t="s">
        <v>19306</v>
      </c>
      <c r="V333" s="15" t="s">
        <v>9183</v>
      </c>
      <c r="W333" s="4"/>
      <c r="X333" s="4" t="s">
        <v>41</v>
      </c>
      <c r="Y333" s="4" t="s">
        <v>1118</v>
      </c>
      <c r="Z333" s="4"/>
      <c r="AB333" s="25"/>
      <c r="AC333" s="25"/>
      <c r="AD333" s="25"/>
    </row>
    <row r="334" spans="1:30" x14ac:dyDescent="0.35">
      <c r="A334" s="15" t="s">
        <v>8136</v>
      </c>
      <c r="B334" s="15" t="s">
        <v>8138</v>
      </c>
      <c r="D334" s="15" t="s">
        <v>1119</v>
      </c>
      <c r="E334" s="15" t="s">
        <v>1120</v>
      </c>
      <c r="F334" s="15" t="s">
        <v>1121</v>
      </c>
      <c r="G334" s="5" t="s">
        <v>366</v>
      </c>
      <c r="H334" s="5" t="s">
        <v>6</v>
      </c>
      <c r="I334" s="5" t="s">
        <v>41</v>
      </c>
      <c r="J334" s="5" t="s">
        <v>8</v>
      </c>
      <c r="K334" s="5" t="s">
        <v>4</v>
      </c>
      <c r="L334" s="5" t="s">
        <v>12679</v>
      </c>
      <c r="M334" s="15" t="s">
        <v>42</v>
      </c>
      <c r="N334" s="15" t="s">
        <v>21856</v>
      </c>
      <c r="O334" s="15" t="s">
        <v>1063</v>
      </c>
      <c r="P334" s="15" t="s">
        <v>1121</v>
      </c>
      <c r="Q334" s="15" t="s">
        <v>22807</v>
      </c>
      <c r="R334" s="15" t="s">
        <v>22934</v>
      </c>
      <c r="S334" s="15">
        <v>24189123</v>
      </c>
      <c r="T334" s="15"/>
      <c r="U334" s="15" t="s">
        <v>15868</v>
      </c>
      <c r="V334" s="15" t="s">
        <v>468</v>
      </c>
      <c r="W334" s="4"/>
      <c r="X334" s="4" t="s">
        <v>41</v>
      </c>
      <c r="Y334" s="4" t="s">
        <v>1122</v>
      </c>
      <c r="Z334" s="4"/>
      <c r="AB334" s="25"/>
      <c r="AC334" s="25"/>
      <c r="AD334" s="25"/>
    </row>
    <row r="335" spans="1:30" x14ac:dyDescent="0.35">
      <c r="A335" s="15" t="s">
        <v>1127</v>
      </c>
      <c r="B335" s="15" t="s">
        <v>1126</v>
      </c>
      <c r="D335" s="15" t="s">
        <v>1124</v>
      </c>
      <c r="E335" s="15" t="s">
        <v>8122</v>
      </c>
      <c r="F335" s="15" t="s">
        <v>9237</v>
      </c>
      <c r="G335" s="5" t="s">
        <v>366</v>
      </c>
      <c r="H335" s="5" t="s">
        <v>6</v>
      </c>
      <c r="I335" s="5" t="s">
        <v>41</v>
      </c>
      <c r="J335" s="5" t="s">
        <v>8</v>
      </c>
      <c r="K335" s="5" t="s">
        <v>4</v>
      </c>
      <c r="L335" s="5" t="s">
        <v>12679</v>
      </c>
      <c r="M335" s="15" t="s">
        <v>42</v>
      </c>
      <c r="N335" s="15" t="s">
        <v>21856</v>
      </c>
      <c r="O335" s="15" t="s">
        <v>1063</v>
      </c>
      <c r="P335" s="15" t="s">
        <v>79</v>
      </c>
      <c r="Q335" s="15" t="s">
        <v>22807</v>
      </c>
      <c r="R335" s="15" t="s">
        <v>22935</v>
      </c>
      <c r="S335" s="15">
        <v>24183176</v>
      </c>
      <c r="T335" s="15"/>
      <c r="U335" s="15" t="s">
        <v>18606</v>
      </c>
      <c r="V335" s="15" t="s">
        <v>9238</v>
      </c>
      <c r="W335" s="4"/>
      <c r="X335" s="4" t="s">
        <v>41</v>
      </c>
      <c r="Y335" s="4" t="s">
        <v>7940</v>
      </c>
      <c r="Z335" s="4"/>
      <c r="AB335" s="25"/>
      <c r="AC335" s="25"/>
      <c r="AD335" s="25"/>
    </row>
    <row r="336" spans="1:30" x14ac:dyDescent="0.35">
      <c r="A336" s="15" t="s">
        <v>889</v>
      </c>
      <c r="B336" s="15" t="s">
        <v>618</v>
      </c>
      <c r="D336" s="15" t="s">
        <v>1126</v>
      </c>
      <c r="E336" s="15" t="s">
        <v>1127</v>
      </c>
      <c r="F336" s="15" t="s">
        <v>1128</v>
      </c>
      <c r="G336" s="5" t="s">
        <v>366</v>
      </c>
      <c r="H336" s="5" t="s">
        <v>6</v>
      </c>
      <c r="I336" s="5" t="s">
        <v>41</v>
      </c>
      <c r="J336" s="5" t="s">
        <v>8</v>
      </c>
      <c r="K336" s="5" t="s">
        <v>2</v>
      </c>
      <c r="L336" s="5" t="s">
        <v>12677</v>
      </c>
      <c r="M336" s="15" t="s">
        <v>42</v>
      </c>
      <c r="N336" s="15" t="s">
        <v>21856</v>
      </c>
      <c r="O336" s="15" t="s">
        <v>1053</v>
      </c>
      <c r="P336" s="15" t="s">
        <v>1128</v>
      </c>
      <c r="Q336" s="15" t="s">
        <v>22807</v>
      </c>
      <c r="R336" s="15" t="s">
        <v>22936</v>
      </c>
      <c r="S336" s="15">
        <v>22493173</v>
      </c>
      <c r="T336" s="15"/>
      <c r="U336" s="15" t="s">
        <v>17488</v>
      </c>
      <c r="V336" s="15" t="s">
        <v>9254</v>
      </c>
      <c r="W336" s="4"/>
      <c r="X336" s="4" t="s">
        <v>41</v>
      </c>
      <c r="Y336" s="4" t="s">
        <v>1129</v>
      </c>
      <c r="Z336" s="4"/>
      <c r="AB336" s="25"/>
      <c r="AC336" s="25"/>
      <c r="AD336" s="25"/>
    </row>
    <row r="337" spans="1:30" x14ac:dyDescent="0.35">
      <c r="A337" s="15" t="s">
        <v>8141</v>
      </c>
      <c r="B337" s="15" t="s">
        <v>944</v>
      </c>
      <c r="D337" s="15" t="s">
        <v>1131</v>
      </c>
      <c r="E337" s="15" t="s">
        <v>1132</v>
      </c>
      <c r="F337" s="15" t="s">
        <v>1133</v>
      </c>
      <c r="G337" s="5" t="s">
        <v>366</v>
      </c>
      <c r="H337" s="5" t="s">
        <v>7</v>
      </c>
      <c r="I337" s="5" t="s">
        <v>41</v>
      </c>
      <c r="J337" s="5" t="s">
        <v>940</v>
      </c>
      <c r="K337" s="5" t="s">
        <v>5</v>
      </c>
      <c r="L337" s="5" t="s">
        <v>12726</v>
      </c>
      <c r="M337" s="15" t="s">
        <v>42</v>
      </c>
      <c r="N337" s="15" t="s">
        <v>21853</v>
      </c>
      <c r="O337" s="15" t="s">
        <v>748</v>
      </c>
      <c r="P337" s="15" t="s">
        <v>550</v>
      </c>
      <c r="Q337" s="15" t="s">
        <v>22807</v>
      </c>
      <c r="R337" s="15" t="s">
        <v>18607</v>
      </c>
      <c r="S337" s="15">
        <v>24190453</v>
      </c>
      <c r="T337" s="15"/>
      <c r="U337" s="15" t="s">
        <v>17489</v>
      </c>
      <c r="V337" s="15" t="s">
        <v>9185</v>
      </c>
      <c r="W337" s="4"/>
      <c r="X337" s="4" t="s">
        <v>41</v>
      </c>
      <c r="Y337" s="4" t="s">
        <v>1134</v>
      </c>
      <c r="Z337" s="4"/>
      <c r="AB337" s="25"/>
      <c r="AC337" s="25"/>
      <c r="AD337" s="25"/>
    </row>
    <row r="338" spans="1:30" x14ac:dyDescent="0.35">
      <c r="A338" s="15" t="s">
        <v>8143</v>
      </c>
      <c r="B338" s="15" t="s">
        <v>60</v>
      </c>
      <c r="D338" s="15" t="s">
        <v>614</v>
      </c>
      <c r="E338" s="15" t="s">
        <v>8125</v>
      </c>
      <c r="F338" s="15" t="s">
        <v>8790</v>
      </c>
      <c r="G338" s="5" t="s">
        <v>366</v>
      </c>
      <c r="H338" s="5" t="s">
        <v>7</v>
      </c>
      <c r="I338" s="5" t="s">
        <v>41</v>
      </c>
      <c r="J338" s="5" t="s">
        <v>940</v>
      </c>
      <c r="K338" s="5" t="s">
        <v>4</v>
      </c>
      <c r="L338" s="5" t="s">
        <v>12725</v>
      </c>
      <c r="M338" s="15" t="s">
        <v>42</v>
      </c>
      <c r="N338" s="15" t="s">
        <v>21853</v>
      </c>
      <c r="O338" s="15" t="s">
        <v>21860</v>
      </c>
      <c r="P338" s="15" t="s">
        <v>255</v>
      </c>
      <c r="Q338" s="15" t="s">
        <v>22807</v>
      </c>
      <c r="R338" s="15" t="s">
        <v>18608</v>
      </c>
      <c r="S338" s="15">
        <v>24287335</v>
      </c>
      <c r="T338" s="15">
        <v>88171949</v>
      </c>
      <c r="U338" s="15" t="s">
        <v>17490</v>
      </c>
      <c r="V338" s="15" t="s">
        <v>9242</v>
      </c>
      <c r="W338" s="4"/>
      <c r="X338" s="4"/>
      <c r="Y338" s="4"/>
      <c r="Z338" s="4"/>
      <c r="AB338" s="25"/>
      <c r="AC338" s="25"/>
      <c r="AD338" s="25"/>
    </row>
    <row r="339" spans="1:30" x14ac:dyDescent="0.35">
      <c r="A339" s="15" t="s">
        <v>1175</v>
      </c>
      <c r="B339" s="15" t="s">
        <v>1174</v>
      </c>
      <c r="D339" s="15" t="s">
        <v>171</v>
      </c>
      <c r="E339" s="15" t="s">
        <v>1135</v>
      </c>
      <c r="F339" s="15" t="s">
        <v>1109</v>
      </c>
      <c r="G339" s="5" t="s">
        <v>366</v>
      </c>
      <c r="H339" s="5" t="s">
        <v>7</v>
      </c>
      <c r="I339" s="5" t="s">
        <v>41</v>
      </c>
      <c r="J339" s="5" t="s">
        <v>940</v>
      </c>
      <c r="K339" s="5" t="s">
        <v>2</v>
      </c>
      <c r="L339" s="5" t="s">
        <v>12723</v>
      </c>
      <c r="M339" s="15" t="s">
        <v>42</v>
      </c>
      <c r="N339" s="15" t="s">
        <v>21853</v>
      </c>
      <c r="O339" s="15" t="s">
        <v>1109</v>
      </c>
      <c r="P339" s="15" t="s">
        <v>1109</v>
      </c>
      <c r="Q339" s="15" t="s">
        <v>22807</v>
      </c>
      <c r="R339" s="15" t="s">
        <v>19914</v>
      </c>
      <c r="S339" s="15">
        <v>24190264</v>
      </c>
      <c r="T339" s="15"/>
      <c r="U339" s="15" t="s">
        <v>18609</v>
      </c>
      <c r="V339" s="15" t="s">
        <v>19307</v>
      </c>
      <c r="W339" s="4"/>
      <c r="X339" s="4" t="s">
        <v>41</v>
      </c>
      <c r="Y339" s="4" t="s">
        <v>1136</v>
      </c>
      <c r="Z339" s="4"/>
      <c r="AB339" s="25"/>
      <c r="AC339" s="25"/>
      <c r="AD339" s="25"/>
    </row>
    <row r="340" spans="1:30" x14ac:dyDescent="0.35">
      <c r="A340" s="15" t="s">
        <v>9258</v>
      </c>
      <c r="B340" s="15" t="s">
        <v>1178</v>
      </c>
      <c r="D340" s="15" t="s">
        <v>297</v>
      </c>
      <c r="E340" s="15" t="s">
        <v>1138</v>
      </c>
      <c r="F340" s="15" t="s">
        <v>13222</v>
      </c>
      <c r="G340" s="5" t="s">
        <v>366</v>
      </c>
      <c r="H340" s="5" t="s">
        <v>7</v>
      </c>
      <c r="I340" s="5" t="s">
        <v>41</v>
      </c>
      <c r="J340" s="5" t="s">
        <v>940</v>
      </c>
      <c r="K340" s="5" t="s">
        <v>3</v>
      </c>
      <c r="L340" s="5" t="s">
        <v>12724</v>
      </c>
      <c r="M340" s="15" t="s">
        <v>42</v>
      </c>
      <c r="N340" s="15" t="s">
        <v>21853</v>
      </c>
      <c r="O340" s="15" t="s">
        <v>688</v>
      </c>
      <c r="P340" s="15" t="s">
        <v>688</v>
      </c>
      <c r="Q340" s="15" t="s">
        <v>22807</v>
      </c>
      <c r="R340" s="15" t="s">
        <v>21162</v>
      </c>
      <c r="S340" s="15">
        <v>24190384</v>
      </c>
      <c r="T340" s="15"/>
      <c r="U340" s="15" t="s">
        <v>15870</v>
      </c>
      <c r="V340" s="15" t="s">
        <v>9260</v>
      </c>
      <c r="W340" s="4"/>
      <c r="X340" s="4" t="s">
        <v>41</v>
      </c>
      <c r="Y340" s="4" t="s">
        <v>1139</v>
      </c>
      <c r="Z340" s="4"/>
      <c r="AB340" s="25"/>
      <c r="AC340" s="25"/>
      <c r="AD340" s="25"/>
    </row>
    <row r="341" spans="1:30" x14ac:dyDescent="0.35">
      <c r="A341" s="15" t="s">
        <v>1041</v>
      </c>
      <c r="B341" s="15" t="s">
        <v>1040</v>
      </c>
      <c r="D341" s="15" t="s">
        <v>395</v>
      </c>
      <c r="E341" s="15" t="s">
        <v>8149</v>
      </c>
      <c r="F341" s="15" t="s">
        <v>546</v>
      </c>
      <c r="G341" s="5" t="s">
        <v>366</v>
      </c>
      <c r="H341" s="5" t="s">
        <v>8</v>
      </c>
      <c r="I341" s="5" t="s">
        <v>41</v>
      </c>
      <c r="J341" s="5" t="s">
        <v>940</v>
      </c>
      <c r="K341" s="5" t="s">
        <v>6</v>
      </c>
      <c r="L341" s="5" t="s">
        <v>12727</v>
      </c>
      <c r="M341" s="15" t="s">
        <v>42</v>
      </c>
      <c r="N341" s="15" t="s">
        <v>21853</v>
      </c>
      <c r="O341" s="15" t="s">
        <v>21861</v>
      </c>
      <c r="P341" s="15" t="s">
        <v>546</v>
      </c>
      <c r="Q341" s="15" t="s">
        <v>22807</v>
      </c>
      <c r="R341" s="15" t="s">
        <v>22937</v>
      </c>
      <c r="S341" s="15">
        <v>24160427</v>
      </c>
      <c r="T341" s="15">
        <v>24160427</v>
      </c>
      <c r="U341" s="15" t="s">
        <v>21170</v>
      </c>
      <c r="V341" s="15" t="s">
        <v>9266</v>
      </c>
      <c r="W341" s="4"/>
      <c r="X341" s="4"/>
      <c r="Y341" s="4"/>
      <c r="Z341" s="4"/>
      <c r="AB341" s="25"/>
      <c r="AC341" s="25"/>
      <c r="AD341" s="25"/>
    </row>
    <row r="342" spans="1:30" x14ac:dyDescent="0.35">
      <c r="A342" s="15" t="s">
        <v>8144</v>
      </c>
      <c r="B342" s="15" t="s">
        <v>986</v>
      </c>
      <c r="D342" s="15" t="s">
        <v>1142</v>
      </c>
      <c r="E342" s="15" t="s">
        <v>9180</v>
      </c>
      <c r="F342" s="15" t="s">
        <v>9181</v>
      </c>
      <c r="G342" s="5" t="s">
        <v>366</v>
      </c>
      <c r="H342" s="5" t="s">
        <v>7</v>
      </c>
      <c r="I342" s="5" t="s">
        <v>41</v>
      </c>
      <c r="J342" s="5" t="s">
        <v>940</v>
      </c>
      <c r="K342" s="5" t="s">
        <v>5</v>
      </c>
      <c r="L342" s="5" t="s">
        <v>12726</v>
      </c>
      <c r="M342" s="15" t="s">
        <v>42</v>
      </c>
      <c r="N342" s="15" t="s">
        <v>21853</v>
      </c>
      <c r="O342" s="15" t="s">
        <v>748</v>
      </c>
      <c r="P342" s="15" t="s">
        <v>9181</v>
      </c>
      <c r="Q342" s="15" t="s">
        <v>22807</v>
      </c>
      <c r="R342" s="15" t="s">
        <v>22938</v>
      </c>
      <c r="S342" s="15">
        <v>85230170</v>
      </c>
      <c r="T342" s="15"/>
      <c r="U342" s="15" t="s">
        <v>17491</v>
      </c>
      <c r="V342" s="15" t="s">
        <v>18610</v>
      </c>
      <c r="W342" s="4"/>
      <c r="X342" s="4"/>
      <c r="Y342" s="4"/>
      <c r="Z342" s="4"/>
      <c r="AB342" s="25"/>
      <c r="AC342" s="25"/>
      <c r="AD342" s="25"/>
    </row>
    <row r="343" spans="1:30" x14ac:dyDescent="0.35">
      <c r="A343" s="15" t="s">
        <v>1135</v>
      </c>
      <c r="B343" s="15" t="s">
        <v>171</v>
      </c>
      <c r="D343" s="15" t="s">
        <v>1143</v>
      </c>
      <c r="E343" s="15" t="s">
        <v>9188</v>
      </c>
      <c r="F343" s="15" t="s">
        <v>9189</v>
      </c>
      <c r="G343" s="5" t="s">
        <v>366</v>
      </c>
      <c r="H343" s="5" t="s">
        <v>8</v>
      </c>
      <c r="I343" s="5" t="s">
        <v>41</v>
      </c>
      <c r="J343" s="5" t="s">
        <v>940</v>
      </c>
      <c r="K343" s="5" t="s">
        <v>4</v>
      </c>
      <c r="L343" s="5" t="s">
        <v>12725</v>
      </c>
      <c r="M343" s="15" t="s">
        <v>42</v>
      </c>
      <c r="N343" s="15" t="s">
        <v>21853</v>
      </c>
      <c r="O343" s="15" t="s">
        <v>21860</v>
      </c>
      <c r="P343" s="15" t="s">
        <v>9190</v>
      </c>
      <c r="Q343" s="15" t="s">
        <v>22807</v>
      </c>
      <c r="R343" s="15" t="s">
        <v>9191</v>
      </c>
      <c r="S343" s="15">
        <v>72830959</v>
      </c>
      <c r="T343" s="15"/>
      <c r="U343" s="15" t="s">
        <v>17492</v>
      </c>
      <c r="V343" s="15" t="s">
        <v>9192</v>
      </c>
      <c r="W343" s="4"/>
      <c r="X343" s="4"/>
      <c r="Y343" s="4"/>
      <c r="Z343" s="4"/>
      <c r="AB343" s="25"/>
      <c r="AC343" s="25"/>
      <c r="AD343" s="25"/>
    </row>
    <row r="344" spans="1:30" x14ac:dyDescent="0.35">
      <c r="A344" s="15" t="s">
        <v>1138</v>
      </c>
      <c r="B344" s="15" t="s">
        <v>297</v>
      </c>
      <c r="D344" s="15" t="s">
        <v>1144</v>
      </c>
      <c r="E344" s="15" t="s">
        <v>8094</v>
      </c>
      <c r="F344" s="15" t="s">
        <v>9193</v>
      </c>
      <c r="G344" s="5" t="s">
        <v>366</v>
      </c>
      <c r="H344" s="5" t="s">
        <v>8</v>
      </c>
      <c r="I344" s="5" t="s">
        <v>41</v>
      </c>
      <c r="J344" s="5" t="s">
        <v>940</v>
      </c>
      <c r="K344" s="5" t="s">
        <v>6</v>
      </c>
      <c r="L344" s="5" t="s">
        <v>12727</v>
      </c>
      <c r="M344" s="15" t="s">
        <v>42</v>
      </c>
      <c r="N344" s="15" t="s">
        <v>21853</v>
      </c>
      <c r="O344" s="15" t="s">
        <v>21861</v>
      </c>
      <c r="P344" s="15" t="s">
        <v>8095</v>
      </c>
      <c r="Q344" s="15" t="s">
        <v>22807</v>
      </c>
      <c r="R344" s="15" t="s">
        <v>9274</v>
      </c>
      <c r="S344" s="15">
        <v>26451186</v>
      </c>
      <c r="T344" s="15"/>
      <c r="U344" s="15" t="s">
        <v>17493</v>
      </c>
      <c r="V344" s="15" t="s">
        <v>9194</v>
      </c>
      <c r="W344" s="4"/>
      <c r="X344" s="4"/>
      <c r="Y344" s="4"/>
      <c r="Z344" s="4"/>
      <c r="AB344" s="25"/>
      <c r="AC344" s="25"/>
      <c r="AD344" s="25"/>
    </row>
    <row r="345" spans="1:30" x14ac:dyDescent="0.35">
      <c r="A345" s="15" t="s">
        <v>9261</v>
      </c>
      <c r="B345" s="15" t="s">
        <v>9262</v>
      </c>
      <c r="D345" s="15" t="s">
        <v>1146</v>
      </c>
      <c r="E345" s="15" t="s">
        <v>1147</v>
      </c>
      <c r="F345" s="15" t="s">
        <v>1148</v>
      </c>
      <c r="G345" s="5" t="s">
        <v>366</v>
      </c>
      <c r="H345" s="5" t="s">
        <v>7</v>
      </c>
      <c r="I345" s="5" t="s">
        <v>41</v>
      </c>
      <c r="J345" s="5" t="s">
        <v>940</v>
      </c>
      <c r="K345" s="5" t="s">
        <v>4</v>
      </c>
      <c r="L345" s="5" t="s">
        <v>12725</v>
      </c>
      <c r="M345" s="15" t="s">
        <v>42</v>
      </c>
      <c r="N345" s="15" t="s">
        <v>21853</v>
      </c>
      <c r="O345" s="15" t="s">
        <v>21860</v>
      </c>
      <c r="P345" s="15" t="s">
        <v>7201</v>
      </c>
      <c r="Q345" s="15" t="s">
        <v>22807</v>
      </c>
      <c r="R345" s="15" t="s">
        <v>1149</v>
      </c>
      <c r="S345" s="15">
        <v>88860091</v>
      </c>
      <c r="T345" s="15"/>
      <c r="U345" s="15" t="s">
        <v>19308</v>
      </c>
      <c r="V345" s="15" t="s">
        <v>484</v>
      </c>
      <c r="W345" s="4"/>
      <c r="X345" s="4" t="s">
        <v>41</v>
      </c>
      <c r="Y345" s="4" t="s">
        <v>1150</v>
      </c>
      <c r="Z345" s="4"/>
      <c r="AB345" s="25"/>
      <c r="AC345" s="25"/>
      <c r="AD345" s="25"/>
    </row>
    <row r="346" spans="1:30" x14ac:dyDescent="0.35">
      <c r="A346" s="15" t="s">
        <v>8145</v>
      </c>
      <c r="B346" s="15" t="s">
        <v>1179</v>
      </c>
      <c r="D346" s="15" t="s">
        <v>1152</v>
      </c>
      <c r="E346" s="15" t="s">
        <v>8126</v>
      </c>
      <c r="F346" s="15" t="s">
        <v>9243</v>
      </c>
      <c r="G346" s="5" t="s">
        <v>366</v>
      </c>
      <c r="H346" s="5" t="s">
        <v>8</v>
      </c>
      <c r="I346" s="5" t="s">
        <v>41</v>
      </c>
      <c r="J346" s="5" t="s">
        <v>940</v>
      </c>
      <c r="K346" s="5" t="s">
        <v>6</v>
      </c>
      <c r="L346" s="5" t="s">
        <v>12727</v>
      </c>
      <c r="M346" s="15" t="s">
        <v>42</v>
      </c>
      <c r="N346" s="15" t="s">
        <v>21853</v>
      </c>
      <c r="O346" s="15" t="s">
        <v>21861</v>
      </c>
      <c r="P346" s="15" t="s">
        <v>9243</v>
      </c>
      <c r="Q346" s="15" t="s">
        <v>22807</v>
      </c>
      <c r="R346" s="15" t="s">
        <v>22939</v>
      </c>
      <c r="S346" s="15">
        <v>27793169</v>
      </c>
      <c r="T346" s="15"/>
      <c r="U346" s="15" t="s">
        <v>15871</v>
      </c>
      <c r="V346" s="15" t="s">
        <v>222</v>
      </c>
      <c r="W346" s="4"/>
      <c r="X346" s="4" t="s">
        <v>41</v>
      </c>
      <c r="Y346" s="4" t="s">
        <v>7477</v>
      </c>
      <c r="Z346" s="4"/>
      <c r="AB346" s="25"/>
      <c r="AC346" s="25"/>
      <c r="AD346" s="25"/>
    </row>
    <row r="347" spans="1:30" x14ac:dyDescent="0.35">
      <c r="A347" s="15" t="s">
        <v>893</v>
      </c>
      <c r="B347" s="15" t="s">
        <v>892</v>
      </c>
      <c r="D347" s="15" t="s">
        <v>1154</v>
      </c>
      <c r="E347" s="15" t="s">
        <v>9208</v>
      </c>
      <c r="F347" s="15" t="s">
        <v>9209</v>
      </c>
      <c r="G347" s="5" t="s">
        <v>366</v>
      </c>
      <c r="H347" s="5" t="s">
        <v>7</v>
      </c>
      <c r="I347" s="5" t="s">
        <v>41</v>
      </c>
      <c r="J347" s="5" t="s">
        <v>940</v>
      </c>
      <c r="K347" s="5" t="s">
        <v>3</v>
      </c>
      <c r="L347" s="5" t="s">
        <v>12724</v>
      </c>
      <c r="M347" s="15" t="s">
        <v>42</v>
      </c>
      <c r="N347" s="15" t="s">
        <v>21853</v>
      </c>
      <c r="O347" s="15" t="s">
        <v>688</v>
      </c>
      <c r="P347" s="15" t="s">
        <v>9209</v>
      </c>
      <c r="Q347" s="15" t="s">
        <v>22807</v>
      </c>
      <c r="R347" s="15" t="s">
        <v>19915</v>
      </c>
      <c r="S347" s="15">
        <v>83208144</v>
      </c>
      <c r="T347" s="15"/>
      <c r="U347" s="15" t="s">
        <v>19309</v>
      </c>
      <c r="V347" s="15" t="s">
        <v>9210</v>
      </c>
      <c r="W347" s="4"/>
      <c r="X347" s="4"/>
      <c r="Y347" s="4"/>
      <c r="Z347" s="4"/>
      <c r="AB347" s="25"/>
      <c r="AC347" s="25"/>
      <c r="AD347" s="25"/>
    </row>
    <row r="348" spans="1:30" x14ac:dyDescent="0.35">
      <c r="A348" s="15" t="s">
        <v>8147</v>
      </c>
      <c r="B348" s="15" t="s">
        <v>8148</v>
      </c>
      <c r="D348" s="15" t="s">
        <v>1156</v>
      </c>
      <c r="E348" s="15" t="s">
        <v>8127</v>
      </c>
      <c r="F348" s="15" t="s">
        <v>343</v>
      </c>
      <c r="G348" s="5" t="s">
        <v>366</v>
      </c>
      <c r="H348" s="5" t="s">
        <v>7</v>
      </c>
      <c r="I348" s="5" t="s">
        <v>41</v>
      </c>
      <c r="J348" s="5" t="s">
        <v>940</v>
      </c>
      <c r="K348" s="5" t="s">
        <v>2</v>
      </c>
      <c r="L348" s="5" t="s">
        <v>12723</v>
      </c>
      <c r="M348" s="15" t="s">
        <v>42</v>
      </c>
      <c r="N348" s="15" t="s">
        <v>21853</v>
      </c>
      <c r="O348" s="15" t="s">
        <v>1109</v>
      </c>
      <c r="P348" s="15" t="s">
        <v>343</v>
      </c>
      <c r="Q348" s="15" t="s">
        <v>22807</v>
      </c>
      <c r="R348" s="15" t="s">
        <v>22940</v>
      </c>
      <c r="S348" s="15">
        <v>24190045</v>
      </c>
      <c r="T348" s="15">
        <v>83328488</v>
      </c>
      <c r="U348" s="15" t="s">
        <v>18611</v>
      </c>
      <c r="V348" s="15" t="s">
        <v>9244</v>
      </c>
      <c r="W348" s="4"/>
      <c r="X348" s="4" t="s">
        <v>41</v>
      </c>
      <c r="Y348" s="4" t="s">
        <v>7679</v>
      </c>
      <c r="Z348" s="4"/>
      <c r="AB348" s="25"/>
      <c r="AC348" s="25"/>
      <c r="AD348" s="25"/>
    </row>
    <row r="349" spans="1:30" x14ac:dyDescent="0.35">
      <c r="A349" s="15" t="s">
        <v>945</v>
      </c>
      <c r="B349" s="15" t="s">
        <v>7667</v>
      </c>
      <c r="D349" s="15" t="s">
        <v>1158</v>
      </c>
      <c r="E349" s="15" t="s">
        <v>9225</v>
      </c>
      <c r="F349" s="15" t="s">
        <v>766</v>
      </c>
      <c r="G349" s="5" t="s">
        <v>366</v>
      </c>
      <c r="H349" s="5" t="s">
        <v>8</v>
      </c>
      <c r="I349" s="5" t="s">
        <v>41</v>
      </c>
      <c r="J349" s="5" t="s">
        <v>940</v>
      </c>
      <c r="K349" s="5" t="s">
        <v>6</v>
      </c>
      <c r="L349" s="5" t="s">
        <v>12727</v>
      </c>
      <c r="M349" s="15" t="s">
        <v>42</v>
      </c>
      <c r="N349" s="15" t="s">
        <v>21853</v>
      </c>
      <c r="O349" s="15" t="s">
        <v>21861</v>
      </c>
      <c r="P349" s="15" t="s">
        <v>766</v>
      </c>
      <c r="Q349" s="15" t="s">
        <v>22807</v>
      </c>
      <c r="R349" s="15" t="s">
        <v>21171</v>
      </c>
      <c r="S349" s="15">
        <v>83122082</v>
      </c>
      <c r="T349" s="15"/>
      <c r="U349" s="15" t="s">
        <v>19916</v>
      </c>
      <c r="V349" s="15" t="s">
        <v>9226</v>
      </c>
      <c r="W349" s="4"/>
      <c r="X349" s="4"/>
      <c r="Y349" s="4"/>
      <c r="Z349" s="4"/>
      <c r="AB349" s="25"/>
      <c r="AC349" s="25"/>
      <c r="AD349" s="25"/>
    </row>
    <row r="350" spans="1:30" x14ac:dyDescent="0.35">
      <c r="A350" s="15" t="s">
        <v>905</v>
      </c>
      <c r="B350" s="15" t="s">
        <v>904</v>
      </c>
      <c r="D350" s="15" t="s">
        <v>1159</v>
      </c>
      <c r="E350" s="15" t="s">
        <v>1160</v>
      </c>
      <c r="F350" s="15" t="s">
        <v>1161</v>
      </c>
      <c r="G350" s="5" t="s">
        <v>366</v>
      </c>
      <c r="H350" s="5" t="s">
        <v>8</v>
      </c>
      <c r="I350" s="5" t="s">
        <v>41</v>
      </c>
      <c r="J350" s="5" t="s">
        <v>940</v>
      </c>
      <c r="K350" s="5" t="s">
        <v>6</v>
      </c>
      <c r="L350" s="5" t="s">
        <v>12727</v>
      </c>
      <c r="M350" s="15" t="s">
        <v>42</v>
      </c>
      <c r="N350" s="15" t="s">
        <v>21853</v>
      </c>
      <c r="O350" s="15" t="s">
        <v>21861</v>
      </c>
      <c r="P350" s="15" t="s">
        <v>1162</v>
      </c>
      <c r="Q350" s="15" t="s">
        <v>22807</v>
      </c>
      <c r="R350" s="15" t="s">
        <v>22941</v>
      </c>
      <c r="S350" s="15">
        <v>24160509</v>
      </c>
      <c r="T350" s="15"/>
      <c r="U350" s="15" t="s">
        <v>14542</v>
      </c>
      <c r="V350" s="15" t="s">
        <v>9236</v>
      </c>
      <c r="W350" s="4"/>
      <c r="X350" s="4" t="s">
        <v>41</v>
      </c>
      <c r="Y350" s="4" t="s">
        <v>1163</v>
      </c>
      <c r="Z350" s="4"/>
      <c r="AB350" s="25"/>
      <c r="AC350" s="25"/>
      <c r="AD350" s="25"/>
    </row>
    <row r="351" spans="1:30" x14ac:dyDescent="0.35">
      <c r="A351" s="15" t="s">
        <v>902</v>
      </c>
      <c r="B351" s="15" t="s">
        <v>901</v>
      </c>
      <c r="D351" s="15" t="s">
        <v>919</v>
      </c>
      <c r="E351" s="15" t="s">
        <v>1165</v>
      </c>
      <c r="F351" s="15" t="s">
        <v>1166</v>
      </c>
      <c r="G351" s="5" t="s">
        <v>366</v>
      </c>
      <c r="H351" s="5" t="s">
        <v>8</v>
      </c>
      <c r="I351" s="5" t="s">
        <v>41</v>
      </c>
      <c r="J351" s="5" t="s">
        <v>940</v>
      </c>
      <c r="K351" s="5" t="s">
        <v>6</v>
      </c>
      <c r="L351" s="5" t="s">
        <v>12727</v>
      </c>
      <c r="M351" s="15" t="s">
        <v>42</v>
      </c>
      <c r="N351" s="15" t="s">
        <v>21853</v>
      </c>
      <c r="O351" s="15" t="s">
        <v>21861</v>
      </c>
      <c r="P351" s="15" t="s">
        <v>1167</v>
      </c>
      <c r="Q351" s="15" t="s">
        <v>22807</v>
      </c>
      <c r="R351" s="15" t="s">
        <v>22942</v>
      </c>
      <c r="S351" s="15">
        <v>26451148</v>
      </c>
      <c r="T351" s="15"/>
      <c r="U351" s="15" t="s">
        <v>19310</v>
      </c>
      <c r="V351" s="15" t="s">
        <v>1168</v>
      </c>
      <c r="W351" s="4"/>
      <c r="X351" s="4" t="s">
        <v>41</v>
      </c>
      <c r="Y351" s="4" t="s">
        <v>910</v>
      </c>
      <c r="Z351" s="4"/>
      <c r="AB351" s="25"/>
      <c r="AC351" s="25"/>
      <c r="AD351" s="25"/>
    </row>
    <row r="352" spans="1:30" x14ac:dyDescent="0.35">
      <c r="A352" s="15" t="s">
        <v>8149</v>
      </c>
      <c r="B352" s="15" t="s">
        <v>395</v>
      </c>
      <c r="D352" s="15" t="s">
        <v>1043</v>
      </c>
      <c r="E352" s="15" t="s">
        <v>9211</v>
      </c>
      <c r="F352" s="15" t="s">
        <v>9212</v>
      </c>
      <c r="G352" s="5" t="s">
        <v>366</v>
      </c>
      <c r="H352" s="5" t="s">
        <v>8</v>
      </c>
      <c r="I352" s="5" t="s">
        <v>41</v>
      </c>
      <c r="J352" s="5" t="s">
        <v>940</v>
      </c>
      <c r="K352" s="5" t="s">
        <v>6</v>
      </c>
      <c r="L352" s="5" t="s">
        <v>12727</v>
      </c>
      <c r="M352" s="15" t="s">
        <v>42</v>
      </c>
      <c r="N352" s="15" t="s">
        <v>21853</v>
      </c>
      <c r="O352" s="15" t="s">
        <v>21861</v>
      </c>
      <c r="P352" s="15" t="s">
        <v>9212</v>
      </c>
      <c r="Q352" s="15" t="s">
        <v>22807</v>
      </c>
      <c r="R352" s="15" t="s">
        <v>19311</v>
      </c>
      <c r="S352" s="15">
        <v>24160413</v>
      </c>
      <c r="T352" s="15"/>
      <c r="U352" s="15" t="s">
        <v>14543</v>
      </c>
      <c r="V352" s="15" t="s">
        <v>9213</v>
      </c>
      <c r="W352" s="4"/>
      <c r="X352" s="4"/>
      <c r="Y352" s="4"/>
      <c r="Z352" s="4"/>
      <c r="AB352" s="25"/>
      <c r="AC352" s="25"/>
      <c r="AD352" s="25"/>
    </row>
    <row r="353" spans="1:30" x14ac:dyDescent="0.35">
      <c r="A353" s="15" t="s">
        <v>9267</v>
      </c>
      <c r="B353" s="15" t="s">
        <v>1181</v>
      </c>
      <c r="D353" s="15" t="s">
        <v>1170</v>
      </c>
      <c r="E353" s="15" t="s">
        <v>8117</v>
      </c>
      <c r="F353" s="15" t="s">
        <v>9230</v>
      </c>
      <c r="G353" s="5" t="s">
        <v>366</v>
      </c>
      <c r="H353" s="5" t="s">
        <v>8</v>
      </c>
      <c r="I353" s="5" t="s">
        <v>41</v>
      </c>
      <c r="J353" s="5" t="s">
        <v>940</v>
      </c>
      <c r="K353" s="5" t="s">
        <v>6</v>
      </c>
      <c r="L353" s="5" t="s">
        <v>12727</v>
      </c>
      <c r="M353" s="15" t="s">
        <v>42</v>
      </c>
      <c r="N353" s="15" t="s">
        <v>21853</v>
      </c>
      <c r="O353" s="15" t="s">
        <v>21861</v>
      </c>
      <c r="P353" s="15" t="s">
        <v>8118</v>
      </c>
      <c r="Q353" s="15" t="s">
        <v>22807</v>
      </c>
      <c r="R353" s="15" t="s">
        <v>9231</v>
      </c>
      <c r="S353" s="15">
        <v>27792123</v>
      </c>
      <c r="T353" s="15"/>
      <c r="U353" s="15" t="s">
        <v>17494</v>
      </c>
      <c r="V353" s="15" t="s">
        <v>468</v>
      </c>
      <c r="W353" s="4"/>
      <c r="X353" s="4"/>
      <c r="Y353" s="4"/>
      <c r="Z353" s="4"/>
      <c r="AB353" s="25"/>
      <c r="AC353" s="25"/>
      <c r="AD353" s="25"/>
    </row>
    <row r="354" spans="1:30" x14ac:dyDescent="0.35">
      <c r="A354" s="15" t="s">
        <v>1081</v>
      </c>
      <c r="B354" s="15" t="s">
        <v>8674</v>
      </c>
      <c r="D354" s="15" t="s">
        <v>1172</v>
      </c>
      <c r="E354" s="15" t="s">
        <v>8132</v>
      </c>
      <c r="F354" s="15" t="s">
        <v>8133</v>
      </c>
      <c r="G354" s="5" t="s">
        <v>366</v>
      </c>
      <c r="H354" s="5" t="s">
        <v>7</v>
      </c>
      <c r="I354" s="5" t="s">
        <v>41</v>
      </c>
      <c r="J354" s="5" t="s">
        <v>940</v>
      </c>
      <c r="K354" s="5" t="s">
        <v>2</v>
      </c>
      <c r="L354" s="5" t="s">
        <v>12723</v>
      </c>
      <c r="M354" s="15" t="s">
        <v>42</v>
      </c>
      <c r="N354" s="15" t="s">
        <v>21853</v>
      </c>
      <c r="O354" s="15" t="s">
        <v>1109</v>
      </c>
      <c r="P354" s="15" t="s">
        <v>8133</v>
      </c>
      <c r="Q354" s="15" t="s">
        <v>22807</v>
      </c>
      <c r="R354" s="15" t="s">
        <v>21172</v>
      </c>
      <c r="S354" s="15">
        <v>24190554</v>
      </c>
      <c r="T354" s="15"/>
      <c r="U354" s="15" t="s">
        <v>18613</v>
      </c>
      <c r="V354" s="15" t="s">
        <v>7178</v>
      </c>
      <c r="W354" s="4"/>
      <c r="X354" s="4" t="s">
        <v>41</v>
      </c>
      <c r="Y354" s="4" t="s">
        <v>14252</v>
      </c>
      <c r="Z354" s="4"/>
      <c r="AB354" s="25"/>
      <c r="AC354" s="25"/>
      <c r="AD354" s="25"/>
    </row>
    <row r="355" spans="1:30" x14ac:dyDescent="0.35">
      <c r="A355" s="15" t="s">
        <v>1107</v>
      </c>
      <c r="B355" s="15" t="s">
        <v>1106</v>
      </c>
      <c r="D355" s="15" t="s">
        <v>1174</v>
      </c>
      <c r="E355" s="15" t="s">
        <v>1175</v>
      </c>
      <c r="F355" s="15" t="s">
        <v>257</v>
      </c>
      <c r="G355" s="5" t="s">
        <v>366</v>
      </c>
      <c r="H355" s="5" t="s">
        <v>8</v>
      </c>
      <c r="I355" s="5" t="s">
        <v>41</v>
      </c>
      <c r="J355" s="5" t="s">
        <v>940</v>
      </c>
      <c r="K355" s="5" t="s">
        <v>6</v>
      </c>
      <c r="L355" s="5" t="s">
        <v>12727</v>
      </c>
      <c r="M355" s="15" t="s">
        <v>42</v>
      </c>
      <c r="N355" s="15" t="s">
        <v>21853</v>
      </c>
      <c r="O355" s="15" t="s">
        <v>21861</v>
      </c>
      <c r="P355" s="15" t="s">
        <v>257</v>
      </c>
      <c r="Q355" s="15" t="s">
        <v>22807</v>
      </c>
      <c r="R355" s="15" t="s">
        <v>14541</v>
      </c>
      <c r="S355" s="15">
        <v>27793072</v>
      </c>
      <c r="T355" s="15"/>
      <c r="U355" s="15" t="s">
        <v>14544</v>
      </c>
      <c r="V355" s="15" t="s">
        <v>7184</v>
      </c>
      <c r="W355" s="4"/>
      <c r="X355" s="4" t="s">
        <v>41</v>
      </c>
      <c r="Y355" s="4" t="s">
        <v>1176</v>
      </c>
      <c r="Z355" s="4"/>
      <c r="AB355" s="25"/>
      <c r="AC355" s="25"/>
      <c r="AD355" s="25"/>
    </row>
    <row r="356" spans="1:30" x14ac:dyDescent="0.35">
      <c r="A356" s="15" t="s">
        <v>958</v>
      </c>
      <c r="B356" s="15" t="s">
        <v>957</v>
      </c>
      <c r="D356" s="15" t="s">
        <v>1178</v>
      </c>
      <c r="E356" s="15" t="s">
        <v>9258</v>
      </c>
      <c r="F356" s="15" t="s">
        <v>278</v>
      </c>
      <c r="G356" s="5" t="s">
        <v>366</v>
      </c>
      <c r="H356" s="5" t="s">
        <v>8</v>
      </c>
      <c r="I356" s="5" t="s">
        <v>41</v>
      </c>
      <c r="J356" s="5" t="s">
        <v>940</v>
      </c>
      <c r="K356" s="5" t="s">
        <v>6</v>
      </c>
      <c r="L356" s="5" t="s">
        <v>12727</v>
      </c>
      <c r="M356" s="15" t="s">
        <v>42</v>
      </c>
      <c r="N356" s="15" t="s">
        <v>21853</v>
      </c>
      <c r="O356" s="15" t="s">
        <v>21861</v>
      </c>
      <c r="P356" s="15" t="s">
        <v>278</v>
      </c>
      <c r="Q356" s="15" t="s">
        <v>22807</v>
      </c>
      <c r="R356" s="15" t="s">
        <v>22943</v>
      </c>
      <c r="S356" s="15"/>
      <c r="T356" s="15"/>
      <c r="U356" s="15" t="s">
        <v>17495</v>
      </c>
      <c r="V356" s="15" t="s">
        <v>9259</v>
      </c>
      <c r="W356" s="4"/>
      <c r="X356" s="4"/>
      <c r="Y356" s="4"/>
      <c r="Z356" s="4"/>
      <c r="AB356" s="25"/>
      <c r="AC356" s="25"/>
      <c r="AD356" s="25"/>
    </row>
    <row r="357" spans="1:30" x14ac:dyDescent="0.35">
      <c r="A357" s="15" t="s">
        <v>8799</v>
      </c>
      <c r="B357" s="15" t="s">
        <v>680</v>
      </c>
      <c r="D357" s="15" t="s">
        <v>1179</v>
      </c>
      <c r="E357" s="15" t="s">
        <v>8145</v>
      </c>
      <c r="F357" s="15" t="s">
        <v>8146</v>
      </c>
      <c r="G357" s="5" t="s">
        <v>366</v>
      </c>
      <c r="H357" s="5" t="s">
        <v>7</v>
      </c>
      <c r="I357" s="5" t="s">
        <v>41</v>
      </c>
      <c r="J357" s="5" t="s">
        <v>940</v>
      </c>
      <c r="K357" s="5" t="s">
        <v>4</v>
      </c>
      <c r="L357" s="5" t="s">
        <v>12725</v>
      </c>
      <c r="M357" s="15" t="s">
        <v>42</v>
      </c>
      <c r="N357" s="15" t="s">
        <v>21853</v>
      </c>
      <c r="O357" s="15" t="s">
        <v>21860</v>
      </c>
      <c r="P357" s="15" t="s">
        <v>8146</v>
      </c>
      <c r="Q357" s="15" t="s">
        <v>22807</v>
      </c>
      <c r="R357" s="15" t="s">
        <v>9263</v>
      </c>
      <c r="S357" s="15">
        <v>24285769</v>
      </c>
      <c r="T357" s="15"/>
      <c r="U357" s="15" t="s">
        <v>19312</v>
      </c>
      <c r="V357" s="15" t="s">
        <v>18614</v>
      </c>
      <c r="W357" s="4"/>
      <c r="X357" s="4" t="s">
        <v>41</v>
      </c>
      <c r="Y357" s="4" t="s">
        <v>8329</v>
      </c>
      <c r="Z357" s="4"/>
      <c r="AB357" s="25"/>
      <c r="AC357" s="25"/>
      <c r="AD357" s="25"/>
    </row>
    <row r="358" spans="1:30" x14ac:dyDescent="0.35">
      <c r="A358" s="15" t="s">
        <v>963</v>
      </c>
      <c r="B358" s="15" t="s">
        <v>962</v>
      </c>
      <c r="D358" s="15" t="s">
        <v>1181</v>
      </c>
      <c r="E358" s="15" t="s">
        <v>9267</v>
      </c>
      <c r="F358" s="15" t="s">
        <v>9268</v>
      </c>
      <c r="G358" s="5" t="s">
        <v>366</v>
      </c>
      <c r="H358" s="5" t="s">
        <v>8</v>
      </c>
      <c r="I358" s="5" t="s">
        <v>41</v>
      </c>
      <c r="J358" s="5" t="s">
        <v>940</v>
      </c>
      <c r="K358" s="5" t="s">
        <v>6</v>
      </c>
      <c r="L358" s="5" t="s">
        <v>12727</v>
      </c>
      <c r="M358" s="15" t="s">
        <v>42</v>
      </c>
      <c r="N358" s="15" t="s">
        <v>21853</v>
      </c>
      <c r="O358" s="15" t="s">
        <v>21861</v>
      </c>
      <c r="P358" s="15" t="s">
        <v>9268</v>
      </c>
      <c r="Q358" s="15" t="s">
        <v>22807</v>
      </c>
      <c r="R358" s="15" t="s">
        <v>9269</v>
      </c>
      <c r="S358" s="15">
        <v>86958055</v>
      </c>
      <c r="T358" s="15"/>
      <c r="U358" s="15" t="s">
        <v>18615</v>
      </c>
      <c r="V358" s="15" t="s">
        <v>7014</v>
      </c>
      <c r="W358" s="4"/>
      <c r="X358" s="4"/>
      <c r="Y358" s="4"/>
      <c r="Z358" s="4"/>
      <c r="AB358" s="25"/>
      <c r="AC358" s="25"/>
      <c r="AD358" s="25"/>
    </row>
    <row r="359" spans="1:30" x14ac:dyDescent="0.35">
      <c r="A359" s="15" t="s">
        <v>8151</v>
      </c>
      <c r="B359" s="15" t="s">
        <v>976</v>
      </c>
      <c r="D359" s="15" t="s">
        <v>1182</v>
      </c>
      <c r="E359" s="15" t="s">
        <v>8152</v>
      </c>
      <c r="F359" s="15" t="s">
        <v>748</v>
      </c>
      <c r="G359" s="5" t="s">
        <v>366</v>
      </c>
      <c r="H359" s="5" t="s">
        <v>7</v>
      </c>
      <c r="I359" s="5" t="s">
        <v>41</v>
      </c>
      <c r="J359" s="5" t="s">
        <v>940</v>
      </c>
      <c r="K359" s="5" t="s">
        <v>5</v>
      </c>
      <c r="L359" s="5" t="s">
        <v>12726</v>
      </c>
      <c r="M359" s="15" t="s">
        <v>42</v>
      </c>
      <c r="N359" s="15" t="s">
        <v>21853</v>
      </c>
      <c r="O359" s="15" t="s">
        <v>748</v>
      </c>
      <c r="P359" s="15" t="s">
        <v>748</v>
      </c>
      <c r="Q359" s="15" t="s">
        <v>22807</v>
      </c>
      <c r="R359" s="15" t="s">
        <v>22944</v>
      </c>
      <c r="S359" s="15">
        <v>89959466</v>
      </c>
      <c r="T359" s="15"/>
      <c r="U359" s="15" t="s">
        <v>19313</v>
      </c>
      <c r="V359" s="15" t="s">
        <v>9272</v>
      </c>
      <c r="W359" s="4"/>
      <c r="X359" s="4" t="s">
        <v>41</v>
      </c>
      <c r="Y359" s="4" t="s">
        <v>19722</v>
      </c>
      <c r="Z359" s="4"/>
      <c r="AB359" s="25"/>
      <c r="AC359" s="25"/>
      <c r="AD359" s="25"/>
    </row>
    <row r="360" spans="1:30" x14ac:dyDescent="0.35">
      <c r="A360" s="15" t="s">
        <v>8152</v>
      </c>
      <c r="B360" s="15" t="s">
        <v>1182</v>
      </c>
      <c r="D360" s="15" t="s">
        <v>1184</v>
      </c>
      <c r="E360" s="15" t="s">
        <v>1185</v>
      </c>
      <c r="F360" s="15" t="s">
        <v>652</v>
      </c>
      <c r="G360" s="5" t="s">
        <v>366</v>
      </c>
      <c r="H360" s="5" t="s">
        <v>8</v>
      </c>
      <c r="I360" s="5" t="s">
        <v>41</v>
      </c>
      <c r="J360" s="5" t="s">
        <v>940</v>
      </c>
      <c r="K360" s="5" t="s">
        <v>6</v>
      </c>
      <c r="L360" s="5" t="s">
        <v>12727</v>
      </c>
      <c r="M360" s="15" t="s">
        <v>42</v>
      </c>
      <c r="N360" s="15" t="s">
        <v>21853</v>
      </c>
      <c r="O360" s="15" t="s">
        <v>21861</v>
      </c>
      <c r="P360" s="15" t="s">
        <v>652</v>
      </c>
      <c r="Q360" s="15" t="s">
        <v>22807</v>
      </c>
      <c r="R360" s="15" t="s">
        <v>21174</v>
      </c>
      <c r="S360" s="15">
        <v>26432587</v>
      </c>
      <c r="T360" s="15"/>
      <c r="U360" s="15" t="s">
        <v>18616</v>
      </c>
      <c r="V360" s="15" t="s">
        <v>7235</v>
      </c>
      <c r="W360" s="4"/>
      <c r="X360" s="4" t="s">
        <v>41</v>
      </c>
      <c r="Y360" s="4" t="s">
        <v>1186</v>
      </c>
      <c r="Z360" s="4"/>
      <c r="AB360" s="25"/>
      <c r="AC360" s="25"/>
      <c r="AD360" s="25"/>
    </row>
    <row r="361" spans="1:30" x14ac:dyDescent="0.35">
      <c r="A361" s="15" t="s">
        <v>1185</v>
      </c>
      <c r="B361" s="15" t="s">
        <v>1184</v>
      </c>
      <c r="D361" s="15" t="s">
        <v>1188</v>
      </c>
      <c r="E361" s="15" t="s">
        <v>1189</v>
      </c>
      <c r="F361" s="15" t="s">
        <v>3115</v>
      </c>
      <c r="G361" s="5" t="s">
        <v>1190</v>
      </c>
      <c r="H361" s="5" t="s">
        <v>2</v>
      </c>
      <c r="I361" s="5" t="s">
        <v>41</v>
      </c>
      <c r="J361" s="5" t="s">
        <v>1191</v>
      </c>
      <c r="K361" s="5" t="s">
        <v>2</v>
      </c>
      <c r="L361" s="5" t="s">
        <v>12735</v>
      </c>
      <c r="M361" s="15" t="s">
        <v>42</v>
      </c>
      <c r="N361" s="15" t="s">
        <v>1190</v>
      </c>
      <c r="O361" s="15" t="s">
        <v>22778</v>
      </c>
      <c r="P361" s="15" t="s">
        <v>3115</v>
      </c>
      <c r="Q361" s="15" t="s">
        <v>22807</v>
      </c>
      <c r="R361" s="15" t="s">
        <v>15872</v>
      </c>
      <c r="S361" s="15">
        <v>27718448</v>
      </c>
      <c r="T361" s="15"/>
      <c r="U361" s="15" t="s">
        <v>14545</v>
      </c>
      <c r="V361" s="15" t="s">
        <v>477</v>
      </c>
      <c r="W361" s="4"/>
      <c r="X361" s="4" t="s">
        <v>41</v>
      </c>
      <c r="Y361" s="4" t="s">
        <v>841</v>
      </c>
      <c r="Z361" s="4"/>
      <c r="AB361" s="25"/>
      <c r="AC361" s="25"/>
      <c r="AD361" s="25"/>
    </row>
    <row r="362" spans="1:30" x14ac:dyDescent="0.35">
      <c r="A362" s="15" t="s">
        <v>8153</v>
      </c>
      <c r="B362" s="15" t="s">
        <v>947</v>
      </c>
      <c r="D362" s="15" t="s">
        <v>1193</v>
      </c>
      <c r="E362" s="15" t="s">
        <v>1194</v>
      </c>
      <c r="F362" s="15" t="s">
        <v>14388</v>
      </c>
      <c r="G362" s="5" t="s">
        <v>1190</v>
      </c>
      <c r="H362" s="5" t="s">
        <v>2</v>
      </c>
      <c r="I362" s="5" t="s">
        <v>41</v>
      </c>
      <c r="J362" s="5" t="s">
        <v>1191</v>
      </c>
      <c r="K362" s="5" t="s">
        <v>2</v>
      </c>
      <c r="L362" s="5" t="s">
        <v>12735</v>
      </c>
      <c r="M362" s="15" t="s">
        <v>42</v>
      </c>
      <c r="N362" s="15" t="s">
        <v>1190</v>
      </c>
      <c r="O362" s="15" t="s">
        <v>22778</v>
      </c>
      <c r="P362" s="15" t="s">
        <v>14388</v>
      </c>
      <c r="Q362" s="15" t="s">
        <v>22807</v>
      </c>
      <c r="R362" s="15" t="s">
        <v>21175</v>
      </c>
      <c r="S362" s="15">
        <v>27702134</v>
      </c>
      <c r="T362" s="15">
        <v>27720454</v>
      </c>
      <c r="U362" s="15" t="s">
        <v>15873</v>
      </c>
      <c r="V362" s="15" t="s">
        <v>9438</v>
      </c>
      <c r="W362" s="4"/>
      <c r="X362" s="4" t="s">
        <v>41</v>
      </c>
      <c r="Y362" s="4" t="s">
        <v>853</v>
      </c>
      <c r="Z362" s="4"/>
      <c r="AB362" s="25"/>
      <c r="AC362" s="25"/>
      <c r="AD362" s="25"/>
    </row>
    <row r="363" spans="1:30" x14ac:dyDescent="0.35">
      <c r="A363" s="15" t="s">
        <v>8154</v>
      </c>
      <c r="B363" s="15" t="s">
        <v>466</v>
      </c>
      <c r="D363" s="15" t="s">
        <v>1195</v>
      </c>
      <c r="E363" s="15" t="s">
        <v>1196</v>
      </c>
      <c r="F363" s="15" t="s">
        <v>1197</v>
      </c>
      <c r="G363" s="5" t="s">
        <v>1190</v>
      </c>
      <c r="H363" s="5" t="s">
        <v>2</v>
      </c>
      <c r="I363" s="5" t="s">
        <v>41</v>
      </c>
      <c r="J363" s="5" t="s">
        <v>1191</v>
      </c>
      <c r="K363" s="5" t="s">
        <v>2</v>
      </c>
      <c r="L363" s="5" t="s">
        <v>12735</v>
      </c>
      <c r="M363" s="15" t="s">
        <v>42</v>
      </c>
      <c r="N363" s="15" t="s">
        <v>1190</v>
      </c>
      <c r="O363" s="15" t="s">
        <v>22778</v>
      </c>
      <c r="P363" s="15" t="s">
        <v>1197</v>
      </c>
      <c r="Q363" s="15" t="s">
        <v>22807</v>
      </c>
      <c r="R363" s="15" t="s">
        <v>1198</v>
      </c>
      <c r="S363" s="15">
        <v>88241455</v>
      </c>
      <c r="T363" s="15"/>
      <c r="U363" s="15" t="s">
        <v>13224</v>
      </c>
      <c r="V363" s="15" t="s">
        <v>22945</v>
      </c>
      <c r="W363" s="4"/>
      <c r="X363" s="4" t="s">
        <v>41</v>
      </c>
      <c r="Y363" s="4" t="s">
        <v>1199</v>
      </c>
      <c r="Z363" s="4"/>
      <c r="AB363" s="25"/>
      <c r="AC363" s="25"/>
      <c r="AD363" s="25"/>
    </row>
    <row r="364" spans="1:30" x14ac:dyDescent="0.35">
      <c r="A364" s="15" t="s">
        <v>8156</v>
      </c>
      <c r="B364" s="15" t="s">
        <v>990</v>
      </c>
      <c r="D364" s="15" t="s">
        <v>1201</v>
      </c>
      <c r="E364" s="15" t="s">
        <v>1202</v>
      </c>
      <c r="F364" s="15" t="s">
        <v>1203</v>
      </c>
      <c r="G364" s="5" t="s">
        <v>1190</v>
      </c>
      <c r="H364" s="5" t="s">
        <v>2</v>
      </c>
      <c r="I364" s="5" t="s">
        <v>41</v>
      </c>
      <c r="J364" s="5" t="s">
        <v>1191</v>
      </c>
      <c r="K364" s="5" t="s">
        <v>2</v>
      </c>
      <c r="L364" s="5" t="s">
        <v>12735</v>
      </c>
      <c r="M364" s="15" t="s">
        <v>42</v>
      </c>
      <c r="N364" s="15" t="s">
        <v>1190</v>
      </c>
      <c r="O364" s="15" t="s">
        <v>22778</v>
      </c>
      <c r="P364" s="15" t="s">
        <v>1203</v>
      </c>
      <c r="Q364" s="15" t="s">
        <v>22807</v>
      </c>
      <c r="R364" s="15" t="s">
        <v>1204</v>
      </c>
      <c r="S364" s="15">
        <v>27718518</v>
      </c>
      <c r="T364" s="15"/>
      <c r="U364" s="15" t="s">
        <v>15874</v>
      </c>
      <c r="V364" s="15" t="s">
        <v>9524</v>
      </c>
      <c r="W364" s="4"/>
      <c r="X364" s="4" t="s">
        <v>41</v>
      </c>
      <c r="Y364" s="4" t="s">
        <v>1151</v>
      </c>
      <c r="Z364" s="4"/>
      <c r="AB364" s="25"/>
      <c r="AC364" s="25"/>
      <c r="AD364" s="25"/>
    </row>
    <row r="365" spans="1:30" x14ac:dyDescent="0.35">
      <c r="A365" s="15" t="s">
        <v>1345</v>
      </c>
      <c r="B365" s="15" t="s">
        <v>1137</v>
      </c>
      <c r="D365" s="15" t="s">
        <v>1206</v>
      </c>
      <c r="E365" s="15" t="s">
        <v>1207</v>
      </c>
      <c r="F365" s="15" t="s">
        <v>1208</v>
      </c>
      <c r="G365" s="5" t="s">
        <v>1190</v>
      </c>
      <c r="H365" s="5" t="s">
        <v>2</v>
      </c>
      <c r="I365" s="5" t="s">
        <v>41</v>
      </c>
      <c r="J365" s="5" t="s">
        <v>1191</v>
      </c>
      <c r="K365" s="5" t="s">
        <v>2</v>
      </c>
      <c r="L365" s="5" t="s">
        <v>12735</v>
      </c>
      <c r="M365" s="15" t="s">
        <v>42</v>
      </c>
      <c r="N365" s="15" t="s">
        <v>1190</v>
      </c>
      <c r="O365" s="15" t="s">
        <v>22778</v>
      </c>
      <c r="P365" s="15" t="s">
        <v>1209</v>
      </c>
      <c r="Q365" s="15" t="s">
        <v>22807</v>
      </c>
      <c r="R365" s="15" t="s">
        <v>19922</v>
      </c>
      <c r="S365" s="15">
        <v>27701253</v>
      </c>
      <c r="T365" s="15"/>
      <c r="U365" s="15" t="s">
        <v>21863</v>
      </c>
      <c r="V365" s="15" t="s">
        <v>22946</v>
      </c>
      <c r="W365" s="4"/>
      <c r="X365" s="4" t="s">
        <v>41</v>
      </c>
      <c r="Y365" s="4" t="s">
        <v>1210</v>
      </c>
      <c r="Z365" s="4"/>
      <c r="AB365" s="25"/>
      <c r="AC365" s="25"/>
      <c r="AD365" s="25"/>
    </row>
    <row r="366" spans="1:30" x14ac:dyDescent="0.35">
      <c r="A366" s="15" t="s">
        <v>6714</v>
      </c>
      <c r="B366" s="15" t="s">
        <v>7546</v>
      </c>
      <c r="D366" s="15" t="s">
        <v>1212</v>
      </c>
      <c r="E366" s="15" t="s">
        <v>1213</v>
      </c>
      <c r="F366" s="15" t="s">
        <v>21864</v>
      </c>
      <c r="G366" s="5" t="s">
        <v>1190</v>
      </c>
      <c r="H366" s="5" t="s">
        <v>2</v>
      </c>
      <c r="I366" s="5" t="s">
        <v>41</v>
      </c>
      <c r="J366" s="5" t="s">
        <v>1191</v>
      </c>
      <c r="K366" s="5" t="s">
        <v>2</v>
      </c>
      <c r="L366" s="5" t="s">
        <v>12735</v>
      </c>
      <c r="M366" s="15" t="s">
        <v>42</v>
      </c>
      <c r="N366" s="15" t="s">
        <v>1190</v>
      </c>
      <c r="O366" s="15" t="s">
        <v>22778</v>
      </c>
      <c r="P366" s="15" t="s">
        <v>1214</v>
      </c>
      <c r="Q366" s="15" t="s">
        <v>22807</v>
      </c>
      <c r="R366" s="15" t="s">
        <v>20346</v>
      </c>
      <c r="S366" s="15">
        <v>27719303</v>
      </c>
      <c r="T366" s="15"/>
      <c r="U366" s="15" t="s">
        <v>14546</v>
      </c>
      <c r="V366" s="15" t="s">
        <v>259</v>
      </c>
      <c r="W366" s="4"/>
      <c r="X366" s="4" t="s">
        <v>41</v>
      </c>
      <c r="Y366" s="4" t="s">
        <v>1215</v>
      </c>
      <c r="Z366" s="4"/>
      <c r="AB366" s="25"/>
      <c r="AC366" s="25"/>
      <c r="AD366" s="25"/>
    </row>
    <row r="367" spans="1:30" x14ac:dyDescent="0.35">
      <c r="A367" s="15" t="s">
        <v>9278</v>
      </c>
      <c r="B367" s="15" t="s">
        <v>1640</v>
      </c>
      <c r="D367" s="15" t="s">
        <v>856</v>
      </c>
      <c r="E367" s="15" t="s">
        <v>1216</v>
      </c>
      <c r="F367" s="15" t="s">
        <v>19917</v>
      </c>
      <c r="G367" s="5" t="s">
        <v>1190</v>
      </c>
      <c r="H367" s="5" t="s">
        <v>2</v>
      </c>
      <c r="I367" s="5" t="s">
        <v>41</v>
      </c>
      <c r="J367" s="5" t="s">
        <v>1191</v>
      </c>
      <c r="K367" s="5" t="s">
        <v>2</v>
      </c>
      <c r="L367" s="5" t="s">
        <v>12735</v>
      </c>
      <c r="M367" s="15" t="s">
        <v>42</v>
      </c>
      <c r="N367" s="15" t="s">
        <v>1190</v>
      </c>
      <c r="O367" s="15" t="s">
        <v>22778</v>
      </c>
      <c r="P367" s="15" t="s">
        <v>43</v>
      </c>
      <c r="Q367" s="15" t="s">
        <v>22807</v>
      </c>
      <c r="R367" s="15" t="s">
        <v>19918</v>
      </c>
      <c r="S367" s="15">
        <v>27718135</v>
      </c>
      <c r="T367" s="15"/>
      <c r="U367" s="15" t="s">
        <v>17496</v>
      </c>
      <c r="V367" s="15" t="s">
        <v>9495</v>
      </c>
      <c r="W367" s="4"/>
      <c r="X367" s="4" t="s">
        <v>41</v>
      </c>
      <c r="Y367" s="4" t="s">
        <v>857</v>
      </c>
      <c r="Z367" s="4"/>
      <c r="AB367" s="25" t="s">
        <v>21118</v>
      </c>
      <c r="AC367" s="25"/>
      <c r="AD367" s="25"/>
    </row>
    <row r="368" spans="1:30" x14ac:dyDescent="0.35">
      <c r="A368" s="15" t="s">
        <v>1432</v>
      </c>
      <c r="B368" s="15" t="s">
        <v>1431</v>
      </c>
      <c r="D368" s="15" t="s">
        <v>1218</v>
      </c>
      <c r="E368" s="15" t="s">
        <v>1219</v>
      </c>
      <c r="F368" s="15" t="s">
        <v>325</v>
      </c>
      <c r="G368" s="5" t="s">
        <v>1190</v>
      </c>
      <c r="H368" s="5" t="s">
        <v>2</v>
      </c>
      <c r="I368" s="5" t="s">
        <v>41</v>
      </c>
      <c r="J368" s="5" t="s">
        <v>1191</v>
      </c>
      <c r="K368" s="5" t="s">
        <v>2</v>
      </c>
      <c r="L368" s="5" t="s">
        <v>12735</v>
      </c>
      <c r="M368" s="15" t="s">
        <v>42</v>
      </c>
      <c r="N368" s="15" t="s">
        <v>1190</v>
      </c>
      <c r="O368" s="15" t="s">
        <v>22778</v>
      </c>
      <c r="P368" s="15" t="s">
        <v>325</v>
      </c>
      <c r="Q368" s="15" t="s">
        <v>22807</v>
      </c>
      <c r="R368" s="15" t="s">
        <v>21176</v>
      </c>
      <c r="S368" s="15">
        <v>27714919</v>
      </c>
      <c r="T368" s="15"/>
      <c r="U368" s="15" t="s">
        <v>17497</v>
      </c>
      <c r="V368" s="15" t="s">
        <v>477</v>
      </c>
      <c r="W368" s="4"/>
      <c r="X368" s="4" t="s">
        <v>41</v>
      </c>
      <c r="Y368" s="4" t="s">
        <v>844</v>
      </c>
      <c r="Z368" s="4"/>
      <c r="AB368" s="25" t="s">
        <v>21118</v>
      </c>
      <c r="AC368" s="25"/>
      <c r="AD368" s="25"/>
    </row>
    <row r="369" spans="1:30" x14ac:dyDescent="0.35">
      <c r="A369" s="15" t="s">
        <v>8157</v>
      </c>
      <c r="B369" s="15" t="s">
        <v>8158</v>
      </c>
      <c r="D369" s="15" t="s">
        <v>1220</v>
      </c>
      <c r="E369" s="15" t="s">
        <v>1221</v>
      </c>
      <c r="F369" s="15" t="s">
        <v>3641</v>
      </c>
      <c r="G369" s="5" t="s">
        <v>1190</v>
      </c>
      <c r="H369" s="5" t="s">
        <v>2</v>
      </c>
      <c r="I369" s="5" t="s">
        <v>41</v>
      </c>
      <c r="J369" s="5" t="s">
        <v>1191</v>
      </c>
      <c r="K369" s="5" t="s">
        <v>2</v>
      </c>
      <c r="L369" s="5" t="s">
        <v>12735</v>
      </c>
      <c r="M369" s="15" t="s">
        <v>42</v>
      </c>
      <c r="N369" s="15" t="s">
        <v>1190</v>
      </c>
      <c r="O369" s="15" t="s">
        <v>22778</v>
      </c>
      <c r="P369" s="15" t="s">
        <v>278</v>
      </c>
      <c r="Q369" s="15" t="s">
        <v>24633</v>
      </c>
      <c r="R369" s="15" t="s">
        <v>22947</v>
      </c>
      <c r="S369" s="15">
        <v>27710316</v>
      </c>
      <c r="T369" s="15"/>
      <c r="U369" s="15" t="s">
        <v>22948</v>
      </c>
      <c r="V369" s="15" t="s">
        <v>18617</v>
      </c>
      <c r="W369" s="4"/>
      <c r="X369" s="4" t="s">
        <v>41</v>
      </c>
      <c r="Y369" s="4" t="s">
        <v>845</v>
      </c>
      <c r="Z369" s="4"/>
      <c r="AB369" s="25"/>
      <c r="AC369" s="25"/>
      <c r="AD369" s="25"/>
    </row>
    <row r="370" spans="1:30" x14ac:dyDescent="0.35">
      <c r="A370" s="15" t="s">
        <v>9283</v>
      </c>
      <c r="B370" s="15" t="s">
        <v>1612</v>
      </c>
      <c r="D370" s="15" t="s">
        <v>1222</v>
      </c>
      <c r="E370" s="15" t="s">
        <v>1223</v>
      </c>
      <c r="F370" s="15" t="s">
        <v>9579</v>
      </c>
      <c r="G370" s="5" t="s">
        <v>1190</v>
      </c>
      <c r="H370" s="5" t="s">
        <v>2</v>
      </c>
      <c r="I370" s="5" t="s">
        <v>41</v>
      </c>
      <c r="J370" s="5" t="s">
        <v>1191</v>
      </c>
      <c r="K370" s="5" t="s">
        <v>2</v>
      </c>
      <c r="L370" s="5" t="s">
        <v>12735</v>
      </c>
      <c r="M370" s="15" t="s">
        <v>42</v>
      </c>
      <c r="N370" s="15" t="s">
        <v>1190</v>
      </c>
      <c r="O370" s="15" t="s">
        <v>22778</v>
      </c>
      <c r="P370" s="15" t="s">
        <v>9579</v>
      </c>
      <c r="Q370" s="15" t="s">
        <v>22807</v>
      </c>
      <c r="R370" s="15" t="s">
        <v>19938</v>
      </c>
      <c r="S370" s="15">
        <v>27711813</v>
      </c>
      <c r="T370" s="15"/>
      <c r="U370" s="15" t="s">
        <v>18618</v>
      </c>
      <c r="V370" s="15" t="s">
        <v>9580</v>
      </c>
      <c r="W370" s="4"/>
      <c r="X370" s="4" t="s">
        <v>41</v>
      </c>
      <c r="Y370" s="4" t="s">
        <v>288</v>
      </c>
      <c r="Z370" s="4"/>
      <c r="AB370" s="25" t="s">
        <v>21118</v>
      </c>
      <c r="AC370" s="25"/>
      <c r="AD370" s="25"/>
    </row>
    <row r="371" spans="1:30" x14ac:dyDescent="0.35">
      <c r="A371" s="15" t="s">
        <v>1516</v>
      </c>
      <c r="B371" s="15" t="s">
        <v>1515</v>
      </c>
      <c r="D371" s="15" t="s">
        <v>1224</v>
      </c>
      <c r="E371" s="15" t="s">
        <v>1225</v>
      </c>
      <c r="F371" s="15" t="s">
        <v>3441</v>
      </c>
      <c r="G371" s="5" t="s">
        <v>1190</v>
      </c>
      <c r="H371" s="5" t="s">
        <v>2</v>
      </c>
      <c r="I371" s="5" t="s">
        <v>41</v>
      </c>
      <c r="J371" s="5" t="s">
        <v>1191</v>
      </c>
      <c r="K371" s="5" t="s">
        <v>2</v>
      </c>
      <c r="L371" s="5" t="s">
        <v>12735</v>
      </c>
      <c r="M371" s="15" t="s">
        <v>42</v>
      </c>
      <c r="N371" s="15" t="s">
        <v>1190</v>
      </c>
      <c r="O371" s="15" t="s">
        <v>22778</v>
      </c>
      <c r="P371" s="15" t="s">
        <v>1226</v>
      </c>
      <c r="Q371" s="15" t="s">
        <v>22807</v>
      </c>
      <c r="R371" s="15" t="s">
        <v>6979</v>
      </c>
      <c r="S371" s="15">
        <v>27710328</v>
      </c>
      <c r="T371" s="15"/>
      <c r="U371" s="15" t="s">
        <v>17498</v>
      </c>
      <c r="V371" s="15" t="s">
        <v>9393</v>
      </c>
      <c r="W371" s="4"/>
      <c r="X371" s="4" t="s">
        <v>41</v>
      </c>
      <c r="Y371" s="4" t="s">
        <v>849</v>
      </c>
      <c r="Z371" s="4"/>
      <c r="AB371" s="25"/>
      <c r="AC371" s="25"/>
      <c r="AD371" s="25"/>
    </row>
    <row r="372" spans="1:30" x14ac:dyDescent="0.35">
      <c r="A372" s="15" t="s">
        <v>8159</v>
      </c>
      <c r="B372" s="15" t="s">
        <v>8160</v>
      </c>
      <c r="D372" s="15" t="s">
        <v>1228</v>
      </c>
      <c r="E372" s="15" t="s">
        <v>1229</v>
      </c>
      <c r="F372" s="15" t="s">
        <v>1230</v>
      </c>
      <c r="G372" s="5" t="s">
        <v>1190</v>
      </c>
      <c r="H372" s="5" t="s">
        <v>2</v>
      </c>
      <c r="I372" s="5" t="s">
        <v>41</v>
      </c>
      <c r="J372" s="5" t="s">
        <v>1191</v>
      </c>
      <c r="K372" s="5" t="s">
        <v>2</v>
      </c>
      <c r="L372" s="5" t="s">
        <v>12735</v>
      </c>
      <c r="M372" s="15" t="s">
        <v>42</v>
      </c>
      <c r="N372" s="15" t="s">
        <v>1190</v>
      </c>
      <c r="O372" s="15" t="s">
        <v>22778</v>
      </c>
      <c r="P372" s="15" t="s">
        <v>9604</v>
      </c>
      <c r="Q372" s="15" t="s">
        <v>22807</v>
      </c>
      <c r="R372" s="15" t="s">
        <v>17507</v>
      </c>
      <c r="S372" s="15">
        <v>27710242</v>
      </c>
      <c r="T372" s="15"/>
      <c r="U372" s="15" t="s">
        <v>7019</v>
      </c>
      <c r="V372" s="15" t="s">
        <v>9605</v>
      </c>
      <c r="W372" s="4"/>
      <c r="X372" s="4" t="s">
        <v>41</v>
      </c>
      <c r="Y372" s="4" t="s">
        <v>13211</v>
      </c>
      <c r="Z372" s="4"/>
      <c r="AB372" s="25"/>
      <c r="AC372" s="25"/>
      <c r="AD372" s="25"/>
    </row>
    <row r="373" spans="1:30" x14ac:dyDescent="0.35">
      <c r="A373" s="15" t="s">
        <v>6712</v>
      </c>
      <c r="B373" s="15" t="s">
        <v>7837</v>
      </c>
      <c r="D373" s="15" t="s">
        <v>1231</v>
      </c>
      <c r="E373" s="15" t="s">
        <v>1232</v>
      </c>
      <c r="F373" s="15" t="s">
        <v>1233</v>
      </c>
      <c r="G373" s="5" t="s">
        <v>1190</v>
      </c>
      <c r="H373" s="5" t="s">
        <v>2</v>
      </c>
      <c r="I373" s="5" t="s">
        <v>41</v>
      </c>
      <c r="J373" s="5" t="s">
        <v>1191</v>
      </c>
      <c r="K373" s="5" t="s">
        <v>16</v>
      </c>
      <c r="L373" s="5" t="s">
        <v>12745</v>
      </c>
      <c r="M373" s="15" t="s">
        <v>42</v>
      </c>
      <c r="N373" s="15" t="s">
        <v>1190</v>
      </c>
      <c r="O373" s="15" t="s">
        <v>21865</v>
      </c>
      <c r="P373" s="15" t="s">
        <v>1233</v>
      </c>
      <c r="Q373" s="15" t="s">
        <v>22807</v>
      </c>
      <c r="R373" s="15" t="s">
        <v>22949</v>
      </c>
      <c r="S373" s="15">
        <v>22005429</v>
      </c>
      <c r="T373" s="15">
        <v>27718453</v>
      </c>
      <c r="U373" s="15" t="s">
        <v>15875</v>
      </c>
      <c r="V373" s="15" t="s">
        <v>468</v>
      </c>
      <c r="W373" s="4"/>
      <c r="X373" s="4" t="s">
        <v>41</v>
      </c>
      <c r="Y373" s="4" t="s">
        <v>1234</v>
      </c>
      <c r="Z373" s="4"/>
      <c r="AB373" s="25"/>
      <c r="AC373" s="25"/>
      <c r="AD373" s="25"/>
    </row>
    <row r="374" spans="1:30" x14ac:dyDescent="0.35">
      <c r="A374" s="15" t="s">
        <v>1804</v>
      </c>
      <c r="B374" s="15" t="s">
        <v>1803</v>
      </c>
      <c r="D374" s="15" t="s">
        <v>189</v>
      </c>
      <c r="E374" s="15" t="s">
        <v>1236</v>
      </c>
      <c r="F374" s="15" t="s">
        <v>1237</v>
      </c>
      <c r="G374" s="5" t="s">
        <v>1190</v>
      </c>
      <c r="H374" s="5" t="s">
        <v>3</v>
      </c>
      <c r="I374" s="5" t="s">
        <v>41</v>
      </c>
      <c r="J374" s="5" t="s">
        <v>1191</v>
      </c>
      <c r="K374" s="5" t="s">
        <v>12</v>
      </c>
      <c r="L374" s="5" t="s">
        <v>12744</v>
      </c>
      <c r="M374" s="15" t="s">
        <v>42</v>
      </c>
      <c r="N374" s="15" t="s">
        <v>1190</v>
      </c>
      <c r="O374" s="15" t="s">
        <v>1238</v>
      </c>
      <c r="P374" s="15" t="s">
        <v>1237</v>
      </c>
      <c r="Q374" s="15" t="s">
        <v>22807</v>
      </c>
      <c r="R374" s="15" t="s">
        <v>9415</v>
      </c>
      <c r="S374" s="15">
        <v>27711965</v>
      </c>
      <c r="T374" s="15"/>
      <c r="U374" s="15" t="s">
        <v>14547</v>
      </c>
      <c r="V374" s="15" t="s">
        <v>22950</v>
      </c>
      <c r="W374" s="4"/>
      <c r="X374" s="4" t="s">
        <v>41</v>
      </c>
      <c r="Y374" s="4" t="s">
        <v>1239</v>
      </c>
      <c r="Z374" s="4"/>
      <c r="AB374" s="25" t="s">
        <v>21118</v>
      </c>
      <c r="AC374" s="25"/>
      <c r="AD374" s="25"/>
    </row>
    <row r="375" spans="1:30" x14ac:dyDescent="0.35">
      <c r="A375" s="15" t="s">
        <v>9289</v>
      </c>
      <c r="B375" s="15" t="s">
        <v>9290</v>
      </c>
      <c r="D375" s="15" t="s">
        <v>1240</v>
      </c>
      <c r="E375" s="15" t="s">
        <v>1241</v>
      </c>
      <c r="F375" s="15" t="s">
        <v>1242</v>
      </c>
      <c r="G375" s="5" t="s">
        <v>1190</v>
      </c>
      <c r="H375" s="5" t="s">
        <v>3</v>
      </c>
      <c r="I375" s="5" t="s">
        <v>41</v>
      </c>
      <c r="J375" s="5" t="s">
        <v>1191</v>
      </c>
      <c r="K375" s="5" t="s">
        <v>12</v>
      </c>
      <c r="L375" s="5" t="s">
        <v>12744</v>
      </c>
      <c r="M375" s="15" t="s">
        <v>42</v>
      </c>
      <c r="N375" s="15" t="s">
        <v>1190</v>
      </c>
      <c r="O375" s="15" t="s">
        <v>1238</v>
      </c>
      <c r="P375" s="15" t="s">
        <v>1242</v>
      </c>
      <c r="Q375" s="15" t="s">
        <v>22807</v>
      </c>
      <c r="R375" s="15" t="s">
        <v>13134</v>
      </c>
      <c r="S375" s="15">
        <v>27721643</v>
      </c>
      <c r="T375" s="15"/>
      <c r="U375" s="15" t="s">
        <v>15876</v>
      </c>
      <c r="V375" s="15" t="s">
        <v>711</v>
      </c>
      <c r="W375" s="4"/>
      <c r="X375" s="4" t="s">
        <v>41</v>
      </c>
      <c r="Y375" s="4" t="s">
        <v>1243</v>
      </c>
      <c r="Z375" s="4"/>
      <c r="AB375" s="25"/>
      <c r="AC375" s="25"/>
      <c r="AD375" s="25"/>
    </row>
    <row r="376" spans="1:30" x14ac:dyDescent="0.35">
      <c r="A376" s="15" t="s">
        <v>1434</v>
      </c>
      <c r="B376" s="15" t="s">
        <v>8679</v>
      </c>
      <c r="D376" s="15" t="s">
        <v>1244</v>
      </c>
      <c r="E376" s="15" t="s">
        <v>1245</v>
      </c>
      <c r="F376" s="15" t="s">
        <v>1246</v>
      </c>
      <c r="G376" s="5" t="s">
        <v>1190</v>
      </c>
      <c r="H376" s="5" t="s">
        <v>3</v>
      </c>
      <c r="I376" s="5" t="s">
        <v>41</v>
      </c>
      <c r="J376" s="5" t="s">
        <v>1191</v>
      </c>
      <c r="K376" s="5" t="s">
        <v>2</v>
      </c>
      <c r="L376" s="5" t="s">
        <v>12735</v>
      </c>
      <c r="M376" s="15" t="s">
        <v>42</v>
      </c>
      <c r="N376" s="15" t="s">
        <v>1190</v>
      </c>
      <c r="O376" s="15" t="s">
        <v>22778</v>
      </c>
      <c r="P376" s="15" t="s">
        <v>1247</v>
      </c>
      <c r="Q376" s="15" t="s">
        <v>22807</v>
      </c>
      <c r="R376" s="15" t="s">
        <v>8802</v>
      </c>
      <c r="S376" s="15">
        <v>27705159</v>
      </c>
      <c r="T376" s="15"/>
      <c r="U376" s="15" t="s">
        <v>14548</v>
      </c>
      <c r="V376" s="15" t="s">
        <v>9515</v>
      </c>
      <c r="W376" s="4"/>
      <c r="X376" s="4" t="s">
        <v>41</v>
      </c>
      <c r="Y376" s="4" t="s">
        <v>1248</v>
      </c>
      <c r="Z376" s="4"/>
      <c r="AB376" s="25" t="s">
        <v>21118</v>
      </c>
      <c r="AC376" s="25"/>
      <c r="AD376" s="25"/>
    </row>
    <row r="377" spans="1:30" x14ac:dyDescent="0.35">
      <c r="A377" s="15" t="s">
        <v>9293</v>
      </c>
      <c r="B377" s="15" t="s">
        <v>9294</v>
      </c>
      <c r="D377" s="15" t="s">
        <v>8693</v>
      </c>
      <c r="E377" s="15" t="s">
        <v>9304</v>
      </c>
      <c r="F377" s="15" t="s">
        <v>129</v>
      </c>
      <c r="G377" s="5" t="s">
        <v>1190</v>
      </c>
      <c r="H377" s="5" t="s">
        <v>3</v>
      </c>
      <c r="I377" s="5" t="s">
        <v>41</v>
      </c>
      <c r="J377" s="5" t="s">
        <v>1191</v>
      </c>
      <c r="K377" s="5" t="s">
        <v>12</v>
      </c>
      <c r="L377" s="5" t="s">
        <v>12744</v>
      </c>
      <c r="M377" s="15" t="s">
        <v>42</v>
      </c>
      <c r="N377" s="15" t="s">
        <v>1190</v>
      </c>
      <c r="O377" s="15" t="s">
        <v>1238</v>
      </c>
      <c r="P377" s="15" t="s">
        <v>129</v>
      </c>
      <c r="Q377" s="15" t="s">
        <v>22807</v>
      </c>
      <c r="R377" s="15" t="s">
        <v>22365</v>
      </c>
      <c r="S377" s="15">
        <v>27717160</v>
      </c>
      <c r="T377" s="15"/>
      <c r="U377" s="15" t="s">
        <v>14549</v>
      </c>
      <c r="V377" s="15" t="s">
        <v>14550</v>
      </c>
      <c r="W377" s="4"/>
      <c r="X377" s="4" t="s">
        <v>41</v>
      </c>
      <c r="Y377" s="4" t="s">
        <v>14054</v>
      </c>
      <c r="Z377" s="4"/>
      <c r="AB377" s="25"/>
      <c r="AC377" s="25"/>
      <c r="AD377" s="25"/>
    </row>
    <row r="378" spans="1:30" x14ac:dyDescent="0.35">
      <c r="A378" s="15" t="s">
        <v>9297</v>
      </c>
      <c r="B378" s="15" t="s">
        <v>9298</v>
      </c>
      <c r="D378" s="15" t="s">
        <v>871</v>
      </c>
      <c r="E378" s="15" t="s">
        <v>1250</v>
      </c>
      <c r="F378" s="15" t="s">
        <v>19244</v>
      </c>
      <c r="G378" s="5" t="s">
        <v>1190</v>
      </c>
      <c r="H378" s="5" t="s">
        <v>3</v>
      </c>
      <c r="I378" s="5" t="s">
        <v>41</v>
      </c>
      <c r="J378" s="5" t="s">
        <v>1191</v>
      </c>
      <c r="K378" s="5" t="s">
        <v>16</v>
      </c>
      <c r="L378" s="5" t="s">
        <v>12745</v>
      </c>
      <c r="M378" s="15" t="s">
        <v>42</v>
      </c>
      <c r="N378" s="15" t="s">
        <v>1190</v>
      </c>
      <c r="O378" s="15" t="s">
        <v>21865</v>
      </c>
      <c r="P378" s="15" t="s">
        <v>21866</v>
      </c>
      <c r="Q378" s="15" t="s">
        <v>22807</v>
      </c>
      <c r="R378" s="15" t="s">
        <v>21867</v>
      </c>
      <c r="S378" s="15">
        <v>27710884</v>
      </c>
      <c r="T378" s="15"/>
      <c r="U378" s="15" t="s">
        <v>13225</v>
      </c>
      <c r="V378" s="15" t="s">
        <v>9565</v>
      </c>
      <c r="W378" s="4"/>
      <c r="X378" s="4" t="s">
        <v>41</v>
      </c>
      <c r="Y378" s="4" t="s">
        <v>13213</v>
      </c>
      <c r="Z378" s="4"/>
      <c r="AB378" s="25" t="s">
        <v>21118</v>
      </c>
      <c r="AC378" s="25"/>
      <c r="AD378" s="25"/>
    </row>
    <row r="379" spans="1:30" x14ac:dyDescent="0.35">
      <c r="A379" s="15" t="s">
        <v>6430</v>
      </c>
      <c r="B379" s="15" t="s">
        <v>7926</v>
      </c>
      <c r="D379" s="15" t="s">
        <v>1251</v>
      </c>
      <c r="E379" s="15" t="s">
        <v>1252</v>
      </c>
      <c r="F379" s="15" t="s">
        <v>1253</v>
      </c>
      <c r="G379" s="5" t="s">
        <v>1190</v>
      </c>
      <c r="H379" s="5" t="s">
        <v>3</v>
      </c>
      <c r="I379" s="5" t="s">
        <v>41</v>
      </c>
      <c r="J379" s="5" t="s">
        <v>1191</v>
      </c>
      <c r="K379" s="5" t="s">
        <v>12</v>
      </c>
      <c r="L379" s="5" t="s">
        <v>12744</v>
      </c>
      <c r="M379" s="15" t="s">
        <v>42</v>
      </c>
      <c r="N379" s="15" t="s">
        <v>1190</v>
      </c>
      <c r="O379" s="15" t="s">
        <v>1238</v>
      </c>
      <c r="P379" s="15" t="s">
        <v>1253</v>
      </c>
      <c r="Q379" s="15" t="s">
        <v>22807</v>
      </c>
      <c r="R379" s="15" t="s">
        <v>22951</v>
      </c>
      <c r="S379" s="15">
        <v>22005495</v>
      </c>
      <c r="T379" s="15"/>
      <c r="U379" s="15" t="s">
        <v>15877</v>
      </c>
      <c r="V379" s="15" t="s">
        <v>404</v>
      </c>
      <c r="W379" s="4"/>
      <c r="X379" s="4" t="s">
        <v>41</v>
      </c>
      <c r="Y379" s="4" t="s">
        <v>1254</v>
      </c>
      <c r="Z379" s="4"/>
      <c r="AB379" s="25"/>
      <c r="AC379" s="25"/>
      <c r="AD379" s="25"/>
    </row>
    <row r="380" spans="1:30" x14ac:dyDescent="0.35">
      <c r="A380" s="15" t="s">
        <v>9301</v>
      </c>
      <c r="B380" s="15" t="s">
        <v>9302</v>
      </c>
      <c r="D380" s="15" t="s">
        <v>68</v>
      </c>
      <c r="E380" s="15" t="s">
        <v>1255</v>
      </c>
      <c r="F380" s="15" t="s">
        <v>1256</v>
      </c>
      <c r="G380" s="5" t="s">
        <v>1190</v>
      </c>
      <c r="H380" s="5" t="s">
        <v>3</v>
      </c>
      <c r="I380" s="5" t="s">
        <v>41</v>
      </c>
      <c r="J380" s="5" t="s">
        <v>1191</v>
      </c>
      <c r="K380" s="5" t="s">
        <v>12</v>
      </c>
      <c r="L380" s="5" t="s">
        <v>12744</v>
      </c>
      <c r="M380" s="15" t="s">
        <v>42</v>
      </c>
      <c r="N380" s="15" t="s">
        <v>1190</v>
      </c>
      <c r="O380" s="15" t="s">
        <v>1238</v>
      </c>
      <c r="P380" s="15" t="s">
        <v>1256</v>
      </c>
      <c r="Q380" s="15" t="s">
        <v>22807</v>
      </c>
      <c r="R380" s="15" t="s">
        <v>9588</v>
      </c>
      <c r="S380" s="15">
        <v>27716938</v>
      </c>
      <c r="T380" s="15"/>
      <c r="U380" s="15" t="s">
        <v>14551</v>
      </c>
      <c r="V380" s="15" t="s">
        <v>17500</v>
      </c>
      <c r="W380" s="4"/>
      <c r="X380" s="4" t="s">
        <v>41</v>
      </c>
      <c r="Y380" s="4" t="s">
        <v>1257</v>
      </c>
      <c r="Z380" s="4"/>
      <c r="AB380" s="25"/>
      <c r="AC380" s="25"/>
      <c r="AD380" s="25"/>
    </row>
    <row r="381" spans="1:30" x14ac:dyDescent="0.35">
      <c r="A381" s="15" t="s">
        <v>8161</v>
      </c>
      <c r="B381" s="15" t="s">
        <v>1435</v>
      </c>
      <c r="D381" s="15" t="s">
        <v>1258</v>
      </c>
      <c r="E381" s="15" t="s">
        <v>1259</v>
      </c>
      <c r="F381" s="15" t="s">
        <v>19919</v>
      </c>
      <c r="G381" s="5" t="s">
        <v>1190</v>
      </c>
      <c r="H381" s="5" t="s">
        <v>3</v>
      </c>
      <c r="I381" s="5" t="s">
        <v>41</v>
      </c>
      <c r="J381" s="5" t="s">
        <v>1191</v>
      </c>
      <c r="K381" s="5" t="s">
        <v>16</v>
      </c>
      <c r="L381" s="5" t="s">
        <v>12745</v>
      </c>
      <c r="M381" s="15" t="s">
        <v>42</v>
      </c>
      <c r="N381" s="15" t="s">
        <v>1190</v>
      </c>
      <c r="O381" s="15" t="s">
        <v>21865</v>
      </c>
      <c r="P381" s="15" t="s">
        <v>19919</v>
      </c>
      <c r="Q381" s="15" t="s">
        <v>22807</v>
      </c>
      <c r="R381" s="15" t="s">
        <v>18619</v>
      </c>
      <c r="S381" s="15">
        <v>27705573</v>
      </c>
      <c r="T381" s="15"/>
      <c r="U381" s="15" t="s">
        <v>14552</v>
      </c>
      <c r="V381" s="15" t="s">
        <v>14553</v>
      </c>
      <c r="W381" s="4"/>
      <c r="X381" s="4" t="s">
        <v>41</v>
      </c>
      <c r="Y381" s="4" t="s">
        <v>1260</v>
      </c>
      <c r="Z381" s="4"/>
      <c r="AB381" s="25" t="s">
        <v>21118</v>
      </c>
      <c r="AC381" s="25"/>
      <c r="AD381" s="25"/>
    </row>
    <row r="382" spans="1:30" x14ac:dyDescent="0.35">
      <c r="A382" s="15" t="s">
        <v>9304</v>
      </c>
      <c r="B382" s="15" t="s">
        <v>8693</v>
      </c>
      <c r="D382" s="15" t="s">
        <v>1261</v>
      </c>
      <c r="E382" s="15" t="s">
        <v>1262</v>
      </c>
      <c r="F382" s="15" t="s">
        <v>21378</v>
      </c>
      <c r="G382" s="5" t="s">
        <v>1190</v>
      </c>
      <c r="H382" s="5" t="s">
        <v>3</v>
      </c>
      <c r="I382" s="5" t="s">
        <v>41</v>
      </c>
      <c r="J382" s="5" t="s">
        <v>1191</v>
      </c>
      <c r="K382" s="5" t="s">
        <v>16</v>
      </c>
      <c r="L382" s="5" t="s">
        <v>12745</v>
      </c>
      <c r="M382" s="15" t="s">
        <v>42</v>
      </c>
      <c r="N382" s="15" t="s">
        <v>1190</v>
      </c>
      <c r="O382" s="15" t="s">
        <v>21865</v>
      </c>
      <c r="P382" s="15" t="s">
        <v>21378</v>
      </c>
      <c r="Q382" s="15" t="s">
        <v>22807</v>
      </c>
      <c r="R382" s="15" t="s">
        <v>14554</v>
      </c>
      <c r="S382" s="15">
        <v>27433193</v>
      </c>
      <c r="T382" s="15"/>
      <c r="U382" s="15" t="s">
        <v>15878</v>
      </c>
      <c r="V382" s="15" t="s">
        <v>18620</v>
      </c>
      <c r="W382" s="4"/>
      <c r="X382" s="4" t="s">
        <v>41</v>
      </c>
      <c r="Y382" s="4" t="s">
        <v>1263</v>
      </c>
      <c r="Z382" s="4"/>
      <c r="AB382" s="25"/>
      <c r="AC382" s="25"/>
      <c r="AD382" s="25"/>
    </row>
    <row r="383" spans="1:30" x14ac:dyDescent="0.35">
      <c r="A383" s="15" t="s">
        <v>9305</v>
      </c>
      <c r="B383" s="15" t="s">
        <v>9306</v>
      </c>
      <c r="D383" s="15" t="s">
        <v>1264</v>
      </c>
      <c r="E383" s="15" t="s">
        <v>9325</v>
      </c>
      <c r="F383" s="15" t="s">
        <v>9326</v>
      </c>
      <c r="G383" s="5" t="s">
        <v>1190</v>
      </c>
      <c r="H383" s="5" t="s">
        <v>3</v>
      </c>
      <c r="I383" s="5" t="s">
        <v>41</v>
      </c>
      <c r="J383" s="5" t="s">
        <v>1191</v>
      </c>
      <c r="K383" s="5" t="s">
        <v>11</v>
      </c>
      <c r="L383" s="5" t="s">
        <v>12743</v>
      </c>
      <c r="M383" s="15" t="s">
        <v>42</v>
      </c>
      <c r="N383" s="15" t="s">
        <v>1190</v>
      </c>
      <c r="O383" s="15" t="s">
        <v>1265</v>
      </c>
      <c r="P383" s="15" t="s">
        <v>1266</v>
      </c>
      <c r="Q383" s="15" t="s">
        <v>22807</v>
      </c>
      <c r="R383" s="15" t="s">
        <v>17501</v>
      </c>
      <c r="S383" s="15">
        <v>22005121</v>
      </c>
      <c r="T383" s="15"/>
      <c r="U383" s="15" t="s">
        <v>14555</v>
      </c>
      <c r="V383" s="15" t="s">
        <v>1267</v>
      </c>
      <c r="W383" s="4"/>
      <c r="X383" s="4"/>
      <c r="Y383" s="4"/>
      <c r="Z383" s="4"/>
      <c r="AB383" s="25"/>
      <c r="AC383" s="25"/>
      <c r="AD383" s="25"/>
    </row>
    <row r="384" spans="1:30" x14ac:dyDescent="0.35">
      <c r="A384" s="15" t="s">
        <v>6587</v>
      </c>
      <c r="B384" s="15" t="s">
        <v>7429</v>
      </c>
      <c r="D384" s="15" t="s">
        <v>1268</v>
      </c>
      <c r="E384" s="15" t="s">
        <v>9386</v>
      </c>
      <c r="F384" s="15" t="s">
        <v>9387</v>
      </c>
      <c r="G384" s="5" t="s">
        <v>1190</v>
      </c>
      <c r="H384" s="5" t="s">
        <v>3</v>
      </c>
      <c r="I384" s="5" t="s">
        <v>41</v>
      </c>
      <c r="J384" s="5" t="s">
        <v>1191</v>
      </c>
      <c r="K384" s="5" t="s">
        <v>16</v>
      </c>
      <c r="L384" s="5" t="s">
        <v>12745</v>
      </c>
      <c r="M384" s="15" t="s">
        <v>42</v>
      </c>
      <c r="N384" s="15" t="s">
        <v>1190</v>
      </c>
      <c r="O384" s="15" t="s">
        <v>21865</v>
      </c>
      <c r="P384" s="15" t="s">
        <v>9387</v>
      </c>
      <c r="Q384" s="15" t="s">
        <v>22807</v>
      </c>
      <c r="R384" s="15" t="s">
        <v>19635</v>
      </c>
      <c r="S384" s="15"/>
      <c r="T384" s="15"/>
      <c r="U384" s="15" t="s">
        <v>14556</v>
      </c>
      <c r="V384" s="15" t="s">
        <v>14557</v>
      </c>
      <c r="W384" s="4"/>
      <c r="X384" s="4" t="s">
        <v>41</v>
      </c>
      <c r="Y384" s="4" t="s">
        <v>14256</v>
      </c>
      <c r="Z384" s="4"/>
      <c r="AB384" s="25"/>
      <c r="AC384" s="25"/>
      <c r="AD384" s="25"/>
    </row>
    <row r="385" spans="1:30" x14ac:dyDescent="0.35">
      <c r="A385" s="15" t="s">
        <v>9310</v>
      </c>
      <c r="B385" s="15" t="s">
        <v>1878</v>
      </c>
      <c r="D385" s="15" t="s">
        <v>1269</v>
      </c>
      <c r="E385" s="15" t="s">
        <v>9391</v>
      </c>
      <c r="F385" s="15" t="s">
        <v>3262</v>
      </c>
      <c r="G385" s="5" t="s">
        <v>1190</v>
      </c>
      <c r="H385" s="5" t="s">
        <v>3</v>
      </c>
      <c r="I385" s="5" t="s">
        <v>41</v>
      </c>
      <c r="J385" s="5" t="s">
        <v>1191</v>
      </c>
      <c r="K385" s="5" t="s">
        <v>16</v>
      </c>
      <c r="L385" s="5" t="s">
        <v>12745</v>
      </c>
      <c r="M385" s="15" t="s">
        <v>42</v>
      </c>
      <c r="N385" s="15" t="s">
        <v>1190</v>
      </c>
      <c r="O385" s="15" t="s">
        <v>21865</v>
      </c>
      <c r="P385" s="15" t="s">
        <v>3262</v>
      </c>
      <c r="Q385" s="15" t="s">
        <v>22807</v>
      </c>
      <c r="R385" s="15" t="s">
        <v>9392</v>
      </c>
      <c r="S385" s="15"/>
      <c r="T385" s="15"/>
      <c r="U385" s="15" t="s">
        <v>19314</v>
      </c>
      <c r="V385" s="15" t="s">
        <v>17502</v>
      </c>
      <c r="W385" s="4"/>
      <c r="X385" s="4" t="s">
        <v>41</v>
      </c>
      <c r="Y385" s="4" t="s">
        <v>7415</v>
      </c>
      <c r="Z385" s="4"/>
      <c r="AB385" s="25"/>
      <c r="AC385" s="25"/>
      <c r="AD385" s="25"/>
    </row>
    <row r="386" spans="1:30" x14ac:dyDescent="0.35">
      <c r="A386" s="15" t="s">
        <v>1642</v>
      </c>
      <c r="B386" s="15" t="s">
        <v>1641</v>
      </c>
      <c r="D386" s="15" t="s">
        <v>1270</v>
      </c>
      <c r="E386" s="15" t="s">
        <v>1271</v>
      </c>
      <c r="F386" s="15" t="s">
        <v>1272</v>
      </c>
      <c r="G386" s="5" t="s">
        <v>1190</v>
      </c>
      <c r="H386" s="5" t="s">
        <v>3</v>
      </c>
      <c r="I386" s="5" t="s">
        <v>41</v>
      </c>
      <c r="J386" s="5" t="s">
        <v>1191</v>
      </c>
      <c r="K386" s="5" t="s">
        <v>2</v>
      </c>
      <c r="L386" s="5" t="s">
        <v>12735</v>
      </c>
      <c r="M386" s="15" t="s">
        <v>42</v>
      </c>
      <c r="N386" s="15" t="s">
        <v>1190</v>
      </c>
      <c r="O386" s="15" t="s">
        <v>22778</v>
      </c>
      <c r="P386" s="15" t="s">
        <v>1273</v>
      </c>
      <c r="Q386" s="15" t="s">
        <v>22807</v>
      </c>
      <c r="R386" s="15" t="s">
        <v>22952</v>
      </c>
      <c r="S386" s="15">
        <v>27703752</v>
      </c>
      <c r="T386" s="15"/>
      <c r="U386" s="15" t="s">
        <v>7144</v>
      </c>
      <c r="V386" s="15" t="s">
        <v>22953</v>
      </c>
      <c r="W386" s="4"/>
      <c r="X386" s="4" t="s">
        <v>41</v>
      </c>
      <c r="Y386" s="4" t="s">
        <v>1274</v>
      </c>
      <c r="Z386" s="4"/>
      <c r="AB386" s="25"/>
      <c r="AC386" s="25"/>
      <c r="AD386" s="25"/>
    </row>
    <row r="387" spans="1:30" x14ac:dyDescent="0.35">
      <c r="A387" s="15" t="s">
        <v>1586</v>
      </c>
      <c r="B387" s="15" t="s">
        <v>980</v>
      </c>
      <c r="D387" s="15" t="s">
        <v>1275</v>
      </c>
      <c r="E387" s="15" t="s">
        <v>9403</v>
      </c>
      <c r="F387" s="15" t="s">
        <v>1276</v>
      </c>
      <c r="G387" s="5" t="s">
        <v>1190</v>
      </c>
      <c r="H387" s="5" t="s">
        <v>3</v>
      </c>
      <c r="I387" s="5" t="s">
        <v>41</v>
      </c>
      <c r="J387" s="5" t="s">
        <v>1191</v>
      </c>
      <c r="K387" s="5" t="s">
        <v>12</v>
      </c>
      <c r="L387" s="5" t="s">
        <v>12744</v>
      </c>
      <c r="M387" s="15" t="s">
        <v>42</v>
      </c>
      <c r="N387" s="15" t="s">
        <v>1190</v>
      </c>
      <c r="O387" s="15" t="s">
        <v>1238</v>
      </c>
      <c r="P387" s="15" t="s">
        <v>1276</v>
      </c>
      <c r="Q387" s="15" t="s">
        <v>22807</v>
      </c>
      <c r="R387" s="15" t="s">
        <v>9404</v>
      </c>
      <c r="S387" s="15">
        <v>44137983</v>
      </c>
      <c r="T387" s="15"/>
      <c r="U387" s="15" t="s">
        <v>19920</v>
      </c>
      <c r="V387" s="15" t="s">
        <v>9405</v>
      </c>
      <c r="W387" s="4"/>
      <c r="X387" s="4"/>
      <c r="Y387" s="4"/>
      <c r="Z387" s="4"/>
      <c r="AB387" s="25"/>
      <c r="AC387" s="25"/>
      <c r="AD387" s="25"/>
    </row>
    <row r="388" spans="1:30" x14ac:dyDescent="0.35">
      <c r="A388" s="15" t="s">
        <v>6429</v>
      </c>
      <c r="B388" s="15" t="s">
        <v>7813</v>
      </c>
      <c r="D388" s="15" t="s">
        <v>1277</v>
      </c>
      <c r="E388" s="15" t="s">
        <v>1278</v>
      </c>
      <c r="F388" s="15" t="s">
        <v>21868</v>
      </c>
      <c r="G388" s="5" t="s">
        <v>1190</v>
      </c>
      <c r="H388" s="5" t="s">
        <v>3</v>
      </c>
      <c r="I388" s="5" t="s">
        <v>41</v>
      </c>
      <c r="J388" s="5" t="s">
        <v>1191</v>
      </c>
      <c r="K388" s="5" t="s">
        <v>16</v>
      </c>
      <c r="L388" s="5" t="s">
        <v>12745</v>
      </c>
      <c r="M388" s="15" t="s">
        <v>42</v>
      </c>
      <c r="N388" s="15" t="s">
        <v>1190</v>
      </c>
      <c r="O388" s="15" t="s">
        <v>21865</v>
      </c>
      <c r="P388" s="15" t="s">
        <v>21868</v>
      </c>
      <c r="Q388" s="15" t="s">
        <v>22807</v>
      </c>
      <c r="R388" s="15" t="s">
        <v>16889</v>
      </c>
      <c r="S388" s="15">
        <v>89066999</v>
      </c>
      <c r="T388" s="15"/>
      <c r="U388" s="15" t="s">
        <v>14558</v>
      </c>
      <c r="V388" s="15" t="s">
        <v>969</v>
      </c>
      <c r="W388" s="4"/>
      <c r="X388" s="4" t="s">
        <v>41</v>
      </c>
      <c r="Y388" s="4" t="s">
        <v>1279</v>
      </c>
      <c r="Z388" s="4"/>
      <c r="AB388" s="25"/>
      <c r="AC388" s="25"/>
      <c r="AD388" s="25"/>
    </row>
    <row r="389" spans="1:30" x14ac:dyDescent="0.35">
      <c r="A389" s="15" t="s">
        <v>5266</v>
      </c>
      <c r="B389" s="15" t="s">
        <v>7402</v>
      </c>
      <c r="D389" s="15" t="s">
        <v>1281</v>
      </c>
      <c r="E389" s="15" t="s">
        <v>9539</v>
      </c>
      <c r="F389" s="15" t="s">
        <v>257</v>
      </c>
      <c r="G389" s="5" t="s">
        <v>1190</v>
      </c>
      <c r="H389" s="5" t="s">
        <v>3</v>
      </c>
      <c r="I389" s="5" t="s">
        <v>41</v>
      </c>
      <c r="J389" s="5" t="s">
        <v>1191</v>
      </c>
      <c r="K389" s="5" t="s">
        <v>12</v>
      </c>
      <c r="L389" s="5" t="s">
        <v>12744</v>
      </c>
      <c r="M389" s="15" t="s">
        <v>42</v>
      </c>
      <c r="N389" s="15" t="s">
        <v>1190</v>
      </c>
      <c r="O389" s="15" t="s">
        <v>1238</v>
      </c>
      <c r="P389" s="15" t="s">
        <v>257</v>
      </c>
      <c r="Q389" s="15" t="s">
        <v>22807</v>
      </c>
      <c r="R389" s="15" t="s">
        <v>22954</v>
      </c>
      <c r="S389" s="15">
        <v>44047019</v>
      </c>
      <c r="T389" s="15"/>
      <c r="U389" s="15" t="s">
        <v>14559</v>
      </c>
      <c r="V389" s="15" t="s">
        <v>22955</v>
      </c>
      <c r="W389" s="4"/>
      <c r="X389" s="4" t="s">
        <v>41</v>
      </c>
      <c r="Y389" s="4" t="s">
        <v>12116</v>
      </c>
      <c r="Z389" s="4"/>
      <c r="AB389" s="25"/>
      <c r="AC389" s="25"/>
      <c r="AD389" s="25"/>
    </row>
    <row r="390" spans="1:30" x14ac:dyDescent="0.35">
      <c r="A390" s="15" t="s">
        <v>8163</v>
      </c>
      <c r="B390" s="15" t="s">
        <v>8165</v>
      </c>
      <c r="D390" s="15" t="s">
        <v>1282</v>
      </c>
      <c r="E390" s="15" t="s">
        <v>9414</v>
      </c>
      <c r="F390" s="15" t="s">
        <v>8443</v>
      </c>
      <c r="G390" s="5" t="s">
        <v>1190</v>
      </c>
      <c r="H390" s="5" t="s">
        <v>3</v>
      </c>
      <c r="I390" s="5" t="s">
        <v>41</v>
      </c>
      <c r="J390" s="5" t="s">
        <v>1191</v>
      </c>
      <c r="K390" s="5" t="s">
        <v>12</v>
      </c>
      <c r="L390" s="5" t="s">
        <v>12744</v>
      </c>
      <c r="M390" s="15" t="s">
        <v>42</v>
      </c>
      <c r="N390" s="15" t="s">
        <v>1190</v>
      </c>
      <c r="O390" s="15" t="s">
        <v>1238</v>
      </c>
      <c r="P390" s="15" t="s">
        <v>8443</v>
      </c>
      <c r="Q390" s="15" t="s">
        <v>22807</v>
      </c>
      <c r="R390" s="15" t="s">
        <v>13226</v>
      </c>
      <c r="S390" s="15">
        <v>44033258</v>
      </c>
      <c r="T390" s="15"/>
      <c r="U390" s="15" t="s">
        <v>14560</v>
      </c>
      <c r="V390" s="15" t="s">
        <v>9416</v>
      </c>
      <c r="W390" s="4"/>
      <c r="X390" s="4" t="s">
        <v>41</v>
      </c>
      <c r="Y390" s="4" t="s">
        <v>7661</v>
      </c>
      <c r="Z390" s="4"/>
      <c r="AB390" s="25"/>
      <c r="AC390" s="25"/>
      <c r="AD390" s="25"/>
    </row>
    <row r="391" spans="1:30" x14ac:dyDescent="0.35">
      <c r="A391" s="15" t="s">
        <v>6520</v>
      </c>
      <c r="B391" s="15" t="s">
        <v>7653</v>
      </c>
      <c r="D391" s="15" t="s">
        <v>1283</v>
      </c>
      <c r="E391" s="15" t="s">
        <v>1284</v>
      </c>
      <c r="F391" s="15" t="s">
        <v>1285</v>
      </c>
      <c r="G391" s="5" t="s">
        <v>1190</v>
      </c>
      <c r="H391" s="5" t="s">
        <v>3</v>
      </c>
      <c r="I391" s="5" t="s">
        <v>41</v>
      </c>
      <c r="J391" s="5" t="s">
        <v>1191</v>
      </c>
      <c r="K391" s="5" t="s">
        <v>12</v>
      </c>
      <c r="L391" s="5" t="s">
        <v>12744</v>
      </c>
      <c r="M391" s="15" t="s">
        <v>42</v>
      </c>
      <c r="N391" s="15" t="s">
        <v>1190</v>
      </c>
      <c r="O391" s="15" t="s">
        <v>1238</v>
      </c>
      <c r="P391" s="15" t="s">
        <v>1285</v>
      </c>
      <c r="Q391" s="15" t="s">
        <v>22807</v>
      </c>
      <c r="R391" s="15" t="s">
        <v>22956</v>
      </c>
      <c r="S391" s="15">
        <v>27718105</v>
      </c>
      <c r="T391" s="15"/>
      <c r="U391" s="15" t="s">
        <v>14561</v>
      </c>
      <c r="V391" s="15" t="s">
        <v>1286</v>
      </c>
      <c r="W391" s="4"/>
      <c r="X391" s="4" t="s">
        <v>41</v>
      </c>
      <c r="Y391" s="4" t="s">
        <v>1287</v>
      </c>
      <c r="Z391" s="4"/>
      <c r="AB391" s="25"/>
      <c r="AC391" s="25"/>
      <c r="AD391" s="25"/>
    </row>
    <row r="392" spans="1:30" x14ac:dyDescent="0.35">
      <c r="A392" s="15" t="s">
        <v>9316</v>
      </c>
      <c r="B392" s="15" t="s">
        <v>9317</v>
      </c>
      <c r="D392" s="15" t="s">
        <v>1288</v>
      </c>
      <c r="E392" s="15" t="s">
        <v>1289</v>
      </c>
      <c r="F392" s="15" t="s">
        <v>2969</v>
      </c>
      <c r="G392" s="5" t="s">
        <v>1190</v>
      </c>
      <c r="H392" s="5" t="s">
        <v>3</v>
      </c>
      <c r="I392" s="5" t="s">
        <v>41</v>
      </c>
      <c r="J392" s="5" t="s">
        <v>1191</v>
      </c>
      <c r="K392" s="5" t="s">
        <v>16</v>
      </c>
      <c r="L392" s="5" t="s">
        <v>12745</v>
      </c>
      <c r="M392" s="15" t="s">
        <v>42</v>
      </c>
      <c r="N392" s="15" t="s">
        <v>1190</v>
      </c>
      <c r="O392" s="15" t="s">
        <v>21865</v>
      </c>
      <c r="P392" s="15" t="s">
        <v>3458</v>
      </c>
      <c r="Q392" s="15" t="s">
        <v>22807</v>
      </c>
      <c r="R392" s="15" t="s">
        <v>22957</v>
      </c>
      <c r="S392" s="15">
        <v>60030581</v>
      </c>
      <c r="T392" s="15"/>
      <c r="U392" s="15" t="s">
        <v>14562</v>
      </c>
      <c r="V392" s="15" t="s">
        <v>9463</v>
      </c>
      <c r="W392" s="4"/>
      <c r="X392" s="4" t="s">
        <v>41</v>
      </c>
      <c r="Y392" s="4" t="s">
        <v>13227</v>
      </c>
      <c r="Z392" s="4"/>
      <c r="AB392" s="25"/>
      <c r="AC392" s="25"/>
      <c r="AD392" s="25"/>
    </row>
    <row r="393" spans="1:30" x14ac:dyDescent="0.35">
      <c r="A393" s="15" t="s">
        <v>9320</v>
      </c>
      <c r="B393" s="15" t="s">
        <v>1105</v>
      </c>
      <c r="D393" s="15" t="s">
        <v>1291</v>
      </c>
      <c r="E393" s="15" t="s">
        <v>1292</v>
      </c>
      <c r="F393" s="15" t="s">
        <v>17261</v>
      </c>
      <c r="G393" s="5" t="s">
        <v>1190</v>
      </c>
      <c r="H393" s="5" t="s">
        <v>3</v>
      </c>
      <c r="I393" s="5" t="s">
        <v>41</v>
      </c>
      <c r="J393" s="5" t="s">
        <v>1191</v>
      </c>
      <c r="K393" s="5" t="s">
        <v>16</v>
      </c>
      <c r="L393" s="5" t="s">
        <v>12745</v>
      </c>
      <c r="M393" s="15" t="s">
        <v>42</v>
      </c>
      <c r="N393" s="15" t="s">
        <v>1190</v>
      </c>
      <c r="O393" s="15" t="s">
        <v>21865</v>
      </c>
      <c r="P393" s="15" t="s">
        <v>79</v>
      </c>
      <c r="Q393" s="15" t="s">
        <v>22807</v>
      </c>
      <c r="R393" s="15" t="s">
        <v>1293</v>
      </c>
      <c r="S393" s="15">
        <v>27423084</v>
      </c>
      <c r="T393" s="15"/>
      <c r="U393" s="15" t="s">
        <v>14563</v>
      </c>
      <c r="V393" s="15" t="s">
        <v>1294</v>
      </c>
      <c r="W393" s="4"/>
      <c r="X393" s="4" t="s">
        <v>41</v>
      </c>
      <c r="Y393" s="4" t="s">
        <v>1295</v>
      </c>
      <c r="Z393" s="4"/>
      <c r="AB393" s="25"/>
      <c r="AC393" s="25"/>
      <c r="AD393" s="25"/>
    </row>
    <row r="394" spans="1:30" x14ac:dyDescent="0.35">
      <c r="A394" s="15" t="s">
        <v>9322</v>
      </c>
      <c r="B394" s="15" t="s">
        <v>1774</v>
      </c>
      <c r="D394" s="15" t="s">
        <v>8184</v>
      </c>
      <c r="E394" s="15" t="s">
        <v>8182</v>
      </c>
      <c r="F394" s="15" t="s">
        <v>9421</v>
      </c>
      <c r="G394" s="5" t="s">
        <v>1190</v>
      </c>
      <c r="H394" s="5" t="s">
        <v>3</v>
      </c>
      <c r="I394" s="5" t="s">
        <v>41</v>
      </c>
      <c r="J394" s="5" t="s">
        <v>1191</v>
      </c>
      <c r="K394" s="5" t="s">
        <v>16</v>
      </c>
      <c r="L394" s="5" t="s">
        <v>12745</v>
      </c>
      <c r="M394" s="15" t="s">
        <v>42</v>
      </c>
      <c r="N394" s="15" t="s">
        <v>1190</v>
      </c>
      <c r="O394" s="15" t="s">
        <v>21865</v>
      </c>
      <c r="P394" s="15" t="s">
        <v>1298</v>
      </c>
      <c r="Q394" s="15" t="s">
        <v>22807</v>
      </c>
      <c r="R394" s="15" t="s">
        <v>21880</v>
      </c>
      <c r="S394" s="15">
        <v>22005325</v>
      </c>
      <c r="T394" s="15"/>
      <c r="U394" s="15" t="s">
        <v>14564</v>
      </c>
      <c r="V394" s="15" t="s">
        <v>9422</v>
      </c>
      <c r="W394" s="4"/>
      <c r="X394" s="4"/>
      <c r="Y394" s="4"/>
      <c r="Z394" s="4"/>
      <c r="AB394" s="25"/>
      <c r="AC394" s="25"/>
      <c r="AD394" s="25"/>
    </row>
    <row r="395" spans="1:30" x14ac:dyDescent="0.35">
      <c r="A395" s="15" t="s">
        <v>5880</v>
      </c>
      <c r="B395" s="15" t="s">
        <v>5350</v>
      </c>
      <c r="D395" s="15" t="s">
        <v>1013</v>
      </c>
      <c r="E395" s="15" t="s">
        <v>9483</v>
      </c>
      <c r="F395" s="15" t="s">
        <v>255</v>
      </c>
      <c r="G395" s="5" t="s">
        <v>1190</v>
      </c>
      <c r="H395" s="5" t="s">
        <v>3</v>
      </c>
      <c r="I395" s="5" t="s">
        <v>41</v>
      </c>
      <c r="J395" s="5" t="s">
        <v>1191</v>
      </c>
      <c r="K395" s="5" t="s">
        <v>12</v>
      </c>
      <c r="L395" s="5" t="s">
        <v>12744</v>
      </c>
      <c r="M395" s="15" t="s">
        <v>42</v>
      </c>
      <c r="N395" s="15" t="s">
        <v>1190</v>
      </c>
      <c r="O395" s="15" t="s">
        <v>1238</v>
      </c>
      <c r="P395" s="15" t="s">
        <v>255</v>
      </c>
      <c r="Q395" s="15" t="s">
        <v>22807</v>
      </c>
      <c r="R395" s="15" t="s">
        <v>16709</v>
      </c>
      <c r="S395" s="15"/>
      <c r="T395" s="15"/>
      <c r="U395" s="15" t="s">
        <v>14565</v>
      </c>
      <c r="V395" s="15" t="s">
        <v>9484</v>
      </c>
      <c r="W395" s="4"/>
      <c r="X395" s="4" t="s">
        <v>41</v>
      </c>
      <c r="Y395" s="4" t="s">
        <v>19723</v>
      </c>
      <c r="Z395" s="4"/>
      <c r="AB395" s="25"/>
      <c r="AC395" s="25"/>
      <c r="AD395" s="25"/>
    </row>
    <row r="396" spans="1:30" x14ac:dyDescent="0.35">
      <c r="A396" s="15" t="s">
        <v>9325</v>
      </c>
      <c r="B396" s="15" t="s">
        <v>1264</v>
      </c>
      <c r="D396" s="15" t="s">
        <v>653</v>
      </c>
      <c r="E396" s="15" t="s">
        <v>1299</v>
      </c>
      <c r="F396" s="15" t="s">
        <v>1300</v>
      </c>
      <c r="G396" s="5" t="s">
        <v>1190</v>
      </c>
      <c r="H396" s="5" t="s">
        <v>3</v>
      </c>
      <c r="I396" s="5" t="s">
        <v>41</v>
      </c>
      <c r="J396" s="5" t="s">
        <v>1191</v>
      </c>
      <c r="K396" s="5" t="s">
        <v>16</v>
      </c>
      <c r="L396" s="5" t="s">
        <v>12745</v>
      </c>
      <c r="M396" s="15" t="s">
        <v>42</v>
      </c>
      <c r="N396" s="15" t="s">
        <v>1190</v>
      </c>
      <c r="O396" s="15" t="s">
        <v>21865</v>
      </c>
      <c r="P396" s="15" t="s">
        <v>1300</v>
      </c>
      <c r="Q396" s="15" t="s">
        <v>22807</v>
      </c>
      <c r="R396" s="15" t="s">
        <v>15892</v>
      </c>
      <c r="S396" s="15">
        <v>27423136</v>
      </c>
      <c r="T396" s="15"/>
      <c r="U396" s="15" t="s">
        <v>15879</v>
      </c>
      <c r="V396" s="15" t="s">
        <v>9568</v>
      </c>
      <c r="W396" s="4"/>
      <c r="X396" s="4" t="s">
        <v>41</v>
      </c>
      <c r="Y396" s="4" t="s">
        <v>1301</v>
      </c>
      <c r="Z396" s="4"/>
      <c r="AB396" s="25"/>
      <c r="AC396" s="25"/>
      <c r="AD396" s="25"/>
    </row>
    <row r="397" spans="1:30" x14ac:dyDescent="0.35">
      <c r="A397" s="15" t="s">
        <v>1834</v>
      </c>
      <c r="B397" s="15" t="s">
        <v>1833</v>
      </c>
      <c r="D397" s="15" t="s">
        <v>373</v>
      </c>
      <c r="E397" s="15" t="s">
        <v>9586</v>
      </c>
      <c r="F397" s="15" t="s">
        <v>9587</v>
      </c>
      <c r="G397" s="5" t="s">
        <v>1190</v>
      </c>
      <c r="H397" s="5" t="s">
        <v>3</v>
      </c>
      <c r="I397" s="5" t="s">
        <v>41</v>
      </c>
      <c r="J397" s="5" t="s">
        <v>1191</v>
      </c>
      <c r="K397" s="5" t="s">
        <v>16</v>
      </c>
      <c r="L397" s="5" t="s">
        <v>12745</v>
      </c>
      <c r="M397" s="15" t="s">
        <v>42</v>
      </c>
      <c r="N397" s="15" t="s">
        <v>1190</v>
      </c>
      <c r="O397" s="15" t="s">
        <v>21865</v>
      </c>
      <c r="P397" s="15" t="s">
        <v>9587</v>
      </c>
      <c r="Q397" s="15" t="s">
        <v>22807</v>
      </c>
      <c r="R397" s="15" t="s">
        <v>19315</v>
      </c>
      <c r="S397" s="15">
        <v>27219960</v>
      </c>
      <c r="T397" s="15"/>
      <c r="U397" s="15" t="s">
        <v>14566</v>
      </c>
      <c r="V397" s="15" t="s">
        <v>9589</v>
      </c>
      <c r="W397" s="4"/>
      <c r="X397" s="4" t="s">
        <v>41</v>
      </c>
      <c r="Y397" s="4" t="s">
        <v>11505</v>
      </c>
      <c r="Z397" s="4"/>
      <c r="AB397" s="25"/>
      <c r="AC397" s="25"/>
      <c r="AD397" s="25"/>
    </row>
    <row r="398" spans="1:30" x14ac:dyDescent="0.35">
      <c r="A398" s="15" t="s">
        <v>1759</v>
      </c>
      <c r="B398" s="15" t="s">
        <v>1758</v>
      </c>
      <c r="D398" s="15" t="s">
        <v>1302</v>
      </c>
      <c r="E398" s="15" t="s">
        <v>9668</v>
      </c>
      <c r="F398" s="15" t="s">
        <v>1303</v>
      </c>
      <c r="G398" s="5" t="s">
        <v>1190</v>
      </c>
      <c r="H398" s="5" t="s">
        <v>3</v>
      </c>
      <c r="I398" s="5" t="s">
        <v>41</v>
      </c>
      <c r="J398" s="5" t="s">
        <v>1191</v>
      </c>
      <c r="K398" s="5" t="s">
        <v>12</v>
      </c>
      <c r="L398" s="5" t="s">
        <v>12744</v>
      </c>
      <c r="M398" s="15" t="s">
        <v>42</v>
      </c>
      <c r="N398" s="15" t="s">
        <v>1190</v>
      </c>
      <c r="O398" s="15" t="s">
        <v>1238</v>
      </c>
      <c r="P398" s="15" t="s">
        <v>1303</v>
      </c>
      <c r="Q398" s="15" t="s">
        <v>22807</v>
      </c>
      <c r="R398" s="15" t="s">
        <v>22958</v>
      </c>
      <c r="S398" s="15">
        <v>44118048</v>
      </c>
      <c r="T398" s="15"/>
      <c r="U398" s="15" t="s">
        <v>15880</v>
      </c>
      <c r="V398" s="15" t="s">
        <v>9669</v>
      </c>
      <c r="W398" s="4"/>
      <c r="X398" s="4" t="s">
        <v>41</v>
      </c>
      <c r="Y398" s="4" t="s">
        <v>7916</v>
      </c>
      <c r="Z398" s="4"/>
      <c r="AB398" s="25"/>
      <c r="AC398" s="25"/>
      <c r="AD398" s="25"/>
    </row>
    <row r="399" spans="1:30" x14ac:dyDescent="0.35">
      <c r="A399" s="15" t="s">
        <v>8166</v>
      </c>
      <c r="B399" s="15" t="s">
        <v>8167</v>
      </c>
      <c r="D399" s="15" t="s">
        <v>1304</v>
      </c>
      <c r="E399" s="15" t="s">
        <v>7248</v>
      </c>
      <c r="F399" s="15" t="s">
        <v>7250</v>
      </c>
      <c r="G399" s="5" t="s">
        <v>1190</v>
      </c>
      <c r="H399" s="5" t="s">
        <v>12</v>
      </c>
      <c r="I399" s="5" t="s">
        <v>41</v>
      </c>
      <c r="J399" s="5" t="s">
        <v>1191</v>
      </c>
      <c r="K399" s="5" t="s">
        <v>2</v>
      </c>
      <c r="L399" s="5" t="s">
        <v>12735</v>
      </c>
      <c r="M399" s="15" t="s">
        <v>42</v>
      </c>
      <c r="N399" s="15" t="s">
        <v>1190</v>
      </c>
      <c r="O399" s="15" t="s">
        <v>22778</v>
      </c>
      <c r="P399" s="15" t="s">
        <v>7250</v>
      </c>
      <c r="Q399" s="15" t="s">
        <v>22807</v>
      </c>
      <c r="R399" s="15" t="s">
        <v>22959</v>
      </c>
      <c r="S399" s="15"/>
      <c r="T399" s="15"/>
      <c r="U399" s="15" t="s">
        <v>14567</v>
      </c>
      <c r="V399" s="15" t="s">
        <v>9413</v>
      </c>
      <c r="W399" s="4"/>
      <c r="X399" s="4" t="s">
        <v>41</v>
      </c>
      <c r="Y399" s="4" t="s">
        <v>7249</v>
      </c>
      <c r="Z399" s="4"/>
      <c r="AB399" s="25"/>
      <c r="AC399" s="25"/>
      <c r="AD399" s="25"/>
    </row>
    <row r="400" spans="1:30" x14ac:dyDescent="0.35">
      <c r="A400" s="15" t="s">
        <v>9329</v>
      </c>
      <c r="B400" s="15" t="s">
        <v>6368</v>
      </c>
      <c r="D400" s="15" t="s">
        <v>7517</v>
      </c>
      <c r="E400" s="15" t="s">
        <v>1306</v>
      </c>
      <c r="F400" s="15" t="s">
        <v>971</v>
      </c>
      <c r="G400" s="5" t="s">
        <v>1190</v>
      </c>
      <c r="H400" s="5" t="s">
        <v>12</v>
      </c>
      <c r="I400" s="5" t="s">
        <v>41</v>
      </c>
      <c r="J400" s="5" t="s">
        <v>1191</v>
      </c>
      <c r="K400" s="5" t="s">
        <v>2</v>
      </c>
      <c r="L400" s="5" t="s">
        <v>12735</v>
      </c>
      <c r="M400" s="15" t="s">
        <v>42</v>
      </c>
      <c r="N400" s="15" t="s">
        <v>1190</v>
      </c>
      <c r="O400" s="15" t="s">
        <v>22778</v>
      </c>
      <c r="P400" s="15" t="s">
        <v>971</v>
      </c>
      <c r="Q400" s="15" t="s">
        <v>22807</v>
      </c>
      <c r="R400" s="15" t="s">
        <v>9470</v>
      </c>
      <c r="S400" s="15">
        <v>27719922</v>
      </c>
      <c r="T400" s="15"/>
      <c r="U400" s="15" t="s">
        <v>14568</v>
      </c>
      <c r="V400" s="15" t="s">
        <v>9442</v>
      </c>
      <c r="W400" s="4"/>
      <c r="X400" s="4" t="s">
        <v>41</v>
      </c>
      <c r="Y400" s="4" t="s">
        <v>1307</v>
      </c>
      <c r="Z400" s="4"/>
      <c r="AB400" s="25" t="s">
        <v>21118</v>
      </c>
      <c r="AC400" s="25"/>
      <c r="AD400" s="25"/>
    </row>
    <row r="401" spans="1:30" x14ac:dyDescent="0.35">
      <c r="A401" s="15" t="s">
        <v>8168</v>
      </c>
      <c r="B401" s="15" t="s">
        <v>1539</v>
      </c>
      <c r="D401" s="15" t="s">
        <v>7518</v>
      </c>
      <c r="E401" s="15" t="s">
        <v>1309</v>
      </c>
      <c r="F401" s="15" t="s">
        <v>1310</v>
      </c>
      <c r="G401" s="5" t="s">
        <v>1190</v>
      </c>
      <c r="H401" s="5" t="s">
        <v>12</v>
      </c>
      <c r="I401" s="5" t="s">
        <v>41</v>
      </c>
      <c r="J401" s="5" t="s">
        <v>1191</v>
      </c>
      <c r="K401" s="5" t="s">
        <v>2</v>
      </c>
      <c r="L401" s="5" t="s">
        <v>12735</v>
      </c>
      <c r="M401" s="15" t="s">
        <v>42</v>
      </c>
      <c r="N401" s="15" t="s">
        <v>1190</v>
      </c>
      <c r="O401" s="15" t="s">
        <v>22778</v>
      </c>
      <c r="P401" s="15" t="s">
        <v>1310</v>
      </c>
      <c r="Q401" s="15" t="s">
        <v>22807</v>
      </c>
      <c r="R401" s="15" t="s">
        <v>8800</v>
      </c>
      <c r="S401" s="15">
        <v>27722252</v>
      </c>
      <c r="T401" s="15"/>
      <c r="U401" s="15" t="s">
        <v>14569</v>
      </c>
      <c r="V401" s="15" t="s">
        <v>15881</v>
      </c>
      <c r="W401" s="4"/>
      <c r="X401" s="4" t="s">
        <v>41</v>
      </c>
      <c r="Y401" s="4" t="s">
        <v>1311</v>
      </c>
      <c r="Z401" s="4"/>
      <c r="AB401" s="25" t="s">
        <v>21118</v>
      </c>
      <c r="AC401" s="25"/>
      <c r="AD401" s="25"/>
    </row>
    <row r="402" spans="1:30" x14ac:dyDescent="0.35">
      <c r="A402" s="15" t="s">
        <v>9334</v>
      </c>
      <c r="B402" s="15" t="s">
        <v>1723</v>
      </c>
      <c r="D402" s="15" t="s">
        <v>8676</v>
      </c>
      <c r="E402" s="15" t="s">
        <v>1313</v>
      </c>
      <c r="F402" s="15" t="s">
        <v>1314</v>
      </c>
      <c r="G402" s="5" t="s">
        <v>1190</v>
      </c>
      <c r="H402" s="5" t="s">
        <v>12</v>
      </c>
      <c r="I402" s="5" t="s">
        <v>41</v>
      </c>
      <c r="J402" s="5" t="s">
        <v>1191</v>
      </c>
      <c r="K402" s="5" t="s">
        <v>2</v>
      </c>
      <c r="L402" s="5" t="s">
        <v>12735</v>
      </c>
      <c r="M402" s="15" t="s">
        <v>42</v>
      </c>
      <c r="N402" s="15" t="s">
        <v>1190</v>
      </c>
      <c r="O402" s="15" t="s">
        <v>22778</v>
      </c>
      <c r="P402" s="15" t="s">
        <v>1314</v>
      </c>
      <c r="Q402" s="15" t="s">
        <v>22807</v>
      </c>
      <c r="R402" s="15" t="s">
        <v>1526</v>
      </c>
      <c r="S402" s="15">
        <v>27702183</v>
      </c>
      <c r="T402" s="15"/>
      <c r="U402" s="15" t="s">
        <v>18621</v>
      </c>
      <c r="V402" s="15" t="s">
        <v>1315</v>
      </c>
      <c r="W402" s="4"/>
      <c r="X402" s="4" t="s">
        <v>41</v>
      </c>
      <c r="Y402" s="4" t="s">
        <v>868</v>
      </c>
      <c r="Z402" s="4"/>
      <c r="AB402" s="25" t="s">
        <v>21118</v>
      </c>
      <c r="AC402" s="25"/>
      <c r="AD402" s="25"/>
    </row>
    <row r="403" spans="1:30" x14ac:dyDescent="0.35">
      <c r="A403" s="15" t="s">
        <v>9336</v>
      </c>
      <c r="B403" s="15" t="s">
        <v>9337</v>
      </c>
      <c r="D403" s="15" t="s">
        <v>8684</v>
      </c>
      <c r="E403" s="15" t="s">
        <v>1316</v>
      </c>
      <c r="F403" s="15" t="s">
        <v>79</v>
      </c>
      <c r="G403" s="5" t="s">
        <v>1190</v>
      </c>
      <c r="H403" s="5" t="s">
        <v>4</v>
      </c>
      <c r="I403" s="5" t="s">
        <v>41</v>
      </c>
      <c r="J403" s="5" t="s">
        <v>1191</v>
      </c>
      <c r="K403" s="5" t="s">
        <v>4</v>
      </c>
      <c r="L403" s="5" t="s">
        <v>12737</v>
      </c>
      <c r="M403" s="15" t="s">
        <v>42</v>
      </c>
      <c r="N403" s="15" t="s">
        <v>1190</v>
      </c>
      <c r="O403" s="15" t="s">
        <v>1317</v>
      </c>
      <c r="P403" s="15" t="s">
        <v>6355</v>
      </c>
      <c r="Q403" s="15" t="s">
        <v>22807</v>
      </c>
      <c r="R403" s="15" t="s">
        <v>14689</v>
      </c>
      <c r="S403" s="15">
        <v>27706039</v>
      </c>
      <c r="T403" s="15"/>
      <c r="U403" s="15" t="s">
        <v>14570</v>
      </c>
      <c r="V403" s="15" t="s">
        <v>14571</v>
      </c>
      <c r="W403" s="4"/>
      <c r="X403" s="4" t="s">
        <v>41</v>
      </c>
      <c r="Y403" s="4" t="s">
        <v>13216</v>
      </c>
      <c r="Z403" s="4"/>
      <c r="AB403" s="25"/>
      <c r="AC403" s="25"/>
      <c r="AD403" s="25"/>
    </row>
    <row r="404" spans="1:30" x14ac:dyDescent="0.35">
      <c r="A404" s="15" t="s">
        <v>5370</v>
      </c>
      <c r="B404" s="15" t="s">
        <v>3484</v>
      </c>
      <c r="D404" s="15" t="s">
        <v>7033</v>
      </c>
      <c r="E404" s="15" t="s">
        <v>1319</v>
      </c>
      <c r="F404" s="15" t="s">
        <v>8678</v>
      </c>
      <c r="G404" s="5" t="s">
        <v>1190</v>
      </c>
      <c r="H404" s="5" t="s">
        <v>12</v>
      </c>
      <c r="I404" s="5" t="s">
        <v>41</v>
      </c>
      <c r="J404" s="5" t="s">
        <v>1191</v>
      </c>
      <c r="K404" s="5" t="s">
        <v>2</v>
      </c>
      <c r="L404" s="5" t="s">
        <v>12735</v>
      </c>
      <c r="M404" s="15" t="s">
        <v>42</v>
      </c>
      <c r="N404" s="15" t="s">
        <v>1190</v>
      </c>
      <c r="O404" s="15" t="s">
        <v>22778</v>
      </c>
      <c r="P404" s="15" t="s">
        <v>8678</v>
      </c>
      <c r="Q404" s="15" t="s">
        <v>22807</v>
      </c>
      <c r="R404" s="15" t="s">
        <v>1321</v>
      </c>
      <c r="S404" s="15">
        <v>27701655</v>
      </c>
      <c r="T404" s="15"/>
      <c r="U404" s="15" t="s">
        <v>14572</v>
      </c>
      <c r="V404" s="15" t="s">
        <v>18622</v>
      </c>
      <c r="W404" s="4"/>
      <c r="X404" s="4" t="s">
        <v>41</v>
      </c>
      <c r="Y404" s="4" t="s">
        <v>1217</v>
      </c>
      <c r="Z404" s="4"/>
      <c r="AB404" s="25" t="s">
        <v>21118</v>
      </c>
      <c r="AC404" s="25"/>
      <c r="AD404" s="25"/>
    </row>
    <row r="405" spans="1:30" x14ac:dyDescent="0.35">
      <c r="A405" s="15" t="s">
        <v>1725</v>
      </c>
      <c r="B405" s="15" t="s">
        <v>1724</v>
      </c>
      <c r="D405" s="15" t="s">
        <v>8681</v>
      </c>
      <c r="E405" s="15" t="s">
        <v>1322</v>
      </c>
      <c r="F405" s="15" t="s">
        <v>1323</v>
      </c>
      <c r="G405" s="5" t="s">
        <v>1190</v>
      </c>
      <c r="H405" s="5" t="s">
        <v>4</v>
      </c>
      <c r="I405" s="5" t="s">
        <v>41</v>
      </c>
      <c r="J405" s="5" t="s">
        <v>1191</v>
      </c>
      <c r="K405" s="5" t="s">
        <v>4</v>
      </c>
      <c r="L405" s="5" t="s">
        <v>12737</v>
      </c>
      <c r="M405" s="15" t="s">
        <v>42</v>
      </c>
      <c r="N405" s="15" t="s">
        <v>1190</v>
      </c>
      <c r="O405" s="15" t="s">
        <v>1317</v>
      </c>
      <c r="P405" s="15" t="s">
        <v>1323</v>
      </c>
      <c r="Q405" s="15" t="s">
        <v>22807</v>
      </c>
      <c r="R405" s="15" t="s">
        <v>1324</v>
      </c>
      <c r="S405" s="15">
        <v>27712058</v>
      </c>
      <c r="T405" s="15"/>
      <c r="U405" s="15" t="s">
        <v>14573</v>
      </c>
      <c r="V405" s="15" t="s">
        <v>9598</v>
      </c>
      <c r="W405" s="4"/>
      <c r="X405" s="4" t="s">
        <v>41</v>
      </c>
      <c r="Y405" s="4" t="s">
        <v>872</v>
      </c>
      <c r="Z405" s="4"/>
      <c r="AB405" s="25"/>
      <c r="AC405" s="25"/>
      <c r="AD405" s="25"/>
    </row>
    <row r="406" spans="1:30" x14ac:dyDescent="0.35">
      <c r="A406" s="15" t="s">
        <v>9342</v>
      </c>
      <c r="B406" s="15" t="s">
        <v>1392</v>
      </c>
      <c r="D406" s="15" t="s">
        <v>7566</v>
      </c>
      <c r="E406" s="15" t="s">
        <v>1326</v>
      </c>
      <c r="F406" s="15" t="s">
        <v>1327</v>
      </c>
      <c r="G406" s="5" t="s">
        <v>1190</v>
      </c>
      <c r="H406" s="5" t="s">
        <v>4</v>
      </c>
      <c r="I406" s="5" t="s">
        <v>41</v>
      </c>
      <c r="J406" s="5" t="s">
        <v>1191</v>
      </c>
      <c r="K406" s="5" t="s">
        <v>4</v>
      </c>
      <c r="L406" s="5" t="s">
        <v>12737</v>
      </c>
      <c r="M406" s="15" t="s">
        <v>42</v>
      </c>
      <c r="N406" s="15" t="s">
        <v>1190</v>
      </c>
      <c r="O406" s="15" t="s">
        <v>1317</v>
      </c>
      <c r="P406" s="15" t="s">
        <v>1327</v>
      </c>
      <c r="Q406" s="15" t="s">
        <v>22807</v>
      </c>
      <c r="R406" s="15" t="s">
        <v>1328</v>
      </c>
      <c r="S406" s="15">
        <v>27728281</v>
      </c>
      <c r="T406" s="15">
        <v>88595433</v>
      </c>
      <c r="U406" s="15" t="s">
        <v>14574</v>
      </c>
      <c r="V406" s="15" t="s">
        <v>293</v>
      </c>
      <c r="W406" s="4"/>
      <c r="X406" s="4" t="s">
        <v>41</v>
      </c>
      <c r="Y406" s="4" t="s">
        <v>1329</v>
      </c>
      <c r="Z406" s="4"/>
      <c r="AB406" s="25"/>
      <c r="AC406" s="25"/>
      <c r="AD406" s="25"/>
    </row>
    <row r="407" spans="1:30" x14ac:dyDescent="0.35">
      <c r="A407" s="15" t="s">
        <v>9343</v>
      </c>
      <c r="B407" s="15" t="s">
        <v>9344</v>
      </c>
      <c r="D407" s="15" t="s">
        <v>1330</v>
      </c>
      <c r="E407" s="15" t="s">
        <v>1331</v>
      </c>
      <c r="F407" s="15" t="s">
        <v>420</v>
      </c>
      <c r="G407" s="5" t="s">
        <v>1190</v>
      </c>
      <c r="H407" s="5" t="s">
        <v>4</v>
      </c>
      <c r="I407" s="5" t="s">
        <v>41</v>
      </c>
      <c r="J407" s="5" t="s">
        <v>1191</v>
      </c>
      <c r="K407" s="5" t="s">
        <v>4</v>
      </c>
      <c r="L407" s="5" t="s">
        <v>12737</v>
      </c>
      <c r="M407" s="15" t="s">
        <v>42</v>
      </c>
      <c r="N407" s="15" t="s">
        <v>1190</v>
      </c>
      <c r="O407" s="15" t="s">
        <v>1317</v>
      </c>
      <c r="P407" s="15" t="s">
        <v>420</v>
      </c>
      <c r="Q407" s="15" t="s">
        <v>22807</v>
      </c>
      <c r="R407" s="15" t="s">
        <v>22960</v>
      </c>
      <c r="S407" s="15">
        <v>27717397</v>
      </c>
      <c r="T407" s="15"/>
      <c r="U407" s="15" t="s">
        <v>15882</v>
      </c>
      <c r="V407" s="15" t="s">
        <v>15883</v>
      </c>
      <c r="W407" s="4"/>
      <c r="X407" s="4" t="s">
        <v>41</v>
      </c>
      <c r="Y407" s="4" t="s">
        <v>1332</v>
      </c>
      <c r="Z407" s="4"/>
      <c r="AB407" s="25" t="s">
        <v>21118</v>
      </c>
      <c r="AC407" s="25"/>
      <c r="AD407" s="25"/>
    </row>
    <row r="408" spans="1:30" x14ac:dyDescent="0.35">
      <c r="A408" s="15" t="s">
        <v>9347</v>
      </c>
      <c r="B408" s="15" t="s">
        <v>9348</v>
      </c>
      <c r="D408" s="15" t="s">
        <v>1334</v>
      </c>
      <c r="E408" s="15" t="s">
        <v>8186</v>
      </c>
      <c r="F408" s="15" t="s">
        <v>1335</v>
      </c>
      <c r="G408" s="5" t="s">
        <v>1190</v>
      </c>
      <c r="H408" s="5" t="s">
        <v>12</v>
      </c>
      <c r="I408" s="5" t="s">
        <v>41</v>
      </c>
      <c r="J408" s="5" t="s">
        <v>1191</v>
      </c>
      <c r="K408" s="5" t="s">
        <v>2</v>
      </c>
      <c r="L408" s="5" t="s">
        <v>12735</v>
      </c>
      <c r="M408" s="15" t="s">
        <v>42</v>
      </c>
      <c r="N408" s="15" t="s">
        <v>1190</v>
      </c>
      <c r="O408" s="15" t="s">
        <v>22778</v>
      </c>
      <c r="P408" s="15" t="s">
        <v>1335</v>
      </c>
      <c r="Q408" s="15" t="s">
        <v>22807</v>
      </c>
      <c r="R408" s="15" t="s">
        <v>19921</v>
      </c>
      <c r="S408" s="15">
        <v>22005348</v>
      </c>
      <c r="T408" s="15"/>
      <c r="U408" s="15" t="s">
        <v>14575</v>
      </c>
      <c r="V408" s="15" t="s">
        <v>9443</v>
      </c>
      <c r="W408" s="4"/>
      <c r="X408" s="4" t="s">
        <v>41</v>
      </c>
      <c r="Y408" s="4" t="s">
        <v>7565</v>
      </c>
      <c r="Z408" s="4"/>
      <c r="AB408" s="25"/>
      <c r="AC408" s="25"/>
      <c r="AD408" s="25"/>
    </row>
    <row r="409" spans="1:30" x14ac:dyDescent="0.35">
      <c r="A409" s="15" t="s">
        <v>9350</v>
      </c>
      <c r="B409" s="15" t="s">
        <v>9351</v>
      </c>
      <c r="D409" s="15" t="s">
        <v>7034</v>
      </c>
      <c r="E409" s="15" t="s">
        <v>1337</v>
      </c>
      <c r="F409" s="15" t="s">
        <v>1338</v>
      </c>
      <c r="G409" s="5" t="s">
        <v>1190</v>
      </c>
      <c r="H409" s="5" t="s">
        <v>4</v>
      </c>
      <c r="I409" s="5" t="s">
        <v>41</v>
      </c>
      <c r="J409" s="5" t="s">
        <v>1191</v>
      </c>
      <c r="K409" s="5" t="s">
        <v>4</v>
      </c>
      <c r="L409" s="5" t="s">
        <v>12737</v>
      </c>
      <c r="M409" s="15" t="s">
        <v>42</v>
      </c>
      <c r="N409" s="15" t="s">
        <v>1190</v>
      </c>
      <c r="O409" s="15" t="s">
        <v>1317</v>
      </c>
      <c r="P409" s="15" t="s">
        <v>1339</v>
      </c>
      <c r="Q409" s="15" t="s">
        <v>22807</v>
      </c>
      <c r="R409" s="15" t="s">
        <v>18634</v>
      </c>
      <c r="S409" s="15">
        <v>27704624</v>
      </c>
      <c r="T409" s="15"/>
      <c r="U409" s="15" t="s">
        <v>14576</v>
      </c>
      <c r="V409" s="15" t="s">
        <v>18623</v>
      </c>
      <c r="W409" s="4"/>
      <c r="X409" s="4" t="s">
        <v>41</v>
      </c>
      <c r="Y409" s="4" t="s">
        <v>1340</v>
      </c>
      <c r="Z409" s="4"/>
      <c r="AB409" s="25"/>
      <c r="AC409" s="25"/>
      <c r="AD409" s="25"/>
    </row>
    <row r="410" spans="1:30" x14ac:dyDescent="0.35">
      <c r="A410" s="15" t="s">
        <v>6637</v>
      </c>
      <c r="B410" s="15" t="s">
        <v>7925</v>
      </c>
      <c r="D410" s="15" t="s">
        <v>1003</v>
      </c>
      <c r="E410" s="15" t="s">
        <v>1342</v>
      </c>
      <c r="F410" s="15" t="s">
        <v>17262</v>
      </c>
      <c r="G410" s="5" t="s">
        <v>1190</v>
      </c>
      <c r="H410" s="5" t="s">
        <v>12</v>
      </c>
      <c r="I410" s="5" t="s">
        <v>41</v>
      </c>
      <c r="J410" s="5" t="s">
        <v>1191</v>
      </c>
      <c r="K410" s="5" t="s">
        <v>2</v>
      </c>
      <c r="L410" s="5" t="s">
        <v>12735</v>
      </c>
      <c r="M410" s="15" t="s">
        <v>42</v>
      </c>
      <c r="N410" s="15" t="s">
        <v>1190</v>
      </c>
      <c r="O410" s="15" t="s">
        <v>22778</v>
      </c>
      <c r="P410" s="15" t="s">
        <v>1343</v>
      </c>
      <c r="Q410" s="15" t="s">
        <v>22807</v>
      </c>
      <c r="R410" s="15" t="s">
        <v>21177</v>
      </c>
      <c r="S410" s="15">
        <v>27710917</v>
      </c>
      <c r="T410" s="15"/>
      <c r="U410" s="15" t="s">
        <v>14577</v>
      </c>
      <c r="V410" s="15" t="s">
        <v>1344</v>
      </c>
      <c r="W410" s="4"/>
      <c r="X410" s="4" t="s">
        <v>41</v>
      </c>
      <c r="Y410" s="4" t="s">
        <v>13228</v>
      </c>
      <c r="Z410" s="4"/>
      <c r="AB410" s="25"/>
      <c r="AC410" s="25"/>
      <c r="AD410" s="25"/>
    </row>
    <row r="411" spans="1:30" x14ac:dyDescent="0.35">
      <c r="A411" s="15" t="s">
        <v>9354</v>
      </c>
      <c r="B411" s="15" t="s">
        <v>9355</v>
      </c>
      <c r="D411" s="15" t="s">
        <v>1137</v>
      </c>
      <c r="E411" s="15" t="s">
        <v>1345</v>
      </c>
      <c r="F411" s="15" t="s">
        <v>1346</v>
      </c>
      <c r="G411" s="5" t="s">
        <v>1190</v>
      </c>
      <c r="H411" s="5" t="s">
        <v>4</v>
      </c>
      <c r="I411" s="5" t="s">
        <v>41</v>
      </c>
      <c r="J411" s="5" t="s">
        <v>1191</v>
      </c>
      <c r="K411" s="5" t="s">
        <v>4</v>
      </c>
      <c r="L411" s="5" t="s">
        <v>12737</v>
      </c>
      <c r="M411" s="15" t="s">
        <v>42</v>
      </c>
      <c r="N411" s="15" t="s">
        <v>1190</v>
      </c>
      <c r="O411" s="15" t="s">
        <v>1317</v>
      </c>
      <c r="P411" s="15" t="s">
        <v>1323</v>
      </c>
      <c r="Q411" s="15" t="s">
        <v>22807</v>
      </c>
      <c r="R411" s="15" t="s">
        <v>21869</v>
      </c>
      <c r="S411" s="15">
        <v>27710454</v>
      </c>
      <c r="T411" s="15"/>
      <c r="U411" s="15" t="s">
        <v>14578</v>
      </c>
      <c r="V411" s="15" t="s">
        <v>9277</v>
      </c>
      <c r="W411" s="4"/>
      <c r="X411" s="4" t="s">
        <v>41</v>
      </c>
      <c r="Y411" s="4" t="s">
        <v>865</v>
      </c>
      <c r="Z411" s="4"/>
      <c r="AB411" s="25"/>
      <c r="AC411" s="25"/>
      <c r="AD411" s="25"/>
    </row>
    <row r="412" spans="1:30" x14ac:dyDescent="0.35">
      <c r="A412" s="15" t="s">
        <v>9356</v>
      </c>
      <c r="B412" s="15" t="s">
        <v>9357</v>
      </c>
      <c r="D412" s="15" t="s">
        <v>1347</v>
      </c>
      <c r="E412" s="15" t="s">
        <v>9419</v>
      </c>
      <c r="F412" s="15" t="s">
        <v>1348</v>
      </c>
      <c r="G412" s="5" t="s">
        <v>1190</v>
      </c>
      <c r="H412" s="5" t="s">
        <v>12</v>
      </c>
      <c r="I412" s="5" t="s">
        <v>41</v>
      </c>
      <c r="J412" s="5" t="s">
        <v>1191</v>
      </c>
      <c r="K412" s="5" t="s">
        <v>2</v>
      </c>
      <c r="L412" s="5" t="s">
        <v>12735</v>
      </c>
      <c r="M412" s="15" t="s">
        <v>42</v>
      </c>
      <c r="N412" s="15" t="s">
        <v>1190</v>
      </c>
      <c r="O412" s="15" t="s">
        <v>22778</v>
      </c>
      <c r="P412" s="15" t="s">
        <v>1348</v>
      </c>
      <c r="Q412" s="15" t="s">
        <v>22807</v>
      </c>
      <c r="R412" s="15" t="s">
        <v>19347</v>
      </c>
      <c r="S412" s="15">
        <v>88687486</v>
      </c>
      <c r="T412" s="15"/>
      <c r="U412" s="15" t="s">
        <v>14579</v>
      </c>
      <c r="V412" s="15" t="s">
        <v>1168</v>
      </c>
      <c r="W412" s="4"/>
      <c r="X412" s="4" t="s">
        <v>41</v>
      </c>
      <c r="Y412" s="4" t="s">
        <v>12354</v>
      </c>
      <c r="Z412" s="4"/>
      <c r="AB412" s="25"/>
      <c r="AC412" s="25"/>
      <c r="AD412" s="25"/>
    </row>
    <row r="413" spans="1:30" x14ac:dyDescent="0.35">
      <c r="A413" s="15" t="s">
        <v>1674</v>
      </c>
      <c r="B413" s="15" t="s">
        <v>1673</v>
      </c>
      <c r="D413" s="15" t="s">
        <v>1349</v>
      </c>
      <c r="E413" s="15" t="s">
        <v>9496</v>
      </c>
      <c r="F413" s="15" t="s">
        <v>9497</v>
      </c>
      <c r="G413" s="5" t="s">
        <v>1190</v>
      </c>
      <c r="H413" s="5" t="s">
        <v>12</v>
      </c>
      <c r="I413" s="5" t="s">
        <v>41</v>
      </c>
      <c r="J413" s="5" t="s">
        <v>1191</v>
      </c>
      <c r="K413" s="5" t="s">
        <v>2</v>
      </c>
      <c r="L413" s="5" t="s">
        <v>12735</v>
      </c>
      <c r="M413" s="15" t="s">
        <v>42</v>
      </c>
      <c r="N413" s="15" t="s">
        <v>1190</v>
      </c>
      <c r="O413" s="15" t="s">
        <v>22778</v>
      </c>
      <c r="P413" s="15" t="s">
        <v>748</v>
      </c>
      <c r="Q413" s="15" t="s">
        <v>22807</v>
      </c>
      <c r="R413" s="15" t="s">
        <v>21178</v>
      </c>
      <c r="S413" s="15">
        <v>22005641</v>
      </c>
      <c r="T413" s="15"/>
      <c r="U413" s="15" t="s">
        <v>14580</v>
      </c>
      <c r="V413" s="15" t="s">
        <v>9498</v>
      </c>
      <c r="W413" s="4"/>
      <c r="X413" s="4"/>
      <c r="Y413" s="4"/>
      <c r="Z413" s="4"/>
      <c r="AB413" s="25"/>
      <c r="AC413" s="25"/>
      <c r="AD413" s="25"/>
    </row>
    <row r="414" spans="1:30" x14ac:dyDescent="0.35">
      <c r="A414" s="15" t="s">
        <v>9360</v>
      </c>
      <c r="B414" s="15" t="s">
        <v>9361</v>
      </c>
      <c r="D414" s="15" t="s">
        <v>1350</v>
      </c>
      <c r="E414" s="15" t="s">
        <v>1351</v>
      </c>
      <c r="F414" s="15" t="s">
        <v>1352</v>
      </c>
      <c r="G414" s="5" t="s">
        <v>1190</v>
      </c>
      <c r="H414" s="5" t="s">
        <v>12</v>
      </c>
      <c r="I414" s="5" t="s">
        <v>41</v>
      </c>
      <c r="J414" s="5" t="s">
        <v>1191</v>
      </c>
      <c r="K414" s="5" t="s">
        <v>2</v>
      </c>
      <c r="L414" s="5" t="s">
        <v>12735</v>
      </c>
      <c r="M414" s="15" t="s">
        <v>42</v>
      </c>
      <c r="N414" s="15" t="s">
        <v>1190</v>
      </c>
      <c r="O414" s="15" t="s">
        <v>22778</v>
      </c>
      <c r="P414" s="15" t="s">
        <v>1352</v>
      </c>
      <c r="Q414" s="15" t="s">
        <v>22807</v>
      </c>
      <c r="R414" s="15" t="s">
        <v>17503</v>
      </c>
      <c r="S414" s="15"/>
      <c r="T414" s="15"/>
      <c r="U414" s="15" t="s">
        <v>13229</v>
      </c>
      <c r="V414" s="15" t="s">
        <v>9372</v>
      </c>
      <c r="W414" s="4"/>
      <c r="X414" s="4" t="s">
        <v>41</v>
      </c>
      <c r="Y414" s="4" t="s">
        <v>1353</v>
      </c>
      <c r="Z414" s="4"/>
      <c r="AB414" s="25"/>
      <c r="AC414" s="25"/>
      <c r="AD414" s="25"/>
    </row>
    <row r="415" spans="1:30" x14ac:dyDescent="0.35">
      <c r="A415" s="15" t="s">
        <v>8169</v>
      </c>
      <c r="B415" s="15" t="s">
        <v>8171</v>
      </c>
      <c r="D415" s="15" t="s">
        <v>1355</v>
      </c>
      <c r="E415" s="15" t="s">
        <v>9536</v>
      </c>
      <c r="F415" s="15" t="s">
        <v>10440</v>
      </c>
      <c r="G415" s="5" t="s">
        <v>1190</v>
      </c>
      <c r="H415" s="5" t="s">
        <v>12</v>
      </c>
      <c r="I415" s="5" t="s">
        <v>41</v>
      </c>
      <c r="J415" s="5" t="s">
        <v>1191</v>
      </c>
      <c r="K415" s="5" t="s">
        <v>2</v>
      </c>
      <c r="L415" s="5" t="s">
        <v>12735</v>
      </c>
      <c r="M415" s="15" t="s">
        <v>42</v>
      </c>
      <c r="N415" s="15" t="s">
        <v>1190</v>
      </c>
      <c r="O415" s="15" t="s">
        <v>22778</v>
      </c>
      <c r="P415" s="15" t="s">
        <v>10440</v>
      </c>
      <c r="Q415" s="15" t="s">
        <v>22807</v>
      </c>
      <c r="R415" s="15" t="s">
        <v>21179</v>
      </c>
      <c r="S415" s="15">
        <v>22009359</v>
      </c>
      <c r="T415" s="15"/>
      <c r="U415" s="15" t="s">
        <v>14581</v>
      </c>
      <c r="V415" s="15" t="s">
        <v>19317</v>
      </c>
      <c r="W415" s="4"/>
      <c r="X415" s="4" t="s">
        <v>41</v>
      </c>
      <c r="Y415" s="4" t="s">
        <v>12280</v>
      </c>
      <c r="Z415" s="4"/>
      <c r="AB415" s="25"/>
      <c r="AC415" s="25"/>
      <c r="AD415" s="25"/>
    </row>
    <row r="416" spans="1:30" x14ac:dyDescent="0.35">
      <c r="A416" s="15" t="s">
        <v>8172</v>
      </c>
      <c r="B416" s="15" t="s">
        <v>1391</v>
      </c>
      <c r="D416" s="15" t="s">
        <v>1356</v>
      </c>
      <c r="E416" s="15" t="s">
        <v>1357</v>
      </c>
      <c r="F416" s="15" t="s">
        <v>1358</v>
      </c>
      <c r="G416" s="5" t="s">
        <v>1190</v>
      </c>
      <c r="H416" s="5" t="s">
        <v>4</v>
      </c>
      <c r="I416" s="5" t="s">
        <v>41</v>
      </c>
      <c r="J416" s="5" t="s">
        <v>1191</v>
      </c>
      <c r="K416" s="5" t="s">
        <v>4</v>
      </c>
      <c r="L416" s="5" t="s">
        <v>12737</v>
      </c>
      <c r="M416" s="15" t="s">
        <v>42</v>
      </c>
      <c r="N416" s="15" t="s">
        <v>1190</v>
      </c>
      <c r="O416" s="15" t="s">
        <v>1317</v>
      </c>
      <c r="P416" s="15" t="s">
        <v>1358</v>
      </c>
      <c r="Q416" s="15" t="s">
        <v>22807</v>
      </c>
      <c r="R416" s="15" t="s">
        <v>19923</v>
      </c>
      <c r="S416" s="15">
        <v>27713791</v>
      </c>
      <c r="T416" s="15"/>
      <c r="U416" s="15" t="s">
        <v>17504</v>
      </c>
      <c r="V416" s="15" t="s">
        <v>9570</v>
      </c>
      <c r="W416" s="4"/>
      <c r="X416" s="4" t="s">
        <v>41</v>
      </c>
      <c r="Y416" s="4" t="s">
        <v>1359</v>
      </c>
      <c r="Z416" s="4"/>
      <c r="AB416" s="25"/>
      <c r="AC416" s="25"/>
      <c r="AD416" s="25"/>
    </row>
    <row r="417" spans="1:30" x14ac:dyDescent="0.35">
      <c r="A417" s="15" t="s">
        <v>9365</v>
      </c>
      <c r="B417" s="15" t="s">
        <v>1650</v>
      </c>
      <c r="D417" s="15" t="s">
        <v>1361</v>
      </c>
      <c r="E417" s="15" t="s">
        <v>9624</v>
      </c>
      <c r="F417" s="15" t="s">
        <v>1362</v>
      </c>
      <c r="G417" s="5" t="s">
        <v>1190</v>
      </c>
      <c r="H417" s="5" t="s">
        <v>12</v>
      </c>
      <c r="I417" s="5" t="s">
        <v>41</v>
      </c>
      <c r="J417" s="5" t="s">
        <v>1191</v>
      </c>
      <c r="K417" s="5" t="s">
        <v>2</v>
      </c>
      <c r="L417" s="5" t="s">
        <v>12735</v>
      </c>
      <c r="M417" s="15" t="s">
        <v>42</v>
      </c>
      <c r="N417" s="15" t="s">
        <v>1190</v>
      </c>
      <c r="O417" s="15" t="s">
        <v>22778</v>
      </c>
      <c r="P417" s="15" t="s">
        <v>1362</v>
      </c>
      <c r="Q417" s="15" t="s">
        <v>22807</v>
      </c>
      <c r="R417" s="15" t="s">
        <v>22961</v>
      </c>
      <c r="S417" s="15"/>
      <c r="T417" s="15"/>
      <c r="U417" s="15" t="s">
        <v>14582</v>
      </c>
      <c r="V417" s="15" t="s">
        <v>9625</v>
      </c>
      <c r="W417" s="4"/>
      <c r="X417" s="4" t="s">
        <v>41</v>
      </c>
      <c r="Y417" s="4" t="s">
        <v>8779</v>
      </c>
      <c r="Z417" s="4"/>
      <c r="AB417" s="25"/>
      <c r="AC417" s="25"/>
      <c r="AD417" s="25"/>
    </row>
    <row r="418" spans="1:30" x14ac:dyDescent="0.35">
      <c r="A418" s="15" t="s">
        <v>8173</v>
      </c>
      <c r="B418" s="15" t="s">
        <v>8174</v>
      </c>
      <c r="D418" s="15" t="s">
        <v>304</v>
      </c>
      <c r="E418" s="15" t="s">
        <v>1363</v>
      </c>
      <c r="F418" s="15" t="s">
        <v>3646</v>
      </c>
      <c r="G418" s="5" t="s">
        <v>1190</v>
      </c>
      <c r="H418" s="5" t="s">
        <v>5</v>
      </c>
      <c r="I418" s="5" t="s">
        <v>41</v>
      </c>
      <c r="J418" s="5" t="s">
        <v>1191</v>
      </c>
      <c r="K418" s="5" t="s">
        <v>2</v>
      </c>
      <c r="L418" s="5" t="s">
        <v>12735</v>
      </c>
      <c r="M418" s="15" t="s">
        <v>42</v>
      </c>
      <c r="N418" s="15" t="s">
        <v>1190</v>
      </c>
      <c r="O418" s="15" t="s">
        <v>22778</v>
      </c>
      <c r="P418" s="15" t="s">
        <v>819</v>
      </c>
      <c r="Q418" s="15" t="s">
        <v>22807</v>
      </c>
      <c r="R418" s="15" t="s">
        <v>19318</v>
      </c>
      <c r="S418" s="15">
        <v>27716575</v>
      </c>
      <c r="T418" s="15"/>
      <c r="U418" s="15" t="s">
        <v>17505</v>
      </c>
      <c r="V418" s="15" t="s">
        <v>1968</v>
      </c>
      <c r="W418" s="4"/>
      <c r="X418" s="4" t="s">
        <v>41</v>
      </c>
      <c r="Y418" s="4" t="s">
        <v>696</v>
      </c>
      <c r="Z418" s="4"/>
      <c r="AB418" s="25" t="s">
        <v>21118</v>
      </c>
      <c r="AC418" s="25"/>
      <c r="AD418" s="25"/>
    </row>
    <row r="419" spans="1:30" x14ac:dyDescent="0.35">
      <c r="A419" s="15" t="s">
        <v>6735</v>
      </c>
      <c r="B419" s="15" t="s">
        <v>7617</v>
      </c>
      <c r="D419" s="15" t="s">
        <v>299</v>
      </c>
      <c r="E419" s="15" t="s">
        <v>1364</v>
      </c>
      <c r="F419" s="15" t="s">
        <v>7869</v>
      </c>
      <c r="G419" s="5" t="s">
        <v>1190</v>
      </c>
      <c r="H419" s="5" t="s">
        <v>5</v>
      </c>
      <c r="I419" s="5" t="s">
        <v>143</v>
      </c>
      <c r="J419" s="5" t="s">
        <v>6</v>
      </c>
      <c r="K419" s="5" t="s">
        <v>5</v>
      </c>
      <c r="L419" s="5" t="s">
        <v>13055</v>
      </c>
      <c r="M419" s="15" t="s">
        <v>144</v>
      </c>
      <c r="N419" s="15" t="s">
        <v>21870</v>
      </c>
      <c r="O419" s="15" t="s">
        <v>21871</v>
      </c>
      <c r="P419" s="15" t="s">
        <v>1365</v>
      </c>
      <c r="Q419" s="15" t="s">
        <v>22807</v>
      </c>
      <c r="R419" s="15" t="s">
        <v>13239</v>
      </c>
      <c r="S419" s="15">
        <v>27438255</v>
      </c>
      <c r="T419" s="15"/>
      <c r="U419" s="15" t="s">
        <v>15885</v>
      </c>
      <c r="V419" s="15" t="s">
        <v>9480</v>
      </c>
      <c r="W419" s="4"/>
      <c r="X419" s="4" t="s">
        <v>41</v>
      </c>
      <c r="Y419" s="4" t="s">
        <v>1366</v>
      </c>
      <c r="Z419" s="4"/>
      <c r="AB419" s="25"/>
      <c r="AC419" s="25"/>
      <c r="AD419" s="25"/>
    </row>
    <row r="420" spans="1:30" x14ac:dyDescent="0.35">
      <c r="A420" s="15" t="s">
        <v>6739</v>
      </c>
      <c r="B420" s="15" t="s">
        <v>7746</v>
      </c>
      <c r="D420" s="15" t="s">
        <v>852</v>
      </c>
      <c r="E420" s="15" t="s">
        <v>1368</v>
      </c>
      <c r="F420" s="15" t="s">
        <v>1369</v>
      </c>
      <c r="G420" s="5" t="s">
        <v>1190</v>
      </c>
      <c r="H420" s="5" t="s">
        <v>5</v>
      </c>
      <c r="I420" s="5" t="s">
        <v>41</v>
      </c>
      <c r="J420" s="5" t="s">
        <v>1191</v>
      </c>
      <c r="K420" s="5" t="s">
        <v>2</v>
      </c>
      <c r="L420" s="5" t="s">
        <v>12735</v>
      </c>
      <c r="M420" s="15" t="s">
        <v>42</v>
      </c>
      <c r="N420" s="15" t="s">
        <v>1190</v>
      </c>
      <c r="O420" s="15" t="s">
        <v>22778</v>
      </c>
      <c r="P420" s="15" t="s">
        <v>1369</v>
      </c>
      <c r="Q420" s="15" t="s">
        <v>22807</v>
      </c>
      <c r="R420" s="15" t="s">
        <v>18404</v>
      </c>
      <c r="S420" s="15">
        <v>22009947</v>
      </c>
      <c r="T420" s="15"/>
      <c r="U420" s="15" t="s">
        <v>19924</v>
      </c>
      <c r="V420" s="15" t="s">
        <v>9625</v>
      </c>
      <c r="W420" s="4"/>
      <c r="X420" s="4" t="s">
        <v>41</v>
      </c>
      <c r="Y420" s="4" t="s">
        <v>1370</v>
      </c>
      <c r="Z420" s="4"/>
      <c r="AB420" s="25" t="s">
        <v>21118</v>
      </c>
      <c r="AC420" s="25"/>
      <c r="AD420" s="25"/>
    </row>
    <row r="421" spans="1:30" x14ac:dyDescent="0.35">
      <c r="A421" s="15" t="s">
        <v>6718</v>
      </c>
      <c r="B421" s="15" t="s">
        <v>7853</v>
      </c>
      <c r="D421" s="15" t="s">
        <v>1372</v>
      </c>
      <c r="E421" s="15" t="s">
        <v>1373</v>
      </c>
      <c r="F421" s="15" t="s">
        <v>13230</v>
      </c>
      <c r="G421" s="5" t="s">
        <v>1190</v>
      </c>
      <c r="H421" s="5" t="s">
        <v>5</v>
      </c>
      <c r="I421" s="5" t="s">
        <v>41</v>
      </c>
      <c r="J421" s="5" t="s">
        <v>1191</v>
      </c>
      <c r="K421" s="5" t="s">
        <v>11</v>
      </c>
      <c r="L421" s="5" t="s">
        <v>12743</v>
      </c>
      <c r="M421" s="15" t="s">
        <v>42</v>
      </c>
      <c r="N421" s="15" t="s">
        <v>1190</v>
      </c>
      <c r="O421" s="15" t="s">
        <v>1265</v>
      </c>
      <c r="P421" s="15" t="s">
        <v>1374</v>
      </c>
      <c r="Q421" s="15" t="s">
        <v>22807</v>
      </c>
      <c r="R421" s="15" t="s">
        <v>22962</v>
      </c>
      <c r="S421" s="15">
        <v>27870430</v>
      </c>
      <c r="T421" s="15"/>
      <c r="U421" s="15" t="s">
        <v>14583</v>
      </c>
      <c r="V421" s="15" t="s">
        <v>9553</v>
      </c>
      <c r="W421" s="4"/>
      <c r="X421" s="4" t="s">
        <v>41</v>
      </c>
      <c r="Y421" s="4" t="s">
        <v>1375</v>
      </c>
      <c r="Z421" s="4"/>
      <c r="AB421" s="25"/>
      <c r="AC421" s="25"/>
      <c r="AD421" s="25"/>
    </row>
    <row r="422" spans="1:30" x14ac:dyDescent="0.35">
      <c r="A422" s="15" t="s">
        <v>1728</v>
      </c>
      <c r="B422" s="15" t="s">
        <v>1727</v>
      </c>
      <c r="D422" s="15" t="s">
        <v>1377</v>
      </c>
      <c r="E422" s="15" t="s">
        <v>1378</v>
      </c>
      <c r="F422" s="15" t="s">
        <v>1379</v>
      </c>
      <c r="G422" s="5" t="s">
        <v>1190</v>
      </c>
      <c r="H422" s="5" t="s">
        <v>5</v>
      </c>
      <c r="I422" s="5" t="s">
        <v>41</v>
      </c>
      <c r="J422" s="5" t="s">
        <v>1191</v>
      </c>
      <c r="K422" s="5" t="s">
        <v>11</v>
      </c>
      <c r="L422" s="5" t="s">
        <v>12743</v>
      </c>
      <c r="M422" s="15" t="s">
        <v>42</v>
      </c>
      <c r="N422" s="15" t="s">
        <v>1190</v>
      </c>
      <c r="O422" s="15" t="s">
        <v>1265</v>
      </c>
      <c r="P422" s="15" t="s">
        <v>1379</v>
      </c>
      <c r="Q422" s="15" t="s">
        <v>22807</v>
      </c>
      <c r="R422" s="15" t="s">
        <v>15886</v>
      </c>
      <c r="S422" s="15">
        <v>22005448</v>
      </c>
      <c r="T422" s="15"/>
      <c r="U422" s="15" t="s">
        <v>13231</v>
      </c>
      <c r="V422" s="15" t="s">
        <v>9566</v>
      </c>
      <c r="W422" s="4"/>
      <c r="X422" s="4" t="s">
        <v>41</v>
      </c>
      <c r="Y422" s="4" t="s">
        <v>1380</v>
      </c>
      <c r="Z422" s="4"/>
      <c r="AB422" s="25"/>
      <c r="AC422" s="25"/>
      <c r="AD422" s="25"/>
    </row>
    <row r="423" spans="1:30" x14ac:dyDescent="0.35">
      <c r="A423" s="15" t="s">
        <v>1615</v>
      </c>
      <c r="B423" s="15" t="s">
        <v>7625</v>
      </c>
      <c r="D423" s="15" t="s">
        <v>1382</v>
      </c>
      <c r="E423" s="15" t="s">
        <v>1383</v>
      </c>
      <c r="F423" s="15" t="s">
        <v>1384</v>
      </c>
      <c r="G423" s="5" t="s">
        <v>1190</v>
      </c>
      <c r="H423" s="5" t="s">
        <v>5</v>
      </c>
      <c r="I423" s="5" t="s">
        <v>41</v>
      </c>
      <c r="J423" s="5" t="s">
        <v>1191</v>
      </c>
      <c r="K423" s="5" t="s">
        <v>11</v>
      </c>
      <c r="L423" s="5" t="s">
        <v>12743</v>
      </c>
      <c r="M423" s="15" t="s">
        <v>42</v>
      </c>
      <c r="N423" s="15" t="s">
        <v>1190</v>
      </c>
      <c r="O423" s="15" t="s">
        <v>1265</v>
      </c>
      <c r="P423" s="15" t="s">
        <v>1384</v>
      </c>
      <c r="Q423" s="15" t="s">
        <v>22807</v>
      </c>
      <c r="R423" s="15" t="s">
        <v>17506</v>
      </c>
      <c r="S423" s="15">
        <v>27870757</v>
      </c>
      <c r="T423" s="15"/>
      <c r="U423" s="15" t="s">
        <v>22963</v>
      </c>
      <c r="V423" s="15" t="s">
        <v>360</v>
      </c>
      <c r="W423" s="4"/>
      <c r="X423" s="4" t="s">
        <v>41</v>
      </c>
      <c r="Y423" s="4" t="s">
        <v>1385</v>
      </c>
      <c r="Z423" s="4"/>
      <c r="AB423" s="25"/>
      <c r="AC423" s="25"/>
      <c r="AD423" s="25"/>
    </row>
    <row r="424" spans="1:30" x14ac:dyDescent="0.35">
      <c r="A424" s="15" t="s">
        <v>1500</v>
      </c>
      <c r="B424" s="15" t="s">
        <v>1499</v>
      </c>
      <c r="D424" s="15" t="s">
        <v>1387</v>
      </c>
      <c r="E424" s="15" t="s">
        <v>1388</v>
      </c>
      <c r="F424" s="15" t="s">
        <v>17263</v>
      </c>
      <c r="G424" s="5" t="s">
        <v>1190</v>
      </c>
      <c r="H424" s="5" t="s">
        <v>5</v>
      </c>
      <c r="I424" s="5" t="s">
        <v>143</v>
      </c>
      <c r="J424" s="5" t="s">
        <v>6</v>
      </c>
      <c r="K424" s="5" t="s">
        <v>5</v>
      </c>
      <c r="L424" s="5" t="s">
        <v>13055</v>
      </c>
      <c r="M424" s="15" t="s">
        <v>144</v>
      </c>
      <c r="N424" s="15" t="s">
        <v>21870</v>
      </c>
      <c r="O424" s="15" t="s">
        <v>21871</v>
      </c>
      <c r="P424" s="15" t="s">
        <v>17264</v>
      </c>
      <c r="Q424" s="15" t="s">
        <v>22807</v>
      </c>
      <c r="R424" s="15" t="s">
        <v>17515</v>
      </c>
      <c r="S424" s="15">
        <v>27438454</v>
      </c>
      <c r="T424" s="15">
        <v>22153224</v>
      </c>
      <c r="U424" s="15" t="s">
        <v>15887</v>
      </c>
      <c r="V424" s="15" t="s">
        <v>9670</v>
      </c>
      <c r="W424" s="4"/>
      <c r="X424" s="4" t="s">
        <v>41</v>
      </c>
      <c r="Y424" s="4" t="s">
        <v>1389</v>
      </c>
      <c r="Z424" s="4"/>
      <c r="AB424" s="25"/>
      <c r="AC424" s="25"/>
      <c r="AD424" s="25"/>
    </row>
    <row r="425" spans="1:30" x14ac:dyDescent="0.35">
      <c r="A425" s="15" t="s">
        <v>1796</v>
      </c>
      <c r="B425" s="15" t="s">
        <v>1795</v>
      </c>
      <c r="D425" s="15" t="s">
        <v>1391</v>
      </c>
      <c r="E425" s="15" t="s">
        <v>8172</v>
      </c>
      <c r="F425" s="15" t="s">
        <v>1265</v>
      </c>
      <c r="G425" s="5" t="s">
        <v>1190</v>
      </c>
      <c r="H425" s="5" t="s">
        <v>5</v>
      </c>
      <c r="I425" s="5" t="s">
        <v>41</v>
      </c>
      <c r="J425" s="5" t="s">
        <v>1191</v>
      </c>
      <c r="K425" s="5" t="s">
        <v>11</v>
      </c>
      <c r="L425" s="5" t="s">
        <v>12743</v>
      </c>
      <c r="M425" s="15" t="s">
        <v>42</v>
      </c>
      <c r="N425" s="15" t="s">
        <v>1190</v>
      </c>
      <c r="O425" s="15" t="s">
        <v>1265</v>
      </c>
      <c r="P425" s="15" t="s">
        <v>1265</v>
      </c>
      <c r="Q425" s="15" t="s">
        <v>22807</v>
      </c>
      <c r="R425" s="15" t="s">
        <v>19925</v>
      </c>
      <c r="S425" s="15">
        <v>89316443</v>
      </c>
      <c r="T425" s="15"/>
      <c r="U425" s="15" t="s">
        <v>14154</v>
      </c>
      <c r="V425" s="15" t="s">
        <v>9364</v>
      </c>
      <c r="W425" s="4"/>
      <c r="X425" s="4" t="s">
        <v>41</v>
      </c>
      <c r="Y425" s="4" t="s">
        <v>19724</v>
      </c>
      <c r="Z425" s="4"/>
      <c r="AB425" s="25"/>
      <c r="AC425" s="25"/>
      <c r="AD425" s="25"/>
    </row>
    <row r="426" spans="1:30" x14ac:dyDescent="0.35">
      <c r="A426" s="15" t="s">
        <v>5373</v>
      </c>
      <c r="B426" s="15" t="s">
        <v>4912</v>
      </c>
      <c r="D426" s="15" t="s">
        <v>1393</v>
      </c>
      <c r="E426" s="15" t="s">
        <v>1394</v>
      </c>
      <c r="F426" s="15" t="s">
        <v>17265</v>
      </c>
      <c r="G426" s="5" t="s">
        <v>15691</v>
      </c>
      <c r="H426" s="5" t="s">
        <v>2</v>
      </c>
      <c r="I426" s="5" t="s">
        <v>44</v>
      </c>
      <c r="J426" s="5" t="s">
        <v>3</v>
      </c>
      <c r="K426" s="5" t="s">
        <v>8</v>
      </c>
      <c r="L426" s="5" t="s">
        <v>12772</v>
      </c>
      <c r="M426" s="15" t="s">
        <v>91</v>
      </c>
      <c r="N426" s="15" t="s">
        <v>92</v>
      </c>
      <c r="O426" s="15" t="s">
        <v>278</v>
      </c>
      <c r="P426" s="15" t="s">
        <v>1395</v>
      </c>
      <c r="Q426" s="15" t="s">
        <v>22807</v>
      </c>
      <c r="R426" s="15" t="s">
        <v>16019</v>
      </c>
      <c r="S426" s="15">
        <v>24471046</v>
      </c>
      <c r="T426" s="15"/>
      <c r="U426" s="15" t="s">
        <v>14584</v>
      </c>
      <c r="V426" s="15" t="s">
        <v>22964</v>
      </c>
      <c r="W426" s="4"/>
      <c r="X426" s="4" t="s">
        <v>41</v>
      </c>
      <c r="Y426" s="4" t="s">
        <v>1396</v>
      </c>
      <c r="Z426" s="4"/>
      <c r="AB426" s="25"/>
      <c r="AC426" s="25"/>
      <c r="AD426" s="25"/>
    </row>
    <row r="427" spans="1:30" x14ac:dyDescent="0.35">
      <c r="A427" s="15" t="s">
        <v>1189</v>
      </c>
      <c r="B427" s="15" t="s">
        <v>1188</v>
      </c>
      <c r="D427" s="15" t="s">
        <v>888</v>
      </c>
      <c r="E427" s="15" t="s">
        <v>9474</v>
      </c>
      <c r="F427" s="15" t="s">
        <v>9475</v>
      </c>
      <c r="G427" s="5" t="s">
        <v>1190</v>
      </c>
      <c r="H427" s="5" t="s">
        <v>5</v>
      </c>
      <c r="I427" s="5" t="s">
        <v>41</v>
      </c>
      <c r="J427" s="5" t="s">
        <v>1191</v>
      </c>
      <c r="K427" s="5" t="s">
        <v>11</v>
      </c>
      <c r="L427" s="5" t="s">
        <v>12743</v>
      </c>
      <c r="M427" s="15" t="s">
        <v>42</v>
      </c>
      <c r="N427" s="15" t="s">
        <v>1190</v>
      </c>
      <c r="O427" s="15" t="s">
        <v>1265</v>
      </c>
      <c r="P427" s="15" t="s">
        <v>9475</v>
      </c>
      <c r="Q427" s="15" t="s">
        <v>22807</v>
      </c>
      <c r="R427" s="15" t="s">
        <v>22965</v>
      </c>
      <c r="S427" s="15">
        <v>85201988</v>
      </c>
      <c r="T427" s="15"/>
      <c r="U427" s="15" t="s">
        <v>17508</v>
      </c>
      <c r="V427" s="15" t="s">
        <v>18624</v>
      </c>
      <c r="W427" s="4"/>
      <c r="X427" s="4" t="s">
        <v>41</v>
      </c>
      <c r="Y427" s="4" t="s">
        <v>7946</v>
      </c>
      <c r="Z427" s="4"/>
      <c r="AB427" s="25"/>
      <c r="AC427" s="25"/>
      <c r="AD427" s="25"/>
    </row>
    <row r="428" spans="1:30" x14ac:dyDescent="0.35">
      <c r="A428" s="15" t="s">
        <v>1504</v>
      </c>
      <c r="B428" s="15" t="s">
        <v>1503</v>
      </c>
      <c r="D428" s="15" t="s">
        <v>1398</v>
      </c>
      <c r="E428" s="15" t="s">
        <v>1399</v>
      </c>
      <c r="F428" s="15" t="s">
        <v>1400</v>
      </c>
      <c r="G428" s="5" t="s">
        <v>1190</v>
      </c>
      <c r="H428" s="5" t="s">
        <v>5</v>
      </c>
      <c r="I428" s="5" t="s">
        <v>143</v>
      </c>
      <c r="J428" s="5" t="s">
        <v>6</v>
      </c>
      <c r="K428" s="5" t="s">
        <v>5</v>
      </c>
      <c r="L428" s="5" t="s">
        <v>13055</v>
      </c>
      <c r="M428" s="15" t="s">
        <v>144</v>
      </c>
      <c r="N428" s="15" t="s">
        <v>21870</v>
      </c>
      <c r="O428" s="15" t="s">
        <v>21871</v>
      </c>
      <c r="P428" s="15" t="s">
        <v>1400</v>
      </c>
      <c r="Q428" s="15" t="s">
        <v>22807</v>
      </c>
      <c r="R428" s="15" t="s">
        <v>22966</v>
      </c>
      <c r="S428" s="15">
        <v>27870311</v>
      </c>
      <c r="T428" s="15"/>
      <c r="U428" s="15" t="s">
        <v>15888</v>
      </c>
      <c r="V428" s="15" t="s">
        <v>22967</v>
      </c>
      <c r="W428" s="4"/>
      <c r="X428" s="4" t="s">
        <v>41</v>
      </c>
      <c r="Y428" s="4" t="s">
        <v>1401</v>
      </c>
      <c r="Z428" s="4"/>
      <c r="AB428" s="25"/>
      <c r="AC428" s="25"/>
      <c r="AD428" s="25"/>
    </row>
    <row r="429" spans="1:30" x14ac:dyDescent="0.35">
      <c r="A429" s="15" t="s">
        <v>9378</v>
      </c>
      <c r="B429" s="15" t="s">
        <v>1839</v>
      </c>
      <c r="D429" s="15" t="s">
        <v>1403</v>
      </c>
      <c r="E429" s="15" t="s">
        <v>9521</v>
      </c>
      <c r="F429" s="15" t="s">
        <v>9522</v>
      </c>
      <c r="G429" s="5" t="s">
        <v>1190</v>
      </c>
      <c r="H429" s="5" t="s">
        <v>5</v>
      </c>
      <c r="I429" s="5" t="s">
        <v>143</v>
      </c>
      <c r="J429" s="5" t="s">
        <v>7</v>
      </c>
      <c r="K429" s="5" t="s">
        <v>3</v>
      </c>
      <c r="L429" s="5" t="s">
        <v>13059</v>
      </c>
      <c r="M429" s="15" t="s">
        <v>144</v>
      </c>
      <c r="N429" s="15" t="s">
        <v>1404</v>
      </c>
      <c r="O429" s="15" t="s">
        <v>1253</v>
      </c>
      <c r="P429" s="15" t="s">
        <v>9522</v>
      </c>
      <c r="Q429" s="15" t="s">
        <v>22807</v>
      </c>
      <c r="R429" s="15" t="s">
        <v>21180</v>
      </c>
      <c r="S429" s="15"/>
      <c r="T429" s="15"/>
      <c r="U429" s="15" t="s">
        <v>19926</v>
      </c>
      <c r="V429" s="15" t="s">
        <v>9523</v>
      </c>
      <c r="W429" s="4"/>
      <c r="X429" s="4" t="s">
        <v>41</v>
      </c>
      <c r="Y429" s="4" t="s">
        <v>19725</v>
      </c>
      <c r="Z429" s="4"/>
      <c r="AB429" s="25"/>
      <c r="AC429" s="25"/>
      <c r="AD429" s="25"/>
    </row>
    <row r="430" spans="1:30" x14ac:dyDescent="0.35">
      <c r="A430" s="15" t="s">
        <v>9380</v>
      </c>
      <c r="B430" s="15" t="s">
        <v>1866</v>
      </c>
      <c r="D430" s="15" t="s">
        <v>1405</v>
      </c>
      <c r="E430" s="15" t="s">
        <v>9439</v>
      </c>
      <c r="F430" s="15" t="s">
        <v>9440</v>
      </c>
      <c r="G430" s="5" t="s">
        <v>1190</v>
      </c>
      <c r="H430" s="5" t="s">
        <v>5</v>
      </c>
      <c r="I430" s="5" t="s">
        <v>41</v>
      </c>
      <c r="J430" s="5" t="s">
        <v>1191</v>
      </c>
      <c r="K430" s="5" t="s">
        <v>11</v>
      </c>
      <c r="L430" s="5" t="s">
        <v>12743</v>
      </c>
      <c r="M430" s="15" t="s">
        <v>42</v>
      </c>
      <c r="N430" s="15" t="s">
        <v>1190</v>
      </c>
      <c r="O430" s="15" t="s">
        <v>1265</v>
      </c>
      <c r="P430" s="15" t="s">
        <v>9440</v>
      </c>
      <c r="Q430" s="15" t="s">
        <v>22807</v>
      </c>
      <c r="R430" s="15" t="s">
        <v>15889</v>
      </c>
      <c r="S430" s="15">
        <v>27870575</v>
      </c>
      <c r="T430" s="15"/>
      <c r="U430" s="15" t="s">
        <v>15890</v>
      </c>
      <c r="V430" s="15" t="s">
        <v>9441</v>
      </c>
      <c r="W430" s="4"/>
      <c r="X430" s="4" t="s">
        <v>41</v>
      </c>
      <c r="Y430" s="4" t="s">
        <v>9357</v>
      </c>
      <c r="Z430" s="4"/>
      <c r="AB430" s="25"/>
      <c r="AC430" s="25"/>
      <c r="AD430" s="25"/>
    </row>
    <row r="431" spans="1:30" x14ac:dyDescent="0.35">
      <c r="A431" s="15" t="s">
        <v>1316</v>
      </c>
      <c r="B431" s="15" t="s">
        <v>8684</v>
      </c>
      <c r="D431" s="15" t="s">
        <v>1406</v>
      </c>
      <c r="E431" s="15" t="s">
        <v>9447</v>
      </c>
      <c r="F431" s="15" t="s">
        <v>1407</v>
      </c>
      <c r="G431" s="5" t="s">
        <v>1190</v>
      </c>
      <c r="H431" s="5" t="s">
        <v>5</v>
      </c>
      <c r="I431" s="5" t="s">
        <v>41</v>
      </c>
      <c r="J431" s="5" t="s">
        <v>1191</v>
      </c>
      <c r="K431" s="5" t="s">
        <v>2</v>
      </c>
      <c r="L431" s="5" t="s">
        <v>12735</v>
      </c>
      <c r="M431" s="15" t="s">
        <v>42</v>
      </c>
      <c r="N431" s="15" t="s">
        <v>1190</v>
      </c>
      <c r="O431" s="15" t="s">
        <v>22778</v>
      </c>
      <c r="P431" s="15" t="s">
        <v>1407</v>
      </c>
      <c r="Q431" s="15" t="s">
        <v>22807</v>
      </c>
      <c r="R431" s="15" t="s">
        <v>9448</v>
      </c>
      <c r="S431" s="15">
        <v>71219488</v>
      </c>
      <c r="T431" s="15"/>
      <c r="U431" s="15" t="s">
        <v>15891</v>
      </c>
      <c r="V431" s="15" t="s">
        <v>468</v>
      </c>
      <c r="W431" s="4"/>
      <c r="X431" s="4"/>
      <c r="Y431" s="4"/>
      <c r="Z431" s="4"/>
      <c r="AB431" s="25"/>
      <c r="AC431" s="25"/>
      <c r="AD431" s="25"/>
    </row>
    <row r="432" spans="1:30" x14ac:dyDescent="0.35">
      <c r="A432" s="15" t="s">
        <v>9382</v>
      </c>
      <c r="B432" s="15" t="s">
        <v>9383</v>
      </c>
      <c r="D432" s="15" t="s">
        <v>1408</v>
      </c>
      <c r="E432" s="15" t="s">
        <v>1409</v>
      </c>
      <c r="F432" s="15" t="s">
        <v>1410</v>
      </c>
      <c r="G432" s="5" t="s">
        <v>1190</v>
      </c>
      <c r="H432" s="5" t="s">
        <v>5</v>
      </c>
      <c r="I432" s="5" t="s">
        <v>41</v>
      </c>
      <c r="J432" s="5" t="s">
        <v>1191</v>
      </c>
      <c r="K432" s="5" t="s">
        <v>2</v>
      </c>
      <c r="L432" s="5" t="s">
        <v>12735</v>
      </c>
      <c r="M432" s="15" t="s">
        <v>42</v>
      </c>
      <c r="N432" s="15" t="s">
        <v>1190</v>
      </c>
      <c r="O432" s="15" t="s">
        <v>22778</v>
      </c>
      <c r="P432" s="15" t="s">
        <v>1410</v>
      </c>
      <c r="Q432" s="15" t="s">
        <v>22807</v>
      </c>
      <c r="R432" s="15" t="s">
        <v>21181</v>
      </c>
      <c r="S432" s="15">
        <v>27721596</v>
      </c>
      <c r="T432" s="15"/>
      <c r="U432" s="15" t="s">
        <v>17509</v>
      </c>
      <c r="V432" s="15" t="s">
        <v>9424</v>
      </c>
      <c r="W432" s="4"/>
      <c r="X432" s="4" t="s">
        <v>41</v>
      </c>
      <c r="Y432" s="4" t="s">
        <v>1411</v>
      </c>
      <c r="Z432" s="4"/>
      <c r="AB432" s="25"/>
      <c r="AC432" s="25"/>
      <c r="AD432" s="25"/>
    </row>
    <row r="433" spans="1:30" x14ac:dyDescent="0.35">
      <c r="A433" s="15" t="s">
        <v>1255</v>
      </c>
      <c r="B433" s="15" t="s">
        <v>68</v>
      </c>
      <c r="D433" s="15" t="s">
        <v>1412</v>
      </c>
      <c r="E433" s="15" t="s">
        <v>9444</v>
      </c>
      <c r="F433" s="15" t="s">
        <v>194</v>
      </c>
      <c r="G433" s="5" t="s">
        <v>1190</v>
      </c>
      <c r="H433" s="5" t="s">
        <v>5</v>
      </c>
      <c r="I433" s="5" t="s">
        <v>41</v>
      </c>
      <c r="J433" s="5" t="s">
        <v>1191</v>
      </c>
      <c r="K433" s="5" t="s">
        <v>11</v>
      </c>
      <c r="L433" s="5" t="s">
        <v>12743</v>
      </c>
      <c r="M433" s="15" t="s">
        <v>42</v>
      </c>
      <c r="N433" s="15" t="s">
        <v>1190</v>
      </c>
      <c r="O433" s="15" t="s">
        <v>1265</v>
      </c>
      <c r="P433" s="15" t="s">
        <v>194</v>
      </c>
      <c r="Q433" s="15" t="s">
        <v>22807</v>
      </c>
      <c r="R433" s="15" t="s">
        <v>21182</v>
      </c>
      <c r="S433" s="15">
        <v>87531714</v>
      </c>
      <c r="T433" s="15"/>
      <c r="U433" s="15" t="s">
        <v>18625</v>
      </c>
      <c r="V433" s="15" t="s">
        <v>9445</v>
      </c>
      <c r="W433" s="4"/>
      <c r="X433" s="4" t="s">
        <v>41</v>
      </c>
      <c r="Y433" s="4" t="s">
        <v>12457</v>
      </c>
      <c r="Z433" s="4"/>
      <c r="AB433" s="25"/>
      <c r="AC433" s="25"/>
      <c r="AD433" s="25"/>
    </row>
    <row r="434" spans="1:30" x14ac:dyDescent="0.35">
      <c r="A434" s="15" t="s">
        <v>9386</v>
      </c>
      <c r="B434" s="15" t="s">
        <v>1268</v>
      </c>
      <c r="D434" s="15" t="s">
        <v>1413</v>
      </c>
      <c r="E434" s="15" t="s">
        <v>9528</v>
      </c>
      <c r="F434" s="15" t="s">
        <v>9529</v>
      </c>
      <c r="G434" s="5" t="s">
        <v>1190</v>
      </c>
      <c r="H434" s="5" t="s">
        <v>5</v>
      </c>
      <c r="I434" s="5" t="s">
        <v>41</v>
      </c>
      <c r="J434" s="5" t="s">
        <v>1191</v>
      </c>
      <c r="K434" s="5" t="s">
        <v>11</v>
      </c>
      <c r="L434" s="5" t="s">
        <v>12743</v>
      </c>
      <c r="M434" s="15" t="s">
        <v>42</v>
      </c>
      <c r="N434" s="15" t="s">
        <v>1190</v>
      </c>
      <c r="O434" s="15" t="s">
        <v>1265</v>
      </c>
      <c r="P434" s="15" t="s">
        <v>9529</v>
      </c>
      <c r="Q434" s="15" t="s">
        <v>22807</v>
      </c>
      <c r="R434" s="15" t="s">
        <v>22968</v>
      </c>
      <c r="S434" s="15">
        <v>86011925</v>
      </c>
      <c r="T434" s="15"/>
      <c r="U434" s="15" t="s">
        <v>17510</v>
      </c>
      <c r="V434" s="15" t="s">
        <v>468</v>
      </c>
      <c r="W434" s="4"/>
      <c r="X434" s="4"/>
      <c r="Y434" s="4"/>
      <c r="Z434" s="4"/>
      <c r="AB434" s="25"/>
      <c r="AC434" s="25"/>
      <c r="AD434" s="25"/>
    </row>
    <row r="435" spans="1:30" x14ac:dyDescent="0.35">
      <c r="A435" s="15" t="s">
        <v>9388</v>
      </c>
      <c r="B435" s="15" t="s">
        <v>7049</v>
      </c>
      <c r="D435" s="15" t="s">
        <v>1414</v>
      </c>
      <c r="E435" s="15" t="s">
        <v>9547</v>
      </c>
      <c r="F435" s="15" t="s">
        <v>332</v>
      </c>
      <c r="G435" s="5" t="s">
        <v>1190</v>
      </c>
      <c r="H435" s="5" t="s">
        <v>5</v>
      </c>
      <c r="I435" s="5" t="s">
        <v>41</v>
      </c>
      <c r="J435" s="5" t="s">
        <v>1191</v>
      </c>
      <c r="K435" s="5" t="s">
        <v>11</v>
      </c>
      <c r="L435" s="5" t="s">
        <v>12743</v>
      </c>
      <c r="M435" s="15" t="s">
        <v>42</v>
      </c>
      <c r="N435" s="15" t="s">
        <v>1190</v>
      </c>
      <c r="O435" s="15" t="s">
        <v>1265</v>
      </c>
      <c r="P435" s="15" t="s">
        <v>332</v>
      </c>
      <c r="Q435" s="15" t="s">
        <v>22807</v>
      </c>
      <c r="R435" s="15" t="s">
        <v>19927</v>
      </c>
      <c r="S435" s="15">
        <v>22005460</v>
      </c>
      <c r="T435" s="15"/>
      <c r="U435" s="15" t="s">
        <v>18626</v>
      </c>
      <c r="V435" s="15" t="s">
        <v>293</v>
      </c>
      <c r="W435" s="4"/>
      <c r="X435" s="4" t="s">
        <v>41</v>
      </c>
      <c r="Y435" s="4" t="s">
        <v>19726</v>
      </c>
      <c r="Z435" s="4"/>
      <c r="AB435" s="25"/>
      <c r="AC435" s="25"/>
      <c r="AD435" s="25"/>
    </row>
    <row r="436" spans="1:30" x14ac:dyDescent="0.35">
      <c r="A436" s="15" t="s">
        <v>1850</v>
      </c>
      <c r="B436" s="15" t="s">
        <v>7059</v>
      </c>
      <c r="D436" s="15" t="s">
        <v>1415</v>
      </c>
      <c r="E436" s="15" t="s">
        <v>9548</v>
      </c>
      <c r="F436" s="15" t="s">
        <v>9549</v>
      </c>
      <c r="G436" s="5" t="s">
        <v>1190</v>
      </c>
      <c r="H436" s="5" t="s">
        <v>5</v>
      </c>
      <c r="I436" s="5" t="s">
        <v>41</v>
      </c>
      <c r="J436" s="5" t="s">
        <v>1191</v>
      </c>
      <c r="K436" s="5" t="s">
        <v>2</v>
      </c>
      <c r="L436" s="5" t="s">
        <v>12735</v>
      </c>
      <c r="M436" s="15" t="s">
        <v>42</v>
      </c>
      <c r="N436" s="15" t="s">
        <v>1190</v>
      </c>
      <c r="O436" s="15" t="s">
        <v>22778</v>
      </c>
      <c r="P436" s="15" t="s">
        <v>9550</v>
      </c>
      <c r="Q436" s="15" t="s">
        <v>22807</v>
      </c>
      <c r="R436" s="15" t="s">
        <v>19928</v>
      </c>
      <c r="S436" s="15">
        <v>71976347</v>
      </c>
      <c r="T436" s="15"/>
      <c r="U436" s="15" t="s">
        <v>14585</v>
      </c>
      <c r="V436" s="15" t="s">
        <v>9551</v>
      </c>
      <c r="W436" s="4"/>
      <c r="X436" s="4" t="s">
        <v>41</v>
      </c>
      <c r="Y436" s="4" t="s">
        <v>12225</v>
      </c>
      <c r="Z436" s="4"/>
      <c r="AB436" s="25"/>
      <c r="AC436" s="25"/>
      <c r="AD436" s="25"/>
    </row>
    <row r="437" spans="1:30" x14ac:dyDescent="0.35">
      <c r="A437" s="15" t="s">
        <v>8176</v>
      </c>
      <c r="B437" s="15" t="s">
        <v>1880</v>
      </c>
      <c r="D437" s="15" t="s">
        <v>1416</v>
      </c>
      <c r="E437" s="15" t="s">
        <v>9554</v>
      </c>
      <c r="F437" s="15" t="s">
        <v>1417</v>
      </c>
      <c r="G437" s="5" t="s">
        <v>1190</v>
      </c>
      <c r="H437" s="5" t="s">
        <v>5</v>
      </c>
      <c r="I437" s="5" t="s">
        <v>41</v>
      </c>
      <c r="J437" s="5" t="s">
        <v>1191</v>
      </c>
      <c r="K437" s="5" t="s">
        <v>2</v>
      </c>
      <c r="L437" s="5" t="s">
        <v>12735</v>
      </c>
      <c r="M437" s="15" t="s">
        <v>42</v>
      </c>
      <c r="N437" s="15" t="s">
        <v>1190</v>
      </c>
      <c r="O437" s="15" t="s">
        <v>22778</v>
      </c>
      <c r="P437" s="15" t="s">
        <v>1417</v>
      </c>
      <c r="Q437" s="15" t="s">
        <v>22807</v>
      </c>
      <c r="R437" s="15" t="s">
        <v>19551</v>
      </c>
      <c r="S437" s="15">
        <v>22005434</v>
      </c>
      <c r="T437" s="15"/>
      <c r="U437" s="15" t="s">
        <v>14586</v>
      </c>
      <c r="V437" s="15" t="s">
        <v>9555</v>
      </c>
      <c r="W437" s="4"/>
      <c r="X437" s="4" t="s">
        <v>41</v>
      </c>
      <c r="Y437" s="4" t="s">
        <v>13985</v>
      </c>
      <c r="Z437" s="4"/>
      <c r="AB437" s="25"/>
      <c r="AC437" s="25"/>
      <c r="AD437" s="25"/>
    </row>
    <row r="438" spans="1:30" x14ac:dyDescent="0.35">
      <c r="A438" s="15" t="s">
        <v>9390</v>
      </c>
      <c r="B438" s="15" t="s">
        <v>1506</v>
      </c>
      <c r="D438" s="15" t="s">
        <v>1418</v>
      </c>
      <c r="E438" s="15" t="s">
        <v>9581</v>
      </c>
      <c r="F438" s="15" t="s">
        <v>135</v>
      </c>
      <c r="G438" s="5" t="s">
        <v>1190</v>
      </c>
      <c r="H438" s="5" t="s">
        <v>5</v>
      </c>
      <c r="I438" s="5" t="s">
        <v>143</v>
      </c>
      <c r="J438" s="5" t="s">
        <v>6</v>
      </c>
      <c r="K438" s="5" t="s">
        <v>5</v>
      </c>
      <c r="L438" s="5" t="s">
        <v>13055</v>
      </c>
      <c r="M438" s="15" t="s">
        <v>144</v>
      </c>
      <c r="N438" s="15" t="s">
        <v>21870</v>
      </c>
      <c r="O438" s="15" t="s">
        <v>21871</v>
      </c>
      <c r="P438" s="15" t="s">
        <v>135</v>
      </c>
      <c r="Q438" s="15" t="s">
        <v>22807</v>
      </c>
      <c r="R438" s="15" t="s">
        <v>18627</v>
      </c>
      <c r="S438" s="15">
        <v>21008717</v>
      </c>
      <c r="T438" s="15"/>
      <c r="U438" s="15" t="s">
        <v>14587</v>
      </c>
      <c r="V438" s="15" t="s">
        <v>1894</v>
      </c>
      <c r="W438" s="4"/>
      <c r="X438" s="4"/>
      <c r="Y438" s="4"/>
      <c r="Z438" s="4"/>
      <c r="AB438" s="25"/>
      <c r="AC438" s="25"/>
      <c r="AD438" s="25"/>
    </row>
    <row r="439" spans="1:30" x14ac:dyDescent="0.35">
      <c r="A439" s="15" t="s">
        <v>9391</v>
      </c>
      <c r="B439" s="15" t="s">
        <v>1269</v>
      </c>
      <c r="D439" s="15" t="s">
        <v>1419</v>
      </c>
      <c r="E439" s="15" t="s">
        <v>9584</v>
      </c>
      <c r="F439" s="15" t="s">
        <v>9585</v>
      </c>
      <c r="G439" s="5" t="s">
        <v>1190</v>
      </c>
      <c r="H439" s="5" t="s">
        <v>5</v>
      </c>
      <c r="I439" s="5" t="s">
        <v>143</v>
      </c>
      <c r="J439" s="5" t="s">
        <v>7</v>
      </c>
      <c r="K439" s="5" t="s">
        <v>3</v>
      </c>
      <c r="L439" s="5" t="s">
        <v>13059</v>
      </c>
      <c r="M439" s="15" t="s">
        <v>144</v>
      </c>
      <c r="N439" s="15" t="s">
        <v>1404</v>
      </c>
      <c r="O439" s="15" t="s">
        <v>1253</v>
      </c>
      <c r="P439" s="15" t="s">
        <v>9585</v>
      </c>
      <c r="Q439" s="15" t="s">
        <v>22807</v>
      </c>
      <c r="R439" s="15" t="s">
        <v>21874</v>
      </c>
      <c r="S439" s="15">
        <v>22005213</v>
      </c>
      <c r="T439" s="15"/>
      <c r="U439" s="15" t="s">
        <v>19319</v>
      </c>
      <c r="V439" s="15" t="s">
        <v>259</v>
      </c>
      <c r="W439" s="4"/>
      <c r="X439" s="4" t="s">
        <v>41</v>
      </c>
      <c r="Y439" s="4" t="s">
        <v>13887</v>
      </c>
      <c r="Z439" s="4"/>
      <c r="AB439" s="25"/>
      <c r="AC439" s="25"/>
      <c r="AD439" s="25"/>
    </row>
    <row r="440" spans="1:30" x14ac:dyDescent="0.35">
      <c r="A440" s="15" t="s">
        <v>1219</v>
      </c>
      <c r="B440" s="15" t="s">
        <v>1218</v>
      </c>
      <c r="D440" s="15" t="s">
        <v>1420</v>
      </c>
      <c r="E440" s="15" t="s">
        <v>9596</v>
      </c>
      <c r="F440" s="15" t="s">
        <v>1421</v>
      </c>
      <c r="G440" s="5" t="s">
        <v>1190</v>
      </c>
      <c r="H440" s="5" t="s">
        <v>5</v>
      </c>
      <c r="I440" s="5" t="s">
        <v>41</v>
      </c>
      <c r="J440" s="5" t="s">
        <v>1191</v>
      </c>
      <c r="K440" s="5" t="s">
        <v>11</v>
      </c>
      <c r="L440" s="5" t="s">
        <v>12743</v>
      </c>
      <c r="M440" s="15" t="s">
        <v>42</v>
      </c>
      <c r="N440" s="15" t="s">
        <v>1190</v>
      </c>
      <c r="O440" s="15" t="s">
        <v>1265</v>
      </c>
      <c r="P440" s="15" t="s">
        <v>1421</v>
      </c>
      <c r="Q440" s="15" t="s">
        <v>22807</v>
      </c>
      <c r="R440" s="15" t="s">
        <v>22969</v>
      </c>
      <c r="S440" s="15">
        <v>62231712</v>
      </c>
      <c r="T440" s="15"/>
      <c r="U440" s="15" t="s">
        <v>14588</v>
      </c>
      <c r="V440" s="15" t="s">
        <v>9597</v>
      </c>
      <c r="W440" s="4"/>
      <c r="X440" s="4"/>
      <c r="Y440" s="4"/>
      <c r="Z440" s="4"/>
      <c r="AB440" s="25"/>
      <c r="AC440" s="25"/>
      <c r="AD440" s="25"/>
    </row>
    <row r="441" spans="1:30" x14ac:dyDescent="0.35">
      <c r="A441" s="15" t="s">
        <v>1221</v>
      </c>
      <c r="B441" s="15" t="s">
        <v>1220</v>
      </c>
      <c r="D441" s="15" t="s">
        <v>1422</v>
      </c>
      <c r="E441" s="15" t="s">
        <v>1423</v>
      </c>
      <c r="F441" s="15" t="s">
        <v>1424</v>
      </c>
      <c r="G441" s="5" t="s">
        <v>1190</v>
      </c>
      <c r="H441" s="5" t="s">
        <v>5</v>
      </c>
      <c r="I441" s="5" t="s">
        <v>143</v>
      </c>
      <c r="J441" s="5" t="s">
        <v>6</v>
      </c>
      <c r="K441" s="5" t="s">
        <v>5</v>
      </c>
      <c r="L441" s="5" t="s">
        <v>13055</v>
      </c>
      <c r="M441" s="15" t="s">
        <v>144</v>
      </c>
      <c r="N441" s="15" t="s">
        <v>21870</v>
      </c>
      <c r="O441" s="15" t="s">
        <v>21871</v>
      </c>
      <c r="P441" s="15" t="s">
        <v>1424</v>
      </c>
      <c r="Q441" s="15" t="s">
        <v>22807</v>
      </c>
      <c r="R441" s="15" t="s">
        <v>19929</v>
      </c>
      <c r="S441" s="15">
        <v>27870355</v>
      </c>
      <c r="T441" s="15"/>
      <c r="U441" s="15" t="s">
        <v>15893</v>
      </c>
      <c r="V441" s="15" t="s">
        <v>9602</v>
      </c>
      <c r="W441" s="4"/>
      <c r="X441" s="4" t="s">
        <v>41</v>
      </c>
      <c r="Y441" s="4" t="s">
        <v>1425</v>
      </c>
      <c r="Z441" s="4"/>
      <c r="AB441" s="25" t="s">
        <v>21118</v>
      </c>
      <c r="AC441" s="25"/>
      <c r="AD441" s="25"/>
    </row>
    <row r="442" spans="1:30" x14ac:dyDescent="0.35">
      <c r="A442" s="15" t="s">
        <v>1520</v>
      </c>
      <c r="B442" s="15" t="s">
        <v>341</v>
      </c>
      <c r="D442" s="15" t="s">
        <v>1427</v>
      </c>
      <c r="E442" s="15" t="s">
        <v>9626</v>
      </c>
      <c r="F442" s="15" t="s">
        <v>9627</v>
      </c>
      <c r="G442" s="5" t="s">
        <v>1190</v>
      </c>
      <c r="H442" s="5" t="s">
        <v>5</v>
      </c>
      <c r="I442" s="5" t="s">
        <v>41</v>
      </c>
      <c r="J442" s="5" t="s">
        <v>1191</v>
      </c>
      <c r="K442" s="5" t="s">
        <v>11</v>
      </c>
      <c r="L442" s="5" t="s">
        <v>12743</v>
      </c>
      <c r="M442" s="15" t="s">
        <v>42</v>
      </c>
      <c r="N442" s="15" t="s">
        <v>1190</v>
      </c>
      <c r="O442" s="15" t="s">
        <v>1265</v>
      </c>
      <c r="P442" s="15" t="s">
        <v>9627</v>
      </c>
      <c r="Q442" s="15" t="s">
        <v>22807</v>
      </c>
      <c r="R442" s="15" t="s">
        <v>22970</v>
      </c>
      <c r="S442" s="15">
        <v>88703444</v>
      </c>
      <c r="T442" s="15"/>
      <c r="U442" s="15" t="s">
        <v>15894</v>
      </c>
      <c r="V442" s="15" t="s">
        <v>222</v>
      </c>
      <c r="W442" s="4"/>
      <c r="X442" s="4"/>
      <c r="Y442" s="4"/>
      <c r="Z442" s="4"/>
      <c r="AB442" s="25"/>
      <c r="AC442" s="25"/>
      <c r="AD442" s="25"/>
    </row>
    <row r="443" spans="1:30" x14ac:dyDescent="0.35">
      <c r="A443" s="15" t="s">
        <v>1920</v>
      </c>
      <c r="B443" s="15" t="s">
        <v>1468</v>
      </c>
      <c r="D443" s="15" t="s">
        <v>1428</v>
      </c>
      <c r="E443" s="15" t="s">
        <v>9638</v>
      </c>
      <c r="F443" s="15" t="s">
        <v>1429</v>
      </c>
      <c r="G443" s="5" t="s">
        <v>1190</v>
      </c>
      <c r="H443" s="5" t="s">
        <v>5</v>
      </c>
      <c r="I443" s="5" t="s">
        <v>143</v>
      </c>
      <c r="J443" s="5" t="s">
        <v>7</v>
      </c>
      <c r="K443" s="5" t="s">
        <v>3</v>
      </c>
      <c r="L443" s="5" t="s">
        <v>13059</v>
      </c>
      <c r="M443" s="15" t="s">
        <v>144</v>
      </c>
      <c r="N443" s="15" t="s">
        <v>1404</v>
      </c>
      <c r="O443" s="15" t="s">
        <v>1253</v>
      </c>
      <c r="P443" s="15" t="s">
        <v>1429</v>
      </c>
      <c r="Q443" s="15" t="s">
        <v>22807</v>
      </c>
      <c r="R443" s="15" t="s">
        <v>18628</v>
      </c>
      <c r="S443" s="15">
        <v>72215047</v>
      </c>
      <c r="T443" s="15"/>
      <c r="U443" s="15" t="s">
        <v>14589</v>
      </c>
      <c r="V443" s="15" t="s">
        <v>1168</v>
      </c>
      <c r="W443" s="4"/>
      <c r="X443" s="4"/>
      <c r="Y443" s="4"/>
      <c r="Z443" s="4"/>
      <c r="AB443" s="25"/>
      <c r="AC443" s="25"/>
      <c r="AD443" s="25"/>
    </row>
    <row r="444" spans="1:30" x14ac:dyDescent="0.35">
      <c r="A444" s="15" t="s">
        <v>1225</v>
      </c>
      <c r="B444" s="15" t="s">
        <v>1224</v>
      </c>
      <c r="D444" s="15" t="s">
        <v>1430</v>
      </c>
      <c r="E444" s="15" t="s">
        <v>9646</v>
      </c>
      <c r="F444" s="15" t="s">
        <v>9647</v>
      </c>
      <c r="G444" s="5" t="s">
        <v>1190</v>
      </c>
      <c r="H444" s="5" t="s">
        <v>5</v>
      </c>
      <c r="I444" s="5" t="s">
        <v>41</v>
      </c>
      <c r="J444" s="5" t="s">
        <v>1191</v>
      </c>
      <c r="K444" s="5" t="s">
        <v>11</v>
      </c>
      <c r="L444" s="5" t="s">
        <v>12743</v>
      </c>
      <c r="M444" s="15" t="s">
        <v>42</v>
      </c>
      <c r="N444" s="15" t="s">
        <v>1190</v>
      </c>
      <c r="O444" s="15" t="s">
        <v>1265</v>
      </c>
      <c r="P444" s="15" t="s">
        <v>9648</v>
      </c>
      <c r="Q444" s="15" t="s">
        <v>22807</v>
      </c>
      <c r="R444" s="15" t="s">
        <v>19930</v>
      </c>
      <c r="S444" s="15">
        <v>84651473</v>
      </c>
      <c r="T444" s="15"/>
      <c r="U444" s="15" t="s">
        <v>19931</v>
      </c>
      <c r="V444" s="15" t="s">
        <v>9649</v>
      </c>
      <c r="W444" s="4"/>
      <c r="X444" s="4"/>
      <c r="Y444" s="4"/>
      <c r="Z444" s="4"/>
      <c r="AB444" s="25"/>
      <c r="AC444" s="25"/>
      <c r="AD444" s="25"/>
    </row>
    <row r="445" spans="1:30" x14ac:dyDescent="0.35">
      <c r="A445" s="15" t="s">
        <v>1868</v>
      </c>
      <c r="B445" s="15" t="s">
        <v>1867</v>
      </c>
      <c r="D445" s="15" t="s">
        <v>1431</v>
      </c>
      <c r="E445" s="15" t="s">
        <v>1432</v>
      </c>
      <c r="F445" s="15" t="s">
        <v>536</v>
      </c>
      <c r="G445" s="5" t="s">
        <v>1190</v>
      </c>
      <c r="H445" s="5" t="s">
        <v>4</v>
      </c>
      <c r="I445" s="5" t="s">
        <v>41</v>
      </c>
      <c r="J445" s="5" t="s">
        <v>1191</v>
      </c>
      <c r="K445" s="5" t="s">
        <v>4</v>
      </c>
      <c r="L445" s="5" t="s">
        <v>12737</v>
      </c>
      <c r="M445" s="15" t="s">
        <v>42</v>
      </c>
      <c r="N445" s="15" t="s">
        <v>1190</v>
      </c>
      <c r="O445" s="15" t="s">
        <v>1317</v>
      </c>
      <c r="P445" s="15" t="s">
        <v>536</v>
      </c>
      <c r="Q445" s="15" t="s">
        <v>22807</v>
      </c>
      <c r="R445" s="15" t="s">
        <v>1433</v>
      </c>
      <c r="S445" s="15">
        <v>27711734</v>
      </c>
      <c r="T445" s="15"/>
      <c r="U445" s="15" t="s">
        <v>14590</v>
      </c>
      <c r="V445" s="15" t="s">
        <v>9281</v>
      </c>
      <c r="W445" s="4"/>
      <c r="X445" s="4" t="s">
        <v>41</v>
      </c>
      <c r="Y445" s="4" t="s">
        <v>877</v>
      </c>
      <c r="Z445" s="4"/>
      <c r="AB445" s="25"/>
      <c r="AC445" s="25"/>
      <c r="AD445" s="25"/>
    </row>
    <row r="446" spans="1:30" x14ac:dyDescent="0.35">
      <c r="A446" s="15" t="s">
        <v>1437</v>
      </c>
      <c r="B446" s="15" t="s">
        <v>1436</v>
      </c>
      <c r="D446" s="15" t="s">
        <v>8679</v>
      </c>
      <c r="E446" s="15" t="s">
        <v>1434</v>
      </c>
      <c r="F446" s="15" t="s">
        <v>274</v>
      </c>
      <c r="G446" s="5" t="s">
        <v>1190</v>
      </c>
      <c r="H446" s="5" t="s">
        <v>4</v>
      </c>
      <c r="I446" s="5" t="s">
        <v>41</v>
      </c>
      <c r="J446" s="5" t="s">
        <v>1191</v>
      </c>
      <c r="K446" s="5" t="s">
        <v>4</v>
      </c>
      <c r="L446" s="5" t="s">
        <v>12737</v>
      </c>
      <c r="M446" s="15" t="s">
        <v>42</v>
      </c>
      <c r="N446" s="15" t="s">
        <v>1190</v>
      </c>
      <c r="O446" s="15" t="s">
        <v>1317</v>
      </c>
      <c r="P446" s="15" t="s">
        <v>274</v>
      </c>
      <c r="Q446" s="15" t="s">
        <v>22807</v>
      </c>
      <c r="R446" s="15" t="s">
        <v>8803</v>
      </c>
      <c r="S446" s="15">
        <v>27715340</v>
      </c>
      <c r="T446" s="15"/>
      <c r="U446" s="15" t="s">
        <v>14591</v>
      </c>
      <c r="V446" s="15" t="s">
        <v>18629</v>
      </c>
      <c r="W446" s="4"/>
      <c r="X446" s="4" t="s">
        <v>41</v>
      </c>
      <c r="Y446" s="4" t="s">
        <v>881</v>
      </c>
      <c r="Z446" s="4"/>
      <c r="AB446" s="25" t="s">
        <v>21118</v>
      </c>
      <c r="AC446" s="25"/>
      <c r="AD446" s="25"/>
    </row>
    <row r="447" spans="1:30" x14ac:dyDescent="0.35">
      <c r="A447" s="15" t="s">
        <v>1859</v>
      </c>
      <c r="B447" s="15" t="s">
        <v>1858</v>
      </c>
      <c r="D447" s="15" t="s">
        <v>1435</v>
      </c>
      <c r="E447" s="15" t="s">
        <v>8161</v>
      </c>
      <c r="F447" s="15" t="s">
        <v>17266</v>
      </c>
      <c r="G447" s="5" t="s">
        <v>1190</v>
      </c>
      <c r="H447" s="5" t="s">
        <v>6</v>
      </c>
      <c r="I447" s="5" t="s">
        <v>41</v>
      </c>
      <c r="J447" s="5" t="s">
        <v>1191</v>
      </c>
      <c r="K447" s="5" t="s">
        <v>5</v>
      </c>
      <c r="L447" s="5" t="s">
        <v>12738</v>
      </c>
      <c r="M447" s="15" t="s">
        <v>42</v>
      </c>
      <c r="N447" s="15" t="s">
        <v>1190</v>
      </c>
      <c r="O447" s="15" t="s">
        <v>1297</v>
      </c>
      <c r="P447" s="15" t="s">
        <v>17266</v>
      </c>
      <c r="Q447" s="15" t="s">
        <v>22807</v>
      </c>
      <c r="R447" s="15" t="s">
        <v>19932</v>
      </c>
      <c r="S447" s="15">
        <v>27720551</v>
      </c>
      <c r="T447" s="15"/>
      <c r="U447" s="15" t="s">
        <v>14592</v>
      </c>
      <c r="V447" s="15" t="s">
        <v>477</v>
      </c>
      <c r="W447" s="4"/>
      <c r="X447" s="4" t="s">
        <v>41</v>
      </c>
      <c r="Y447" s="4" t="s">
        <v>10622</v>
      </c>
      <c r="Z447" s="4"/>
      <c r="AB447" s="25"/>
      <c r="AC447" s="25"/>
      <c r="AD447" s="25"/>
    </row>
    <row r="448" spans="1:30" x14ac:dyDescent="0.35">
      <c r="A448" s="15" t="s">
        <v>1681</v>
      </c>
      <c r="B448" s="15" t="s">
        <v>1680</v>
      </c>
      <c r="D448" s="15" t="s">
        <v>1436</v>
      </c>
      <c r="E448" s="15" t="s">
        <v>1437</v>
      </c>
      <c r="F448" s="15" t="s">
        <v>1438</v>
      </c>
      <c r="G448" s="5" t="s">
        <v>1190</v>
      </c>
      <c r="H448" s="5" t="s">
        <v>6</v>
      </c>
      <c r="I448" s="5" t="s">
        <v>41</v>
      </c>
      <c r="J448" s="5" t="s">
        <v>1191</v>
      </c>
      <c r="K448" s="5" t="s">
        <v>5</v>
      </c>
      <c r="L448" s="5" t="s">
        <v>12738</v>
      </c>
      <c r="M448" s="15" t="s">
        <v>42</v>
      </c>
      <c r="N448" s="15" t="s">
        <v>1190</v>
      </c>
      <c r="O448" s="15" t="s">
        <v>1297</v>
      </c>
      <c r="P448" s="15" t="s">
        <v>1438</v>
      </c>
      <c r="Q448" s="15" t="s">
        <v>22807</v>
      </c>
      <c r="R448" s="15" t="s">
        <v>19933</v>
      </c>
      <c r="S448" s="15">
        <v>27725938</v>
      </c>
      <c r="T448" s="15"/>
      <c r="U448" s="15" t="s">
        <v>19934</v>
      </c>
      <c r="V448" s="15" t="s">
        <v>1168</v>
      </c>
      <c r="W448" s="4"/>
      <c r="X448" s="4" t="s">
        <v>41</v>
      </c>
      <c r="Y448" s="4" t="s">
        <v>1439</v>
      </c>
      <c r="Z448" s="4"/>
      <c r="AB448" s="25"/>
      <c r="AC448" s="25"/>
      <c r="AD448" s="25"/>
    </row>
    <row r="449" spans="1:30" x14ac:dyDescent="0.35">
      <c r="A449" s="15" t="s">
        <v>9395</v>
      </c>
      <c r="B449" s="15" t="s">
        <v>1449</v>
      </c>
      <c r="D449" s="15" t="s">
        <v>1440</v>
      </c>
      <c r="E449" s="15" t="s">
        <v>1441</v>
      </c>
      <c r="F449" s="15" t="s">
        <v>1442</v>
      </c>
      <c r="G449" s="5" t="s">
        <v>1190</v>
      </c>
      <c r="H449" s="5" t="s">
        <v>4</v>
      </c>
      <c r="I449" s="5" t="s">
        <v>41</v>
      </c>
      <c r="J449" s="5" t="s">
        <v>1191</v>
      </c>
      <c r="K449" s="5" t="s">
        <v>4</v>
      </c>
      <c r="L449" s="5" t="s">
        <v>12737</v>
      </c>
      <c r="M449" s="15" t="s">
        <v>42</v>
      </c>
      <c r="N449" s="15" t="s">
        <v>1190</v>
      </c>
      <c r="O449" s="15" t="s">
        <v>1317</v>
      </c>
      <c r="P449" s="15" t="s">
        <v>1317</v>
      </c>
      <c r="Q449" s="15" t="s">
        <v>22807</v>
      </c>
      <c r="R449" s="15" t="s">
        <v>18630</v>
      </c>
      <c r="S449" s="15">
        <v>27710912</v>
      </c>
      <c r="T449" s="15">
        <v>27724602</v>
      </c>
      <c r="U449" s="15" t="s">
        <v>14593</v>
      </c>
      <c r="V449" s="15" t="s">
        <v>15895</v>
      </c>
      <c r="W449" s="4"/>
      <c r="X449" s="4" t="s">
        <v>41</v>
      </c>
      <c r="Y449" s="4" t="s">
        <v>885</v>
      </c>
      <c r="Z449" s="4"/>
      <c r="AB449" s="25"/>
      <c r="AC449" s="25"/>
      <c r="AD449" s="25"/>
    </row>
    <row r="450" spans="1:30" x14ac:dyDescent="0.35">
      <c r="A450" s="15" t="s">
        <v>1619</v>
      </c>
      <c r="B450" s="15" t="s">
        <v>1618</v>
      </c>
      <c r="D450" s="15" t="s">
        <v>1444</v>
      </c>
      <c r="E450" s="15" t="s">
        <v>1445</v>
      </c>
      <c r="F450" s="15" t="s">
        <v>1446</v>
      </c>
      <c r="G450" s="5" t="s">
        <v>1190</v>
      </c>
      <c r="H450" s="5" t="s">
        <v>6</v>
      </c>
      <c r="I450" s="5" t="s">
        <v>41</v>
      </c>
      <c r="J450" s="5" t="s">
        <v>1191</v>
      </c>
      <c r="K450" s="5" t="s">
        <v>3</v>
      </c>
      <c r="L450" s="5" t="s">
        <v>12736</v>
      </c>
      <c r="M450" s="15" t="s">
        <v>42</v>
      </c>
      <c r="N450" s="15" t="s">
        <v>1190</v>
      </c>
      <c r="O450" s="15" t="s">
        <v>21875</v>
      </c>
      <c r="P450" s="15" t="s">
        <v>1447</v>
      </c>
      <c r="Q450" s="15" t="s">
        <v>22807</v>
      </c>
      <c r="R450" s="15" t="s">
        <v>1713</v>
      </c>
      <c r="S450" s="15">
        <v>27382456</v>
      </c>
      <c r="T450" s="15"/>
      <c r="U450" s="15" t="s">
        <v>15896</v>
      </c>
      <c r="V450" s="15" t="s">
        <v>537</v>
      </c>
      <c r="W450" s="4"/>
      <c r="X450" s="4" t="s">
        <v>41</v>
      </c>
      <c r="Y450" s="4" t="s">
        <v>1448</v>
      </c>
      <c r="Z450" s="4"/>
      <c r="AB450" s="25" t="s">
        <v>21118</v>
      </c>
      <c r="AC450" s="25"/>
      <c r="AD450" s="25"/>
    </row>
    <row r="451" spans="1:30" x14ac:dyDescent="0.35">
      <c r="A451" s="15" t="s">
        <v>1948</v>
      </c>
      <c r="B451" s="15" t="s">
        <v>1947</v>
      </c>
      <c r="D451" s="15" t="s">
        <v>1450</v>
      </c>
      <c r="E451" s="15" t="s">
        <v>1451</v>
      </c>
      <c r="F451" s="15" t="s">
        <v>1452</v>
      </c>
      <c r="G451" s="5" t="s">
        <v>1190</v>
      </c>
      <c r="H451" s="5" t="s">
        <v>6</v>
      </c>
      <c r="I451" s="5" t="s">
        <v>41</v>
      </c>
      <c r="J451" s="5" t="s">
        <v>1191</v>
      </c>
      <c r="K451" s="5" t="s">
        <v>5</v>
      </c>
      <c r="L451" s="5" t="s">
        <v>12738</v>
      </c>
      <c r="M451" s="15" t="s">
        <v>42</v>
      </c>
      <c r="N451" s="15" t="s">
        <v>1190</v>
      </c>
      <c r="O451" s="15" t="s">
        <v>1297</v>
      </c>
      <c r="P451" s="15" t="s">
        <v>1452</v>
      </c>
      <c r="Q451" s="15" t="s">
        <v>22807</v>
      </c>
      <c r="R451" s="15" t="s">
        <v>22971</v>
      </c>
      <c r="S451" s="15">
        <v>27425074</v>
      </c>
      <c r="T451" s="15"/>
      <c r="U451" s="15" t="s">
        <v>14594</v>
      </c>
      <c r="V451" s="15" t="s">
        <v>1453</v>
      </c>
      <c r="W451" s="4"/>
      <c r="X451" s="4" t="s">
        <v>41</v>
      </c>
      <c r="Y451" s="4" t="s">
        <v>1454</v>
      </c>
      <c r="Z451" s="4"/>
      <c r="AB451" s="25"/>
      <c r="AC451" s="25"/>
      <c r="AD451" s="25"/>
    </row>
    <row r="452" spans="1:30" x14ac:dyDescent="0.35">
      <c r="A452" s="15" t="s">
        <v>1271</v>
      </c>
      <c r="B452" s="15" t="s">
        <v>1270</v>
      </c>
      <c r="D452" s="15" t="s">
        <v>1456</v>
      </c>
      <c r="E452" s="15" t="s">
        <v>1457</v>
      </c>
      <c r="F452" s="15" t="s">
        <v>1458</v>
      </c>
      <c r="G452" s="5" t="s">
        <v>1190</v>
      </c>
      <c r="H452" s="5" t="s">
        <v>6</v>
      </c>
      <c r="I452" s="5" t="s">
        <v>41</v>
      </c>
      <c r="J452" s="5" t="s">
        <v>1191</v>
      </c>
      <c r="K452" s="5" t="s">
        <v>3</v>
      </c>
      <c r="L452" s="5" t="s">
        <v>12736</v>
      </c>
      <c r="M452" s="15" t="s">
        <v>42</v>
      </c>
      <c r="N452" s="15" t="s">
        <v>1190</v>
      </c>
      <c r="O452" s="15" t="s">
        <v>21875</v>
      </c>
      <c r="P452" s="15" t="s">
        <v>1458</v>
      </c>
      <c r="Q452" s="15" t="s">
        <v>22807</v>
      </c>
      <c r="R452" s="15" t="s">
        <v>22972</v>
      </c>
      <c r="S452" s="15">
        <v>27382408</v>
      </c>
      <c r="T452" s="15"/>
      <c r="U452" s="15" t="s">
        <v>14595</v>
      </c>
      <c r="V452" s="15" t="s">
        <v>9451</v>
      </c>
      <c r="W452" s="4"/>
      <c r="X452" s="4" t="s">
        <v>41</v>
      </c>
      <c r="Y452" s="4" t="s">
        <v>1459</v>
      </c>
      <c r="Z452" s="4"/>
      <c r="AB452" s="25"/>
      <c r="AC452" s="25"/>
      <c r="AD452" s="25"/>
    </row>
    <row r="453" spans="1:30" x14ac:dyDescent="0.35">
      <c r="A453" s="15" t="s">
        <v>1816</v>
      </c>
      <c r="B453" s="15" t="s">
        <v>1815</v>
      </c>
      <c r="D453" s="15" t="s">
        <v>1461</v>
      </c>
      <c r="E453" s="15" t="s">
        <v>1462</v>
      </c>
      <c r="F453" s="15" t="s">
        <v>1463</v>
      </c>
      <c r="G453" s="5" t="s">
        <v>1190</v>
      </c>
      <c r="H453" s="5" t="s">
        <v>6</v>
      </c>
      <c r="I453" s="5" t="s">
        <v>41</v>
      </c>
      <c r="J453" s="5" t="s">
        <v>1191</v>
      </c>
      <c r="K453" s="5" t="s">
        <v>3</v>
      </c>
      <c r="L453" s="5" t="s">
        <v>12736</v>
      </c>
      <c r="M453" s="15" t="s">
        <v>42</v>
      </c>
      <c r="N453" s="15" t="s">
        <v>1190</v>
      </c>
      <c r="O453" s="15" t="s">
        <v>21875</v>
      </c>
      <c r="P453" s="15" t="s">
        <v>1463</v>
      </c>
      <c r="Q453" s="15" t="s">
        <v>22807</v>
      </c>
      <c r="R453" s="15" t="s">
        <v>17512</v>
      </c>
      <c r="S453" s="15">
        <v>27382567</v>
      </c>
      <c r="T453" s="15">
        <v>83589986</v>
      </c>
      <c r="U453" s="15" t="s">
        <v>14596</v>
      </c>
      <c r="V453" s="15" t="s">
        <v>9454</v>
      </c>
      <c r="W453" s="4"/>
      <c r="X453" s="4" t="s">
        <v>41</v>
      </c>
      <c r="Y453" s="4" t="s">
        <v>1464</v>
      </c>
      <c r="Z453" s="4"/>
      <c r="AB453" s="25"/>
      <c r="AC453" s="25"/>
      <c r="AD453" s="25"/>
    </row>
    <row r="454" spans="1:30" x14ac:dyDescent="0.35">
      <c r="A454" s="15" t="s">
        <v>1897</v>
      </c>
      <c r="B454" s="15" t="s">
        <v>1360</v>
      </c>
      <c r="D454" s="15" t="s">
        <v>1465</v>
      </c>
      <c r="E454" s="15" t="s">
        <v>1466</v>
      </c>
      <c r="F454" s="15" t="s">
        <v>1467</v>
      </c>
      <c r="G454" s="5" t="s">
        <v>1190</v>
      </c>
      <c r="H454" s="5" t="s">
        <v>4</v>
      </c>
      <c r="I454" s="5" t="s">
        <v>41</v>
      </c>
      <c r="J454" s="5" t="s">
        <v>1191</v>
      </c>
      <c r="K454" s="5" t="s">
        <v>4</v>
      </c>
      <c r="L454" s="5" t="s">
        <v>12737</v>
      </c>
      <c r="M454" s="15" t="s">
        <v>42</v>
      </c>
      <c r="N454" s="15" t="s">
        <v>1190</v>
      </c>
      <c r="O454" s="15" t="s">
        <v>1317</v>
      </c>
      <c r="P454" s="15" t="s">
        <v>1467</v>
      </c>
      <c r="Q454" s="15" t="s">
        <v>22807</v>
      </c>
      <c r="R454" s="15" t="s">
        <v>14617</v>
      </c>
      <c r="S454" s="15">
        <v>27720591</v>
      </c>
      <c r="T454" s="15"/>
      <c r="U454" s="15" t="s">
        <v>14597</v>
      </c>
      <c r="V454" s="15" t="s">
        <v>9459</v>
      </c>
      <c r="W454" s="4"/>
      <c r="X454" s="4" t="s">
        <v>41</v>
      </c>
      <c r="Y454" s="4" t="s">
        <v>618</v>
      </c>
      <c r="Z454" s="4"/>
      <c r="AB454" s="25"/>
      <c r="AC454" s="25"/>
      <c r="AD454" s="25"/>
    </row>
    <row r="455" spans="1:30" x14ac:dyDescent="0.35">
      <c r="A455" s="15" t="s">
        <v>1883</v>
      </c>
      <c r="B455" s="15" t="s">
        <v>1882</v>
      </c>
      <c r="D455" s="15" t="s">
        <v>1469</v>
      </c>
      <c r="E455" s="15" t="s">
        <v>1470</v>
      </c>
      <c r="F455" s="15" t="s">
        <v>17267</v>
      </c>
      <c r="G455" s="5" t="s">
        <v>1190</v>
      </c>
      <c r="H455" s="5" t="s">
        <v>4</v>
      </c>
      <c r="I455" s="5" t="s">
        <v>41</v>
      </c>
      <c r="J455" s="5" t="s">
        <v>1191</v>
      </c>
      <c r="K455" s="5" t="s">
        <v>4</v>
      </c>
      <c r="L455" s="5" t="s">
        <v>12737</v>
      </c>
      <c r="M455" s="15" t="s">
        <v>42</v>
      </c>
      <c r="N455" s="15" t="s">
        <v>1190</v>
      </c>
      <c r="O455" s="15" t="s">
        <v>1317</v>
      </c>
      <c r="P455" s="15" t="s">
        <v>1471</v>
      </c>
      <c r="Q455" s="15" t="s">
        <v>22807</v>
      </c>
      <c r="R455" s="15" t="s">
        <v>22914</v>
      </c>
      <c r="S455" s="15">
        <v>27712556</v>
      </c>
      <c r="T455" s="15"/>
      <c r="U455" s="15" t="s">
        <v>17513</v>
      </c>
      <c r="V455" s="15" t="s">
        <v>18631</v>
      </c>
      <c r="W455" s="4"/>
      <c r="X455" s="4" t="s">
        <v>41</v>
      </c>
      <c r="Y455" s="4" t="s">
        <v>898</v>
      </c>
      <c r="Z455" s="4"/>
      <c r="AB455" s="25" t="s">
        <v>21118</v>
      </c>
      <c r="AC455" s="25"/>
      <c r="AD455" s="25"/>
    </row>
    <row r="456" spans="1:30" x14ac:dyDescent="0.35">
      <c r="A456" s="15" t="s">
        <v>1787</v>
      </c>
      <c r="B456" s="15" t="s">
        <v>1786</v>
      </c>
      <c r="D456" s="15" t="s">
        <v>1472</v>
      </c>
      <c r="E456" s="15" t="s">
        <v>1473</v>
      </c>
      <c r="F456" s="15" t="s">
        <v>19935</v>
      </c>
      <c r="G456" s="5" t="s">
        <v>1190</v>
      </c>
      <c r="H456" s="5" t="s">
        <v>4</v>
      </c>
      <c r="I456" s="5" t="s">
        <v>41</v>
      </c>
      <c r="J456" s="5" t="s">
        <v>1191</v>
      </c>
      <c r="K456" s="5" t="s">
        <v>4</v>
      </c>
      <c r="L456" s="5" t="s">
        <v>12737</v>
      </c>
      <c r="M456" s="15" t="s">
        <v>42</v>
      </c>
      <c r="N456" s="15" t="s">
        <v>1190</v>
      </c>
      <c r="O456" s="15" t="s">
        <v>1317</v>
      </c>
      <c r="P456" s="15" t="s">
        <v>233</v>
      </c>
      <c r="Q456" s="15" t="s">
        <v>22807</v>
      </c>
      <c r="R456" s="15" t="s">
        <v>15897</v>
      </c>
      <c r="S456" s="15">
        <v>27710364</v>
      </c>
      <c r="T456" s="15">
        <v>27715223</v>
      </c>
      <c r="U456" s="15" t="s">
        <v>14598</v>
      </c>
      <c r="V456" s="15" t="s">
        <v>477</v>
      </c>
      <c r="W456" s="4"/>
      <c r="X456" s="4" t="s">
        <v>41</v>
      </c>
      <c r="Y456" s="4" t="s">
        <v>892</v>
      </c>
      <c r="Z456" s="4"/>
      <c r="AB456" s="25"/>
      <c r="AC456" s="25"/>
      <c r="AD456" s="25"/>
    </row>
    <row r="457" spans="1:30" x14ac:dyDescent="0.35">
      <c r="A457" s="15" t="s">
        <v>9399</v>
      </c>
      <c r="B457" s="15" t="s">
        <v>4712</v>
      </c>
      <c r="D457" s="15" t="s">
        <v>8682</v>
      </c>
      <c r="E457" s="15" t="s">
        <v>1474</v>
      </c>
      <c r="F457" s="15" t="s">
        <v>1475</v>
      </c>
      <c r="G457" s="5" t="s">
        <v>1190</v>
      </c>
      <c r="H457" s="5" t="s">
        <v>6</v>
      </c>
      <c r="I457" s="5" t="s">
        <v>41</v>
      </c>
      <c r="J457" s="5" t="s">
        <v>1191</v>
      </c>
      <c r="K457" s="5" t="s">
        <v>3</v>
      </c>
      <c r="L457" s="5" t="s">
        <v>12736</v>
      </c>
      <c r="M457" s="15" t="s">
        <v>42</v>
      </c>
      <c r="N457" s="15" t="s">
        <v>1190</v>
      </c>
      <c r="O457" s="15" t="s">
        <v>21875</v>
      </c>
      <c r="P457" s="15" t="s">
        <v>1475</v>
      </c>
      <c r="Q457" s="15" t="s">
        <v>22807</v>
      </c>
      <c r="R457" s="15" t="s">
        <v>20217</v>
      </c>
      <c r="S457" s="15">
        <v>27382161</v>
      </c>
      <c r="T457" s="15"/>
      <c r="U457" s="15" t="s">
        <v>14599</v>
      </c>
      <c r="V457" s="15" t="s">
        <v>468</v>
      </c>
      <c r="W457" s="4"/>
      <c r="X457" s="4" t="s">
        <v>41</v>
      </c>
      <c r="Y457" s="4" t="s">
        <v>901</v>
      </c>
      <c r="Z457" s="4"/>
      <c r="AB457" s="25" t="s">
        <v>21118</v>
      </c>
      <c r="AC457" s="25"/>
      <c r="AD457" s="25"/>
    </row>
    <row r="458" spans="1:30" x14ac:dyDescent="0.35">
      <c r="A458" s="15" t="s">
        <v>9402</v>
      </c>
      <c r="B458" s="15" t="s">
        <v>1889</v>
      </c>
      <c r="D458" s="15" t="s">
        <v>7430</v>
      </c>
      <c r="E458" s="15" t="s">
        <v>1476</v>
      </c>
      <c r="F458" s="15" t="s">
        <v>19245</v>
      </c>
      <c r="G458" s="5" t="s">
        <v>1190</v>
      </c>
      <c r="H458" s="5" t="s">
        <v>6</v>
      </c>
      <c r="I458" s="5" t="s">
        <v>41</v>
      </c>
      <c r="J458" s="5" t="s">
        <v>1191</v>
      </c>
      <c r="K458" s="5" t="s">
        <v>5</v>
      </c>
      <c r="L458" s="5" t="s">
        <v>12738</v>
      </c>
      <c r="M458" s="15" t="s">
        <v>42</v>
      </c>
      <c r="N458" s="15" t="s">
        <v>1190</v>
      </c>
      <c r="O458" s="15" t="s">
        <v>1297</v>
      </c>
      <c r="P458" s="15" t="s">
        <v>217</v>
      </c>
      <c r="Q458" s="15" t="s">
        <v>22807</v>
      </c>
      <c r="R458" s="15" t="s">
        <v>19860</v>
      </c>
      <c r="S458" s="15">
        <v>27720197</v>
      </c>
      <c r="T458" s="15"/>
      <c r="U458" s="15" t="s">
        <v>14600</v>
      </c>
      <c r="V458" s="15" t="s">
        <v>219</v>
      </c>
      <c r="W458" s="4"/>
      <c r="X458" s="4" t="s">
        <v>41</v>
      </c>
      <c r="Y458" s="4" t="s">
        <v>1477</v>
      </c>
      <c r="Z458" s="4"/>
      <c r="AB458" s="25"/>
      <c r="AC458" s="25"/>
      <c r="AD458" s="25"/>
    </row>
    <row r="459" spans="1:30" x14ac:dyDescent="0.35">
      <c r="A459" s="15" t="s">
        <v>9403</v>
      </c>
      <c r="B459" s="15" t="s">
        <v>1275</v>
      </c>
      <c r="D459" s="15" t="s">
        <v>1478</v>
      </c>
      <c r="E459" s="15" t="s">
        <v>1479</v>
      </c>
      <c r="F459" s="15" t="s">
        <v>507</v>
      </c>
      <c r="G459" s="5" t="s">
        <v>1190</v>
      </c>
      <c r="H459" s="5" t="s">
        <v>6</v>
      </c>
      <c r="I459" s="5" t="s">
        <v>41</v>
      </c>
      <c r="J459" s="5" t="s">
        <v>1191</v>
      </c>
      <c r="K459" s="5" t="s">
        <v>3</v>
      </c>
      <c r="L459" s="5" t="s">
        <v>12736</v>
      </c>
      <c r="M459" s="15" t="s">
        <v>42</v>
      </c>
      <c r="N459" s="15" t="s">
        <v>1190</v>
      </c>
      <c r="O459" s="15" t="s">
        <v>21875</v>
      </c>
      <c r="P459" s="15" t="s">
        <v>507</v>
      </c>
      <c r="Q459" s="15" t="s">
        <v>22807</v>
      </c>
      <c r="R459" s="15" t="s">
        <v>7126</v>
      </c>
      <c r="S459" s="15">
        <v>27382001</v>
      </c>
      <c r="T459" s="15"/>
      <c r="U459" s="15" t="s">
        <v>15898</v>
      </c>
      <c r="V459" s="15" t="s">
        <v>9571</v>
      </c>
      <c r="W459" s="4"/>
      <c r="X459" s="4" t="s">
        <v>41</v>
      </c>
      <c r="Y459" s="4" t="s">
        <v>1480</v>
      </c>
      <c r="Z459" s="4"/>
      <c r="AB459" s="25"/>
      <c r="AC459" s="25"/>
      <c r="AD459" s="25"/>
    </row>
    <row r="460" spans="1:30" x14ac:dyDescent="0.35">
      <c r="A460" s="15" t="s">
        <v>1872</v>
      </c>
      <c r="B460" s="15" t="s">
        <v>1871</v>
      </c>
      <c r="D460" s="15" t="s">
        <v>966</v>
      </c>
      <c r="E460" s="15" t="s">
        <v>1482</v>
      </c>
      <c r="F460" s="15" t="s">
        <v>1483</v>
      </c>
      <c r="G460" s="5" t="s">
        <v>1190</v>
      </c>
      <c r="H460" s="5" t="s">
        <v>6</v>
      </c>
      <c r="I460" s="5" t="s">
        <v>41</v>
      </c>
      <c r="J460" s="5" t="s">
        <v>1191</v>
      </c>
      <c r="K460" s="5" t="s">
        <v>5</v>
      </c>
      <c r="L460" s="5" t="s">
        <v>12738</v>
      </c>
      <c r="M460" s="15" t="s">
        <v>42</v>
      </c>
      <c r="N460" s="15" t="s">
        <v>1190</v>
      </c>
      <c r="O460" s="15" t="s">
        <v>1297</v>
      </c>
      <c r="P460" s="15" t="s">
        <v>1483</v>
      </c>
      <c r="Q460" s="15" t="s">
        <v>22807</v>
      </c>
      <c r="R460" s="15" t="s">
        <v>22973</v>
      </c>
      <c r="S460" s="15">
        <v>27705669</v>
      </c>
      <c r="T460" s="15"/>
      <c r="U460" s="15" t="s">
        <v>14601</v>
      </c>
      <c r="V460" s="15" t="s">
        <v>9458</v>
      </c>
      <c r="W460" s="4"/>
      <c r="X460" s="4" t="s">
        <v>41</v>
      </c>
      <c r="Y460" s="4" t="s">
        <v>1484</v>
      </c>
      <c r="Z460" s="4"/>
      <c r="AB460" s="25" t="s">
        <v>21118</v>
      </c>
      <c r="AC460" s="25"/>
      <c r="AD460" s="25"/>
    </row>
    <row r="461" spans="1:30" x14ac:dyDescent="0.35">
      <c r="A461" s="15" t="s">
        <v>8177</v>
      </c>
      <c r="B461" s="15" t="s">
        <v>1959</v>
      </c>
      <c r="D461" s="15" t="s">
        <v>1112</v>
      </c>
      <c r="E461" s="15" t="s">
        <v>1486</v>
      </c>
      <c r="F461" s="15" t="s">
        <v>1487</v>
      </c>
      <c r="G461" s="5" t="s">
        <v>1190</v>
      </c>
      <c r="H461" s="5" t="s">
        <v>6</v>
      </c>
      <c r="I461" s="5" t="s">
        <v>41</v>
      </c>
      <c r="J461" s="5" t="s">
        <v>1191</v>
      </c>
      <c r="K461" s="5" t="s">
        <v>3</v>
      </c>
      <c r="L461" s="5" t="s">
        <v>12736</v>
      </c>
      <c r="M461" s="15" t="s">
        <v>42</v>
      </c>
      <c r="N461" s="15" t="s">
        <v>1190</v>
      </c>
      <c r="O461" s="15" t="s">
        <v>21875</v>
      </c>
      <c r="P461" s="15" t="s">
        <v>1487</v>
      </c>
      <c r="Q461" s="15" t="s">
        <v>22807</v>
      </c>
      <c r="R461" s="15" t="s">
        <v>15884</v>
      </c>
      <c r="S461" s="15">
        <v>27382249</v>
      </c>
      <c r="T461" s="15"/>
      <c r="U461" s="15" t="s">
        <v>14602</v>
      </c>
      <c r="V461" s="15" t="s">
        <v>969</v>
      </c>
      <c r="W461" s="4"/>
      <c r="X461" s="4" t="s">
        <v>41</v>
      </c>
      <c r="Y461" s="4" t="s">
        <v>1488</v>
      </c>
      <c r="Z461" s="4"/>
      <c r="AB461" s="25"/>
      <c r="AC461" s="25"/>
      <c r="AD461" s="25"/>
    </row>
    <row r="462" spans="1:30" x14ac:dyDescent="0.35">
      <c r="A462" s="15" t="s">
        <v>1441</v>
      </c>
      <c r="B462" s="15" t="s">
        <v>1440</v>
      </c>
      <c r="D462" s="15" t="s">
        <v>1489</v>
      </c>
      <c r="E462" s="15" t="s">
        <v>1490</v>
      </c>
      <c r="F462" s="15" t="s">
        <v>1491</v>
      </c>
      <c r="G462" s="5" t="s">
        <v>1190</v>
      </c>
      <c r="H462" s="5" t="s">
        <v>6</v>
      </c>
      <c r="I462" s="5" t="s">
        <v>41</v>
      </c>
      <c r="J462" s="5" t="s">
        <v>1191</v>
      </c>
      <c r="K462" s="5" t="s">
        <v>5</v>
      </c>
      <c r="L462" s="5" t="s">
        <v>12738</v>
      </c>
      <c r="M462" s="15" t="s">
        <v>42</v>
      </c>
      <c r="N462" s="15" t="s">
        <v>1190</v>
      </c>
      <c r="O462" s="15" t="s">
        <v>1297</v>
      </c>
      <c r="P462" s="15" t="s">
        <v>1491</v>
      </c>
      <c r="Q462" s="15" t="s">
        <v>22807</v>
      </c>
      <c r="R462" s="15" t="s">
        <v>22974</v>
      </c>
      <c r="S462" s="15">
        <v>44016460</v>
      </c>
      <c r="T462" s="15"/>
      <c r="U462" s="15" t="s">
        <v>13236</v>
      </c>
      <c r="V462" s="15" t="s">
        <v>1492</v>
      </c>
      <c r="W462" s="4"/>
      <c r="X462" s="4" t="s">
        <v>41</v>
      </c>
      <c r="Y462" s="4" t="s">
        <v>1493</v>
      </c>
      <c r="Z462" s="4"/>
      <c r="AB462" s="25"/>
      <c r="AC462" s="25"/>
      <c r="AD462" s="25"/>
    </row>
    <row r="463" spans="1:30" x14ac:dyDescent="0.35">
      <c r="A463" s="15" t="s">
        <v>8178</v>
      </c>
      <c r="B463" s="15" t="s">
        <v>1973</v>
      </c>
      <c r="D463" s="15" t="s">
        <v>1495</v>
      </c>
      <c r="E463" s="15" t="s">
        <v>1496</v>
      </c>
      <c r="F463" s="15" t="s">
        <v>1497</v>
      </c>
      <c r="G463" s="5" t="s">
        <v>1190</v>
      </c>
      <c r="H463" s="5" t="s">
        <v>6</v>
      </c>
      <c r="I463" s="5" t="s">
        <v>41</v>
      </c>
      <c r="J463" s="5" t="s">
        <v>1191</v>
      </c>
      <c r="K463" s="5" t="s">
        <v>5</v>
      </c>
      <c r="L463" s="5" t="s">
        <v>12738</v>
      </c>
      <c r="M463" s="15" t="s">
        <v>42</v>
      </c>
      <c r="N463" s="15" t="s">
        <v>1190</v>
      </c>
      <c r="O463" s="15" t="s">
        <v>1297</v>
      </c>
      <c r="P463" s="15" t="s">
        <v>1297</v>
      </c>
      <c r="Q463" s="15" t="s">
        <v>22807</v>
      </c>
      <c r="R463" s="15" t="s">
        <v>6802</v>
      </c>
      <c r="S463" s="15">
        <v>27711246</v>
      </c>
      <c r="T463" s="15"/>
      <c r="U463" s="15" t="s">
        <v>14603</v>
      </c>
      <c r="V463" s="15" t="s">
        <v>404</v>
      </c>
      <c r="W463" s="4"/>
      <c r="X463" s="4" t="s">
        <v>41</v>
      </c>
      <c r="Y463" s="4" t="s">
        <v>904</v>
      </c>
      <c r="Z463" s="4" t="s">
        <v>41</v>
      </c>
      <c r="AA463" s="4" t="s">
        <v>957</v>
      </c>
      <c r="AB463" s="25" t="s">
        <v>21118</v>
      </c>
      <c r="AC463" s="25"/>
      <c r="AD463" s="25"/>
    </row>
    <row r="464" spans="1:30" x14ac:dyDescent="0.35">
      <c r="A464" s="15" t="s">
        <v>1525</v>
      </c>
      <c r="B464" s="15" t="s">
        <v>1524</v>
      </c>
      <c r="D464" s="15" t="s">
        <v>8167</v>
      </c>
      <c r="E464" s="15" t="s">
        <v>8166</v>
      </c>
      <c r="F464" s="15" t="s">
        <v>9327</v>
      </c>
      <c r="G464" s="5" t="s">
        <v>1190</v>
      </c>
      <c r="H464" s="5" t="s">
        <v>6</v>
      </c>
      <c r="I464" s="5" t="s">
        <v>41</v>
      </c>
      <c r="J464" s="5" t="s">
        <v>1191</v>
      </c>
      <c r="K464" s="5" t="s">
        <v>5</v>
      </c>
      <c r="L464" s="5" t="s">
        <v>12738</v>
      </c>
      <c r="M464" s="15" t="s">
        <v>42</v>
      </c>
      <c r="N464" s="15" t="s">
        <v>1190</v>
      </c>
      <c r="O464" s="15" t="s">
        <v>1297</v>
      </c>
      <c r="P464" s="15" t="s">
        <v>79</v>
      </c>
      <c r="Q464" s="15" t="s">
        <v>22807</v>
      </c>
      <c r="R464" s="15" t="s">
        <v>9328</v>
      </c>
      <c r="S464" s="15">
        <v>27425281</v>
      </c>
      <c r="T464" s="15"/>
      <c r="U464" s="15" t="s">
        <v>14604</v>
      </c>
      <c r="V464" s="15" t="s">
        <v>17514</v>
      </c>
      <c r="W464" s="4"/>
      <c r="X464" s="4" t="s">
        <v>41</v>
      </c>
      <c r="Y464" s="4" t="s">
        <v>7765</v>
      </c>
      <c r="Z464" s="4"/>
      <c r="AB464" s="25"/>
      <c r="AC464" s="25"/>
      <c r="AD464" s="25"/>
    </row>
    <row r="465" spans="1:30" x14ac:dyDescent="0.35">
      <c r="A465" s="15" t="s">
        <v>1530</v>
      </c>
      <c r="B465" s="15" t="s">
        <v>1529</v>
      </c>
      <c r="D465" s="15" t="s">
        <v>1499</v>
      </c>
      <c r="E465" s="15" t="s">
        <v>1500</v>
      </c>
      <c r="F465" s="15" t="s">
        <v>1501</v>
      </c>
      <c r="G465" s="5" t="s">
        <v>1190</v>
      </c>
      <c r="H465" s="5" t="s">
        <v>6</v>
      </c>
      <c r="I465" s="5" t="s">
        <v>41</v>
      </c>
      <c r="J465" s="5" t="s">
        <v>1191</v>
      </c>
      <c r="K465" s="5" t="s">
        <v>5</v>
      </c>
      <c r="L465" s="5" t="s">
        <v>12738</v>
      </c>
      <c r="M465" s="15" t="s">
        <v>42</v>
      </c>
      <c r="N465" s="15" t="s">
        <v>1190</v>
      </c>
      <c r="O465" s="15" t="s">
        <v>1297</v>
      </c>
      <c r="P465" s="15" t="s">
        <v>1501</v>
      </c>
      <c r="Q465" s="15" t="s">
        <v>22807</v>
      </c>
      <c r="R465" s="15" t="s">
        <v>21876</v>
      </c>
      <c r="S465" s="15">
        <v>27705678</v>
      </c>
      <c r="T465" s="15"/>
      <c r="U465" s="15" t="s">
        <v>14605</v>
      </c>
      <c r="V465" s="15" t="s">
        <v>9375</v>
      </c>
      <c r="W465" s="4"/>
      <c r="X465" s="4" t="s">
        <v>41</v>
      </c>
      <c r="Y465" s="4" t="s">
        <v>1502</v>
      </c>
      <c r="Z465" s="4"/>
      <c r="AB465" s="25"/>
      <c r="AC465" s="25"/>
      <c r="AD465" s="25"/>
    </row>
    <row r="466" spans="1:30" x14ac:dyDescent="0.35">
      <c r="A466" s="15" t="s">
        <v>1533</v>
      </c>
      <c r="B466" s="15" t="s">
        <v>1532</v>
      </c>
      <c r="D466" s="15" t="s">
        <v>1503</v>
      </c>
      <c r="E466" s="15" t="s">
        <v>1504</v>
      </c>
      <c r="F466" s="15" t="s">
        <v>42</v>
      </c>
      <c r="G466" s="5" t="s">
        <v>1190</v>
      </c>
      <c r="H466" s="5" t="s">
        <v>6</v>
      </c>
      <c r="I466" s="5" t="s">
        <v>41</v>
      </c>
      <c r="J466" s="5" t="s">
        <v>1191</v>
      </c>
      <c r="K466" s="5" t="s">
        <v>5</v>
      </c>
      <c r="L466" s="5" t="s">
        <v>12738</v>
      </c>
      <c r="M466" s="15" t="s">
        <v>42</v>
      </c>
      <c r="N466" s="15" t="s">
        <v>1190</v>
      </c>
      <c r="O466" s="15" t="s">
        <v>1297</v>
      </c>
      <c r="P466" s="15" t="s">
        <v>42</v>
      </c>
      <c r="Q466" s="15" t="s">
        <v>22807</v>
      </c>
      <c r="R466" s="15" t="s">
        <v>19320</v>
      </c>
      <c r="S466" s="15">
        <v>44016465</v>
      </c>
      <c r="T466" s="15"/>
      <c r="U466" s="15" t="s">
        <v>14606</v>
      </c>
      <c r="V466" s="15" t="s">
        <v>519</v>
      </c>
      <c r="W466" s="4"/>
      <c r="X466" s="4" t="s">
        <v>41</v>
      </c>
      <c r="Y466" s="4" t="s">
        <v>1505</v>
      </c>
      <c r="Z466" s="4"/>
      <c r="AB466" s="25"/>
      <c r="AC466" s="25"/>
      <c r="AD466" s="25"/>
    </row>
    <row r="467" spans="1:30" x14ac:dyDescent="0.35">
      <c r="A467" s="15" t="s">
        <v>9408</v>
      </c>
      <c r="B467" s="15" t="s">
        <v>1785</v>
      </c>
      <c r="D467" s="15" t="s">
        <v>1506</v>
      </c>
      <c r="E467" s="15" t="s">
        <v>9390</v>
      </c>
      <c r="F467" s="15" t="s">
        <v>19246</v>
      </c>
      <c r="G467" s="5" t="s">
        <v>1190</v>
      </c>
      <c r="H467" s="5" t="s">
        <v>6</v>
      </c>
      <c r="I467" s="5" t="s">
        <v>41</v>
      </c>
      <c r="J467" s="5" t="s">
        <v>1191</v>
      </c>
      <c r="K467" s="5" t="s">
        <v>5</v>
      </c>
      <c r="L467" s="5" t="s">
        <v>12738</v>
      </c>
      <c r="M467" s="15" t="s">
        <v>42</v>
      </c>
      <c r="N467" s="15" t="s">
        <v>1190</v>
      </c>
      <c r="O467" s="15" t="s">
        <v>1297</v>
      </c>
      <c r="P467" s="15" t="s">
        <v>19246</v>
      </c>
      <c r="Q467" s="15" t="s">
        <v>22807</v>
      </c>
      <c r="R467" s="15" t="s">
        <v>22975</v>
      </c>
      <c r="S467" s="15">
        <v>27425122</v>
      </c>
      <c r="T467" s="15"/>
      <c r="U467" s="15" t="s">
        <v>15899</v>
      </c>
      <c r="V467" s="15" t="s">
        <v>293</v>
      </c>
      <c r="W467" s="4"/>
      <c r="X467" s="4" t="s">
        <v>41</v>
      </c>
      <c r="Y467" s="4" t="s">
        <v>19727</v>
      </c>
      <c r="Z467" s="4"/>
      <c r="AB467" s="25"/>
      <c r="AC467" s="25"/>
      <c r="AD467" s="25"/>
    </row>
    <row r="468" spans="1:30" x14ac:dyDescent="0.35">
      <c r="A468" s="15" t="s">
        <v>9411</v>
      </c>
      <c r="B468" s="15" t="s">
        <v>834</v>
      </c>
      <c r="D468" s="15" t="s">
        <v>1507</v>
      </c>
      <c r="E468" s="15" t="s">
        <v>8191</v>
      </c>
      <c r="F468" s="15" t="s">
        <v>1508</v>
      </c>
      <c r="G468" s="5" t="s">
        <v>1190</v>
      </c>
      <c r="H468" s="5" t="s">
        <v>6</v>
      </c>
      <c r="I468" s="5" t="s">
        <v>41</v>
      </c>
      <c r="J468" s="5" t="s">
        <v>1191</v>
      </c>
      <c r="K468" s="5" t="s">
        <v>5</v>
      </c>
      <c r="L468" s="5" t="s">
        <v>12738</v>
      </c>
      <c r="M468" s="15" t="s">
        <v>42</v>
      </c>
      <c r="N468" s="15" t="s">
        <v>1190</v>
      </c>
      <c r="O468" s="15" t="s">
        <v>1297</v>
      </c>
      <c r="P468" s="15" t="s">
        <v>1508</v>
      </c>
      <c r="Q468" s="15" t="s">
        <v>22807</v>
      </c>
      <c r="R468" s="15" t="s">
        <v>19327</v>
      </c>
      <c r="S468" s="15">
        <v>27721624</v>
      </c>
      <c r="T468" s="15"/>
      <c r="U468" s="15" t="s">
        <v>19936</v>
      </c>
      <c r="V468" s="15" t="s">
        <v>9505</v>
      </c>
      <c r="W468" s="4"/>
      <c r="X468" s="4" t="s">
        <v>41</v>
      </c>
      <c r="Y468" s="4" t="s">
        <v>7798</v>
      </c>
      <c r="Z468" s="4"/>
      <c r="AB468" s="25"/>
      <c r="AC468" s="25"/>
      <c r="AD468" s="25"/>
    </row>
    <row r="469" spans="1:30" x14ac:dyDescent="0.35">
      <c r="A469" s="15" t="s">
        <v>1278</v>
      </c>
      <c r="B469" s="15" t="s">
        <v>1277</v>
      </c>
      <c r="D469" s="15" t="s">
        <v>1510</v>
      </c>
      <c r="E469" s="15" t="s">
        <v>7351</v>
      </c>
      <c r="F469" s="15" t="s">
        <v>707</v>
      </c>
      <c r="G469" s="5" t="s">
        <v>1190</v>
      </c>
      <c r="H469" s="5" t="s">
        <v>6</v>
      </c>
      <c r="I469" s="5" t="s">
        <v>41</v>
      </c>
      <c r="J469" s="5" t="s">
        <v>1191</v>
      </c>
      <c r="K469" s="5" t="s">
        <v>3</v>
      </c>
      <c r="L469" s="5" t="s">
        <v>12736</v>
      </c>
      <c r="M469" s="15" t="s">
        <v>42</v>
      </c>
      <c r="N469" s="15" t="s">
        <v>1190</v>
      </c>
      <c r="O469" s="15" t="s">
        <v>21875</v>
      </c>
      <c r="P469" s="15" t="s">
        <v>707</v>
      </c>
      <c r="Q469" s="15" t="s">
        <v>22807</v>
      </c>
      <c r="R469" s="15" t="s">
        <v>21953</v>
      </c>
      <c r="S469" s="15">
        <v>27381607</v>
      </c>
      <c r="T469" s="15"/>
      <c r="U469" s="15" t="s">
        <v>21877</v>
      </c>
      <c r="V469" s="15" t="s">
        <v>1064</v>
      </c>
      <c r="W469" s="4"/>
      <c r="X469" s="4" t="s">
        <v>41</v>
      </c>
      <c r="Y469" s="4" t="s">
        <v>13238</v>
      </c>
      <c r="Z469" s="4"/>
      <c r="AB469" s="25"/>
      <c r="AC469" s="25"/>
      <c r="AD469" s="25"/>
    </row>
    <row r="470" spans="1:30" x14ac:dyDescent="0.35">
      <c r="A470" s="15" t="s">
        <v>1399</v>
      </c>
      <c r="B470" s="15" t="s">
        <v>1398</v>
      </c>
      <c r="D470" s="15" t="s">
        <v>1512</v>
      </c>
      <c r="E470" s="15" t="s">
        <v>8199</v>
      </c>
      <c r="F470" s="15" t="s">
        <v>488</v>
      </c>
      <c r="G470" s="5" t="s">
        <v>1190</v>
      </c>
      <c r="H470" s="5" t="s">
        <v>6</v>
      </c>
      <c r="I470" s="5" t="s">
        <v>41</v>
      </c>
      <c r="J470" s="5" t="s">
        <v>1191</v>
      </c>
      <c r="K470" s="5" t="s">
        <v>5</v>
      </c>
      <c r="L470" s="5" t="s">
        <v>12738</v>
      </c>
      <c r="M470" s="15" t="s">
        <v>42</v>
      </c>
      <c r="N470" s="15" t="s">
        <v>1190</v>
      </c>
      <c r="O470" s="15" t="s">
        <v>1297</v>
      </c>
      <c r="P470" s="15" t="s">
        <v>488</v>
      </c>
      <c r="Q470" s="15" t="s">
        <v>22807</v>
      </c>
      <c r="R470" s="15" t="s">
        <v>22976</v>
      </c>
      <c r="S470" s="15">
        <v>72019665</v>
      </c>
      <c r="T470" s="15"/>
      <c r="U470" s="15" t="s">
        <v>14607</v>
      </c>
      <c r="V470" s="15" t="s">
        <v>9552</v>
      </c>
      <c r="W470" s="4"/>
      <c r="X470" s="4" t="s">
        <v>41</v>
      </c>
      <c r="Y470" s="4" t="s">
        <v>7586</v>
      </c>
      <c r="Z470" s="4"/>
      <c r="AB470" s="25"/>
      <c r="AC470" s="25"/>
      <c r="AD470" s="25"/>
    </row>
    <row r="471" spans="1:30" x14ac:dyDescent="0.35">
      <c r="A471" s="15" t="s">
        <v>8179</v>
      </c>
      <c r="B471" s="15" t="s">
        <v>1963</v>
      </c>
      <c r="D471" s="15" t="s">
        <v>1515</v>
      </c>
      <c r="E471" s="15" t="s">
        <v>1516</v>
      </c>
      <c r="F471" s="15" t="s">
        <v>1517</v>
      </c>
      <c r="G471" s="5" t="s">
        <v>1190</v>
      </c>
      <c r="H471" s="5" t="s">
        <v>11</v>
      </c>
      <c r="I471" s="5" t="s">
        <v>41</v>
      </c>
      <c r="J471" s="5" t="s">
        <v>1191</v>
      </c>
      <c r="K471" s="5" t="s">
        <v>6</v>
      </c>
      <c r="L471" s="5" t="s">
        <v>12739</v>
      </c>
      <c r="M471" s="15" t="s">
        <v>42</v>
      </c>
      <c r="N471" s="15" t="s">
        <v>1190</v>
      </c>
      <c r="O471" s="15" t="s">
        <v>688</v>
      </c>
      <c r="P471" s="15" t="s">
        <v>1517</v>
      </c>
      <c r="Q471" s="15" t="s">
        <v>22807</v>
      </c>
      <c r="R471" s="15" t="s">
        <v>18632</v>
      </c>
      <c r="S471" s="15">
        <v>71219436</v>
      </c>
      <c r="T471" s="15"/>
      <c r="U471" s="15" t="s">
        <v>14608</v>
      </c>
      <c r="V471" s="15" t="s">
        <v>9285</v>
      </c>
      <c r="W471" s="4"/>
      <c r="X471" s="4" t="s">
        <v>41</v>
      </c>
      <c r="Y471" s="4" t="s">
        <v>1518</v>
      </c>
      <c r="Z471" s="4"/>
      <c r="AB471" s="25"/>
      <c r="AC471" s="25"/>
      <c r="AD471" s="25"/>
    </row>
    <row r="472" spans="1:30" x14ac:dyDescent="0.35">
      <c r="A472" s="15" t="s">
        <v>1863</v>
      </c>
      <c r="B472" s="15" t="s">
        <v>1862</v>
      </c>
      <c r="D472" s="15" t="s">
        <v>341</v>
      </c>
      <c r="E472" s="15" t="s">
        <v>1520</v>
      </c>
      <c r="F472" s="15" t="s">
        <v>217</v>
      </c>
      <c r="G472" s="5" t="s">
        <v>1190</v>
      </c>
      <c r="H472" s="5" t="s">
        <v>7</v>
      </c>
      <c r="I472" s="5" t="s">
        <v>41</v>
      </c>
      <c r="J472" s="5" t="s">
        <v>1191</v>
      </c>
      <c r="K472" s="5" t="s">
        <v>10</v>
      </c>
      <c r="L472" s="5" t="s">
        <v>12742</v>
      </c>
      <c r="M472" s="15" t="s">
        <v>42</v>
      </c>
      <c r="N472" s="15" t="s">
        <v>1190</v>
      </c>
      <c r="O472" s="15" t="s">
        <v>21196</v>
      </c>
      <c r="P472" s="15" t="s">
        <v>217</v>
      </c>
      <c r="Q472" s="15" t="s">
        <v>22807</v>
      </c>
      <c r="R472" s="15" t="s">
        <v>21878</v>
      </c>
      <c r="S472" s="15">
        <v>22018912</v>
      </c>
      <c r="T472" s="15"/>
      <c r="U472" s="15" t="s">
        <v>15900</v>
      </c>
      <c r="V472" s="15" t="s">
        <v>293</v>
      </c>
      <c r="W472" s="4"/>
      <c r="X472" s="4" t="s">
        <v>41</v>
      </c>
      <c r="Y472" s="4" t="s">
        <v>1522</v>
      </c>
      <c r="Z472" s="4"/>
      <c r="AB472" s="25"/>
      <c r="AC472" s="25"/>
      <c r="AD472" s="25"/>
    </row>
    <row r="473" spans="1:30" x14ac:dyDescent="0.35">
      <c r="A473" s="15" t="s">
        <v>1712</v>
      </c>
      <c r="B473" s="15" t="s">
        <v>811</v>
      </c>
      <c r="D473" s="15" t="s">
        <v>1524</v>
      </c>
      <c r="E473" s="15" t="s">
        <v>1525</v>
      </c>
      <c r="F473" s="15" t="s">
        <v>426</v>
      </c>
      <c r="G473" s="5" t="s">
        <v>1190</v>
      </c>
      <c r="H473" s="5" t="s">
        <v>11</v>
      </c>
      <c r="I473" s="5" t="s">
        <v>41</v>
      </c>
      <c r="J473" s="5" t="s">
        <v>1191</v>
      </c>
      <c r="K473" s="5" t="s">
        <v>6</v>
      </c>
      <c r="L473" s="5" t="s">
        <v>12739</v>
      </c>
      <c r="M473" s="15" t="s">
        <v>42</v>
      </c>
      <c r="N473" s="15" t="s">
        <v>1190</v>
      </c>
      <c r="O473" s="15" t="s">
        <v>688</v>
      </c>
      <c r="P473" s="15" t="s">
        <v>426</v>
      </c>
      <c r="Q473" s="15" t="s">
        <v>22807</v>
      </c>
      <c r="R473" s="15" t="s">
        <v>22977</v>
      </c>
      <c r="S473" s="15">
        <v>71219442</v>
      </c>
      <c r="T473" s="15"/>
      <c r="U473" s="15" t="s">
        <v>14609</v>
      </c>
      <c r="V473" s="15" t="s">
        <v>259</v>
      </c>
      <c r="W473" s="4"/>
      <c r="X473" s="4" t="s">
        <v>41</v>
      </c>
      <c r="Y473" s="4" t="s">
        <v>1527</v>
      </c>
      <c r="Z473" s="4"/>
      <c r="AB473" s="25"/>
      <c r="AC473" s="25"/>
      <c r="AD473" s="25"/>
    </row>
    <row r="474" spans="1:30" x14ac:dyDescent="0.35">
      <c r="A474" s="15" t="s">
        <v>1924</v>
      </c>
      <c r="B474" s="15" t="s">
        <v>1523</v>
      </c>
      <c r="D474" s="15" t="s">
        <v>1529</v>
      </c>
      <c r="E474" s="15" t="s">
        <v>1530</v>
      </c>
      <c r="F474" s="15" t="s">
        <v>17268</v>
      </c>
      <c r="G474" s="5" t="s">
        <v>1190</v>
      </c>
      <c r="H474" s="5" t="s">
        <v>7</v>
      </c>
      <c r="I474" s="5" t="s">
        <v>41</v>
      </c>
      <c r="J474" s="5" t="s">
        <v>1191</v>
      </c>
      <c r="K474" s="5" t="s">
        <v>10</v>
      </c>
      <c r="L474" s="5" t="s">
        <v>12742</v>
      </c>
      <c r="M474" s="15" t="s">
        <v>42</v>
      </c>
      <c r="N474" s="15" t="s">
        <v>1190</v>
      </c>
      <c r="O474" s="15" t="s">
        <v>21196</v>
      </c>
      <c r="P474" s="15" t="s">
        <v>17268</v>
      </c>
      <c r="Q474" s="15" t="s">
        <v>22807</v>
      </c>
      <c r="R474" s="15" t="s">
        <v>9407</v>
      </c>
      <c r="S474" s="15">
        <v>44016526</v>
      </c>
      <c r="T474" s="15"/>
      <c r="U474" s="15" t="s">
        <v>14610</v>
      </c>
      <c r="V474" s="15" t="s">
        <v>293</v>
      </c>
      <c r="W474" s="4"/>
      <c r="X474" s="4" t="s">
        <v>41</v>
      </c>
      <c r="Y474" s="4" t="s">
        <v>1531</v>
      </c>
      <c r="Z474" s="4"/>
      <c r="AB474" s="25"/>
      <c r="AC474" s="25"/>
      <c r="AD474" s="25"/>
    </row>
    <row r="475" spans="1:30" x14ac:dyDescent="0.35">
      <c r="A475" s="15" t="s">
        <v>7248</v>
      </c>
      <c r="B475" s="15" t="s">
        <v>1304</v>
      </c>
      <c r="D475" s="15" t="s">
        <v>1532</v>
      </c>
      <c r="E475" s="15" t="s">
        <v>1533</v>
      </c>
      <c r="F475" s="15" t="s">
        <v>7521</v>
      </c>
      <c r="G475" s="5" t="s">
        <v>1190</v>
      </c>
      <c r="H475" s="5" t="s">
        <v>7</v>
      </c>
      <c r="I475" s="5" t="s">
        <v>41</v>
      </c>
      <c r="J475" s="5" t="s">
        <v>1191</v>
      </c>
      <c r="K475" s="5" t="s">
        <v>10</v>
      </c>
      <c r="L475" s="5" t="s">
        <v>12742</v>
      </c>
      <c r="M475" s="15" t="s">
        <v>42</v>
      </c>
      <c r="N475" s="15" t="s">
        <v>1190</v>
      </c>
      <c r="O475" s="15" t="s">
        <v>21196</v>
      </c>
      <c r="P475" s="15" t="s">
        <v>1534</v>
      </c>
      <c r="Q475" s="15" t="s">
        <v>22807</v>
      </c>
      <c r="R475" s="15" t="s">
        <v>15911</v>
      </c>
      <c r="S475" s="15">
        <v>71216832</v>
      </c>
      <c r="T475" s="15"/>
      <c r="U475" s="15" t="s">
        <v>18633</v>
      </c>
      <c r="V475" s="15" t="s">
        <v>1535</v>
      </c>
      <c r="W475" s="4"/>
      <c r="X475" s="4" t="s">
        <v>41</v>
      </c>
      <c r="Y475" s="4" t="s">
        <v>1536</v>
      </c>
      <c r="Z475" s="4"/>
      <c r="AB475" s="25"/>
      <c r="AC475" s="25"/>
      <c r="AD475" s="25"/>
    </row>
    <row r="476" spans="1:30" x14ac:dyDescent="0.35">
      <c r="A476" s="15" t="s">
        <v>9414</v>
      </c>
      <c r="B476" s="15" t="s">
        <v>1282</v>
      </c>
      <c r="D476" s="15" t="s">
        <v>8683</v>
      </c>
      <c r="E476" s="15" t="s">
        <v>1538</v>
      </c>
      <c r="F476" s="15" t="s">
        <v>371</v>
      </c>
      <c r="G476" s="5" t="s">
        <v>1190</v>
      </c>
      <c r="H476" s="5" t="s">
        <v>7</v>
      </c>
      <c r="I476" s="5" t="s">
        <v>41</v>
      </c>
      <c r="J476" s="5" t="s">
        <v>1191</v>
      </c>
      <c r="K476" s="5" t="s">
        <v>10</v>
      </c>
      <c r="L476" s="5" t="s">
        <v>12742</v>
      </c>
      <c r="M476" s="15" t="s">
        <v>42</v>
      </c>
      <c r="N476" s="15" t="s">
        <v>1190</v>
      </c>
      <c r="O476" s="15" t="s">
        <v>21196</v>
      </c>
      <c r="P476" s="15" t="s">
        <v>371</v>
      </c>
      <c r="Q476" s="15" t="s">
        <v>22807</v>
      </c>
      <c r="R476" s="15" t="s">
        <v>1547</v>
      </c>
      <c r="S476" s="15">
        <v>27311412</v>
      </c>
      <c r="T476" s="15"/>
      <c r="U476" s="15" t="s">
        <v>14611</v>
      </c>
      <c r="V476" s="15" t="s">
        <v>9417</v>
      </c>
      <c r="W476" s="4"/>
      <c r="X476" s="4" t="s">
        <v>41</v>
      </c>
      <c r="Y476" s="4" t="s">
        <v>907</v>
      </c>
      <c r="Z476" s="4"/>
      <c r="AB476" s="25" t="s">
        <v>21118</v>
      </c>
      <c r="AC476" s="25"/>
      <c r="AD476" s="25"/>
    </row>
    <row r="477" spans="1:30" x14ac:dyDescent="0.35">
      <c r="A477" s="15" t="s">
        <v>1538</v>
      </c>
      <c r="B477" s="15" t="s">
        <v>8683</v>
      </c>
      <c r="D477" s="15" t="s">
        <v>7036</v>
      </c>
      <c r="E477" s="15" t="s">
        <v>1540</v>
      </c>
      <c r="F477" s="15" t="s">
        <v>1541</v>
      </c>
      <c r="G477" s="5" t="s">
        <v>1190</v>
      </c>
      <c r="H477" s="5" t="s">
        <v>11</v>
      </c>
      <c r="I477" s="5" t="s">
        <v>41</v>
      </c>
      <c r="J477" s="5" t="s">
        <v>1191</v>
      </c>
      <c r="K477" s="5" t="s">
        <v>6</v>
      </c>
      <c r="L477" s="5" t="s">
        <v>12739</v>
      </c>
      <c r="M477" s="15" t="s">
        <v>42</v>
      </c>
      <c r="N477" s="15" t="s">
        <v>1190</v>
      </c>
      <c r="O477" s="15" t="s">
        <v>688</v>
      </c>
      <c r="P477" s="15" t="s">
        <v>1541</v>
      </c>
      <c r="Q477" s="15" t="s">
        <v>22807</v>
      </c>
      <c r="R477" s="15" t="s">
        <v>22978</v>
      </c>
      <c r="S477" s="15">
        <v>27311892</v>
      </c>
      <c r="T477" s="15"/>
      <c r="U477" s="15" t="s">
        <v>14612</v>
      </c>
      <c r="V477" s="15" t="s">
        <v>9446</v>
      </c>
      <c r="W477" s="4"/>
      <c r="X477" s="4" t="s">
        <v>41</v>
      </c>
      <c r="Y477" s="4" t="s">
        <v>1542</v>
      </c>
      <c r="Z477" s="4"/>
      <c r="AB477" s="25" t="s">
        <v>21118</v>
      </c>
      <c r="AC477" s="25"/>
      <c r="AD477" s="25"/>
    </row>
    <row r="478" spans="1:30" x14ac:dyDescent="0.35">
      <c r="A478" s="15" t="s">
        <v>6518</v>
      </c>
      <c r="B478" s="15" t="s">
        <v>7652</v>
      </c>
      <c r="D478" s="15" t="s">
        <v>7037</v>
      </c>
      <c r="E478" s="15" t="s">
        <v>1544</v>
      </c>
      <c r="F478" s="15" t="s">
        <v>48</v>
      </c>
      <c r="G478" s="5" t="s">
        <v>1190</v>
      </c>
      <c r="H478" s="5" t="s">
        <v>7</v>
      </c>
      <c r="I478" s="5" t="s">
        <v>41</v>
      </c>
      <c r="J478" s="5" t="s">
        <v>1191</v>
      </c>
      <c r="K478" s="5" t="s">
        <v>10</v>
      </c>
      <c r="L478" s="5" t="s">
        <v>12742</v>
      </c>
      <c r="M478" s="15" t="s">
        <v>42</v>
      </c>
      <c r="N478" s="15" t="s">
        <v>1190</v>
      </c>
      <c r="O478" s="15" t="s">
        <v>21196</v>
      </c>
      <c r="P478" s="15" t="s">
        <v>17241</v>
      </c>
      <c r="Q478" s="15" t="s">
        <v>22807</v>
      </c>
      <c r="R478" s="15" t="s">
        <v>13237</v>
      </c>
      <c r="S478" s="15">
        <v>27311183</v>
      </c>
      <c r="T478" s="15"/>
      <c r="U478" s="15" t="s">
        <v>15901</v>
      </c>
      <c r="V478" s="15" t="s">
        <v>9455</v>
      </c>
      <c r="W478" s="4"/>
      <c r="X478" s="4" t="s">
        <v>41</v>
      </c>
      <c r="Y478" s="4" t="s">
        <v>1545</v>
      </c>
      <c r="Z478" s="4"/>
      <c r="AB478" s="25" t="s">
        <v>21118</v>
      </c>
      <c r="AC478" s="25"/>
      <c r="AD478" s="25"/>
    </row>
    <row r="479" spans="1:30" x14ac:dyDescent="0.35">
      <c r="A479" s="15" t="s">
        <v>1588</v>
      </c>
      <c r="B479" s="15" t="s">
        <v>952</v>
      </c>
      <c r="D479" s="15" t="s">
        <v>7038</v>
      </c>
      <c r="E479" s="15" t="s">
        <v>1546</v>
      </c>
      <c r="F479" s="15" t="s">
        <v>250</v>
      </c>
      <c r="G479" s="5" t="s">
        <v>1190</v>
      </c>
      <c r="H479" s="5" t="s">
        <v>11</v>
      </c>
      <c r="I479" s="5" t="s">
        <v>41</v>
      </c>
      <c r="J479" s="5" t="s">
        <v>1191</v>
      </c>
      <c r="K479" s="5" t="s">
        <v>6</v>
      </c>
      <c r="L479" s="5" t="s">
        <v>12739</v>
      </c>
      <c r="M479" s="15" t="s">
        <v>42</v>
      </c>
      <c r="N479" s="15" t="s">
        <v>1190</v>
      </c>
      <c r="O479" s="15" t="s">
        <v>688</v>
      </c>
      <c r="P479" s="15" t="s">
        <v>5322</v>
      </c>
      <c r="Q479" s="15" t="s">
        <v>22807</v>
      </c>
      <c r="R479" s="15" t="s">
        <v>19316</v>
      </c>
      <c r="S479" s="15">
        <v>27311078</v>
      </c>
      <c r="T479" s="15"/>
      <c r="U479" s="15" t="s">
        <v>14613</v>
      </c>
      <c r="V479" s="15" t="s">
        <v>9465</v>
      </c>
      <c r="W479" s="4"/>
      <c r="X479" s="4" t="s">
        <v>41</v>
      </c>
      <c r="Y479" s="4" t="s">
        <v>1548</v>
      </c>
      <c r="Z479" s="4"/>
      <c r="AB479" s="25"/>
      <c r="AC479" s="25"/>
      <c r="AD479" s="25"/>
    </row>
    <row r="480" spans="1:30" x14ac:dyDescent="0.35">
      <c r="A480" s="15" t="s">
        <v>9419</v>
      </c>
      <c r="B480" s="15" t="s">
        <v>1347</v>
      </c>
      <c r="D480" s="15" t="s">
        <v>1550</v>
      </c>
      <c r="E480" s="15" t="s">
        <v>1551</v>
      </c>
      <c r="F480" s="15" t="s">
        <v>1552</v>
      </c>
      <c r="G480" s="5" t="s">
        <v>1190</v>
      </c>
      <c r="H480" s="5" t="s">
        <v>11</v>
      </c>
      <c r="I480" s="5" t="s">
        <v>41</v>
      </c>
      <c r="J480" s="5" t="s">
        <v>1191</v>
      </c>
      <c r="K480" s="5" t="s">
        <v>6</v>
      </c>
      <c r="L480" s="5" t="s">
        <v>12739</v>
      </c>
      <c r="M480" s="15" t="s">
        <v>42</v>
      </c>
      <c r="N480" s="15" t="s">
        <v>1190</v>
      </c>
      <c r="O480" s="15" t="s">
        <v>688</v>
      </c>
      <c r="P480" s="15" t="s">
        <v>1553</v>
      </c>
      <c r="Q480" s="15" t="s">
        <v>22807</v>
      </c>
      <c r="R480" s="15" t="s">
        <v>21183</v>
      </c>
      <c r="S480" s="15">
        <v>71219411</v>
      </c>
      <c r="T480" s="15"/>
      <c r="U480" s="15" t="s">
        <v>14614</v>
      </c>
      <c r="V480" s="15" t="s">
        <v>9468</v>
      </c>
      <c r="W480" s="4"/>
      <c r="X480" s="4" t="s">
        <v>41</v>
      </c>
      <c r="Y480" s="4" t="s">
        <v>1554</v>
      </c>
      <c r="Z480" s="4"/>
      <c r="AB480" s="25"/>
      <c r="AC480" s="25"/>
      <c r="AD480" s="25"/>
    </row>
    <row r="481" spans="1:30" x14ac:dyDescent="0.35">
      <c r="A481" s="15" t="s">
        <v>8180</v>
      </c>
      <c r="B481" s="15" t="s">
        <v>8181</v>
      </c>
      <c r="D481" s="15" t="s">
        <v>1556</v>
      </c>
      <c r="E481" s="15" t="s">
        <v>1557</v>
      </c>
      <c r="F481" s="15" t="s">
        <v>1558</v>
      </c>
      <c r="G481" s="5" t="s">
        <v>1190</v>
      </c>
      <c r="H481" s="5" t="s">
        <v>7</v>
      </c>
      <c r="I481" s="5" t="s">
        <v>41</v>
      </c>
      <c r="J481" s="5" t="s">
        <v>1191</v>
      </c>
      <c r="K481" s="5" t="s">
        <v>10</v>
      </c>
      <c r="L481" s="5" t="s">
        <v>12742</v>
      </c>
      <c r="M481" s="15" t="s">
        <v>42</v>
      </c>
      <c r="N481" s="15" t="s">
        <v>1190</v>
      </c>
      <c r="O481" s="15" t="s">
        <v>21196</v>
      </c>
      <c r="P481" s="15" t="s">
        <v>1558</v>
      </c>
      <c r="Q481" s="15" t="s">
        <v>22807</v>
      </c>
      <c r="R481" s="15" t="s">
        <v>1564</v>
      </c>
      <c r="S481" s="15">
        <v>85725605</v>
      </c>
      <c r="T481" s="15"/>
      <c r="U481" s="15" t="s">
        <v>14615</v>
      </c>
      <c r="V481" s="15" t="s">
        <v>19321</v>
      </c>
      <c r="W481" s="4"/>
      <c r="X481" s="4" t="s">
        <v>41</v>
      </c>
      <c r="Y481" s="4" t="s">
        <v>1559</v>
      </c>
      <c r="Z481" s="4"/>
      <c r="AB481" s="25"/>
      <c r="AC481" s="25"/>
      <c r="AD481" s="25"/>
    </row>
    <row r="482" spans="1:30" x14ac:dyDescent="0.35">
      <c r="A482" s="15" t="s">
        <v>1733</v>
      </c>
      <c r="B482" s="15" t="s">
        <v>1732</v>
      </c>
      <c r="D482" s="15" t="s">
        <v>7039</v>
      </c>
      <c r="E482" s="15" t="s">
        <v>1560</v>
      </c>
      <c r="F482" s="15" t="s">
        <v>649</v>
      </c>
      <c r="G482" s="5" t="s">
        <v>1190</v>
      </c>
      <c r="H482" s="5" t="s">
        <v>11</v>
      </c>
      <c r="I482" s="5" t="s">
        <v>41</v>
      </c>
      <c r="J482" s="5" t="s">
        <v>1191</v>
      </c>
      <c r="K482" s="5" t="s">
        <v>6</v>
      </c>
      <c r="L482" s="5" t="s">
        <v>12739</v>
      </c>
      <c r="M482" s="15" t="s">
        <v>42</v>
      </c>
      <c r="N482" s="15" t="s">
        <v>1190</v>
      </c>
      <c r="O482" s="15" t="s">
        <v>688</v>
      </c>
      <c r="P482" s="15" t="s">
        <v>649</v>
      </c>
      <c r="Q482" s="15" t="s">
        <v>22807</v>
      </c>
      <c r="R482" s="15" t="s">
        <v>22979</v>
      </c>
      <c r="S482" s="15">
        <v>71219486</v>
      </c>
      <c r="T482" s="15"/>
      <c r="U482" s="15" t="s">
        <v>15902</v>
      </c>
      <c r="V482" s="15" t="s">
        <v>9578</v>
      </c>
      <c r="W482" s="4"/>
      <c r="X482" s="4" t="s">
        <v>41</v>
      </c>
      <c r="Y482" s="4" t="s">
        <v>1561</v>
      </c>
      <c r="Z482" s="4"/>
      <c r="AB482" s="25" t="s">
        <v>21118</v>
      </c>
      <c r="AC482" s="25"/>
      <c r="AD482" s="25"/>
    </row>
    <row r="483" spans="1:30" x14ac:dyDescent="0.35">
      <c r="A483" s="15" t="s">
        <v>1445</v>
      </c>
      <c r="B483" s="15" t="s">
        <v>1444</v>
      </c>
      <c r="D483" s="15" t="s">
        <v>1562</v>
      </c>
      <c r="E483" s="15" t="s">
        <v>1563</v>
      </c>
      <c r="F483" s="15" t="s">
        <v>165</v>
      </c>
      <c r="G483" s="5" t="s">
        <v>1190</v>
      </c>
      <c r="H483" s="5" t="s">
        <v>11</v>
      </c>
      <c r="I483" s="5" t="s">
        <v>41</v>
      </c>
      <c r="J483" s="5" t="s">
        <v>1191</v>
      </c>
      <c r="K483" s="5" t="s">
        <v>6</v>
      </c>
      <c r="L483" s="5" t="s">
        <v>12739</v>
      </c>
      <c r="M483" s="15" t="s">
        <v>42</v>
      </c>
      <c r="N483" s="15" t="s">
        <v>1190</v>
      </c>
      <c r="O483" s="15" t="s">
        <v>688</v>
      </c>
      <c r="P483" s="15" t="s">
        <v>165</v>
      </c>
      <c r="Q483" s="15" t="s">
        <v>22807</v>
      </c>
      <c r="R483" s="15" t="s">
        <v>15569</v>
      </c>
      <c r="S483" s="15">
        <v>27311994</v>
      </c>
      <c r="T483" s="15"/>
      <c r="U483" s="15" t="s">
        <v>14616</v>
      </c>
      <c r="V483" s="15" t="s">
        <v>9583</v>
      </c>
      <c r="W483" s="4"/>
      <c r="X483" s="4" t="s">
        <v>41</v>
      </c>
      <c r="Y483" s="4" t="s">
        <v>1565</v>
      </c>
      <c r="Z483" s="4"/>
      <c r="AB483" s="25" t="s">
        <v>21118</v>
      </c>
      <c r="AC483" s="25"/>
      <c r="AD483" s="25"/>
    </row>
    <row r="484" spans="1:30" x14ac:dyDescent="0.35">
      <c r="A484" s="15" t="s">
        <v>8182</v>
      </c>
      <c r="B484" s="15" t="s">
        <v>8184</v>
      </c>
      <c r="D484" s="15" t="s">
        <v>1566</v>
      </c>
      <c r="E484" s="15" t="s">
        <v>1567</v>
      </c>
      <c r="F484" s="15" t="s">
        <v>550</v>
      </c>
      <c r="G484" s="5" t="s">
        <v>1190</v>
      </c>
      <c r="H484" s="5" t="s">
        <v>7</v>
      </c>
      <c r="I484" s="5" t="s">
        <v>41</v>
      </c>
      <c r="J484" s="5" t="s">
        <v>1191</v>
      </c>
      <c r="K484" s="5" t="s">
        <v>10</v>
      </c>
      <c r="L484" s="5" t="s">
        <v>12742</v>
      </c>
      <c r="M484" s="15" t="s">
        <v>42</v>
      </c>
      <c r="N484" s="15" t="s">
        <v>1190</v>
      </c>
      <c r="O484" s="15" t="s">
        <v>21196</v>
      </c>
      <c r="P484" s="15" t="s">
        <v>550</v>
      </c>
      <c r="Q484" s="15" t="s">
        <v>22807</v>
      </c>
      <c r="R484" s="15" t="s">
        <v>19937</v>
      </c>
      <c r="S484" s="15">
        <v>88753185</v>
      </c>
      <c r="T484" s="15"/>
      <c r="U484" s="15" t="s">
        <v>14618</v>
      </c>
      <c r="V484" s="15" t="s">
        <v>9541</v>
      </c>
      <c r="W484" s="4"/>
      <c r="X484" s="4" t="s">
        <v>41</v>
      </c>
      <c r="Y484" s="4" t="s">
        <v>1568</v>
      </c>
      <c r="Z484" s="4"/>
      <c r="AB484" s="25"/>
      <c r="AC484" s="25"/>
      <c r="AD484" s="25"/>
    </row>
    <row r="485" spans="1:30" x14ac:dyDescent="0.35">
      <c r="A485" s="15" t="s">
        <v>1791</v>
      </c>
      <c r="B485" s="15" t="s">
        <v>1790</v>
      </c>
      <c r="D485" s="15" t="s">
        <v>300</v>
      </c>
      <c r="E485" s="15" t="s">
        <v>1569</v>
      </c>
      <c r="F485" s="15" t="s">
        <v>658</v>
      </c>
      <c r="G485" s="5" t="s">
        <v>1190</v>
      </c>
      <c r="H485" s="5" t="s">
        <v>7</v>
      </c>
      <c r="I485" s="5" t="s">
        <v>41</v>
      </c>
      <c r="J485" s="5" t="s">
        <v>1191</v>
      </c>
      <c r="K485" s="5" t="s">
        <v>10</v>
      </c>
      <c r="L485" s="5" t="s">
        <v>12742</v>
      </c>
      <c r="M485" s="15" t="s">
        <v>42</v>
      </c>
      <c r="N485" s="15" t="s">
        <v>1190</v>
      </c>
      <c r="O485" s="15" t="s">
        <v>21196</v>
      </c>
      <c r="P485" s="15" t="s">
        <v>658</v>
      </c>
      <c r="Q485" s="15" t="s">
        <v>22807</v>
      </c>
      <c r="R485" s="15" t="s">
        <v>1570</v>
      </c>
      <c r="S485" s="15">
        <v>86884545</v>
      </c>
      <c r="T485" s="15">
        <v>83179491</v>
      </c>
      <c r="U485" s="15" t="s">
        <v>14619</v>
      </c>
      <c r="V485" s="15" t="s">
        <v>14620</v>
      </c>
      <c r="W485" s="4"/>
      <c r="X485" s="4" t="s">
        <v>41</v>
      </c>
      <c r="Y485" s="4" t="s">
        <v>1571</v>
      </c>
      <c r="Z485" s="4"/>
      <c r="AB485" s="25"/>
      <c r="AC485" s="25"/>
      <c r="AD485" s="25"/>
    </row>
    <row r="486" spans="1:30" x14ac:dyDescent="0.35">
      <c r="A486" s="15" t="s">
        <v>1926</v>
      </c>
      <c r="B486" s="15" t="s">
        <v>1528</v>
      </c>
      <c r="D486" s="15" t="s">
        <v>656</v>
      </c>
      <c r="E486" s="15" t="s">
        <v>1572</v>
      </c>
      <c r="F486" s="15" t="s">
        <v>1573</v>
      </c>
      <c r="G486" s="5" t="s">
        <v>1190</v>
      </c>
      <c r="H486" s="5" t="s">
        <v>7</v>
      </c>
      <c r="I486" s="5" t="s">
        <v>41</v>
      </c>
      <c r="J486" s="5" t="s">
        <v>1191</v>
      </c>
      <c r="K486" s="5" t="s">
        <v>10</v>
      </c>
      <c r="L486" s="5" t="s">
        <v>12742</v>
      </c>
      <c r="M486" s="15" t="s">
        <v>42</v>
      </c>
      <c r="N486" s="15" t="s">
        <v>1190</v>
      </c>
      <c r="O486" s="15" t="s">
        <v>21196</v>
      </c>
      <c r="P486" s="15" t="s">
        <v>1573</v>
      </c>
      <c r="Q486" s="15" t="s">
        <v>22807</v>
      </c>
      <c r="R486" s="15" t="s">
        <v>17516</v>
      </c>
      <c r="S486" s="15">
        <v>27311909</v>
      </c>
      <c r="T486" s="15"/>
      <c r="U486" s="15" t="s">
        <v>14621</v>
      </c>
      <c r="V486" s="15" t="s">
        <v>14622</v>
      </c>
      <c r="W486" s="4"/>
      <c r="X486" s="4" t="s">
        <v>41</v>
      </c>
      <c r="Y486" s="4" t="s">
        <v>1574</v>
      </c>
      <c r="Z486" s="4"/>
      <c r="AB486" s="25"/>
      <c r="AC486" s="25"/>
      <c r="AD486" s="25"/>
    </row>
    <row r="487" spans="1:30" x14ac:dyDescent="0.35">
      <c r="A487" s="15" t="s">
        <v>1409</v>
      </c>
      <c r="B487" s="15" t="s">
        <v>1408</v>
      </c>
      <c r="D487" s="15" t="s">
        <v>700</v>
      </c>
      <c r="E487" s="15" t="s">
        <v>1576</v>
      </c>
      <c r="F487" s="15" t="s">
        <v>3164</v>
      </c>
      <c r="G487" s="5" t="s">
        <v>1190</v>
      </c>
      <c r="H487" s="5" t="s">
        <v>7</v>
      </c>
      <c r="I487" s="5" t="s">
        <v>41</v>
      </c>
      <c r="J487" s="5" t="s">
        <v>1191</v>
      </c>
      <c r="K487" s="5" t="s">
        <v>10</v>
      </c>
      <c r="L487" s="5" t="s">
        <v>12742</v>
      </c>
      <c r="M487" s="15" t="s">
        <v>42</v>
      </c>
      <c r="N487" s="15" t="s">
        <v>1190</v>
      </c>
      <c r="O487" s="15" t="s">
        <v>21196</v>
      </c>
      <c r="P487" s="15" t="s">
        <v>3164</v>
      </c>
      <c r="Q487" s="15" t="s">
        <v>22807</v>
      </c>
      <c r="R487" s="15" t="s">
        <v>9599</v>
      </c>
      <c r="S487" s="15">
        <v>44047026</v>
      </c>
      <c r="T487" s="15"/>
      <c r="U487" s="15" t="s">
        <v>15903</v>
      </c>
      <c r="V487" s="15" t="s">
        <v>537</v>
      </c>
      <c r="W487" s="4"/>
      <c r="X487" s="4" t="s">
        <v>41</v>
      </c>
      <c r="Y487" s="4" t="s">
        <v>1577</v>
      </c>
      <c r="Z487" s="4"/>
      <c r="AB487" s="25"/>
      <c r="AC487" s="25"/>
      <c r="AD487" s="25"/>
    </row>
    <row r="488" spans="1:30" x14ac:dyDescent="0.35">
      <c r="A488" s="15" t="s">
        <v>1622</v>
      </c>
      <c r="B488" s="15" t="s">
        <v>7632</v>
      </c>
      <c r="D488" s="15" t="s">
        <v>1578</v>
      </c>
      <c r="E488" s="15" t="s">
        <v>1579</v>
      </c>
      <c r="F488" s="15" t="s">
        <v>347</v>
      </c>
      <c r="G488" s="5" t="s">
        <v>1190</v>
      </c>
      <c r="H488" s="5" t="s">
        <v>11</v>
      </c>
      <c r="I488" s="5" t="s">
        <v>41</v>
      </c>
      <c r="J488" s="5" t="s">
        <v>1191</v>
      </c>
      <c r="K488" s="5" t="s">
        <v>6</v>
      </c>
      <c r="L488" s="5" t="s">
        <v>12739</v>
      </c>
      <c r="M488" s="15" t="s">
        <v>42</v>
      </c>
      <c r="N488" s="15" t="s">
        <v>1190</v>
      </c>
      <c r="O488" s="15" t="s">
        <v>688</v>
      </c>
      <c r="P488" s="15" t="s">
        <v>347</v>
      </c>
      <c r="Q488" s="15" t="s">
        <v>22807</v>
      </c>
      <c r="R488" s="15" t="s">
        <v>19322</v>
      </c>
      <c r="S488" s="15">
        <v>71219398</v>
      </c>
      <c r="T488" s="15"/>
      <c r="U488" s="15" t="s">
        <v>14623</v>
      </c>
      <c r="V488" s="15" t="s">
        <v>9510</v>
      </c>
      <c r="W488" s="4"/>
      <c r="X488" s="4" t="s">
        <v>41</v>
      </c>
      <c r="Y488" s="4" t="s">
        <v>1580</v>
      </c>
      <c r="Z488" s="4"/>
      <c r="AB488" s="25"/>
      <c r="AC488" s="25"/>
      <c r="AD488" s="25"/>
    </row>
    <row r="489" spans="1:30" x14ac:dyDescent="0.35">
      <c r="A489" s="15" t="s">
        <v>1810</v>
      </c>
      <c r="B489" s="15" t="s">
        <v>1809</v>
      </c>
      <c r="D489" s="15" t="s">
        <v>1023</v>
      </c>
      <c r="E489" s="15" t="s">
        <v>1581</v>
      </c>
      <c r="F489" s="15" t="s">
        <v>449</v>
      </c>
      <c r="G489" s="5" t="s">
        <v>1190</v>
      </c>
      <c r="H489" s="5" t="s">
        <v>11</v>
      </c>
      <c r="I489" s="5" t="s">
        <v>41</v>
      </c>
      <c r="J489" s="5" t="s">
        <v>1191</v>
      </c>
      <c r="K489" s="5" t="s">
        <v>6</v>
      </c>
      <c r="L489" s="5" t="s">
        <v>12739</v>
      </c>
      <c r="M489" s="15" t="s">
        <v>42</v>
      </c>
      <c r="N489" s="15" t="s">
        <v>1190</v>
      </c>
      <c r="O489" s="15" t="s">
        <v>688</v>
      </c>
      <c r="P489" s="15" t="s">
        <v>449</v>
      </c>
      <c r="Q489" s="15" t="s">
        <v>22807</v>
      </c>
      <c r="R489" s="15" t="s">
        <v>19325</v>
      </c>
      <c r="S489" s="15">
        <v>71219464</v>
      </c>
      <c r="T489" s="15"/>
      <c r="U489" s="15" t="s">
        <v>19323</v>
      </c>
      <c r="V489" s="15" t="s">
        <v>14624</v>
      </c>
      <c r="W489" s="4"/>
      <c r="X489" s="4" t="s">
        <v>41</v>
      </c>
      <c r="Y489" s="4" t="s">
        <v>1582</v>
      </c>
      <c r="Z489" s="4"/>
      <c r="AB489" s="25" t="s">
        <v>21118</v>
      </c>
      <c r="AC489" s="25"/>
      <c r="AD489" s="25"/>
    </row>
    <row r="490" spans="1:30" x14ac:dyDescent="0.35">
      <c r="A490" s="15" t="s">
        <v>9426</v>
      </c>
      <c r="B490" s="15" t="s">
        <v>1764</v>
      </c>
      <c r="D490" s="15" t="s">
        <v>1583</v>
      </c>
      <c r="E490" s="15" t="s">
        <v>1584</v>
      </c>
      <c r="F490" s="15" t="s">
        <v>688</v>
      </c>
      <c r="G490" s="5" t="s">
        <v>1190</v>
      </c>
      <c r="H490" s="5" t="s">
        <v>11</v>
      </c>
      <c r="I490" s="5" t="s">
        <v>41</v>
      </c>
      <c r="J490" s="5" t="s">
        <v>1191</v>
      </c>
      <c r="K490" s="5" t="s">
        <v>6</v>
      </c>
      <c r="L490" s="5" t="s">
        <v>12739</v>
      </c>
      <c r="M490" s="15" t="s">
        <v>42</v>
      </c>
      <c r="N490" s="15" t="s">
        <v>1190</v>
      </c>
      <c r="O490" s="15" t="s">
        <v>688</v>
      </c>
      <c r="P490" s="15" t="s">
        <v>688</v>
      </c>
      <c r="Q490" s="15" t="s">
        <v>22807</v>
      </c>
      <c r="R490" s="15" t="s">
        <v>18358</v>
      </c>
      <c r="S490" s="15">
        <v>27311529</v>
      </c>
      <c r="T490" s="15"/>
      <c r="U490" s="15" t="s">
        <v>14625</v>
      </c>
      <c r="V490" s="15" t="s">
        <v>9561</v>
      </c>
      <c r="W490" s="4"/>
      <c r="X490" s="4" t="s">
        <v>41</v>
      </c>
      <c r="Y490" s="4" t="s">
        <v>1585</v>
      </c>
      <c r="Z490" s="4"/>
      <c r="AB490" s="25" t="s">
        <v>21118</v>
      </c>
      <c r="AC490" s="25"/>
      <c r="AD490" s="25"/>
    </row>
    <row r="491" spans="1:30" x14ac:dyDescent="0.35">
      <c r="A491" s="15" t="s">
        <v>9428</v>
      </c>
      <c r="B491" s="15" t="s">
        <v>1975</v>
      </c>
      <c r="D491" s="15" t="s">
        <v>980</v>
      </c>
      <c r="E491" s="15" t="s">
        <v>1586</v>
      </c>
      <c r="F491" s="15" t="s">
        <v>77</v>
      </c>
      <c r="G491" s="5" t="s">
        <v>1190</v>
      </c>
      <c r="H491" s="5" t="s">
        <v>11</v>
      </c>
      <c r="I491" s="5" t="s">
        <v>41</v>
      </c>
      <c r="J491" s="5" t="s">
        <v>1191</v>
      </c>
      <c r="K491" s="5" t="s">
        <v>6</v>
      </c>
      <c r="L491" s="5" t="s">
        <v>12739</v>
      </c>
      <c r="M491" s="15" t="s">
        <v>42</v>
      </c>
      <c r="N491" s="15" t="s">
        <v>1190</v>
      </c>
      <c r="O491" s="15" t="s">
        <v>688</v>
      </c>
      <c r="P491" s="15" t="s">
        <v>77</v>
      </c>
      <c r="Q491" s="15" t="s">
        <v>22807</v>
      </c>
      <c r="R491" s="15" t="s">
        <v>19939</v>
      </c>
      <c r="S491" s="15">
        <v>22005383</v>
      </c>
      <c r="T491" s="15">
        <v>88831573</v>
      </c>
      <c r="U491" s="15" t="s">
        <v>19324</v>
      </c>
      <c r="V491" s="15" t="s">
        <v>9312</v>
      </c>
      <c r="W491" s="4"/>
      <c r="X491" s="4" t="s">
        <v>41</v>
      </c>
      <c r="Y491" s="4" t="s">
        <v>1587</v>
      </c>
      <c r="Z491" s="4"/>
      <c r="AB491" s="25" t="s">
        <v>21118</v>
      </c>
      <c r="AC491" s="25"/>
      <c r="AD491" s="25"/>
    </row>
    <row r="492" spans="1:30" x14ac:dyDescent="0.35">
      <c r="A492" s="15" t="s">
        <v>9430</v>
      </c>
      <c r="B492" s="15" t="s">
        <v>5329</v>
      </c>
      <c r="D492" s="15" t="s">
        <v>952</v>
      </c>
      <c r="E492" s="15" t="s">
        <v>1588</v>
      </c>
      <c r="F492" s="15" t="s">
        <v>1589</v>
      </c>
      <c r="G492" s="5" t="s">
        <v>1190</v>
      </c>
      <c r="H492" s="5" t="s">
        <v>7</v>
      </c>
      <c r="I492" s="5" t="s">
        <v>41</v>
      </c>
      <c r="J492" s="5" t="s">
        <v>1191</v>
      </c>
      <c r="K492" s="5" t="s">
        <v>10</v>
      </c>
      <c r="L492" s="5" t="s">
        <v>12742</v>
      </c>
      <c r="M492" s="15" t="s">
        <v>42</v>
      </c>
      <c r="N492" s="15" t="s">
        <v>1190</v>
      </c>
      <c r="O492" s="15" t="s">
        <v>21196</v>
      </c>
      <c r="P492" s="15" t="s">
        <v>1589</v>
      </c>
      <c r="Q492" s="15" t="s">
        <v>22807</v>
      </c>
      <c r="R492" s="15" t="s">
        <v>19326</v>
      </c>
      <c r="S492" s="15">
        <v>44016516</v>
      </c>
      <c r="T492" s="15"/>
      <c r="U492" s="15" t="s">
        <v>14626</v>
      </c>
      <c r="V492" s="15" t="s">
        <v>9418</v>
      </c>
      <c r="W492" s="4"/>
      <c r="X492" s="4" t="s">
        <v>41</v>
      </c>
      <c r="Y492" s="4" t="s">
        <v>1590</v>
      </c>
      <c r="Z492" s="4"/>
      <c r="AB492" s="25"/>
      <c r="AC492" s="25"/>
      <c r="AD492" s="25"/>
    </row>
    <row r="493" spans="1:30" x14ac:dyDescent="0.35">
      <c r="A493" s="15" t="s">
        <v>8185</v>
      </c>
      <c r="B493" s="15" t="s">
        <v>1930</v>
      </c>
      <c r="D493" s="15" t="s">
        <v>956</v>
      </c>
      <c r="E493" s="15" t="s">
        <v>1591</v>
      </c>
      <c r="F493" s="15" t="s">
        <v>766</v>
      </c>
      <c r="G493" s="5" t="s">
        <v>1190</v>
      </c>
      <c r="H493" s="5" t="s">
        <v>11</v>
      </c>
      <c r="I493" s="5" t="s">
        <v>41</v>
      </c>
      <c r="J493" s="5" t="s">
        <v>1191</v>
      </c>
      <c r="K493" s="5" t="s">
        <v>6</v>
      </c>
      <c r="L493" s="5" t="s">
        <v>12739</v>
      </c>
      <c r="M493" s="15" t="s">
        <v>42</v>
      </c>
      <c r="N493" s="15" t="s">
        <v>1190</v>
      </c>
      <c r="O493" s="15" t="s">
        <v>688</v>
      </c>
      <c r="P493" s="15" t="s">
        <v>766</v>
      </c>
      <c r="Q493" s="15" t="s">
        <v>22807</v>
      </c>
      <c r="R493" s="15" t="s">
        <v>22980</v>
      </c>
      <c r="S493" s="15"/>
      <c r="T493" s="15"/>
      <c r="U493" s="15" t="s">
        <v>14627</v>
      </c>
      <c r="V493" s="15" t="s">
        <v>484</v>
      </c>
      <c r="W493" s="4"/>
      <c r="X493" s="4" t="s">
        <v>41</v>
      </c>
      <c r="Y493" s="4" t="s">
        <v>1592</v>
      </c>
      <c r="Z493" s="4"/>
      <c r="AB493" s="25" t="s">
        <v>21118</v>
      </c>
      <c r="AC493" s="25"/>
      <c r="AD493" s="25"/>
    </row>
    <row r="494" spans="1:30" x14ac:dyDescent="0.35">
      <c r="A494" s="15" t="s">
        <v>9434</v>
      </c>
      <c r="B494" s="15" t="s">
        <v>1793</v>
      </c>
      <c r="D494" s="15" t="s">
        <v>7041</v>
      </c>
      <c r="E494" s="15" t="s">
        <v>1593</v>
      </c>
      <c r="F494" s="15" t="s">
        <v>584</v>
      </c>
      <c r="G494" s="5" t="s">
        <v>1190</v>
      </c>
      <c r="H494" s="5" t="s">
        <v>7</v>
      </c>
      <c r="I494" s="5" t="s">
        <v>41</v>
      </c>
      <c r="J494" s="5" t="s">
        <v>1191</v>
      </c>
      <c r="K494" s="5" t="s">
        <v>10</v>
      </c>
      <c r="L494" s="5" t="s">
        <v>12742</v>
      </c>
      <c r="M494" s="15" t="s">
        <v>42</v>
      </c>
      <c r="N494" s="15" t="s">
        <v>1190</v>
      </c>
      <c r="O494" s="15" t="s">
        <v>21196</v>
      </c>
      <c r="P494" s="15" t="s">
        <v>584</v>
      </c>
      <c r="Q494" s="15" t="s">
        <v>22807</v>
      </c>
      <c r="R494" s="15" t="s">
        <v>21879</v>
      </c>
      <c r="S494" s="15">
        <v>85092657</v>
      </c>
      <c r="T494" s="15"/>
      <c r="U494" s="15" t="s">
        <v>14628</v>
      </c>
      <c r="V494" s="15" t="s">
        <v>1594</v>
      </c>
      <c r="W494" s="4"/>
      <c r="X494" s="4" t="s">
        <v>41</v>
      </c>
      <c r="Y494" s="4" t="s">
        <v>1595</v>
      </c>
      <c r="Z494" s="4"/>
      <c r="AB494" s="25"/>
      <c r="AC494" s="25"/>
      <c r="AD494" s="25"/>
    </row>
    <row r="495" spans="1:30" x14ac:dyDescent="0.35">
      <c r="A495" s="15" t="s">
        <v>9436</v>
      </c>
      <c r="B495" s="15" t="s">
        <v>8314</v>
      </c>
      <c r="D495" s="15" t="s">
        <v>8193</v>
      </c>
      <c r="E495" s="15" t="s">
        <v>8192</v>
      </c>
      <c r="F495" s="15" t="s">
        <v>1597</v>
      </c>
      <c r="G495" s="5" t="s">
        <v>1190</v>
      </c>
      <c r="H495" s="5" t="s">
        <v>11</v>
      </c>
      <c r="I495" s="5" t="s">
        <v>41</v>
      </c>
      <c r="J495" s="5" t="s">
        <v>1191</v>
      </c>
      <c r="K495" s="5" t="s">
        <v>6</v>
      </c>
      <c r="L495" s="5" t="s">
        <v>12739</v>
      </c>
      <c r="M495" s="15" t="s">
        <v>42</v>
      </c>
      <c r="N495" s="15" t="s">
        <v>1190</v>
      </c>
      <c r="O495" s="15" t="s">
        <v>688</v>
      </c>
      <c r="P495" s="15" t="s">
        <v>1597</v>
      </c>
      <c r="Q495" s="15" t="s">
        <v>22807</v>
      </c>
      <c r="R495" s="15" t="s">
        <v>8801</v>
      </c>
      <c r="S495" s="15">
        <v>22005089</v>
      </c>
      <c r="T495" s="15"/>
      <c r="U495" s="15" t="s">
        <v>14629</v>
      </c>
      <c r="V495" s="15" t="s">
        <v>9506</v>
      </c>
      <c r="W495" s="4"/>
      <c r="X495" s="4" t="s">
        <v>41</v>
      </c>
      <c r="Y495" s="4" t="s">
        <v>7574</v>
      </c>
      <c r="Z495" s="4"/>
      <c r="AB495" s="25"/>
      <c r="AC495" s="25"/>
      <c r="AD495" s="25"/>
    </row>
    <row r="496" spans="1:30" x14ac:dyDescent="0.35">
      <c r="A496" s="15" t="s">
        <v>1966</v>
      </c>
      <c r="B496" s="15" t="s">
        <v>1965</v>
      </c>
      <c r="D496" s="15" t="s">
        <v>7042</v>
      </c>
      <c r="E496" s="15" t="s">
        <v>1599</v>
      </c>
      <c r="F496" s="15" t="s">
        <v>1600</v>
      </c>
      <c r="G496" s="5" t="s">
        <v>1190</v>
      </c>
      <c r="H496" s="5" t="s">
        <v>7</v>
      </c>
      <c r="I496" s="5" t="s">
        <v>41</v>
      </c>
      <c r="J496" s="5" t="s">
        <v>1191</v>
      </c>
      <c r="K496" s="5" t="s">
        <v>10</v>
      </c>
      <c r="L496" s="5" t="s">
        <v>12742</v>
      </c>
      <c r="M496" s="15" t="s">
        <v>42</v>
      </c>
      <c r="N496" s="15" t="s">
        <v>1190</v>
      </c>
      <c r="O496" s="15" t="s">
        <v>21196</v>
      </c>
      <c r="P496" s="15" t="s">
        <v>1600</v>
      </c>
      <c r="Q496" s="15" t="s">
        <v>22807</v>
      </c>
      <c r="R496" s="15" t="s">
        <v>18141</v>
      </c>
      <c r="S496" s="15">
        <v>44039454</v>
      </c>
      <c r="T496" s="15"/>
      <c r="U496" s="15" t="s">
        <v>15904</v>
      </c>
      <c r="V496" s="15" t="s">
        <v>18635</v>
      </c>
      <c r="W496" s="4"/>
      <c r="X496" s="4" t="s">
        <v>41</v>
      </c>
      <c r="Y496" s="4" t="s">
        <v>1601</v>
      </c>
      <c r="Z496" s="4"/>
      <c r="AB496" s="25"/>
      <c r="AC496" s="25"/>
      <c r="AD496" s="25"/>
    </row>
    <row r="497" spans="1:30" x14ac:dyDescent="0.35">
      <c r="A497" s="15" t="s">
        <v>1451</v>
      </c>
      <c r="B497" s="15" t="s">
        <v>1450</v>
      </c>
      <c r="D497" s="15" t="s">
        <v>8140</v>
      </c>
      <c r="E497" s="15" t="s">
        <v>9606</v>
      </c>
      <c r="F497" s="15" t="s">
        <v>749</v>
      </c>
      <c r="G497" s="5" t="s">
        <v>1190</v>
      </c>
      <c r="H497" s="5" t="s">
        <v>7</v>
      </c>
      <c r="I497" s="5" t="s">
        <v>41</v>
      </c>
      <c r="J497" s="5" t="s">
        <v>1191</v>
      </c>
      <c r="K497" s="5" t="s">
        <v>10</v>
      </c>
      <c r="L497" s="5" t="s">
        <v>12742</v>
      </c>
      <c r="M497" s="15" t="s">
        <v>42</v>
      </c>
      <c r="N497" s="15" t="s">
        <v>1190</v>
      </c>
      <c r="O497" s="15" t="s">
        <v>21196</v>
      </c>
      <c r="P497" s="15" t="s">
        <v>749</v>
      </c>
      <c r="Q497" s="15" t="s">
        <v>22807</v>
      </c>
      <c r="R497" s="15" t="s">
        <v>9537</v>
      </c>
      <c r="S497" s="15"/>
      <c r="T497" s="15"/>
      <c r="U497" s="15" t="s">
        <v>15905</v>
      </c>
      <c r="V497" s="15" t="s">
        <v>9607</v>
      </c>
      <c r="W497" s="4"/>
      <c r="X497" s="4" t="s">
        <v>41</v>
      </c>
      <c r="Y497" s="4" t="s">
        <v>7839</v>
      </c>
      <c r="Z497" s="4"/>
      <c r="AB497" s="25"/>
      <c r="AC497" s="25"/>
      <c r="AD497" s="25"/>
    </row>
    <row r="498" spans="1:30" x14ac:dyDescent="0.35">
      <c r="A498" s="15" t="s">
        <v>1194</v>
      </c>
      <c r="B498" s="15" t="s">
        <v>1193</v>
      </c>
      <c r="D498" s="15" t="s">
        <v>1603</v>
      </c>
      <c r="E498" s="15" t="s">
        <v>1604</v>
      </c>
      <c r="F498" s="15" t="s">
        <v>1605</v>
      </c>
      <c r="G498" s="5" t="s">
        <v>1190</v>
      </c>
      <c r="H498" s="5" t="s">
        <v>11</v>
      </c>
      <c r="I498" s="5" t="s">
        <v>41</v>
      </c>
      <c r="J498" s="5" t="s">
        <v>1191</v>
      </c>
      <c r="K498" s="5" t="s">
        <v>6</v>
      </c>
      <c r="L498" s="5" t="s">
        <v>12739</v>
      </c>
      <c r="M498" s="15" t="s">
        <v>42</v>
      </c>
      <c r="N498" s="15" t="s">
        <v>1190</v>
      </c>
      <c r="O498" s="15" t="s">
        <v>688</v>
      </c>
      <c r="P498" s="15" t="s">
        <v>1605</v>
      </c>
      <c r="Q498" s="15" t="s">
        <v>22807</v>
      </c>
      <c r="R498" s="15" t="s">
        <v>22981</v>
      </c>
      <c r="S498" s="15">
        <v>44047017</v>
      </c>
      <c r="T498" s="15"/>
      <c r="U498" s="15" t="s">
        <v>14630</v>
      </c>
      <c r="V498" s="15" t="s">
        <v>9613</v>
      </c>
      <c r="W498" s="4"/>
      <c r="X498" s="4" t="s">
        <v>41</v>
      </c>
      <c r="Y498" s="4" t="s">
        <v>1606</v>
      </c>
      <c r="Z498" s="4"/>
      <c r="AB498" s="25"/>
      <c r="AC498" s="25"/>
      <c r="AD498" s="25"/>
    </row>
    <row r="499" spans="1:30" x14ac:dyDescent="0.35">
      <c r="A499" s="15" t="s">
        <v>1776</v>
      </c>
      <c r="B499" s="15" t="s">
        <v>1775</v>
      </c>
      <c r="D499" s="15" t="s">
        <v>400</v>
      </c>
      <c r="E499" s="15" t="s">
        <v>1607</v>
      </c>
      <c r="F499" s="15" t="s">
        <v>320</v>
      </c>
      <c r="G499" s="5" t="s">
        <v>1190</v>
      </c>
      <c r="H499" s="5" t="s">
        <v>11</v>
      </c>
      <c r="I499" s="5" t="s">
        <v>41</v>
      </c>
      <c r="J499" s="5" t="s">
        <v>1191</v>
      </c>
      <c r="K499" s="5" t="s">
        <v>6</v>
      </c>
      <c r="L499" s="5" t="s">
        <v>12739</v>
      </c>
      <c r="M499" s="15" t="s">
        <v>42</v>
      </c>
      <c r="N499" s="15" t="s">
        <v>1190</v>
      </c>
      <c r="O499" s="15" t="s">
        <v>688</v>
      </c>
      <c r="P499" s="15" t="s">
        <v>6355</v>
      </c>
      <c r="Q499" s="15" t="s">
        <v>22807</v>
      </c>
      <c r="R499" s="15" t="s">
        <v>18998</v>
      </c>
      <c r="S499" s="15">
        <v>88197330</v>
      </c>
      <c r="T499" s="15"/>
      <c r="U499" s="15" t="s">
        <v>15906</v>
      </c>
      <c r="V499" s="15" t="s">
        <v>9615</v>
      </c>
      <c r="W499" s="4"/>
      <c r="X499" s="4" t="s">
        <v>41</v>
      </c>
      <c r="Y499" s="4" t="s">
        <v>1608</v>
      </c>
      <c r="Z499" s="4"/>
      <c r="AB499" s="25" t="s">
        <v>21118</v>
      </c>
      <c r="AC499" s="25"/>
      <c r="AD499" s="25"/>
    </row>
    <row r="500" spans="1:30" x14ac:dyDescent="0.35">
      <c r="A500" s="15" t="s">
        <v>9439</v>
      </c>
      <c r="B500" s="15" t="s">
        <v>1405</v>
      </c>
      <c r="D500" s="15" t="s">
        <v>1609</v>
      </c>
      <c r="E500" s="15" t="s">
        <v>8213</v>
      </c>
      <c r="F500" s="15" t="s">
        <v>1610</v>
      </c>
      <c r="G500" s="5" t="s">
        <v>1190</v>
      </c>
      <c r="H500" s="5" t="s">
        <v>11</v>
      </c>
      <c r="I500" s="5" t="s">
        <v>41</v>
      </c>
      <c r="J500" s="5" t="s">
        <v>1191</v>
      </c>
      <c r="K500" s="5" t="s">
        <v>6</v>
      </c>
      <c r="L500" s="5" t="s">
        <v>12739</v>
      </c>
      <c r="M500" s="15" t="s">
        <v>42</v>
      </c>
      <c r="N500" s="15" t="s">
        <v>1190</v>
      </c>
      <c r="O500" s="15" t="s">
        <v>688</v>
      </c>
      <c r="P500" s="15" t="s">
        <v>1610</v>
      </c>
      <c r="Q500" s="15" t="s">
        <v>22807</v>
      </c>
      <c r="R500" s="15" t="s">
        <v>22982</v>
      </c>
      <c r="S500" s="15">
        <v>71219434</v>
      </c>
      <c r="T500" s="15"/>
      <c r="U500" s="15" t="s">
        <v>9663</v>
      </c>
      <c r="V500" s="15" t="s">
        <v>9664</v>
      </c>
      <c r="W500" s="4"/>
      <c r="X500" s="4" t="s">
        <v>41</v>
      </c>
      <c r="Y500" s="4" t="s">
        <v>8775</v>
      </c>
      <c r="Z500" s="4"/>
      <c r="AB500" s="25"/>
      <c r="AC500" s="25"/>
      <c r="AD500" s="25"/>
    </row>
    <row r="501" spans="1:30" x14ac:dyDescent="0.35">
      <c r="A501" s="15" t="s">
        <v>1306</v>
      </c>
      <c r="B501" s="15" t="s">
        <v>7517</v>
      </c>
      <c r="D501" s="15" t="s">
        <v>1612</v>
      </c>
      <c r="E501" s="15" t="s">
        <v>9283</v>
      </c>
      <c r="F501" s="15" t="s">
        <v>79</v>
      </c>
      <c r="G501" s="5" t="s">
        <v>1190</v>
      </c>
      <c r="H501" s="5" t="s">
        <v>8</v>
      </c>
      <c r="I501" s="5" t="s">
        <v>41</v>
      </c>
      <c r="J501" s="5" t="s">
        <v>1191</v>
      </c>
      <c r="K501" s="5" t="s">
        <v>7</v>
      </c>
      <c r="L501" s="5" t="s">
        <v>12740</v>
      </c>
      <c r="M501" s="15" t="s">
        <v>42</v>
      </c>
      <c r="N501" s="15" t="s">
        <v>1190</v>
      </c>
      <c r="O501" s="15" t="s">
        <v>1613</v>
      </c>
      <c r="P501" s="15" t="s">
        <v>79</v>
      </c>
      <c r="Q501" s="15" t="s">
        <v>22807</v>
      </c>
      <c r="R501" s="15" t="s">
        <v>18113</v>
      </c>
      <c r="S501" s="15">
        <v>71216841</v>
      </c>
      <c r="T501" s="15">
        <v>88037319</v>
      </c>
      <c r="U501" s="15" t="s">
        <v>14631</v>
      </c>
      <c r="V501" s="15" t="s">
        <v>9284</v>
      </c>
      <c r="W501" s="4"/>
      <c r="X501" s="4" t="s">
        <v>41</v>
      </c>
      <c r="Y501" s="4" t="s">
        <v>8879</v>
      </c>
      <c r="Z501" s="4"/>
      <c r="AB501" s="25"/>
      <c r="AC501" s="25"/>
      <c r="AD501" s="25"/>
    </row>
    <row r="502" spans="1:30" x14ac:dyDescent="0.35">
      <c r="A502" s="15" t="s">
        <v>1309</v>
      </c>
      <c r="B502" s="15" t="s">
        <v>7518</v>
      </c>
      <c r="D502" s="15" t="s">
        <v>1539</v>
      </c>
      <c r="E502" s="15" t="s">
        <v>8168</v>
      </c>
      <c r="F502" s="15" t="s">
        <v>18534</v>
      </c>
      <c r="G502" s="5" t="s">
        <v>1190</v>
      </c>
      <c r="H502" s="5" t="s">
        <v>8</v>
      </c>
      <c r="I502" s="5" t="s">
        <v>41</v>
      </c>
      <c r="J502" s="5" t="s">
        <v>1191</v>
      </c>
      <c r="K502" s="5" t="s">
        <v>7</v>
      </c>
      <c r="L502" s="5" t="s">
        <v>12740</v>
      </c>
      <c r="M502" s="15" t="s">
        <v>42</v>
      </c>
      <c r="N502" s="15" t="s">
        <v>1190</v>
      </c>
      <c r="O502" s="15" t="s">
        <v>1613</v>
      </c>
      <c r="P502" s="15" t="s">
        <v>18534</v>
      </c>
      <c r="Q502" s="15" t="s">
        <v>22807</v>
      </c>
      <c r="R502" s="15" t="s">
        <v>21500</v>
      </c>
      <c r="S502" s="15">
        <v>44047016</v>
      </c>
      <c r="T502" s="15"/>
      <c r="U502" s="15" t="s">
        <v>14632</v>
      </c>
      <c r="V502" s="15" t="s">
        <v>9333</v>
      </c>
      <c r="W502" s="4"/>
      <c r="X502" s="4" t="s">
        <v>41</v>
      </c>
      <c r="Y502" s="4" t="s">
        <v>13812</v>
      </c>
      <c r="Z502" s="4"/>
      <c r="AB502" s="25"/>
      <c r="AC502" s="25"/>
      <c r="AD502" s="25"/>
    </row>
    <row r="503" spans="1:30" x14ac:dyDescent="0.35">
      <c r="A503" s="15" t="s">
        <v>1232</v>
      </c>
      <c r="B503" s="15" t="s">
        <v>1231</v>
      </c>
      <c r="D503" s="15" t="s">
        <v>7625</v>
      </c>
      <c r="E503" s="15" t="s">
        <v>1615</v>
      </c>
      <c r="F503" s="15" t="s">
        <v>3465</v>
      </c>
      <c r="G503" s="5" t="s">
        <v>1190</v>
      </c>
      <c r="H503" s="5" t="s">
        <v>8</v>
      </c>
      <c r="I503" s="5" t="s">
        <v>41</v>
      </c>
      <c r="J503" s="5" t="s">
        <v>1191</v>
      </c>
      <c r="K503" s="5" t="s">
        <v>7</v>
      </c>
      <c r="L503" s="5" t="s">
        <v>12740</v>
      </c>
      <c r="M503" s="15" t="s">
        <v>42</v>
      </c>
      <c r="N503" s="15" t="s">
        <v>1190</v>
      </c>
      <c r="O503" s="15" t="s">
        <v>1613</v>
      </c>
      <c r="P503" s="15" t="s">
        <v>1616</v>
      </c>
      <c r="Q503" s="15" t="s">
        <v>22807</v>
      </c>
      <c r="R503" s="15" t="s">
        <v>1624</v>
      </c>
      <c r="S503" s="15">
        <v>27360315</v>
      </c>
      <c r="T503" s="15"/>
      <c r="U503" s="15" t="s">
        <v>14633</v>
      </c>
      <c r="V503" s="15" t="s">
        <v>9374</v>
      </c>
      <c r="W503" s="4"/>
      <c r="X503" s="4" t="s">
        <v>41</v>
      </c>
      <c r="Y503" s="4" t="s">
        <v>1617</v>
      </c>
      <c r="Z503" s="4"/>
      <c r="AB503" s="25"/>
      <c r="AC503" s="25"/>
      <c r="AD503" s="25"/>
    </row>
    <row r="504" spans="1:30" x14ac:dyDescent="0.35">
      <c r="A504" s="15" t="s">
        <v>8186</v>
      </c>
      <c r="B504" s="15" t="s">
        <v>1334</v>
      </c>
      <c r="D504" s="15" t="s">
        <v>1618</v>
      </c>
      <c r="E504" s="15" t="s">
        <v>1619</v>
      </c>
      <c r="F504" s="15" t="s">
        <v>251</v>
      </c>
      <c r="G504" s="5" t="s">
        <v>1190</v>
      </c>
      <c r="H504" s="5" t="s">
        <v>8</v>
      </c>
      <c r="I504" s="5" t="s">
        <v>41</v>
      </c>
      <c r="J504" s="5" t="s">
        <v>1191</v>
      </c>
      <c r="K504" s="5" t="s">
        <v>7</v>
      </c>
      <c r="L504" s="5" t="s">
        <v>12740</v>
      </c>
      <c r="M504" s="15" t="s">
        <v>42</v>
      </c>
      <c r="N504" s="15" t="s">
        <v>1190</v>
      </c>
      <c r="O504" s="15" t="s">
        <v>1613</v>
      </c>
      <c r="P504" s="15" t="s">
        <v>251</v>
      </c>
      <c r="Q504" s="15" t="s">
        <v>22807</v>
      </c>
      <c r="R504" s="15" t="s">
        <v>22983</v>
      </c>
      <c r="S504" s="15">
        <v>27371112</v>
      </c>
      <c r="T504" s="15"/>
      <c r="U504" s="15" t="s">
        <v>14634</v>
      </c>
      <c r="V504" s="15" t="s">
        <v>259</v>
      </c>
      <c r="W504" s="4"/>
      <c r="X504" s="4" t="s">
        <v>41</v>
      </c>
      <c r="Y504" s="4" t="s">
        <v>1620</v>
      </c>
      <c r="Z504" s="4"/>
      <c r="AB504" s="25" t="s">
        <v>21118</v>
      </c>
      <c r="AC504" s="25"/>
      <c r="AD504" s="25"/>
    </row>
    <row r="505" spans="1:30" x14ac:dyDescent="0.35">
      <c r="A505" s="15" t="s">
        <v>9444</v>
      </c>
      <c r="B505" s="15" t="s">
        <v>1412</v>
      </c>
      <c r="D505" s="15" t="s">
        <v>7632</v>
      </c>
      <c r="E505" s="15" t="s">
        <v>1622</v>
      </c>
      <c r="F505" s="15" t="s">
        <v>1623</v>
      </c>
      <c r="G505" s="5" t="s">
        <v>1190</v>
      </c>
      <c r="H505" s="5" t="s">
        <v>8</v>
      </c>
      <c r="I505" s="5" t="s">
        <v>41</v>
      </c>
      <c r="J505" s="5" t="s">
        <v>1191</v>
      </c>
      <c r="K505" s="5" t="s">
        <v>7</v>
      </c>
      <c r="L505" s="5" t="s">
        <v>12740</v>
      </c>
      <c r="M505" s="15" t="s">
        <v>42</v>
      </c>
      <c r="N505" s="15" t="s">
        <v>1190</v>
      </c>
      <c r="O505" s="15" t="s">
        <v>1613</v>
      </c>
      <c r="P505" s="15" t="s">
        <v>1623</v>
      </c>
      <c r="Q505" s="15" t="s">
        <v>22807</v>
      </c>
      <c r="R505" s="15" t="s">
        <v>21862</v>
      </c>
      <c r="S505" s="15">
        <v>71216869</v>
      </c>
      <c r="T505" s="15"/>
      <c r="U505" s="15" t="s">
        <v>14635</v>
      </c>
      <c r="V505" s="15" t="s">
        <v>293</v>
      </c>
      <c r="W505" s="4"/>
      <c r="X505" s="4" t="s">
        <v>41</v>
      </c>
      <c r="Y505" s="4" t="s">
        <v>1625</v>
      </c>
      <c r="Z505" s="4"/>
      <c r="AB505" s="25"/>
      <c r="AC505" s="25"/>
      <c r="AD505" s="25"/>
    </row>
    <row r="506" spans="1:30" x14ac:dyDescent="0.35">
      <c r="A506" s="15" t="s">
        <v>1540</v>
      </c>
      <c r="B506" s="15" t="s">
        <v>7036</v>
      </c>
      <c r="D506" s="15" t="s">
        <v>8279</v>
      </c>
      <c r="E506" s="15" t="s">
        <v>9460</v>
      </c>
      <c r="F506" s="15" t="s">
        <v>9461</v>
      </c>
      <c r="G506" s="5" t="s">
        <v>1190</v>
      </c>
      <c r="H506" s="5" t="s">
        <v>8</v>
      </c>
      <c r="I506" s="5" t="s">
        <v>41</v>
      </c>
      <c r="J506" s="5" t="s">
        <v>1191</v>
      </c>
      <c r="K506" s="5" t="s">
        <v>7</v>
      </c>
      <c r="L506" s="5" t="s">
        <v>12740</v>
      </c>
      <c r="M506" s="15" t="s">
        <v>42</v>
      </c>
      <c r="N506" s="15" t="s">
        <v>1190</v>
      </c>
      <c r="O506" s="15" t="s">
        <v>1613</v>
      </c>
      <c r="P506" s="15" t="s">
        <v>9461</v>
      </c>
      <c r="Q506" s="15" t="s">
        <v>22807</v>
      </c>
      <c r="R506" s="15" t="s">
        <v>22984</v>
      </c>
      <c r="S506" s="15">
        <v>71219393</v>
      </c>
      <c r="T506" s="15"/>
      <c r="U506" s="15" t="s">
        <v>15907</v>
      </c>
      <c r="V506" s="15" t="s">
        <v>477</v>
      </c>
      <c r="W506" s="4"/>
      <c r="X506" s="4" t="s">
        <v>41</v>
      </c>
      <c r="Y506" s="4" t="s">
        <v>7531</v>
      </c>
      <c r="Z506" s="4"/>
      <c r="AB506" s="25"/>
      <c r="AC506" s="25"/>
      <c r="AD506" s="25"/>
    </row>
    <row r="507" spans="1:30" x14ac:dyDescent="0.35">
      <c r="A507" s="15" t="s">
        <v>9447</v>
      </c>
      <c r="B507" s="15" t="s">
        <v>1406</v>
      </c>
      <c r="D507" s="15" t="s">
        <v>7043</v>
      </c>
      <c r="E507" s="15" t="s">
        <v>1626</v>
      </c>
      <c r="F507" s="15" t="s">
        <v>1627</v>
      </c>
      <c r="G507" s="5" t="s">
        <v>1190</v>
      </c>
      <c r="H507" s="5" t="s">
        <v>8</v>
      </c>
      <c r="I507" s="5" t="s">
        <v>41</v>
      </c>
      <c r="J507" s="5" t="s">
        <v>1191</v>
      </c>
      <c r="K507" s="5" t="s">
        <v>4</v>
      </c>
      <c r="L507" s="5" t="s">
        <v>12737</v>
      </c>
      <c r="M507" s="15" t="s">
        <v>42</v>
      </c>
      <c r="N507" s="15" t="s">
        <v>1190</v>
      </c>
      <c r="O507" s="15" t="s">
        <v>1317</v>
      </c>
      <c r="P507" s="15" t="s">
        <v>1627</v>
      </c>
      <c r="Q507" s="15" t="s">
        <v>22807</v>
      </c>
      <c r="R507" s="15" t="s">
        <v>15912</v>
      </c>
      <c r="S507" s="15">
        <v>27371333</v>
      </c>
      <c r="T507" s="15"/>
      <c r="U507" s="15" t="s">
        <v>14636</v>
      </c>
      <c r="V507" s="15" t="s">
        <v>9487</v>
      </c>
      <c r="W507" s="4"/>
      <c r="X507" s="4" t="s">
        <v>41</v>
      </c>
      <c r="Y507" s="4" t="s">
        <v>1628</v>
      </c>
      <c r="Z507" s="4"/>
      <c r="AB507" s="25"/>
      <c r="AC507" s="25"/>
      <c r="AD507" s="25"/>
    </row>
    <row r="508" spans="1:30" x14ac:dyDescent="0.35">
      <c r="A508" s="15" t="s">
        <v>9449</v>
      </c>
      <c r="B508" s="15" t="s">
        <v>1656</v>
      </c>
      <c r="D508" s="15" t="s">
        <v>7044</v>
      </c>
      <c r="E508" s="15" t="s">
        <v>1630</v>
      </c>
      <c r="F508" s="15" t="s">
        <v>1631</v>
      </c>
      <c r="G508" s="5" t="s">
        <v>1190</v>
      </c>
      <c r="H508" s="5" t="s">
        <v>8</v>
      </c>
      <c r="I508" s="5" t="s">
        <v>41</v>
      </c>
      <c r="J508" s="5" t="s">
        <v>1191</v>
      </c>
      <c r="K508" s="5" t="s">
        <v>7</v>
      </c>
      <c r="L508" s="5" t="s">
        <v>12740</v>
      </c>
      <c r="M508" s="15" t="s">
        <v>42</v>
      </c>
      <c r="N508" s="15" t="s">
        <v>1190</v>
      </c>
      <c r="O508" s="15" t="s">
        <v>1613</v>
      </c>
      <c r="P508" s="15" t="s">
        <v>1631</v>
      </c>
      <c r="Q508" s="15" t="s">
        <v>22807</v>
      </c>
      <c r="R508" s="15" t="s">
        <v>9493</v>
      </c>
      <c r="S508" s="15">
        <v>27370165</v>
      </c>
      <c r="T508" s="15"/>
      <c r="U508" s="15" t="s">
        <v>14637</v>
      </c>
      <c r="V508" s="15" t="s">
        <v>9494</v>
      </c>
      <c r="W508" s="4"/>
      <c r="X508" s="4" t="s">
        <v>41</v>
      </c>
      <c r="Y508" s="4" t="s">
        <v>1632</v>
      </c>
      <c r="Z508" s="4"/>
      <c r="AB508" s="25"/>
      <c r="AC508" s="25"/>
      <c r="AD508" s="25"/>
    </row>
    <row r="509" spans="1:30" x14ac:dyDescent="0.35">
      <c r="A509" s="15" t="s">
        <v>1457</v>
      </c>
      <c r="B509" s="15" t="s">
        <v>1456</v>
      </c>
      <c r="D509" s="15" t="s">
        <v>7045</v>
      </c>
      <c r="E509" s="15" t="s">
        <v>1634</v>
      </c>
      <c r="F509" s="15" t="s">
        <v>805</v>
      </c>
      <c r="G509" s="5" t="s">
        <v>1190</v>
      </c>
      <c r="H509" s="5" t="s">
        <v>8</v>
      </c>
      <c r="I509" s="5" t="s">
        <v>41</v>
      </c>
      <c r="J509" s="5" t="s">
        <v>1191</v>
      </c>
      <c r="K509" s="5" t="s">
        <v>7</v>
      </c>
      <c r="L509" s="5" t="s">
        <v>12740</v>
      </c>
      <c r="M509" s="15" t="s">
        <v>42</v>
      </c>
      <c r="N509" s="15" t="s">
        <v>1190</v>
      </c>
      <c r="O509" s="15" t="s">
        <v>1613</v>
      </c>
      <c r="P509" s="15" t="s">
        <v>805</v>
      </c>
      <c r="Q509" s="15" t="s">
        <v>22807</v>
      </c>
      <c r="R509" s="15" t="s">
        <v>20146</v>
      </c>
      <c r="S509" s="15">
        <v>27371086</v>
      </c>
      <c r="T509" s="15"/>
      <c r="U509" s="15" t="s">
        <v>15908</v>
      </c>
      <c r="V509" s="15" t="s">
        <v>9446</v>
      </c>
      <c r="W509" s="4"/>
      <c r="X509" s="4" t="s">
        <v>41</v>
      </c>
      <c r="Y509" s="4" t="s">
        <v>761</v>
      </c>
      <c r="Z509" s="4"/>
      <c r="AB509" s="25"/>
      <c r="AC509" s="25"/>
      <c r="AD509" s="25"/>
    </row>
    <row r="510" spans="1:30" x14ac:dyDescent="0.35">
      <c r="A510" s="15" t="s">
        <v>9452</v>
      </c>
      <c r="B510" s="15" t="s">
        <v>1946</v>
      </c>
      <c r="D510" s="15" t="s">
        <v>1635</v>
      </c>
      <c r="E510" s="15" t="s">
        <v>1636</v>
      </c>
      <c r="F510" s="15" t="s">
        <v>4504</v>
      </c>
      <c r="G510" s="5" t="s">
        <v>1190</v>
      </c>
      <c r="H510" s="5" t="s">
        <v>8</v>
      </c>
      <c r="I510" s="5" t="s">
        <v>41</v>
      </c>
      <c r="J510" s="5" t="s">
        <v>1191</v>
      </c>
      <c r="K510" s="5" t="s">
        <v>7</v>
      </c>
      <c r="L510" s="5" t="s">
        <v>12740</v>
      </c>
      <c r="M510" s="15" t="s">
        <v>42</v>
      </c>
      <c r="N510" s="15" t="s">
        <v>1190</v>
      </c>
      <c r="O510" s="15" t="s">
        <v>1613</v>
      </c>
      <c r="P510" s="15" t="s">
        <v>77</v>
      </c>
      <c r="Q510" s="15" t="s">
        <v>22807</v>
      </c>
      <c r="R510" s="15" t="s">
        <v>12271</v>
      </c>
      <c r="S510" s="15">
        <v>27371214</v>
      </c>
      <c r="T510" s="15"/>
      <c r="U510" s="15" t="s">
        <v>14638</v>
      </c>
      <c r="V510" s="15" t="s">
        <v>1637</v>
      </c>
      <c r="W510" s="4"/>
      <c r="X510" s="4" t="s">
        <v>41</v>
      </c>
      <c r="Y510" s="4" t="s">
        <v>1638</v>
      </c>
      <c r="Z510" s="4"/>
      <c r="AB510" s="25" t="s">
        <v>21118</v>
      </c>
      <c r="AC510" s="25"/>
      <c r="AD510" s="25"/>
    </row>
    <row r="511" spans="1:30" x14ac:dyDescent="0.35">
      <c r="A511" s="15" t="s">
        <v>1462</v>
      </c>
      <c r="B511" s="15" t="s">
        <v>1461</v>
      </c>
      <c r="D511" s="15" t="s">
        <v>1640</v>
      </c>
      <c r="E511" s="15" t="s">
        <v>9278</v>
      </c>
      <c r="F511" s="15" t="s">
        <v>9279</v>
      </c>
      <c r="G511" s="5" t="s">
        <v>1190</v>
      </c>
      <c r="H511" s="5" t="s">
        <v>8</v>
      </c>
      <c r="I511" s="5" t="s">
        <v>41</v>
      </c>
      <c r="J511" s="5" t="s">
        <v>1191</v>
      </c>
      <c r="K511" s="5" t="s">
        <v>7</v>
      </c>
      <c r="L511" s="5" t="s">
        <v>12740</v>
      </c>
      <c r="M511" s="15" t="s">
        <v>42</v>
      </c>
      <c r="N511" s="15" t="s">
        <v>1190</v>
      </c>
      <c r="O511" s="15" t="s">
        <v>1613</v>
      </c>
      <c r="P511" s="15" t="s">
        <v>9279</v>
      </c>
      <c r="Q511" s="15" t="s">
        <v>22807</v>
      </c>
      <c r="R511" s="15" t="s">
        <v>19330</v>
      </c>
      <c r="S511" s="15">
        <v>71216881</v>
      </c>
      <c r="T511" s="15">
        <v>83340627</v>
      </c>
      <c r="U511" s="15" t="s">
        <v>14639</v>
      </c>
      <c r="V511" s="15" t="s">
        <v>9280</v>
      </c>
      <c r="W511" s="4"/>
      <c r="X511" s="4" t="s">
        <v>41</v>
      </c>
      <c r="Y511" s="4" t="s">
        <v>7932</v>
      </c>
      <c r="Z511" s="4"/>
      <c r="AB511" s="25"/>
      <c r="AC511" s="25"/>
      <c r="AD511" s="25"/>
    </row>
    <row r="512" spans="1:30" x14ac:dyDescent="0.35">
      <c r="A512" s="15" t="s">
        <v>1544</v>
      </c>
      <c r="B512" s="15" t="s">
        <v>7037</v>
      </c>
      <c r="D512" s="15" t="s">
        <v>1641</v>
      </c>
      <c r="E512" s="15" t="s">
        <v>1642</v>
      </c>
      <c r="F512" s="15" t="s">
        <v>1643</v>
      </c>
      <c r="G512" s="5" t="s">
        <v>1190</v>
      </c>
      <c r="H512" s="5" t="s">
        <v>8</v>
      </c>
      <c r="I512" s="5" t="s">
        <v>41</v>
      </c>
      <c r="J512" s="5" t="s">
        <v>1191</v>
      </c>
      <c r="K512" s="5" t="s">
        <v>17</v>
      </c>
      <c r="L512" s="5" t="s">
        <v>15650</v>
      </c>
      <c r="M512" s="15" t="s">
        <v>42</v>
      </c>
      <c r="N512" s="15" t="s">
        <v>1190</v>
      </c>
      <c r="O512" s="15" t="s">
        <v>100</v>
      </c>
      <c r="P512" s="15" t="s">
        <v>1643</v>
      </c>
      <c r="Q512" s="15" t="s">
        <v>22807</v>
      </c>
      <c r="R512" s="15" t="s">
        <v>14640</v>
      </c>
      <c r="S512" s="15">
        <v>71216879</v>
      </c>
      <c r="T512" s="15"/>
      <c r="U512" s="15" t="s">
        <v>14641</v>
      </c>
      <c r="V512" s="15" t="s">
        <v>9311</v>
      </c>
      <c r="W512" s="4"/>
      <c r="X512" s="4" t="s">
        <v>41</v>
      </c>
      <c r="Y512" s="4" t="s">
        <v>1644</v>
      </c>
      <c r="Z512" s="4"/>
      <c r="AB512" s="25" t="s">
        <v>21118</v>
      </c>
      <c r="AC512" s="25"/>
      <c r="AD512" s="25"/>
    </row>
    <row r="513" spans="1:30" x14ac:dyDescent="0.35">
      <c r="A513" s="15" t="s">
        <v>9456</v>
      </c>
      <c r="B513" s="15" t="s">
        <v>1739</v>
      </c>
      <c r="D513" s="15" t="s">
        <v>1646</v>
      </c>
      <c r="E513" s="15" t="s">
        <v>1647</v>
      </c>
      <c r="F513" s="15" t="s">
        <v>231</v>
      </c>
      <c r="G513" s="5" t="s">
        <v>1190</v>
      </c>
      <c r="H513" s="5" t="s">
        <v>8</v>
      </c>
      <c r="I513" s="5" t="s">
        <v>41</v>
      </c>
      <c r="J513" s="5" t="s">
        <v>1191</v>
      </c>
      <c r="K513" s="5" t="s">
        <v>17</v>
      </c>
      <c r="L513" s="5" t="s">
        <v>15650</v>
      </c>
      <c r="M513" s="15" t="s">
        <v>42</v>
      </c>
      <c r="N513" s="15" t="s">
        <v>1190</v>
      </c>
      <c r="O513" s="15" t="s">
        <v>100</v>
      </c>
      <c r="P513" s="15" t="s">
        <v>231</v>
      </c>
      <c r="Q513" s="15" t="s">
        <v>22807</v>
      </c>
      <c r="R513" s="15" t="s">
        <v>21883</v>
      </c>
      <c r="S513" s="15">
        <v>27370313</v>
      </c>
      <c r="T513" s="15"/>
      <c r="U513" s="15" t="s">
        <v>14642</v>
      </c>
      <c r="V513" s="15" t="s">
        <v>9540</v>
      </c>
      <c r="W513" s="4"/>
      <c r="X513" s="4" t="s">
        <v>41</v>
      </c>
      <c r="Y513" s="4" t="s">
        <v>1648</v>
      </c>
      <c r="Z513" s="4"/>
      <c r="AB513" s="25" t="s">
        <v>21118</v>
      </c>
      <c r="AC513" s="25"/>
      <c r="AD513" s="25"/>
    </row>
    <row r="514" spans="1:30" x14ac:dyDescent="0.35">
      <c r="A514" s="15" t="s">
        <v>1363</v>
      </c>
      <c r="B514" s="15" t="s">
        <v>304</v>
      </c>
      <c r="D514" s="15" t="s">
        <v>1650</v>
      </c>
      <c r="E514" s="15" t="s">
        <v>9365</v>
      </c>
      <c r="F514" s="15" t="s">
        <v>1651</v>
      </c>
      <c r="G514" s="5" t="s">
        <v>1190</v>
      </c>
      <c r="H514" s="5" t="s">
        <v>8</v>
      </c>
      <c r="I514" s="5" t="s">
        <v>41</v>
      </c>
      <c r="J514" s="5" t="s">
        <v>1191</v>
      </c>
      <c r="K514" s="5" t="s">
        <v>4</v>
      </c>
      <c r="L514" s="5" t="s">
        <v>12737</v>
      </c>
      <c r="M514" s="15" t="s">
        <v>42</v>
      </c>
      <c r="N514" s="15" t="s">
        <v>1190</v>
      </c>
      <c r="O514" s="15" t="s">
        <v>1317</v>
      </c>
      <c r="P514" s="15" t="s">
        <v>1651</v>
      </c>
      <c r="Q514" s="15" t="s">
        <v>22807</v>
      </c>
      <c r="R514" s="15" t="s">
        <v>21884</v>
      </c>
      <c r="S514" s="15">
        <v>87271665</v>
      </c>
      <c r="T514" s="15"/>
      <c r="U514" s="15" t="s">
        <v>14643</v>
      </c>
      <c r="V514" s="15" t="s">
        <v>9366</v>
      </c>
      <c r="W514" s="4"/>
      <c r="X514" s="4" t="s">
        <v>41</v>
      </c>
      <c r="Y514" s="4" t="s">
        <v>7379</v>
      </c>
      <c r="Z514" s="4"/>
      <c r="AB514" s="25" t="s">
        <v>21118</v>
      </c>
      <c r="AC514" s="25"/>
      <c r="AD514" s="25"/>
    </row>
    <row r="515" spans="1:30" x14ac:dyDescent="0.35">
      <c r="A515" s="15" t="s">
        <v>1736</v>
      </c>
      <c r="B515" s="15" t="s">
        <v>1735</v>
      </c>
      <c r="D515" s="15" t="s">
        <v>1652</v>
      </c>
      <c r="E515" s="15" t="s">
        <v>1653</v>
      </c>
      <c r="F515" s="15" t="s">
        <v>1109</v>
      </c>
      <c r="G515" s="5" t="s">
        <v>1190</v>
      </c>
      <c r="H515" s="5" t="s">
        <v>8</v>
      </c>
      <c r="I515" s="5" t="s">
        <v>41</v>
      </c>
      <c r="J515" s="5" t="s">
        <v>1191</v>
      </c>
      <c r="K515" s="5" t="s">
        <v>7</v>
      </c>
      <c r="L515" s="5" t="s">
        <v>12740</v>
      </c>
      <c r="M515" s="15" t="s">
        <v>42</v>
      </c>
      <c r="N515" s="15" t="s">
        <v>1190</v>
      </c>
      <c r="O515" s="15" t="s">
        <v>1613</v>
      </c>
      <c r="P515" s="15" t="s">
        <v>1109</v>
      </c>
      <c r="Q515" s="15" t="s">
        <v>22807</v>
      </c>
      <c r="R515" s="15" t="s">
        <v>1654</v>
      </c>
      <c r="S515" s="15">
        <v>27370104</v>
      </c>
      <c r="T515" s="15"/>
      <c r="U515" s="15" t="s">
        <v>14644</v>
      </c>
      <c r="V515" s="15" t="s">
        <v>9560</v>
      </c>
      <c r="W515" s="4"/>
      <c r="X515" s="4" t="s">
        <v>41</v>
      </c>
      <c r="Y515" s="4" t="s">
        <v>1655</v>
      </c>
      <c r="Z515" s="4"/>
      <c r="AB515" s="25"/>
      <c r="AC515" s="25"/>
      <c r="AD515" s="25"/>
    </row>
    <row r="516" spans="1:30" x14ac:dyDescent="0.35">
      <c r="A516" s="15" t="s">
        <v>1482</v>
      </c>
      <c r="B516" s="15" t="s">
        <v>966</v>
      </c>
      <c r="D516" s="15" t="s">
        <v>1657</v>
      </c>
      <c r="E516" s="15" t="s">
        <v>9593</v>
      </c>
      <c r="F516" s="15" t="s">
        <v>9594</v>
      </c>
      <c r="G516" s="5" t="s">
        <v>1190</v>
      </c>
      <c r="H516" s="5" t="s">
        <v>8</v>
      </c>
      <c r="I516" s="5" t="s">
        <v>41</v>
      </c>
      <c r="J516" s="5" t="s">
        <v>1191</v>
      </c>
      <c r="K516" s="5" t="s">
        <v>7</v>
      </c>
      <c r="L516" s="5" t="s">
        <v>12740</v>
      </c>
      <c r="M516" s="15" t="s">
        <v>42</v>
      </c>
      <c r="N516" s="15" t="s">
        <v>1190</v>
      </c>
      <c r="O516" s="15" t="s">
        <v>1613</v>
      </c>
      <c r="P516" s="15" t="s">
        <v>9594</v>
      </c>
      <c r="Q516" s="15" t="s">
        <v>22807</v>
      </c>
      <c r="R516" s="15" t="s">
        <v>19941</v>
      </c>
      <c r="S516" s="15">
        <v>44039974</v>
      </c>
      <c r="T516" s="15"/>
      <c r="U516" s="15" t="s">
        <v>14645</v>
      </c>
      <c r="V516" s="15" t="s">
        <v>9595</v>
      </c>
      <c r="W516" s="4"/>
      <c r="X516" s="4" t="s">
        <v>41</v>
      </c>
      <c r="Y516" s="4" t="s">
        <v>11491</v>
      </c>
      <c r="Z516" s="4"/>
      <c r="AB516" s="25"/>
      <c r="AC516" s="25"/>
      <c r="AD516" s="25"/>
    </row>
    <row r="517" spans="1:30" x14ac:dyDescent="0.35">
      <c r="A517" s="15" t="s">
        <v>1466</v>
      </c>
      <c r="B517" s="15" t="s">
        <v>1465</v>
      </c>
      <c r="D517" s="15" t="s">
        <v>1658</v>
      </c>
      <c r="E517" s="15" t="s">
        <v>1659</v>
      </c>
      <c r="F517" s="15" t="s">
        <v>1660</v>
      </c>
      <c r="G517" s="5" t="s">
        <v>1190</v>
      </c>
      <c r="H517" s="5" t="s">
        <v>8</v>
      </c>
      <c r="I517" s="5" t="s">
        <v>41</v>
      </c>
      <c r="J517" s="5" t="s">
        <v>1191</v>
      </c>
      <c r="K517" s="5" t="s">
        <v>4</v>
      </c>
      <c r="L517" s="5" t="s">
        <v>12737</v>
      </c>
      <c r="M517" s="15" t="s">
        <v>42</v>
      </c>
      <c r="N517" s="15" t="s">
        <v>1190</v>
      </c>
      <c r="O517" s="15" t="s">
        <v>1317</v>
      </c>
      <c r="P517" s="15" t="s">
        <v>1660</v>
      </c>
      <c r="Q517" s="15" t="s">
        <v>22807</v>
      </c>
      <c r="R517" s="15" t="s">
        <v>17499</v>
      </c>
      <c r="S517" s="15">
        <v>27371122</v>
      </c>
      <c r="T517" s="15"/>
      <c r="U517" s="15" t="s">
        <v>21885</v>
      </c>
      <c r="V517" s="15" t="s">
        <v>22985</v>
      </c>
      <c r="W517" s="4"/>
      <c r="X517" s="4" t="s">
        <v>41</v>
      </c>
      <c r="Y517" s="4" t="s">
        <v>1661</v>
      </c>
      <c r="Z517" s="4"/>
      <c r="AB517" s="25"/>
      <c r="AC517" s="25"/>
      <c r="AD517" s="25"/>
    </row>
    <row r="518" spans="1:30" x14ac:dyDescent="0.35">
      <c r="A518" s="15" t="s">
        <v>9460</v>
      </c>
      <c r="B518" s="15" t="s">
        <v>8279</v>
      </c>
      <c r="D518" s="15" t="s">
        <v>1663</v>
      </c>
      <c r="E518" s="15" t="s">
        <v>9544</v>
      </c>
      <c r="F518" s="15" t="s">
        <v>9545</v>
      </c>
      <c r="G518" s="5" t="s">
        <v>1190</v>
      </c>
      <c r="H518" s="5" t="s">
        <v>8</v>
      </c>
      <c r="I518" s="5" t="s">
        <v>41</v>
      </c>
      <c r="J518" s="5" t="s">
        <v>1191</v>
      </c>
      <c r="K518" s="5" t="s">
        <v>7</v>
      </c>
      <c r="L518" s="5" t="s">
        <v>12740</v>
      </c>
      <c r="M518" s="15" t="s">
        <v>42</v>
      </c>
      <c r="N518" s="15" t="s">
        <v>1190</v>
      </c>
      <c r="O518" s="15" t="s">
        <v>1613</v>
      </c>
      <c r="P518" s="15" t="s">
        <v>1491</v>
      </c>
      <c r="Q518" s="15" t="s">
        <v>22807</v>
      </c>
      <c r="R518" s="15" t="s">
        <v>17517</v>
      </c>
      <c r="S518" s="15">
        <v>44047010</v>
      </c>
      <c r="T518" s="15"/>
      <c r="U518" s="15" t="s">
        <v>15910</v>
      </c>
      <c r="V518" s="15" t="s">
        <v>9546</v>
      </c>
      <c r="W518" s="4"/>
      <c r="X518" s="4" t="s">
        <v>41</v>
      </c>
      <c r="Y518" s="4" t="s">
        <v>7665</v>
      </c>
      <c r="Z518" s="4"/>
      <c r="AB518" s="25"/>
      <c r="AC518" s="25"/>
      <c r="AD518" s="25"/>
    </row>
    <row r="519" spans="1:30" x14ac:dyDescent="0.35">
      <c r="A519" s="15" t="s">
        <v>1289</v>
      </c>
      <c r="B519" s="15" t="s">
        <v>1288</v>
      </c>
      <c r="D519" s="15" t="s">
        <v>7046</v>
      </c>
      <c r="E519" s="15" t="s">
        <v>1664</v>
      </c>
      <c r="F519" s="15" t="s">
        <v>13240</v>
      </c>
      <c r="G519" s="5" t="s">
        <v>1190</v>
      </c>
      <c r="H519" s="5" t="s">
        <v>8</v>
      </c>
      <c r="I519" s="5" t="s">
        <v>41</v>
      </c>
      <c r="J519" s="5" t="s">
        <v>1191</v>
      </c>
      <c r="K519" s="5" t="s">
        <v>7</v>
      </c>
      <c r="L519" s="5" t="s">
        <v>12740</v>
      </c>
      <c r="M519" s="15" t="s">
        <v>42</v>
      </c>
      <c r="N519" s="15" t="s">
        <v>1190</v>
      </c>
      <c r="O519" s="15" t="s">
        <v>1613</v>
      </c>
      <c r="P519" s="15" t="s">
        <v>165</v>
      </c>
      <c r="Q519" s="15" t="s">
        <v>22807</v>
      </c>
      <c r="R519" s="15" t="s">
        <v>21882</v>
      </c>
      <c r="S519" s="15">
        <v>27370182</v>
      </c>
      <c r="T519" s="15">
        <v>27370025</v>
      </c>
      <c r="U519" s="15" t="s">
        <v>14646</v>
      </c>
      <c r="V519" s="15" t="s">
        <v>477</v>
      </c>
      <c r="W519" s="4"/>
      <c r="X519" s="4" t="s">
        <v>41</v>
      </c>
      <c r="Y519" s="4" t="s">
        <v>1290</v>
      </c>
      <c r="Z519" s="4"/>
      <c r="AB519" s="25"/>
      <c r="AC519" s="25"/>
      <c r="AD519" s="25"/>
    </row>
    <row r="520" spans="1:30" x14ac:dyDescent="0.35">
      <c r="A520" s="15" t="s">
        <v>9464</v>
      </c>
      <c r="B520" s="15" t="s">
        <v>1679</v>
      </c>
      <c r="D520" s="15" t="s">
        <v>7883</v>
      </c>
      <c r="E520" s="15" t="s">
        <v>1665</v>
      </c>
      <c r="F520" s="15" t="s">
        <v>1666</v>
      </c>
      <c r="G520" s="5" t="s">
        <v>1190</v>
      </c>
      <c r="H520" s="5" t="s">
        <v>8</v>
      </c>
      <c r="I520" s="5" t="s">
        <v>41</v>
      </c>
      <c r="J520" s="5" t="s">
        <v>1191</v>
      </c>
      <c r="K520" s="5" t="s">
        <v>7</v>
      </c>
      <c r="L520" s="5" t="s">
        <v>12740</v>
      </c>
      <c r="M520" s="15" t="s">
        <v>42</v>
      </c>
      <c r="N520" s="15" t="s">
        <v>1190</v>
      </c>
      <c r="O520" s="15" t="s">
        <v>1613</v>
      </c>
      <c r="P520" s="15" t="s">
        <v>1666</v>
      </c>
      <c r="Q520" s="15" t="s">
        <v>22807</v>
      </c>
      <c r="R520" s="15" t="s">
        <v>19940</v>
      </c>
      <c r="S520" s="15">
        <v>71219358</v>
      </c>
      <c r="T520" s="15"/>
      <c r="U520" s="15" t="s">
        <v>14647</v>
      </c>
      <c r="V520" s="15" t="s">
        <v>9469</v>
      </c>
      <c r="W520" s="4"/>
      <c r="X520" s="4" t="s">
        <v>41</v>
      </c>
      <c r="Y520" s="4" t="s">
        <v>1667</v>
      </c>
      <c r="Z520" s="4"/>
      <c r="AB520" s="25"/>
      <c r="AC520" s="25"/>
      <c r="AD520" s="25"/>
    </row>
    <row r="521" spans="1:30" x14ac:dyDescent="0.35">
      <c r="A521" s="15" t="s">
        <v>1546</v>
      </c>
      <c r="B521" s="15" t="s">
        <v>7038</v>
      </c>
      <c r="D521" s="15" t="s">
        <v>8204</v>
      </c>
      <c r="E521" s="15" t="s">
        <v>8203</v>
      </c>
      <c r="F521" s="15" t="s">
        <v>959</v>
      </c>
      <c r="G521" s="5" t="s">
        <v>1190</v>
      </c>
      <c r="H521" s="5" t="s">
        <v>8</v>
      </c>
      <c r="I521" s="5" t="s">
        <v>41</v>
      </c>
      <c r="J521" s="5" t="s">
        <v>1191</v>
      </c>
      <c r="K521" s="5" t="s">
        <v>7</v>
      </c>
      <c r="L521" s="5" t="s">
        <v>12740</v>
      </c>
      <c r="M521" s="15" t="s">
        <v>42</v>
      </c>
      <c r="N521" s="15" t="s">
        <v>1190</v>
      </c>
      <c r="O521" s="15" t="s">
        <v>1613</v>
      </c>
      <c r="P521" s="15" t="s">
        <v>959</v>
      </c>
      <c r="Q521" s="15" t="s">
        <v>22807</v>
      </c>
      <c r="R521" s="15" t="s">
        <v>19328</v>
      </c>
      <c r="S521" s="15">
        <v>44047009</v>
      </c>
      <c r="T521" s="15"/>
      <c r="U521" s="15" t="s">
        <v>14648</v>
      </c>
      <c r="V521" s="15" t="s">
        <v>18636</v>
      </c>
      <c r="W521" s="4"/>
      <c r="X521" s="4" t="s">
        <v>41</v>
      </c>
      <c r="Y521" s="4" t="s">
        <v>7556</v>
      </c>
      <c r="Z521" s="4"/>
      <c r="AB521" s="25"/>
      <c r="AC521" s="25"/>
      <c r="AD521" s="25"/>
    </row>
    <row r="522" spans="1:30" x14ac:dyDescent="0.35">
      <c r="A522" s="15" t="s">
        <v>9466</v>
      </c>
      <c r="B522" s="15" t="s">
        <v>1308</v>
      </c>
      <c r="D522" s="15" t="s">
        <v>1669</v>
      </c>
      <c r="E522" s="15" t="s">
        <v>9665</v>
      </c>
      <c r="F522" s="15" t="s">
        <v>1670</v>
      </c>
      <c r="G522" s="5" t="s">
        <v>1190</v>
      </c>
      <c r="H522" s="5" t="s">
        <v>8</v>
      </c>
      <c r="I522" s="5" t="s">
        <v>41</v>
      </c>
      <c r="J522" s="5" t="s">
        <v>1191</v>
      </c>
      <c r="K522" s="5" t="s">
        <v>7</v>
      </c>
      <c r="L522" s="5" t="s">
        <v>12740</v>
      </c>
      <c r="M522" s="15" t="s">
        <v>42</v>
      </c>
      <c r="N522" s="15" t="s">
        <v>1190</v>
      </c>
      <c r="O522" s="15" t="s">
        <v>1613</v>
      </c>
      <c r="P522" s="15" t="s">
        <v>1670</v>
      </c>
      <c r="Q522" s="15" t="s">
        <v>22807</v>
      </c>
      <c r="R522" s="15" t="s">
        <v>9666</v>
      </c>
      <c r="S522" s="15"/>
      <c r="T522" s="15"/>
      <c r="U522" s="15" t="s">
        <v>15913</v>
      </c>
      <c r="V522" s="15" t="s">
        <v>19329</v>
      </c>
      <c r="W522" s="4"/>
      <c r="X522" s="4" t="s">
        <v>41</v>
      </c>
      <c r="Y522" s="4" t="s">
        <v>12459</v>
      </c>
      <c r="Z522" s="4"/>
      <c r="AB522" s="25"/>
      <c r="AC522" s="25"/>
      <c r="AD522" s="25"/>
    </row>
    <row r="523" spans="1:30" x14ac:dyDescent="0.35">
      <c r="A523" s="15" t="s">
        <v>1591</v>
      </c>
      <c r="B523" s="15" t="s">
        <v>956</v>
      </c>
      <c r="D523" s="15" t="s">
        <v>1671</v>
      </c>
      <c r="E523" s="15" t="s">
        <v>9672</v>
      </c>
      <c r="F523" s="15" t="s">
        <v>1672</v>
      </c>
      <c r="G523" s="5" t="s">
        <v>1190</v>
      </c>
      <c r="H523" s="5" t="s">
        <v>8</v>
      </c>
      <c r="I523" s="5" t="s">
        <v>41</v>
      </c>
      <c r="J523" s="5" t="s">
        <v>1191</v>
      </c>
      <c r="K523" s="5" t="s">
        <v>17</v>
      </c>
      <c r="L523" s="5" t="s">
        <v>15650</v>
      </c>
      <c r="M523" s="15" t="s">
        <v>42</v>
      </c>
      <c r="N523" s="15" t="s">
        <v>1190</v>
      </c>
      <c r="O523" s="15" t="s">
        <v>100</v>
      </c>
      <c r="P523" s="15" t="s">
        <v>536</v>
      </c>
      <c r="Q523" s="15" t="s">
        <v>22807</v>
      </c>
      <c r="R523" s="15" t="s">
        <v>21886</v>
      </c>
      <c r="S523" s="15">
        <v>71219356</v>
      </c>
      <c r="T523" s="15"/>
      <c r="U523" s="15" t="s">
        <v>14649</v>
      </c>
      <c r="V523" s="15" t="s">
        <v>9673</v>
      </c>
      <c r="W523" s="4"/>
      <c r="X523" s="4" t="s">
        <v>41</v>
      </c>
      <c r="Y523" s="4" t="s">
        <v>7938</v>
      </c>
      <c r="Z523" s="4"/>
      <c r="AB523" s="25"/>
      <c r="AC523" s="25"/>
      <c r="AD523" s="25"/>
    </row>
    <row r="524" spans="1:30" x14ac:dyDescent="0.35">
      <c r="A524" s="15" t="s">
        <v>1551</v>
      </c>
      <c r="B524" s="15" t="s">
        <v>1550</v>
      </c>
      <c r="D524" s="15" t="s">
        <v>1673</v>
      </c>
      <c r="E524" s="15" t="s">
        <v>1674</v>
      </c>
      <c r="F524" s="15" t="s">
        <v>1675</v>
      </c>
      <c r="G524" s="5" t="s">
        <v>1190</v>
      </c>
      <c r="H524" s="5" t="s">
        <v>10</v>
      </c>
      <c r="I524" s="5" t="s">
        <v>41</v>
      </c>
      <c r="J524" s="5" t="s">
        <v>1191</v>
      </c>
      <c r="K524" s="5" t="s">
        <v>8</v>
      </c>
      <c r="L524" s="5" t="s">
        <v>12741</v>
      </c>
      <c r="M524" s="15" t="s">
        <v>42</v>
      </c>
      <c r="N524" s="15" t="s">
        <v>1190</v>
      </c>
      <c r="O524" s="15" t="s">
        <v>1676</v>
      </c>
      <c r="P524" s="15" t="s">
        <v>1675</v>
      </c>
      <c r="Q524" s="15" t="s">
        <v>22807</v>
      </c>
      <c r="R524" s="15" t="s">
        <v>17518</v>
      </c>
      <c r="S524" s="15">
        <v>27360305</v>
      </c>
      <c r="T524" s="15"/>
      <c r="U524" s="15" t="s">
        <v>15914</v>
      </c>
      <c r="V524" s="15" t="s">
        <v>9359</v>
      </c>
      <c r="W524" s="4"/>
      <c r="X524" s="4" t="s">
        <v>41</v>
      </c>
      <c r="Y524" s="4" t="s">
        <v>1677</v>
      </c>
      <c r="Z524" s="4"/>
      <c r="AB524" s="25"/>
      <c r="AC524" s="25"/>
      <c r="AD524" s="25"/>
    </row>
    <row r="525" spans="1:30" x14ac:dyDescent="0.35">
      <c r="A525" s="15" t="s">
        <v>1665</v>
      </c>
      <c r="B525" s="15" t="s">
        <v>7883</v>
      </c>
      <c r="D525" s="15" t="s">
        <v>1679</v>
      </c>
      <c r="E525" s="15" t="s">
        <v>9464</v>
      </c>
      <c r="F525" s="15" t="s">
        <v>515</v>
      </c>
      <c r="G525" s="5" t="s">
        <v>1190</v>
      </c>
      <c r="H525" s="5" t="s">
        <v>10</v>
      </c>
      <c r="I525" s="5" t="s">
        <v>41</v>
      </c>
      <c r="J525" s="5" t="s">
        <v>1191</v>
      </c>
      <c r="K525" s="5" t="s">
        <v>8</v>
      </c>
      <c r="L525" s="5" t="s">
        <v>12741</v>
      </c>
      <c r="M525" s="15" t="s">
        <v>42</v>
      </c>
      <c r="N525" s="15" t="s">
        <v>1190</v>
      </c>
      <c r="O525" s="15" t="s">
        <v>1676</v>
      </c>
      <c r="P525" s="15" t="s">
        <v>515</v>
      </c>
      <c r="Q525" s="15" t="s">
        <v>22807</v>
      </c>
      <c r="R525" s="15" t="s">
        <v>21184</v>
      </c>
      <c r="S525" s="15">
        <v>71219489</v>
      </c>
      <c r="T525" s="15"/>
      <c r="U525" s="15" t="s">
        <v>18637</v>
      </c>
      <c r="V525" s="15" t="s">
        <v>14650</v>
      </c>
      <c r="W525" s="4"/>
      <c r="X525" s="4" t="s">
        <v>41</v>
      </c>
      <c r="Y525" s="4" t="s">
        <v>7699</v>
      </c>
      <c r="Z525" s="4"/>
      <c r="AB525" s="25"/>
      <c r="AC525" s="25"/>
      <c r="AD525" s="25"/>
    </row>
    <row r="526" spans="1:30" x14ac:dyDescent="0.35">
      <c r="A526" s="15" t="s">
        <v>1319</v>
      </c>
      <c r="B526" s="15" t="s">
        <v>7033</v>
      </c>
      <c r="D526" s="15" t="s">
        <v>1680</v>
      </c>
      <c r="E526" s="15" t="s">
        <v>1681</v>
      </c>
      <c r="F526" s="15" t="s">
        <v>5764</v>
      </c>
      <c r="G526" s="5" t="s">
        <v>1190</v>
      </c>
      <c r="H526" s="5" t="s">
        <v>10</v>
      </c>
      <c r="I526" s="5" t="s">
        <v>41</v>
      </c>
      <c r="J526" s="5" t="s">
        <v>1191</v>
      </c>
      <c r="K526" s="5" t="s">
        <v>17</v>
      </c>
      <c r="L526" s="5" t="s">
        <v>15650</v>
      </c>
      <c r="M526" s="15" t="s">
        <v>42</v>
      </c>
      <c r="N526" s="15" t="s">
        <v>1190</v>
      </c>
      <c r="O526" s="15" t="s">
        <v>100</v>
      </c>
      <c r="P526" s="15" t="s">
        <v>5764</v>
      </c>
      <c r="Q526" s="15" t="s">
        <v>22807</v>
      </c>
      <c r="R526" s="15" t="s">
        <v>21666</v>
      </c>
      <c r="S526" s="15"/>
      <c r="T526" s="15"/>
      <c r="U526" s="15" t="s">
        <v>14651</v>
      </c>
      <c r="V526" s="15" t="s">
        <v>9394</v>
      </c>
      <c r="W526" s="4"/>
      <c r="X526" s="4" t="s">
        <v>41</v>
      </c>
      <c r="Y526" s="4" t="s">
        <v>1682</v>
      </c>
      <c r="Z526" s="4"/>
      <c r="AB526" s="25"/>
      <c r="AC526" s="25"/>
      <c r="AD526" s="25"/>
    </row>
    <row r="527" spans="1:30" x14ac:dyDescent="0.35">
      <c r="A527" s="15" t="s">
        <v>1337</v>
      </c>
      <c r="B527" s="15" t="s">
        <v>7034</v>
      </c>
      <c r="D527" s="15" t="s">
        <v>1683</v>
      </c>
      <c r="E527" s="15" t="s">
        <v>9477</v>
      </c>
      <c r="F527" s="15" t="s">
        <v>2959</v>
      </c>
      <c r="G527" s="5" t="s">
        <v>1190</v>
      </c>
      <c r="H527" s="5" t="s">
        <v>10</v>
      </c>
      <c r="I527" s="5" t="s">
        <v>41</v>
      </c>
      <c r="J527" s="5" t="s">
        <v>1191</v>
      </c>
      <c r="K527" s="5" t="s">
        <v>8</v>
      </c>
      <c r="L527" s="5" t="s">
        <v>12741</v>
      </c>
      <c r="M527" s="15" t="s">
        <v>42</v>
      </c>
      <c r="N527" s="15" t="s">
        <v>1190</v>
      </c>
      <c r="O527" s="15" t="s">
        <v>1676</v>
      </c>
      <c r="P527" s="15" t="s">
        <v>2959</v>
      </c>
      <c r="Q527" s="15" t="s">
        <v>22807</v>
      </c>
      <c r="R527" s="15" t="s">
        <v>9299</v>
      </c>
      <c r="S527" s="15">
        <v>44047001</v>
      </c>
      <c r="T527" s="15"/>
      <c r="U527" s="15" t="s">
        <v>14652</v>
      </c>
      <c r="V527" s="15" t="s">
        <v>9478</v>
      </c>
      <c r="W527" s="4"/>
      <c r="X527" s="4"/>
      <c r="Y527" s="4"/>
      <c r="Z527" s="4"/>
      <c r="AB527" s="25"/>
      <c r="AC527" s="25"/>
      <c r="AD527" s="25"/>
    </row>
    <row r="528" spans="1:30" x14ac:dyDescent="0.35">
      <c r="A528" s="15" t="s">
        <v>1593</v>
      </c>
      <c r="B528" s="15" t="s">
        <v>7041</v>
      </c>
      <c r="D528" s="15" t="s">
        <v>1684</v>
      </c>
      <c r="E528" s="15" t="s">
        <v>1685</v>
      </c>
      <c r="F528" s="15" t="s">
        <v>1686</v>
      </c>
      <c r="G528" s="5" t="s">
        <v>1190</v>
      </c>
      <c r="H528" s="5" t="s">
        <v>10</v>
      </c>
      <c r="I528" s="5" t="s">
        <v>41</v>
      </c>
      <c r="J528" s="5" t="s">
        <v>1191</v>
      </c>
      <c r="K528" s="5" t="s">
        <v>8</v>
      </c>
      <c r="L528" s="5" t="s">
        <v>12741</v>
      </c>
      <c r="M528" s="15" t="s">
        <v>42</v>
      </c>
      <c r="N528" s="15" t="s">
        <v>1190</v>
      </c>
      <c r="O528" s="15" t="s">
        <v>1676</v>
      </c>
      <c r="P528" s="15" t="s">
        <v>1686</v>
      </c>
      <c r="Q528" s="15" t="s">
        <v>22807</v>
      </c>
      <c r="R528" s="15" t="s">
        <v>18638</v>
      </c>
      <c r="S528" s="15">
        <v>27360126</v>
      </c>
      <c r="T528" s="15"/>
      <c r="U528" s="15" t="s">
        <v>14653</v>
      </c>
      <c r="V528" s="15" t="s">
        <v>9471</v>
      </c>
      <c r="W528" s="4"/>
      <c r="X528" s="4" t="s">
        <v>41</v>
      </c>
      <c r="Y528" s="4" t="s">
        <v>1280</v>
      </c>
      <c r="Z528" s="4"/>
      <c r="AB528" s="25"/>
      <c r="AC528" s="25"/>
      <c r="AD528" s="25"/>
    </row>
    <row r="529" spans="1:30" x14ac:dyDescent="0.35">
      <c r="A529" s="15" t="s">
        <v>1685</v>
      </c>
      <c r="B529" s="15" t="s">
        <v>1684</v>
      </c>
      <c r="D529" s="15" t="s">
        <v>1688</v>
      </c>
      <c r="E529" s="15" t="s">
        <v>9508</v>
      </c>
      <c r="F529" s="15" t="s">
        <v>3187</v>
      </c>
      <c r="G529" s="5" t="s">
        <v>1190</v>
      </c>
      <c r="H529" s="5" t="s">
        <v>10</v>
      </c>
      <c r="I529" s="5" t="s">
        <v>41</v>
      </c>
      <c r="J529" s="5" t="s">
        <v>1191</v>
      </c>
      <c r="K529" s="5" t="s">
        <v>8</v>
      </c>
      <c r="L529" s="5" t="s">
        <v>12741</v>
      </c>
      <c r="M529" s="15" t="s">
        <v>42</v>
      </c>
      <c r="N529" s="15" t="s">
        <v>1190</v>
      </c>
      <c r="O529" s="15" t="s">
        <v>1676</v>
      </c>
      <c r="P529" s="15" t="s">
        <v>3187</v>
      </c>
      <c r="Q529" s="15" t="s">
        <v>22807</v>
      </c>
      <c r="R529" s="15" t="s">
        <v>21887</v>
      </c>
      <c r="S529" s="15">
        <v>44047002</v>
      </c>
      <c r="T529" s="15">
        <v>88061841</v>
      </c>
      <c r="U529" s="15" t="s">
        <v>15915</v>
      </c>
      <c r="V529" s="15" t="s">
        <v>9509</v>
      </c>
      <c r="W529" s="4"/>
      <c r="X529" s="4" t="s">
        <v>41</v>
      </c>
      <c r="Y529" s="4" t="s">
        <v>21888</v>
      </c>
      <c r="Z529" s="4"/>
      <c r="AB529" s="25"/>
      <c r="AC529" s="25"/>
      <c r="AD529" s="25"/>
    </row>
    <row r="530" spans="1:30" x14ac:dyDescent="0.35">
      <c r="A530" s="15" t="s">
        <v>8187</v>
      </c>
      <c r="B530" s="15" t="s">
        <v>1971</v>
      </c>
      <c r="D530" s="15" t="s">
        <v>1689</v>
      </c>
      <c r="E530" s="15" t="s">
        <v>1690</v>
      </c>
      <c r="F530" s="15" t="s">
        <v>948</v>
      </c>
      <c r="G530" s="5" t="s">
        <v>1190</v>
      </c>
      <c r="H530" s="5" t="s">
        <v>10</v>
      </c>
      <c r="I530" s="5" t="s">
        <v>41</v>
      </c>
      <c r="J530" s="5" t="s">
        <v>1191</v>
      </c>
      <c r="K530" s="5" t="s">
        <v>8</v>
      </c>
      <c r="L530" s="5" t="s">
        <v>12741</v>
      </c>
      <c r="M530" s="15" t="s">
        <v>42</v>
      </c>
      <c r="N530" s="15" t="s">
        <v>1190</v>
      </c>
      <c r="O530" s="15" t="s">
        <v>1676</v>
      </c>
      <c r="P530" s="15" t="s">
        <v>948</v>
      </c>
      <c r="Q530" s="15" t="s">
        <v>22807</v>
      </c>
      <c r="R530" s="15" t="s">
        <v>21185</v>
      </c>
      <c r="S530" s="15">
        <v>71219432</v>
      </c>
      <c r="T530" s="15"/>
      <c r="U530" s="15" t="s">
        <v>18639</v>
      </c>
      <c r="V530" s="15" t="s">
        <v>1064</v>
      </c>
      <c r="W530" s="4"/>
      <c r="X530" s="4" t="s">
        <v>41</v>
      </c>
      <c r="Y530" s="4" t="s">
        <v>1691</v>
      </c>
      <c r="Z530" s="4"/>
      <c r="AB530" s="25"/>
      <c r="AC530" s="25"/>
      <c r="AD530" s="25"/>
    </row>
    <row r="531" spans="1:30" x14ac:dyDescent="0.35">
      <c r="A531" s="15" t="s">
        <v>9474</v>
      </c>
      <c r="B531" s="15" t="s">
        <v>888</v>
      </c>
      <c r="D531" s="15" t="s">
        <v>1692</v>
      </c>
      <c r="E531" s="15" t="s">
        <v>9531</v>
      </c>
      <c r="F531" s="15" t="s">
        <v>1012</v>
      </c>
      <c r="G531" s="5" t="s">
        <v>1190</v>
      </c>
      <c r="H531" s="5" t="s">
        <v>10</v>
      </c>
      <c r="I531" s="5" t="s">
        <v>41</v>
      </c>
      <c r="J531" s="5" t="s">
        <v>1191</v>
      </c>
      <c r="K531" s="5" t="s">
        <v>17</v>
      </c>
      <c r="L531" s="5" t="s">
        <v>15650</v>
      </c>
      <c r="M531" s="15" t="s">
        <v>42</v>
      </c>
      <c r="N531" s="15" t="s">
        <v>1190</v>
      </c>
      <c r="O531" s="15" t="s">
        <v>100</v>
      </c>
      <c r="P531" s="15" t="s">
        <v>1012</v>
      </c>
      <c r="Q531" s="15" t="s">
        <v>22807</v>
      </c>
      <c r="R531" s="15" t="s">
        <v>19331</v>
      </c>
      <c r="S531" s="15">
        <v>44047008</v>
      </c>
      <c r="T531" s="15"/>
      <c r="U531" s="15" t="s">
        <v>14654</v>
      </c>
      <c r="V531" s="15" t="s">
        <v>14655</v>
      </c>
      <c r="W531" s="4"/>
      <c r="X531" s="4" t="s">
        <v>41</v>
      </c>
      <c r="Y531" s="4" t="s">
        <v>21889</v>
      </c>
      <c r="Z531" s="4"/>
      <c r="AB531" s="25"/>
      <c r="AC531" s="25"/>
      <c r="AD531" s="25"/>
    </row>
    <row r="532" spans="1:30" x14ac:dyDescent="0.35">
      <c r="A532" s="15" t="s">
        <v>9477</v>
      </c>
      <c r="B532" s="15" t="s">
        <v>1683</v>
      </c>
      <c r="D532" s="15" t="s">
        <v>1693</v>
      </c>
      <c r="E532" s="15" t="s">
        <v>1694</v>
      </c>
      <c r="F532" s="15" t="s">
        <v>17269</v>
      </c>
      <c r="G532" s="5" t="s">
        <v>1190</v>
      </c>
      <c r="H532" s="5" t="s">
        <v>10</v>
      </c>
      <c r="I532" s="5" t="s">
        <v>41</v>
      </c>
      <c r="J532" s="5" t="s">
        <v>1191</v>
      </c>
      <c r="K532" s="5" t="s">
        <v>17</v>
      </c>
      <c r="L532" s="5" t="s">
        <v>15650</v>
      </c>
      <c r="M532" s="15" t="s">
        <v>42</v>
      </c>
      <c r="N532" s="15" t="s">
        <v>1190</v>
      </c>
      <c r="O532" s="15" t="s">
        <v>100</v>
      </c>
      <c r="P532" s="15" t="s">
        <v>3295</v>
      </c>
      <c r="Q532" s="15" t="s">
        <v>22807</v>
      </c>
      <c r="R532" s="15" t="s">
        <v>21890</v>
      </c>
      <c r="S532" s="15">
        <v>44062498</v>
      </c>
      <c r="T532" s="15"/>
      <c r="U532" s="15" t="s">
        <v>18640</v>
      </c>
      <c r="V532" s="15" t="s">
        <v>14656</v>
      </c>
      <c r="W532" s="4"/>
      <c r="X532" s="4" t="s">
        <v>41</v>
      </c>
      <c r="Y532" s="4" t="s">
        <v>1695</v>
      </c>
      <c r="Z532" s="4"/>
      <c r="AB532" s="25"/>
      <c r="AC532" s="25"/>
      <c r="AD532" s="25"/>
    </row>
    <row r="533" spans="1:30" x14ac:dyDescent="0.35">
      <c r="A533" s="15" t="s">
        <v>1905</v>
      </c>
      <c r="B533" s="15" t="s">
        <v>1333</v>
      </c>
      <c r="D533" s="15" t="s">
        <v>1696</v>
      </c>
      <c r="E533" s="15" t="s">
        <v>9532</v>
      </c>
      <c r="F533" s="15" t="s">
        <v>9533</v>
      </c>
      <c r="G533" s="5" t="s">
        <v>1190</v>
      </c>
      <c r="H533" s="5" t="s">
        <v>10</v>
      </c>
      <c r="I533" s="5" t="s">
        <v>41</v>
      </c>
      <c r="J533" s="5" t="s">
        <v>1191</v>
      </c>
      <c r="K533" s="5" t="s">
        <v>8</v>
      </c>
      <c r="L533" s="5" t="s">
        <v>12741</v>
      </c>
      <c r="M533" s="15" t="s">
        <v>42</v>
      </c>
      <c r="N533" s="15" t="s">
        <v>1190</v>
      </c>
      <c r="O533" s="15" t="s">
        <v>1676</v>
      </c>
      <c r="P533" s="15" t="s">
        <v>9534</v>
      </c>
      <c r="Q533" s="15" t="s">
        <v>22807</v>
      </c>
      <c r="R533" s="15" t="s">
        <v>18645</v>
      </c>
      <c r="S533" s="15">
        <v>71219456</v>
      </c>
      <c r="T533" s="15"/>
      <c r="U533" s="15" t="s">
        <v>14657</v>
      </c>
      <c r="V533" s="15" t="s">
        <v>14658</v>
      </c>
      <c r="W533" s="4"/>
      <c r="X533" s="4"/>
      <c r="Y533" s="4"/>
      <c r="Z533" s="4"/>
      <c r="AB533" s="25"/>
      <c r="AC533" s="25"/>
      <c r="AD533" s="25"/>
    </row>
    <row r="534" spans="1:30" x14ac:dyDescent="0.35">
      <c r="A534" s="15" t="s">
        <v>1364</v>
      </c>
      <c r="B534" s="15" t="s">
        <v>299</v>
      </c>
      <c r="D534" s="15" t="s">
        <v>1697</v>
      </c>
      <c r="E534" s="15" t="s">
        <v>1698</v>
      </c>
      <c r="F534" s="15" t="s">
        <v>1699</v>
      </c>
      <c r="G534" s="5" t="s">
        <v>1190</v>
      </c>
      <c r="H534" s="5" t="s">
        <v>10</v>
      </c>
      <c r="I534" s="5" t="s">
        <v>41</v>
      </c>
      <c r="J534" s="5" t="s">
        <v>1191</v>
      </c>
      <c r="K534" s="5" t="s">
        <v>8</v>
      </c>
      <c r="L534" s="5" t="s">
        <v>12741</v>
      </c>
      <c r="M534" s="15" t="s">
        <v>42</v>
      </c>
      <c r="N534" s="15" t="s">
        <v>1190</v>
      </c>
      <c r="O534" s="15" t="s">
        <v>1676</v>
      </c>
      <c r="P534" s="15" t="s">
        <v>103</v>
      </c>
      <c r="Q534" s="15" t="s">
        <v>22807</v>
      </c>
      <c r="R534" s="15" t="s">
        <v>1700</v>
      </c>
      <c r="S534" s="15">
        <v>27360324</v>
      </c>
      <c r="T534" s="15">
        <v>44039973</v>
      </c>
      <c r="U534" s="15" t="s">
        <v>14659</v>
      </c>
      <c r="V534" s="15" t="s">
        <v>14660</v>
      </c>
      <c r="W534" s="4"/>
      <c r="X534" s="4" t="s">
        <v>41</v>
      </c>
      <c r="Y534" s="4" t="s">
        <v>1701</v>
      </c>
      <c r="Z534" s="4"/>
      <c r="AB534" s="25"/>
      <c r="AC534" s="25"/>
      <c r="AD534" s="25"/>
    </row>
    <row r="535" spans="1:30" x14ac:dyDescent="0.35">
      <c r="A535" s="15" t="s">
        <v>9481</v>
      </c>
      <c r="B535" s="15" t="s">
        <v>1890</v>
      </c>
      <c r="D535" s="15" t="s">
        <v>1702</v>
      </c>
      <c r="E535" s="15" t="s">
        <v>9542</v>
      </c>
      <c r="F535" s="15" t="s">
        <v>546</v>
      </c>
      <c r="G535" s="5" t="s">
        <v>1190</v>
      </c>
      <c r="H535" s="5" t="s">
        <v>10</v>
      </c>
      <c r="I535" s="5" t="s">
        <v>41</v>
      </c>
      <c r="J535" s="5" t="s">
        <v>1191</v>
      </c>
      <c r="K535" s="5" t="s">
        <v>17</v>
      </c>
      <c r="L535" s="5" t="s">
        <v>15650</v>
      </c>
      <c r="M535" s="15" t="s">
        <v>42</v>
      </c>
      <c r="N535" s="15" t="s">
        <v>1190</v>
      </c>
      <c r="O535" s="15" t="s">
        <v>100</v>
      </c>
      <c r="P535" s="15" t="s">
        <v>546</v>
      </c>
      <c r="Q535" s="15" t="s">
        <v>22807</v>
      </c>
      <c r="R535" s="15" t="s">
        <v>21881</v>
      </c>
      <c r="S535" s="15">
        <v>44039972</v>
      </c>
      <c r="T535" s="15"/>
      <c r="U535" s="15" t="s">
        <v>14661</v>
      </c>
      <c r="V535" s="15" t="s">
        <v>9543</v>
      </c>
      <c r="W535" s="4"/>
      <c r="X535" s="4" t="s">
        <v>41</v>
      </c>
      <c r="Y535" s="4" t="s">
        <v>7422</v>
      </c>
      <c r="Z535" s="4"/>
      <c r="AB535" s="25"/>
      <c r="AC535" s="25"/>
      <c r="AD535" s="25"/>
    </row>
    <row r="536" spans="1:30" x14ac:dyDescent="0.35">
      <c r="A536" s="15" t="s">
        <v>9482</v>
      </c>
      <c r="B536" s="15" t="s">
        <v>1813</v>
      </c>
      <c r="D536" s="15" t="s">
        <v>7049</v>
      </c>
      <c r="E536" s="15" t="s">
        <v>9388</v>
      </c>
      <c r="F536" s="15" t="s">
        <v>1703</v>
      </c>
      <c r="G536" s="5" t="s">
        <v>1190</v>
      </c>
      <c r="H536" s="5" t="s">
        <v>10</v>
      </c>
      <c r="I536" s="5" t="s">
        <v>41</v>
      </c>
      <c r="J536" s="5" t="s">
        <v>1191</v>
      </c>
      <c r="K536" s="5" t="s">
        <v>8</v>
      </c>
      <c r="L536" s="5" t="s">
        <v>12741</v>
      </c>
      <c r="M536" s="15" t="s">
        <v>42</v>
      </c>
      <c r="N536" s="15" t="s">
        <v>1190</v>
      </c>
      <c r="O536" s="15" t="s">
        <v>1676</v>
      </c>
      <c r="P536" s="15" t="s">
        <v>1703</v>
      </c>
      <c r="Q536" s="15" t="s">
        <v>22807</v>
      </c>
      <c r="R536" s="15" t="s">
        <v>22237</v>
      </c>
      <c r="S536" s="15">
        <v>44039975</v>
      </c>
      <c r="T536" s="15"/>
      <c r="U536" s="15" t="s">
        <v>18641</v>
      </c>
      <c r="V536" s="15" t="s">
        <v>9389</v>
      </c>
      <c r="W536" s="4"/>
      <c r="X536" s="4"/>
      <c r="Y536" s="4"/>
      <c r="Z536" s="4"/>
      <c r="AB536" s="25"/>
      <c r="AC536" s="25"/>
      <c r="AD536" s="25"/>
    </row>
    <row r="537" spans="1:30" x14ac:dyDescent="0.35">
      <c r="A537" s="15" t="s">
        <v>9483</v>
      </c>
      <c r="B537" s="15" t="s">
        <v>1013</v>
      </c>
      <c r="D537" s="15" t="s">
        <v>8305</v>
      </c>
      <c r="E537" s="15" t="s">
        <v>9557</v>
      </c>
      <c r="F537" s="15" t="s">
        <v>1266</v>
      </c>
      <c r="G537" s="5" t="s">
        <v>1190</v>
      </c>
      <c r="H537" s="5" t="s">
        <v>10</v>
      </c>
      <c r="I537" s="5" t="s">
        <v>41</v>
      </c>
      <c r="J537" s="5" t="s">
        <v>1191</v>
      </c>
      <c r="K537" s="5" t="s">
        <v>8</v>
      </c>
      <c r="L537" s="5" t="s">
        <v>12741</v>
      </c>
      <c r="M537" s="15" t="s">
        <v>42</v>
      </c>
      <c r="N537" s="15" t="s">
        <v>1190</v>
      </c>
      <c r="O537" s="15" t="s">
        <v>1676</v>
      </c>
      <c r="P537" s="15" t="s">
        <v>1266</v>
      </c>
      <c r="Q537" s="15" t="s">
        <v>22807</v>
      </c>
      <c r="R537" s="15" t="s">
        <v>15909</v>
      </c>
      <c r="S537" s="15">
        <v>27360095</v>
      </c>
      <c r="T537" s="15"/>
      <c r="U537" s="15" t="s">
        <v>14662</v>
      </c>
      <c r="V537" s="15" t="s">
        <v>9558</v>
      </c>
      <c r="W537" s="4"/>
      <c r="X537" s="4" t="s">
        <v>41</v>
      </c>
      <c r="Y537" s="4" t="s">
        <v>7474</v>
      </c>
      <c r="Z537" s="4"/>
      <c r="AB537" s="25"/>
      <c r="AC537" s="25"/>
      <c r="AD537" s="25"/>
    </row>
    <row r="538" spans="1:30" x14ac:dyDescent="0.35">
      <c r="A538" s="15" t="s">
        <v>9485</v>
      </c>
      <c r="B538" s="15" t="s">
        <v>1633</v>
      </c>
      <c r="D538" s="15" t="s">
        <v>8314</v>
      </c>
      <c r="E538" s="15" t="s">
        <v>9436</v>
      </c>
      <c r="F538" s="15" t="s">
        <v>627</v>
      </c>
      <c r="G538" s="5" t="s">
        <v>1190</v>
      </c>
      <c r="H538" s="5" t="s">
        <v>10</v>
      </c>
      <c r="I538" s="5" t="s">
        <v>41</v>
      </c>
      <c r="J538" s="5" t="s">
        <v>1191</v>
      </c>
      <c r="K538" s="5" t="s">
        <v>8</v>
      </c>
      <c r="L538" s="5" t="s">
        <v>12741</v>
      </c>
      <c r="M538" s="15" t="s">
        <v>42</v>
      </c>
      <c r="N538" s="15" t="s">
        <v>1190</v>
      </c>
      <c r="O538" s="15" t="s">
        <v>1676</v>
      </c>
      <c r="P538" s="15" t="s">
        <v>627</v>
      </c>
      <c r="Q538" s="15" t="s">
        <v>22807</v>
      </c>
      <c r="R538" s="15" t="s">
        <v>18642</v>
      </c>
      <c r="S538" s="15">
        <v>71219455</v>
      </c>
      <c r="T538" s="15"/>
      <c r="U538" s="15" t="s">
        <v>14663</v>
      </c>
      <c r="V538" s="15" t="s">
        <v>9437</v>
      </c>
      <c r="W538" s="4"/>
      <c r="X538" s="4" t="s">
        <v>41</v>
      </c>
      <c r="Y538" s="4" t="s">
        <v>11357</v>
      </c>
      <c r="Z538" s="4"/>
      <c r="AB538" s="25"/>
      <c r="AC538" s="25"/>
      <c r="AD538" s="25"/>
    </row>
    <row r="539" spans="1:30" x14ac:dyDescent="0.35">
      <c r="A539" s="15" t="s">
        <v>1292</v>
      </c>
      <c r="B539" s="15" t="s">
        <v>1291</v>
      </c>
      <c r="D539" s="15" t="s">
        <v>8745</v>
      </c>
      <c r="E539" s="15" t="s">
        <v>9591</v>
      </c>
      <c r="F539" s="15" t="s">
        <v>1704</v>
      </c>
      <c r="G539" s="5" t="s">
        <v>1190</v>
      </c>
      <c r="H539" s="5" t="s">
        <v>10</v>
      </c>
      <c r="I539" s="5" t="s">
        <v>41</v>
      </c>
      <c r="J539" s="5" t="s">
        <v>1191</v>
      </c>
      <c r="K539" s="5" t="s">
        <v>8</v>
      </c>
      <c r="L539" s="5" t="s">
        <v>12741</v>
      </c>
      <c r="M539" s="15" t="s">
        <v>42</v>
      </c>
      <c r="N539" s="15" t="s">
        <v>1190</v>
      </c>
      <c r="O539" s="15" t="s">
        <v>1676</v>
      </c>
      <c r="P539" s="15" t="s">
        <v>1704</v>
      </c>
      <c r="Q539" s="15" t="s">
        <v>22807</v>
      </c>
      <c r="R539" s="15" t="s">
        <v>22986</v>
      </c>
      <c r="S539" s="15">
        <v>44047000</v>
      </c>
      <c r="T539" s="15"/>
      <c r="U539" s="15" t="s">
        <v>15916</v>
      </c>
      <c r="V539" s="15" t="s">
        <v>9592</v>
      </c>
      <c r="W539" s="4"/>
      <c r="X539" s="4" t="s">
        <v>41</v>
      </c>
      <c r="Y539" s="4" t="s">
        <v>7498</v>
      </c>
      <c r="Z539" s="4"/>
      <c r="AB539" s="25"/>
      <c r="AC539" s="25"/>
      <c r="AD539" s="25"/>
    </row>
    <row r="540" spans="1:30" x14ac:dyDescent="0.35">
      <c r="A540" s="15" t="s">
        <v>1473</v>
      </c>
      <c r="B540" s="15" t="s">
        <v>1472</v>
      </c>
      <c r="D540" s="15" t="s">
        <v>998</v>
      </c>
      <c r="E540" s="15" t="s">
        <v>1705</v>
      </c>
      <c r="F540" s="15" t="s">
        <v>257</v>
      </c>
      <c r="G540" s="5" t="s">
        <v>1190</v>
      </c>
      <c r="H540" s="5" t="s">
        <v>10</v>
      </c>
      <c r="I540" s="5" t="s">
        <v>41</v>
      </c>
      <c r="J540" s="5" t="s">
        <v>1191</v>
      </c>
      <c r="K540" s="5" t="s">
        <v>17</v>
      </c>
      <c r="L540" s="5" t="s">
        <v>15650</v>
      </c>
      <c r="M540" s="15" t="s">
        <v>42</v>
      </c>
      <c r="N540" s="15" t="s">
        <v>1190</v>
      </c>
      <c r="O540" s="15" t="s">
        <v>100</v>
      </c>
      <c r="P540" s="15" t="s">
        <v>257</v>
      </c>
      <c r="Q540" s="15" t="s">
        <v>22807</v>
      </c>
      <c r="R540" s="15" t="s">
        <v>18643</v>
      </c>
      <c r="S540" s="15">
        <v>27717962</v>
      </c>
      <c r="T540" s="15"/>
      <c r="U540" s="15" t="s">
        <v>14664</v>
      </c>
      <c r="V540" s="15" t="s">
        <v>22987</v>
      </c>
      <c r="W540" s="4"/>
      <c r="X540" s="4" t="s">
        <v>41</v>
      </c>
      <c r="Y540" s="4" t="s">
        <v>1706</v>
      </c>
      <c r="Z540" s="4"/>
      <c r="AB540" s="25"/>
      <c r="AC540" s="25"/>
      <c r="AD540" s="25"/>
    </row>
    <row r="541" spans="1:30" x14ac:dyDescent="0.35">
      <c r="A541" s="15" t="s">
        <v>9486</v>
      </c>
      <c r="B541" s="15" t="s">
        <v>1426</v>
      </c>
      <c r="D541" s="15" t="s">
        <v>795</v>
      </c>
      <c r="E541" s="15" t="s">
        <v>9631</v>
      </c>
      <c r="F541" s="15" t="s">
        <v>1707</v>
      </c>
      <c r="G541" s="5" t="s">
        <v>1190</v>
      </c>
      <c r="H541" s="5" t="s">
        <v>10</v>
      </c>
      <c r="I541" s="5" t="s">
        <v>41</v>
      </c>
      <c r="J541" s="5" t="s">
        <v>1191</v>
      </c>
      <c r="K541" s="5" t="s">
        <v>17</v>
      </c>
      <c r="L541" s="5" t="s">
        <v>15650</v>
      </c>
      <c r="M541" s="15" t="s">
        <v>42</v>
      </c>
      <c r="N541" s="15" t="s">
        <v>1190</v>
      </c>
      <c r="O541" s="15" t="s">
        <v>100</v>
      </c>
      <c r="P541" s="15" t="s">
        <v>1707</v>
      </c>
      <c r="Q541" s="15" t="s">
        <v>22807</v>
      </c>
      <c r="R541" s="15" t="s">
        <v>9567</v>
      </c>
      <c r="S541" s="15">
        <v>71219514</v>
      </c>
      <c r="T541" s="15">
        <v>89182803</v>
      </c>
      <c r="U541" s="15" t="s">
        <v>14665</v>
      </c>
      <c r="V541" s="15" t="s">
        <v>9632</v>
      </c>
      <c r="W541" s="4"/>
      <c r="X541" s="4" t="s">
        <v>41</v>
      </c>
      <c r="Y541" s="4" t="s">
        <v>7857</v>
      </c>
      <c r="Z541" s="4"/>
      <c r="AB541" s="25"/>
      <c r="AC541" s="25"/>
      <c r="AD541" s="25"/>
    </row>
    <row r="542" spans="1:30" x14ac:dyDescent="0.35">
      <c r="A542" s="15" t="s">
        <v>1626</v>
      </c>
      <c r="B542" s="15" t="s">
        <v>7043</v>
      </c>
      <c r="D542" s="15" t="s">
        <v>1708</v>
      </c>
      <c r="E542" s="15" t="s">
        <v>1709</v>
      </c>
      <c r="F542" s="15" t="s">
        <v>1710</v>
      </c>
      <c r="G542" s="5" t="s">
        <v>1190</v>
      </c>
      <c r="H542" s="5" t="s">
        <v>10</v>
      </c>
      <c r="I542" s="5" t="s">
        <v>41</v>
      </c>
      <c r="J542" s="5" t="s">
        <v>1191</v>
      </c>
      <c r="K542" s="5" t="s">
        <v>8</v>
      </c>
      <c r="L542" s="5" t="s">
        <v>12741</v>
      </c>
      <c r="M542" s="15" t="s">
        <v>42</v>
      </c>
      <c r="N542" s="15" t="s">
        <v>1190</v>
      </c>
      <c r="O542" s="15" t="s">
        <v>1676</v>
      </c>
      <c r="P542" s="15" t="s">
        <v>1711</v>
      </c>
      <c r="Q542" s="15" t="s">
        <v>22807</v>
      </c>
      <c r="R542" s="15" t="s">
        <v>22988</v>
      </c>
      <c r="S542" s="15">
        <v>27360162</v>
      </c>
      <c r="T542" s="15"/>
      <c r="U542" s="15" t="s">
        <v>21891</v>
      </c>
      <c r="V542" s="15" t="s">
        <v>9590</v>
      </c>
      <c r="W542" s="4"/>
      <c r="X542" s="4" t="s">
        <v>41</v>
      </c>
      <c r="Y542" s="4" t="s">
        <v>915</v>
      </c>
      <c r="Z542" s="4"/>
      <c r="AB542" s="25"/>
      <c r="AC542" s="25"/>
      <c r="AD542" s="25"/>
    </row>
    <row r="543" spans="1:30" x14ac:dyDescent="0.35">
      <c r="A543" s="15" t="s">
        <v>1951</v>
      </c>
      <c r="B543" s="15" t="s">
        <v>1950</v>
      </c>
      <c r="D543" s="15" t="s">
        <v>834</v>
      </c>
      <c r="E543" s="15" t="s">
        <v>9411</v>
      </c>
      <c r="F543" s="15" t="s">
        <v>55</v>
      </c>
      <c r="G543" s="5" t="s">
        <v>1190</v>
      </c>
      <c r="H543" s="5" t="s">
        <v>10</v>
      </c>
      <c r="I543" s="5" t="s">
        <v>41</v>
      </c>
      <c r="J543" s="5" t="s">
        <v>1191</v>
      </c>
      <c r="K543" s="5" t="s">
        <v>8</v>
      </c>
      <c r="L543" s="5" t="s">
        <v>12741</v>
      </c>
      <c r="M543" s="15" t="s">
        <v>42</v>
      </c>
      <c r="N543" s="15" t="s">
        <v>1190</v>
      </c>
      <c r="O543" s="15" t="s">
        <v>1676</v>
      </c>
      <c r="P543" s="15" t="s">
        <v>55</v>
      </c>
      <c r="Q543" s="15" t="s">
        <v>22807</v>
      </c>
      <c r="R543" s="15" t="s">
        <v>19332</v>
      </c>
      <c r="S543" s="15">
        <v>44047004</v>
      </c>
      <c r="T543" s="15"/>
      <c r="U543" s="15" t="s">
        <v>14666</v>
      </c>
      <c r="V543" s="15" t="s">
        <v>9412</v>
      </c>
      <c r="W543" s="4"/>
      <c r="X543" s="4" t="s">
        <v>41</v>
      </c>
      <c r="Y543" s="4" t="s">
        <v>13809</v>
      </c>
      <c r="Z543" s="4"/>
      <c r="AB543" s="25"/>
      <c r="AC543" s="25"/>
      <c r="AD543" s="25"/>
    </row>
    <row r="544" spans="1:30" x14ac:dyDescent="0.35">
      <c r="A544" s="15" t="s">
        <v>1956</v>
      </c>
      <c r="B544" s="15" t="s">
        <v>1955</v>
      </c>
      <c r="D544" s="15" t="s">
        <v>811</v>
      </c>
      <c r="E544" s="15" t="s">
        <v>1712</v>
      </c>
      <c r="F544" s="15" t="s">
        <v>17270</v>
      </c>
      <c r="G544" s="5" t="s">
        <v>1190</v>
      </c>
      <c r="H544" s="5" t="s">
        <v>10</v>
      </c>
      <c r="I544" s="5" t="s">
        <v>41</v>
      </c>
      <c r="J544" s="5" t="s">
        <v>1191</v>
      </c>
      <c r="K544" s="5" t="s">
        <v>8</v>
      </c>
      <c r="L544" s="5" t="s">
        <v>12741</v>
      </c>
      <c r="M544" s="15" t="s">
        <v>42</v>
      </c>
      <c r="N544" s="15" t="s">
        <v>1190</v>
      </c>
      <c r="O544" s="15" t="s">
        <v>1676</v>
      </c>
      <c r="P544" s="15" t="s">
        <v>17270</v>
      </c>
      <c r="Q544" s="15" t="s">
        <v>22807</v>
      </c>
      <c r="R544" s="15" t="s">
        <v>22989</v>
      </c>
      <c r="S544" s="15">
        <v>27360090</v>
      </c>
      <c r="T544" s="15">
        <v>71219431</v>
      </c>
      <c r="U544" s="15" t="s">
        <v>17520</v>
      </c>
      <c r="V544" s="15" t="s">
        <v>14667</v>
      </c>
      <c r="W544" s="4"/>
      <c r="X544" s="4" t="s">
        <v>41</v>
      </c>
      <c r="Y544" s="4" t="s">
        <v>1714</v>
      </c>
      <c r="Z544" s="4"/>
      <c r="AB544" s="25"/>
      <c r="AC544" s="25"/>
      <c r="AD544" s="25"/>
    </row>
    <row r="545" spans="1:30" x14ac:dyDescent="0.35">
      <c r="A545" s="15" t="s">
        <v>9490</v>
      </c>
      <c r="B545" s="15" t="s">
        <v>9491</v>
      </c>
      <c r="D545" s="15" t="s">
        <v>1715</v>
      </c>
      <c r="E545" s="15" t="s">
        <v>1716</v>
      </c>
      <c r="F545" s="15" t="s">
        <v>59</v>
      </c>
      <c r="G545" s="5" t="s">
        <v>1190</v>
      </c>
      <c r="H545" s="5" t="s">
        <v>10</v>
      </c>
      <c r="I545" s="5" t="s">
        <v>41</v>
      </c>
      <c r="J545" s="5" t="s">
        <v>1191</v>
      </c>
      <c r="K545" s="5" t="s">
        <v>8</v>
      </c>
      <c r="L545" s="5" t="s">
        <v>12741</v>
      </c>
      <c r="M545" s="15" t="s">
        <v>42</v>
      </c>
      <c r="N545" s="15" t="s">
        <v>1190</v>
      </c>
      <c r="O545" s="15" t="s">
        <v>1676</v>
      </c>
      <c r="P545" s="15" t="s">
        <v>59</v>
      </c>
      <c r="Q545" s="15" t="s">
        <v>22807</v>
      </c>
      <c r="R545" s="15" t="s">
        <v>22990</v>
      </c>
      <c r="S545" s="15">
        <v>44047024</v>
      </c>
      <c r="T545" s="15"/>
      <c r="U545" s="15" t="s">
        <v>18644</v>
      </c>
      <c r="V545" s="15" t="s">
        <v>9559</v>
      </c>
      <c r="W545" s="4"/>
      <c r="X545" s="4" t="s">
        <v>41</v>
      </c>
      <c r="Y545" s="4" t="s">
        <v>1717</v>
      </c>
      <c r="Z545" s="4"/>
      <c r="AB545" s="25"/>
      <c r="AC545" s="25"/>
      <c r="AD545" s="25"/>
    </row>
    <row r="546" spans="1:30" x14ac:dyDescent="0.35">
      <c r="A546" s="15" t="s">
        <v>1486</v>
      </c>
      <c r="B546" s="15" t="s">
        <v>1112</v>
      </c>
      <c r="D546" s="15" t="s">
        <v>1718</v>
      </c>
      <c r="E546" s="15" t="s">
        <v>1719</v>
      </c>
      <c r="F546" s="15" t="s">
        <v>1161</v>
      </c>
      <c r="G546" s="5" t="s">
        <v>1190</v>
      </c>
      <c r="H546" s="5" t="s">
        <v>10</v>
      </c>
      <c r="I546" s="5" t="s">
        <v>41</v>
      </c>
      <c r="J546" s="5" t="s">
        <v>1191</v>
      </c>
      <c r="K546" s="5" t="s">
        <v>8</v>
      </c>
      <c r="L546" s="5" t="s">
        <v>12741</v>
      </c>
      <c r="M546" s="15" t="s">
        <v>42</v>
      </c>
      <c r="N546" s="15" t="s">
        <v>1190</v>
      </c>
      <c r="O546" s="15" t="s">
        <v>1676</v>
      </c>
      <c r="P546" s="15" t="s">
        <v>1162</v>
      </c>
      <c r="Q546" s="15" t="s">
        <v>22807</v>
      </c>
      <c r="R546" s="15" t="s">
        <v>21892</v>
      </c>
      <c r="S546" s="15">
        <v>71219454</v>
      </c>
      <c r="T546" s="15"/>
      <c r="U546" s="15" t="s">
        <v>18646</v>
      </c>
      <c r="V546" s="15" t="s">
        <v>9628</v>
      </c>
      <c r="W546" s="4"/>
      <c r="X546" s="4" t="s">
        <v>41</v>
      </c>
      <c r="Y546" s="4" t="s">
        <v>1721</v>
      </c>
      <c r="Z546" s="4"/>
      <c r="AB546" s="25"/>
      <c r="AC546" s="25"/>
      <c r="AD546" s="25"/>
    </row>
    <row r="547" spans="1:30" x14ac:dyDescent="0.35">
      <c r="A547" s="15" t="s">
        <v>1196</v>
      </c>
      <c r="B547" s="15" t="s">
        <v>1195</v>
      </c>
      <c r="D547" s="15" t="s">
        <v>1722</v>
      </c>
      <c r="E547" s="15" t="s">
        <v>9661</v>
      </c>
      <c r="F547" s="15" t="s">
        <v>1597</v>
      </c>
      <c r="G547" s="5" t="s">
        <v>1190</v>
      </c>
      <c r="H547" s="5" t="s">
        <v>10</v>
      </c>
      <c r="I547" s="5" t="s">
        <v>41</v>
      </c>
      <c r="J547" s="5" t="s">
        <v>1191</v>
      </c>
      <c r="K547" s="5" t="s">
        <v>17</v>
      </c>
      <c r="L547" s="5" t="s">
        <v>15650</v>
      </c>
      <c r="M547" s="15" t="s">
        <v>42</v>
      </c>
      <c r="N547" s="15" t="s">
        <v>1190</v>
      </c>
      <c r="O547" s="15" t="s">
        <v>100</v>
      </c>
      <c r="P547" s="15" t="s">
        <v>1597</v>
      </c>
      <c r="Q547" s="15" t="s">
        <v>22807</v>
      </c>
      <c r="R547" s="15" t="s">
        <v>9662</v>
      </c>
      <c r="S547" s="15">
        <v>27371159</v>
      </c>
      <c r="T547" s="15"/>
      <c r="U547" s="15" t="s">
        <v>14155</v>
      </c>
      <c r="V547" s="15" t="s">
        <v>14668</v>
      </c>
      <c r="W547" s="4"/>
      <c r="X547" s="4" t="s">
        <v>41</v>
      </c>
      <c r="Y547" s="4" t="s">
        <v>13958</v>
      </c>
      <c r="Z547" s="4"/>
      <c r="AB547" s="25"/>
      <c r="AC547" s="25"/>
      <c r="AD547" s="25"/>
    </row>
    <row r="548" spans="1:30" x14ac:dyDescent="0.35">
      <c r="A548" s="15" t="s">
        <v>1630</v>
      </c>
      <c r="B548" s="15" t="s">
        <v>7044</v>
      </c>
      <c r="D548" s="15" t="s">
        <v>1723</v>
      </c>
      <c r="E548" s="15" t="s">
        <v>9334</v>
      </c>
      <c r="F548" s="15" t="s">
        <v>1703</v>
      </c>
      <c r="G548" s="5" t="s">
        <v>18535</v>
      </c>
      <c r="H548" s="5" t="s">
        <v>17</v>
      </c>
      <c r="I548" s="5" t="s">
        <v>143</v>
      </c>
      <c r="J548" s="5" t="s">
        <v>4</v>
      </c>
      <c r="K548" s="5" t="s">
        <v>2</v>
      </c>
      <c r="L548" s="5" t="s">
        <v>13040</v>
      </c>
      <c r="M548" s="15" t="s">
        <v>144</v>
      </c>
      <c r="N548" s="15" t="s">
        <v>1670</v>
      </c>
      <c r="O548" s="15" t="s">
        <v>1670</v>
      </c>
      <c r="P548" s="15" t="s">
        <v>1703</v>
      </c>
      <c r="Q548" s="15" t="s">
        <v>22807</v>
      </c>
      <c r="R548" s="15" t="s">
        <v>22991</v>
      </c>
      <c r="S548" s="15">
        <v>22001223</v>
      </c>
      <c r="T548" s="15">
        <v>86511256</v>
      </c>
      <c r="U548" s="15" t="s">
        <v>17521</v>
      </c>
      <c r="V548" s="15" t="s">
        <v>9335</v>
      </c>
      <c r="W548" s="4"/>
      <c r="X548" s="4" t="s">
        <v>41</v>
      </c>
      <c r="Y548" s="4" t="s">
        <v>18440</v>
      </c>
      <c r="Z548" s="4"/>
      <c r="AB548" s="25" t="s">
        <v>21118</v>
      </c>
      <c r="AC548" s="25"/>
      <c r="AD548" s="25"/>
    </row>
    <row r="549" spans="1:30" x14ac:dyDescent="0.35">
      <c r="A549" s="15" t="s">
        <v>1557</v>
      </c>
      <c r="B549" s="15" t="s">
        <v>1556</v>
      </c>
      <c r="D549" s="15" t="s">
        <v>1724</v>
      </c>
      <c r="E549" s="15" t="s">
        <v>1725</v>
      </c>
      <c r="F549" s="15" t="s">
        <v>1726</v>
      </c>
      <c r="G549" s="5" t="s">
        <v>18535</v>
      </c>
      <c r="H549" s="5" t="s">
        <v>2</v>
      </c>
      <c r="I549" s="5" t="s">
        <v>143</v>
      </c>
      <c r="J549" s="5" t="s">
        <v>4</v>
      </c>
      <c r="K549" s="5" t="s">
        <v>2</v>
      </c>
      <c r="L549" s="5" t="s">
        <v>13040</v>
      </c>
      <c r="M549" s="15" t="s">
        <v>144</v>
      </c>
      <c r="N549" s="15" t="s">
        <v>1670</v>
      </c>
      <c r="O549" s="15" t="s">
        <v>1670</v>
      </c>
      <c r="P549" s="15" t="s">
        <v>22779</v>
      </c>
      <c r="Q549" s="15" t="s">
        <v>22807</v>
      </c>
      <c r="R549" s="15" t="s">
        <v>19942</v>
      </c>
      <c r="S549" s="15">
        <v>27301981</v>
      </c>
      <c r="T549" s="15"/>
      <c r="U549" s="15" t="s">
        <v>17522</v>
      </c>
      <c r="V549" s="15" t="s">
        <v>9341</v>
      </c>
      <c r="W549" s="4"/>
      <c r="X549" s="4" t="s">
        <v>41</v>
      </c>
      <c r="Y549" s="4" t="s">
        <v>923</v>
      </c>
      <c r="Z549" s="4"/>
      <c r="AB549" s="25" t="s">
        <v>21118</v>
      </c>
      <c r="AC549" s="25"/>
      <c r="AD549" s="25"/>
    </row>
    <row r="550" spans="1:30" x14ac:dyDescent="0.35">
      <c r="A550" s="15" t="s">
        <v>1216</v>
      </c>
      <c r="B550" s="15" t="s">
        <v>856</v>
      </c>
      <c r="D550" s="15" t="s">
        <v>1727</v>
      </c>
      <c r="E550" s="15" t="s">
        <v>1728</v>
      </c>
      <c r="F550" s="15" t="s">
        <v>1729</v>
      </c>
      <c r="G550" s="5" t="s">
        <v>18535</v>
      </c>
      <c r="H550" s="5" t="s">
        <v>17</v>
      </c>
      <c r="I550" s="5" t="s">
        <v>143</v>
      </c>
      <c r="J550" s="5" t="s">
        <v>4</v>
      </c>
      <c r="K550" s="5" t="s">
        <v>2</v>
      </c>
      <c r="L550" s="5" t="s">
        <v>13040</v>
      </c>
      <c r="M550" s="15" t="s">
        <v>144</v>
      </c>
      <c r="N550" s="15" t="s">
        <v>1670</v>
      </c>
      <c r="O550" s="15" t="s">
        <v>1670</v>
      </c>
      <c r="P550" s="15" t="s">
        <v>1729</v>
      </c>
      <c r="Q550" s="15" t="s">
        <v>22807</v>
      </c>
      <c r="R550" s="15" t="s">
        <v>21893</v>
      </c>
      <c r="S550" s="15">
        <v>27301965</v>
      </c>
      <c r="T550" s="15"/>
      <c r="U550" s="15" t="s">
        <v>17523</v>
      </c>
      <c r="V550" s="15" t="s">
        <v>9373</v>
      </c>
      <c r="W550" s="4"/>
      <c r="X550" s="4" t="s">
        <v>41</v>
      </c>
      <c r="Y550" s="4" t="s">
        <v>1730</v>
      </c>
      <c r="Z550" s="4"/>
      <c r="AB550" s="25" t="s">
        <v>21118</v>
      </c>
      <c r="AC550" s="25"/>
      <c r="AD550" s="25"/>
    </row>
    <row r="551" spans="1:30" x14ac:dyDescent="0.35">
      <c r="A551" s="15" t="s">
        <v>9496</v>
      </c>
      <c r="B551" s="15" t="s">
        <v>1349</v>
      </c>
      <c r="D551" s="15" t="s">
        <v>1732</v>
      </c>
      <c r="E551" s="15" t="s">
        <v>1733</v>
      </c>
      <c r="F551" s="15" t="s">
        <v>1348</v>
      </c>
      <c r="G551" s="5" t="s">
        <v>18535</v>
      </c>
      <c r="H551" s="5" t="s">
        <v>2</v>
      </c>
      <c r="I551" s="5" t="s">
        <v>143</v>
      </c>
      <c r="J551" s="5" t="s">
        <v>4</v>
      </c>
      <c r="K551" s="5" t="s">
        <v>2</v>
      </c>
      <c r="L551" s="5" t="s">
        <v>13040</v>
      </c>
      <c r="M551" s="15" t="s">
        <v>144</v>
      </c>
      <c r="N551" s="15" t="s">
        <v>1670</v>
      </c>
      <c r="O551" s="15" t="s">
        <v>1670</v>
      </c>
      <c r="P551" s="15" t="s">
        <v>9420</v>
      </c>
      <c r="Q551" s="15" t="s">
        <v>22807</v>
      </c>
      <c r="R551" s="15" t="s">
        <v>22992</v>
      </c>
      <c r="S551" s="15">
        <v>61394645</v>
      </c>
      <c r="T551" s="15">
        <v>83182575</v>
      </c>
      <c r="U551" s="15" t="s">
        <v>15917</v>
      </c>
      <c r="V551" s="15" t="s">
        <v>222</v>
      </c>
      <c r="W551" s="4"/>
      <c r="X551" s="4" t="s">
        <v>41</v>
      </c>
      <c r="Y551" s="4" t="s">
        <v>1734</v>
      </c>
      <c r="Z551" s="4"/>
      <c r="AB551" s="25" t="s">
        <v>21118</v>
      </c>
      <c r="AC551" s="25"/>
      <c r="AD551" s="25"/>
    </row>
    <row r="552" spans="1:30" x14ac:dyDescent="0.35">
      <c r="A552" s="15" t="s">
        <v>1634</v>
      </c>
      <c r="B552" s="15" t="s">
        <v>7045</v>
      </c>
      <c r="D552" s="15" t="s">
        <v>1735</v>
      </c>
      <c r="E552" s="15" t="s">
        <v>1736</v>
      </c>
      <c r="F552" s="15" t="s">
        <v>1737</v>
      </c>
      <c r="G552" s="5" t="s">
        <v>18535</v>
      </c>
      <c r="H552" s="5" t="s">
        <v>2</v>
      </c>
      <c r="I552" s="5" t="s">
        <v>143</v>
      </c>
      <c r="J552" s="5" t="s">
        <v>4</v>
      </c>
      <c r="K552" s="5" t="s">
        <v>2</v>
      </c>
      <c r="L552" s="5" t="s">
        <v>13040</v>
      </c>
      <c r="M552" s="15" t="s">
        <v>144</v>
      </c>
      <c r="N552" s="15" t="s">
        <v>1670</v>
      </c>
      <c r="O552" s="15" t="s">
        <v>1670</v>
      </c>
      <c r="P552" s="15" t="s">
        <v>1737</v>
      </c>
      <c r="Q552" s="15" t="s">
        <v>22807</v>
      </c>
      <c r="R552" s="15" t="s">
        <v>22993</v>
      </c>
      <c r="S552" s="15">
        <v>27300410</v>
      </c>
      <c r="T552" s="15"/>
      <c r="U552" s="15" t="s">
        <v>14669</v>
      </c>
      <c r="V552" s="15" t="s">
        <v>9457</v>
      </c>
      <c r="W552" s="4"/>
      <c r="X552" s="4" t="s">
        <v>41</v>
      </c>
      <c r="Y552" s="4" t="s">
        <v>925</v>
      </c>
      <c r="Z552" s="4"/>
      <c r="AB552" s="25" t="s">
        <v>21118</v>
      </c>
      <c r="AC552" s="25"/>
      <c r="AD552" s="25"/>
    </row>
    <row r="553" spans="1:30" x14ac:dyDescent="0.35">
      <c r="A553" s="15" t="s">
        <v>9499</v>
      </c>
      <c r="B553" s="15" t="s">
        <v>1740</v>
      </c>
      <c r="D553" s="15" t="s">
        <v>1739</v>
      </c>
      <c r="E553" s="15" t="s">
        <v>9456</v>
      </c>
      <c r="F553" s="15" t="s">
        <v>1508</v>
      </c>
      <c r="G553" s="5" t="s">
        <v>18535</v>
      </c>
      <c r="H553" s="5" t="s">
        <v>17</v>
      </c>
      <c r="I553" s="5" t="s">
        <v>143</v>
      </c>
      <c r="J553" s="5" t="s">
        <v>4</v>
      </c>
      <c r="K553" s="5" t="s">
        <v>2</v>
      </c>
      <c r="L553" s="5" t="s">
        <v>13040</v>
      </c>
      <c r="M553" s="15" t="s">
        <v>144</v>
      </c>
      <c r="N553" s="15" t="s">
        <v>1670</v>
      </c>
      <c r="O553" s="15" t="s">
        <v>1670</v>
      </c>
      <c r="P553" s="15" t="s">
        <v>1508</v>
      </c>
      <c r="Q553" s="15" t="s">
        <v>22807</v>
      </c>
      <c r="R553" s="15" t="s">
        <v>22994</v>
      </c>
      <c r="S553" s="15">
        <v>89874772</v>
      </c>
      <c r="T553" s="15"/>
      <c r="U553" s="15" t="s">
        <v>17524</v>
      </c>
      <c r="V553" s="15" t="s">
        <v>22995</v>
      </c>
      <c r="W553" s="4"/>
      <c r="X553" s="4" t="s">
        <v>41</v>
      </c>
      <c r="Y553" s="4" t="s">
        <v>19728</v>
      </c>
      <c r="Z553" s="4"/>
      <c r="AB553" s="25"/>
      <c r="AC553" s="25"/>
      <c r="AD553" s="25"/>
    </row>
    <row r="554" spans="1:30" x14ac:dyDescent="0.35">
      <c r="A554" s="15" t="s">
        <v>8188</v>
      </c>
      <c r="B554" s="15" t="s">
        <v>1312</v>
      </c>
      <c r="D554" s="15" t="s">
        <v>1740</v>
      </c>
      <c r="E554" s="15" t="s">
        <v>9499</v>
      </c>
      <c r="F554" s="15" t="s">
        <v>9500</v>
      </c>
      <c r="G554" s="5" t="s">
        <v>18535</v>
      </c>
      <c r="H554" s="5" t="s">
        <v>17</v>
      </c>
      <c r="I554" s="5" t="s">
        <v>143</v>
      </c>
      <c r="J554" s="5" t="s">
        <v>4</v>
      </c>
      <c r="K554" s="5" t="s">
        <v>2</v>
      </c>
      <c r="L554" s="5" t="s">
        <v>13040</v>
      </c>
      <c r="M554" s="15" t="s">
        <v>144</v>
      </c>
      <c r="N554" s="15" t="s">
        <v>1670</v>
      </c>
      <c r="O554" s="15" t="s">
        <v>1670</v>
      </c>
      <c r="P554" s="15" t="s">
        <v>9500</v>
      </c>
      <c r="Q554" s="15" t="s">
        <v>22807</v>
      </c>
      <c r="R554" s="15" t="s">
        <v>21187</v>
      </c>
      <c r="S554" s="15">
        <v>63123518</v>
      </c>
      <c r="T554" s="15"/>
      <c r="U554" s="15" t="s">
        <v>21188</v>
      </c>
      <c r="V554" s="15" t="s">
        <v>22996</v>
      </c>
      <c r="W554" s="4"/>
      <c r="X554" s="4"/>
      <c r="Y554" s="4"/>
      <c r="Z554" s="4"/>
      <c r="AB554" s="25"/>
      <c r="AC554" s="25"/>
      <c r="AD554" s="25"/>
    </row>
    <row r="555" spans="1:30" x14ac:dyDescent="0.35">
      <c r="A555" s="15" t="s">
        <v>9502</v>
      </c>
      <c r="B555" s="15" t="s">
        <v>1318</v>
      </c>
      <c r="D555" s="15" t="s">
        <v>1741</v>
      </c>
      <c r="E555" s="15" t="s">
        <v>1742</v>
      </c>
      <c r="F555" s="15" t="s">
        <v>2748</v>
      </c>
      <c r="G555" s="5" t="s">
        <v>18535</v>
      </c>
      <c r="H555" s="5" t="s">
        <v>12</v>
      </c>
      <c r="I555" s="5" t="s">
        <v>143</v>
      </c>
      <c r="J555" s="5" t="s">
        <v>4</v>
      </c>
      <c r="K555" s="5" t="s">
        <v>2</v>
      </c>
      <c r="L555" s="5" t="s">
        <v>13040</v>
      </c>
      <c r="M555" s="15" t="s">
        <v>144</v>
      </c>
      <c r="N555" s="15" t="s">
        <v>1670</v>
      </c>
      <c r="O555" s="15" t="s">
        <v>1670</v>
      </c>
      <c r="P555" s="15" t="s">
        <v>2748</v>
      </c>
      <c r="Q555" s="15" t="s">
        <v>22807</v>
      </c>
      <c r="R555" s="15" t="s">
        <v>19333</v>
      </c>
      <c r="S555" s="15">
        <v>22065014</v>
      </c>
      <c r="T555" s="15">
        <v>21015483</v>
      </c>
      <c r="U555" s="15" t="s">
        <v>17525</v>
      </c>
      <c r="V555" s="15" t="s">
        <v>1743</v>
      </c>
      <c r="W555" s="4"/>
      <c r="X555" s="4" t="s">
        <v>41</v>
      </c>
      <c r="Y555" s="4" t="s">
        <v>1744</v>
      </c>
      <c r="Z555" s="4"/>
      <c r="AB555" s="25"/>
      <c r="AC555" s="25"/>
      <c r="AD555" s="25"/>
    </row>
    <row r="556" spans="1:30" x14ac:dyDescent="0.35">
      <c r="A556" s="15" t="s">
        <v>9504</v>
      </c>
      <c r="B556" s="15" t="s">
        <v>1962</v>
      </c>
      <c r="D556" s="15" t="s">
        <v>1745</v>
      </c>
      <c r="E556" s="15" t="s">
        <v>1746</v>
      </c>
      <c r="F556" s="15" t="s">
        <v>3187</v>
      </c>
      <c r="G556" s="5" t="s">
        <v>18535</v>
      </c>
      <c r="H556" s="5" t="s">
        <v>2</v>
      </c>
      <c r="I556" s="5" t="s">
        <v>143</v>
      </c>
      <c r="J556" s="5" t="s">
        <v>4</v>
      </c>
      <c r="K556" s="5" t="s">
        <v>2</v>
      </c>
      <c r="L556" s="5" t="s">
        <v>13040</v>
      </c>
      <c r="M556" s="15" t="s">
        <v>144</v>
      </c>
      <c r="N556" s="15" t="s">
        <v>1670</v>
      </c>
      <c r="O556" s="15" t="s">
        <v>1670</v>
      </c>
      <c r="P556" s="15" t="s">
        <v>3187</v>
      </c>
      <c r="Q556" s="15" t="s">
        <v>22807</v>
      </c>
      <c r="R556" s="15" t="s">
        <v>22402</v>
      </c>
      <c r="S556" s="15">
        <v>27300722</v>
      </c>
      <c r="T556" s="15">
        <v>88422346</v>
      </c>
      <c r="U556" s="15" t="s">
        <v>14670</v>
      </c>
      <c r="V556" s="15" t="s">
        <v>9507</v>
      </c>
      <c r="W556" s="4"/>
      <c r="X556" s="4" t="s">
        <v>41</v>
      </c>
      <c r="Y556" s="4" t="s">
        <v>1747</v>
      </c>
      <c r="Z556" s="4"/>
      <c r="AB556" s="25" t="s">
        <v>21118</v>
      </c>
      <c r="AC556" s="25"/>
      <c r="AD556" s="25"/>
    </row>
    <row r="557" spans="1:30" x14ac:dyDescent="0.35">
      <c r="A557" s="15" t="s">
        <v>1351</v>
      </c>
      <c r="B557" s="15" t="s">
        <v>1350</v>
      </c>
      <c r="D557" s="15" t="s">
        <v>7054</v>
      </c>
      <c r="E557" s="15" t="s">
        <v>1749</v>
      </c>
      <c r="F557" s="15" t="s">
        <v>1750</v>
      </c>
      <c r="G557" s="5" t="s">
        <v>18535</v>
      </c>
      <c r="H557" s="5" t="s">
        <v>17</v>
      </c>
      <c r="I557" s="5" t="s">
        <v>143</v>
      </c>
      <c r="J557" s="5" t="s">
        <v>4</v>
      </c>
      <c r="K557" s="5" t="s">
        <v>2</v>
      </c>
      <c r="L557" s="5" t="s">
        <v>13040</v>
      </c>
      <c r="M557" s="15" t="s">
        <v>144</v>
      </c>
      <c r="N557" s="15" t="s">
        <v>1670</v>
      </c>
      <c r="O557" s="15" t="s">
        <v>1670</v>
      </c>
      <c r="P557" s="15" t="s">
        <v>9616</v>
      </c>
      <c r="Q557" s="15" t="s">
        <v>22807</v>
      </c>
      <c r="R557" s="15" t="s">
        <v>22997</v>
      </c>
      <c r="S557" s="15">
        <v>84668451</v>
      </c>
      <c r="T557" s="15"/>
      <c r="U557" s="15" t="s">
        <v>15918</v>
      </c>
      <c r="V557" s="15" t="s">
        <v>22998</v>
      </c>
      <c r="W557" s="4"/>
      <c r="X557" s="4" t="s">
        <v>41</v>
      </c>
      <c r="Y557" s="4" t="s">
        <v>1751</v>
      </c>
      <c r="Z557" s="4"/>
      <c r="AB557" s="25"/>
      <c r="AC557" s="25"/>
      <c r="AD557" s="25"/>
    </row>
    <row r="558" spans="1:30" x14ac:dyDescent="0.35">
      <c r="A558" s="15" t="s">
        <v>1326</v>
      </c>
      <c r="B558" s="15" t="s">
        <v>7566</v>
      </c>
      <c r="D558" s="15" t="s">
        <v>8301</v>
      </c>
      <c r="E558" s="15" t="s">
        <v>9516</v>
      </c>
      <c r="F558" s="15" t="s">
        <v>1613</v>
      </c>
      <c r="G558" s="5" t="s">
        <v>18535</v>
      </c>
      <c r="H558" s="5" t="s">
        <v>2</v>
      </c>
      <c r="I558" s="5" t="s">
        <v>143</v>
      </c>
      <c r="J558" s="5" t="s">
        <v>4</v>
      </c>
      <c r="K558" s="5" t="s">
        <v>2</v>
      </c>
      <c r="L558" s="5" t="s">
        <v>13040</v>
      </c>
      <c r="M558" s="15" t="s">
        <v>144</v>
      </c>
      <c r="N558" s="15" t="s">
        <v>1670</v>
      </c>
      <c r="O558" s="15" t="s">
        <v>1670</v>
      </c>
      <c r="P558" s="15" t="s">
        <v>1613</v>
      </c>
      <c r="Q558" s="15" t="s">
        <v>22807</v>
      </c>
      <c r="R558" s="15" t="s">
        <v>22999</v>
      </c>
      <c r="S558" s="15">
        <v>87627971</v>
      </c>
      <c r="T558" s="15"/>
      <c r="U558" s="15" t="s">
        <v>19334</v>
      </c>
      <c r="V558" s="15" t="s">
        <v>9517</v>
      </c>
      <c r="W558" s="4"/>
      <c r="X558" s="4"/>
      <c r="Y558" s="4"/>
      <c r="Z558" s="4"/>
      <c r="AB558" s="25"/>
      <c r="AC558" s="25"/>
      <c r="AD558" s="25"/>
    </row>
    <row r="559" spans="1:30" x14ac:dyDescent="0.35">
      <c r="A559" s="15" t="s">
        <v>1342</v>
      </c>
      <c r="B559" s="15" t="s">
        <v>1003</v>
      </c>
      <c r="D559" s="15" t="s">
        <v>8322</v>
      </c>
      <c r="E559" s="15" t="s">
        <v>1752</v>
      </c>
      <c r="F559" s="15" t="s">
        <v>242</v>
      </c>
      <c r="G559" s="5" t="s">
        <v>18535</v>
      </c>
      <c r="H559" s="5" t="s">
        <v>2</v>
      </c>
      <c r="I559" s="5" t="s">
        <v>143</v>
      </c>
      <c r="J559" s="5" t="s">
        <v>4</v>
      </c>
      <c r="K559" s="5" t="s">
        <v>2</v>
      </c>
      <c r="L559" s="5" t="s">
        <v>13040</v>
      </c>
      <c r="M559" s="15" t="s">
        <v>144</v>
      </c>
      <c r="N559" s="15" t="s">
        <v>1670</v>
      </c>
      <c r="O559" s="15" t="s">
        <v>1670</v>
      </c>
      <c r="P559" s="15" t="s">
        <v>242</v>
      </c>
      <c r="Q559" s="15" t="s">
        <v>22807</v>
      </c>
      <c r="R559" s="15" t="s">
        <v>5483</v>
      </c>
      <c r="S559" s="15">
        <v>27300895</v>
      </c>
      <c r="T559" s="15"/>
      <c r="U559" s="15" t="s">
        <v>14671</v>
      </c>
      <c r="V559" s="15" t="s">
        <v>9569</v>
      </c>
      <c r="W559" s="4"/>
      <c r="X559" s="4" t="s">
        <v>41</v>
      </c>
      <c r="Y559" s="4" t="s">
        <v>580</v>
      </c>
      <c r="Z559" s="4" t="s">
        <v>41</v>
      </c>
      <c r="AA559" s="4" t="s">
        <v>1182</v>
      </c>
      <c r="AB559" s="25" t="s">
        <v>21118</v>
      </c>
      <c r="AC559" s="25"/>
      <c r="AD559" s="25"/>
    </row>
    <row r="560" spans="1:30" x14ac:dyDescent="0.35">
      <c r="A560" s="15" t="s">
        <v>1470</v>
      </c>
      <c r="B560" s="15" t="s">
        <v>1469</v>
      </c>
      <c r="D560" s="15" t="s">
        <v>8762</v>
      </c>
      <c r="E560" s="15" t="s">
        <v>9530</v>
      </c>
      <c r="F560" s="15" t="s">
        <v>1753</v>
      </c>
      <c r="G560" s="5" t="s">
        <v>18535</v>
      </c>
      <c r="H560" s="5" t="s">
        <v>17</v>
      </c>
      <c r="I560" s="5" t="s">
        <v>143</v>
      </c>
      <c r="J560" s="5" t="s">
        <v>4</v>
      </c>
      <c r="K560" s="5" t="s">
        <v>4</v>
      </c>
      <c r="L560" s="5" t="s">
        <v>13042</v>
      </c>
      <c r="M560" s="15" t="s">
        <v>144</v>
      </c>
      <c r="N560" s="15" t="s">
        <v>1670</v>
      </c>
      <c r="O560" s="15" t="s">
        <v>1754</v>
      </c>
      <c r="P560" s="15" t="s">
        <v>1753</v>
      </c>
      <c r="Q560" s="15" t="s">
        <v>22807</v>
      </c>
      <c r="R560" s="15" t="s">
        <v>9645</v>
      </c>
      <c r="S560" s="15">
        <v>89216082</v>
      </c>
      <c r="T560" s="15">
        <v>27300159</v>
      </c>
      <c r="U560" s="15" t="s">
        <v>21894</v>
      </c>
      <c r="V560" s="15" t="s">
        <v>23000</v>
      </c>
      <c r="W560" s="4"/>
      <c r="X560" s="4"/>
      <c r="Y560" s="4"/>
      <c r="Z560" s="4"/>
      <c r="AB560" s="25"/>
      <c r="AC560" s="25"/>
      <c r="AD560" s="25"/>
    </row>
    <row r="561" spans="1:30" x14ac:dyDescent="0.35">
      <c r="A561" s="15" t="s">
        <v>8191</v>
      </c>
      <c r="B561" s="15" t="s">
        <v>1507</v>
      </c>
      <c r="D561" s="15" t="s">
        <v>1755</v>
      </c>
      <c r="E561" s="15" t="s">
        <v>1756</v>
      </c>
      <c r="F561" s="15" t="s">
        <v>443</v>
      </c>
      <c r="G561" s="5" t="s">
        <v>18535</v>
      </c>
      <c r="H561" s="5" t="s">
        <v>17</v>
      </c>
      <c r="I561" s="5" t="s">
        <v>143</v>
      </c>
      <c r="J561" s="5" t="s">
        <v>4</v>
      </c>
      <c r="K561" s="5" t="s">
        <v>2</v>
      </c>
      <c r="L561" s="5" t="s">
        <v>13040</v>
      </c>
      <c r="M561" s="15" t="s">
        <v>144</v>
      </c>
      <c r="N561" s="15" t="s">
        <v>1670</v>
      </c>
      <c r="O561" s="15" t="s">
        <v>1670</v>
      </c>
      <c r="P561" s="15" t="s">
        <v>443</v>
      </c>
      <c r="Q561" s="15" t="s">
        <v>22807</v>
      </c>
      <c r="R561" s="15" t="s">
        <v>23001</v>
      </c>
      <c r="S561" s="15">
        <v>86726423</v>
      </c>
      <c r="T561" s="15"/>
      <c r="U561" s="15" t="s">
        <v>17526</v>
      </c>
      <c r="V561" s="15" t="s">
        <v>23002</v>
      </c>
      <c r="W561" s="4"/>
      <c r="X561" s="4" t="s">
        <v>41</v>
      </c>
      <c r="Y561" s="4" t="s">
        <v>1757</v>
      </c>
      <c r="Z561" s="4"/>
      <c r="AB561" s="25"/>
      <c r="AC561" s="25"/>
      <c r="AD561" s="25"/>
    </row>
    <row r="562" spans="1:30" x14ac:dyDescent="0.35">
      <c r="A562" s="15" t="s">
        <v>8192</v>
      </c>
      <c r="B562" s="15" t="s">
        <v>8193</v>
      </c>
      <c r="D562" s="15" t="s">
        <v>1758</v>
      </c>
      <c r="E562" s="15" t="s">
        <v>1759</v>
      </c>
      <c r="F562" s="15" t="s">
        <v>21189</v>
      </c>
      <c r="G562" s="5" t="s">
        <v>18535</v>
      </c>
      <c r="H562" s="5" t="s">
        <v>17</v>
      </c>
      <c r="I562" s="5" t="s">
        <v>143</v>
      </c>
      <c r="J562" s="5" t="s">
        <v>4</v>
      </c>
      <c r="K562" s="5" t="s">
        <v>2</v>
      </c>
      <c r="L562" s="5" t="s">
        <v>13040</v>
      </c>
      <c r="M562" s="15" t="s">
        <v>144</v>
      </c>
      <c r="N562" s="15" t="s">
        <v>1670</v>
      </c>
      <c r="O562" s="15" t="s">
        <v>1670</v>
      </c>
      <c r="P562" s="15" t="s">
        <v>1760</v>
      </c>
      <c r="Q562" s="15" t="s">
        <v>22807</v>
      </c>
      <c r="R562" s="15" t="s">
        <v>23003</v>
      </c>
      <c r="S562" s="15">
        <v>87316060</v>
      </c>
      <c r="T562" s="15"/>
      <c r="U562" s="15" t="s">
        <v>17527</v>
      </c>
      <c r="V562" s="15" t="s">
        <v>23004</v>
      </c>
      <c r="W562" s="4"/>
      <c r="X562" s="4" t="s">
        <v>41</v>
      </c>
      <c r="Y562" s="4" t="s">
        <v>1761</v>
      </c>
      <c r="Z562" s="4"/>
      <c r="AB562" s="25"/>
      <c r="AC562" s="25"/>
      <c r="AD562" s="25"/>
    </row>
    <row r="563" spans="1:30" x14ac:dyDescent="0.35">
      <c r="A563" s="15" t="s">
        <v>1746</v>
      </c>
      <c r="B563" s="15" t="s">
        <v>1745</v>
      </c>
      <c r="D563" s="15" t="s">
        <v>1763</v>
      </c>
      <c r="E563" s="15" t="s">
        <v>9538</v>
      </c>
      <c r="F563" s="15" t="s">
        <v>371</v>
      </c>
      <c r="G563" s="5" t="s">
        <v>18535</v>
      </c>
      <c r="H563" s="5" t="s">
        <v>12</v>
      </c>
      <c r="I563" s="5" t="s">
        <v>143</v>
      </c>
      <c r="J563" s="5" t="s">
        <v>4</v>
      </c>
      <c r="K563" s="5" t="s">
        <v>2</v>
      </c>
      <c r="L563" s="5" t="s">
        <v>13040</v>
      </c>
      <c r="M563" s="15" t="s">
        <v>144</v>
      </c>
      <c r="N563" s="15" t="s">
        <v>1670</v>
      </c>
      <c r="O563" s="15" t="s">
        <v>1670</v>
      </c>
      <c r="P563" s="15" t="s">
        <v>371</v>
      </c>
      <c r="Q563" s="15" t="s">
        <v>22807</v>
      </c>
      <c r="R563" s="15" t="s">
        <v>23005</v>
      </c>
      <c r="S563" s="15">
        <v>25140777</v>
      </c>
      <c r="T563" s="15">
        <v>86992174</v>
      </c>
      <c r="U563" s="15" t="s">
        <v>18648</v>
      </c>
      <c r="V563" s="15" t="s">
        <v>18649</v>
      </c>
      <c r="W563" s="4"/>
      <c r="X563" s="4"/>
      <c r="Y563" s="4"/>
      <c r="Z563" s="4"/>
      <c r="AB563" s="25"/>
      <c r="AC563" s="25"/>
      <c r="AD563" s="25"/>
    </row>
    <row r="564" spans="1:30" x14ac:dyDescent="0.35">
      <c r="A564" s="15" t="s">
        <v>9508</v>
      </c>
      <c r="B564" s="15" t="s">
        <v>1688</v>
      </c>
      <c r="D564" s="15" t="s">
        <v>1764</v>
      </c>
      <c r="E564" s="15" t="s">
        <v>9426</v>
      </c>
      <c r="F564" s="15" t="s">
        <v>244</v>
      </c>
      <c r="G564" s="5" t="s">
        <v>18535</v>
      </c>
      <c r="H564" s="5" t="s">
        <v>12</v>
      </c>
      <c r="I564" s="5" t="s">
        <v>143</v>
      </c>
      <c r="J564" s="5" t="s">
        <v>4</v>
      </c>
      <c r="K564" s="5" t="s">
        <v>2</v>
      </c>
      <c r="L564" s="5" t="s">
        <v>13040</v>
      </c>
      <c r="M564" s="15" t="s">
        <v>144</v>
      </c>
      <c r="N564" s="15" t="s">
        <v>1670</v>
      </c>
      <c r="O564" s="15" t="s">
        <v>1670</v>
      </c>
      <c r="P564" s="15" t="s">
        <v>244</v>
      </c>
      <c r="Q564" s="15" t="s">
        <v>22807</v>
      </c>
      <c r="R564" s="15" t="s">
        <v>13246</v>
      </c>
      <c r="S564" s="15">
        <v>89988299</v>
      </c>
      <c r="T564" s="15"/>
      <c r="U564" s="15" t="s">
        <v>14672</v>
      </c>
      <c r="V564" s="15" t="s">
        <v>9427</v>
      </c>
      <c r="W564" s="4"/>
      <c r="X564" s="4" t="s">
        <v>41</v>
      </c>
      <c r="Y564" s="4" t="s">
        <v>7686</v>
      </c>
      <c r="Z564" s="4"/>
      <c r="AB564" s="25"/>
      <c r="AC564" s="25"/>
      <c r="AD564" s="25"/>
    </row>
    <row r="565" spans="1:30" x14ac:dyDescent="0.35">
      <c r="A565" s="15" t="s">
        <v>1579</v>
      </c>
      <c r="B565" s="15" t="s">
        <v>1578</v>
      </c>
      <c r="D565" s="15" t="s">
        <v>1765</v>
      </c>
      <c r="E565" s="15" t="s">
        <v>9611</v>
      </c>
      <c r="F565" s="15" t="s">
        <v>18536</v>
      </c>
      <c r="G565" s="5" t="s">
        <v>18535</v>
      </c>
      <c r="H565" s="5" t="s">
        <v>17</v>
      </c>
      <c r="I565" s="5" t="s">
        <v>143</v>
      </c>
      <c r="J565" s="5" t="s">
        <v>4</v>
      </c>
      <c r="K565" s="5" t="s">
        <v>2</v>
      </c>
      <c r="L565" s="5" t="s">
        <v>13040</v>
      </c>
      <c r="M565" s="15" t="s">
        <v>144</v>
      </c>
      <c r="N565" s="15" t="s">
        <v>1670</v>
      </c>
      <c r="O565" s="15" t="s">
        <v>1670</v>
      </c>
      <c r="P565" s="15" t="s">
        <v>21895</v>
      </c>
      <c r="Q565" s="15" t="s">
        <v>22807</v>
      </c>
      <c r="R565" s="15" t="s">
        <v>17528</v>
      </c>
      <c r="S565" s="15">
        <v>84516026</v>
      </c>
      <c r="T565" s="15"/>
      <c r="U565" s="15" t="s">
        <v>19335</v>
      </c>
      <c r="V565" s="15" t="s">
        <v>23006</v>
      </c>
      <c r="W565" s="4"/>
      <c r="X565" s="4" t="s">
        <v>41</v>
      </c>
      <c r="Y565" s="4" t="s">
        <v>19090</v>
      </c>
      <c r="Z565" s="4"/>
      <c r="AB565" s="25"/>
      <c r="AC565" s="25"/>
      <c r="AD565" s="25"/>
    </row>
    <row r="566" spans="1:30" x14ac:dyDescent="0.35">
      <c r="A566" s="15" t="s">
        <v>1313</v>
      </c>
      <c r="B566" s="15" t="s">
        <v>8676</v>
      </c>
      <c r="D566" s="15" t="s">
        <v>1766</v>
      </c>
      <c r="E566" s="15" t="s">
        <v>9556</v>
      </c>
      <c r="F566" s="15" t="s">
        <v>748</v>
      </c>
      <c r="G566" s="5" t="s">
        <v>18535</v>
      </c>
      <c r="H566" s="5" t="s">
        <v>2</v>
      </c>
      <c r="I566" s="5" t="s">
        <v>143</v>
      </c>
      <c r="J566" s="5" t="s">
        <v>4</v>
      </c>
      <c r="K566" s="5" t="s">
        <v>2</v>
      </c>
      <c r="L566" s="5" t="s">
        <v>13040</v>
      </c>
      <c r="M566" s="15" t="s">
        <v>144</v>
      </c>
      <c r="N566" s="15" t="s">
        <v>1670</v>
      </c>
      <c r="O566" s="15" t="s">
        <v>1670</v>
      </c>
      <c r="P566" s="15" t="s">
        <v>194</v>
      </c>
      <c r="Q566" s="15" t="s">
        <v>22807</v>
      </c>
      <c r="R566" s="15" t="s">
        <v>18650</v>
      </c>
      <c r="S566" s="15">
        <v>27300109</v>
      </c>
      <c r="T566" s="15">
        <v>27302673</v>
      </c>
      <c r="U566" s="15" t="s">
        <v>17529</v>
      </c>
      <c r="V566" s="15" t="s">
        <v>23007</v>
      </c>
      <c r="W566" s="4"/>
      <c r="X566" s="4" t="s">
        <v>41</v>
      </c>
      <c r="Y566" s="4" t="s">
        <v>8723</v>
      </c>
      <c r="Z566" s="4"/>
      <c r="AB566" s="25" t="s">
        <v>21118</v>
      </c>
      <c r="AC566" s="25"/>
      <c r="AD566" s="25"/>
    </row>
    <row r="567" spans="1:30" x14ac:dyDescent="0.35">
      <c r="A567" s="15" t="s">
        <v>1474</v>
      </c>
      <c r="B567" s="15" t="s">
        <v>8682</v>
      </c>
      <c r="D567" s="15" t="s">
        <v>1767</v>
      </c>
      <c r="E567" s="15" t="s">
        <v>9634</v>
      </c>
      <c r="F567" s="15" t="s">
        <v>9635</v>
      </c>
      <c r="G567" s="5" t="s">
        <v>18535</v>
      </c>
      <c r="H567" s="5" t="s">
        <v>17</v>
      </c>
      <c r="I567" s="5" t="s">
        <v>143</v>
      </c>
      <c r="J567" s="5" t="s">
        <v>4</v>
      </c>
      <c r="K567" s="5" t="s">
        <v>2</v>
      </c>
      <c r="L567" s="5" t="s">
        <v>13040</v>
      </c>
      <c r="M567" s="15" t="s">
        <v>144</v>
      </c>
      <c r="N567" s="15" t="s">
        <v>1670</v>
      </c>
      <c r="O567" s="15" t="s">
        <v>1670</v>
      </c>
      <c r="P567" s="15" t="s">
        <v>9635</v>
      </c>
      <c r="Q567" s="15" t="s">
        <v>22807</v>
      </c>
      <c r="R567" s="15" t="s">
        <v>23008</v>
      </c>
      <c r="S567" s="15">
        <v>86299286</v>
      </c>
      <c r="T567" s="15"/>
      <c r="U567" s="15" t="s">
        <v>18651</v>
      </c>
      <c r="V567" s="15" t="s">
        <v>23009</v>
      </c>
      <c r="W567" s="4"/>
      <c r="X567" s="4" t="s">
        <v>41</v>
      </c>
      <c r="Y567" s="4" t="s">
        <v>7850</v>
      </c>
      <c r="Z567" s="4"/>
      <c r="AB567" s="25" t="s">
        <v>21118</v>
      </c>
      <c r="AC567" s="25"/>
      <c r="AD567" s="25"/>
    </row>
    <row r="568" spans="1:30" x14ac:dyDescent="0.35">
      <c r="A568" s="15" t="s">
        <v>9511</v>
      </c>
      <c r="B568" s="15" t="s">
        <v>9512</v>
      </c>
      <c r="D568" s="15" t="s">
        <v>1768</v>
      </c>
      <c r="E568" s="15" t="s">
        <v>1769</v>
      </c>
      <c r="F568" s="15" t="s">
        <v>1600</v>
      </c>
      <c r="G568" s="5" t="s">
        <v>18535</v>
      </c>
      <c r="H568" s="5" t="s">
        <v>17</v>
      </c>
      <c r="I568" s="5" t="s">
        <v>143</v>
      </c>
      <c r="J568" s="5" t="s">
        <v>4</v>
      </c>
      <c r="K568" s="5" t="s">
        <v>2</v>
      </c>
      <c r="L568" s="5" t="s">
        <v>13040</v>
      </c>
      <c r="M568" s="15" t="s">
        <v>144</v>
      </c>
      <c r="N568" s="15" t="s">
        <v>1670</v>
      </c>
      <c r="O568" s="15" t="s">
        <v>1670</v>
      </c>
      <c r="P568" s="15" t="s">
        <v>1600</v>
      </c>
      <c r="Q568" s="15" t="s">
        <v>22807</v>
      </c>
      <c r="R568" s="15" t="s">
        <v>23010</v>
      </c>
      <c r="S568" s="15">
        <v>27302434</v>
      </c>
      <c r="T568" s="15">
        <v>88549815</v>
      </c>
      <c r="U568" s="15" t="s">
        <v>18652</v>
      </c>
      <c r="V568" s="15" t="s">
        <v>23011</v>
      </c>
      <c r="W568" s="4"/>
      <c r="X568" s="4" t="s">
        <v>41</v>
      </c>
      <c r="Y568" s="4" t="s">
        <v>1770</v>
      </c>
      <c r="Z568" s="4"/>
      <c r="AB568" s="25" t="s">
        <v>21118</v>
      </c>
      <c r="AC568" s="25"/>
      <c r="AD568" s="25"/>
    </row>
    <row r="569" spans="1:30" x14ac:dyDescent="0.35">
      <c r="A569" s="15" t="s">
        <v>1245</v>
      </c>
      <c r="B569" s="15" t="s">
        <v>1244</v>
      </c>
      <c r="D569" s="15" t="s">
        <v>1771</v>
      </c>
      <c r="E569" s="15" t="s">
        <v>8237</v>
      </c>
      <c r="F569" s="15" t="s">
        <v>627</v>
      </c>
      <c r="G569" s="5" t="s">
        <v>15691</v>
      </c>
      <c r="H569" s="5" t="s">
        <v>8</v>
      </c>
      <c r="I569" s="5" t="s">
        <v>44</v>
      </c>
      <c r="J569" s="5" t="s">
        <v>16</v>
      </c>
      <c r="K569" s="5" t="s">
        <v>5</v>
      </c>
      <c r="L569" s="5" t="s">
        <v>12839</v>
      </c>
      <c r="M569" s="15" t="s">
        <v>91</v>
      </c>
      <c r="N569" s="15" t="s">
        <v>1772</v>
      </c>
      <c r="O569" s="15" t="s">
        <v>627</v>
      </c>
      <c r="P569" s="15" t="s">
        <v>627</v>
      </c>
      <c r="Q569" s="15" t="s">
        <v>22807</v>
      </c>
      <c r="R569" s="15" t="s">
        <v>21896</v>
      </c>
      <c r="S569" s="15">
        <v>24631713</v>
      </c>
      <c r="T569" s="15">
        <v>24633572</v>
      </c>
      <c r="U569" s="15" t="s">
        <v>15919</v>
      </c>
      <c r="V569" s="15" t="s">
        <v>23012</v>
      </c>
      <c r="W569" s="4"/>
      <c r="X569" s="4" t="s">
        <v>41</v>
      </c>
      <c r="Y569" s="4" t="s">
        <v>7912</v>
      </c>
      <c r="Z569" s="4"/>
      <c r="AB569" s="25"/>
      <c r="AC569" s="25"/>
      <c r="AD569" s="25"/>
    </row>
    <row r="570" spans="1:30" x14ac:dyDescent="0.35">
      <c r="A570" s="15" t="s">
        <v>1368</v>
      </c>
      <c r="B570" s="15" t="s">
        <v>852</v>
      </c>
      <c r="D570" s="15" t="s">
        <v>1774</v>
      </c>
      <c r="E570" s="15" t="s">
        <v>9322</v>
      </c>
      <c r="F570" s="15" t="s">
        <v>9323</v>
      </c>
      <c r="G570" s="5" t="s">
        <v>18535</v>
      </c>
      <c r="H570" s="5" t="s">
        <v>17</v>
      </c>
      <c r="I570" s="5" t="s">
        <v>143</v>
      </c>
      <c r="J570" s="5" t="s">
        <v>4</v>
      </c>
      <c r="K570" s="5" t="s">
        <v>2</v>
      </c>
      <c r="L570" s="5" t="s">
        <v>13040</v>
      </c>
      <c r="M570" s="15" t="s">
        <v>144</v>
      </c>
      <c r="N570" s="15" t="s">
        <v>1670</v>
      </c>
      <c r="O570" s="15" t="s">
        <v>1670</v>
      </c>
      <c r="P570" s="15" t="s">
        <v>9323</v>
      </c>
      <c r="Q570" s="15" t="s">
        <v>22807</v>
      </c>
      <c r="R570" s="15" t="s">
        <v>21190</v>
      </c>
      <c r="S570" s="15">
        <v>22002769</v>
      </c>
      <c r="T570" s="15">
        <v>63089301</v>
      </c>
      <c r="U570" s="15" t="s">
        <v>17530</v>
      </c>
      <c r="V570" s="15" t="s">
        <v>23013</v>
      </c>
      <c r="W570" s="4"/>
      <c r="X570" s="4" t="s">
        <v>41</v>
      </c>
      <c r="Y570" s="4" t="s">
        <v>7935</v>
      </c>
      <c r="Z570" s="4"/>
      <c r="AB570" s="25"/>
      <c r="AC570" s="25"/>
      <c r="AD570" s="25"/>
    </row>
    <row r="571" spans="1:30" x14ac:dyDescent="0.35">
      <c r="A571" s="15" t="s">
        <v>9516</v>
      </c>
      <c r="B571" s="15" t="s">
        <v>8301</v>
      </c>
      <c r="D571" s="15" t="s">
        <v>1775</v>
      </c>
      <c r="E571" s="15" t="s">
        <v>1776</v>
      </c>
      <c r="F571" s="15" t="s">
        <v>21191</v>
      </c>
      <c r="G571" s="5" t="s">
        <v>18535</v>
      </c>
      <c r="H571" s="5" t="s">
        <v>2</v>
      </c>
      <c r="I571" s="5" t="s">
        <v>143</v>
      </c>
      <c r="J571" s="5" t="s">
        <v>4</v>
      </c>
      <c r="K571" s="5" t="s">
        <v>2</v>
      </c>
      <c r="L571" s="5" t="s">
        <v>13040</v>
      </c>
      <c r="M571" s="15" t="s">
        <v>144</v>
      </c>
      <c r="N571" s="15" t="s">
        <v>1670</v>
      </c>
      <c r="O571" s="15" t="s">
        <v>1670</v>
      </c>
      <c r="P571" s="15" t="s">
        <v>1300</v>
      </c>
      <c r="Q571" s="15" t="s">
        <v>22807</v>
      </c>
      <c r="R571" s="15" t="s">
        <v>23014</v>
      </c>
      <c r="S571" s="15">
        <v>22001035</v>
      </c>
      <c r="T571" s="15">
        <v>27300722</v>
      </c>
      <c r="U571" s="15" t="s">
        <v>17531</v>
      </c>
      <c r="V571" s="15" t="s">
        <v>13247</v>
      </c>
      <c r="W571" s="4"/>
      <c r="X571" s="4" t="s">
        <v>41</v>
      </c>
      <c r="Y571" s="4" t="s">
        <v>1777</v>
      </c>
      <c r="Z571" s="4"/>
      <c r="AB571" s="25"/>
      <c r="AC571" s="25"/>
      <c r="AD571" s="25"/>
    </row>
    <row r="572" spans="1:30" x14ac:dyDescent="0.35">
      <c r="A572" s="15" t="s">
        <v>1908</v>
      </c>
      <c r="B572" s="15" t="s">
        <v>1402</v>
      </c>
      <c r="D572" s="15" t="s">
        <v>1778</v>
      </c>
      <c r="E572" s="15" t="s">
        <v>1779</v>
      </c>
      <c r="F572" s="15" t="s">
        <v>231</v>
      </c>
      <c r="G572" s="5" t="s">
        <v>18535</v>
      </c>
      <c r="H572" s="5" t="s">
        <v>2</v>
      </c>
      <c r="I572" s="5" t="s">
        <v>143</v>
      </c>
      <c r="J572" s="5" t="s">
        <v>4</v>
      </c>
      <c r="K572" s="5" t="s">
        <v>2</v>
      </c>
      <c r="L572" s="5" t="s">
        <v>13040</v>
      </c>
      <c r="M572" s="15" t="s">
        <v>144</v>
      </c>
      <c r="N572" s="15" t="s">
        <v>1670</v>
      </c>
      <c r="O572" s="15" t="s">
        <v>1670</v>
      </c>
      <c r="P572" s="15" t="s">
        <v>231</v>
      </c>
      <c r="Q572" s="15" t="s">
        <v>22807</v>
      </c>
      <c r="R572" s="15" t="s">
        <v>19338</v>
      </c>
      <c r="S572" s="15">
        <v>27302903</v>
      </c>
      <c r="T572" s="15">
        <v>22253612</v>
      </c>
      <c r="U572" s="15" t="s">
        <v>15920</v>
      </c>
      <c r="V572" s="15" t="s">
        <v>9612</v>
      </c>
      <c r="W572" s="4"/>
      <c r="X572" s="4" t="s">
        <v>41</v>
      </c>
      <c r="Y572" s="4" t="s">
        <v>1780</v>
      </c>
      <c r="Z572" s="4"/>
      <c r="AB572" s="25" t="s">
        <v>21118</v>
      </c>
      <c r="AC572" s="25"/>
      <c r="AD572" s="25"/>
    </row>
    <row r="573" spans="1:30" x14ac:dyDescent="0.35">
      <c r="A573" s="15" t="s">
        <v>1476</v>
      </c>
      <c r="B573" s="15" t="s">
        <v>7430</v>
      </c>
      <c r="D573" s="15" t="s">
        <v>1782</v>
      </c>
      <c r="E573" s="15" t="s">
        <v>1783</v>
      </c>
      <c r="F573" s="15" t="s">
        <v>1113</v>
      </c>
      <c r="G573" s="5" t="s">
        <v>18535</v>
      </c>
      <c r="H573" s="5" t="s">
        <v>2</v>
      </c>
      <c r="I573" s="5" t="s">
        <v>143</v>
      </c>
      <c r="J573" s="5" t="s">
        <v>4</v>
      </c>
      <c r="K573" s="5" t="s">
        <v>2</v>
      </c>
      <c r="L573" s="5" t="s">
        <v>13040</v>
      </c>
      <c r="M573" s="15" t="s">
        <v>144</v>
      </c>
      <c r="N573" s="15" t="s">
        <v>1670</v>
      </c>
      <c r="O573" s="15" t="s">
        <v>1670</v>
      </c>
      <c r="P573" s="15" t="s">
        <v>1784</v>
      </c>
      <c r="Q573" s="15" t="s">
        <v>22807</v>
      </c>
      <c r="R573" s="15" t="s">
        <v>1917</v>
      </c>
      <c r="S573" s="15">
        <v>27300025</v>
      </c>
      <c r="T573" s="15">
        <v>88954379</v>
      </c>
      <c r="U573" s="15" t="s">
        <v>15921</v>
      </c>
      <c r="V573" s="15" t="s">
        <v>9535</v>
      </c>
      <c r="W573" s="4"/>
      <c r="X573" s="4" t="s">
        <v>41</v>
      </c>
      <c r="Y573" s="4" t="s">
        <v>926</v>
      </c>
      <c r="Z573" s="4" t="s">
        <v>41</v>
      </c>
      <c r="AA573" s="4" t="s">
        <v>8677</v>
      </c>
      <c r="AB573" s="25" t="s">
        <v>21118</v>
      </c>
      <c r="AC573" s="25"/>
      <c r="AD573" s="25"/>
    </row>
    <row r="574" spans="1:30" x14ac:dyDescent="0.35">
      <c r="A574" s="15" t="s">
        <v>8195</v>
      </c>
      <c r="B574" s="15" t="s">
        <v>1977</v>
      </c>
      <c r="D574" s="15" t="s">
        <v>1785</v>
      </c>
      <c r="E574" s="15" t="s">
        <v>9408</v>
      </c>
      <c r="F574" s="15" t="s">
        <v>9409</v>
      </c>
      <c r="G574" s="5" t="s">
        <v>18535</v>
      </c>
      <c r="H574" s="5" t="s">
        <v>17</v>
      </c>
      <c r="I574" s="5" t="s">
        <v>143</v>
      </c>
      <c r="J574" s="5" t="s">
        <v>4</v>
      </c>
      <c r="K574" s="5" t="s">
        <v>2</v>
      </c>
      <c r="L574" s="5" t="s">
        <v>13040</v>
      </c>
      <c r="M574" s="15" t="s">
        <v>144</v>
      </c>
      <c r="N574" s="15" t="s">
        <v>1670</v>
      </c>
      <c r="O574" s="15" t="s">
        <v>1670</v>
      </c>
      <c r="P574" s="15" t="s">
        <v>9410</v>
      </c>
      <c r="Q574" s="15" t="s">
        <v>22807</v>
      </c>
      <c r="R574" s="15" t="s">
        <v>21192</v>
      </c>
      <c r="S574" s="15">
        <v>89314553</v>
      </c>
      <c r="T574" s="15"/>
      <c r="U574" s="15" t="s">
        <v>17532</v>
      </c>
      <c r="V574" s="15" t="s">
        <v>23015</v>
      </c>
      <c r="W574" s="4"/>
      <c r="X574" s="4"/>
      <c r="Y574" s="4"/>
      <c r="Z574" s="4"/>
      <c r="AB574" s="25"/>
      <c r="AC574" s="25"/>
      <c r="AD574" s="25"/>
    </row>
    <row r="575" spans="1:30" x14ac:dyDescent="0.35">
      <c r="A575" s="15" t="s">
        <v>9519</v>
      </c>
      <c r="B575" s="15" t="s">
        <v>1954</v>
      </c>
      <c r="D575" s="15" t="s">
        <v>1786</v>
      </c>
      <c r="E575" s="15" t="s">
        <v>1787</v>
      </c>
      <c r="F575" s="15" t="s">
        <v>1788</v>
      </c>
      <c r="G575" s="5" t="s">
        <v>18535</v>
      </c>
      <c r="H575" s="5" t="s">
        <v>3</v>
      </c>
      <c r="I575" s="5" t="s">
        <v>143</v>
      </c>
      <c r="J575" s="5" t="s">
        <v>4</v>
      </c>
      <c r="K575" s="5" t="s">
        <v>3</v>
      </c>
      <c r="L575" s="5" t="s">
        <v>13041</v>
      </c>
      <c r="M575" s="15" t="s">
        <v>144</v>
      </c>
      <c r="N575" s="15" t="s">
        <v>1670</v>
      </c>
      <c r="O575" s="15" t="s">
        <v>21195</v>
      </c>
      <c r="P575" s="15" t="s">
        <v>1788</v>
      </c>
      <c r="Q575" s="15" t="s">
        <v>22807</v>
      </c>
      <c r="R575" s="15" t="s">
        <v>23016</v>
      </c>
      <c r="S575" s="15">
        <v>22002185</v>
      </c>
      <c r="T575" s="15">
        <v>27300159</v>
      </c>
      <c r="U575" s="15" t="s">
        <v>14673</v>
      </c>
      <c r="V575" s="15" t="s">
        <v>23017</v>
      </c>
      <c r="W575" s="4"/>
      <c r="X575" s="4" t="s">
        <v>41</v>
      </c>
      <c r="Y575" s="4" t="s">
        <v>1789</v>
      </c>
      <c r="Z575" s="4"/>
      <c r="AB575" s="25" t="s">
        <v>21118</v>
      </c>
      <c r="AC575" s="25"/>
      <c r="AD575" s="25"/>
    </row>
    <row r="576" spans="1:30" x14ac:dyDescent="0.35">
      <c r="A576" s="15" t="s">
        <v>9521</v>
      </c>
      <c r="B576" s="15" t="s">
        <v>1403</v>
      </c>
      <c r="D576" s="15" t="s">
        <v>1790</v>
      </c>
      <c r="E576" s="15" t="s">
        <v>1791</v>
      </c>
      <c r="F576" s="15" t="s">
        <v>1358</v>
      </c>
      <c r="G576" s="5" t="s">
        <v>18535</v>
      </c>
      <c r="H576" s="5" t="s">
        <v>3</v>
      </c>
      <c r="I576" s="5" t="s">
        <v>143</v>
      </c>
      <c r="J576" s="5" t="s">
        <v>4</v>
      </c>
      <c r="K576" s="5" t="s">
        <v>3</v>
      </c>
      <c r="L576" s="5" t="s">
        <v>13041</v>
      </c>
      <c r="M576" s="15" t="s">
        <v>144</v>
      </c>
      <c r="N576" s="15" t="s">
        <v>1670</v>
      </c>
      <c r="O576" s="15" t="s">
        <v>21195</v>
      </c>
      <c r="P576" s="15" t="s">
        <v>1358</v>
      </c>
      <c r="Q576" s="15" t="s">
        <v>22807</v>
      </c>
      <c r="R576" s="15" t="s">
        <v>13248</v>
      </c>
      <c r="S576" s="15">
        <v>27421227</v>
      </c>
      <c r="T576" s="15"/>
      <c r="U576" s="15" t="s">
        <v>14674</v>
      </c>
      <c r="V576" s="15" t="s">
        <v>9423</v>
      </c>
      <c r="W576" s="4"/>
      <c r="X576" s="4" t="s">
        <v>41</v>
      </c>
      <c r="Y576" s="4" t="s">
        <v>1792</v>
      </c>
      <c r="Z576" s="4"/>
      <c r="AB576" s="25" t="s">
        <v>21118</v>
      </c>
      <c r="AC576" s="25"/>
      <c r="AD576" s="25"/>
    </row>
    <row r="577" spans="1:30" x14ac:dyDescent="0.35">
      <c r="A577" s="15" t="s">
        <v>1202</v>
      </c>
      <c r="B577" s="15" t="s">
        <v>1201</v>
      </c>
      <c r="D577" s="15" t="s">
        <v>1793</v>
      </c>
      <c r="E577" s="15" t="s">
        <v>9434</v>
      </c>
      <c r="F577" s="15" t="s">
        <v>1794</v>
      </c>
      <c r="G577" s="5" t="s">
        <v>18535</v>
      </c>
      <c r="H577" s="5" t="s">
        <v>3</v>
      </c>
      <c r="I577" s="5" t="s">
        <v>143</v>
      </c>
      <c r="J577" s="5" t="s">
        <v>4</v>
      </c>
      <c r="K577" s="5" t="s">
        <v>11</v>
      </c>
      <c r="L577" s="5" t="s">
        <v>13048</v>
      </c>
      <c r="M577" s="15" t="s">
        <v>144</v>
      </c>
      <c r="N577" s="15" t="s">
        <v>1670</v>
      </c>
      <c r="O577" s="15" t="s">
        <v>21898</v>
      </c>
      <c r="P577" s="15" t="s">
        <v>1794</v>
      </c>
      <c r="Q577" s="15" t="s">
        <v>22807</v>
      </c>
      <c r="R577" s="15" t="s">
        <v>19339</v>
      </c>
      <c r="S577" s="15">
        <v>22001100</v>
      </c>
      <c r="T577" s="15">
        <v>87825458</v>
      </c>
      <c r="U577" s="15" t="s">
        <v>15922</v>
      </c>
      <c r="V577" s="15" t="s">
        <v>9435</v>
      </c>
      <c r="W577" s="4"/>
      <c r="X577" s="4" t="s">
        <v>41</v>
      </c>
      <c r="Y577" s="4" t="s">
        <v>19729</v>
      </c>
      <c r="Z577" s="4"/>
      <c r="AB577" s="25"/>
      <c r="AC577" s="25"/>
      <c r="AD577" s="25"/>
    </row>
    <row r="578" spans="1:30" x14ac:dyDescent="0.35">
      <c r="A578" s="15" t="s">
        <v>8197</v>
      </c>
      <c r="B578" s="15" t="s">
        <v>1978</v>
      </c>
      <c r="D578" s="15" t="s">
        <v>1795</v>
      </c>
      <c r="E578" s="15" t="s">
        <v>1796</v>
      </c>
      <c r="F578" s="15" t="s">
        <v>1797</v>
      </c>
      <c r="G578" s="5" t="s">
        <v>18535</v>
      </c>
      <c r="H578" s="5" t="s">
        <v>3</v>
      </c>
      <c r="I578" s="5" t="s">
        <v>143</v>
      </c>
      <c r="J578" s="5" t="s">
        <v>4</v>
      </c>
      <c r="K578" s="5" t="s">
        <v>11</v>
      </c>
      <c r="L578" s="5" t="s">
        <v>13048</v>
      </c>
      <c r="M578" s="15" t="s">
        <v>144</v>
      </c>
      <c r="N578" s="15" t="s">
        <v>1670</v>
      </c>
      <c r="O578" s="15" t="s">
        <v>21898</v>
      </c>
      <c r="P578" s="15" t="s">
        <v>1797</v>
      </c>
      <c r="Q578" s="15" t="s">
        <v>22807</v>
      </c>
      <c r="R578" s="15" t="s">
        <v>21193</v>
      </c>
      <c r="S578" s="15">
        <v>83098038</v>
      </c>
      <c r="T578" s="15">
        <v>27421418</v>
      </c>
      <c r="U578" s="15" t="s">
        <v>17533</v>
      </c>
      <c r="V578" s="15" t="s">
        <v>9376</v>
      </c>
      <c r="W578" s="4"/>
      <c r="X578" s="4" t="s">
        <v>41</v>
      </c>
      <c r="Y578" s="4" t="s">
        <v>1798</v>
      </c>
      <c r="Z578" s="4"/>
      <c r="AB578" s="25" t="s">
        <v>21118</v>
      </c>
      <c r="AC578" s="25"/>
      <c r="AD578" s="25"/>
    </row>
    <row r="579" spans="1:30" x14ac:dyDescent="0.35">
      <c r="A579" s="15" t="s">
        <v>1913</v>
      </c>
      <c r="B579" s="15" t="s">
        <v>1381</v>
      </c>
      <c r="D579" s="15" t="s">
        <v>7055</v>
      </c>
      <c r="E579" s="15" t="s">
        <v>1799</v>
      </c>
      <c r="F579" s="15" t="s">
        <v>129</v>
      </c>
      <c r="G579" s="5" t="s">
        <v>18535</v>
      </c>
      <c r="H579" s="5" t="s">
        <v>3</v>
      </c>
      <c r="I579" s="5" t="s">
        <v>143</v>
      </c>
      <c r="J579" s="5" t="s">
        <v>4</v>
      </c>
      <c r="K579" s="5" t="s">
        <v>11</v>
      </c>
      <c r="L579" s="5" t="s">
        <v>13048</v>
      </c>
      <c r="M579" s="15" t="s">
        <v>144</v>
      </c>
      <c r="N579" s="15" t="s">
        <v>1670</v>
      </c>
      <c r="O579" s="15" t="s">
        <v>21898</v>
      </c>
      <c r="P579" s="15" t="s">
        <v>129</v>
      </c>
      <c r="Q579" s="15" t="s">
        <v>22807</v>
      </c>
      <c r="R579" s="15" t="s">
        <v>21194</v>
      </c>
      <c r="S579" s="15">
        <v>27301974</v>
      </c>
      <c r="T579" s="15">
        <v>27302974</v>
      </c>
      <c r="U579" s="15" t="s">
        <v>14675</v>
      </c>
      <c r="V579" s="15" t="s">
        <v>9574</v>
      </c>
      <c r="W579" s="4"/>
      <c r="X579" s="4" t="s">
        <v>41</v>
      </c>
      <c r="Y579" s="4" t="s">
        <v>1481</v>
      </c>
      <c r="Z579" s="4"/>
      <c r="AB579" s="25" t="s">
        <v>21118</v>
      </c>
      <c r="AC579" s="25"/>
      <c r="AD579" s="25"/>
    </row>
    <row r="580" spans="1:30" x14ac:dyDescent="0.35">
      <c r="A580" s="15" t="s">
        <v>1841</v>
      </c>
      <c r="B580" s="15" t="s">
        <v>1840</v>
      </c>
      <c r="D580" s="15" t="s">
        <v>8780</v>
      </c>
      <c r="E580" s="15" t="s">
        <v>9526</v>
      </c>
      <c r="F580" s="15" t="s">
        <v>4504</v>
      </c>
      <c r="G580" s="5" t="s">
        <v>18535</v>
      </c>
      <c r="H580" s="5" t="s">
        <v>3</v>
      </c>
      <c r="I580" s="5" t="s">
        <v>143</v>
      </c>
      <c r="J580" s="5" t="s">
        <v>4</v>
      </c>
      <c r="K580" s="5" t="s">
        <v>3</v>
      </c>
      <c r="L580" s="5" t="s">
        <v>13041</v>
      </c>
      <c r="M580" s="15" t="s">
        <v>144</v>
      </c>
      <c r="N580" s="15" t="s">
        <v>1670</v>
      </c>
      <c r="O580" s="15" t="s">
        <v>21195</v>
      </c>
      <c r="P580" s="15" t="s">
        <v>21899</v>
      </c>
      <c r="Q580" s="15" t="s">
        <v>22807</v>
      </c>
      <c r="R580" s="15" t="s">
        <v>19337</v>
      </c>
      <c r="S580" s="15">
        <v>22001391</v>
      </c>
      <c r="T580" s="15">
        <v>83417790</v>
      </c>
      <c r="U580" s="15" t="s">
        <v>14638</v>
      </c>
      <c r="V580" s="15" t="s">
        <v>23018</v>
      </c>
      <c r="W580" s="4"/>
      <c r="X580" s="4" t="s">
        <v>41</v>
      </c>
      <c r="Y580" s="4" t="s">
        <v>7611</v>
      </c>
      <c r="Z580" s="4"/>
      <c r="AB580" s="25" t="s">
        <v>21118</v>
      </c>
      <c r="AC580" s="25"/>
      <c r="AD580" s="25"/>
    </row>
    <row r="581" spans="1:30" x14ac:dyDescent="0.35">
      <c r="A581" s="15" t="s">
        <v>9526</v>
      </c>
      <c r="B581" s="15" t="s">
        <v>8780</v>
      </c>
      <c r="D581" s="15" t="s">
        <v>8680</v>
      </c>
      <c r="E581" s="15" t="s">
        <v>1800</v>
      </c>
      <c r="F581" s="15" t="s">
        <v>21195</v>
      </c>
      <c r="G581" s="5" t="s">
        <v>18535</v>
      </c>
      <c r="H581" s="5" t="s">
        <v>3</v>
      </c>
      <c r="I581" s="5" t="s">
        <v>143</v>
      </c>
      <c r="J581" s="5" t="s">
        <v>4</v>
      </c>
      <c r="K581" s="5" t="s">
        <v>3</v>
      </c>
      <c r="L581" s="5" t="s">
        <v>13041</v>
      </c>
      <c r="M581" s="15" t="s">
        <v>144</v>
      </c>
      <c r="N581" s="15" t="s">
        <v>1670</v>
      </c>
      <c r="O581" s="15" t="s">
        <v>21195</v>
      </c>
      <c r="P581" s="15" t="s">
        <v>21195</v>
      </c>
      <c r="Q581" s="15" t="s">
        <v>22807</v>
      </c>
      <c r="R581" s="15" t="s">
        <v>23019</v>
      </c>
      <c r="S581" s="15">
        <v>27421020</v>
      </c>
      <c r="T581" s="15">
        <v>27421424</v>
      </c>
      <c r="U581" s="15" t="s">
        <v>15923</v>
      </c>
      <c r="V581" s="15" t="s">
        <v>9600</v>
      </c>
      <c r="W581" s="4"/>
      <c r="X581" s="4" t="s">
        <v>41</v>
      </c>
      <c r="Y581" s="4" t="s">
        <v>928</v>
      </c>
      <c r="Z581" s="4"/>
      <c r="AB581" s="25" t="s">
        <v>21118</v>
      </c>
      <c r="AC581" s="25"/>
      <c r="AD581" s="25"/>
    </row>
    <row r="582" spans="1:30" x14ac:dyDescent="0.35">
      <c r="A582" s="15" t="s">
        <v>1636</v>
      </c>
      <c r="B582" s="15" t="s">
        <v>1635</v>
      </c>
      <c r="D582" s="15" t="s">
        <v>7056</v>
      </c>
      <c r="E582" s="15" t="s">
        <v>1801</v>
      </c>
      <c r="F582" s="15" t="s">
        <v>165</v>
      </c>
      <c r="G582" s="5" t="s">
        <v>18535</v>
      </c>
      <c r="H582" s="5" t="s">
        <v>3</v>
      </c>
      <c r="I582" s="5" t="s">
        <v>143</v>
      </c>
      <c r="J582" s="5" t="s">
        <v>4</v>
      </c>
      <c r="K582" s="5" t="s">
        <v>11</v>
      </c>
      <c r="L582" s="5" t="s">
        <v>13048</v>
      </c>
      <c r="M582" s="15" t="s">
        <v>144</v>
      </c>
      <c r="N582" s="15" t="s">
        <v>1670</v>
      </c>
      <c r="O582" s="15" t="s">
        <v>21898</v>
      </c>
      <c r="P582" s="15" t="s">
        <v>165</v>
      </c>
      <c r="Q582" s="15" t="s">
        <v>22807</v>
      </c>
      <c r="R582" s="15" t="s">
        <v>16893</v>
      </c>
      <c r="S582" s="15">
        <v>22001279</v>
      </c>
      <c r="T582" s="15">
        <v>83195399</v>
      </c>
      <c r="U582" s="15" t="s">
        <v>19340</v>
      </c>
      <c r="V582" s="15" t="s">
        <v>9562</v>
      </c>
      <c r="W582" s="4"/>
      <c r="X582" s="4" t="s">
        <v>41</v>
      </c>
      <c r="Y582" s="4" t="s">
        <v>1802</v>
      </c>
      <c r="Z582" s="4"/>
      <c r="AB582" s="25" t="s">
        <v>21118</v>
      </c>
      <c r="AC582" s="25"/>
      <c r="AD582" s="25"/>
    </row>
    <row r="583" spans="1:30" x14ac:dyDescent="0.35">
      <c r="A583" s="15" t="s">
        <v>9527</v>
      </c>
      <c r="B583" s="15" t="s">
        <v>1305</v>
      </c>
      <c r="D583" s="15" t="s">
        <v>1803</v>
      </c>
      <c r="E583" s="15" t="s">
        <v>1804</v>
      </c>
      <c r="F583" s="15" t="s">
        <v>1805</v>
      </c>
      <c r="G583" s="5" t="s">
        <v>18535</v>
      </c>
      <c r="H583" s="5" t="s">
        <v>3</v>
      </c>
      <c r="I583" s="5" t="s">
        <v>143</v>
      </c>
      <c r="J583" s="5" t="s">
        <v>4</v>
      </c>
      <c r="K583" s="5" t="s">
        <v>3</v>
      </c>
      <c r="L583" s="5" t="s">
        <v>13041</v>
      </c>
      <c r="M583" s="15" t="s">
        <v>144</v>
      </c>
      <c r="N583" s="15" t="s">
        <v>1670</v>
      </c>
      <c r="O583" s="15" t="s">
        <v>21195</v>
      </c>
      <c r="P583" s="15" t="s">
        <v>1806</v>
      </c>
      <c r="Q583" s="15" t="s">
        <v>22807</v>
      </c>
      <c r="R583" s="15" t="s">
        <v>15924</v>
      </c>
      <c r="S583" s="15">
        <v>27300654</v>
      </c>
      <c r="T583" s="15">
        <v>22002891</v>
      </c>
      <c r="U583" s="15" t="s">
        <v>15925</v>
      </c>
      <c r="V583" s="15" t="s">
        <v>9288</v>
      </c>
      <c r="W583" s="4"/>
      <c r="X583" s="4" t="s">
        <v>41</v>
      </c>
      <c r="Y583" s="4" t="s">
        <v>1807</v>
      </c>
      <c r="Z583" s="4"/>
      <c r="AB583" s="25" t="s">
        <v>21118</v>
      </c>
      <c r="AC583" s="25"/>
      <c r="AD583" s="25"/>
    </row>
    <row r="584" spans="1:30" x14ac:dyDescent="0.35">
      <c r="A584" s="15" t="s">
        <v>1496</v>
      </c>
      <c r="B584" s="15" t="s">
        <v>1495</v>
      </c>
      <c r="D584" s="15" t="s">
        <v>1809</v>
      </c>
      <c r="E584" s="15" t="s">
        <v>1810</v>
      </c>
      <c r="F584" s="15" t="s">
        <v>1623</v>
      </c>
      <c r="G584" s="5" t="s">
        <v>18535</v>
      </c>
      <c r="H584" s="5" t="s">
        <v>3</v>
      </c>
      <c r="I584" s="5" t="s">
        <v>143</v>
      </c>
      <c r="J584" s="5" t="s">
        <v>4</v>
      </c>
      <c r="K584" s="5" t="s">
        <v>11</v>
      </c>
      <c r="L584" s="5" t="s">
        <v>13048</v>
      </c>
      <c r="M584" s="15" t="s">
        <v>144</v>
      </c>
      <c r="N584" s="15" t="s">
        <v>1670</v>
      </c>
      <c r="O584" s="15" t="s">
        <v>21898</v>
      </c>
      <c r="P584" s="15" t="s">
        <v>1623</v>
      </c>
      <c r="Q584" s="15" t="s">
        <v>22807</v>
      </c>
      <c r="R584" s="15" t="s">
        <v>22482</v>
      </c>
      <c r="S584" s="15">
        <v>22001376</v>
      </c>
      <c r="T584" s="15">
        <v>27300159</v>
      </c>
      <c r="U584" s="15" t="s">
        <v>19943</v>
      </c>
      <c r="V584" s="15" t="s">
        <v>9425</v>
      </c>
      <c r="W584" s="4"/>
      <c r="X584" s="4" t="s">
        <v>41</v>
      </c>
      <c r="Y584" s="4" t="s">
        <v>1811</v>
      </c>
      <c r="Z584" s="4"/>
      <c r="AB584" s="25" t="s">
        <v>21118</v>
      </c>
      <c r="AC584" s="25"/>
      <c r="AD584" s="25"/>
    </row>
    <row r="585" spans="1:30" x14ac:dyDescent="0.35">
      <c r="A585" s="15" t="s">
        <v>9528</v>
      </c>
      <c r="B585" s="15" t="s">
        <v>1413</v>
      </c>
      <c r="D585" s="15" t="s">
        <v>1813</v>
      </c>
      <c r="E585" s="15" t="s">
        <v>9482</v>
      </c>
      <c r="F585" s="15" t="s">
        <v>483</v>
      </c>
      <c r="G585" s="5" t="s">
        <v>18535</v>
      </c>
      <c r="H585" s="5" t="s">
        <v>3</v>
      </c>
      <c r="I585" s="5" t="s">
        <v>143</v>
      </c>
      <c r="J585" s="5" t="s">
        <v>4</v>
      </c>
      <c r="K585" s="5" t="s">
        <v>11</v>
      </c>
      <c r="L585" s="5" t="s">
        <v>13048</v>
      </c>
      <c r="M585" s="15" t="s">
        <v>144</v>
      </c>
      <c r="N585" s="15" t="s">
        <v>1670</v>
      </c>
      <c r="O585" s="15" t="s">
        <v>21898</v>
      </c>
      <c r="P585" s="15" t="s">
        <v>483</v>
      </c>
      <c r="Q585" s="15" t="s">
        <v>22807</v>
      </c>
      <c r="R585" s="15" t="s">
        <v>18647</v>
      </c>
      <c r="S585" s="15">
        <v>22001719</v>
      </c>
      <c r="T585" s="15"/>
      <c r="U585" s="15" t="s">
        <v>14676</v>
      </c>
      <c r="V585" s="15" t="s">
        <v>23020</v>
      </c>
      <c r="W585" s="4"/>
      <c r="X585" s="4" t="s">
        <v>41</v>
      </c>
      <c r="Y585" s="4" t="s">
        <v>12389</v>
      </c>
      <c r="Z585" s="4"/>
      <c r="AB585" s="25"/>
      <c r="AC585" s="25"/>
      <c r="AD585" s="25"/>
    </row>
    <row r="586" spans="1:30" x14ac:dyDescent="0.35">
      <c r="A586" s="15" t="s">
        <v>9530</v>
      </c>
      <c r="B586" s="15" t="s">
        <v>8762</v>
      </c>
      <c r="D586" s="15" t="s">
        <v>1814</v>
      </c>
      <c r="E586" s="15" t="s">
        <v>9904</v>
      </c>
      <c r="F586" s="15" t="s">
        <v>278</v>
      </c>
      <c r="G586" s="5" t="s">
        <v>231</v>
      </c>
      <c r="H586" s="5" t="s">
        <v>12</v>
      </c>
      <c r="I586" s="5" t="s">
        <v>44</v>
      </c>
      <c r="J586" s="5" t="s">
        <v>232</v>
      </c>
      <c r="K586" s="5" t="s">
        <v>4</v>
      </c>
      <c r="L586" s="5" t="s">
        <v>12858</v>
      </c>
      <c r="M586" s="15" t="s">
        <v>91</v>
      </c>
      <c r="N586" s="15" t="s">
        <v>233</v>
      </c>
      <c r="O586" s="15" t="s">
        <v>21900</v>
      </c>
      <c r="P586" s="15" t="s">
        <v>278</v>
      </c>
      <c r="Q586" s="15" t="s">
        <v>22807</v>
      </c>
      <c r="R586" s="15" t="s">
        <v>21901</v>
      </c>
      <c r="S586" s="15">
        <v>41051061</v>
      </c>
      <c r="T586" s="15">
        <v>84945043</v>
      </c>
      <c r="U586" s="15" t="s">
        <v>19944</v>
      </c>
      <c r="V586" s="15" t="s">
        <v>9905</v>
      </c>
      <c r="W586" s="4"/>
      <c r="X586" s="4" t="s">
        <v>41</v>
      </c>
      <c r="Y586" s="4" t="s">
        <v>7536</v>
      </c>
      <c r="Z586" s="4"/>
      <c r="AB586" s="25"/>
      <c r="AC586" s="25"/>
      <c r="AD586" s="25"/>
    </row>
    <row r="587" spans="1:30" x14ac:dyDescent="0.35">
      <c r="A587" s="15" t="s">
        <v>1756</v>
      </c>
      <c r="B587" s="15" t="s">
        <v>1755</v>
      </c>
      <c r="D587" s="15" t="s">
        <v>1815</v>
      </c>
      <c r="E587" s="15" t="s">
        <v>1816</v>
      </c>
      <c r="F587" s="15" t="s">
        <v>1817</v>
      </c>
      <c r="G587" s="5" t="s">
        <v>18535</v>
      </c>
      <c r="H587" s="5" t="s">
        <v>3</v>
      </c>
      <c r="I587" s="5" t="s">
        <v>143</v>
      </c>
      <c r="J587" s="5" t="s">
        <v>4</v>
      </c>
      <c r="K587" s="5" t="s">
        <v>3</v>
      </c>
      <c r="L587" s="5" t="s">
        <v>13041</v>
      </c>
      <c r="M587" s="15" t="s">
        <v>144</v>
      </c>
      <c r="N587" s="15" t="s">
        <v>1670</v>
      </c>
      <c r="O587" s="15" t="s">
        <v>21195</v>
      </c>
      <c r="P587" s="15" t="s">
        <v>1817</v>
      </c>
      <c r="Q587" s="15" t="s">
        <v>22807</v>
      </c>
      <c r="R587" s="15" t="s">
        <v>1818</v>
      </c>
      <c r="S587" s="15">
        <v>22001018</v>
      </c>
      <c r="T587" s="15">
        <v>83326987</v>
      </c>
      <c r="U587" s="15" t="s">
        <v>18653</v>
      </c>
      <c r="V587" s="15" t="s">
        <v>9396</v>
      </c>
      <c r="W587" s="4"/>
      <c r="X587" s="4" t="s">
        <v>41</v>
      </c>
      <c r="Y587" s="4" t="s">
        <v>1819</v>
      </c>
      <c r="Z587" s="4"/>
      <c r="AB587" s="25"/>
      <c r="AC587" s="25"/>
      <c r="AD587" s="25"/>
    </row>
    <row r="588" spans="1:30" x14ac:dyDescent="0.35">
      <c r="A588" s="15" t="s">
        <v>9531</v>
      </c>
      <c r="B588" s="15" t="s">
        <v>1692</v>
      </c>
      <c r="D588" s="15" t="s">
        <v>1821</v>
      </c>
      <c r="E588" s="15" t="s">
        <v>1822</v>
      </c>
      <c r="F588" s="15" t="s">
        <v>1237</v>
      </c>
      <c r="G588" s="5" t="s">
        <v>18535</v>
      </c>
      <c r="H588" s="5" t="s">
        <v>3</v>
      </c>
      <c r="I588" s="5" t="s">
        <v>143</v>
      </c>
      <c r="J588" s="5" t="s">
        <v>4</v>
      </c>
      <c r="K588" s="5" t="s">
        <v>11</v>
      </c>
      <c r="L588" s="5" t="s">
        <v>13048</v>
      </c>
      <c r="M588" s="15" t="s">
        <v>144</v>
      </c>
      <c r="N588" s="15" t="s">
        <v>1670</v>
      </c>
      <c r="O588" s="15" t="s">
        <v>21898</v>
      </c>
      <c r="P588" s="15" t="s">
        <v>1237</v>
      </c>
      <c r="Q588" s="15" t="s">
        <v>22807</v>
      </c>
      <c r="R588" s="15" t="s">
        <v>23021</v>
      </c>
      <c r="S588" s="15">
        <v>87063124</v>
      </c>
      <c r="T588" s="15">
        <v>27300654</v>
      </c>
      <c r="U588" s="15" t="s">
        <v>14677</v>
      </c>
      <c r="V588" s="15" t="s">
        <v>19945</v>
      </c>
      <c r="W588" s="4"/>
      <c r="X588" s="4" t="s">
        <v>41</v>
      </c>
      <c r="Y588" s="4" t="s">
        <v>1823</v>
      </c>
      <c r="Z588" s="4"/>
      <c r="AB588" s="25" t="s">
        <v>21118</v>
      </c>
      <c r="AC588" s="25"/>
      <c r="AD588" s="25"/>
    </row>
    <row r="589" spans="1:30" x14ac:dyDescent="0.35">
      <c r="A589" s="15" t="s">
        <v>9532</v>
      </c>
      <c r="B589" s="15" t="s">
        <v>1696</v>
      </c>
      <c r="D589" s="15" t="s">
        <v>1824</v>
      </c>
      <c r="E589" s="15" t="s">
        <v>10973</v>
      </c>
      <c r="F589" s="15" t="s">
        <v>10974</v>
      </c>
      <c r="G589" s="5" t="s">
        <v>1797</v>
      </c>
      <c r="H589" s="5" t="s">
        <v>2</v>
      </c>
      <c r="I589" s="5" t="s">
        <v>243</v>
      </c>
      <c r="J589" s="5" t="s">
        <v>7</v>
      </c>
      <c r="K589" s="5" t="s">
        <v>2</v>
      </c>
      <c r="L589" s="5" t="s">
        <v>12991</v>
      </c>
      <c r="M589" s="15" t="s">
        <v>244</v>
      </c>
      <c r="N589" s="15" t="s">
        <v>1797</v>
      </c>
      <c r="O589" s="15" t="s">
        <v>1797</v>
      </c>
      <c r="P589" s="15" t="s">
        <v>870</v>
      </c>
      <c r="Q589" s="15" t="s">
        <v>22807</v>
      </c>
      <c r="R589" s="15" t="s">
        <v>23022</v>
      </c>
      <c r="S589" s="15">
        <v>26686310</v>
      </c>
      <c r="T589" s="15">
        <v>26696085</v>
      </c>
      <c r="U589" s="15" t="s">
        <v>14678</v>
      </c>
      <c r="V589" s="15" t="s">
        <v>1825</v>
      </c>
      <c r="W589" s="4"/>
      <c r="X589" s="4" t="s">
        <v>41</v>
      </c>
      <c r="Y589" s="4" t="s">
        <v>19091</v>
      </c>
      <c r="Z589" s="4"/>
      <c r="AB589" s="25"/>
      <c r="AC589" s="25"/>
      <c r="AD589" s="25"/>
    </row>
    <row r="590" spans="1:30" x14ac:dyDescent="0.35">
      <c r="A590" s="15" t="s">
        <v>1207</v>
      </c>
      <c r="B590" s="15" t="s">
        <v>1206</v>
      </c>
      <c r="D590" s="15" t="s">
        <v>1826</v>
      </c>
      <c r="E590" s="15" t="s">
        <v>1827</v>
      </c>
      <c r="F590" s="15" t="s">
        <v>79</v>
      </c>
      <c r="G590" s="5" t="s">
        <v>18535</v>
      </c>
      <c r="H590" s="5" t="s">
        <v>3</v>
      </c>
      <c r="I590" s="5" t="s">
        <v>143</v>
      </c>
      <c r="J590" s="5" t="s">
        <v>4</v>
      </c>
      <c r="K590" s="5" t="s">
        <v>3</v>
      </c>
      <c r="L590" s="5" t="s">
        <v>13041</v>
      </c>
      <c r="M590" s="15" t="s">
        <v>144</v>
      </c>
      <c r="N590" s="15" t="s">
        <v>1670</v>
      </c>
      <c r="O590" s="15" t="s">
        <v>21195</v>
      </c>
      <c r="P590" s="15" t="s">
        <v>1828</v>
      </c>
      <c r="Q590" s="15" t="s">
        <v>22807</v>
      </c>
      <c r="R590" s="15" t="s">
        <v>21897</v>
      </c>
      <c r="S590" s="15">
        <v>27421386</v>
      </c>
      <c r="T590" s="15">
        <v>88989035</v>
      </c>
      <c r="U590" s="15" t="s">
        <v>19946</v>
      </c>
      <c r="V590" s="15" t="s">
        <v>9614</v>
      </c>
      <c r="W590" s="4"/>
      <c r="X590" s="4" t="s">
        <v>41</v>
      </c>
      <c r="Y590" s="4" t="s">
        <v>1829</v>
      </c>
      <c r="Z590" s="4"/>
      <c r="AB590" s="25" t="s">
        <v>21118</v>
      </c>
      <c r="AC590" s="25"/>
      <c r="AD590" s="25"/>
    </row>
    <row r="591" spans="1:30" x14ac:dyDescent="0.35">
      <c r="A591" s="15" t="s">
        <v>1783</v>
      </c>
      <c r="B591" s="15" t="s">
        <v>1782</v>
      </c>
      <c r="D591" s="15" t="s">
        <v>1831</v>
      </c>
      <c r="E591" s="15" t="s">
        <v>9617</v>
      </c>
      <c r="F591" s="15" t="s">
        <v>1832</v>
      </c>
      <c r="G591" s="5" t="s">
        <v>18535</v>
      </c>
      <c r="H591" s="5" t="s">
        <v>3</v>
      </c>
      <c r="I591" s="5" t="s">
        <v>143</v>
      </c>
      <c r="J591" s="5" t="s">
        <v>4</v>
      </c>
      <c r="K591" s="5" t="s">
        <v>3</v>
      </c>
      <c r="L591" s="5" t="s">
        <v>13041</v>
      </c>
      <c r="M591" s="15" t="s">
        <v>144</v>
      </c>
      <c r="N591" s="15" t="s">
        <v>1670</v>
      </c>
      <c r="O591" s="15" t="s">
        <v>21195</v>
      </c>
      <c r="P591" s="15" t="s">
        <v>1832</v>
      </c>
      <c r="Q591" s="15" t="s">
        <v>22807</v>
      </c>
      <c r="R591" s="15" t="s">
        <v>9618</v>
      </c>
      <c r="S591" s="15">
        <v>22001235</v>
      </c>
      <c r="T591" s="15"/>
      <c r="U591" s="15" t="s">
        <v>15927</v>
      </c>
      <c r="V591" s="15" t="s">
        <v>9619</v>
      </c>
      <c r="W591" s="4"/>
      <c r="X591" s="4" t="s">
        <v>41</v>
      </c>
      <c r="Y591" s="4" t="s">
        <v>8288</v>
      </c>
      <c r="Z591" s="4"/>
      <c r="AB591" s="25"/>
      <c r="AC591" s="25"/>
      <c r="AD591" s="25"/>
    </row>
    <row r="592" spans="1:30" x14ac:dyDescent="0.35">
      <c r="A592" s="15" t="s">
        <v>9536</v>
      </c>
      <c r="B592" s="15" t="s">
        <v>1355</v>
      </c>
      <c r="D592" s="15" t="s">
        <v>1833</v>
      </c>
      <c r="E592" s="15" t="s">
        <v>1834</v>
      </c>
      <c r="F592" s="15" t="s">
        <v>1835</v>
      </c>
      <c r="G592" s="5" t="s">
        <v>18535</v>
      </c>
      <c r="H592" s="5" t="s">
        <v>16</v>
      </c>
      <c r="I592" s="5" t="s">
        <v>143</v>
      </c>
      <c r="J592" s="5" t="s">
        <v>4</v>
      </c>
      <c r="K592" s="5" t="s">
        <v>5</v>
      </c>
      <c r="L592" s="5" t="s">
        <v>13043</v>
      </c>
      <c r="M592" s="15" t="s">
        <v>144</v>
      </c>
      <c r="N592" s="15" t="s">
        <v>1670</v>
      </c>
      <c r="O592" s="15" t="s">
        <v>1836</v>
      </c>
      <c r="P592" s="15" t="s">
        <v>1835</v>
      </c>
      <c r="Q592" s="15" t="s">
        <v>22807</v>
      </c>
      <c r="R592" s="15" t="s">
        <v>14679</v>
      </c>
      <c r="S592" s="15">
        <v>85365847</v>
      </c>
      <c r="T592" s="15">
        <v>85365849</v>
      </c>
      <c r="U592" s="15" t="s">
        <v>19341</v>
      </c>
      <c r="V592" s="15" t="s">
        <v>23023</v>
      </c>
      <c r="W592" s="4"/>
      <c r="X592" s="4" t="s">
        <v>41</v>
      </c>
      <c r="Y592" s="4" t="s">
        <v>1837</v>
      </c>
      <c r="Z592" s="4"/>
      <c r="AB592" s="25"/>
      <c r="AC592" s="25"/>
      <c r="AD592" s="25"/>
    </row>
    <row r="593" spans="1:30" x14ac:dyDescent="0.35">
      <c r="A593" s="15" t="s">
        <v>1705</v>
      </c>
      <c r="B593" s="15" t="s">
        <v>998</v>
      </c>
      <c r="D593" s="15" t="s">
        <v>1839</v>
      </c>
      <c r="E593" s="15" t="s">
        <v>9378</v>
      </c>
      <c r="F593" s="15" t="s">
        <v>21196</v>
      </c>
      <c r="G593" s="5" t="s">
        <v>18535</v>
      </c>
      <c r="H593" s="5" t="s">
        <v>16</v>
      </c>
      <c r="I593" s="5" t="s">
        <v>143</v>
      </c>
      <c r="J593" s="5" t="s">
        <v>4</v>
      </c>
      <c r="K593" s="5" t="s">
        <v>5</v>
      </c>
      <c r="L593" s="5" t="s">
        <v>13043</v>
      </c>
      <c r="M593" s="15" t="s">
        <v>144</v>
      </c>
      <c r="N593" s="15" t="s">
        <v>1670</v>
      </c>
      <c r="O593" s="15" t="s">
        <v>1836</v>
      </c>
      <c r="P593" s="15" t="s">
        <v>21196</v>
      </c>
      <c r="Q593" s="15" t="s">
        <v>22807</v>
      </c>
      <c r="R593" s="15" t="s">
        <v>10381</v>
      </c>
      <c r="S593" s="15">
        <v>87127234</v>
      </c>
      <c r="T593" s="15"/>
      <c r="U593" s="15" t="s">
        <v>15928</v>
      </c>
      <c r="V593" s="15" t="s">
        <v>23024</v>
      </c>
      <c r="W593" s="4"/>
      <c r="X593" s="4"/>
      <c r="Y593" s="4"/>
      <c r="Z593" s="4"/>
      <c r="AB593" s="25"/>
      <c r="AC593" s="25"/>
      <c r="AD593" s="25"/>
    </row>
    <row r="594" spans="1:30" x14ac:dyDescent="0.35">
      <c r="A594" s="15" t="s">
        <v>9538</v>
      </c>
      <c r="B594" s="15" t="s">
        <v>1763</v>
      </c>
      <c r="D594" s="15" t="s">
        <v>1840</v>
      </c>
      <c r="E594" s="15" t="s">
        <v>1841</v>
      </c>
      <c r="F594" s="15" t="s">
        <v>21197</v>
      </c>
      <c r="G594" s="5" t="s">
        <v>18535</v>
      </c>
      <c r="H594" s="5" t="s">
        <v>4</v>
      </c>
      <c r="I594" s="5" t="s">
        <v>143</v>
      </c>
      <c r="J594" s="5" t="s">
        <v>4</v>
      </c>
      <c r="K594" s="5" t="s">
        <v>8</v>
      </c>
      <c r="L594" s="5" t="s">
        <v>13046</v>
      </c>
      <c r="M594" s="15" t="s">
        <v>144</v>
      </c>
      <c r="N594" s="15" t="s">
        <v>1670</v>
      </c>
      <c r="O594" s="15" t="s">
        <v>21200</v>
      </c>
      <c r="P594" s="15" t="s">
        <v>21197</v>
      </c>
      <c r="Q594" s="15" t="s">
        <v>22807</v>
      </c>
      <c r="R594" s="15" t="s">
        <v>23025</v>
      </c>
      <c r="S594" s="15">
        <v>27300744</v>
      </c>
      <c r="T594" s="15">
        <v>87629235</v>
      </c>
      <c r="U594" s="15" t="s">
        <v>17534</v>
      </c>
      <c r="V594" s="15" t="s">
        <v>1842</v>
      </c>
      <c r="W594" s="4"/>
      <c r="X594" s="4" t="s">
        <v>41</v>
      </c>
      <c r="Y594" s="4" t="s">
        <v>1843</v>
      </c>
      <c r="Z594" s="4"/>
      <c r="AB594" s="25"/>
      <c r="AC594" s="25"/>
      <c r="AD594" s="25"/>
    </row>
    <row r="595" spans="1:30" x14ac:dyDescent="0.35">
      <c r="A595" s="15" t="s">
        <v>9539</v>
      </c>
      <c r="B595" s="15" t="s">
        <v>1281</v>
      </c>
      <c r="D595" s="15" t="s">
        <v>1845</v>
      </c>
      <c r="E595" s="15" t="s">
        <v>1846</v>
      </c>
      <c r="F595" s="15" t="s">
        <v>257</v>
      </c>
      <c r="G595" s="5" t="s">
        <v>18535</v>
      </c>
      <c r="H595" s="5" t="s">
        <v>18</v>
      </c>
      <c r="I595" s="5" t="s">
        <v>143</v>
      </c>
      <c r="J595" s="5" t="s">
        <v>4</v>
      </c>
      <c r="K595" s="5" t="s">
        <v>4</v>
      </c>
      <c r="L595" s="5" t="s">
        <v>13042</v>
      </c>
      <c r="M595" s="15" t="s">
        <v>144</v>
      </c>
      <c r="N595" s="15" t="s">
        <v>1670</v>
      </c>
      <c r="O595" s="15" t="s">
        <v>1754</v>
      </c>
      <c r="P595" s="15" t="s">
        <v>257</v>
      </c>
      <c r="Q595" s="15" t="s">
        <v>22807</v>
      </c>
      <c r="R595" s="15" t="s">
        <v>23026</v>
      </c>
      <c r="S595" s="15">
        <v>27301851</v>
      </c>
      <c r="T595" s="15">
        <v>83082857</v>
      </c>
      <c r="U595" s="15" t="s">
        <v>1847</v>
      </c>
      <c r="V595" s="15" t="s">
        <v>2325</v>
      </c>
      <c r="W595" s="4"/>
      <c r="X595" s="4" t="s">
        <v>41</v>
      </c>
      <c r="Y595" s="4" t="s">
        <v>1848</v>
      </c>
      <c r="Z595" s="4"/>
      <c r="AB595" s="25"/>
      <c r="AC595" s="25"/>
      <c r="AD595" s="25"/>
    </row>
    <row r="596" spans="1:30" x14ac:dyDescent="0.35">
      <c r="A596" s="15" t="s">
        <v>1846</v>
      </c>
      <c r="B596" s="15" t="s">
        <v>1845</v>
      </c>
      <c r="D596" s="15" t="s">
        <v>7059</v>
      </c>
      <c r="E596" s="15" t="s">
        <v>1850</v>
      </c>
      <c r="F596" s="15" t="s">
        <v>480</v>
      </c>
      <c r="G596" s="5" t="s">
        <v>18535</v>
      </c>
      <c r="H596" s="5" t="s">
        <v>16</v>
      </c>
      <c r="I596" s="5" t="s">
        <v>143</v>
      </c>
      <c r="J596" s="5" t="s">
        <v>4</v>
      </c>
      <c r="K596" s="5" t="s">
        <v>5</v>
      </c>
      <c r="L596" s="5" t="s">
        <v>13043</v>
      </c>
      <c r="M596" s="15" t="s">
        <v>144</v>
      </c>
      <c r="N596" s="15" t="s">
        <v>1670</v>
      </c>
      <c r="O596" s="15" t="s">
        <v>1836</v>
      </c>
      <c r="P596" s="15" t="s">
        <v>480</v>
      </c>
      <c r="Q596" s="15" t="s">
        <v>22807</v>
      </c>
      <c r="R596" s="15" t="s">
        <v>14158</v>
      </c>
      <c r="S596" s="15">
        <v>88051329</v>
      </c>
      <c r="T596" s="15">
        <v>22065432</v>
      </c>
      <c r="U596" s="15" t="s">
        <v>21902</v>
      </c>
      <c r="V596" s="15" t="s">
        <v>23027</v>
      </c>
      <c r="W596" s="4"/>
      <c r="X596" s="4" t="s">
        <v>41</v>
      </c>
      <c r="Y596" s="4" t="s">
        <v>1851</v>
      </c>
      <c r="Z596" s="4"/>
      <c r="AB596" s="25"/>
      <c r="AC596" s="25"/>
      <c r="AD596" s="25"/>
    </row>
    <row r="597" spans="1:30" x14ac:dyDescent="0.35">
      <c r="A597" s="15" t="s">
        <v>7351</v>
      </c>
      <c r="B597" s="15" t="s">
        <v>1510</v>
      </c>
      <c r="D597" s="15" t="s">
        <v>1853</v>
      </c>
      <c r="E597" s="15" t="s">
        <v>1854</v>
      </c>
      <c r="F597" s="15" t="s">
        <v>21198</v>
      </c>
      <c r="G597" s="5" t="s">
        <v>18535</v>
      </c>
      <c r="H597" s="5" t="s">
        <v>18</v>
      </c>
      <c r="I597" s="5" t="s">
        <v>143</v>
      </c>
      <c r="J597" s="5" t="s">
        <v>4</v>
      </c>
      <c r="K597" s="5" t="s">
        <v>4</v>
      </c>
      <c r="L597" s="5" t="s">
        <v>13042</v>
      </c>
      <c r="M597" s="15" t="s">
        <v>144</v>
      </c>
      <c r="N597" s="15" t="s">
        <v>1670</v>
      </c>
      <c r="O597" s="15" t="s">
        <v>1754</v>
      </c>
      <c r="P597" s="15" t="s">
        <v>21198</v>
      </c>
      <c r="Q597" s="15" t="s">
        <v>22807</v>
      </c>
      <c r="R597" s="15" t="s">
        <v>21199</v>
      </c>
      <c r="S597" s="15">
        <v>27304636</v>
      </c>
      <c r="T597" s="15">
        <v>85496382</v>
      </c>
      <c r="U597" s="15" t="s">
        <v>18654</v>
      </c>
      <c r="V597" s="15" t="s">
        <v>23028</v>
      </c>
      <c r="W597" s="4"/>
      <c r="X597" s="4" t="s">
        <v>41</v>
      </c>
      <c r="Y597" s="4" t="s">
        <v>1856</v>
      </c>
      <c r="Z597" s="4"/>
      <c r="AB597" s="25"/>
      <c r="AC597" s="25"/>
      <c r="AD597" s="25"/>
    </row>
    <row r="598" spans="1:30" x14ac:dyDescent="0.35">
      <c r="A598" s="15" t="s">
        <v>1659</v>
      </c>
      <c r="B598" s="15" t="s">
        <v>1658</v>
      </c>
      <c r="D598" s="15" t="s">
        <v>1858</v>
      </c>
      <c r="E598" s="15" t="s">
        <v>1859</v>
      </c>
      <c r="F598" s="15" t="s">
        <v>879</v>
      </c>
      <c r="G598" s="5" t="s">
        <v>18535</v>
      </c>
      <c r="H598" s="5" t="s">
        <v>16</v>
      </c>
      <c r="I598" s="5" t="s">
        <v>143</v>
      </c>
      <c r="J598" s="5" t="s">
        <v>4</v>
      </c>
      <c r="K598" s="5" t="s">
        <v>5</v>
      </c>
      <c r="L598" s="5" t="s">
        <v>13043</v>
      </c>
      <c r="M598" s="15" t="s">
        <v>144</v>
      </c>
      <c r="N598" s="15" t="s">
        <v>1670</v>
      </c>
      <c r="O598" s="15" t="s">
        <v>1836</v>
      </c>
      <c r="P598" s="15" t="s">
        <v>879</v>
      </c>
      <c r="Q598" s="15" t="s">
        <v>22807</v>
      </c>
      <c r="R598" s="15" t="s">
        <v>21903</v>
      </c>
      <c r="S598" s="15">
        <v>27304592</v>
      </c>
      <c r="T598" s="15">
        <v>27300744</v>
      </c>
      <c r="U598" s="15" t="s">
        <v>14896</v>
      </c>
      <c r="V598" s="15" t="s">
        <v>222</v>
      </c>
      <c r="W598" s="4"/>
      <c r="X598" s="4" t="s">
        <v>41</v>
      </c>
      <c r="Y598" s="4" t="s">
        <v>1860</v>
      </c>
      <c r="Z598" s="4"/>
      <c r="AB598" s="25"/>
      <c r="AC598" s="25"/>
      <c r="AD598" s="25"/>
    </row>
    <row r="599" spans="1:30" x14ac:dyDescent="0.35">
      <c r="A599" s="15" t="s">
        <v>1647</v>
      </c>
      <c r="B599" s="15" t="s">
        <v>1646</v>
      </c>
      <c r="D599" s="15" t="s">
        <v>1862</v>
      </c>
      <c r="E599" s="15" t="s">
        <v>1863</v>
      </c>
      <c r="F599" s="15" t="s">
        <v>14389</v>
      </c>
      <c r="G599" s="5" t="s">
        <v>18535</v>
      </c>
      <c r="H599" s="5" t="s">
        <v>16</v>
      </c>
      <c r="I599" s="5" t="s">
        <v>143</v>
      </c>
      <c r="J599" s="5" t="s">
        <v>4</v>
      </c>
      <c r="K599" s="5" t="s">
        <v>5</v>
      </c>
      <c r="L599" s="5" t="s">
        <v>13043</v>
      </c>
      <c r="M599" s="15" t="s">
        <v>144</v>
      </c>
      <c r="N599" s="15" t="s">
        <v>1670</v>
      </c>
      <c r="O599" s="15" t="s">
        <v>1836</v>
      </c>
      <c r="P599" s="15" t="s">
        <v>1836</v>
      </c>
      <c r="Q599" s="15" t="s">
        <v>22807</v>
      </c>
      <c r="R599" s="15" t="s">
        <v>17535</v>
      </c>
      <c r="S599" s="15">
        <v>27302464</v>
      </c>
      <c r="T599" s="15">
        <v>85414149</v>
      </c>
      <c r="U599" s="15" t="s">
        <v>21904</v>
      </c>
      <c r="V599" s="15" t="s">
        <v>23029</v>
      </c>
      <c r="W599" s="4"/>
      <c r="X599" s="4" t="s">
        <v>41</v>
      </c>
      <c r="Y599" s="4" t="s">
        <v>1864</v>
      </c>
      <c r="Z599" s="4"/>
      <c r="AB599" s="25"/>
      <c r="AC599" s="25"/>
      <c r="AD599" s="25"/>
    </row>
    <row r="600" spans="1:30" x14ac:dyDescent="0.35">
      <c r="A600" s="15" t="s">
        <v>1284</v>
      </c>
      <c r="B600" s="15" t="s">
        <v>1283</v>
      </c>
      <c r="D600" s="15" t="s">
        <v>1866</v>
      </c>
      <c r="E600" s="15" t="s">
        <v>9380</v>
      </c>
      <c r="F600" s="15" t="s">
        <v>9381</v>
      </c>
      <c r="G600" s="5" t="s">
        <v>18535</v>
      </c>
      <c r="H600" s="5" t="s">
        <v>18</v>
      </c>
      <c r="I600" s="5" t="s">
        <v>143</v>
      </c>
      <c r="J600" s="5" t="s">
        <v>4</v>
      </c>
      <c r="K600" s="5" t="s">
        <v>4</v>
      </c>
      <c r="L600" s="5" t="s">
        <v>13042</v>
      </c>
      <c r="M600" s="15" t="s">
        <v>144</v>
      </c>
      <c r="N600" s="15" t="s">
        <v>1670</v>
      </c>
      <c r="O600" s="15" t="s">
        <v>1754</v>
      </c>
      <c r="P600" s="15" t="s">
        <v>9381</v>
      </c>
      <c r="Q600" s="15" t="s">
        <v>22807</v>
      </c>
      <c r="R600" s="15" t="s">
        <v>18655</v>
      </c>
      <c r="S600" s="15">
        <v>88333544</v>
      </c>
      <c r="T600" s="15"/>
      <c r="U600" s="15" t="s">
        <v>21905</v>
      </c>
      <c r="V600" s="15" t="s">
        <v>23030</v>
      </c>
      <c r="W600" s="4"/>
      <c r="X600" s="4"/>
      <c r="Y600" s="4"/>
      <c r="Z600" s="4"/>
      <c r="AB600" s="25"/>
      <c r="AC600" s="25"/>
      <c r="AD600" s="25"/>
    </row>
    <row r="601" spans="1:30" x14ac:dyDescent="0.35">
      <c r="A601" s="15" t="s">
        <v>1567</v>
      </c>
      <c r="B601" s="15" t="s">
        <v>1566</v>
      </c>
      <c r="D601" s="15" t="s">
        <v>1867</v>
      </c>
      <c r="E601" s="15" t="s">
        <v>1868</v>
      </c>
      <c r="F601" s="15" t="s">
        <v>21200</v>
      </c>
      <c r="G601" s="5" t="s">
        <v>18535</v>
      </c>
      <c r="H601" s="5" t="s">
        <v>4</v>
      </c>
      <c r="I601" s="5" t="s">
        <v>143</v>
      </c>
      <c r="J601" s="5" t="s">
        <v>4</v>
      </c>
      <c r="K601" s="5" t="s">
        <v>8</v>
      </c>
      <c r="L601" s="5" t="s">
        <v>13046</v>
      </c>
      <c r="M601" s="15" t="s">
        <v>144</v>
      </c>
      <c r="N601" s="15" t="s">
        <v>1670</v>
      </c>
      <c r="O601" s="15" t="s">
        <v>21200</v>
      </c>
      <c r="P601" s="15" t="s">
        <v>21200</v>
      </c>
      <c r="Q601" s="15" t="s">
        <v>22807</v>
      </c>
      <c r="R601" s="15" t="s">
        <v>19947</v>
      </c>
      <c r="S601" s="15">
        <v>27300744</v>
      </c>
      <c r="T601" s="15">
        <v>88136667</v>
      </c>
      <c r="U601" s="15" t="s">
        <v>17536</v>
      </c>
      <c r="V601" s="15" t="s">
        <v>23031</v>
      </c>
      <c r="W601" s="4"/>
      <c r="X601" s="4" t="s">
        <v>41</v>
      </c>
      <c r="Y601" s="4" t="s">
        <v>1869</v>
      </c>
      <c r="Z601" s="4"/>
      <c r="AB601" s="25" t="s">
        <v>21118</v>
      </c>
      <c r="AC601" s="25"/>
      <c r="AD601" s="25"/>
    </row>
    <row r="602" spans="1:30" x14ac:dyDescent="0.35">
      <c r="A602" s="15" t="s">
        <v>9542</v>
      </c>
      <c r="B602" s="15" t="s">
        <v>1702</v>
      </c>
      <c r="D602" s="15" t="s">
        <v>1871</v>
      </c>
      <c r="E602" s="15" t="s">
        <v>1872</v>
      </c>
      <c r="F602" s="15" t="s">
        <v>21201</v>
      </c>
      <c r="G602" s="5" t="s">
        <v>18535</v>
      </c>
      <c r="H602" s="5" t="s">
        <v>16</v>
      </c>
      <c r="I602" s="5" t="s">
        <v>143</v>
      </c>
      <c r="J602" s="5" t="s">
        <v>4</v>
      </c>
      <c r="K602" s="5" t="s">
        <v>5</v>
      </c>
      <c r="L602" s="5" t="s">
        <v>13043</v>
      </c>
      <c r="M602" s="15" t="s">
        <v>144</v>
      </c>
      <c r="N602" s="15" t="s">
        <v>1670</v>
      </c>
      <c r="O602" s="15" t="s">
        <v>1836</v>
      </c>
      <c r="P602" s="15" t="s">
        <v>21906</v>
      </c>
      <c r="Q602" s="15" t="s">
        <v>22807</v>
      </c>
      <c r="R602" s="15" t="s">
        <v>23032</v>
      </c>
      <c r="S602" s="15">
        <v>83314502</v>
      </c>
      <c r="T602" s="15"/>
      <c r="U602" s="15" t="s">
        <v>18656</v>
      </c>
      <c r="V602" s="15" t="s">
        <v>21907</v>
      </c>
      <c r="W602" s="4"/>
      <c r="X602" s="4" t="s">
        <v>41</v>
      </c>
      <c r="Y602" s="4" t="s">
        <v>1873</v>
      </c>
      <c r="Z602" s="4"/>
      <c r="AB602" s="25"/>
      <c r="AC602" s="25"/>
      <c r="AD602" s="25"/>
    </row>
    <row r="603" spans="1:30" x14ac:dyDescent="0.35">
      <c r="A603" s="15" t="s">
        <v>1490</v>
      </c>
      <c r="B603" s="15" t="s">
        <v>1489</v>
      </c>
      <c r="D603" s="15" t="s">
        <v>1874</v>
      </c>
      <c r="E603" s="15" t="s">
        <v>8211</v>
      </c>
      <c r="F603" s="15" t="s">
        <v>8212</v>
      </c>
      <c r="G603" s="5" t="s">
        <v>18535</v>
      </c>
      <c r="H603" s="5" t="s">
        <v>4</v>
      </c>
      <c r="I603" s="5" t="s">
        <v>143</v>
      </c>
      <c r="J603" s="5" t="s">
        <v>4</v>
      </c>
      <c r="K603" s="5" t="s">
        <v>8</v>
      </c>
      <c r="L603" s="5" t="s">
        <v>13046</v>
      </c>
      <c r="M603" s="15" t="s">
        <v>144</v>
      </c>
      <c r="N603" s="15" t="s">
        <v>1670</v>
      </c>
      <c r="O603" s="15" t="s">
        <v>21200</v>
      </c>
      <c r="P603" s="15" t="s">
        <v>8212</v>
      </c>
      <c r="Q603" s="15" t="s">
        <v>22807</v>
      </c>
      <c r="R603" s="15" t="s">
        <v>23033</v>
      </c>
      <c r="S603" s="15">
        <v>84299287</v>
      </c>
      <c r="T603" s="15"/>
      <c r="U603" s="15" t="s">
        <v>17537</v>
      </c>
      <c r="V603" s="15" t="s">
        <v>17538</v>
      </c>
      <c r="W603" s="4"/>
      <c r="X603" s="4" t="s">
        <v>41</v>
      </c>
      <c r="Y603" s="4" t="s">
        <v>7443</v>
      </c>
      <c r="Z603" s="4"/>
      <c r="AB603" s="25"/>
      <c r="AC603" s="25"/>
      <c r="AD603" s="25"/>
    </row>
    <row r="604" spans="1:30" x14ac:dyDescent="0.35">
      <c r="A604" s="15" t="s">
        <v>9544</v>
      </c>
      <c r="B604" s="15" t="s">
        <v>1663</v>
      </c>
      <c r="D604" s="15" t="s">
        <v>1876</v>
      </c>
      <c r="E604" s="15" t="s">
        <v>9652</v>
      </c>
      <c r="F604" s="15" t="s">
        <v>1877</v>
      </c>
      <c r="G604" s="5" t="s">
        <v>18535</v>
      </c>
      <c r="H604" s="5" t="s">
        <v>16</v>
      </c>
      <c r="I604" s="5" t="s">
        <v>143</v>
      </c>
      <c r="J604" s="5" t="s">
        <v>4</v>
      </c>
      <c r="K604" s="5" t="s">
        <v>8</v>
      </c>
      <c r="L604" s="5" t="s">
        <v>13046</v>
      </c>
      <c r="M604" s="15" t="s">
        <v>144</v>
      </c>
      <c r="N604" s="15" t="s">
        <v>1670</v>
      </c>
      <c r="O604" s="15" t="s">
        <v>21200</v>
      </c>
      <c r="P604" s="15" t="s">
        <v>1877</v>
      </c>
      <c r="Q604" s="15" t="s">
        <v>22807</v>
      </c>
      <c r="R604" s="15" t="s">
        <v>19343</v>
      </c>
      <c r="S604" s="15">
        <v>84272630</v>
      </c>
      <c r="T604" s="15">
        <v>84272630</v>
      </c>
      <c r="U604" s="15" t="s">
        <v>21908</v>
      </c>
      <c r="V604" s="15" t="s">
        <v>23034</v>
      </c>
      <c r="W604" s="4"/>
      <c r="X604" s="4" t="s">
        <v>41</v>
      </c>
      <c r="Y604" s="4" t="s">
        <v>7885</v>
      </c>
      <c r="Z604" s="4"/>
      <c r="AB604" s="25"/>
      <c r="AC604" s="25"/>
      <c r="AD604" s="25"/>
    </row>
    <row r="605" spans="1:30" x14ac:dyDescent="0.35">
      <c r="A605" s="15" t="s">
        <v>1581</v>
      </c>
      <c r="B605" s="15" t="s">
        <v>1023</v>
      </c>
      <c r="D605" s="15" t="s">
        <v>9290</v>
      </c>
      <c r="E605" s="15" t="s">
        <v>9289</v>
      </c>
      <c r="F605" s="15" t="s">
        <v>9291</v>
      </c>
      <c r="G605" s="5" t="s">
        <v>18535</v>
      </c>
      <c r="H605" s="5" t="s">
        <v>16</v>
      </c>
      <c r="I605" s="5" t="s">
        <v>143</v>
      </c>
      <c r="J605" s="5" t="s">
        <v>4</v>
      </c>
      <c r="K605" s="5" t="s">
        <v>5</v>
      </c>
      <c r="L605" s="5" t="s">
        <v>13043</v>
      </c>
      <c r="M605" s="15" t="s">
        <v>144</v>
      </c>
      <c r="N605" s="15" t="s">
        <v>1670</v>
      </c>
      <c r="O605" s="15" t="s">
        <v>1836</v>
      </c>
      <c r="P605" s="15" t="s">
        <v>9292</v>
      </c>
      <c r="Q605" s="15" t="s">
        <v>22807</v>
      </c>
      <c r="R605" s="15" t="s">
        <v>21909</v>
      </c>
      <c r="S605" s="15">
        <v>64447455</v>
      </c>
      <c r="T605" s="15"/>
      <c r="U605" s="15" t="s">
        <v>19342</v>
      </c>
      <c r="V605" s="15" t="s">
        <v>23035</v>
      </c>
      <c r="W605" s="4"/>
      <c r="X605" s="4"/>
      <c r="Y605" s="4"/>
      <c r="Z605" s="4"/>
      <c r="AB605" s="25"/>
      <c r="AC605" s="25"/>
      <c r="AD605" s="25"/>
    </row>
    <row r="606" spans="1:30" x14ac:dyDescent="0.35">
      <c r="A606" s="15" t="s">
        <v>9547</v>
      </c>
      <c r="B606" s="15" t="s">
        <v>1414</v>
      </c>
      <c r="D606" s="15" t="s">
        <v>1878</v>
      </c>
      <c r="E606" s="15" t="s">
        <v>9310</v>
      </c>
      <c r="F606" s="15" t="s">
        <v>1879</v>
      </c>
      <c r="G606" s="5" t="s">
        <v>18535</v>
      </c>
      <c r="H606" s="5" t="s">
        <v>16</v>
      </c>
      <c r="I606" s="5" t="s">
        <v>143</v>
      </c>
      <c r="J606" s="5" t="s">
        <v>4</v>
      </c>
      <c r="K606" s="5" t="s">
        <v>5</v>
      </c>
      <c r="L606" s="5" t="s">
        <v>13043</v>
      </c>
      <c r="M606" s="15" t="s">
        <v>144</v>
      </c>
      <c r="N606" s="15" t="s">
        <v>1670</v>
      </c>
      <c r="O606" s="15" t="s">
        <v>1836</v>
      </c>
      <c r="P606" s="15" t="s">
        <v>1879</v>
      </c>
      <c r="Q606" s="15" t="s">
        <v>22807</v>
      </c>
      <c r="R606" s="15" t="s">
        <v>23036</v>
      </c>
      <c r="S606" s="15">
        <v>87223426</v>
      </c>
      <c r="T606" s="15"/>
      <c r="U606" s="15" t="s">
        <v>15929</v>
      </c>
      <c r="V606" s="15" t="s">
        <v>23037</v>
      </c>
      <c r="W606" s="4"/>
      <c r="X606" s="4" t="s">
        <v>41</v>
      </c>
      <c r="Y606" s="4" t="s">
        <v>8741</v>
      </c>
      <c r="Z606" s="4"/>
      <c r="AB606" s="25"/>
      <c r="AC606" s="25"/>
      <c r="AD606" s="25"/>
    </row>
    <row r="607" spans="1:30" x14ac:dyDescent="0.35">
      <c r="A607" s="15" t="s">
        <v>9548</v>
      </c>
      <c r="B607" s="15" t="s">
        <v>1415</v>
      </c>
      <c r="D607" s="15" t="s">
        <v>1880</v>
      </c>
      <c r="E607" s="15" t="s">
        <v>8176</v>
      </c>
      <c r="F607" s="15" t="s">
        <v>1352</v>
      </c>
      <c r="G607" s="5" t="s">
        <v>18535</v>
      </c>
      <c r="H607" s="5" t="s">
        <v>16</v>
      </c>
      <c r="I607" s="5" t="s">
        <v>143</v>
      </c>
      <c r="J607" s="5" t="s">
        <v>4</v>
      </c>
      <c r="K607" s="5" t="s">
        <v>5</v>
      </c>
      <c r="L607" s="5" t="s">
        <v>13043</v>
      </c>
      <c r="M607" s="15" t="s">
        <v>144</v>
      </c>
      <c r="N607" s="15" t="s">
        <v>1670</v>
      </c>
      <c r="O607" s="15" t="s">
        <v>1836</v>
      </c>
      <c r="P607" s="15" t="s">
        <v>1352</v>
      </c>
      <c r="Q607" s="15" t="s">
        <v>22807</v>
      </c>
      <c r="R607" s="15" t="s">
        <v>7311</v>
      </c>
      <c r="S607" s="15">
        <v>85230174</v>
      </c>
      <c r="T607" s="15"/>
      <c r="U607" s="15" t="s">
        <v>17539</v>
      </c>
      <c r="V607" s="15" t="s">
        <v>23038</v>
      </c>
      <c r="W607" s="4"/>
      <c r="X607" s="4" t="s">
        <v>41</v>
      </c>
      <c r="Y607" s="4" t="s">
        <v>7358</v>
      </c>
      <c r="Z607" s="4"/>
      <c r="AB607" s="25"/>
      <c r="AC607" s="25"/>
      <c r="AD607" s="25"/>
    </row>
    <row r="608" spans="1:30" x14ac:dyDescent="0.35">
      <c r="A608" s="15" t="s">
        <v>8199</v>
      </c>
      <c r="B608" s="15" t="s">
        <v>1512</v>
      </c>
      <c r="D608" s="15" t="s">
        <v>1882</v>
      </c>
      <c r="E608" s="15" t="s">
        <v>1883</v>
      </c>
      <c r="F608" s="15" t="s">
        <v>1884</v>
      </c>
      <c r="G608" s="5" t="s">
        <v>18535</v>
      </c>
      <c r="H608" s="5" t="s">
        <v>16</v>
      </c>
      <c r="I608" s="5" t="s">
        <v>143</v>
      </c>
      <c r="J608" s="5" t="s">
        <v>4</v>
      </c>
      <c r="K608" s="5" t="s">
        <v>5</v>
      </c>
      <c r="L608" s="5" t="s">
        <v>13043</v>
      </c>
      <c r="M608" s="15" t="s">
        <v>144</v>
      </c>
      <c r="N608" s="15" t="s">
        <v>1670</v>
      </c>
      <c r="O608" s="15" t="s">
        <v>1836</v>
      </c>
      <c r="P608" s="15" t="s">
        <v>1885</v>
      </c>
      <c r="Q608" s="15" t="s">
        <v>22807</v>
      </c>
      <c r="R608" s="15" t="s">
        <v>17558</v>
      </c>
      <c r="S608" s="15">
        <v>85373494</v>
      </c>
      <c r="T608" s="15">
        <v>27300744</v>
      </c>
      <c r="U608" s="15" t="s">
        <v>21910</v>
      </c>
      <c r="V608" s="15" t="s">
        <v>9398</v>
      </c>
      <c r="W608" s="4"/>
      <c r="X608" s="4" t="s">
        <v>41</v>
      </c>
      <c r="Y608" s="4" t="s">
        <v>1886</v>
      </c>
      <c r="Z608" s="4"/>
      <c r="AB608" s="25"/>
      <c r="AC608" s="25"/>
      <c r="AD608" s="25"/>
    </row>
    <row r="609" spans="1:30" x14ac:dyDescent="0.35">
      <c r="A609" s="15" t="s">
        <v>1373</v>
      </c>
      <c r="B609" s="15" t="s">
        <v>1372</v>
      </c>
      <c r="D609" s="15" t="s">
        <v>1888</v>
      </c>
      <c r="E609" s="15" t="s">
        <v>9572</v>
      </c>
      <c r="F609" s="15" t="s">
        <v>3295</v>
      </c>
      <c r="G609" s="5" t="s">
        <v>18535</v>
      </c>
      <c r="H609" s="5" t="s">
        <v>4</v>
      </c>
      <c r="I609" s="5" t="s">
        <v>143</v>
      </c>
      <c r="J609" s="5" t="s">
        <v>4</v>
      </c>
      <c r="K609" s="5" t="s">
        <v>8</v>
      </c>
      <c r="L609" s="5" t="s">
        <v>13046</v>
      </c>
      <c r="M609" s="15" t="s">
        <v>144</v>
      </c>
      <c r="N609" s="15" t="s">
        <v>1670</v>
      </c>
      <c r="O609" s="15" t="s">
        <v>21200</v>
      </c>
      <c r="P609" s="15" t="s">
        <v>3295</v>
      </c>
      <c r="Q609" s="15" t="s">
        <v>22807</v>
      </c>
      <c r="R609" s="15" t="s">
        <v>23039</v>
      </c>
      <c r="S609" s="15">
        <v>22064282</v>
      </c>
      <c r="T609" s="15">
        <v>27300744</v>
      </c>
      <c r="U609" s="15" t="s">
        <v>17540</v>
      </c>
      <c r="V609" s="15" t="s">
        <v>9573</v>
      </c>
      <c r="W609" s="4"/>
      <c r="X609" s="4" t="s">
        <v>41</v>
      </c>
      <c r="Y609" s="4" t="s">
        <v>13649</v>
      </c>
      <c r="Z609" s="4"/>
      <c r="AB609" s="25"/>
      <c r="AC609" s="25"/>
      <c r="AD609" s="25"/>
    </row>
    <row r="610" spans="1:30" x14ac:dyDescent="0.35">
      <c r="A610" s="15" t="s">
        <v>9554</v>
      </c>
      <c r="B610" s="15" t="s">
        <v>1416</v>
      </c>
      <c r="D610" s="15" t="s">
        <v>1889</v>
      </c>
      <c r="E610" s="15" t="s">
        <v>9402</v>
      </c>
      <c r="F610" s="15" t="s">
        <v>507</v>
      </c>
      <c r="G610" s="5" t="s">
        <v>18535</v>
      </c>
      <c r="H610" s="5" t="s">
        <v>16</v>
      </c>
      <c r="I610" s="5" t="s">
        <v>143</v>
      </c>
      <c r="J610" s="5" t="s">
        <v>4</v>
      </c>
      <c r="K610" s="5" t="s">
        <v>5</v>
      </c>
      <c r="L610" s="5" t="s">
        <v>13043</v>
      </c>
      <c r="M610" s="15" t="s">
        <v>144</v>
      </c>
      <c r="N610" s="15" t="s">
        <v>1670</v>
      </c>
      <c r="O610" s="15" t="s">
        <v>1836</v>
      </c>
      <c r="P610" s="15" t="s">
        <v>507</v>
      </c>
      <c r="Q610" s="15" t="s">
        <v>22807</v>
      </c>
      <c r="R610" s="15" t="s">
        <v>23040</v>
      </c>
      <c r="S610" s="15">
        <v>87745261</v>
      </c>
      <c r="T610" s="15"/>
      <c r="U610" s="15" t="s">
        <v>21911</v>
      </c>
      <c r="V610" s="15" t="s">
        <v>23041</v>
      </c>
      <c r="W610" s="4"/>
      <c r="X610" s="4"/>
      <c r="Y610" s="4"/>
      <c r="Z610" s="4"/>
      <c r="AB610" s="25"/>
      <c r="AC610" s="25"/>
      <c r="AD610" s="25"/>
    </row>
    <row r="611" spans="1:30" x14ac:dyDescent="0.35">
      <c r="A611" s="15" t="s">
        <v>9556</v>
      </c>
      <c r="B611" s="15" t="s">
        <v>1766</v>
      </c>
      <c r="D611" s="15" t="s">
        <v>8170</v>
      </c>
      <c r="E611" s="15" t="s">
        <v>9576</v>
      </c>
      <c r="F611" s="15" t="s">
        <v>9577</v>
      </c>
      <c r="G611" s="5" t="s">
        <v>18535</v>
      </c>
      <c r="H611" s="5" t="s">
        <v>4</v>
      </c>
      <c r="I611" s="5" t="s">
        <v>143</v>
      </c>
      <c r="J611" s="5" t="s">
        <v>4</v>
      </c>
      <c r="K611" s="5" t="s">
        <v>8</v>
      </c>
      <c r="L611" s="5" t="s">
        <v>13046</v>
      </c>
      <c r="M611" s="15" t="s">
        <v>144</v>
      </c>
      <c r="N611" s="15" t="s">
        <v>1670</v>
      </c>
      <c r="O611" s="15" t="s">
        <v>21200</v>
      </c>
      <c r="P611" s="15" t="s">
        <v>9577</v>
      </c>
      <c r="Q611" s="15" t="s">
        <v>22807</v>
      </c>
      <c r="R611" s="15" t="s">
        <v>21202</v>
      </c>
      <c r="S611" s="15">
        <v>22001069</v>
      </c>
      <c r="T611" s="15">
        <v>27300744</v>
      </c>
      <c r="U611" s="15" t="s">
        <v>18657</v>
      </c>
      <c r="V611" s="15" t="s">
        <v>21203</v>
      </c>
      <c r="W611" s="4"/>
      <c r="X611" s="4" t="s">
        <v>41</v>
      </c>
      <c r="Y611" s="4" t="s">
        <v>14242</v>
      </c>
      <c r="Z611" s="4"/>
      <c r="AB611" s="25"/>
      <c r="AC611" s="25"/>
      <c r="AD611" s="25"/>
    </row>
    <row r="612" spans="1:30" x14ac:dyDescent="0.35">
      <c r="A612" s="15" t="s">
        <v>9557</v>
      </c>
      <c r="B612" s="15" t="s">
        <v>8305</v>
      </c>
      <c r="D612" s="15" t="s">
        <v>1890</v>
      </c>
      <c r="E612" s="15" t="s">
        <v>9481</v>
      </c>
      <c r="F612" s="15" t="s">
        <v>798</v>
      </c>
      <c r="G612" s="5" t="s">
        <v>18535</v>
      </c>
      <c r="H612" s="5" t="s">
        <v>18</v>
      </c>
      <c r="I612" s="5" t="s">
        <v>143</v>
      </c>
      <c r="J612" s="5" t="s">
        <v>4</v>
      </c>
      <c r="K612" s="5" t="s">
        <v>4</v>
      </c>
      <c r="L612" s="5" t="s">
        <v>13042</v>
      </c>
      <c r="M612" s="15" t="s">
        <v>144</v>
      </c>
      <c r="N612" s="15" t="s">
        <v>1670</v>
      </c>
      <c r="O612" s="15" t="s">
        <v>1754</v>
      </c>
      <c r="P612" s="15" t="s">
        <v>21204</v>
      </c>
      <c r="Q612" s="15" t="s">
        <v>22807</v>
      </c>
      <c r="R612" s="15" t="s">
        <v>23042</v>
      </c>
      <c r="S612" s="15">
        <v>87406937</v>
      </c>
      <c r="T612" s="15"/>
      <c r="U612" s="15" t="s">
        <v>19344</v>
      </c>
      <c r="V612" s="15" t="s">
        <v>23043</v>
      </c>
      <c r="W612" s="4"/>
      <c r="X612" s="4"/>
      <c r="Y612" s="4"/>
      <c r="Z612" s="4"/>
      <c r="AB612" s="25"/>
      <c r="AC612" s="25"/>
      <c r="AD612" s="25"/>
    </row>
    <row r="613" spans="1:30" x14ac:dyDescent="0.35">
      <c r="A613" s="15" t="s">
        <v>1690</v>
      </c>
      <c r="B613" s="15" t="s">
        <v>1689</v>
      </c>
      <c r="D613" s="15" t="s">
        <v>1318</v>
      </c>
      <c r="E613" s="15" t="s">
        <v>9502</v>
      </c>
      <c r="F613" s="15" t="s">
        <v>9503</v>
      </c>
      <c r="G613" s="5" t="s">
        <v>18535</v>
      </c>
      <c r="H613" s="5" t="s">
        <v>16</v>
      </c>
      <c r="I613" s="5" t="s">
        <v>143</v>
      </c>
      <c r="J613" s="5" t="s">
        <v>4</v>
      </c>
      <c r="K613" s="5" t="s">
        <v>5</v>
      </c>
      <c r="L613" s="5" t="s">
        <v>13043</v>
      </c>
      <c r="M613" s="15" t="s">
        <v>144</v>
      </c>
      <c r="N613" s="15" t="s">
        <v>1670</v>
      </c>
      <c r="O613" s="15" t="s">
        <v>1836</v>
      </c>
      <c r="P613" s="15" t="s">
        <v>9503</v>
      </c>
      <c r="Q613" s="15" t="s">
        <v>22807</v>
      </c>
      <c r="R613" s="15" t="s">
        <v>15930</v>
      </c>
      <c r="S613" s="15">
        <v>85670915</v>
      </c>
      <c r="T613" s="15">
        <v>85670915</v>
      </c>
      <c r="U613" s="15" t="s">
        <v>18658</v>
      </c>
      <c r="V613" s="15" t="s">
        <v>23044</v>
      </c>
      <c r="W613" s="4"/>
      <c r="X613" s="4" t="s">
        <v>41</v>
      </c>
      <c r="Y613" s="4" t="s">
        <v>12056</v>
      </c>
      <c r="Z613" s="4"/>
      <c r="AB613" s="25"/>
      <c r="AC613" s="25"/>
      <c r="AD613" s="25"/>
    </row>
    <row r="614" spans="1:30" x14ac:dyDescent="0.35">
      <c r="A614" s="15" t="s">
        <v>1716</v>
      </c>
      <c r="B614" s="15" t="s">
        <v>1715</v>
      </c>
      <c r="D614" s="15" t="s">
        <v>1305</v>
      </c>
      <c r="E614" s="15" t="s">
        <v>9527</v>
      </c>
      <c r="F614" s="15" t="s">
        <v>1605</v>
      </c>
      <c r="G614" s="5" t="s">
        <v>18535</v>
      </c>
      <c r="H614" s="5" t="s">
        <v>16</v>
      </c>
      <c r="I614" s="5" t="s">
        <v>143</v>
      </c>
      <c r="J614" s="5" t="s">
        <v>4</v>
      </c>
      <c r="K614" s="5" t="s">
        <v>8</v>
      </c>
      <c r="L614" s="5" t="s">
        <v>13046</v>
      </c>
      <c r="M614" s="15" t="s">
        <v>144</v>
      </c>
      <c r="N614" s="15" t="s">
        <v>1670</v>
      </c>
      <c r="O614" s="15" t="s">
        <v>21200</v>
      </c>
      <c r="P614" s="15" t="s">
        <v>1605</v>
      </c>
      <c r="Q614" s="15" t="s">
        <v>22807</v>
      </c>
      <c r="R614" s="15" t="s">
        <v>21205</v>
      </c>
      <c r="S614" s="15">
        <v>83653073</v>
      </c>
      <c r="T614" s="15"/>
      <c r="U614" s="15" t="s">
        <v>19948</v>
      </c>
      <c r="V614" s="15" t="s">
        <v>23045</v>
      </c>
      <c r="W614" s="4"/>
      <c r="X614" s="4"/>
      <c r="Y614" s="4"/>
      <c r="Z614" s="4"/>
      <c r="AB614" s="25"/>
      <c r="AC614" s="25"/>
      <c r="AD614" s="25"/>
    </row>
    <row r="615" spans="1:30" x14ac:dyDescent="0.35">
      <c r="A615" s="15" t="s">
        <v>8200</v>
      </c>
      <c r="B615" s="15" t="s">
        <v>1980</v>
      </c>
      <c r="D615" s="15" t="s">
        <v>1308</v>
      </c>
      <c r="E615" s="15" t="s">
        <v>9466</v>
      </c>
      <c r="F615" s="15" t="s">
        <v>8414</v>
      </c>
      <c r="G615" s="5" t="s">
        <v>18535</v>
      </c>
      <c r="H615" s="5" t="s">
        <v>16</v>
      </c>
      <c r="I615" s="5" t="s">
        <v>143</v>
      </c>
      <c r="J615" s="5" t="s">
        <v>4</v>
      </c>
      <c r="K615" s="5" t="s">
        <v>5</v>
      </c>
      <c r="L615" s="5" t="s">
        <v>13043</v>
      </c>
      <c r="M615" s="15" t="s">
        <v>144</v>
      </c>
      <c r="N615" s="15" t="s">
        <v>1670</v>
      </c>
      <c r="O615" s="15" t="s">
        <v>1836</v>
      </c>
      <c r="P615" s="15" t="s">
        <v>8414</v>
      </c>
      <c r="Q615" s="15" t="s">
        <v>22807</v>
      </c>
      <c r="R615" s="15" t="s">
        <v>19345</v>
      </c>
      <c r="S615" s="15">
        <v>85082685</v>
      </c>
      <c r="T615" s="15"/>
      <c r="U615" s="15" t="s">
        <v>21912</v>
      </c>
      <c r="V615" s="15" t="s">
        <v>9467</v>
      </c>
      <c r="W615" s="4"/>
      <c r="X615" s="4"/>
      <c r="Y615" s="4"/>
      <c r="Z615" s="4"/>
      <c r="AB615" s="25"/>
      <c r="AC615" s="25"/>
      <c r="AD615" s="25"/>
    </row>
    <row r="616" spans="1:30" x14ac:dyDescent="0.35">
      <c r="A616" s="15" t="s">
        <v>1653</v>
      </c>
      <c r="B616" s="15" t="s">
        <v>1652</v>
      </c>
      <c r="D616" s="15" t="s">
        <v>1312</v>
      </c>
      <c r="E616" s="15" t="s">
        <v>8188</v>
      </c>
      <c r="F616" s="15" t="s">
        <v>3098</v>
      </c>
      <c r="G616" s="5" t="s">
        <v>18535</v>
      </c>
      <c r="H616" s="5" t="s">
        <v>16</v>
      </c>
      <c r="I616" s="5" t="s">
        <v>143</v>
      </c>
      <c r="J616" s="5" t="s">
        <v>4</v>
      </c>
      <c r="K616" s="5" t="s">
        <v>5</v>
      </c>
      <c r="L616" s="5" t="s">
        <v>13043</v>
      </c>
      <c r="M616" s="15" t="s">
        <v>144</v>
      </c>
      <c r="N616" s="15" t="s">
        <v>1670</v>
      </c>
      <c r="O616" s="15" t="s">
        <v>1836</v>
      </c>
      <c r="P616" s="15" t="s">
        <v>3098</v>
      </c>
      <c r="Q616" s="15" t="s">
        <v>22807</v>
      </c>
      <c r="R616" s="15" t="s">
        <v>9501</v>
      </c>
      <c r="S616" s="15">
        <v>86098294</v>
      </c>
      <c r="T616" s="15"/>
      <c r="U616" s="15" t="s">
        <v>15931</v>
      </c>
      <c r="V616" s="15" t="s">
        <v>21913</v>
      </c>
      <c r="W616" s="4"/>
      <c r="X616" s="4" t="s">
        <v>41</v>
      </c>
      <c r="Y616" s="4" t="s">
        <v>12397</v>
      </c>
      <c r="Z616" s="4"/>
      <c r="AB616" s="25"/>
      <c r="AC616" s="25"/>
      <c r="AD616" s="25"/>
    </row>
    <row r="617" spans="1:30" x14ac:dyDescent="0.35">
      <c r="A617" s="15" t="s">
        <v>1572</v>
      </c>
      <c r="B617" s="15" t="s">
        <v>656</v>
      </c>
      <c r="D617" s="15" t="s">
        <v>1336</v>
      </c>
      <c r="E617" s="15" t="s">
        <v>9609</v>
      </c>
      <c r="F617" s="15" t="s">
        <v>1086</v>
      </c>
      <c r="G617" s="5" t="s">
        <v>18535</v>
      </c>
      <c r="H617" s="5" t="s">
        <v>16</v>
      </c>
      <c r="I617" s="5" t="s">
        <v>143</v>
      </c>
      <c r="J617" s="5" t="s">
        <v>4</v>
      </c>
      <c r="K617" s="5" t="s">
        <v>5</v>
      </c>
      <c r="L617" s="5" t="s">
        <v>13043</v>
      </c>
      <c r="M617" s="15" t="s">
        <v>144</v>
      </c>
      <c r="N617" s="15" t="s">
        <v>1670</v>
      </c>
      <c r="O617" s="15" t="s">
        <v>1836</v>
      </c>
      <c r="P617" s="15" t="s">
        <v>1086</v>
      </c>
      <c r="Q617" s="15" t="s">
        <v>22807</v>
      </c>
      <c r="R617" s="15" t="s">
        <v>19949</v>
      </c>
      <c r="S617" s="15">
        <v>84401457</v>
      </c>
      <c r="T617" s="15"/>
      <c r="U617" s="15" t="s">
        <v>19950</v>
      </c>
      <c r="V617" s="15" t="s">
        <v>9610</v>
      </c>
      <c r="W617" s="4"/>
      <c r="X617" s="4"/>
      <c r="Y617" s="4"/>
      <c r="Z617" s="4"/>
      <c r="AB617" s="25"/>
      <c r="AC617" s="25"/>
      <c r="AD617" s="25"/>
    </row>
    <row r="618" spans="1:30" x14ac:dyDescent="0.35">
      <c r="A618" s="15" t="s">
        <v>1584</v>
      </c>
      <c r="B618" s="15" t="s">
        <v>1583</v>
      </c>
      <c r="D618" s="15" t="s">
        <v>1354</v>
      </c>
      <c r="E618" s="15" t="s">
        <v>1892</v>
      </c>
      <c r="F618" s="15" t="s">
        <v>1893</v>
      </c>
      <c r="G618" s="5" t="s">
        <v>18535</v>
      </c>
      <c r="H618" s="5" t="s">
        <v>4</v>
      </c>
      <c r="I618" s="5" t="s">
        <v>143</v>
      </c>
      <c r="J618" s="5" t="s">
        <v>4</v>
      </c>
      <c r="K618" s="5" t="s">
        <v>8</v>
      </c>
      <c r="L618" s="5" t="s">
        <v>13046</v>
      </c>
      <c r="M618" s="15" t="s">
        <v>144</v>
      </c>
      <c r="N618" s="15" t="s">
        <v>1670</v>
      </c>
      <c r="O618" s="15" t="s">
        <v>21200</v>
      </c>
      <c r="P618" s="15" t="s">
        <v>1893</v>
      </c>
      <c r="Q618" s="15" t="s">
        <v>22807</v>
      </c>
      <c r="R618" s="15" t="s">
        <v>23046</v>
      </c>
      <c r="S618" s="15">
        <v>89778655</v>
      </c>
      <c r="T618" s="15"/>
      <c r="U618" s="15" t="s">
        <v>15932</v>
      </c>
      <c r="V618" s="15" t="s">
        <v>1894</v>
      </c>
      <c r="W618" s="4"/>
      <c r="X618" s="4" t="s">
        <v>41</v>
      </c>
      <c r="Y618" s="4" t="s">
        <v>1895</v>
      </c>
      <c r="Z618" s="4"/>
      <c r="AB618" s="25" t="s">
        <v>21118</v>
      </c>
      <c r="AC618" s="25"/>
      <c r="AD618" s="25"/>
    </row>
    <row r="619" spans="1:30" x14ac:dyDescent="0.35">
      <c r="A619" s="15" t="s">
        <v>1801</v>
      </c>
      <c r="B619" s="15" t="s">
        <v>7056</v>
      </c>
      <c r="D619" s="15" t="s">
        <v>8189</v>
      </c>
      <c r="E619" s="15" t="s">
        <v>9636</v>
      </c>
      <c r="F619" s="15" t="s">
        <v>9637</v>
      </c>
      <c r="G619" s="5" t="s">
        <v>18535</v>
      </c>
      <c r="H619" s="5" t="s">
        <v>16</v>
      </c>
      <c r="I619" s="5" t="s">
        <v>143</v>
      </c>
      <c r="J619" s="5" t="s">
        <v>4</v>
      </c>
      <c r="K619" s="5" t="s">
        <v>8</v>
      </c>
      <c r="L619" s="5" t="s">
        <v>13046</v>
      </c>
      <c r="M619" s="15" t="s">
        <v>144</v>
      </c>
      <c r="N619" s="15" t="s">
        <v>1670</v>
      </c>
      <c r="O619" s="15" t="s">
        <v>21200</v>
      </c>
      <c r="P619" s="15" t="s">
        <v>9637</v>
      </c>
      <c r="Q619" s="15" t="s">
        <v>22807</v>
      </c>
      <c r="R619" s="15" t="s">
        <v>23047</v>
      </c>
      <c r="S619" s="15">
        <v>85717739</v>
      </c>
      <c r="T619" s="15"/>
      <c r="U619" s="15" t="s">
        <v>19346</v>
      </c>
      <c r="V619" s="15" t="s">
        <v>23048</v>
      </c>
      <c r="W619" s="4"/>
      <c r="X619" s="4"/>
      <c r="Y619" s="4"/>
      <c r="Z619" s="4"/>
      <c r="AB619" s="25"/>
      <c r="AC619" s="25"/>
      <c r="AD619" s="25"/>
    </row>
    <row r="620" spans="1:30" x14ac:dyDescent="0.35">
      <c r="A620" s="15" t="s">
        <v>1213</v>
      </c>
      <c r="B620" s="15" t="s">
        <v>1212</v>
      </c>
      <c r="D620" s="15" t="s">
        <v>8190</v>
      </c>
      <c r="E620" s="15" t="s">
        <v>9650</v>
      </c>
      <c r="F620" s="15" t="s">
        <v>815</v>
      </c>
      <c r="G620" s="5" t="s">
        <v>18535</v>
      </c>
      <c r="H620" s="5" t="s">
        <v>16</v>
      </c>
      <c r="I620" s="5" t="s">
        <v>143</v>
      </c>
      <c r="J620" s="5" t="s">
        <v>4</v>
      </c>
      <c r="K620" s="5" t="s">
        <v>8</v>
      </c>
      <c r="L620" s="5" t="s">
        <v>13046</v>
      </c>
      <c r="M620" s="15" t="s">
        <v>144</v>
      </c>
      <c r="N620" s="15" t="s">
        <v>1670</v>
      </c>
      <c r="O620" s="15" t="s">
        <v>21200</v>
      </c>
      <c r="P620" s="15" t="s">
        <v>815</v>
      </c>
      <c r="Q620" s="15" t="s">
        <v>22807</v>
      </c>
      <c r="R620" s="15" t="s">
        <v>21206</v>
      </c>
      <c r="S620" s="15">
        <v>89729281</v>
      </c>
      <c r="T620" s="15"/>
      <c r="U620" s="15" t="s">
        <v>14156</v>
      </c>
      <c r="V620" s="15" t="s">
        <v>9651</v>
      </c>
      <c r="W620" s="4"/>
      <c r="X620" s="4"/>
      <c r="Y620" s="4"/>
      <c r="Z620" s="4"/>
      <c r="AB620" s="25"/>
      <c r="AC620" s="25"/>
      <c r="AD620" s="25"/>
    </row>
    <row r="621" spans="1:30" x14ac:dyDescent="0.35">
      <c r="A621" s="15" t="s">
        <v>1259</v>
      </c>
      <c r="B621" s="15" t="s">
        <v>1258</v>
      </c>
      <c r="D621" s="15" t="s">
        <v>1360</v>
      </c>
      <c r="E621" s="15" t="s">
        <v>1897</v>
      </c>
      <c r="F621" s="15" t="s">
        <v>1898</v>
      </c>
      <c r="G621" s="5" t="s">
        <v>18535</v>
      </c>
      <c r="H621" s="5" t="s">
        <v>5</v>
      </c>
      <c r="I621" s="5" t="s">
        <v>143</v>
      </c>
      <c r="J621" s="5" t="s">
        <v>4</v>
      </c>
      <c r="K621" s="5" t="s">
        <v>10</v>
      </c>
      <c r="L621" s="5" t="s">
        <v>13047</v>
      </c>
      <c r="M621" s="15" t="s">
        <v>144</v>
      </c>
      <c r="N621" s="15" t="s">
        <v>1670</v>
      </c>
      <c r="O621" s="15" t="s">
        <v>1899</v>
      </c>
      <c r="P621" s="15" t="s">
        <v>1898</v>
      </c>
      <c r="Q621" s="15" t="s">
        <v>22807</v>
      </c>
      <c r="R621" s="15" t="s">
        <v>23049</v>
      </c>
      <c r="S621" s="15">
        <v>22001115</v>
      </c>
      <c r="T621" s="15">
        <v>27300719</v>
      </c>
      <c r="U621" s="15" t="s">
        <v>19348</v>
      </c>
      <c r="V621" s="15" t="s">
        <v>9397</v>
      </c>
      <c r="W621" s="4"/>
      <c r="X621" s="4" t="s">
        <v>41</v>
      </c>
      <c r="Y621" s="4" t="s">
        <v>1900</v>
      </c>
      <c r="Z621" s="4"/>
      <c r="AB621" s="25" t="s">
        <v>21118</v>
      </c>
      <c r="AC621" s="25"/>
      <c r="AD621" s="25"/>
    </row>
    <row r="622" spans="1:30" x14ac:dyDescent="0.35">
      <c r="A622" s="15" t="s">
        <v>9563</v>
      </c>
      <c r="B622" s="15" t="s">
        <v>5745</v>
      </c>
      <c r="D622" s="15" t="s">
        <v>1325</v>
      </c>
      <c r="E622" s="15" t="s">
        <v>1902</v>
      </c>
      <c r="F622" s="15" t="s">
        <v>1903</v>
      </c>
      <c r="G622" s="5" t="s">
        <v>18535</v>
      </c>
      <c r="H622" s="5" t="s">
        <v>5</v>
      </c>
      <c r="I622" s="5" t="s">
        <v>143</v>
      </c>
      <c r="J622" s="5" t="s">
        <v>4</v>
      </c>
      <c r="K622" s="5" t="s">
        <v>10</v>
      </c>
      <c r="L622" s="5" t="s">
        <v>13047</v>
      </c>
      <c r="M622" s="15" t="s">
        <v>144</v>
      </c>
      <c r="N622" s="15" t="s">
        <v>1670</v>
      </c>
      <c r="O622" s="15" t="s">
        <v>1899</v>
      </c>
      <c r="P622" s="15" t="s">
        <v>1903</v>
      </c>
      <c r="Q622" s="15" t="s">
        <v>22807</v>
      </c>
      <c r="R622" s="15" t="s">
        <v>23050</v>
      </c>
      <c r="S622" s="15">
        <v>22001114</v>
      </c>
      <c r="T622" s="15">
        <v>27300719</v>
      </c>
      <c r="U622" s="15" t="s">
        <v>17541</v>
      </c>
      <c r="V622" s="15" t="s">
        <v>222</v>
      </c>
      <c r="W622" s="4"/>
      <c r="X622" s="4" t="s">
        <v>41</v>
      </c>
      <c r="Y622" s="4" t="s">
        <v>1904</v>
      </c>
      <c r="Z622" s="4"/>
      <c r="AB622" s="25" t="s">
        <v>21118</v>
      </c>
      <c r="AC622" s="25"/>
      <c r="AD622" s="25"/>
    </row>
    <row r="623" spans="1:30" x14ac:dyDescent="0.35">
      <c r="A623" s="15" t="s">
        <v>1599</v>
      </c>
      <c r="B623" s="15" t="s">
        <v>7042</v>
      </c>
      <c r="D623" s="15" t="s">
        <v>1105</v>
      </c>
      <c r="E623" s="15" t="s">
        <v>9320</v>
      </c>
      <c r="F623" s="15" t="s">
        <v>21207</v>
      </c>
      <c r="G623" s="5" t="s">
        <v>18535</v>
      </c>
      <c r="H623" s="5" t="s">
        <v>5</v>
      </c>
      <c r="I623" s="5" t="s">
        <v>143</v>
      </c>
      <c r="J623" s="5" t="s">
        <v>4</v>
      </c>
      <c r="K623" s="5" t="s">
        <v>10</v>
      </c>
      <c r="L623" s="5" t="s">
        <v>13047</v>
      </c>
      <c r="M623" s="15" t="s">
        <v>144</v>
      </c>
      <c r="N623" s="15" t="s">
        <v>1670</v>
      </c>
      <c r="O623" s="15" t="s">
        <v>1899</v>
      </c>
      <c r="P623" s="15" t="s">
        <v>9321</v>
      </c>
      <c r="Q623" s="15" t="s">
        <v>22807</v>
      </c>
      <c r="R623" s="15" t="s">
        <v>23051</v>
      </c>
      <c r="S623" s="15">
        <v>22001065</v>
      </c>
      <c r="T623" s="15"/>
      <c r="U623" s="15" t="s">
        <v>19951</v>
      </c>
      <c r="V623" s="15" t="s">
        <v>19952</v>
      </c>
      <c r="W623" s="4"/>
      <c r="X623" s="4" t="s">
        <v>41</v>
      </c>
      <c r="Y623" s="4" t="s">
        <v>8242</v>
      </c>
      <c r="Z623" s="4"/>
      <c r="AB623" s="25"/>
      <c r="AC623" s="25"/>
      <c r="AD623" s="25"/>
    </row>
    <row r="624" spans="1:30" x14ac:dyDescent="0.35">
      <c r="A624" s="15" t="s">
        <v>1250</v>
      </c>
      <c r="B624" s="15" t="s">
        <v>871</v>
      </c>
      <c r="D624" s="15" t="s">
        <v>1333</v>
      </c>
      <c r="E624" s="15" t="s">
        <v>1905</v>
      </c>
      <c r="F624" s="15" t="s">
        <v>1906</v>
      </c>
      <c r="G624" s="5" t="s">
        <v>18535</v>
      </c>
      <c r="H624" s="5" t="s">
        <v>5</v>
      </c>
      <c r="I624" s="5" t="s">
        <v>143</v>
      </c>
      <c r="J624" s="5" t="s">
        <v>4</v>
      </c>
      <c r="K624" s="5" t="s">
        <v>4</v>
      </c>
      <c r="L624" s="5" t="s">
        <v>13042</v>
      </c>
      <c r="M624" s="15" t="s">
        <v>144</v>
      </c>
      <c r="N624" s="15" t="s">
        <v>1670</v>
      </c>
      <c r="O624" s="15" t="s">
        <v>1754</v>
      </c>
      <c r="P624" s="15" t="s">
        <v>1906</v>
      </c>
      <c r="Q624" s="15" t="s">
        <v>22807</v>
      </c>
      <c r="R624" s="15" t="s">
        <v>19953</v>
      </c>
      <c r="S624" s="15">
        <v>87572622</v>
      </c>
      <c r="T624" s="15">
        <v>22001383</v>
      </c>
      <c r="U624" s="15" t="s">
        <v>17542</v>
      </c>
      <c r="V624" s="15" t="s">
        <v>9479</v>
      </c>
      <c r="W624" s="4"/>
      <c r="X624" s="4" t="s">
        <v>41</v>
      </c>
      <c r="Y624" s="4" t="s">
        <v>13249</v>
      </c>
      <c r="Z624" s="4"/>
      <c r="AB624" s="25" t="s">
        <v>21118</v>
      </c>
      <c r="AC624" s="25"/>
      <c r="AD624" s="25"/>
    </row>
    <row r="625" spans="1:30" x14ac:dyDescent="0.35">
      <c r="A625" s="15" t="s">
        <v>6644</v>
      </c>
      <c r="B625" s="15" t="s">
        <v>7905</v>
      </c>
      <c r="D625" s="15" t="s">
        <v>1392</v>
      </c>
      <c r="E625" s="15" t="s">
        <v>9342</v>
      </c>
      <c r="F625" s="15" t="s">
        <v>21208</v>
      </c>
      <c r="G625" s="5" t="s">
        <v>18535</v>
      </c>
      <c r="H625" s="5" t="s">
        <v>5</v>
      </c>
      <c r="I625" s="5" t="s">
        <v>143</v>
      </c>
      <c r="J625" s="5" t="s">
        <v>4</v>
      </c>
      <c r="K625" s="5" t="s">
        <v>4</v>
      </c>
      <c r="L625" s="5" t="s">
        <v>13042</v>
      </c>
      <c r="M625" s="15" t="s">
        <v>144</v>
      </c>
      <c r="N625" s="15" t="s">
        <v>1670</v>
      </c>
      <c r="O625" s="15" t="s">
        <v>1754</v>
      </c>
      <c r="P625" s="15" t="s">
        <v>21914</v>
      </c>
      <c r="Q625" s="15" t="s">
        <v>22807</v>
      </c>
      <c r="R625" s="15" t="s">
        <v>23052</v>
      </c>
      <c r="S625" s="15">
        <v>22001108</v>
      </c>
      <c r="T625" s="15">
        <v>83561015</v>
      </c>
      <c r="U625" s="15" t="s">
        <v>14680</v>
      </c>
      <c r="V625" s="15" t="s">
        <v>17543</v>
      </c>
      <c r="W625" s="4"/>
      <c r="X625" s="4"/>
      <c r="Y625" s="4"/>
      <c r="Z625" s="4"/>
      <c r="AB625" s="25"/>
      <c r="AC625" s="25"/>
      <c r="AD625" s="25"/>
    </row>
    <row r="626" spans="1:30" x14ac:dyDescent="0.35">
      <c r="A626" s="15" t="s">
        <v>1378</v>
      </c>
      <c r="B626" s="15" t="s">
        <v>1377</v>
      </c>
      <c r="D626" s="15" t="s">
        <v>1402</v>
      </c>
      <c r="E626" s="15" t="s">
        <v>1908</v>
      </c>
      <c r="F626" s="15" t="s">
        <v>1754</v>
      </c>
      <c r="G626" s="5" t="s">
        <v>18535</v>
      </c>
      <c r="H626" s="5" t="s">
        <v>4</v>
      </c>
      <c r="I626" s="5" t="s">
        <v>143</v>
      </c>
      <c r="J626" s="5" t="s">
        <v>4</v>
      </c>
      <c r="K626" s="5" t="s">
        <v>4</v>
      </c>
      <c r="L626" s="5" t="s">
        <v>13042</v>
      </c>
      <c r="M626" s="15" t="s">
        <v>144</v>
      </c>
      <c r="N626" s="15" t="s">
        <v>1670</v>
      </c>
      <c r="O626" s="15" t="s">
        <v>1754</v>
      </c>
      <c r="P626" s="15" t="s">
        <v>1754</v>
      </c>
      <c r="Q626" s="15" t="s">
        <v>22807</v>
      </c>
      <c r="R626" s="15" t="s">
        <v>7022</v>
      </c>
      <c r="S626" s="15">
        <v>27428081</v>
      </c>
      <c r="T626" s="15">
        <v>84875602</v>
      </c>
      <c r="U626" s="15" t="s">
        <v>14681</v>
      </c>
      <c r="V626" s="15" t="s">
        <v>9518</v>
      </c>
      <c r="W626" s="4"/>
      <c r="X626" s="4" t="s">
        <v>41</v>
      </c>
      <c r="Y626" s="4" t="s">
        <v>1909</v>
      </c>
      <c r="Z626" s="4"/>
      <c r="AB626" s="25" t="s">
        <v>21118</v>
      </c>
      <c r="AC626" s="25"/>
      <c r="AD626" s="25"/>
    </row>
    <row r="627" spans="1:30" x14ac:dyDescent="0.35">
      <c r="A627" s="15" t="s">
        <v>1299</v>
      </c>
      <c r="B627" s="15" t="s">
        <v>653</v>
      </c>
      <c r="D627" s="15" t="s">
        <v>1376</v>
      </c>
      <c r="E627" s="15" t="s">
        <v>1910</v>
      </c>
      <c r="F627" s="15" t="s">
        <v>1832</v>
      </c>
      <c r="G627" s="5" t="s">
        <v>18535</v>
      </c>
      <c r="H627" s="5" t="s">
        <v>5</v>
      </c>
      <c r="I627" s="5" t="s">
        <v>143</v>
      </c>
      <c r="J627" s="5" t="s">
        <v>4</v>
      </c>
      <c r="K627" s="5" t="s">
        <v>10</v>
      </c>
      <c r="L627" s="5" t="s">
        <v>13047</v>
      </c>
      <c r="M627" s="15" t="s">
        <v>144</v>
      </c>
      <c r="N627" s="15" t="s">
        <v>1670</v>
      </c>
      <c r="O627" s="15" t="s">
        <v>1899</v>
      </c>
      <c r="P627" s="15" t="s">
        <v>1832</v>
      </c>
      <c r="Q627" s="15" t="s">
        <v>22807</v>
      </c>
      <c r="R627" s="15" t="s">
        <v>23053</v>
      </c>
      <c r="S627" s="15">
        <v>27431095</v>
      </c>
      <c r="T627" s="15">
        <v>22001116</v>
      </c>
      <c r="U627" s="15" t="s">
        <v>17544</v>
      </c>
      <c r="V627" s="15" t="s">
        <v>23054</v>
      </c>
      <c r="W627" s="4"/>
      <c r="X627" s="4" t="s">
        <v>41</v>
      </c>
      <c r="Y627" s="4" t="s">
        <v>1911</v>
      </c>
      <c r="Z627" s="4"/>
      <c r="AB627" s="25" t="s">
        <v>21118</v>
      </c>
      <c r="AC627" s="25"/>
      <c r="AD627" s="25"/>
    </row>
    <row r="628" spans="1:30" x14ac:dyDescent="0.35">
      <c r="A628" s="15" t="s">
        <v>1752</v>
      </c>
      <c r="B628" s="15" t="s">
        <v>8322</v>
      </c>
      <c r="D628" s="15" t="s">
        <v>1381</v>
      </c>
      <c r="E628" s="15" t="s">
        <v>1913</v>
      </c>
      <c r="F628" s="15" t="s">
        <v>165</v>
      </c>
      <c r="G628" s="5" t="s">
        <v>18535</v>
      </c>
      <c r="H628" s="5" t="s">
        <v>17</v>
      </c>
      <c r="I628" s="5" t="s">
        <v>143</v>
      </c>
      <c r="J628" s="5" t="s">
        <v>4</v>
      </c>
      <c r="K628" s="5" t="s">
        <v>4</v>
      </c>
      <c r="L628" s="5" t="s">
        <v>13042</v>
      </c>
      <c r="M628" s="15" t="s">
        <v>144</v>
      </c>
      <c r="N628" s="15" t="s">
        <v>1670</v>
      </c>
      <c r="O628" s="15" t="s">
        <v>1754</v>
      </c>
      <c r="P628" s="15" t="s">
        <v>165</v>
      </c>
      <c r="Q628" s="15" t="s">
        <v>22807</v>
      </c>
      <c r="R628" s="15" t="s">
        <v>23055</v>
      </c>
      <c r="S628" s="15">
        <v>22065139</v>
      </c>
      <c r="T628" s="15">
        <v>83935045</v>
      </c>
      <c r="U628" s="15" t="s">
        <v>17545</v>
      </c>
      <c r="V628" s="15" t="s">
        <v>17546</v>
      </c>
      <c r="W628" s="4"/>
      <c r="X628" s="4" t="s">
        <v>41</v>
      </c>
      <c r="Y628" s="4" t="s">
        <v>1914</v>
      </c>
      <c r="Z628" s="4"/>
      <c r="AB628" s="25"/>
      <c r="AC628" s="25"/>
      <c r="AD628" s="25"/>
    </row>
    <row r="629" spans="1:30" x14ac:dyDescent="0.35">
      <c r="A629" s="15" t="s">
        <v>1357</v>
      </c>
      <c r="B629" s="15" t="s">
        <v>1356</v>
      </c>
      <c r="D629" s="15" t="s">
        <v>1426</v>
      </c>
      <c r="E629" s="15" t="s">
        <v>9486</v>
      </c>
      <c r="F629" s="15" t="s">
        <v>1672</v>
      </c>
      <c r="G629" s="5" t="s">
        <v>18535</v>
      </c>
      <c r="H629" s="5" t="s">
        <v>5</v>
      </c>
      <c r="I629" s="5" t="s">
        <v>143</v>
      </c>
      <c r="J629" s="5" t="s">
        <v>4</v>
      </c>
      <c r="K629" s="5" t="s">
        <v>10</v>
      </c>
      <c r="L629" s="5" t="s">
        <v>13047</v>
      </c>
      <c r="M629" s="15" t="s">
        <v>144</v>
      </c>
      <c r="N629" s="15" t="s">
        <v>1670</v>
      </c>
      <c r="O629" s="15" t="s">
        <v>1899</v>
      </c>
      <c r="P629" s="15" t="s">
        <v>1672</v>
      </c>
      <c r="Q629" s="15" t="s">
        <v>22807</v>
      </c>
      <c r="R629" s="15" t="s">
        <v>23056</v>
      </c>
      <c r="S629" s="15">
        <v>22002165</v>
      </c>
      <c r="T629" s="15">
        <v>27300719</v>
      </c>
      <c r="U629" s="15" t="s">
        <v>14649</v>
      </c>
      <c r="V629" s="15" t="s">
        <v>23057</v>
      </c>
      <c r="W629" s="4"/>
      <c r="X629" s="4" t="s">
        <v>41</v>
      </c>
      <c r="Y629" s="4" t="s">
        <v>11221</v>
      </c>
      <c r="Z629" s="4"/>
      <c r="AB629" s="25"/>
      <c r="AC629" s="25"/>
      <c r="AD629" s="25"/>
    </row>
    <row r="630" spans="1:30" x14ac:dyDescent="0.35">
      <c r="A630" s="15" t="s">
        <v>1479</v>
      </c>
      <c r="B630" s="15" t="s">
        <v>1478</v>
      </c>
      <c r="D630" s="15" t="s">
        <v>1386</v>
      </c>
      <c r="E630" s="15" t="s">
        <v>1915</v>
      </c>
      <c r="F630" s="15" t="s">
        <v>1916</v>
      </c>
      <c r="G630" s="5" t="s">
        <v>18535</v>
      </c>
      <c r="H630" s="5" t="s">
        <v>5</v>
      </c>
      <c r="I630" s="5" t="s">
        <v>143</v>
      </c>
      <c r="J630" s="5" t="s">
        <v>4</v>
      </c>
      <c r="K630" s="5" t="s">
        <v>10</v>
      </c>
      <c r="L630" s="5" t="s">
        <v>13047</v>
      </c>
      <c r="M630" s="15" t="s">
        <v>144</v>
      </c>
      <c r="N630" s="15" t="s">
        <v>1670</v>
      </c>
      <c r="O630" s="15" t="s">
        <v>1899</v>
      </c>
      <c r="P630" s="15" t="s">
        <v>371</v>
      </c>
      <c r="Q630" s="15" t="s">
        <v>22807</v>
      </c>
      <c r="R630" s="15" t="s">
        <v>21915</v>
      </c>
      <c r="S630" s="15">
        <v>27431098</v>
      </c>
      <c r="T630" s="15"/>
      <c r="U630" s="15" t="s">
        <v>14682</v>
      </c>
      <c r="V630" s="15" t="s">
        <v>9575</v>
      </c>
      <c r="W630" s="4"/>
      <c r="X630" s="4" t="s">
        <v>41</v>
      </c>
      <c r="Y630" s="4" t="s">
        <v>1918</v>
      </c>
      <c r="Z630" s="4"/>
      <c r="AB630" s="25"/>
      <c r="AC630" s="25"/>
      <c r="AD630" s="25"/>
    </row>
    <row r="631" spans="1:30" x14ac:dyDescent="0.35">
      <c r="A631" s="15" t="s">
        <v>9572</v>
      </c>
      <c r="B631" s="15" t="s">
        <v>1888</v>
      </c>
      <c r="D631" s="15" t="s">
        <v>1468</v>
      </c>
      <c r="E631" s="15" t="s">
        <v>1920</v>
      </c>
      <c r="F631" s="15" t="s">
        <v>179</v>
      </c>
      <c r="G631" s="5" t="s">
        <v>18535</v>
      </c>
      <c r="H631" s="5" t="s">
        <v>17</v>
      </c>
      <c r="I631" s="5" t="s">
        <v>143</v>
      </c>
      <c r="J631" s="5" t="s">
        <v>4</v>
      </c>
      <c r="K631" s="5" t="s">
        <v>4</v>
      </c>
      <c r="L631" s="5" t="s">
        <v>13042</v>
      </c>
      <c r="M631" s="15" t="s">
        <v>144</v>
      </c>
      <c r="N631" s="15" t="s">
        <v>1670</v>
      </c>
      <c r="O631" s="15" t="s">
        <v>1754</v>
      </c>
      <c r="P631" s="15" t="s">
        <v>179</v>
      </c>
      <c r="Q631" s="15" t="s">
        <v>22807</v>
      </c>
      <c r="R631" s="15" t="s">
        <v>12472</v>
      </c>
      <c r="S631" s="15">
        <v>84635029</v>
      </c>
      <c r="T631" s="15"/>
      <c r="U631" s="15" t="s">
        <v>17547</v>
      </c>
      <c r="V631" s="15" t="s">
        <v>17548</v>
      </c>
      <c r="W631" s="4"/>
      <c r="X631" s="4" t="s">
        <v>41</v>
      </c>
      <c r="Y631" s="4" t="s">
        <v>13250</v>
      </c>
      <c r="Z631" s="4"/>
      <c r="AB631" s="25"/>
      <c r="AC631" s="25"/>
      <c r="AD631" s="25"/>
    </row>
    <row r="632" spans="1:30" x14ac:dyDescent="0.35">
      <c r="A632" s="15" t="s">
        <v>1694</v>
      </c>
      <c r="B632" s="15" t="s">
        <v>1693</v>
      </c>
      <c r="D632" s="15" t="s">
        <v>1449</v>
      </c>
      <c r="E632" s="15" t="s">
        <v>9395</v>
      </c>
      <c r="F632" s="15" t="s">
        <v>1161</v>
      </c>
      <c r="G632" s="5" t="s">
        <v>18535</v>
      </c>
      <c r="H632" s="5" t="s">
        <v>17</v>
      </c>
      <c r="I632" s="5" t="s">
        <v>143</v>
      </c>
      <c r="J632" s="5" t="s">
        <v>4</v>
      </c>
      <c r="K632" s="5" t="s">
        <v>4</v>
      </c>
      <c r="L632" s="5" t="s">
        <v>13042</v>
      </c>
      <c r="M632" s="15" t="s">
        <v>144</v>
      </c>
      <c r="N632" s="15" t="s">
        <v>1670</v>
      </c>
      <c r="O632" s="15" t="s">
        <v>1754</v>
      </c>
      <c r="P632" s="15" t="s">
        <v>1161</v>
      </c>
      <c r="Q632" s="15" t="s">
        <v>22807</v>
      </c>
      <c r="R632" s="15" t="s">
        <v>23058</v>
      </c>
      <c r="S632" s="15">
        <v>83487810</v>
      </c>
      <c r="T632" s="15"/>
      <c r="U632" s="15" t="s">
        <v>15933</v>
      </c>
      <c r="V632" s="15" t="s">
        <v>23059</v>
      </c>
      <c r="W632" s="4"/>
      <c r="X632" s="4" t="s">
        <v>41</v>
      </c>
      <c r="Y632" s="4" t="s">
        <v>11588</v>
      </c>
      <c r="Z632" s="4"/>
      <c r="AB632" s="25"/>
      <c r="AC632" s="25"/>
      <c r="AD632" s="25"/>
    </row>
    <row r="633" spans="1:30" x14ac:dyDescent="0.35">
      <c r="A633" s="15" t="s">
        <v>1576</v>
      </c>
      <c r="B633" s="15" t="s">
        <v>700</v>
      </c>
      <c r="D633" s="15" t="s">
        <v>1519</v>
      </c>
      <c r="E633" s="15" t="s">
        <v>8255</v>
      </c>
      <c r="F633" s="15" t="s">
        <v>8256</v>
      </c>
      <c r="G633" s="5" t="s">
        <v>231</v>
      </c>
      <c r="H633" s="5" t="s">
        <v>10</v>
      </c>
      <c r="I633" s="5" t="s">
        <v>44</v>
      </c>
      <c r="J633" s="5" t="s">
        <v>232</v>
      </c>
      <c r="K633" s="5" t="s">
        <v>5</v>
      </c>
      <c r="L633" s="5" t="s">
        <v>12859</v>
      </c>
      <c r="M633" s="15" t="s">
        <v>91</v>
      </c>
      <c r="N633" s="15" t="s">
        <v>233</v>
      </c>
      <c r="O633" s="15" t="s">
        <v>94</v>
      </c>
      <c r="P633" s="15" t="s">
        <v>766</v>
      </c>
      <c r="Q633" s="15" t="s">
        <v>22807</v>
      </c>
      <c r="R633" s="15" t="s">
        <v>14157</v>
      </c>
      <c r="S633" s="15">
        <v>85291661</v>
      </c>
      <c r="T633" s="15">
        <v>41051038</v>
      </c>
      <c r="U633" s="15" t="s">
        <v>18659</v>
      </c>
      <c r="V633" s="15" t="s">
        <v>484</v>
      </c>
      <c r="W633" s="4"/>
      <c r="X633" s="4" t="s">
        <v>41</v>
      </c>
      <c r="Y633" s="4" t="s">
        <v>13827</v>
      </c>
      <c r="Z633" s="4"/>
      <c r="AB633" s="25"/>
      <c r="AC633" s="25"/>
      <c r="AD633" s="25"/>
    </row>
    <row r="634" spans="1:30" x14ac:dyDescent="0.35">
      <c r="A634" s="15" t="s">
        <v>1799</v>
      </c>
      <c r="B634" s="15" t="s">
        <v>7055</v>
      </c>
      <c r="D634" s="15" t="s">
        <v>1523</v>
      </c>
      <c r="E634" s="15" t="s">
        <v>1924</v>
      </c>
      <c r="F634" s="15" t="s">
        <v>7689</v>
      </c>
      <c r="G634" s="5" t="s">
        <v>18535</v>
      </c>
      <c r="H634" s="5" t="s">
        <v>4</v>
      </c>
      <c r="I634" s="5" t="s">
        <v>143</v>
      </c>
      <c r="J634" s="5" t="s">
        <v>4</v>
      </c>
      <c r="K634" s="5" t="s">
        <v>4</v>
      </c>
      <c r="L634" s="5" t="s">
        <v>13042</v>
      </c>
      <c r="M634" s="15" t="s">
        <v>144</v>
      </c>
      <c r="N634" s="15" t="s">
        <v>1670</v>
      </c>
      <c r="O634" s="15" t="s">
        <v>1754</v>
      </c>
      <c r="P634" s="15" t="s">
        <v>464</v>
      </c>
      <c r="Q634" s="15" t="s">
        <v>22807</v>
      </c>
      <c r="R634" s="15" t="s">
        <v>23060</v>
      </c>
      <c r="S634" s="15">
        <v>85424758</v>
      </c>
      <c r="T634" s="15"/>
      <c r="U634" s="15" t="s">
        <v>17549</v>
      </c>
      <c r="V634" s="15" t="s">
        <v>2998</v>
      </c>
      <c r="W634" s="4"/>
      <c r="X634" s="4" t="s">
        <v>41</v>
      </c>
      <c r="Y634" s="4" t="s">
        <v>1925</v>
      </c>
      <c r="Z634" s="4"/>
      <c r="AB634" s="25" t="s">
        <v>21118</v>
      </c>
      <c r="AC634" s="25"/>
      <c r="AD634" s="25"/>
    </row>
    <row r="635" spans="1:30" x14ac:dyDescent="0.35">
      <c r="A635" s="15" t="s">
        <v>1915</v>
      </c>
      <c r="B635" s="15" t="s">
        <v>1386</v>
      </c>
      <c r="D635" s="15" t="s">
        <v>1528</v>
      </c>
      <c r="E635" s="15" t="s">
        <v>1926</v>
      </c>
      <c r="F635" s="15" t="s">
        <v>1927</v>
      </c>
      <c r="G635" s="5" t="s">
        <v>18535</v>
      </c>
      <c r="H635" s="5" t="s">
        <v>17</v>
      </c>
      <c r="I635" s="5" t="s">
        <v>143</v>
      </c>
      <c r="J635" s="5" t="s">
        <v>4</v>
      </c>
      <c r="K635" s="5" t="s">
        <v>4</v>
      </c>
      <c r="L635" s="5" t="s">
        <v>13042</v>
      </c>
      <c r="M635" s="15" t="s">
        <v>144</v>
      </c>
      <c r="N635" s="15" t="s">
        <v>1670</v>
      </c>
      <c r="O635" s="15" t="s">
        <v>1754</v>
      </c>
      <c r="P635" s="15" t="s">
        <v>1927</v>
      </c>
      <c r="Q635" s="15" t="s">
        <v>22807</v>
      </c>
      <c r="R635" s="15" t="s">
        <v>21209</v>
      </c>
      <c r="S635" s="15">
        <v>84385758</v>
      </c>
      <c r="T635" s="15"/>
      <c r="U635" s="15" t="s">
        <v>21916</v>
      </c>
      <c r="V635" s="15" t="s">
        <v>23061</v>
      </c>
      <c r="W635" s="4"/>
      <c r="X635" s="4" t="s">
        <v>41</v>
      </c>
      <c r="Y635" s="4" t="s">
        <v>1928</v>
      </c>
      <c r="Z635" s="4"/>
      <c r="AB635" s="25"/>
      <c r="AC635" s="25"/>
      <c r="AD635" s="25"/>
    </row>
    <row r="636" spans="1:30" x14ac:dyDescent="0.35">
      <c r="A636" s="15" t="s">
        <v>1822</v>
      </c>
      <c r="B636" s="15" t="s">
        <v>1821</v>
      </c>
      <c r="D636" s="15" t="s">
        <v>1549</v>
      </c>
      <c r="E636" s="15" t="s">
        <v>9621</v>
      </c>
      <c r="F636" s="15" t="s">
        <v>9622</v>
      </c>
      <c r="G636" s="5" t="s">
        <v>18535</v>
      </c>
      <c r="H636" s="5" t="s">
        <v>5</v>
      </c>
      <c r="I636" s="5" t="s">
        <v>143</v>
      </c>
      <c r="J636" s="5" t="s">
        <v>4</v>
      </c>
      <c r="K636" s="5" t="s">
        <v>4</v>
      </c>
      <c r="L636" s="5" t="s">
        <v>13042</v>
      </c>
      <c r="M636" s="15" t="s">
        <v>144</v>
      </c>
      <c r="N636" s="15" t="s">
        <v>1670</v>
      </c>
      <c r="O636" s="15" t="s">
        <v>1754</v>
      </c>
      <c r="P636" s="15" t="s">
        <v>9622</v>
      </c>
      <c r="Q636" s="15" t="s">
        <v>22807</v>
      </c>
      <c r="R636" s="15" t="s">
        <v>17560</v>
      </c>
      <c r="S636" s="15">
        <v>84570313</v>
      </c>
      <c r="T636" s="15">
        <v>22001382</v>
      </c>
      <c r="U636" s="15" t="s">
        <v>21210</v>
      </c>
      <c r="V636" s="15" t="s">
        <v>9623</v>
      </c>
      <c r="W636" s="4"/>
      <c r="X636" s="4" t="s">
        <v>41</v>
      </c>
      <c r="Y636" s="4" t="s">
        <v>19730</v>
      </c>
      <c r="Z636" s="4"/>
      <c r="AB636" s="25"/>
      <c r="AC636" s="25"/>
      <c r="AD636" s="25"/>
    </row>
    <row r="637" spans="1:30" x14ac:dyDescent="0.35">
      <c r="A637" s="15" t="s">
        <v>9576</v>
      </c>
      <c r="B637" s="15" t="s">
        <v>8170</v>
      </c>
      <c r="D637" s="15" t="s">
        <v>1930</v>
      </c>
      <c r="E637" s="15" t="s">
        <v>8185</v>
      </c>
      <c r="F637" s="15" t="s">
        <v>2408</v>
      </c>
      <c r="G637" s="5" t="s">
        <v>18535</v>
      </c>
      <c r="H637" s="5" t="s">
        <v>5</v>
      </c>
      <c r="I637" s="5" t="s">
        <v>143</v>
      </c>
      <c r="J637" s="5" t="s">
        <v>4</v>
      </c>
      <c r="K637" s="5" t="s">
        <v>4</v>
      </c>
      <c r="L637" s="5" t="s">
        <v>13042</v>
      </c>
      <c r="M637" s="15" t="s">
        <v>144</v>
      </c>
      <c r="N637" s="15" t="s">
        <v>1670</v>
      </c>
      <c r="O637" s="15" t="s">
        <v>1754</v>
      </c>
      <c r="P637" s="15" t="s">
        <v>2408</v>
      </c>
      <c r="Q637" s="15" t="s">
        <v>22807</v>
      </c>
      <c r="R637" s="15" t="s">
        <v>20386</v>
      </c>
      <c r="S637" s="15">
        <v>27300719</v>
      </c>
      <c r="T637" s="15">
        <v>22001110</v>
      </c>
      <c r="U637" s="15" t="s">
        <v>17550</v>
      </c>
      <c r="V637" s="15" t="s">
        <v>9433</v>
      </c>
      <c r="W637" s="4"/>
      <c r="X637" s="4"/>
      <c r="Y637" s="4"/>
      <c r="Z637" s="4"/>
      <c r="AB637" s="25"/>
      <c r="AC637" s="25"/>
      <c r="AD637" s="25"/>
    </row>
    <row r="638" spans="1:30" x14ac:dyDescent="0.35">
      <c r="A638" s="15" t="s">
        <v>1560</v>
      </c>
      <c r="B638" s="15" t="s">
        <v>7039</v>
      </c>
      <c r="D638" s="15" t="s">
        <v>1907</v>
      </c>
      <c r="E638" s="15" t="s">
        <v>1931</v>
      </c>
      <c r="F638" s="15" t="s">
        <v>1932</v>
      </c>
      <c r="G638" s="5" t="s">
        <v>15692</v>
      </c>
      <c r="H638" s="5" t="s">
        <v>232</v>
      </c>
      <c r="I638" s="5" t="s">
        <v>143</v>
      </c>
      <c r="J638" s="5" t="s">
        <v>8</v>
      </c>
      <c r="K638" s="5" t="s">
        <v>5</v>
      </c>
      <c r="L638" s="5" t="s">
        <v>13063</v>
      </c>
      <c r="M638" s="15" t="s">
        <v>144</v>
      </c>
      <c r="N638" s="15" t="s">
        <v>145</v>
      </c>
      <c r="O638" s="15" t="s">
        <v>1933</v>
      </c>
      <c r="P638" s="15" t="s">
        <v>11376</v>
      </c>
      <c r="Q638" s="15" t="s">
        <v>22807</v>
      </c>
      <c r="R638" s="15" t="s">
        <v>19010</v>
      </c>
      <c r="S638" s="15">
        <v>84356762</v>
      </c>
      <c r="T638" s="15"/>
      <c r="U638" s="15" t="s">
        <v>15934</v>
      </c>
      <c r="V638" s="15" t="s">
        <v>19956</v>
      </c>
      <c r="W638" s="4"/>
      <c r="X638" s="4" t="s">
        <v>41</v>
      </c>
      <c r="Y638" s="4" t="s">
        <v>1934</v>
      </c>
      <c r="Z638" s="4"/>
      <c r="AB638" s="25"/>
      <c r="AC638" s="25"/>
      <c r="AD638" s="25"/>
    </row>
    <row r="639" spans="1:30" x14ac:dyDescent="0.35">
      <c r="A639" s="15" t="s">
        <v>1262</v>
      </c>
      <c r="B639" s="15" t="s">
        <v>1261</v>
      </c>
      <c r="D639" s="15" t="s">
        <v>1633</v>
      </c>
      <c r="E639" s="15" t="s">
        <v>9485</v>
      </c>
      <c r="F639" s="15" t="s">
        <v>217</v>
      </c>
      <c r="G639" s="5" t="s">
        <v>18535</v>
      </c>
      <c r="H639" s="5" t="s">
        <v>4</v>
      </c>
      <c r="I639" s="5" t="s">
        <v>143</v>
      </c>
      <c r="J639" s="5" t="s">
        <v>4</v>
      </c>
      <c r="K639" s="5" t="s">
        <v>4</v>
      </c>
      <c r="L639" s="5" t="s">
        <v>13042</v>
      </c>
      <c r="M639" s="15" t="s">
        <v>144</v>
      </c>
      <c r="N639" s="15" t="s">
        <v>1670</v>
      </c>
      <c r="O639" s="15" t="s">
        <v>1754</v>
      </c>
      <c r="P639" s="15" t="s">
        <v>217</v>
      </c>
      <c r="Q639" s="15" t="s">
        <v>22807</v>
      </c>
      <c r="R639" s="15" t="s">
        <v>19957</v>
      </c>
      <c r="S639" s="15">
        <v>88159088</v>
      </c>
      <c r="T639" s="15">
        <v>27300744</v>
      </c>
      <c r="U639" s="15" t="s">
        <v>18660</v>
      </c>
      <c r="V639" s="15" t="s">
        <v>19349</v>
      </c>
      <c r="W639" s="4"/>
      <c r="X639" s="4" t="s">
        <v>41</v>
      </c>
      <c r="Y639" s="4" t="s">
        <v>12178</v>
      </c>
      <c r="Z639" s="4"/>
      <c r="AB639" s="25"/>
      <c r="AC639" s="25"/>
      <c r="AD639" s="25"/>
    </row>
    <row r="640" spans="1:30" x14ac:dyDescent="0.35">
      <c r="A640" s="15" t="s">
        <v>1252</v>
      </c>
      <c r="B640" s="15" t="s">
        <v>1251</v>
      </c>
      <c r="D640" s="15" t="s">
        <v>1629</v>
      </c>
      <c r="E640" s="15" t="s">
        <v>1935</v>
      </c>
      <c r="F640" s="15" t="s">
        <v>1936</v>
      </c>
      <c r="G640" s="5" t="s">
        <v>18535</v>
      </c>
      <c r="H640" s="5" t="s">
        <v>17</v>
      </c>
      <c r="I640" s="5" t="s">
        <v>143</v>
      </c>
      <c r="J640" s="5" t="s">
        <v>4</v>
      </c>
      <c r="K640" s="5" t="s">
        <v>4</v>
      </c>
      <c r="L640" s="5" t="s">
        <v>13042</v>
      </c>
      <c r="M640" s="15" t="s">
        <v>144</v>
      </c>
      <c r="N640" s="15" t="s">
        <v>1670</v>
      </c>
      <c r="O640" s="15" t="s">
        <v>1754</v>
      </c>
      <c r="P640" s="15" t="s">
        <v>1936</v>
      </c>
      <c r="Q640" s="15" t="s">
        <v>22807</v>
      </c>
      <c r="R640" s="15" t="s">
        <v>14683</v>
      </c>
      <c r="S640" s="15">
        <v>22065986</v>
      </c>
      <c r="T640" s="15">
        <v>84747562</v>
      </c>
      <c r="U640" s="15" t="s">
        <v>17551</v>
      </c>
      <c r="V640" s="15" t="s">
        <v>23062</v>
      </c>
      <c r="W640" s="4"/>
      <c r="X640" s="4" t="s">
        <v>41</v>
      </c>
      <c r="Y640" s="4" t="s">
        <v>1937</v>
      </c>
      <c r="Z640" s="4"/>
      <c r="AB640" s="25"/>
      <c r="AC640" s="25"/>
      <c r="AD640" s="25"/>
    </row>
    <row r="641" spans="1:30" x14ac:dyDescent="0.35">
      <c r="A641" s="15" t="s">
        <v>1223</v>
      </c>
      <c r="B641" s="15" t="s">
        <v>1222</v>
      </c>
      <c r="D641" s="15" t="s">
        <v>1649</v>
      </c>
      <c r="E641" s="15" t="s">
        <v>1939</v>
      </c>
      <c r="F641" s="15" t="s">
        <v>1899</v>
      </c>
      <c r="G641" s="5" t="s">
        <v>18535</v>
      </c>
      <c r="H641" s="5" t="s">
        <v>5</v>
      </c>
      <c r="I641" s="5" t="s">
        <v>143</v>
      </c>
      <c r="J641" s="5" t="s">
        <v>4</v>
      </c>
      <c r="K641" s="5" t="s">
        <v>10</v>
      </c>
      <c r="L641" s="5" t="s">
        <v>13047</v>
      </c>
      <c r="M641" s="15" t="s">
        <v>144</v>
      </c>
      <c r="N641" s="15" t="s">
        <v>1670</v>
      </c>
      <c r="O641" s="15" t="s">
        <v>1899</v>
      </c>
      <c r="P641" s="15" t="s">
        <v>1899</v>
      </c>
      <c r="Q641" s="15" t="s">
        <v>22807</v>
      </c>
      <c r="R641" s="15" t="s">
        <v>23063</v>
      </c>
      <c r="S641" s="15">
        <v>27431048</v>
      </c>
      <c r="T641" s="15">
        <v>89959460</v>
      </c>
      <c r="U641" s="15" t="s">
        <v>21211</v>
      </c>
      <c r="V641" s="15" t="s">
        <v>13251</v>
      </c>
      <c r="W641" s="4"/>
      <c r="X641" s="4" t="s">
        <v>41</v>
      </c>
      <c r="Y641" s="4" t="s">
        <v>1940</v>
      </c>
      <c r="Z641" s="4"/>
      <c r="AB641" s="25" t="s">
        <v>21118</v>
      </c>
      <c r="AC641" s="25"/>
      <c r="AD641" s="25"/>
    </row>
    <row r="642" spans="1:30" x14ac:dyDescent="0.35">
      <c r="A642" s="15" t="s">
        <v>9581</v>
      </c>
      <c r="B642" s="15" t="s">
        <v>1418</v>
      </c>
      <c r="D642" s="15" t="s">
        <v>1656</v>
      </c>
      <c r="E642" s="15" t="s">
        <v>9449</v>
      </c>
      <c r="F642" s="15" t="s">
        <v>1407</v>
      </c>
      <c r="G642" s="5" t="s">
        <v>18535</v>
      </c>
      <c r="H642" s="5" t="s">
        <v>4</v>
      </c>
      <c r="I642" s="5" t="s">
        <v>143</v>
      </c>
      <c r="J642" s="5" t="s">
        <v>4</v>
      </c>
      <c r="K642" s="5" t="s">
        <v>4</v>
      </c>
      <c r="L642" s="5" t="s">
        <v>13042</v>
      </c>
      <c r="M642" s="15" t="s">
        <v>144</v>
      </c>
      <c r="N642" s="15" t="s">
        <v>1670</v>
      </c>
      <c r="O642" s="15" t="s">
        <v>1754</v>
      </c>
      <c r="P642" s="15" t="s">
        <v>79</v>
      </c>
      <c r="Q642" s="15" t="s">
        <v>22807</v>
      </c>
      <c r="R642" s="15" t="s">
        <v>22381</v>
      </c>
      <c r="S642" s="15">
        <v>22001902</v>
      </c>
      <c r="T642" s="15">
        <v>27300744</v>
      </c>
      <c r="U642" s="15" t="s">
        <v>18661</v>
      </c>
      <c r="V642" s="15" t="s">
        <v>9450</v>
      </c>
      <c r="W642" s="4"/>
      <c r="X642" s="4" t="s">
        <v>41</v>
      </c>
      <c r="Y642" s="4" t="s">
        <v>8736</v>
      </c>
      <c r="Z642" s="4"/>
      <c r="AB642" s="25" t="s">
        <v>21118</v>
      </c>
      <c r="AC642" s="25"/>
      <c r="AD642" s="25"/>
    </row>
    <row r="643" spans="1:30" x14ac:dyDescent="0.35">
      <c r="A643" s="15" t="s">
        <v>1563</v>
      </c>
      <c r="B643" s="15" t="s">
        <v>1562</v>
      </c>
      <c r="D643" s="15" t="s">
        <v>1941</v>
      </c>
      <c r="E643" s="15" t="s">
        <v>9608</v>
      </c>
      <c r="F643" s="15" t="s">
        <v>14445</v>
      </c>
      <c r="G643" s="5" t="s">
        <v>18535</v>
      </c>
      <c r="H643" s="5" t="s">
        <v>4</v>
      </c>
      <c r="I643" s="5" t="s">
        <v>143</v>
      </c>
      <c r="J643" s="5" t="s">
        <v>4</v>
      </c>
      <c r="K643" s="5" t="s">
        <v>4</v>
      </c>
      <c r="L643" s="5" t="s">
        <v>13042</v>
      </c>
      <c r="M643" s="15" t="s">
        <v>144</v>
      </c>
      <c r="N643" s="15" t="s">
        <v>1670</v>
      </c>
      <c r="O643" s="15" t="s">
        <v>1754</v>
      </c>
      <c r="P643" s="15" t="s">
        <v>14445</v>
      </c>
      <c r="Q643" s="15" t="s">
        <v>22807</v>
      </c>
      <c r="R643" s="15" t="s">
        <v>19958</v>
      </c>
      <c r="S643" s="15">
        <v>27300744</v>
      </c>
      <c r="T643" s="15">
        <v>22001914</v>
      </c>
      <c r="U643" s="15" t="s">
        <v>19959</v>
      </c>
      <c r="V643" s="15" t="s">
        <v>23064</v>
      </c>
      <c r="W643" s="4"/>
      <c r="X643" s="4"/>
      <c r="Y643" s="4"/>
      <c r="Z643" s="4"/>
      <c r="AB643" s="25"/>
      <c r="AC643" s="25"/>
      <c r="AD643" s="25"/>
    </row>
    <row r="644" spans="1:30" x14ac:dyDescent="0.35">
      <c r="A644" s="15" t="s">
        <v>1664</v>
      </c>
      <c r="B644" s="15" t="s">
        <v>7046</v>
      </c>
      <c r="D644" s="15" t="s">
        <v>1942</v>
      </c>
      <c r="E644" s="15" t="s">
        <v>9667</v>
      </c>
      <c r="F644" s="15" t="s">
        <v>1943</v>
      </c>
      <c r="G644" s="5" t="s">
        <v>18535</v>
      </c>
      <c r="H644" s="5" t="s">
        <v>17</v>
      </c>
      <c r="I644" s="5" t="s">
        <v>143</v>
      </c>
      <c r="J644" s="5" t="s">
        <v>4</v>
      </c>
      <c r="K644" s="5" t="s">
        <v>4</v>
      </c>
      <c r="L644" s="5" t="s">
        <v>13042</v>
      </c>
      <c r="M644" s="15" t="s">
        <v>144</v>
      </c>
      <c r="N644" s="15" t="s">
        <v>1670</v>
      </c>
      <c r="O644" s="15" t="s">
        <v>1754</v>
      </c>
      <c r="P644" s="15" t="s">
        <v>1943</v>
      </c>
      <c r="Q644" s="15" t="s">
        <v>22807</v>
      </c>
      <c r="R644" s="15" t="s">
        <v>14684</v>
      </c>
      <c r="S644" s="15">
        <v>87789903</v>
      </c>
      <c r="T644" s="15"/>
      <c r="U644" s="15" t="s">
        <v>17552</v>
      </c>
      <c r="V644" s="15" t="s">
        <v>21917</v>
      </c>
      <c r="W644" s="4"/>
      <c r="X644" s="4" t="s">
        <v>41</v>
      </c>
      <c r="Y644" s="4" t="s">
        <v>14047</v>
      </c>
      <c r="Z644" s="4"/>
      <c r="AB644" s="25"/>
      <c r="AC644" s="25"/>
      <c r="AD644" s="25"/>
    </row>
    <row r="645" spans="1:30" x14ac:dyDescent="0.35">
      <c r="A645" s="15" t="s">
        <v>1236</v>
      </c>
      <c r="B645" s="15" t="s">
        <v>189</v>
      </c>
      <c r="D645" s="15" t="s">
        <v>7060</v>
      </c>
      <c r="E645" s="15" t="s">
        <v>1944</v>
      </c>
      <c r="F645" s="15" t="s">
        <v>8522</v>
      </c>
      <c r="G645" s="5" t="s">
        <v>18535</v>
      </c>
      <c r="H645" s="5" t="s">
        <v>5</v>
      </c>
      <c r="I645" s="5" t="s">
        <v>143</v>
      </c>
      <c r="J645" s="5" t="s">
        <v>4</v>
      </c>
      <c r="K645" s="5" t="s">
        <v>10</v>
      </c>
      <c r="L645" s="5" t="s">
        <v>13047</v>
      </c>
      <c r="M645" s="15" t="s">
        <v>144</v>
      </c>
      <c r="N645" s="15" t="s">
        <v>1670</v>
      </c>
      <c r="O645" s="15" t="s">
        <v>1899</v>
      </c>
      <c r="P645" s="15" t="s">
        <v>8522</v>
      </c>
      <c r="Q645" s="15" t="s">
        <v>22807</v>
      </c>
      <c r="R645" s="15" t="s">
        <v>1945</v>
      </c>
      <c r="S645" s="15">
        <v>86640051</v>
      </c>
      <c r="T645" s="15">
        <v>27300719</v>
      </c>
      <c r="U645" s="15" t="s">
        <v>19350</v>
      </c>
      <c r="V645" s="15" t="s">
        <v>9671</v>
      </c>
      <c r="W645" s="4"/>
      <c r="X645" s="4" t="s">
        <v>41</v>
      </c>
      <c r="Y645" s="4" t="s">
        <v>1946</v>
      </c>
      <c r="Z645" s="4"/>
      <c r="AB645" s="25" t="s">
        <v>21118</v>
      </c>
      <c r="AC645" s="25"/>
      <c r="AD645" s="25"/>
    </row>
    <row r="646" spans="1:30" x14ac:dyDescent="0.35">
      <c r="A646" s="15" t="s">
        <v>1854</v>
      </c>
      <c r="B646" s="15" t="s">
        <v>1853</v>
      </c>
      <c r="D646" s="15" t="s">
        <v>1947</v>
      </c>
      <c r="E646" s="15" t="s">
        <v>1948</v>
      </c>
      <c r="F646" s="15" t="s">
        <v>251</v>
      </c>
      <c r="G646" s="5" t="s">
        <v>18535</v>
      </c>
      <c r="H646" s="5" t="s">
        <v>6</v>
      </c>
      <c r="I646" s="5" t="s">
        <v>143</v>
      </c>
      <c r="J646" s="5" t="s">
        <v>4</v>
      </c>
      <c r="K646" s="5" t="s">
        <v>6</v>
      </c>
      <c r="L646" s="5" t="s">
        <v>13044</v>
      </c>
      <c r="M646" s="15" t="s">
        <v>144</v>
      </c>
      <c r="N646" s="15" t="s">
        <v>1670</v>
      </c>
      <c r="O646" s="15" t="s">
        <v>1949</v>
      </c>
      <c r="P646" s="15" t="s">
        <v>251</v>
      </c>
      <c r="Q646" s="15" t="s">
        <v>22807</v>
      </c>
      <c r="R646" s="15" t="s">
        <v>23065</v>
      </c>
      <c r="S646" s="15">
        <v>22001090</v>
      </c>
      <c r="T646" s="15">
        <v>86333500</v>
      </c>
      <c r="U646" s="15" t="s">
        <v>17553</v>
      </c>
      <c r="V646" s="15" t="s">
        <v>23066</v>
      </c>
      <c r="W646" s="4"/>
      <c r="X646" s="4" t="s">
        <v>41</v>
      </c>
      <c r="Y646" s="4" t="s">
        <v>1870</v>
      </c>
      <c r="Z646" s="4"/>
      <c r="AB646" s="25" t="s">
        <v>21118</v>
      </c>
      <c r="AC646" s="25"/>
      <c r="AD646" s="25"/>
    </row>
    <row r="647" spans="1:30" x14ac:dyDescent="0.35">
      <c r="A647" s="15" t="s">
        <v>9584</v>
      </c>
      <c r="B647" s="15" t="s">
        <v>1419</v>
      </c>
      <c r="D647" s="15" t="s">
        <v>1950</v>
      </c>
      <c r="E647" s="15" t="s">
        <v>1951</v>
      </c>
      <c r="F647" s="15" t="s">
        <v>21212</v>
      </c>
      <c r="G647" s="5" t="s">
        <v>18535</v>
      </c>
      <c r="H647" s="5" t="s">
        <v>16</v>
      </c>
      <c r="I647" s="5" t="s">
        <v>143</v>
      </c>
      <c r="J647" s="5" t="s">
        <v>4</v>
      </c>
      <c r="K647" s="5" t="s">
        <v>7</v>
      </c>
      <c r="L647" s="5" t="s">
        <v>13045</v>
      </c>
      <c r="M647" s="15" t="s">
        <v>144</v>
      </c>
      <c r="N647" s="15" t="s">
        <v>1670</v>
      </c>
      <c r="O647" s="15" t="s">
        <v>1952</v>
      </c>
      <c r="P647" s="15" t="s">
        <v>21918</v>
      </c>
      <c r="Q647" s="15" t="s">
        <v>22807</v>
      </c>
      <c r="R647" s="15" t="s">
        <v>23067</v>
      </c>
      <c r="S647" s="15">
        <v>84369407</v>
      </c>
      <c r="T647" s="15"/>
      <c r="U647" s="15" t="s">
        <v>17554</v>
      </c>
      <c r="V647" s="15" t="s">
        <v>9488</v>
      </c>
      <c r="W647" s="4"/>
      <c r="X647" s="4" t="s">
        <v>41</v>
      </c>
      <c r="Y647" s="4" t="s">
        <v>1953</v>
      </c>
      <c r="Z647" s="4"/>
      <c r="AB647" s="25"/>
      <c r="AC647" s="25"/>
      <c r="AD647" s="25"/>
    </row>
    <row r="648" spans="1:30" x14ac:dyDescent="0.35">
      <c r="A648" s="15" t="s">
        <v>1742</v>
      </c>
      <c r="B648" s="15" t="s">
        <v>1741</v>
      </c>
      <c r="D648" s="15" t="s">
        <v>1954</v>
      </c>
      <c r="E648" s="15" t="s">
        <v>9519</v>
      </c>
      <c r="F648" s="15" t="s">
        <v>217</v>
      </c>
      <c r="G648" s="5" t="s">
        <v>18535</v>
      </c>
      <c r="H648" s="5" t="s">
        <v>6</v>
      </c>
      <c r="I648" s="5" t="s">
        <v>143</v>
      </c>
      <c r="J648" s="5" t="s">
        <v>4</v>
      </c>
      <c r="K648" s="5" t="s">
        <v>6</v>
      </c>
      <c r="L648" s="5" t="s">
        <v>13044</v>
      </c>
      <c r="M648" s="15" t="s">
        <v>144</v>
      </c>
      <c r="N648" s="15" t="s">
        <v>1670</v>
      </c>
      <c r="O648" s="15" t="s">
        <v>1949</v>
      </c>
      <c r="P648" s="15" t="s">
        <v>217</v>
      </c>
      <c r="Q648" s="15" t="s">
        <v>22807</v>
      </c>
      <c r="R648" s="15" t="s">
        <v>9520</v>
      </c>
      <c r="S648" s="15">
        <v>22001113</v>
      </c>
      <c r="T648" s="15">
        <v>85177710</v>
      </c>
      <c r="U648" s="15" t="s">
        <v>14685</v>
      </c>
      <c r="V648" s="15" t="s">
        <v>537</v>
      </c>
      <c r="W648" s="4"/>
      <c r="X648" s="4"/>
      <c r="Y648" s="4"/>
      <c r="Z648" s="4"/>
      <c r="AB648" s="25"/>
      <c r="AC648" s="25"/>
      <c r="AD648" s="25"/>
    </row>
    <row r="649" spans="1:30" x14ac:dyDescent="0.35">
      <c r="A649" s="15" t="s">
        <v>9586</v>
      </c>
      <c r="B649" s="15" t="s">
        <v>373</v>
      </c>
      <c r="D649" s="15" t="s">
        <v>1955</v>
      </c>
      <c r="E649" s="15" t="s">
        <v>1956</v>
      </c>
      <c r="F649" s="15" t="s">
        <v>21213</v>
      </c>
      <c r="G649" s="5" t="s">
        <v>18535</v>
      </c>
      <c r="H649" s="5" t="s">
        <v>6</v>
      </c>
      <c r="I649" s="5" t="s">
        <v>143</v>
      </c>
      <c r="J649" s="5" t="s">
        <v>4</v>
      </c>
      <c r="K649" s="5" t="s">
        <v>7</v>
      </c>
      <c r="L649" s="5" t="s">
        <v>13045</v>
      </c>
      <c r="M649" s="15" t="s">
        <v>144</v>
      </c>
      <c r="N649" s="15" t="s">
        <v>1670</v>
      </c>
      <c r="O649" s="15" t="s">
        <v>1952</v>
      </c>
      <c r="P649" s="15" t="s">
        <v>1952</v>
      </c>
      <c r="Q649" s="15" t="s">
        <v>22807</v>
      </c>
      <c r="R649" s="15" t="s">
        <v>21214</v>
      </c>
      <c r="S649" s="15">
        <v>27300748</v>
      </c>
      <c r="T649" s="15">
        <v>83428986</v>
      </c>
      <c r="U649" s="15" t="s">
        <v>17555</v>
      </c>
      <c r="V649" s="15" t="s">
        <v>9489</v>
      </c>
      <c r="W649" s="4"/>
      <c r="X649" s="4" t="s">
        <v>41</v>
      </c>
      <c r="Y649" s="4" t="s">
        <v>1957</v>
      </c>
      <c r="Z649" s="4"/>
      <c r="AB649" s="25"/>
      <c r="AC649" s="25"/>
      <c r="AD649" s="25"/>
    </row>
    <row r="650" spans="1:30" x14ac:dyDescent="0.35">
      <c r="A650" s="15" t="s">
        <v>1709</v>
      </c>
      <c r="B650" s="15" t="s">
        <v>1708</v>
      </c>
      <c r="D650" s="15" t="s">
        <v>1959</v>
      </c>
      <c r="E650" s="15" t="s">
        <v>8177</v>
      </c>
      <c r="F650" s="15" t="s">
        <v>9406</v>
      </c>
      <c r="G650" s="5" t="s">
        <v>18535</v>
      </c>
      <c r="H650" s="5" t="s">
        <v>16</v>
      </c>
      <c r="I650" s="5" t="s">
        <v>143</v>
      </c>
      <c r="J650" s="5" t="s">
        <v>4</v>
      </c>
      <c r="K650" s="5" t="s">
        <v>7</v>
      </c>
      <c r="L650" s="5" t="s">
        <v>13045</v>
      </c>
      <c r="M650" s="15" t="s">
        <v>144</v>
      </c>
      <c r="N650" s="15" t="s">
        <v>1670</v>
      </c>
      <c r="O650" s="15" t="s">
        <v>1952</v>
      </c>
      <c r="P650" s="15" t="s">
        <v>1960</v>
      </c>
      <c r="Q650" s="15" t="s">
        <v>22807</v>
      </c>
      <c r="R650" s="15" t="s">
        <v>18662</v>
      </c>
      <c r="S650" s="15">
        <v>83350704</v>
      </c>
      <c r="T650" s="15"/>
      <c r="U650" s="15" t="s">
        <v>15935</v>
      </c>
      <c r="V650" s="15" t="s">
        <v>23068</v>
      </c>
      <c r="W650" s="4"/>
      <c r="X650" s="4" t="s">
        <v>41</v>
      </c>
      <c r="Y650" s="4" t="s">
        <v>7933</v>
      </c>
      <c r="Z650" s="4"/>
      <c r="AB650" s="25"/>
      <c r="AC650" s="25"/>
      <c r="AD650" s="25"/>
    </row>
    <row r="651" spans="1:30" x14ac:dyDescent="0.35">
      <c r="A651" s="15" t="s">
        <v>9591</v>
      </c>
      <c r="B651" s="15" t="s">
        <v>8745</v>
      </c>
      <c r="D651" s="15" t="s">
        <v>1962</v>
      </c>
      <c r="E651" s="15" t="s">
        <v>9504</v>
      </c>
      <c r="F651" s="15" t="s">
        <v>1197</v>
      </c>
      <c r="G651" s="5" t="s">
        <v>18535</v>
      </c>
      <c r="H651" s="5" t="s">
        <v>16</v>
      </c>
      <c r="I651" s="5" t="s">
        <v>143</v>
      </c>
      <c r="J651" s="5" t="s">
        <v>4</v>
      </c>
      <c r="K651" s="5" t="s">
        <v>7</v>
      </c>
      <c r="L651" s="5" t="s">
        <v>13045</v>
      </c>
      <c r="M651" s="15" t="s">
        <v>144</v>
      </c>
      <c r="N651" s="15" t="s">
        <v>1670</v>
      </c>
      <c r="O651" s="15" t="s">
        <v>1952</v>
      </c>
      <c r="P651" s="15" t="s">
        <v>1197</v>
      </c>
      <c r="Q651" s="15" t="s">
        <v>22807</v>
      </c>
      <c r="R651" s="15" t="s">
        <v>17556</v>
      </c>
      <c r="S651" s="15">
        <v>86575112</v>
      </c>
      <c r="T651" s="15"/>
      <c r="U651" s="15" t="s">
        <v>21919</v>
      </c>
      <c r="V651" s="15" t="s">
        <v>23069</v>
      </c>
      <c r="W651" s="4"/>
      <c r="X651" s="4"/>
      <c r="Y651" s="4"/>
      <c r="Z651" s="4"/>
      <c r="AB651" s="25"/>
      <c r="AC651" s="25"/>
      <c r="AD651" s="25"/>
    </row>
    <row r="652" spans="1:30" x14ac:dyDescent="0.35">
      <c r="A652" s="15" t="s">
        <v>9593</v>
      </c>
      <c r="B652" s="15" t="s">
        <v>1657</v>
      </c>
      <c r="D652" s="15" t="s">
        <v>1963</v>
      </c>
      <c r="E652" s="15" t="s">
        <v>8179</v>
      </c>
      <c r="F652" s="15" t="s">
        <v>1541</v>
      </c>
      <c r="G652" s="5" t="s">
        <v>18535</v>
      </c>
      <c r="H652" s="5" t="s">
        <v>6</v>
      </c>
      <c r="I652" s="5" t="s">
        <v>143</v>
      </c>
      <c r="J652" s="5" t="s">
        <v>4</v>
      </c>
      <c r="K652" s="5" t="s">
        <v>6</v>
      </c>
      <c r="L652" s="5" t="s">
        <v>13044</v>
      </c>
      <c r="M652" s="15" t="s">
        <v>144</v>
      </c>
      <c r="N652" s="15" t="s">
        <v>1670</v>
      </c>
      <c r="O652" s="15" t="s">
        <v>1949</v>
      </c>
      <c r="P652" s="15" t="s">
        <v>1541</v>
      </c>
      <c r="Q652" s="15" t="s">
        <v>22807</v>
      </c>
      <c r="R652" s="15" t="s">
        <v>23070</v>
      </c>
      <c r="S652" s="15">
        <v>27300748</v>
      </c>
      <c r="T652" s="15">
        <v>83153241</v>
      </c>
      <c r="U652" s="15" t="s">
        <v>15936</v>
      </c>
      <c r="V652" s="15" t="s">
        <v>19960</v>
      </c>
      <c r="W652" s="4"/>
      <c r="X652" s="4" t="s">
        <v>41</v>
      </c>
      <c r="Y652" s="4" t="s">
        <v>12100</v>
      </c>
      <c r="Z652" s="4"/>
      <c r="AB652" s="25"/>
      <c r="AC652" s="25"/>
      <c r="AD652" s="25"/>
    </row>
    <row r="653" spans="1:30" x14ac:dyDescent="0.35">
      <c r="A653" s="15" t="s">
        <v>9596</v>
      </c>
      <c r="B653" s="15" t="s">
        <v>1420</v>
      </c>
      <c r="D653" s="15" t="s">
        <v>1965</v>
      </c>
      <c r="E653" s="15" t="s">
        <v>1966</v>
      </c>
      <c r="F653" s="15" t="s">
        <v>1967</v>
      </c>
      <c r="G653" s="5" t="s">
        <v>18535</v>
      </c>
      <c r="H653" s="5" t="s">
        <v>6</v>
      </c>
      <c r="I653" s="5" t="s">
        <v>143</v>
      </c>
      <c r="J653" s="5" t="s">
        <v>4</v>
      </c>
      <c r="K653" s="5" t="s">
        <v>7</v>
      </c>
      <c r="L653" s="5" t="s">
        <v>13045</v>
      </c>
      <c r="M653" s="15" t="s">
        <v>144</v>
      </c>
      <c r="N653" s="15" t="s">
        <v>1670</v>
      </c>
      <c r="O653" s="15" t="s">
        <v>1952</v>
      </c>
      <c r="P653" s="15" t="s">
        <v>1967</v>
      </c>
      <c r="Q653" s="15" t="s">
        <v>22807</v>
      </c>
      <c r="R653" s="15" t="s">
        <v>21920</v>
      </c>
      <c r="S653" s="15">
        <v>22001103</v>
      </c>
      <c r="T653" s="15">
        <v>83379657</v>
      </c>
      <c r="U653" s="15" t="s">
        <v>14686</v>
      </c>
      <c r="V653" s="15" t="s">
        <v>5049</v>
      </c>
      <c r="W653" s="4"/>
      <c r="X653" s="4" t="s">
        <v>41</v>
      </c>
      <c r="Y653" s="4" t="s">
        <v>1969</v>
      </c>
      <c r="Z653" s="4"/>
      <c r="AB653" s="25"/>
      <c r="AC653" s="25"/>
      <c r="AD653" s="25"/>
    </row>
    <row r="654" spans="1:30" x14ac:dyDescent="0.35">
      <c r="A654" s="15" t="s">
        <v>1322</v>
      </c>
      <c r="B654" s="15" t="s">
        <v>8681</v>
      </c>
      <c r="D654" s="15" t="s">
        <v>1971</v>
      </c>
      <c r="E654" s="15" t="s">
        <v>8187</v>
      </c>
      <c r="F654" s="15" t="s">
        <v>9472</v>
      </c>
      <c r="G654" s="5" t="s">
        <v>18535</v>
      </c>
      <c r="H654" s="5" t="s">
        <v>6</v>
      </c>
      <c r="I654" s="5" t="s">
        <v>143</v>
      </c>
      <c r="J654" s="5" t="s">
        <v>4</v>
      </c>
      <c r="K654" s="5" t="s">
        <v>6</v>
      </c>
      <c r="L654" s="5" t="s">
        <v>13044</v>
      </c>
      <c r="M654" s="15" t="s">
        <v>144</v>
      </c>
      <c r="N654" s="15" t="s">
        <v>1670</v>
      </c>
      <c r="O654" s="15" t="s">
        <v>1949</v>
      </c>
      <c r="P654" s="15" t="s">
        <v>9472</v>
      </c>
      <c r="Q654" s="15" t="s">
        <v>22807</v>
      </c>
      <c r="R654" s="15" t="s">
        <v>21186</v>
      </c>
      <c r="S654" s="15">
        <v>84057996</v>
      </c>
      <c r="T654" s="15">
        <v>85115147</v>
      </c>
      <c r="U654" s="15" t="s">
        <v>15937</v>
      </c>
      <c r="V654" s="15" t="s">
        <v>9473</v>
      </c>
      <c r="W654" s="4"/>
      <c r="X654" s="4" t="s">
        <v>41</v>
      </c>
      <c r="Y654" s="4" t="s">
        <v>7655</v>
      </c>
      <c r="Z654" s="4"/>
      <c r="AB654" s="25"/>
      <c r="AC654" s="25"/>
      <c r="AD654" s="25"/>
    </row>
    <row r="655" spans="1:30" x14ac:dyDescent="0.35">
      <c r="A655" s="15" t="s">
        <v>1241</v>
      </c>
      <c r="B655" s="15" t="s">
        <v>1240</v>
      </c>
      <c r="D655" s="15" t="s">
        <v>1973</v>
      </c>
      <c r="E655" s="15" t="s">
        <v>8178</v>
      </c>
      <c r="F655" s="15" t="s">
        <v>1167</v>
      </c>
      <c r="G655" s="5" t="s">
        <v>18535</v>
      </c>
      <c r="H655" s="5" t="s">
        <v>18</v>
      </c>
      <c r="I655" s="5" t="s">
        <v>143</v>
      </c>
      <c r="J655" s="5" t="s">
        <v>4</v>
      </c>
      <c r="K655" s="5" t="s">
        <v>6</v>
      </c>
      <c r="L655" s="5" t="s">
        <v>13044</v>
      </c>
      <c r="M655" s="15" t="s">
        <v>144</v>
      </c>
      <c r="N655" s="15" t="s">
        <v>1670</v>
      </c>
      <c r="O655" s="15" t="s">
        <v>1949</v>
      </c>
      <c r="P655" s="15" t="s">
        <v>1167</v>
      </c>
      <c r="Q655" s="15" t="s">
        <v>22807</v>
      </c>
      <c r="R655" s="15" t="s">
        <v>18663</v>
      </c>
      <c r="S655" s="15">
        <v>85428701</v>
      </c>
      <c r="T655" s="15"/>
      <c r="U655" s="15" t="s">
        <v>19351</v>
      </c>
      <c r="V655" s="15" t="s">
        <v>23071</v>
      </c>
      <c r="W655" s="4"/>
      <c r="X655" s="4"/>
      <c r="Y655" s="4"/>
      <c r="Z655" s="4"/>
      <c r="AB655" s="25"/>
      <c r="AC655" s="25"/>
      <c r="AD655" s="25"/>
    </row>
    <row r="656" spans="1:30" x14ac:dyDescent="0.35">
      <c r="A656" s="15" t="s">
        <v>8203</v>
      </c>
      <c r="B656" s="15" t="s">
        <v>8204</v>
      </c>
      <c r="D656" s="15" t="s">
        <v>1975</v>
      </c>
      <c r="E656" s="15" t="s">
        <v>9428</v>
      </c>
      <c r="F656" s="15" t="s">
        <v>1976</v>
      </c>
      <c r="G656" s="5" t="s">
        <v>18535</v>
      </c>
      <c r="H656" s="5" t="s">
        <v>6</v>
      </c>
      <c r="I656" s="5" t="s">
        <v>143</v>
      </c>
      <c r="J656" s="5" t="s">
        <v>4</v>
      </c>
      <c r="K656" s="5" t="s">
        <v>7</v>
      </c>
      <c r="L656" s="5" t="s">
        <v>13045</v>
      </c>
      <c r="M656" s="15" t="s">
        <v>144</v>
      </c>
      <c r="N656" s="15" t="s">
        <v>1670</v>
      </c>
      <c r="O656" s="15" t="s">
        <v>1952</v>
      </c>
      <c r="P656" s="15" t="s">
        <v>1976</v>
      </c>
      <c r="Q656" s="15" t="s">
        <v>22807</v>
      </c>
      <c r="R656" s="15" t="s">
        <v>23072</v>
      </c>
      <c r="S656" s="15">
        <v>86710389</v>
      </c>
      <c r="T656" s="15">
        <v>84761036</v>
      </c>
      <c r="U656" s="15" t="s">
        <v>14687</v>
      </c>
      <c r="V656" s="15" t="s">
        <v>9429</v>
      </c>
      <c r="W656" s="4"/>
      <c r="X656" s="4" t="s">
        <v>41</v>
      </c>
      <c r="Y656" s="4" t="s">
        <v>7507</v>
      </c>
      <c r="Z656" s="4"/>
      <c r="AB656" s="25"/>
      <c r="AC656" s="25"/>
      <c r="AD656" s="25"/>
    </row>
    <row r="657" spans="1:30" x14ac:dyDescent="0.35">
      <c r="A657" s="15" t="s">
        <v>1800</v>
      </c>
      <c r="B657" s="15" t="s">
        <v>8680</v>
      </c>
      <c r="D657" s="15" t="s">
        <v>1977</v>
      </c>
      <c r="E657" s="15" t="s">
        <v>8195</v>
      </c>
      <c r="F657" s="15" t="s">
        <v>8196</v>
      </c>
      <c r="G657" s="5" t="s">
        <v>18535</v>
      </c>
      <c r="H657" s="5" t="s">
        <v>6</v>
      </c>
      <c r="I657" s="5" t="s">
        <v>143</v>
      </c>
      <c r="J657" s="5" t="s">
        <v>4</v>
      </c>
      <c r="K657" s="5" t="s">
        <v>6</v>
      </c>
      <c r="L657" s="5" t="s">
        <v>13044</v>
      </c>
      <c r="M657" s="15" t="s">
        <v>144</v>
      </c>
      <c r="N657" s="15" t="s">
        <v>1670</v>
      </c>
      <c r="O657" s="15" t="s">
        <v>1949</v>
      </c>
      <c r="P657" s="15" t="s">
        <v>8196</v>
      </c>
      <c r="Q657" s="15" t="s">
        <v>22807</v>
      </c>
      <c r="R657" s="15" t="s">
        <v>20398</v>
      </c>
      <c r="S657" s="15">
        <v>27300748</v>
      </c>
      <c r="T657" s="15">
        <v>87190301</v>
      </c>
      <c r="U657" s="15" t="s">
        <v>14688</v>
      </c>
      <c r="V657" s="15" t="s">
        <v>477</v>
      </c>
      <c r="W657" s="4"/>
      <c r="X657" s="4"/>
      <c r="Y657" s="4"/>
      <c r="Z657" s="4"/>
      <c r="AB657" s="25"/>
      <c r="AC657" s="25"/>
      <c r="AD657" s="25"/>
    </row>
    <row r="658" spans="1:30" x14ac:dyDescent="0.35">
      <c r="A658" s="15" t="s">
        <v>8205</v>
      </c>
      <c r="B658" s="15" t="s">
        <v>8206</v>
      </c>
      <c r="D658" s="15" t="s">
        <v>1978</v>
      </c>
      <c r="E658" s="15" t="s">
        <v>8197</v>
      </c>
      <c r="F658" s="15" t="s">
        <v>1979</v>
      </c>
      <c r="G658" s="5" t="s">
        <v>18535</v>
      </c>
      <c r="H658" s="5" t="s">
        <v>6</v>
      </c>
      <c r="I658" s="5" t="s">
        <v>143</v>
      </c>
      <c r="J658" s="5" t="s">
        <v>4</v>
      </c>
      <c r="K658" s="5" t="s">
        <v>7</v>
      </c>
      <c r="L658" s="5" t="s">
        <v>13045</v>
      </c>
      <c r="M658" s="15" t="s">
        <v>144</v>
      </c>
      <c r="N658" s="15" t="s">
        <v>1670</v>
      </c>
      <c r="O658" s="15" t="s">
        <v>1952</v>
      </c>
      <c r="P658" s="15" t="s">
        <v>1979</v>
      </c>
      <c r="Q658" s="15" t="s">
        <v>22807</v>
      </c>
      <c r="R658" s="15" t="s">
        <v>23073</v>
      </c>
      <c r="S658" s="15">
        <v>22001779</v>
      </c>
      <c r="T658" s="15">
        <v>27300748</v>
      </c>
      <c r="U658" s="15" t="s">
        <v>15938</v>
      </c>
      <c r="V658" s="15" t="s">
        <v>9525</v>
      </c>
      <c r="W658" s="4"/>
      <c r="X658" s="4" t="s">
        <v>41</v>
      </c>
      <c r="Y658" s="4" t="s">
        <v>7403</v>
      </c>
      <c r="Z658" s="4"/>
      <c r="AB658" s="25"/>
      <c r="AC658" s="25"/>
      <c r="AD658" s="25"/>
    </row>
    <row r="659" spans="1:30" x14ac:dyDescent="0.35">
      <c r="A659" s="15" t="s">
        <v>1423</v>
      </c>
      <c r="B659" s="15" t="s">
        <v>1422</v>
      </c>
      <c r="D659" s="15" t="s">
        <v>1980</v>
      </c>
      <c r="E659" s="15" t="s">
        <v>8200</v>
      </c>
      <c r="F659" s="15" t="s">
        <v>748</v>
      </c>
      <c r="G659" s="5" t="s">
        <v>18535</v>
      </c>
      <c r="H659" s="5" t="s">
        <v>6</v>
      </c>
      <c r="I659" s="5" t="s">
        <v>143</v>
      </c>
      <c r="J659" s="5" t="s">
        <v>4</v>
      </c>
      <c r="K659" s="5" t="s">
        <v>7</v>
      </c>
      <c r="L659" s="5" t="s">
        <v>13045</v>
      </c>
      <c r="M659" s="15" t="s">
        <v>144</v>
      </c>
      <c r="N659" s="15" t="s">
        <v>1670</v>
      </c>
      <c r="O659" s="15" t="s">
        <v>1952</v>
      </c>
      <c r="P659" s="15" t="s">
        <v>748</v>
      </c>
      <c r="Q659" s="15" t="s">
        <v>22807</v>
      </c>
      <c r="R659" s="15" t="s">
        <v>18664</v>
      </c>
      <c r="S659" s="15">
        <v>27300748</v>
      </c>
      <c r="T659" s="15">
        <v>88585369</v>
      </c>
      <c r="U659" s="15" t="s">
        <v>17557</v>
      </c>
      <c r="V659" s="15" t="s">
        <v>23074</v>
      </c>
      <c r="W659" s="4"/>
      <c r="X659" s="4"/>
      <c r="Y659" s="4"/>
      <c r="Z659" s="4"/>
      <c r="AB659" s="25"/>
      <c r="AC659" s="25"/>
      <c r="AD659" s="25"/>
    </row>
    <row r="660" spans="1:30" x14ac:dyDescent="0.35">
      <c r="A660" s="15" t="s">
        <v>1331</v>
      </c>
      <c r="B660" s="15" t="s">
        <v>1330</v>
      </c>
      <c r="D660" s="15" t="s">
        <v>1981</v>
      </c>
      <c r="E660" s="15" t="s">
        <v>9629</v>
      </c>
      <c r="F660" s="15" t="s">
        <v>9630</v>
      </c>
      <c r="G660" s="5" t="s">
        <v>18535</v>
      </c>
      <c r="H660" s="5" t="s">
        <v>6</v>
      </c>
      <c r="I660" s="5" t="s">
        <v>143</v>
      </c>
      <c r="J660" s="5" t="s">
        <v>4</v>
      </c>
      <c r="K660" s="5" t="s">
        <v>7</v>
      </c>
      <c r="L660" s="5" t="s">
        <v>13045</v>
      </c>
      <c r="M660" s="15" t="s">
        <v>144</v>
      </c>
      <c r="N660" s="15" t="s">
        <v>1670</v>
      </c>
      <c r="O660" s="15" t="s">
        <v>1952</v>
      </c>
      <c r="P660" s="15" t="s">
        <v>9630</v>
      </c>
      <c r="Q660" s="15" t="s">
        <v>22807</v>
      </c>
      <c r="R660" s="15" t="s">
        <v>19961</v>
      </c>
      <c r="S660" s="15">
        <v>87244855</v>
      </c>
      <c r="T660" s="15"/>
      <c r="U660" s="15" t="s">
        <v>17559</v>
      </c>
      <c r="V660" s="15" t="s">
        <v>23075</v>
      </c>
      <c r="W660" s="4"/>
      <c r="X660" s="4" t="s">
        <v>41</v>
      </c>
      <c r="Y660" s="4" t="s">
        <v>19962</v>
      </c>
      <c r="Z660" s="4"/>
      <c r="AB660" s="25"/>
      <c r="AC660" s="25"/>
      <c r="AD660" s="25"/>
    </row>
    <row r="661" spans="1:30" x14ac:dyDescent="0.35">
      <c r="A661" s="15" t="s">
        <v>1698</v>
      </c>
      <c r="B661" s="15" t="s">
        <v>1697</v>
      </c>
      <c r="D661" s="15" t="s">
        <v>8150</v>
      </c>
      <c r="E661" s="15" t="s">
        <v>8208</v>
      </c>
      <c r="F661" s="15" t="s">
        <v>8209</v>
      </c>
      <c r="G661" s="5" t="s">
        <v>18535</v>
      </c>
      <c r="H661" s="5" t="s">
        <v>6</v>
      </c>
      <c r="I661" s="5" t="s">
        <v>143</v>
      </c>
      <c r="J661" s="5" t="s">
        <v>4</v>
      </c>
      <c r="K661" s="5" t="s">
        <v>6</v>
      </c>
      <c r="L661" s="5" t="s">
        <v>13044</v>
      </c>
      <c r="M661" s="15" t="s">
        <v>144</v>
      </c>
      <c r="N661" s="15" t="s">
        <v>1670</v>
      </c>
      <c r="O661" s="15" t="s">
        <v>1949</v>
      </c>
      <c r="P661" s="15" t="s">
        <v>8209</v>
      </c>
      <c r="Q661" s="15" t="s">
        <v>22807</v>
      </c>
      <c r="R661" s="15" t="s">
        <v>23076</v>
      </c>
      <c r="S661" s="15">
        <v>27300748</v>
      </c>
      <c r="T661" s="15">
        <v>88690781</v>
      </c>
      <c r="U661" s="15" t="s">
        <v>19352</v>
      </c>
      <c r="V661" s="15" t="s">
        <v>9633</v>
      </c>
      <c r="W661" s="4"/>
      <c r="X661" s="4"/>
      <c r="Y661" s="4"/>
      <c r="Z661" s="4"/>
      <c r="AB661" s="25"/>
      <c r="AC661" s="25"/>
      <c r="AD661" s="25"/>
    </row>
    <row r="662" spans="1:30" x14ac:dyDescent="0.35">
      <c r="A662" s="15" t="s">
        <v>6376</v>
      </c>
      <c r="B662" s="15" t="s">
        <v>4699</v>
      </c>
      <c r="D662" s="15" t="s">
        <v>1130</v>
      </c>
      <c r="E662" s="15" t="s">
        <v>8210</v>
      </c>
      <c r="F662" s="15" t="s">
        <v>988</v>
      </c>
      <c r="G662" s="5" t="s">
        <v>18535</v>
      </c>
      <c r="H662" s="5" t="s">
        <v>6</v>
      </c>
      <c r="I662" s="5" t="s">
        <v>143</v>
      </c>
      <c r="J662" s="5" t="s">
        <v>4</v>
      </c>
      <c r="K662" s="5" t="s">
        <v>6</v>
      </c>
      <c r="L662" s="5" t="s">
        <v>13044</v>
      </c>
      <c r="M662" s="15" t="s">
        <v>144</v>
      </c>
      <c r="N662" s="15" t="s">
        <v>1670</v>
      </c>
      <c r="O662" s="15" t="s">
        <v>1949</v>
      </c>
      <c r="P662" s="15" t="s">
        <v>988</v>
      </c>
      <c r="Q662" s="15" t="s">
        <v>22807</v>
      </c>
      <c r="R662" s="15" t="s">
        <v>23077</v>
      </c>
      <c r="S662" s="15">
        <v>27300748</v>
      </c>
      <c r="T662" s="15">
        <v>27300159</v>
      </c>
      <c r="U662" s="15" t="s">
        <v>14159</v>
      </c>
      <c r="V662" s="15" t="s">
        <v>477</v>
      </c>
      <c r="W662" s="4"/>
      <c r="X662" s="4"/>
      <c r="Y662" s="4"/>
      <c r="Z662" s="4"/>
      <c r="AB662" s="25"/>
      <c r="AC662" s="25"/>
      <c r="AD662" s="25"/>
    </row>
    <row r="663" spans="1:30" x14ac:dyDescent="0.35">
      <c r="A663" s="15" t="s">
        <v>1229</v>
      </c>
      <c r="B663" s="15" t="s">
        <v>1228</v>
      </c>
      <c r="D663" s="15" t="s">
        <v>897</v>
      </c>
      <c r="E663" s="15" t="s">
        <v>9674</v>
      </c>
      <c r="F663" s="15" t="s">
        <v>9675</v>
      </c>
      <c r="G663" s="5" t="s">
        <v>18535</v>
      </c>
      <c r="H663" s="5" t="s">
        <v>16</v>
      </c>
      <c r="I663" s="5" t="s">
        <v>143</v>
      </c>
      <c r="J663" s="5" t="s">
        <v>4</v>
      </c>
      <c r="K663" s="5" t="s">
        <v>7</v>
      </c>
      <c r="L663" s="5" t="s">
        <v>13045</v>
      </c>
      <c r="M663" s="15" t="s">
        <v>144</v>
      </c>
      <c r="N663" s="15" t="s">
        <v>1670</v>
      </c>
      <c r="O663" s="15" t="s">
        <v>1952</v>
      </c>
      <c r="P663" s="15" t="s">
        <v>9675</v>
      </c>
      <c r="Q663" s="15" t="s">
        <v>22807</v>
      </c>
      <c r="R663" s="15" t="s">
        <v>21921</v>
      </c>
      <c r="S663" s="15">
        <v>85270883</v>
      </c>
      <c r="T663" s="15"/>
      <c r="U663" s="15" t="s">
        <v>21215</v>
      </c>
      <c r="V663" s="15" t="s">
        <v>23078</v>
      </c>
      <c r="W663" s="4"/>
      <c r="X663" s="4"/>
      <c r="Y663" s="4"/>
      <c r="Z663" s="4"/>
      <c r="AB663" s="25"/>
      <c r="AC663" s="25"/>
      <c r="AD663" s="25"/>
    </row>
    <row r="664" spans="1:30" x14ac:dyDescent="0.35">
      <c r="A664" s="15" t="s">
        <v>9606</v>
      </c>
      <c r="B664" s="15" t="s">
        <v>8140</v>
      </c>
      <c r="D664" s="15" t="s">
        <v>965</v>
      </c>
      <c r="E664" s="15" t="s">
        <v>1983</v>
      </c>
      <c r="F664" s="15" t="s">
        <v>627</v>
      </c>
      <c r="G664" s="5" t="s">
        <v>91</v>
      </c>
      <c r="H664" s="5" t="s">
        <v>2</v>
      </c>
      <c r="I664" s="5" t="s">
        <v>44</v>
      </c>
      <c r="J664" s="5" t="s">
        <v>2</v>
      </c>
      <c r="K664" s="5" t="s">
        <v>2</v>
      </c>
      <c r="L664" s="5" t="s">
        <v>12752</v>
      </c>
      <c r="M664" s="15" t="s">
        <v>91</v>
      </c>
      <c r="N664" s="15" t="s">
        <v>91</v>
      </c>
      <c r="O664" s="15" t="s">
        <v>91</v>
      </c>
      <c r="P664" s="15" t="s">
        <v>627</v>
      </c>
      <c r="Q664" s="15" t="s">
        <v>22807</v>
      </c>
      <c r="R664" s="15" t="s">
        <v>19963</v>
      </c>
      <c r="S664" s="15">
        <v>24403395</v>
      </c>
      <c r="T664" s="15">
        <v>24430967</v>
      </c>
      <c r="U664" s="15" t="s">
        <v>15940</v>
      </c>
      <c r="V664" s="15" t="s">
        <v>9687</v>
      </c>
      <c r="W664" s="4"/>
      <c r="X664" s="4" t="s">
        <v>41</v>
      </c>
      <c r="Y664" s="4" t="s">
        <v>1984</v>
      </c>
      <c r="Z664" s="4"/>
      <c r="AB664" s="25"/>
      <c r="AC664" s="25"/>
      <c r="AD664" s="25"/>
    </row>
    <row r="665" spans="1:30" x14ac:dyDescent="0.35">
      <c r="A665" s="15" t="s">
        <v>9608</v>
      </c>
      <c r="B665" s="15" t="s">
        <v>1941</v>
      </c>
      <c r="D665" s="15" t="s">
        <v>7401</v>
      </c>
      <c r="E665" s="15" t="s">
        <v>1985</v>
      </c>
      <c r="F665" s="15" t="s">
        <v>1986</v>
      </c>
      <c r="G665" s="5" t="s">
        <v>91</v>
      </c>
      <c r="H665" s="5" t="s">
        <v>2</v>
      </c>
      <c r="I665" s="5" t="s">
        <v>44</v>
      </c>
      <c r="J665" s="5" t="s">
        <v>2</v>
      </c>
      <c r="K665" s="5" t="s">
        <v>4</v>
      </c>
      <c r="L665" s="5" t="s">
        <v>12754</v>
      </c>
      <c r="M665" s="15" t="s">
        <v>91</v>
      </c>
      <c r="N665" s="15" t="s">
        <v>91</v>
      </c>
      <c r="O665" s="15" t="s">
        <v>1987</v>
      </c>
      <c r="P665" s="15" t="s">
        <v>226</v>
      </c>
      <c r="Q665" s="15" t="s">
        <v>22807</v>
      </c>
      <c r="R665" s="15" t="s">
        <v>21935</v>
      </c>
      <c r="S665" s="15">
        <v>24830607</v>
      </c>
      <c r="T665" s="15">
        <v>24834076</v>
      </c>
      <c r="U665" s="15" t="s">
        <v>14690</v>
      </c>
      <c r="V665" s="15" t="s">
        <v>21922</v>
      </c>
      <c r="W665" s="4"/>
      <c r="X665" s="4" t="s">
        <v>41</v>
      </c>
      <c r="Y665" s="4" t="s">
        <v>1988</v>
      </c>
      <c r="Z665" s="4"/>
      <c r="AB665" s="25"/>
      <c r="AC665" s="25"/>
      <c r="AD665" s="25"/>
    </row>
    <row r="666" spans="1:30" x14ac:dyDescent="0.35">
      <c r="A666" s="15" t="s">
        <v>9609</v>
      </c>
      <c r="B666" s="15" t="s">
        <v>1336</v>
      </c>
      <c r="D666" s="15" t="s">
        <v>1125</v>
      </c>
      <c r="E666" s="15" t="s">
        <v>1990</v>
      </c>
      <c r="F666" s="15" t="s">
        <v>166</v>
      </c>
      <c r="G666" s="5" t="s">
        <v>91</v>
      </c>
      <c r="H666" s="5" t="s">
        <v>2</v>
      </c>
      <c r="I666" s="5" t="s">
        <v>44</v>
      </c>
      <c r="J666" s="5" t="s">
        <v>2</v>
      </c>
      <c r="K666" s="5" t="s">
        <v>4</v>
      </c>
      <c r="L666" s="5" t="s">
        <v>12754</v>
      </c>
      <c r="M666" s="15" t="s">
        <v>91</v>
      </c>
      <c r="N666" s="15" t="s">
        <v>91</v>
      </c>
      <c r="O666" s="15" t="s">
        <v>1987</v>
      </c>
      <c r="P666" s="15" t="s">
        <v>166</v>
      </c>
      <c r="Q666" s="15" t="s">
        <v>22807</v>
      </c>
      <c r="R666" s="15" t="s">
        <v>23079</v>
      </c>
      <c r="S666" s="15">
        <v>24830403</v>
      </c>
      <c r="T666" s="15">
        <v>24830403</v>
      </c>
      <c r="U666" s="15" t="s">
        <v>15941</v>
      </c>
      <c r="V666" s="15" t="s">
        <v>9780</v>
      </c>
      <c r="W666" s="4"/>
      <c r="X666" s="4" t="s">
        <v>41</v>
      </c>
      <c r="Y666" s="4" t="s">
        <v>1991</v>
      </c>
      <c r="Z666" s="4"/>
      <c r="AB666" s="25"/>
      <c r="AC666" s="25"/>
      <c r="AD666" s="25"/>
    </row>
    <row r="667" spans="1:30" x14ac:dyDescent="0.35">
      <c r="A667" s="15" t="s">
        <v>1935</v>
      </c>
      <c r="B667" s="15" t="s">
        <v>1629</v>
      </c>
      <c r="D667" s="15" t="s">
        <v>1017</v>
      </c>
      <c r="E667" s="15" t="s">
        <v>1993</v>
      </c>
      <c r="F667" s="15" t="s">
        <v>1994</v>
      </c>
      <c r="G667" s="5" t="s">
        <v>91</v>
      </c>
      <c r="H667" s="5" t="s">
        <v>2</v>
      </c>
      <c r="I667" s="5" t="s">
        <v>44</v>
      </c>
      <c r="J667" s="5" t="s">
        <v>2</v>
      </c>
      <c r="K667" s="5" t="s">
        <v>4</v>
      </c>
      <c r="L667" s="5" t="s">
        <v>12754</v>
      </c>
      <c r="M667" s="15" t="s">
        <v>91</v>
      </c>
      <c r="N667" s="15" t="s">
        <v>91</v>
      </c>
      <c r="O667" s="15" t="s">
        <v>1987</v>
      </c>
      <c r="P667" s="15" t="s">
        <v>1987</v>
      </c>
      <c r="Q667" s="15" t="s">
        <v>22807</v>
      </c>
      <c r="R667" s="15" t="s">
        <v>23080</v>
      </c>
      <c r="S667" s="15">
        <v>24830333</v>
      </c>
      <c r="T667" s="15">
        <v>24830333</v>
      </c>
      <c r="U667" s="15" t="s">
        <v>15942</v>
      </c>
      <c r="V667" s="15" t="s">
        <v>9691</v>
      </c>
      <c r="W667" s="4"/>
      <c r="X667" s="4" t="s">
        <v>41</v>
      </c>
      <c r="Y667" s="4" t="s">
        <v>943</v>
      </c>
      <c r="Z667" s="4"/>
      <c r="AB667" s="25"/>
      <c r="AC667" s="25"/>
      <c r="AD667" s="25"/>
    </row>
    <row r="668" spans="1:30" x14ac:dyDescent="0.35">
      <c r="A668" s="15" t="s">
        <v>9611</v>
      </c>
      <c r="B668" s="15" t="s">
        <v>1765</v>
      </c>
      <c r="D668" s="15" t="s">
        <v>1087</v>
      </c>
      <c r="E668" s="15" t="s">
        <v>1995</v>
      </c>
      <c r="F668" s="15" t="s">
        <v>13255</v>
      </c>
      <c r="G668" s="5" t="s">
        <v>91</v>
      </c>
      <c r="H668" s="5" t="s">
        <v>2</v>
      </c>
      <c r="I668" s="5" t="s">
        <v>44</v>
      </c>
      <c r="J668" s="5" t="s">
        <v>2</v>
      </c>
      <c r="K668" s="5" t="s">
        <v>2</v>
      </c>
      <c r="L668" s="5" t="s">
        <v>12752</v>
      </c>
      <c r="M668" s="15" t="s">
        <v>91</v>
      </c>
      <c r="N668" s="15" t="s">
        <v>91</v>
      </c>
      <c r="O668" s="15" t="s">
        <v>91</v>
      </c>
      <c r="P668" s="15" t="s">
        <v>1996</v>
      </c>
      <c r="Q668" s="15" t="s">
        <v>22807</v>
      </c>
      <c r="R668" s="15" t="s">
        <v>9690</v>
      </c>
      <c r="S668" s="15">
        <v>24419889</v>
      </c>
      <c r="T668" s="15">
        <v>24419889</v>
      </c>
      <c r="U668" s="15" t="s">
        <v>15943</v>
      </c>
      <c r="V668" s="15" t="s">
        <v>23081</v>
      </c>
      <c r="W668" s="4"/>
      <c r="X668" s="4" t="s">
        <v>41</v>
      </c>
      <c r="Y668" s="4" t="s">
        <v>939</v>
      </c>
      <c r="Z668" s="4" t="s">
        <v>41</v>
      </c>
      <c r="AA668" s="4" t="s">
        <v>877</v>
      </c>
      <c r="AB668" s="25"/>
      <c r="AC668" s="25"/>
      <c r="AD668" s="25"/>
    </row>
    <row r="669" spans="1:30" x14ac:dyDescent="0.35">
      <c r="A669" s="15" t="s">
        <v>1939</v>
      </c>
      <c r="B669" s="15" t="s">
        <v>1649</v>
      </c>
      <c r="D669" s="15" t="s">
        <v>7061</v>
      </c>
      <c r="E669" s="15" t="s">
        <v>1997</v>
      </c>
      <c r="F669" s="15" t="s">
        <v>1998</v>
      </c>
      <c r="G669" s="5" t="s">
        <v>91</v>
      </c>
      <c r="H669" s="5" t="s">
        <v>2</v>
      </c>
      <c r="I669" s="5" t="s">
        <v>44</v>
      </c>
      <c r="J669" s="5" t="s">
        <v>2</v>
      </c>
      <c r="K669" s="5" t="s">
        <v>2</v>
      </c>
      <c r="L669" s="5" t="s">
        <v>12752</v>
      </c>
      <c r="M669" s="15" t="s">
        <v>91</v>
      </c>
      <c r="N669" s="15" t="s">
        <v>91</v>
      </c>
      <c r="O669" s="15" t="s">
        <v>91</v>
      </c>
      <c r="P669" s="15" t="s">
        <v>91</v>
      </c>
      <c r="Q669" s="15" t="s">
        <v>22807</v>
      </c>
      <c r="R669" s="15" t="s">
        <v>1999</v>
      </c>
      <c r="S669" s="15">
        <v>24410891</v>
      </c>
      <c r="T669" s="15">
        <v>24410891</v>
      </c>
      <c r="U669" s="15" t="s">
        <v>7092</v>
      </c>
      <c r="V669" s="15" t="s">
        <v>9686</v>
      </c>
      <c r="W669" s="4"/>
      <c r="X669" s="4" t="s">
        <v>41</v>
      </c>
      <c r="Y669" s="4" t="s">
        <v>2000</v>
      </c>
      <c r="Z669" s="4" t="s">
        <v>41</v>
      </c>
      <c r="AA669" s="4" t="s">
        <v>8644</v>
      </c>
      <c r="AB669" s="25"/>
      <c r="AC669" s="25"/>
      <c r="AD669" s="25"/>
    </row>
    <row r="670" spans="1:30" x14ac:dyDescent="0.35">
      <c r="A670" s="15" t="s">
        <v>1779</v>
      </c>
      <c r="B670" s="15" t="s">
        <v>1778</v>
      </c>
      <c r="D670" s="15" t="s">
        <v>1080</v>
      </c>
      <c r="E670" s="15" t="s">
        <v>2001</v>
      </c>
      <c r="F670" s="15" t="s">
        <v>2002</v>
      </c>
      <c r="G670" s="5" t="s">
        <v>91</v>
      </c>
      <c r="H670" s="5" t="s">
        <v>2</v>
      </c>
      <c r="I670" s="5" t="s">
        <v>44</v>
      </c>
      <c r="J670" s="5" t="s">
        <v>2</v>
      </c>
      <c r="K670" s="5" t="s">
        <v>2</v>
      </c>
      <c r="L670" s="5" t="s">
        <v>12752</v>
      </c>
      <c r="M670" s="15" t="s">
        <v>91</v>
      </c>
      <c r="N670" s="15" t="s">
        <v>91</v>
      </c>
      <c r="O670" s="15" t="s">
        <v>91</v>
      </c>
      <c r="P670" s="15" t="s">
        <v>2003</v>
      </c>
      <c r="Q670" s="15" t="s">
        <v>22807</v>
      </c>
      <c r="R670" s="15" t="s">
        <v>2004</v>
      </c>
      <c r="S670" s="15">
        <v>24403946</v>
      </c>
      <c r="T670" s="15">
        <v>24403655</v>
      </c>
      <c r="U670" s="15" t="s">
        <v>15944</v>
      </c>
      <c r="V670" s="15" t="s">
        <v>2005</v>
      </c>
      <c r="W670" s="4"/>
      <c r="X670" s="4" t="s">
        <v>41</v>
      </c>
      <c r="Y670" s="4" t="s">
        <v>941</v>
      </c>
      <c r="Z670" s="4" t="s">
        <v>41</v>
      </c>
      <c r="AA670" s="4" t="s">
        <v>8643</v>
      </c>
      <c r="AB670" s="25"/>
      <c r="AC670" s="25" t="s">
        <v>21118</v>
      </c>
      <c r="AD670" s="25"/>
    </row>
    <row r="671" spans="1:30" x14ac:dyDescent="0.35">
      <c r="A671" s="15" t="s">
        <v>1910</v>
      </c>
      <c r="B671" s="15" t="s">
        <v>1376</v>
      </c>
      <c r="D671" s="15" t="s">
        <v>1097</v>
      </c>
      <c r="E671" s="15" t="s">
        <v>9720</v>
      </c>
      <c r="F671" s="15" t="s">
        <v>9721</v>
      </c>
      <c r="G671" s="5" t="s">
        <v>91</v>
      </c>
      <c r="H671" s="5" t="s">
        <v>2</v>
      </c>
      <c r="I671" s="5" t="s">
        <v>44</v>
      </c>
      <c r="J671" s="5" t="s">
        <v>2</v>
      </c>
      <c r="K671" s="5" t="s">
        <v>2</v>
      </c>
      <c r="L671" s="5" t="s">
        <v>12752</v>
      </c>
      <c r="M671" s="15" t="s">
        <v>91</v>
      </c>
      <c r="N671" s="15" t="s">
        <v>91</v>
      </c>
      <c r="O671" s="15" t="s">
        <v>91</v>
      </c>
      <c r="P671" s="15" t="s">
        <v>251</v>
      </c>
      <c r="Q671" s="15" t="s">
        <v>22807</v>
      </c>
      <c r="R671" s="15" t="s">
        <v>9722</v>
      </c>
      <c r="S671" s="15">
        <v>24410126</v>
      </c>
      <c r="T671" s="15">
        <v>24410126</v>
      </c>
      <c r="U671" s="15" t="s">
        <v>15945</v>
      </c>
      <c r="V671" s="15" t="s">
        <v>9723</v>
      </c>
      <c r="W671" s="4"/>
      <c r="X671" s="4"/>
      <c r="Y671" s="4"/>
      <c r="Z671" s="4" t="s">
        <v>41</v>
      </c>
      <c r="AA671" s="4" t="s">
        <v>8656</v>
      </c>
      <c r="AB671" s="25"/>
      <c r="AC671" s="25"/>
      <c r="AD671" s="25"/>
    </row>
    <row r="672" spans="1:30" x14ac:dyDescent="0.35">
      <c r="A672" s="15" t="s">
        <v>1604</v>
      </c>
      <c r="B672" s="15" t="s">
        <v>1603</v>
      </c>
      <c r="D672" s="15" t="s">
        <v>8096</v>
      </c>
      <c r="E672" s="15" t="s">
        <v>9740</v>
      </c>
      <c r="F672" s="15" t="s">
        <v>9741</v>
      </c>
      <c r="G672" s="5" t="s">
        <v>91</v>
      </c>
      <c r="H672" s="5" t="s">
        <v>2</v>
      </c>
      <c r="I672" s="5" t="s">
        <v>44</v>
      </c>
      <c r="J672" s="5" t="s">
        <v>2</v>
      </c>
      <c r="K672" s="5" t="s">
        <v>2</v>
      </c>
      <c r="L672" s="5" t="s">
        <v>12752</v>
      </c>
      <c r="M672" s="15" t="s">
        <v>91</v>
      </c>
      <c r="N672" s="15" t="s">
        <v>91</v>
      </c>
      <c r="O672" s="15" t="s">
        <v>91</v>
      </c>
      <c r="P672" s="15" t="s">
        <v>150</v>
      </c>
      <c r="Q672" s="15" t="s">
        <v>22807</v>
      </c>
      <c r="R672" s="15" t="s">
        <v>9742</v>
      </c>
      <c r="S672" s="15">
        <v>24402005</v>
      </c>
      <c r="T672" s="15">
        <v>24402757</v>
      </c>
      <c r="U672" s="15" t="s">
        <v>15946</v>
      </c>
      <c r="V672" s="15" t="s">
        <v>9743</v>
      </c>
      <c r="W672" s="4"/>
      <c r="X672" s="4"/>
      <c r="Y672" s="4"/>
      <c r="Z672" s="4"/>
      <c r="AB672" s="25" t="s">
        <v>21118</v>
      </c>
      <c r="AC672" s="25"/>
      <c r="AD672" s="25"/>
    </row>
    <row r="673" spans="1:30" x14ac:dyDescent="0.35">
      <c r="A673" s="15" t="s">
        <v>1827</v>
      </c>
      <c r="B673" s="15" t="s">
        <v>1826</v>
      </c>
      <c r="D673" s="15" t="s">
        <v>972</v>
      </c>
      <c r="E673" s="15" t="s">
        <v>2006</v>
      </c>
      <c r="F673" s="15" t="s">
        <v>2007</v>
      </c>
      <c r="G673" s="5" t="s">
        <v>91</v>
      </c>
      <c r="H673" s="5" t="s">
        <v>3</v>
      </c>
      <c r="I673" s="5" t="s">
        <v>44</v>
      </c>
      <c r="J673" s="5" t="s">
        <v>2</v>
      </c>
      <c r="K673" s="5" t="s">
        <v>11</v>
      </c>
      <c r="L673" s="5" t="s">
        <v>12760</v>
      </c>
      <c r="M673" s="15" t="s">
        <v>91</v>
      </c>
      <c r="N673" s="15" t="s">
        <v>91</v>
      </c>
      <c r="O673" s="15" t="s">
        <v>2008</v>
      </c>
      <c r="P673" s="15" t="s">
        <v>1877</v>
      </c>
      <c r="Q673" s="15" t="s">
        <v>22807</v>
      </c>
      <c r="R673" s="15" t="s">
        <v>8804</v>
      </c>
      <c r="S673" s="15">
        <v>24430419</v>
      </c>
      <c r="T673" s="15">
        <v>24430419</v>
      </c>
      <c r="U673" s="15" t="s">
        <v>15947</v>
      </c>
      <c r="V673" s="15" t="s">
        <v>2009</v>
      </c>
      <c r="W673" s="4"/>
      <c r="X673" s="4" t="s">
        <v>41</v>
      </c>
      <c r="Y673" s="4" t="s">
        <v>957</v>
      </c>
      <c r="Z673" s="4"/>
      <c r="AB673" s="25"/>
      <c r="AC673" s="25"/>
      <c r="AD673" s="25"/>
    </row>
    <row r="674" spans="1:30" x14ac:dyDescent="0.35">
      <c r="A674" s="15" t="s">
        <v>1607</v>
      </c>
      <c r="B674" s="15" t="s">
        <v>400</v>
      </c>
      <c r="D674" s="15" t="s">
        <v>2010</v>
      </c>
      <c r="E674" s="15" t="s">
        <v>2011</v>
      </c>
      <c r="F674" s="15" t="s">
        <v>2012</v>
      </c>
      <c r="G674" s="5" t="s">
        <v>91</v>
      </c>
      <c r="H674" s="5" t="s">
        <v>3</v>
      </c>
      <c r="I674" s="5" t="s">
        <v>44</v>
      </c>
      <c r="J674" s="5" t="s">
        <v>2</v>
      </c>
      <c r="K674" s="5" t="s">
        <v>11</v>
      </c>
      <c r="L674" s="5" t="s">
        <v>12760</v>
      </c>
      <c r="M674" s="15" t="s">
        <v>91</v>
      </c>
      <c r="N674" s="15" t="s">
        <v>91</v>
      </c>
      <c r="O674" s="15" t="s">
        <v>2008</v>
      </c>
      <c r="P674" s="15" t="s">
        <v>2008</v>
      </c>
      <c r="Q674" s="15" t="s">
        <v>22807</v>
      </c>
      <c r="R674" s="15" t="s">
        <v>23082</v>
      </c>
      <c r="S674" s="15">
        <v>24414692</v>
      </c>
      <c r="T674" s="15">
        <v>24414692</v>
      </c>
      <c r="U674" s="15" t="s">
        <v>17561</v>
      </c>
      <c r="V674" s="15" t="s">
        <v>9746</v>
      </c>
      <c r="W674" s="4"/>
      <c r="X674" s="4" t="s">
        <v>41</v>
      </c>
      <c r="Y674" s="4" t="s">
        <v>973</v>
      </c>
      <c r="Z674" s="4" t="s">
        <v>41</v>
      </c>
      <c r="AA674" s="4" t="s">
        <v>13177</v>
      </c>
      <c r="AB674" s="25" t="s">
        <v>21118</v>
      </c>
      <c r="AC674" s="25"/>
      <c r="AD674" s="25"/>
    </row>
    <row r="675" spans="1:30" x14ac:dyDescent="0.35">
      <c r="A675" s="15" t="s">
        <v>1749</v>
      </c>
      <c r="B675" s="15" t="s">
        <v>7054</v>
      </c>
      <c r="D675" s="15" t="s">
        <v>1123</v>
      </c>
      <c r="E675" s="15" t="s">
        <v>2013</v>
      </c>
      <c r="F675" s="15" t="s">
        <v>2014</v>
      </c>
      <c r="G675" s="5" t="s">
        <v>91</v>
      </c>
      <c r="H675" s="5" t="s">
        <v>3</v>
      </c>
      <c r="I675" s="5" t="s">
        <v>44</v>
      </c>
      <c r="J675" s="5" t="s">
        <v>2</v>
      </c>
      <c r="K675" s="5" t="s">
        <v>12</v>
      </c>
      <c r="L675" s="5" t="s">
        <v>12761</v>
      </c>
      <c r="M675" s="15" t="s">
        <v>91</v>
      </c>
      <c r="N675" s="15" t="s">
        <v>91</v>
      </c>
      <c r="O675" s="15" t="s">
        <v>55</v>
      </c>
      <c r="P675" s="15" t="s">
        <v>2015</v>
      </c>
      <c r="Q675" s="15" t="s">
        <v>22807</v>
      </c>
      <c r="R675" s="15" t="s">
        <v>21254</v>
      </c>
      <c r="S675" s="15">
        <v>24424300</v>
      </c>
      <c r="T675" s="15">
        <v>24424300</v>
      </c>
      <c r="U675" s="15" t="s">
        <v>15948</v>
      </c>
      <c r="V675" s="15" t="s">
        <v>7025</v>
      </c>
      <c r="W675" s="4"/>
      <c r="X675" s="4" t="s">
        <v>41</v>
      </c>
      <c r="Y675" s="4" t="s">
        <v>974</v>
      </c>
      <c r="Z675" s="4"/>
      <c r="AB675" s="25" t="s">
        <v>21118</v>
      </c>
      <c r="AC675" s="25"/>
      <c r="AD675" s="25"/>
    </row>
    <row r="676" spans="1:30" x14ac:dyDescent="0.35">
      <c r="A676" s="15" t="s">
        <v>9617</v>
      </c>
      <c r="B676" s="15" t="s">
        <v>1831</v>
      </c>
      <c r="D676" s="15" t="s">
        <v>2016</v>
      </c>
      <c r="E676" s="15" t="s">
        <v>2017</v>
      </c>
      <c r="F676" s="15" t="s">
        <v>1303</v>
      </c>
      <c r="G676" s="5" t="s">
        <v>91</v>
      </c>
      <c r="H676" s="5" t="s">
        <v>3</v>
      </c>
      <c r="I676" s="5" t="s">
        <v>44</v>
      </c>
      <c r="J676" s="5" t="s">
        <v>2</v>
      </c>
      <c r="K676" s="5" t="s">
        <v>11</v>
      </c>
      <c r="L676" s="5" t="s">
        <v>12760</v>
      </c>
      <c r="M676" s="15" t="s">
        <v>91</v>
      </c>
      <c r="N676" s="15" t="s">
        <v>91</v>
      </c>
      <c r="O676" s="15" t="s">
        <v>2008</v>
      </c>
      <c r="P676" s="15" t="s">
        <v>2018</v>
      </c>
      <c r="Q676" s="15" t="s">
        <v>22807</v>
      </c>
      <c r="R676" s="15" t="s">
        <v>19659</v>
      </c>
      <c r="S676" s="15">
        <v>24303674</v>
      </c>
      <c r="T676" s="15">
        <v>24303674</v>
      </c>
      <c r="U676" s="15" t="s">
        <v>14692</v>
      </c>
      <c r="V676" s="15" t="s">
        <v>19964</v>
      </c>
      <c r="W676" s="4"/>
      <c r="X676" s="4" t="s">
        <v>41</v>
      </c>
      <c r="Y676" s="4" t="s">
        <v>2019</v>
      </c>
      <c r="Z676" s="4"/>
      <c r="AB676" s="25" t="s">
        <v>21118</v>
      </c>
      <c r="AC676" s="25"/>
      <c r="AD676" s="25"/>
    </row>
    <row r="677" spans="1:30" x14ac:dyDescent="0.35">
      <c r="A677" s="15" t="s">
        <v>9621</v>
      </c>
      <c r="B677" s="15" t="s">
        <v>1549</v>
      </c>
      <c r="D677" s="15" t="s">
        <v>2020</v>
      </c>
      <c r="E677" s="15" t="s">
        <v>9704</v>
      </c>
      <c r="F677" s="15" t="s">
        <v>9705</v>
      </c>
      <c r="G677" s="5" t="s">
        <v>91</v>
      </c>
      <c r="H677" s="5" t="s">
        <v>3</v>
      </c>
      <c r="I677" s="5" t="s">
        <v>44</v>
      </c>
      <c r="J677" s="5" t="s">
        <v>2</v>
      </c>
      <c r="K677" s="5" t="s">
        <v>12</v>
      </c>
      <c r="L677" s="5" t="s">
        <v>12761</v>
      </c>
      <c r="M677" s="15" t="s">
        <v>91</v>
      </c>
      <c r="N677" s="15" t="s">
        <v>91</v>
      </c>
      <c r="O677" s="15" t="s">
        <v>55</v>
      </c>
      <c r="P677" s="15" t="s">
        <v>55</v>
      </c>
      <c r="Q677" s="15" t="s">
        <v>22807</v>
      </c>
      <c r="R677" s="15" t="s">
        <v>14691</v>
      </c>
      <c r="S677" s="15">
        <v>24301392</v>
      </c>
      <c r="T677" s="15">
        <v>24301392</v>
      </c>
      <c r="U677" s="15" t="s">
        <v>17562</v>
      </c>
      <c r="V677" s="15" t="s">
        <v>484</v>
      </c>
      <c r="W677" s="4"/>
      <c r="X677" s="4"/>
      <c r="Y677" s="4"/>
      <c r="Z677" s="4"/>
      <c r="AB677" s="25"/>
      <c r="AC677" s="25"/>
      <c r="AD677" s="25"/>
    </row>
    <row r="678" spans="1:30" x14ac:dyDescent="0.35">
      <c r="A678" s="15" t="s">
        <v>9624</v>
      </c>
      <c r="B678" s="15" t="s">
        <v>1361</v>
      </c>
      <c r="D678" s="15" t="s">
        <v>2021</v>
      </c>
      <c r="E678" s="15" t="s">
        <v>2022</v>
      </c>
      <c r="F678" s="15" t="s">
        <v>1726</v>
      </c>
      <c r="G678" s="5" t="s">
        <v>91</v>
      </c>
      <c r="H678" s="5" t="s">
        <v>3</v>
      </c>
      <c r="I678" s="5" t="s">
        <v>44</v>
      </c>
      <c r="J678" s="5" t="s">
        <v>2</v>
      </c>
      <c r="K678" s="5" t="s">
        <v>2</v>
      </c>
      <c r="L678" s="5" t="s">
        <v>12752</v>
      </c>
      <c r="M678" s="15" t="s">
        <v>91</v>
      </c>
      <c r="N678" s="15" t="s">
        <v>91</v>
      </c>
      <c r="O678" s="15" t="s">
        <v>91</v>
      </c>
      <c r="P678" s="15" t="s">
        <v>371</v>
      </c>
      <c r="Q678" s="15" t="s">
        <v>22807</v>
      </c>
      <c r="R678" s="15" t="s">
        <v>19965</v>
      </c>
      <c r="S678" s="15">
        <v>24411371</v>
      </c>
      <c r="T678" s="15">
        <v>24411371</v>
      </c>
      <c r="U678" s="15" t="s">
        <v>19966</v>
      </c>
      <c r="V678" s="15" t="s">
        <v>9709</v>
      </c>
      <c r="W678" s="4"/>
      <c r="X678" s="4" t="s">
        <v>41</v>
      </c>
      <c r="Y678" s="4" t="s">
        <v>970</v>
      </c>
      <c r="Z678" s="4" t="s">
        <v>41</v>
      </c>
      <c r="AA678" s="4" t="s">
        <v>8647</v>
      </c>
      <c r="AB678" s="25"/>
      <c r="AC678" s="25"/>
      <c r="AD678" s="25"/>
    </row>
    <row r="679" spans="1:30" x14ac:dyDescent="0.35">
      <c r="A679" s="15" t="s">
        <v>9626</v>
      </c>
      <c r="B679" s="15" t="s">
        <v>1427</v>
      </c>
      <c r="D679" s="15" t="s">
        <v>7446</v>
      </c>
      <c r="E679" s="15" t="s">
        <v>2023</v>
      </c>
      <c r="F679" s="15" t="s">
        <v>196</v>
      </c>
      <c r="G679" s="5" t="s">
        <v>91</v>
      </c>
      <c r="H679" s="5" t="s">
        <v>3</v>
      </c>
      <c r="I679" s="5" t="s">
        <v>44</v>
      </c>
      <c r="J679" s="5" t="s">
        <v>2</v>
      </c>
      <c r="K679" s="5" t="s">
        <v>2</v>
      </c>
      <c r="L679" s="5" t="s">
        <v>12752</v>
      </c>
      <c r="M679" s="15" t="s">
        <v>91</v>
      </c>
      <c r="N679" s="15" t="s">
        <v>91</v>
      </c>
      <c r="O679" s="15" t="s">
        <v>91</v>
      </c>
      <c r="P679" s="15" t="s">
        <v>91</v>
      </c>
      <c r="Q679" s="15" t="s">
        <v>22807</v>
      </c>
      <c r="R679" s="15" t="s">
        <v>19967</v>
      </c>
      <c r="S679" s="15">
        <v>24410791</v>
      </c>
      <c r="T679" s="15">
        <v>24426657</v>
      </c>
      <c r="U679" s="15" t="s">
        <v>15949</v>
      </c>
      <c r="V679" s="15" t="s">
        <v>9732</v>
      </c>
      <c r="W679" s="4"/>
      <c r="X679" s="4" t="s">
        <v>41</v>
      </c>
      <c r="Y679" s="4" t="s">
        <v>2024</v>
      </c>
      <c r="Z679" s="4" t="s">
        <v>41</v>
      </c>
      <c r="AA679" s="4" t="s">
        <v>305</v>
      </c>
      <c r="AB679" s="25" t="s">
        <v>21118</v>
      </c>
      <c r="AC679" s="25"/>
      <c r="AD679" s="25"/>
    </row>
    <row r="680" spans="1:30" x14ac:dyDescent="0.35">
      <c r="A680" s="15" t="s">
        <v>1569</v>
      </c>
      <c r="B680" s="15" t="s">
        <v>300</v>
      </c>
      <c r="D680" s="15" t="s">
        <v>2025</v>
      </c>
      <c r="E680" s="15" t="s">
        <v>2026</v>
      </c>
      <c r="F680" s="15" t="s">
        <v>2027</v>
      </c>
      <c r="G680" s="5" t="s">
        <v>91</v>
      </c>
      <c r="H680" s="5" t="s">
        <v>3</v>
      </c>
      <c r="I680" s="5" t="s">
        <v>44</v>
      </c>
      <c r="J680" s="5" t="s">
        <v>2</v>
      </c>
      <c r="K680" s="5" t="s">
        <v>11</v>
      </c>
      <c r="L680" s="5" t="s">
        <v>12760</v>
      </c>
      <c r="M680" s="15" t="s">
        <v>91</v>
      </c>
      <c r="N680" s="15" t="s">
        <v>91</v>
      </c>
      <c r="O680" s="15" t="s">
        <v>2008</v>
      </c>
      <c r="P680" s="15" t="s">
        <v>2028</v>
      </c>
      <c r="Q680" s="15" t="s">
        <v>22807</v>
      </c>
      <c r="R680" s="15" t="s">
        <v>17563</v>
      </c>
      <c r="S680" s="15">
        <v>24427091</v>
      </c>
      <c r="T680" s="15">
        <v>24427091</v>
      </c>
      <c r="U680" s="15" t="s">
        <v>15950</v>
      </c>
      <c r="V680" s="15" t="s">
        <v>9678</v>
      </c>
      <c r="W680" s="4"/>
      <c r="X680" s="4" t="s">
        <v>41</v>
      </c>
      <c r="Y680" s="4" t="s">
        <v>962</v>
      </c>
      <c r="Z680" s="4"/>
      <c r="AB680" s="25"/>
      <c r="AC680" s="25"/>
      <c r="AD680" s="25"/>
    </row>
    <row r="681" spans="1:30" x14ac:dyDescent="0.35">
      <c r="A681" s="15" t="s">
        <v>1719</v>
      </c>
      <c r="B681" s="15" t="s">
        <v>1718</v>
      </c>
      <c r="D681" s="15" t="s">
        <v>7062</v>
      </c>
      <c r="E681" s="15" t="s">
        <v>2030</v>
      </c>
      <c r="F681" s="15" t="s">
        <v>2031</v>
      </c>
      <c r="G681" s="5" t="s">
        <v>91</v>
      </c>
      <c r="H681" s="5" t="s">
        <v>3</v>
      </c>
      <c r="I681" s="5" t="s">
        <v>44</v>
      </c>
      <c r="J681" s="5" t="s">
        <v>2</v>
      </c>
      <c r="K681" s="5" t="s">
        <v>12</v>
      </c>
      <c r="L681" s="5" t="s">
        <v>12761</v>
      </c>
      <c r="M681" s="15" t="s">
        <v>91</v>
      </c>
      <c r="N681" s="15" t="s">
        <v>91</v>
      </c>
      <c r="O681" s="15" t="s">
        <v>55</v>
      </c>
      <c r="P681" s="15" t="s">
        <v>2032</v>
      </c>
      <c r="Q681" s="15" t="s">
        <v>22807</v>
      </c>
      <c r="R681" s="15" t="s">
        <v>2033</v>
      </c>
      <c r="S681" s="15">
        <v>22696150</v>
      </c>
      <c r="T681" s="15">
        <v>22696150</v>
      </c>
      <c r="U681" s="15" t="s">
        <v>15951</v>
      </c>
      <c r="V681" s="15" t="s">
        <v>9786</v>
      </c>
      <c r="W681" s="4"/>
      <c r="X681" s="4" t="s">
        <v>41</v>
      </c>
      <c r="Y681" s="4" t="s">
        <v>1211</v>
      </c>
      <c r="Z681" s="4"/>
      <c r="AB681" s="25"/>
      <c r="AC681" s="25"/>
      <c r="AD681" s="25"/>
    </row>
    <row r="682" spans="1:30" x14ac:dyDescent="0.35">
      <c r="A682" s="15" t="s">
        <v>9629</v>
      </c>
      <c r="B682" s="15" t="s">
        <v>1981</v>
      </c>
      <c r="D682" s="15" t="s">
        <v>2034</v>
      </c>
      <c r="E682" s="15" t="s">
        <v>2035</v>
      </c>
      <c r="F682" s="15" t="s">
        <v>2036</v>
      </c>
      <c r="G682" s="5" t="s">
        <v>91</v>
      </c>
      <c r="H682" s="5" t="s">
        <v>4</v>
      </c>
      <c r="I682" s="5" t="s">
        <v>44</v>
      </c>
      <c r="J682" s="5" t="s">
        <v>2</v>
      </c>
      <c r="K682" s="5" t="s">
        <v>8</v>
      </c>
      <c r="L682" s="5" t="s">
        <v>12758</v>
      </c>
      <c r="M682" s="15" t="s">
        <v>91</v>
      </c>
      <c r="N682" s="15" t="s">
        <v>91</v>
      </c>
      <c r="O682" s="15" t="s">
        <v>860</v>
      </c>
      <c r="P682" s="15" t="s">
        <v>79</v>
      </c>
      <c r="Q682" s="15" t="s">
        <v>22807</v>
      </c>
      <c r="R682" s="15" t="s">
        <v>2037</v>
      </c>
      <c r="S682" s="15">
        <v>24496069</v>
      </c>
      <c r="T682" s="15">
        <v>24496069</v>
      </c>
      <c r="U682" s="15" t="s">
        <v>17564</v>
      </c>
      <c r="V682" s="15" t="s">
        <v>477</v>
      </c>
      <c r="W682" s="4"/>
      <c r="X682" s="4" t="s">
        <v>41</v>
      </c>
      <c r="Y682" s="4" t="s">
        <v>2038</v>
      </c>
      <c r="Z682" s="4"/>
      <c r="AB682" s="25"/>
      <c r="AC682" s="25"/>
      <c r="AD682" s="25"/>
    </row>
    <row r="683" spans="1:30" x14ac:dyDescent="0.35">
      <c r="A683" s="15" t="s">
        <v>9631</v>
      </c>
      <c r="B683" s="15" t="s">
        <v>795</v>
      </c>
      <c r="D683" s="15" t="s">
        <v>2039</v>
      </c>
      <c r="E683" s="15" t="s">
        <v>2040</v>
      </c>
      <c r="F683" s="15" t="s">
        <v>2041</v>
      </c>
      <c r="G683" s="5" t="s">
        <v>91</v>
      </c>
      <c r="H683" s="5" t="s">
        <v>4</v>
      </c>
      <c r="I683" s="5" t="s">
        <v>44</v>
      </c>
      <c r="J683" s="5" t="s">
        <v>2</v>
      </c>
      <c r="K683" s="5" t="s">
        <v>7</v>
      </c>
      <c r="L683" s="5" t="s">
        <v>12757</v>
      </c>
      <c r="M683" s="15" t="s">
        <v>91</v>
      </c>
      <c r="N683" s="15" t="s">
        <v>91</v>
      </c>
      <c r="O683" s="15" t="s">
        <v>278</v>
      </c>
      <c r="P683" s="15" t="s">
        <v>2042</v>
      </c>
      <c r="Q683" s="15" t="s">
        <v>22807</v>
      </c>
      <c r="R683" s="15" t="s">
        <v>2043</v>
      </c>
      <c r="S683" s="15">
        <v>24496153</v>
      </c>
      <c r="T683" s="15">
        <v>24496153</v>
      </c>
      <c r="U683" s="15" t="s">
        <v>15952</v>
      </c>
      <c r="V683" s="15" t="s">
        <v>9702</v>
      </c>
      <c r="W683" s="4"/>
      <c r="X683" s="4" t="s">
        <v>41</v>
      </c>
      <c r="Y683" s="4" t="s">
        <v>2044</v>
      </c>
      <c r="Z683" s="4"/>
      <c r="AB683" s="25"/>
      <c r="AC683" s="25"/>
      <c r="AD683" s="25"/>
    </row>
    <row r="684" spans="1:30" x14ac:dyDescent="0.35">
      <c r="A684" s="15" t="s">
        <v>8208</v>
      </c>
      <c r="B684" s="15" t="s">
        <v>8150</v>
      </c>
      <c r="D684" s="15" t="s">
        <v>2045</v>
      </c>
      <c r="E684" s="15" t="s">
        <v>2046</v>
      </c>
      <c r="F684" s="15" t="s">
        <v>13266</v>
      </c>
      <c r="G684" s="5" t="s">
        <v>91</v>
      </c>
      <c r="H684" s="5" t="s">
        <v>4</v>
      </c>
      <c r="I684" s="5" t="s">
        <v>44</v>
      </c>
      <c r="J684" s="5" t="s">
        <v>2</v>
      </c>
      <c r="K684" s="5" t="s">
        <v>8</v>
      </c>
      <c r="L684" s="5" t="s">
        <v>12758</v>
      </c>
      <c r="M684" s="15" t="s">
        <v>91</v>
      </c>
      <c r="N684" s="15" t="s">
        <v>91</v>
      </c>
      <c r="O684" s="15" t="s">
        <v>860</v>
      </c>
      <c r="P684" s="15" t="s">
        <v>2047</v>
      </c>
      <c r="Q684" s="15" t="s">
        <v>22807</v>
      </c>
      <c r="R684" s="15" t="s">
        <v>23083</v>
      </c>
      <c r="S684" s="15">
        <v>24495668</v>
      </c>
      <c r="T684" s="15">
        <v>24495668</v>
      </c>
      <c r="U684" s="15" t="s">
        <v>15953</v>
      </c>
      <c r="V684" s="15" t="s">
        <v>14693</v>
      </c>
      <c r="W684" s="4"/>
      <c r="X684" s="4" t="s">
        <v>41</v>
      </c>
      <c r="Y684" s="4" t="s">
        <v>2048</v>
      </c>
      <c r="Z684" s="4"/>
      <c r="AB684" s="25"/>
      <c r="AC684" s="25"/>
      <c r="AD684" s="25"/>
    </row>
    <row r="685" spans="1:30" x14ac:dyDescent="0.35">
      <c r="A685" s="15" t="s">
        <v>1769</v>
      </c>
      <c r="B685" s="15" t="s">
        <v>1768</v>
      </c>
      <c r="D685" s="15" t="s">
        <v>245</v>
      </c>
      <c r="E685" s="15" t="s">
        <v>2049</v>
      </c>
      <c r="F685" s="15" t="s">
        <v>2050</v>
      </c>
      <c r="G685" s="5" t="s">
        <v>91</v>
      </c>
      <c r="H685" s="5" t="s">
        <v>4</v>
      </c>
      <c r="I685" s="5" t="s">
        <v>44</v>
      </c>
      <c r="J685" s="5" t="s">
        <v>2</v>
      </c>
      <c r="K685" s="5" t="s">
        <v>7</v>
      </c>
      <c r="L685" s="5" t="s">
        <v>12757</v>
      </c>
      <c r="M685" s="15" t="s">
        <v>91</v>
      </c>
      <c r="N685" s="15" t="s">
        <v>91</v>
      </c>
      <c r="O685" s="15" t="s">
        <v>278</v>
      </c>
      <c r="P685" s="15" t="s">
        <v>679</v>
      </c>
      <c r="Q685" s="15" t="s">
        <v>22807</v>
      </c>
      <c r="R685" s="15" t="s">
        <v>2128</v>
      </c>
      <c r="S685" s="15">
        <v>24822394</v>
      </c>
      <c r="T685" s="15">
        <v>24822394</v>
      </c>
      <c r="U685" s="15" t="s">
        <v>18665</v>
      </c>
      <c r="V685" s="15" t="s">
        <v>9708</v>
      </c>
      <c r="W685" s="4"/>
      <c r="X685" s="4" t="s">
        <v>41</v>
      </c>
      <c r="Y685" s="4" t="s">
        <v>979</v>
      </c>
      <c r="Z685" s="4"/>
      <c r="AB685" s="25" t="s">
        <v>21118</v>
      </c>
      <c r="AC685" s="25"/>
      <c r="AD685" s="25"/>
    </row>
    <row r="686" spans="1:30" x14ac:dyDescent="0.35">
      <c r="A686" s="15" t="s">
        <v>8210</v>
      </c>
      <c r="B686" s="15" t="s">
        <v>1130</v>
      </c>
      <c r="D686" s="15" t="s">
        <v>2051</v>
      </c>
      <c r="E686" s="15" t="s">
        <v>2052</v>
      </c>
      <c r="F686" s="15" t="s">
        <v>2053</v>
      </c>
      <c r="G686" s="5" t="s">
        <v>91</v>
      </c>
      <c r="H686" s="5" t="s">
        <v>4</v>
      </c>
      <c r="I686" s="5" t="s">
        <v>44</v>
      </c>
      <c r="J686" s="5" t="s">
        <v>2</v>
      </c>
      <c r="K686" s="5" t="s">
        <v>7</v>
      </c>
      <c r="L686" s="5" t="s">
        <v>12757</v>
      </c>
      <c r="M686" s="15" t="s">
        <v>91</v>
      </c>
      <c r="N686" s="15" t="s">
        <v>91</v>
      </c>
      <c r="O686" s="15" t="s">
        <v>278</v>
      </c>
      <c r="P686" s="15" t="s">
        <v>1949</v>
      </c>
      <c r="Q686" s="15" t="s">
        <v>22807</v>
      </c>
      <c r="R686" s="15" t="s">
        <v>18688</v>
      </c>
      <c r="S686" s="15"/>
      <c r="T686" s="15">
        <v>24403972</v>
      </c>
      <c r="U686" s="15" t="s">
        <v>15954</v>
      </c>
      <c r="V686" s="15" t="s">
        <v>21924</v>
      </c>
      <c r="W686" s="4"/>
      <c r="X686" s="4" t="s">
        <v>41</v>
      </c>
      <c r="Y686" s="4" t="s">
        <v>2054</v>
      </c>
      <c r="Z686" s="4"/>
      <c r="AB686" s="25"/>
      <c r="AC686" s="25"/>
      <c r="AD686" s="25"/>
    </row>
    <row r="687" spans="1:30" x14ac:dyDescent="0.35">
      <c r="A687" s="15" t="s">
        <v>9634</v>
      </c>
      <c r="B687" s="15" t="s">
        <v>1767</v>
      </c>
      <c r="D687" s="15" t="s">
        <v>1110</v>
      </c>
      <c r="E687" s="15" t="s">
        <v>2055</v>
      </c>
      <c r="F687" s="15" t="s">
        <v>2056</v>
      </c>
      <c r="G687" s="5" t="s">
        <v>91</v>
      </c>
      <c r="H687" s="5" t="s">
        <v>4</v>
      </c>
      <c r="I687" s="5" t="s">
        <v>44</v>
      </c>
      <c r="J687" s="5" t="s">
        <v>2</v>
      </c>
      <c r="K687" s="5" t="s">
        <v>8</v>
      </c>
      <c r="L687" s="5" t="s">
        <v>12758</v>
      </c>
      <c r="M687" s="15" t="s">
        <v>91</v>
      </c>
      <c r="N687" s="15" t="s">
        <v>91</v>
      </c>
      <c r="O687" s="15" t="s">
        <v>860</v>
      </c>
      <c r="P687" s="15" t="s">
        <v>748</v>
      </c>
      <c r="Q687" s="15" t="s">
        <v>22807</v>
      </c>
      <c r="R687" s="15" t="s">
        <v>19968</v>
      </c>
      <c r="S687" s="15">
        <v>24496162</v>
      </c>
      <c r="T687" s="15">
        <v>24496162</v>
      </c>
      <c r="U687" s="15" t="s">
        <v>15955</v>
      </c>
      <c r="V687" s="15" t="s">
        <v>9747</v>
      </c>
      <c r="W687" s="4"/>
      <c r="X687" s="4" t="s">
        <v>41</v>
      </c>
      <c r="Y687" s="4" t="s">
        <v>984</v>
      </c>
      <c r="Z687" s="4"/>
      <c r="AB687" s="25"/>
      <c r="AC687" s="25"/>
      <c r="AD687" s="25"/>
    </row>
    <row r="688" spans="1:30" x14ac:dyDescent="0.35">
      <c r="A688" s="15" t="s">
        <v>1892</v>
      </c>
      <c r="B688" s="15" t="s">
        <v>1354</v>
      </c>
      <c r="D688" s="15" t="s">
        <v>7387</v>
      </c>
      <c r="E688" s="15" t="s">
        <v>2057</v>
      </c>
      <c r="F688" s="15" t="s">
        <v>2058</v>
      </c>
      <c r="G688" s="5" t="s">
        <v>91</v>
      </c>
      <c r="H688" s="5" t="s">
        <v>4</v>
      </c>
      <c r="I688" s="5" t="s">
        <v>44</v>
      </c>
      <c r="J688" s="5" t="s">
        <v>2</v>
      </c>
      <c r="K688" s="5" t="s">
        <v>7</v>
      </c>
      <c r="L688" s="5" t="s">
        <v>12757</v>
      </c>
      <c r="M688" s="15" t="s">
        <v>91</v>
      </c>
      <c r="N688" s="15" t="s">
        <v>91</v>
      </c>
      <c r="O688" s="15" t="s">
        <v>278</v>
      </c>
      <c r="P688" s="15" t="s">
        <v>948</v>
      </c>
      <c r="Q688" s="15" t="s">
        <v>22807</v>
      </c>
      <c r="R688" s="15" t="s">
        <v>19634</v>
      </c>
      <c r="S688" s="15">
        <v>24436595</v>
      </c>
      <c r="T688" s="15">
        <v>24436595</v>
      </c>
      <c r="U688" s="15" t="s">
        <v>14694</v>
      </c>
      <c r="V688" s="15" t="s">
        <v>9748</v>
      </c>
      <c r="W688" s="4"/>
      <c r="X688" s="4" t="s">
        <v>41</v>
      </c>
      <c r="Y688" s="4" t="s">
        <v>2059</v>
      </c>
      <c r="Z688" s="4"/>
      <c r="AB688" s="25"/>
      <c r="AC688" s="25"/>
      <c r="AD688" s="25"/>
    </row>
    <row r="689" spans="1:30" x14ac:dyDescent="0.35">
      <c r="A689" s="15" t="s">
        <v>8211</v>
      </c>
      <c r="B689" s="15" t="s">
        <v>1874</v>
      </c>
      <c r="D689" s="15" t="s">
        <v>333</v>
      </c>
      <c r="E689" s="15" t="s">
        <v>2060</v>
      </c>
      <c r="F689" s="15" t="s">
        <v>2061</v>
      </c>
      <c r="G689" s="5" t="s">
        <v>91</v>
      </c>
      <c r="H689" s="5" t="s">
        <v>4</v>
      </c>
      <c r="I689" s="5" t="s">
        <v>44</v>
      </c>
      <c r="J689" s="5" t="s">
        <v>2</v>
      </c>
      <c r="K689" s="5" t="s">
        <v>7</v>
      </c>
      <c r="L689" s="5" t="s">
        <v>12757</v>
      </c>
      <c r="M689" s="15" t="s">
        <v>91</v>
      </c>
      <c r="N689" s="15" t="s">
        <v>91</v>
      </c>
      <c r="O689" s="15" t="s">
        <v>278</v>
      </c>
      <c r="P689" s="15" t="s">
        <v>2061</v>
      </c>
      <c r="Q689" s="15" t="s">
        <v>22807</v>
      </c>
      <c r="R689" s="15" t="s">
        <v>23084</v>
      </c>
      <c r="S689" s="15">
        <v>24304325</v>
      </c>
      <c r="T689" s="15">
        <v>24437682</v>
      </c>
      <c r="U689" s="15" t="s">
        <v>14695</v>
      </c>
      <c r="V689" s="15" t="s">
        <v>21925</v>
      </c>
      <c r="W689" s="4"/>
      <c r="X689" s="4" t="s">
        <v>41</v>
      </c>
      <c r="Y689" s="4" t="s">
        <v>2062</v>
      </c>
      <c r="Z689" s="4"/>
      <c r="AB689" s="25"/>
      <c r="AC689" s="25"/>
      <c r="AD689" s="25"/>
    </row>
    <row r="690" spans="1:30" x14ac:dyDescent="0.35">
      <c r="A690" s="15" t="s">
        <v>9636</v>
      </c>
      <c r="B690" s="15" t="s">
        <v>8189</v>
      </c>
      <c r="D690" s="15" t="s">
        <v>591</v>
      </c>
      <c r="E690" s="15" t="s">
        <v>2063</v>
      </c>
      <c r="F690" s="15" t="s">
        <v>2064</v>
      </c>
      <c r="G690" s="5" t="s">
        <v>91</v>
      </c>
      <c r="H690" s="5" t="s">
        <v>4</v>
      </c>
      <c r="I690" s="5" t="s">
        <v>44</v>
      </c>
      <c r="J690" s="5" t="s">
        <v>2</v>
      </c>
      <c r="K690" s="5" t="s">
        <v>7</v>
      </c>
      <c r="L690" s="5" t="s">
        <v>12757</v>
      </c>
      <c r="M690" s="15" t="s">
        <v>91</v>
      </c>
      <c r="N690" s="15" t="s">
        <v>91</v>
      </c>
      <c r="O690" s="15" t="s">
        <v>278</v>
      </c>
      <c r="P690" s="15" t="s">
        <v>2064</v>
      </c>
      <c r="Q690" s="15" t="s">
        <v>22807</v>
      </c>
      <c r="R690" s="15" t="s">
        <v>21216</v>
      </c>
      <c r="S690" s="15">
        <v>24312116</v>
      </c>
      <c r="T690" s="15"/>
      <c r="U690" s="15" t="s">
        <v>18666</v>
      </c>
      <c r="V690" s="15" t="s">
        <v>2065</v>
      </c>
      <c r="W690" s="4"/>
      <c r="X690" s="4" t="s">
        <v>41</v>
      </c>
      <c r="Y690" s="4" t="s">
        <v>981</v>
      </c>
      <c r="Z690" s="4"/>
      <c r="AB690" s="25"/>
      <c r="AC690" s="25"/>
      <c r="AD690" s="25"/>
    </row>
    <row r="691" spans="1:30" x14ac:dyDescent="0.35">
      <c r="A691" s="15" t="s">
        <v>9638</v>
      </c>
      <c r="B691" s="15" t="s">
        <v>1428</v>
      </c>
      <c r="D691" s="15" t="s">
        <v>722</v>
      </c>
      <c r="E691" s="15" t="s">
        <v>2066</v>
      </c>
      <c r="F691" s="15" t="s">
        <v>2067</v>
      </c>
      <c r="G691" s="5" t="s">
        <v>91</v>
      </c>
      <c r="H691" s="5" t="s">
        <v>4</v>
      </c>
      <c r="I691" s="5" t="s">
        <v>44</v>
      </c>
      <c r="J691" s="5" t="s">
        <v>2</v>
      </c>
      <c r="K691" s="5" t="s">
        <v>7</v>
      </c>
      <c r="L691" s="5" t="s">
        <v>12757</v>
      </c>
      <c r="M691" s="15" t="s">
        <v>91</v>
      </c>
      <c r="N691" s="15" t="s">
        <v>91</v>
      </c>
      <c r="O691" s="15" t="s">
        <v>278</v>
      </c>
      <c r="P691" s="15" t="s">
        <v>2068</v>
      </c>
      <c r="Q691" s="15" t="s">
        <v>22807</v>
      </c>
      <c r="R691" s="15" t="s">
        <v>7052</v>
      </c>
      <c r="S691" s="15">
        <v>24431722</v>
      </c>
      <c r="T691" s="15">
        <v>24431722</v>
      </c>
      <c r="U691" s="15" t="s">
        <v>15956</v>
      </c>
      <c r="V691" s="15" t="s">
        <v>9776</v>
      </c>
      <c r="W691" s="4"/>
      <c r="X691" s="4" t="s">
        <v>41</v>
      </c>
      <c r="Y691" s="4" t="s">
        <v>1738</v>
      </c>
      <c r="Z691" s="4"/>
      <c r="AB691" s="25" t="s">
        <v>21118</v>
      </c>
      <c r="AC691" s="25"/>
      <c r="AD691" s="25"/>
    </row>
    <row r="692" spans="1:30" x14ac:dyDescent="0.35">
      <c r="A692" s="15" t="s">
        <v>1383</v>
      </c>
      <c r="B692" s="15" t="s">
        <v>1382</v>
      </c>
      <c r="D692" s="15" t="s">
        <v>783</v>
      </c>
      <c r="E692" s="15" t="s">
        <v>2069</v>
      </c>
      <c r="F692" s="15" t="s">
        <v>1794</v>
      </c>
      <c r="G692" s="5" t="s">
        <v>91</v>
      </c>
      <c r="H692" s="5" t="s">
        <v>4</v>
      </c>
      <c r="I692" s="5" t="s">
        <v>44</v>
      </c>
      <c r="J692" s="5" t="s">
        <v>2</v>
      </c>
      <c r="K692" s="5" t="s">
        <v>3</v>
      </c>
      <c r="L692" s="5" t="s">
        <v>12753</v>
      </c>
      <c r="M692" s="15" t="s">
        <v>91</v>
      </c>
      <c r="N692" s="15" t="s">
        <v>91</v>
      </c>
      <c r="O692" s="15" t="s">
        <v>42</v>
      </c>
      <c r="P692" s="15" t="s">
        <v>217</v>
      </c>
      <c r="Q692" s="15" t="s">
        <v>22807</v>
      </c>
      <c r="R692" s="15" t="s">
        <v>2070</v>
      </c>
      <c r="S692" s="15">
        <v>24303389</v>
      </c>
      <c r="T692" s="15"/>
      <c r="U692" s="15" t="s">
        <v>17566</v>
      </c>
      <c r="V692" s="15" t="s">
        <v>9680</v>
      </c>
      <c r="W692" s="4"/>
      <c r="X692" s="4" t="s">
        <v>41</v>
      </c>
      <c r="Y692" s="4" t="s">
        <v>976</v>
      </c>
      <c r="Z692" s="4"/>
      <c r="AB692" s="25"/>
      <c r="AC692" s="25"/>
      <c r="AD692" s="25"/>
    </row>
    <row r="693" spans="1:30" x14ac:dyDescent="0.35">
      <c r="A693" s="15" t="s">
        <v>1902</v>
      </c>
      <c r="B693" s="15" t="s">
        <v>1325</v>
      </c>
      <c r="D693" s="15" t="s">
        <v>768</v>
      </c>
      <c r="E693" s="15" t="s">
        <v>2072</v>
      </c>
      <c r="F693" s="15" t="s">
        <v>2073</v>
      </c>
      <c r="G693" s="5" t="s">
        <v>91</v>
      </c>
      <c r="H693" s="5" t="s">
        <v>4</v>
      </c>
      <c r="I693" s="5" t="s">
        <v>44</v>
      </c>
      <c r="J693" s="5" t="s">
        <v>2</v>
      </c>
      <c r="K693" s="5" t="s">
        <v>7</v>
      </c>
      <c r="L693" s="5" t="s">
        <v>12757</v>
      </c>
      <c r="M693" s="15" t="s">
        <v>91</v>
      </c>
      <c r="N693" s="15" t="s">
        <v>91</v>
      </c>
      <c r="O693" s="15" t="s">
        <v>278</v>
      </c>
      <c r="P693" s="15" t="s">
        <v>278</v>
      </c>
      <c r="Q693" s="15" t="s">
        <v>22807</v>
      </c>
      <c r="R693" s="15" t="s">
        <v>8808</v>
      </c>
      <c r="S693" s="15">
        <v>24495118</v>
      </c>
      <c r="T693" s="15">
        <v>24495118</v>
      </c>
      <c r="U693" s="15" t="s">
        <v>14696</v>
      </c>
      <c r="V693" s="15" t="s">
        <v>9752</v>
      </c>
      <c r="W693" s="4"/>
      <c r="X693" s="4" t="s">
        <v>41</v>
      </c>
      <c r="Y693" s="4" t="s">
        <v>987</v>
      </c>
      <c r="Z693" s="4" t="s">
        <v>41</v>
      </c>
      <c r="AA693" s="4" t="s">
        <v>881</v>
      </c>
      <c r="AB693" s="25"/>
      <c r="AC693" s="25"/>
      <c r="AD693" s="25"/>
    </row>
    <row r="694" spans="1:30" x14ac:dyDescent="0.35">
      <c r="A694" s="15" t="s">
        <v>9639</v>
      </c>
      <c r="B694" s="15" t="s">
        <v>9640</v>
      </c>
      <c r="D694" s="15" t="s">
        <v>764</v>
      </c>
      <c r="E694" s="15" t="s">
        <v>2074</v>
      </c>
      <c r="F694" s="15" t="s">
        <v>13270</v>
      </c>
      <c r="G694" s="5" t="s">
        <v>91</v>
      </c>
      <c r="H694" s="5" t="s">
        <v>4</v>
      </c>
      <c r="I694" s="5" t="s">
        <v>44</v>
      </c>
      <c r="J694" s="5" t="s">
        <v>2</v>
      </c>
      <c r="K694" s="5" t="s">
        <v>8</v>
      </c>
      <c r="L694" s="5" t="s">
        <v>12758</v>
      </c>
      <c r="M694" s="15" t="s">
        <v>91</v>
      </c>
      <c r="N694" s="15" t="s">
        <v>91</v>
      </c>
      <c r="O694" s="15" t="s">
        <v>860</v>
      </c>
      <c r="P694" s="15" t="s">
        <v>860</v>
      </c>
      <c r="Q694" s="15" t="s">
        <v>22807</v>
      </c>
      <c r="R694" s="15" t="s">
        <v>14168</v>
      </c>
      <c r="S694" s="15">
        <v>24496555</v>
      </c>
      <c r="T694" s="15">
        <v>24496555</v>
      </c>
      <c r="U694" s="15" t="s">
        <v>17567</v>
      </c>
      <c r="V694" s="15" t="s">
        <v>9750</v>
      </c>
      <c r="W694" s="4"/>
      <c r="X694" s="4" t="s">
        <v>41</v>
      </c>
      <c r="Y694" s="4" t="s">
        <v>986</v>
      </c>
      <c r="Z694" s="4" t="s">
        <v>41</v>
      </c>
      <c r="AA694" s="4" t="s">
        <v>1657</v>
      </c>
      <c r="AB694" s="25" t="s">
        <v>21118</v>
      </c>
      <c r="AC694" s="25"/>
      <c r="AD694" s="25"/>
    </row>
    <row r="695" spans="1:30" x14ac:dyDescent="0.35">
      <c r="A695" s="15" t="s">
        <v>6367</v>
      </c>
      <c r="B695" s="15" t="s">
        <v>3253</v>
      </c>
      <c r="D695" s="15" t="s">
        <v>756</v>
      </c>
      <c r="E695" s="15" t="s">
        <v>2075</v>
      </c>
      <c r="F695" s="15" t="s">
        <v>1994</v>
      </c>
      <c r="G695" s="5" t="s">
        <v>91</v>
      </c>
      <c r="H695" s="5" t="s">
        <v>5</v>
      </c>
      <c r="I695" s="5" t="s">
        <v>44</v>
      </c>
      <c r="J695" s="5" t="s">
        <v>2</v>
      </c>
      <c r="K695" s="5" t="s">
        <v>6</v>
      </c>
      <c r="L695" s="5" t="s">
        <v>12756</v>
      </c>
      <c r="M695" s="15" t="s">
        <v>91</v>
      </c>
      <c r="N695" s="15" t="s">
        <v>91</v>
      </c>
      <c r="O695" s="15" t="s">
        <v>21076</v>
      </c>
      <c r="P695" s="15" t="s">
        <v>2076</v>
      </c>
      <c r="Q695" s="15" t="s">
        <v>22807</v>
      </c>
      <c r="R695" s="15" t="s">
        <v>21217</v>
      </c>
      <c r="S695" s="15">
        <v>24427436</v>
      </c>
      <c r="T695" s="15">
        <v>24427436</v>
      </c>
      <c r="U695" s="15" t="s">
        <v>15957</v>
      </c>
      <c r="V695" s="15" t="s">
        <v>2077</v>
      </c>
      <c r="W695" s="4"/>
      <c r="X695" s="4" t="s">
        <v>41</v>
      </c>
      <c r="Y695" s="4" t="s">
        <v>992</v>
      </c>
      <c r="Z695" s="4"/>
      <c r="AB695" s="25" t="s">
        <v>21118</v>
      </c>
      <c r="AC695" s="25"/>
      <c r="AD695" s="25"/>
    </row>
    <row r="696" spans="1:30" x14ac:dyDescent="0.35">
      <c r="A696" s="15" t="s">
        <v>9643</v>
      </c>
      <c r="B696" s="15" t="s">
        <v>9644</v>
      </c>
      <c r="D696" s="15" t="s">
        <v>1075</v>
      </c>
      <c r="E696" s="15" t="s">
        <v>2078</v>
      </c>
      <c r="F696" s="15" t="s">
        <v>97</v>
      </c>
      <c r="G696" s="5" t="s">
        <v>91</v>
      </c>
      <c r="H696" s="5" t="s">
        <v>5</v>
      </c>
      <c r="I696" s="5" t="s">
        <v>44</v>
      </c>
      <c r="J696" s="5" t="s">
        <v>2</v>
      </c>
      <c r="K696" s="5" t="s">
        <v>6</v>
      </c>
      <c r="L696" s="5" t="s">
        <v>12756</v>
      </c>
      <c r="M696" s="15" t="s">
        <v>91</v>
      </c>
      <c r="N696" s="15" t="s">
        <v>91</v>
      </c>
      <c r="O696" s="15" t="s">
        <v>21076</v>
      </c>
      <c r="P696" s="15" t="s">
        <v>1906</v>
      </c>
      <c r="Q696" s="15" t="s">
        <v>22807</v>
      </c>
      <c r="R696" s="15" t="s">
        <v>17937</v>
      </c>
      <c r="S696" s="15">
        <v>24391044</v>
      </c>
      <c r="T696" s="15">
        <v>24391044</v>
      </c>
      <c r="U696" s="15" t="s">
        <v>15958</v>
      </c>
      <c r="V696" s="15" t="s">
        <v>9724</v>
      </c>
      <c r="W696" s="4"/>
      <c r="X696" s="4" t="s">
        <v>41</v>
      </c>
      <c r="Y696" s="4" t="s">
        <v>2079</v>
      </c>
      <c r="Z696" s="4"/>
      <c r="AB696" s="25"/>
      <c r="AC696" s="25"/>
      <c r="AD696" s="25"/>
    </row>
    <row r="697" spans="1:30" x14ac:dyDescent="0.35">
      <c r="A697" s="15" t="s">
        <v>9646</v>
      </c>
      <c r="B697" s="15" t="s">
        <v>1430</v>
      </c>
      <c r="D697" s="15" t="s">
        <v>745</v>
      </c>
      <c r="E697" s="15" t="s">
        <v>2080</v>
      </c>
      <c r="F697" s="15" t="s">
        <v>2081</v>
      </c>
      <c r="G697" s="5" t="s">
        <v>91</v>
      </c>
      <c r="H697" s="5" t="s">
        <v>5</v>
      </c>
      <c r="I697" s="5" t="s">
        <v>44</v>
      </c>
      <c r="J697" s="5" t="s">
        <v>2</v>
      </c>
      <c r="K697" s="5" t="s">
        <v>6</v>
      </c>
      <c r="L697" s="5" t="s">
        <v>12756</v>
      </c>
      <c r="M697" s="15" t="s">
        <v>91</v>
      </c>
      <c r="N697" s="15" t="s">
        <v>91</v>
      </c>
      <c r="O697" s="15" t="s">
        <v>21076</v>
      </c>
      <c r="P697" s="15" t="s">
        <v>2082</v>
      </c>
      <c r="Q697" s="15" t="s">
        <v>22807</v>
      </c>
      <c r="R697" s="15" t="s">
        <v>18586</v>
      </c>
      <c r="S697" s="15">
        <v>24381153</v>
      </c>
      <c r="T697" s="15">
        <v>24381153</v>
      </c>
      <c r="U697" s="15" t="s">
        <v>15959</v>
      </c>
      <c r="V697" s="15" t="s">
        <v>9735</v>
      </c>
      <c r="W697" s="4"/>
      <c r="X697" s="4" t="s">
        <v>41</v>
      </c>
      <c r="Y697" s="4" t="s">
        <v>1014</v>
      </c>
      <c r="Z697" s="4"/>
      <c r="AB697" s="25"/>
      <c r="AC697" s="25"/>
      <c r="AD697" s="25"/>
    </row>
    <row r="698" spans="1:30" x14ac:dyDescent="0.35">
      <c r="A698" s="15" t="s">
        <v>9650</v>
      </c>
      <c r="B698" s="15" t="s">
        <v>8190</v>
      </c>
      <c r="D698" s="15" t="s">
        <v>772</v>
      </c>
      <c r="E698" s="15" t="s">
        <v>2083</v>
      </c>
      <c r="F698" s="15" t="s">
        <v>2084</v>
      </c>
      <c r="G698" s="5" t="s">
        <v>91</v>
      </c>
      <c r="H698" s="5" t="s">
        <v>6</v>
      </c>
      <c r="I698" s="5" t="s">
        <v>44</v>
      </c>
      <c r="J698" s="5" t="s">
        <v>2</v>
      </c>
      <c r="K698" s="5" t="s">
        <v>3</v>
      </c>
      <c r="L698" s="5" t="s">
        <v>12753</v>
      </c>
      <c r="M698" s="15" t="s">
        <v>91</v>
      </c>
      <c r="N698" s="15" t="s">
        <v>91</v>
      </c>
      <c r="O698" s="15" t="s">
        <v>42</v>
      </c>
      <c r="P698" s="15" t="s">
        <v>2085</v>
      </c>
      <c r="Q698" s="15" t="s">
        <v>22807</v>
      </c>
      <c r="R698" s="15" t="s">
        <v>19969</v>
      </c>
      <c r="S698" s="15">
        <v>24338847</v>
      </c>
      <c r="T698" s="15"/>
      <c r="U698" s="15" t="s">
        <v>19353</v>
      </c>
      <c r="V698" s="15" t="s">
        <v>9717</v>
      </c>
      <c r="W698" s="4"/>
      <c r="X698" s="4" t="s">
        <v>41</v>
      </c>
      <c r="Y698" s="4" t="s">
        <v>58</v>
      </c>
      <c r="Z698" s="4" t="s">
        <v>41</v>
      </c>
      <c r="AA698" s="4" t="s">
        <v>239</v>
      </c>
      <c r="AB698" s="25"/>
      <c r="AC698" s="25"/>
      <c r="AD698" s="25"/>
    </row>
    <row r="699" spans="1:30" x14ac:dyDescent="0.35">
      <c r="A699" s="15" t="s">
        <v>9652</v>
      </c>
      <c r="B699" s="15" t="s">
        <v>1876</v>
      </c>
      <c r="D699" s="15" t="s">
        <v>739</v>
      </c>
      <c r="E699" s="15" t="s">
        <v>2086</v>
      </c>
      <c r="F699" s="15" t="s">
        <v>2087</v>
      </c>
      <c r="G699" s="5" t="s">
        <v>91</v>
      </c>
      <c r="H699" s="5" t="s">
        <v>5</v>
      </c>
      <c r="I699" s="5" t="s">
        <v>44</v>
      </c>
      <c r="J699" s="5" t="s">
        <v>2</v>
      </c>
      <c r="K699" s="5" t="s">
        <v>5</v>
      </c>
      <c r="L699" s="5" t="s">
        <v>12755</v>
      </c>
      <c r="M699" s="15" t="s">
        <v>91</v>
      </c>
      <c r="N699" s="15" t="s">
        <v>91</v>
      </c>
      <c r="O699" s="15" t="s">
        <v>257</v>
      </c>
      <c r="P699" s="15" t="s">
        <v>2088</v>
      </c>
      <c r="Q699" s="15" t="s">
        <v>22807</v>
      </c>
      <c r="R699" s="15" t="s">
        <v>2089</v>
      </c>
      <c r="S699" s="15">
        <v>22150607</v>
      </c>
      <c r="T699" s="15">
        <v>22150607</v>
      </c>
      <c r="U699" s="15" t="s">
        <v>15960</v>
      </c>
      <c r="V699" s="15" t="s">
        <v>21926</v>
      </c>
      <c r="W699" s="4"/>
      <c r="X699" s="4" t="s">
        <v>41</v>
      </c>
      <c r="Y699" s="4" t="s">
        <v>990</v>
      </c>
      <c r="Z699" s="4"/>
      <c r="AB699" s="25"/>
      <c r="AC699" s="25"/>
      <c r="AD699" s="25"/>
    </row>
    <row r="700" spans="1:30" x14ac:dyDescent="0.35">
      <c r="A700" s="15" t="s">
        <v>9653</v>
      </c>
      <c r="B700" s="15" t="s">
        <v>9654</v>
      </c>
      <c r="D700" s="15" t="s">
        <v>737</v>
      </c>
      <c r="E700" s="15" t="s">
        <v>2090</v>
      </c>
      <c r="F700" s="15" t="s">
        <v>1410</v>
      </c>
      <c r="G700" s="5" t="s">
        <v>91</v>
      </c>
      <c r="H700" s="5" t="s">
        <v>5</v>
      </c>
      <c r="I700" s="5" t="s">
        <v>44</v>
      </c>
      <c r="J700" s="5" t="s">
        <v>2</v>
      </c>
      <c r="K700" s="5" t="s">
        <v>5</v>
      </c>
      <c r="L700" s="5" t="s">
        <v>12755</v>
      </c>
      <c r="M700" s="15" t="s">
        <v>91</v>
      </c>
      <c r="N700" s="15" t="s">
        <v>91</v>
      </c>
      <c r="O700" s="15" t="s">
        <v>257</v>
      </c>
      <c r="P700" s="15" t="s">
        <v>1410</v>
      </c>
      <c r="Q700" s="15" t="s">
        <v>22807</v>
      </c>
      <c r="R700" s="15" t="s">
        <v>21927</v>
      </c>
      <c r="S700" s="15">
        <v>24380695</v>
      </c>
      <c r="T700" s="15"/>
      <c r="U700" s="15" t="s">
        <v>19970</v>
      </c>
      <c r="V700" s="15" t="s">
        <v>222</v>
      </c>
      <c r="W700" s="4"/>
      <c r="X700" s="4" t="s">
        <v>41</v>
      </c>
      <c r="Y700" s="4" t="s">
        <v>156</v>
      </c>
      <c r="Z700" s="4" t="s">
        <v>41</v>
      </c>
      <c r="AA700" s="4" t="s">
        <v>1412</v>
      </c>
      <c r="AB700" s="25" t="s">
        <v>21118</v>
      </c>
      <c r="AC700" s="25"/>
      <c r="AD700" s="25"/>
    </row>
    <row r="701" spans="1:30" x14ac:dyDescent="0.35">
      <c r="A701" s="15" t="s">
        <v>6413</v>
      </c>
      <c r="B701" s="15" t="s">
        <v>7522</v>
      </c>
      <c r="D701" s="15" t="s">
        <v>731</v>
      </c>
      <c r="E701" s="15" t="s">
        <v>2091</v>
      </c>
      <c r="F701" s="15" t="s">
        <v>2092</v>
      </c>
      <c r="G701" s="5" t="s">
        <v>91</v>
      </c>
      <c r="H701" s="5" t="s">
        <v>5</v>
      </c>
      <c r="I701" s="5" t="s">
        <v>44</v>
      </c>
      <c r="J701" s="5" t="s">
        <v>2</v>
      </c>
      <c r="K701" s="5" t="s">
        <v>6</v>
      </c>
      <c r="L701" s="5" t="s">
        <v>12756</v>
      </c>
      <c r="M701" s="15" t="s">
        <v>91</v>
      </c>
      <c r="N701" s="15" t="s">
        <v>91</v>
      </c>
      <c r="O701" s="15" t="s">
        <v>21076</v>
      </c>
      <c r="P701" s="15" t="s">
        <v>2093</v>
      </c>
      <c r="Q701" s="15" t="s">
        <v>22807</v>
      </c>
      <c r="R701" s="15" t="s">
        <v>2094</v>
      </c>
      <c r="S701" s="15">
        <v>24384141</v>
      </c>
      <c r="T701" s="15"/>
      <c r="U701" s="15" t="s">
        <v>15961</v>
      </c>
      <c r="V701" s="15" t="s">
        <v>9726</v>
      </c>
      <c r="W701" s="4"/>
      <c r="X701" s="4" t="s">
        <v>41</v>
      </c>
      <c r="Y701" s="4" t="s">
        <v>1008</v>
      </c>
      <c r="Z701" s="4" t="s">
        <v>41</v>
      </c>
      <c r="AA701" s="4" t="s">
        <v>8091</v>
      </c>
      <c r="AB701" s="25" t="s">
        <v>21118</v>
      </c>
      <c r="AC701" s="25"/>
      <c r="AD701" s="25"/>
    </row>
    <row r="702" spans="1:30" x14ac:dyDescent="0.35">
      <c r="A702" s="15" t="s">
        <v>9657</v>
      </c>
      <c r="B702" s="15" t="s">
        <v>9658</v>
      </c>
      <c r="D702" s="15" t="s">
        <v>774</v>
      </c>
      <c r="E702" s="15" t="s">
        <v>2095</v>
      </c>
      <c r="F702" s="15" t="s">
        <v>1421</v>
      </c>
      <c r="G702" s="5" t="s">
        <v>91</v>
      </c>
      <c r="H702" s="5" t="s">
        <v>3</v>
      </c>
      <c r="I702" s="5" t="s">
        <v>44</v>
      </c>
      <c r="J702" s="5" t="s">
        <v>2</v>
      </c>
      <c r="K702" s="5" t="s">
        <v>5</v>
      </c>
      <c r="L702" s="5" t="s">
        <v>12755</v>
      </c>
      <c r="M702" s="15" t="s">
        <v>91</v>
      </c>
      <c r="N702" s="15" t="s">
        <v>91</v>
      </c>
      <c r="O702" s="15" t="s">
        <v>257</v>
      </c>
      <c r="P702" s="15" t="s">
        <v>1421</v>
      </c>
      <c r="Q702" s="15" t="s">
        <v>22807</v>
      </c>
      <c r="R702" s="15" t="s">
        <v>2096</v>
      </c>
      <c r="S702" s="15">
        <v>24414544</v>
      </c>
      <c r="T702" s="15">
        <v>24414544</v>
      </c>
      <c r="U702" s="15" t="s">
        <v>15962</v>
      </c>
      <c r="V702" s="15" t="s">
        <v>19971</v>
      </c>
      <c r="W702" s="4"/>
      <c r="X702" s="4" t="s">
        <v>41</v>
      </c>
      <c r="Y702" s="4" t="s">
        <v>1036</v>
      </c>
      <c r="Z702" s="4" t="s">
        <v>41</v>
      </c>
      <c r="AA702" s="4" t="s">
        <v>1212</v>
      </c>
      <c r="AB702" s="25"/>
      <c r="AC702" s="25"/>
      <c r="AD702" s="25"/>
    </row>
    <row r="703" spans="1:30" x14ac:dyDescent="0.35">
      <c r="A703" s="15" t="s">
        <v>6365</v>
      </c>
      <c r="B703" s="15" t="s">
        <v>2927</v>
      </c>
      <c r="D703" s="15" t="s">
        <v>778</v>
      </c>
      <c r="E703" s="15" t="s">
        <v>2097</v>
      </c>
      <c r="F703" s="15" t="s">
        <v>257</v>
      </c>
      <c r="G703" s="5" t="s">
        <v>91</v>
      </c>
      <c r="H703" s="5" t="s">
        <v>5</v>
      </c>
      <c r="I703" s="5" t="s">
        <v>44</v>
      </c>
      <c r="J703" s="5" t="s">
        <v>2</v>
      </c>
      <c r="K703" s="5" t="s">
        <v>5</v>
      </c>
      <c r="L703" s="5" t="s">
        <v>12755</v>
      </c>
      <c r="M703" s="15" t="s">
        <v>91</v>
      </c>
      <c r="N703" s="15" t="s">
        <v>91</v>
      </c>
      <c r="O703" s="15" t="s">
        <v>257</v>
      </c>
      <c r="P703" s="15" t="s">
        <v>257</v>
      </c>
      <c r="Q703" s="15" t="s">
        <v>22807</v>
      </c>
      <c r="R703" s="15" t="s">
        <v>20111</v>
      </c>
      <c r="S703" s="15">
        <v>24302097</v>
      </c>
      <c r="T703" s="15"/>
      <c r="U703" s="15" t="s">
        <v>15963</v>
      </c>
      <c r="V703" s="15" t="s">
        <v>9751</v>
      </c>
      <c r="W703" s="4"/>
      <c r="X703" s="4" t="s">
        <v>41</v>
      </c>
      <c r="Y703" s="4" t="s">
        <v>1018</v>
      </c>
      <c r="Z703" s="4"/>
      <c r="AB703" s="25" t="s">
        <v>21118</v>
      </c>
      <c r="AC703" s="25"/>
      <c r="AD703" s="25"/>
    </row>
    <row r="704" spans="1:30" x14ac:dyDescent="0.35">
      <c r="A704" s="15" t="s">
        <v>9661</v>
      </c>
      <c r="B704" s="15" t="s">
        <v>1722</v>
      </c>
      <c r="D704" s="15" t="s">
        <v>8082</v>
      </c>
      <c r="E704" s="15" t="s">
        <v>2099</v>
      </c>
      <c r="F704" s="15" t="s">
        <v>2100</v>
      </c>
      <c r="G704" s="5" t="s">
        <v>91</v>
      </c>
      <c r="H704" s="5" t="s">
        <v>6</v>
      </c>
      <c r="I704" s="5" t="s">
        <v>44</v>
      </c>
      <c r="J704" s="5" t="s">
        <v>2</v>
      </c>
      <c r="K704" s="5" t="s">
        <v>3</v>
      </c>
      <c r="L704" s="5" t="s">
        <v>12753</v>
      </c>
      <c r="M704" s="15" t="s">
        <v>91</v>
      </c>
      <c r="N704" s="15" t="s">
        <v>91</v>
      </c>
      <c r="O704" s="15" t="s">
        <v>42</v>
      </c>
      <c r="P704" s="15" t="s">
        <v>2100</v>
      </c>
      <c r="Q704" s="15" t="s">
        <v>22807</v>
      </c>
      <c r="R704" s="15" t="s">
        <v>2101</v>
      </c>
      <c r="S704" s="15">
        <v>24411547</v>
      </c>
      <c r="T704" s="15">
        <v>24401624</v>
      </c>
      <c r="U704" s="15" t="s">
        <v>15964</v>
      </c>
      <c r="V704" s="15" t="s">
        <v>9688</v>
      </c>
      <c r="W704" s="4"/>
      <c r="X704" s="4" t="s">
        <v>41</v>
      </c>
      <c r="Y704" s="4" t="s">
        <v>989</v>
      </c>
      <c r="Z704" s="4" t="s">
        <v>41</v>
      </c>
      <c r="AA704" s="4" t="s">
        <v>8689</v>
      </c>
      <c r="AB704" s="25" t="s">
        <v>21118</v>
      </c>
      <c r="AC704" s="25"/>
      <c r="AD704" s="25"/>
    </row>
    <row r="705" spans="1:30" x14ac:dyDescent="0.35">
      <c r="A705" s="15" t="s">
        <v>8213</v>
      </c>
      <c r="B705" s="15" t="s">
        <v>1609</v>
      </c>
      <c r="D705" s="15" t="s">
        <v>827</v>
      </c>
      <c r="E705" s="15" t="s">
        <v>2102</v>
      </c>
      <c r="F705" s="15" t="s">
        <v>2103</v>
      </c>
      <c r="G705" s="5" t="s">
        <v>91</v>
      </c>
      <c r="H705" s="5" t="s">
        <v>5</v>
      </c>
      <c r="I705" s="5" t="s">
        <v>44</v>
      </c>
      <c r="J705" s="5" t="s">
        <v>2</v>
      </c>
      <c r="K705" s="5" t="s">
        <v>10</v>
      </c>
      <c r="L705" s="5" t="s">
        <v>12759</v>
      </c>
      <c r="M705" s="15" t="s">
        <v>91</v>
      </c>
      <c r="N705" s="15" t="s">
        <v>91</v>
      </c>
      <c r="O705" s="15" t="s">
        <v>165</v>
      </c>
      <c r="P705" s="15" t="s">
        <v>165</v>
      </c>
      <c r="Q705" s="15" t="s">
        <v>22807</v>
      </c>
      <c r="R705" s="15" t="s">
        <v>21218</v>
      </c>
      <c r="S705" s="15">
        <v>24380448</v>
      </c>
      <c r="T705" s="15">
        <v>24380448</v>
      </c>
      <c r="U705" s="15" t="s">
        <v>21928</v>
      </c>
      <c r="V705" s="15" t="s">
        <v>9765</v>
      </c>
      <c r="W705" s="4"/>
      <c r="X705" s="4" t="s">
        <v>41</v>
      </c>
      <c r="Y705" s="4" t="s">
        <v>1024</v>
      </c>
      <c r="Z705" s="4" t="s">
        <v>41</v>
      </c>
      <c r="AA705" s="4" t="s">
        <v>310</v>
      </c>
      <c r="AB705" s="25"/>
      <c r="AC705" s="25" t="s">
        <v>21118</v>
      </c>
      <c r="AD705" s="25"/>
    </row>
    <row r="706" spans="1:30" x14ac:dyDescent="0.35">
      <c r="A706" s="15" t="s">
        <v>9665</v>
      </c>
      <c r="B706" s="15" t="s">
        <v>1669</v>
      </c>
      <c r="D706" s="15" t="s">
        <v>800</v>
      </c>
      <c r="E706" s="15" t="s">
        <v>2104</v>
      </c>
      <c r="F706" s="15" t="s">
        <v>2105</v>
      </c>
      <c r="G706" s="5" t="s">
        <v>91</v>
      </c>
      <c r="H706" s="5" t="s">
        <v>5</v>
      </c>
      <c r="I706" s="5" t="s">
        <v>44</v>
      </c>
      <c r="J706" s="5" t="s">
        <v>2</v>
      </c>
      <c r="K706" s="5" t="s">
        <v>10</v>
      </c>
      <c r="L706" s="5" t="s">
        <v>12759</v>
      </c>
      <c r="M706" s="15" t="s">
        <v>91</v>
      </c>
      <c r="N706" s="15" t="s">
        <v>91</v>
      </c>
      <c r="O706" s="15" t="s">
        <v>165</v>
      </c>
      <c r="P706" s="15" t="s">
        <v>165</v>
      </c>
      <c r="Q706" s="15" t="s">
        <v>22807</v>
      </c>
      <c r="R706" s="15" t="s">
        <v>23085</v>
      </c>
      <c r="S706" s="15">
        <v>24396473</v>
      </c>
      <c r="T706" s="15">
        <v>24385922</v>
      </c>
      <c r="U706" s="15" t="s">
        <v>14697</v>
      </c>
      <c r="V706" s="15" t="s">
        <v>537</v>
      </c>
      <c r="W706" s="4"/>
      <c r="X706" s="4" t="s">
        <v>41</v>
      </c>
      <c r="Y706" s="4" t="s">
        <v>1031</v>
      </c>
      <c r="Z706" s="4" t="s">
        <v>41</v>
      </c>
      <c r="AA706" s="4" t="s">
        <v>65</v>
      </c>
      <c r="AB706" s="25" t="s">
        <v>21118</v>
      </c>
      <c r="AC706" s="25"/>
      <c r="AD706" s="25"/>
    </row>
    <row r="707" spans="1:30" x14ac:dyDescent="0.35">
      <c r="A707" s="15" t="s">
        <v>9667</v>
      </c>
      <c r="B707" s="15" t="s">
        <v>1942</v>
      </c>
      <c r="D707" s="15" t="s">
        <v>796</v>
      </c>
      <c r="E707" s="15" t="s">
        <v>2106</v>
      </c>
      <c r="F707" s="15" t="s">
        <v>2107</v>
      </c>
      <c r="G707" s="5" t="s">
        <v>91</v>
      </c>
      <c r="H707" s="5" t="s">
        <v>3</v>
      </c>
      <c r="I707" s="5" t="s">
        <v>44</v>
      </c>
      <c r="J707" s="5" t="s">
        <v>2</v>
      </c>
      <c r="K707" s="5" t="s">
        <v>5</v>
      </c>
      <c r="L707" s="5" t="s">
        <v>12755</v>
      </c>
      <c r="M707" s="15" t="s">
        <v>91</v>
      </c>
      <c r="N707" s="15" t="s">
        <v>91</v>
      </c>
      <c r="O707" s="15" t="s">
        <v>257</v>
      </c>
      <c r="P707" s="15" t="s">
        <v>2108</v>
      </c>
      <c r="Q707" s="15" t="s">
        <v>22807</v>
      </c>
      <c r="R707" s="15" t="s">
        <v>15965</v>
      </c>
      <c r="S707" s="15">
        <v>24306151</v>
      </c>
      <c r="T707" s="15">
        <v>24306151</v>
      </c>
      <c r="U707" s="15" t="s">
        <v>19354</v>
      </c>
      <c r="V707" s="15" t="s">
        <v>9733</v>
      </c>
      <c r="W707" s="4"/>
      <c r="X707" s="4" t="s">
        <v>41</v>
      </c>
      <c r="Y707" s="4" t="s">
        <v>121</v>
      </c>
      <c r="Z707" s="4"/>
      <c r="AB707" s="25"/>
      <c r="AC707" s="25"/>
      <c r="AD707" s="25"/>
    </row>
    <row r="708" spans="1:30" x14ac:dyDescent="0.35">
      <c r="A708" s="15" t="s">
        <v>9668</v>
      </c>
      <c r="B708" s="15" t="s">
        <v>1302</v>
      </c>
      <c r="D708" s="15" t="s">
        <v>837</v>
      </c>
      <c r="E708" s="15" t="s">
        <v>2109</v>
      </c>
      <c r="F708" s="15" t="s">
        <v>2110</v>
      </c>
      <c r="G708" s="5" t="s">
        <v>91</v>
      </c>
      <c r="H708" s="5" t="s">
        <v>8</v>
      </c>
      <c r="I708" s="5" t="s">
        <v>44</v>
      </c>
      <c r="J708" s="5" t="s">
        <v>10</v>
      </c>
      <c r="K708" s="5" t="s">
        <v>5</v>
      </c>
      <c r="L708" s="5" t="s">
        <v>12816</v>
      </c>
      <c r="M708" s="15" t="s">
        <v>91</v>
      </c>
      <c r="N708" s="15" t="s">
        <v>589</v>
      </c>
      <c r="O708" s="15" t="s">
        <v>2111</v>
      </c>
      <c r="P708" s="15" t="s">
        <v>1374</v>
      </c>
      <c r="Q708" s="15" t="s">
        <v>22807</v>
      </c>
      <c r="R708" s="15" t="s">
        <v>2112</v>
      </c>
      <c r="S708" s="15">
        <v>24584733</v>
      </c>
      <c r="T708" s="15">
        <v>24584733</v>
      </c>
      <c r="U708" s="15" t="s">
        <v>18667</v>
      </c>
      <c r="V708" s="15" t="s">
        <v>293</v>
      </c>
      <c r="W708" s="4"/>
      <c r="X708" s="4" t="s">
        <v>41</v>
      </c>
      <c r="Y708" s="4" t="s">
        <v>1040</v>
      </c>
      <c r="Z708" s="4"/>
      <c r="AB708" s="25"/>
      <c r="AC708" s="25"/>
      <c r="AD708" s="25"/>
    </row>
    <row r="709" spans="1:30" x14ac:dyDescent="0.35">
      <c r="A709" s="15" t="s">
        <v>1388</v>
      </c>
      <c r="B709" s="15" t="s">
        <v>1387</v>
      </c>
      <c r="D709" s="15" t="s">
        <v>789</v>
      </c>
      <c r="E709" s="15" t="s">
        <v>2113</v>
      </c>
      <c r="F709" s="15" t="s">
        <v>2114</v>
      </c>
      <c r="G709" s="5" t="s">
        <v>91</v>
      </c>
      <c r="H709" s="5" t="s">
        <v>6</v>
      </c>
      <c r="I709" s="5" t="s">
        <v>44</v>
      </c>
      <c r="J709" s="5" t="s">
        <v>2</v>
      </c>
      <c r="K709" s="5" t="s">
        <v>17</v>
      </c>
      <c r="L709" s="5" t="s">
        <v>12763</v>
      </c>
      <c r="M709" s="15" t="s">
        <v>91</v>
      </c>
      <c r="N709" s="15" t="s">
        <v>91</v>
      </c>
      <c r="O709" s="15" t="s">
        <v>1553</v>
      </c>
      <c r="P709" s="15" t="s">
        <v>2114</v>
      </c>
      <c r="Q709" s="15" t="s">
        <v>22807</v>
      </c>
      <c r="R709" s="15" t="s">
        <v>18899</v>
      </c>
      <c r="S709" s="15">
        <v>24342174</v>
      </c>
      <c r="T709" s="15">
        <v>24342174</v>
      </c>
      <c r="U709" s="15" t="s">
        <v>15966</v>
      </c>
      <c r="V709" s="15" t="s">
        <v>14698</v>
      </c>
      <c r="W709" s="4"/>
      <c r="X709" s="4" t="s">
        <v>41</v>
      </c>
      <c r="Y709" s="4" t="s">
        <v>650</v>
      </c>
      <c r="Z709" s="4"/>
      <c r="AB709" s="25"/>
      <c r="AC709" s="25"/>
      <c r="AD709" s="25"/>
    </row>
    <row r="710" spans="1:30" x14ac:dyDescent="0.35">
      <c r="A710" s="15" t="s">
        <v>1944</v>
      </c>
      <c r="B710" s="15" t="s">
        <v>7060</v>
      </c>
      <c r="D710" s="15" t="s">
        <v>2115</v>
      </c>
      <c r="E710" s="15" t="s">
        <v>2116</v>
      </c>
      <c r="F710" s="15" t="s">
        <v>14390</v>
      </c>
      <c r="G710" s="5" t="s">
        <v>91</v>
      </c>
      <c r="H710" s="5" t="s">
        <v>12</v>
      </c>
      <c r="I710" s="5" t="s">
        <v>44</v>
      </c>
      <c r="J710" s="5" t="s">
        <v>4</v>
      </c>
      <c r="K710" s="5" t="s">
        <v>6</v>
      </c>
      <c r="L710" s="5" t="s">
        <v>12783</v>
      </c>
      <c r="M710" s="15" t="s">
        <v>91</v>
      </c>
      <c r="N710" s="15" t="s">
        <v>692</v>
      </c>
      <c r="O710" s="15" t="s">
        <v>21929</v>
      </c>
      <c r="P710" s="15" t="s">
        <v>2117</v>
      </c>
      <c r="Q710" s="15" t="s">
        <v>22807</v>
      </c>
      <c r="R710" s="15" t="s">
        <v>2118</v>
      </c>
      <c r="S710" s="15">
        <v>24585036</v>
      </c>
      <c r="T710" s="15">
        <v>24585036</v>
      </c>
      <c r="U710" s="15" t="s">
        <v>15967</v>
      </c>
      <c r="V710" s="15" t="s">
        <v>468</v>
      </c>
      <c r="W710" s="4"/>
      <c r="X710" s="4" t="s">
        <v>41</v>
      </c>
      <c r="Y710" s="4" t="s">
        <v>2119</v>
      </c>
      <c r="Z710" s="4"/>
      <c r="AB710" s="25"/>
      <c r="AC710" s="25"/>
      <c r="AD710" s="25"/>
    </row>
    <row r="711" spans="1:30" x14ac:dyDescent="0.35">
      <c r="A711" s="15" t="s">
        <v>9672</v>
      </c>
      <c r="B711" s="15" t="s">
        <v>1671</v>
      </c>
      <c r="D711" s="15" t="s">
        <v>2121</v>
      </c>
      <c r="E711" s="15" t="s">
        <v>2122</v>
      </c>
      <c r="F711" s="15" t="s">
        <v>17271</v>
      </c>
      <c r="G711" s="5" t="s">
        <v>91</v>
      </c>
      <c r="H711" s="5" t="s">
        <v>6</v>
      </c>
      <c r="I711" s="5" t="s">
        <v>44</v>
      </c>
      <c r="J711" s="5" t="s">
        <v>2</v>
      </c>
      <c r="K711" s="5" t="s">
        <v>16</v>
      </c>
      <c r="L711" s="5" t="s">
        <v>12762</v>
      </c>
      <c r="M711" s="15" t="s">
        <v>91</v>
      </c>
      <c r="N711" s="15" t="s">
        <v>91</v>
      </c>
      <c r="O711" s="15" t="s">
        <v>2123</v>
      </c>
      <c r="P711" s="15" t="s">
        <v>2124</v>
      </c>
      <c r="Q711" s="15" t="s">
        <v>22807</v>
      </c>
      <c r="R711" s="15" t="s">
        <v>23086</v>
      </c>
      <c r="S711" s="15">
        <v>24875575</v>
      </c>
      <c r="T711" s="15">
        <v>24875575</v>
      </c>
      <c r="U711" s="15" t="s">
        <v>18668</v>
      </c>
      <c r="V711" s="15" t="s">
        <v>360</v>
      </c>
      <c r="W711" s="4"/>
      <c r="X711" s="4" t="s">
        <v>41</v>
      </c>
      <c r="Y711" s="4" t="s">
        <v>2125</v>
      </c>
      <c r="Z711" s="4"/>
      <c r="AB711" s="25"/>
      <c r="AC711" s="25"/>
      <c r="AD711" s="25"/>
    </row>
    <row r="712" spans="1:30" x14ac:dyDescent="0.35">
      <c r="A712" s="15" t="s">
        <v>9674</v>
      </c>
      <c r="B712" s="15" t="s">
        <v>897</v>
      </c>
      <c r="D712" s="15" t="s">
        <v>2126</v>
      </c>
      <c r="E712" s="15" t="s">
        <v>2127</v>
      </c>
      <c r="F712" s="15" t="s">
        <v>59</v>
      </c>
      <c r="G712" s="5" t="s">
        <v>91</v>
      </c>
      <c r="H712" s="5" t="s">
        <v>6</v>
      </c>
      <c r="I712" s="5" t="s">
        <v>44</v>
      </c>
      <c r="J712" s="5" t="s">
        <v>2</v>
      </c>
      <c r="K712" s="5" t="s">
        <v>16</v>
      </c>
      <c r="L712" s="5" t="s">
        <v>12762</v>
      </c>
      <c r="M712" s="15" t="s">
        <v>91</v>
      </c>
      <c r="N712" s="15" t="s">
        <v>91</v>
      </c>
      <c r="O712" s="15" t="s">
        <v>2123</v>
      </c>
      <c r="P712" s="15" t="s">
        <v>59</v>
      </c>
      <c r="Q712" s="15" t="s">
        <v>22807</v>
      </c>
      <c r="R712" s="15" t="s">
        <v>21930</v>
      </c>
      <c r="S712" s="15">
        <v>24878646</v>
      </c>
      <c r="T712" s="15">
        <v>24878646</v>
      </c>
      <c r="U712" s="15" t="s">
        <v>21220</v>
      </c>
      <c r="V712" s="15" t="s">
        <v>2129</v>
      </c>
      <c r="W712" s="4"/>
      <c r="X712" s="4" t="s">
        <v>41</v>
      </c>
      <c r="Y712" s="4" t="s">
        <v>2130</v>
      </c>
      <c r="Z712" s="4"/>
      <c r="AB712" s="25"/>
      <c r="AC712" s="25"/>
      <c r="AD712" s="25"/>
    </row>
    <row r="713" spans="1:30" x14ac:dyDescent="0.35">
      <c r="A713" s="15" t="s">
        <v>2225</v>
      </c>
      <c r="B713" s="15" t="s">
        <v>176</v>
      </c>
      <c r="D713" s="15" t="s">
        <v>2131</v>
      </c>
      <c r="E713" s="15" t="s">
        <v>2132</v>
      </c>
      <c r="F713" s="15" t="s">
        <v>2133</v>
      </c>
      <c r="G713" s="5" t="s">
        <v>91</v>
      </c>
      <c r="H713" s="5" t="s">
        <v>6</v>
      </c>
      <c r="I713" s="5" t="s">
        <v>44</v>
      </c>
      <c r="J713" s="5" t="s">
        <v>2</v>
      </c>
      <c r="K713" s="5" t="s">
        <v>18</v>
      </c>
      <c r="L713" s="5" t="s">
        <v>12764</v>
      </c>
      <c r="M713" s="15" t="s">
        <v>91</v>
      </c>
      <c r="N713" s="15" t="s">
        <v>91</v>
      </c>
      <c r="O713" s="15" t="s">
        <v>2134</v>
      </c>
      <c r="P713" s="15" t="s">
        <v>679</v>
      </c>
      <c r="Q713" s="15" t="s">
        <v>22807</v>
      </c>
      <c r="R713" s="15" t="s">
        <v>19973</v>
      </c>
      <c r="S713" s="15">
        <v>24341636</v>
      </c>
      <c r="T713" s="15">
        <v>24341636</v>
      </c>
      <c r="U713" s="15" t="s">
        <v>19974</v>
      </c>
      <c r="V713" s="15" t="s">
        <v>23087</v>
      </c>
      <c r="W713" s="4"/>
      <c r="X713" s="4" t="s">
        <v>41</v>
      </c>
      <c r="Y713" s="4" t="s">
        <v>946</v>
      </c>
      <c r="Z713" s="4"/>
      <c r="AB713" s="25"/>
      <c r="AC713" s="25"/>
      <c r="AD713" s="25"/>
    </row>
    <row r="714" spans="1:30" x14ac:dyDescent="0.35">
      <c r="A714" s="15" t="s">
        <v>2211</v>
      </c>
      <c r="B714" s="15" t="s">
        <v>8555</v>
      </c>
      <c r="D714" s="15" t="s">
        <v>2135</v>
      </c>
      <c r="E714" s="15" t="s">
        <v>2136</v>
      </c>
      <c r="F714" s="15" t="s">
        <v>1203</v>
      </c>
      <c r="G714" s="5" t="s">
        <v>91</v>
      </c>
      <c r="H714" s="5" t="s">
        <v>4</v>
      </c>
      <c r="I714" s="5" t="s">
        <v>44</v>
      </c>
      <c r="J714" s="5" t="s">
        <v>2</v>
      </c>
      <c r="K714" s="5" t="s">
        <v>17</v>
      </c>
      <c r="L714" s="5" t="s">
        <v>12763</v>
      </c>
      <c r="M714" s="15" t="s">
        <v>91</v>
      </c>
      <c r="N714" s="15" t="s">
        <v>91</v>
      </c>
      <c r="O714" s="15" t="s">
        <v>1553</v>
      </c>
      <c r="P714" s="15" t="s">
        <v>1203</v>
      </c>
      <c r="Q714" s="15" t="s">
        <v>22807</v>
      </c>
      <c r="R714" s="15" t="s">
        <v>7192</v>
      </c>
      <c r="S714" s="15">
        <v>24331252</v>
      </c>
      <c r="T714" s="15">
        <v>24332829</v>
      </c>
      <c r="U714" s="15" t="s">
        <v>15968</v>
      </c>
      <c r="V714" s="15" t="s">
        <v>9739</v>
      </c>
      <c r="W714" s="4"/>
      <c r="X714" s="4" t="s">
        <v>41</v>
      </c>
      <c r="Y714" s="4" t="s">
        <v>2137</v>
      </c>
      <c r="Z714" s="4"/>
      <c r="AB714" s="25"/>
      <c r="AC714" s="25"/>
      <c r="AD714" s="25"/>
    </row>
    <row r="715" spans="1:30" x14ac:dyDescent="0.35">
      <c r="A715" s="15" t="s">
        <v>2006</v>
      </c>
      <c r="B715" s="15" t="s">
        <v>972</v>
      </c>
      <c r="D715" s="15" t="s">
        <v>2138</v>
      </c>
      <c r="E715" s="15" t="s">
        <v>2139</v>
      </c>
      <c r="F715" s="15" t="s">
        <v>2140</v>
      </c>
      <c r="G715" s="5" t="s">
        <v>91</v>
      </c>
      <c r="H715" s="5" t="s">
        <v>12</v>
      </c>
      <c r="I715" s="5" t="s">
        <v>44</v>
      </c>
      <c r="J715" s="5" t="s">
        <v>4</v>
      </c>
      <c r="K715" s="5" t="s">
        <v>6</v>
      </c>
      <c r="L715" s="5" t="s">
        <v>12783</v>
      </c>
      <c r="M715" s="15" t="s">
        <v>91</v>
      </c>
      <c r="N715" s="15" t="s">
        <v>692</v>
      </c>
      <c r="O715" s="15" t="s">
        <v>21929</v>
      </c>
      <c r="P715" s="15" t="s">
        <v>1949</v>
      </c>
      <c r="Q715" s="15" t="s">
        <v>22807</v>
      </c>
      <c r="R715" s="15" t="s">
        <v>7027</v>
      </c>
      <c r="S715" s="15">
        <v>22494491</v>
      </c>
      <c r="T715" s="15"/>
      <c r="U715" s="15" t="s">
        <v>15969</v>
      </c>
      <c r="V715" s="15" t="s">
        <v>18669</v>
      </c>
      <c r="W715" s="4"/>
      <c r="X715" s="4" t="s">
        <v>41</v>
      </c>
      <c r="Y715" s="4" t="s">
        <v>1055</v>
      </c>
      <c r="Z715" s="4"/>
      <c r="AB715" s="25"/>
      <c r="AC715" s="25"/>
      <c r="AD715" s="25"/>
    </row>
    <row r="716" spans="1:30" x14ac:dyDescent="0.35">
      <c r="A716" s="15" t="s">
        <v>2202</v>
      </c>
      <c r="B716" s="15" t="s">
        <v>8688</v>
      </c>
      <c r="D716" s="15" t="s">
        <v>2141</v>
      </c>
      <c r="E716" s="15" t="s">
        <v>2142</v>
      </c>
      <c r="F716" s="15" t="s">
        <v>13275</v>
      </c>
      <c r="G716" s="5" t="s">
        <v>91</v>
      </c>
      <c r="H716" s="5" t="s">
        <v>6</v>
      </c>
      <c r="I716" s="5" t="s">
        <v>44</v>
      </c>
      <c r="J716" s="5" t="s">
        <v>2</v>
      </c>
      <c r="K716" s="5" t="s">
        <v>17</v>
      </c>
      <c r="L716" s="5" t="s">
        <v>12763</v>
      </c>
      <c r="M716" s="15" t="s">
        <v>91</v>
      </c>
      <c r="N716" s="15" t="s">
        <v>91</v>
      </c>
      <c r="O716" s="15" t="s">
        <v>1553</v>
      </c>
      <c r="P716" s="15" t="s">
        <v>2143</v>
      </c>
      <c r="Q716" s="15" t="s">
        <v>22807</v>
      </c>
      <c r="R716" s="15" t="s">
        <v>19975</v>
      </c>
      <c r="S716" s="15">
        <v>24401598</v>
      </c>
      <c r="T716" s="15">
        <v>24302825</v>
      </c>
      <c r="U716" s="15" t="s">
        <v>17569</v>
      </c>
      <c r="V716" s="15" t="s">
        <v>9778</v>
      </c>
      <c r="W716" s="4"/>
      <c r="X716" s="4" t="s">
        <v>41</v>
      </c>
      <c r="Y716" s="4" t="s">
        <v>1066</v>
      </c>
      <c r="Z716" s="4" t="s">
        <v>41</v>
      </c>
      <c r="AA716" s="4" t="s">
        <v>943</v>
      </c>
      <c r="AB716" s="25" t="s">
        <v>21118</v>
      </c>
      <c r="AC716" s="25"/>
      <c r="AD716" s="25"/>
    </row>
    <row r="717" spans="1:30" x14ac:dyDescent="0.35">
      <c r="A717" s="15" t="s">
        <v>2026</v>
      </c>
      <c r="B717" s="15" t="s">
        <v>2025</v>
      </c>
      <c r="D717" s="15" t="s">
        <v>2144</v>
      </c>
      <c r="E717" s="15" t="s">
        <v>2145</v>
      </c>
      <c r="F717" s="15" t="s">
        <v>8955</v>
      </c>
      <c r="G717" s="5" t="s">
        <v>91</v>
      </c>
      <c r="H717" s="5" t="s">
        <v>8</v>
      </c>
      <c r="I717" s="5" t="s">
        <v>44</v>
      </c>
      <c r="J717" s="5" t="s">
        <v>10</v>
      </c>
      <c r="K717" s="5" t="s">
        <v>5</v>
      </c>
      <c r="L717" s="5" t="s">
        <v>12816</v>
      </c>
      <c r="M717" s="15" t="s">
        <v>91</v>
      </c>
      <c r="N717" s="15" t="s">
        <v>589</v>
      </c>
      <c r="O717" s="15" t="s">
        <v>2111</v>
      </c>
      <c r="P717" s="15" t="s">
        <v>2146</v>
      </c>
      <c r="Q717" s="15" t="s">
        <v>22807</v>
      </c>
      <c r="R717" s="15" t="s">
        <v>23088</v>
      </c>
      <c r="S717" s="15">
        <v>24583223</v>
      </c>
      <c r="T717" s="15">
        <v>24583223</v>
      </c>
      <c r="U717" s="15" t="s">
        <v>19976</v>
      </c>
      <c r="V717" s="15" t="s">
        <v>2147</v>
      </c>
      <c r="W717" s="4"/>
      <c r="X717" s="4" t="s">
        <v>41</v>
      </c>
      <c r="Y717" s="4" t="s">
        <v>1044</v>
      </c>
      <c r="Z717" s="4" t="s">
        <v>41</v>
      </c>
      <c r="AA717" s="4" t="s">
        <v>7667</v>
      </c>
      <c r="AB717" s="25"/>
      <c r="AC717" s="25"/>
      <c r="AD717" s="25"/>
    </row>
    <row r="718" spans="1:30" x14ac:dyDescent="0.35">
      <c r="A718" s="15" t="s">
        <v>2351</v>
      </c>
      <c r="B718" s="15" t="s">
        <v>7074</v>
      </c>
      <c r="D718" s="15" t="s">
        <v>2148</v>
      </c>
      <c r="E718" s="15" t="s">
        <v>2149</v>
      </c>
      <c r="F718" s="15" t="s">
        <v>2123</v>
      </c>
      <c r="G718" s="5" t="s">
        <v>91</v>
      </c>
      <c r="H718" s="5" t="s">
        <v>6</v>
      </c>
      <c r="I718" s="5" t="s">
        <v>44</v>
      </c>
      <c r="J718" s="5" t="s">
        <v>2</v>
      </c>
      <c r="K718" s="5" t="s">
        <v>16</v>
      </c>
      <c r="L718" s="5" t="s">
        <v>12762</v>
      </c>
      <c r="M718" s="15" t="s">
        <v>91</v>
      </c>
      <c r="N718" s="15" t="s">
        <v>91</v>
      </c>
      <c r="O718" s="15" t="s">
        <v>2123</v>
      </c>
      <c r="P718" s="15" t="s">
        <v>2123</v>
      </c>
      <c r="Q718" s="15" t="s">
        <v>22807</v>
      </c>
      <c r="R718" s="15" t="s">
        <v>23089</v>
      </c>
      <c r="S718" s="15">
        <v>24877160</v>
      </c>
      <c r="T718" s="15"/>
      <c r="U718" s="15" t="s">
        <v>18670</v>
      </c>
      <c r="V718" s="15" t="s">
        <v>2325</v>
      </c>
      <c r="W718" s="4"/>
      <c r="X718" s="4" t="s">
        <v>41</v>
      </c>
      <c r="Y718" s="4" t="s">
        <v>1070</v>
      </c>
      <c r="Z718" s="4"/>
      <c r="AB718" s="25"/>
      <c r="AC718" s="25"/>
      <c r="AD718" s="25"/>
    </row>
    <row r="719" spans="1:30" x14ac:dyDescent="0.35">
      <c r="A719" s="15" t="s">
        <v>6485</v>
      </c>
      <c r="B719" s="15" t="s">
        <v>8207</v>
      </c>
      <c r="D719" s="15" t="s">
        <v>2150</v>
      </c>
      <c r="E719" s="15" t="s">
        <v>2151</v>
      </c>
      <c r="F719" s="15" t="s">
        <v>13276</v>
      </c>
      <c r="G719" s="5" t="s">
        <v>91</v>
      </c>
      <c r="H719" s="5" t="s">
        <v>6</v>
      </c>
      <c r="I719" s="5" t="s">
        <v>44</v>
      </c>
      <c r="J719" s="5" t="s">
        <v>2</v>
      </c>
      <c r="K719" s="5" t="s">
        <v>17</v>
      </c>
      <c r="L719" s="5" t="s">
        <v>12763</v>
      </c>
      <c r="M719" s="15" t="s">
        <v>91</v>
      </c>
      <c r="N719" s="15" t="s">
        <v>91</v>
      </c>
      <c r="O719" s="15" t="s">
        <v>1553</v>
      </c>
      <c r="P719" s="15" t="s">
        <v>2152</v>
      </c>
      <c r="Q719" s="15" t="s">
        <v>22807</v>
      </c>
      <c r="R719" s="15" t="s">
        <v>15939</v>
      </c>
      <c r="S719" s="15">
        <v>24333390</v>
      </c>
      <c r="T719" s="15">
        <v>24333390</v>
      </c>
      <c r="U719" s="15" t="s">
        <v>18671</v>
      </c>
      <c r="V719" s="15" t="s">
        <v>1064</v>
      </c>
      <c r="W719" s="4"/>
      <c r="X719" s="4" t="s">
        <v>41</v>
      </c>
      <c r="Y719" s="4" t="s">
        <v>1045</v>
      </c>
      <c r="Z719" s="4"/>
      <c r="AB719" s="25" t="s">
        <v>21118</v>
      </c>
      <c r="AC719" s="25"/>
      <c r="AD719" s="25"/>
    </row>
    <row r="720" spans="1:30" x14ac:dyDescent="0.35">
      <c r="A720" s="15" t="s">
        <v>2069</v>
      </c>
      <c r="B720" s="15" t="s">
        <v>783</v>
      </c>
      <c r="D720" s="15" t="s">
        <v>2153</v>
      </c>
      <c r="E720" s="15" t="s">
        <v>2154</v>
      </c>
      <c r="F720" s="15" t="s">
        <v>13277</v>
      </c>
      <c r="G720" s="5" t="s">
        <v>91</v>
      </c>
      <c r="H720" s="5" t="s">
        <v>4</v>
      </c>
      <c r="I720" s="5" t="s">
        <v>44</v>
      </c>
      <c r="J720" s="5" t="s">
        <v>2</v>
      </c>
      <c r="K720" s="5" t="s">
        <v>17</v>
      </c>
      <c r="L720" s="5" t="s">
        <v>12763</v>
      </c>
      <c r="M720" s="15" t="s">
        <v>91</v>
      </c>
      <c r="N720" s="15" t="s">
        <v>91</v>
      </c>
      <c r="O720" s="15" t="s">
        <v>1553</v>
      </c>
      <c r="P720" s="15" t="s">
        <v>1553</v>
      </c>
      <c r="Q720" s="15" t="s">
        <v>22807</v>
      </c>
      <c r="R720" s="15" t="s">
        <v>21221</v>
      </c>
      <c r="S720" s="15">
        <v>24332701</v>
      </c>
      <c r="T720" s="15">
        <v>24330078</v>
      </c>
      <c r="U720" s="15" t="s">
        <v>17570</v>
      </c>
      <c r="V720" s="15" t="s">
        <v>19355</v>
      </c>
      <c r="W720" s="4"/>
      <c r="X720" s="4" t="s">
        <v>41</v>
      </c>
      <c r="Y720" s="4" t="s">
        <v>1060</v>
      </c>
      <c r="Z720" s="4" t="s">
        <v>41</v>
      </c>
      <c r="AA720" s="4" t="s">
        <v>1291</v>
      </c>
      <c r="AB720" s="25"/>
      <c r="AC720" s="25"/>
      <c r="AD720" s="25"/>
    </row>
    <row r="721" spans="1:30" x14ac:dyDescent="0.35">
      <c r="A721" s="15" t="s">
        <v>2397</v>
      </c>
      <c r="B721" s="15" t="s">
        <v>2396</v>
      </c>
      <c r="D721" s="15" t="s">
        <v>2155</v>
      </c>
      <c r="E721" s="15" t="s">
        <v>2156</v>
      </c>
      <c r="F721" s="15" t="s">
        <v>2157</v>
      </c>
      <c r="G721" s="5" t="s">
        <v>91</v>
      </c>
      <c r="H721" s="5" t="s">
        <v>12</v>
      </c>
      <c r="I721" s="5" t="s">
        <v>44</v>
      </c>
      <c r="J721" s="5" t="s">
        <v>4</v>
      </c>
      <c r="K721" s="5" t="s">
        <v>6</v>
      </c>
      <c r="L721" s="5" t="s">
        <v>12783</v>
      </c>
      <c r="M721" s="15" t="s">
        <v>91</v>
      </c>
      <c r="N721" s="15" t="s">
        <v>692</v>
      </c>
      <c r="O721" s="15" t="s">
        <v>21929</v>
      </c>
      <c r="P721" s="15" t="s">
        <v>2158</v>
      </c>
      <c r="Q721" s="15" t="s">
        <v>22807</v>
      </c>
      <c r="R721" s="15" t="s">
        <v>21931</v>
      </c>
      <c r="S721" s="15">
        <v>24584021</v>
      </c>
      <c r="T721" s="15">
        <v>24584021</v>
      </c>
      <c r="U721" s="15" t="s">
        <v>15970</v>
      </c>
      <c r="V721" s="15" t="s">
        <v>484</v>
      </c>
      <c r="W721" s="4"/>
      <c r="X721" s="4" t="s">
        <v>41</v>
      </c>
      <c r="Y721" s="4" t="s">
        <v>466</v>
      </c>
      <c r="Z721" s="4"/>
      <c r="AB721" s="25" t="s">
        <v>21118</v>
      </c>
      <c r="AC721" s="25"/>
      <c r="AD721" s="25"/>
    </row>
    <row r="722" spans="1:30" x14ac:dyDescent="0.35">
      <c r="A722" s="15" t="s">
        <v>6508</v>
      </c>
      <c r="B722" s="15" t="s">
        <v>7417</v>
      </c>
      <c r="D722" s="15" t="s">
        <v>2159</v>
      </c>
      <c r="E722" s="15" t="s">
        <v>2160</v>
      </c>
      <c r="F722" s="15" t="s">
        <v>2161</v>
      </c>
      <c r="G722" s="5" t="s">
        <v>91</v>
      </c>
      <c r="H722" s="5" t="s">
        <v>6</v>
      </c>
      <c r="I722" s="5" t="s">
        <v>44</v>
      </c>
      <c r="J722" s="5" t="s">
        <v>2</v>
      </c>
      <c r="K722" s="5" t="s">
        <v>3</v>
      </c>
      <c r="L722" s="5" t="s">
        <v>12753</v>
      </c>
      <c r="M722" s="15" t="s">
        <v>91</v>
      </c>
      <c r="N722" s="15" t="s">
        <v>91</v>
      </c>
      <c r="O722" s="15" t="s">
        <v>42</v>
      </c>
      <c r="P722" s="15" t="s">
        <v>2161</v>
      </c>
      <c r="Q722" s="15" t="s">
        <v>22807</v>
      </c>
      <c r="R722" s="15" t="s">
        <v>23090</v>
      </c>
      <c r="S722" s="15">
        <v>24332320</v>
      </c>
      <c r="T722" s="15">
        <v>24330027</v>
      </c>
      <c r="U722" s="15" t="s">
        <v>19356</v>
      </c>
      <c r="V722" s="15" t="s">
        <v>19357</v>
      </c>
      <c r="W722" s="4"/>
      <c r="X722" s="4" t="s">
        <v>41</v>
      </c>
      <c r="Y722" s="4" t="s">
        <v>924</v>
      </c>
      <c r="Z722" s="4" t="s">
        <v>41</v>
      </c>
      <c r="AA722" s="4" t="s">
        <v>808</v>
      </c>
      <c r="AB722" s="25"/>
      <c r="AC722" s="25"/>
      <c r="AD722" s="25"/>
    </row>
    <row r="723" spans="1:30" x14ac:dyDescent="0.35">
      <c r="A723" s="15" t="s">
        <v>6613</v>
      </c>
      <c r="B723" s="15" t="s">
        <v>7528</v>
      </c>
      <c r="D723" s="15" t="s">
        <v>2162</v>
      </c>
      <c r="E723" s="15" t="s">
        <v>2163</v>
      </c>
      <c r="F723" s="15" t="s">
        <v>2164</v>
      </c>
      <c r="G723" s="5" t="s">
        <v>91</v>
      </c>
      <c r="H723" s="5" t="s">
        <v>6</v>
      </c>
      <c r="I723" s="5" t="s">
        <v>44</v>
      </c>
      <c r="J723" s="5" t="s">
        <v>2</v>
      </c>
      <c r="K723" s="5" t="s">
        <v>18</v>
      </c>
      <c r="L723" s="5" t="s">
        <v>12764</v>
      </c>
      <c r="M723" s="15" t="s">
        <v>91</v>
      </c>
      <c r="N723" s="15" t="s">
        <v>91</v>
      </c>
      <c r="O723" s="15" t="s">
        <v>2134</v>
      </c>
      <c r="P723" s="15" t="s">
        <v>2165</v>
      </c>
      <c r="Q723" s="15" t="s">
        <v>22807</v>
      </c>
      <c r="R723" s="15" t="s">
        <v>23091</v>
      </c>
      <c r="S723" s="15">
        <v>24876104</v>
      </c>
      <c r="T723" s="15">
        <v>24846104</v>
      </c>
      <c r="U723" s="15" t="s">
        <v>14699</v>
      </c>
      <c r="V723" s="15" t="s">
        <v>9744</v>
      </c>
      <c r="W723" s="4"/>
      <c r="X723" s="4" t="s">
        <v>41</v>
      </c>
      <c r="Y723" s="4" t="s">
        <v>595</v>
      </c>
      <c r="Z723" s="4" t="s">
        <v>41</v>
      </c>
      <c r="AA723" s="4" t="s">
        <v>8679</v>
      </c>
      <c r="AB723" s="25"/>
      <c r="AC723" s="25"/>
      <c r="AD723" s="25"/>
    </row>
    <row r="724" spans="1:30" x14ac:dyDescent="0.35">
      <c r="A724" s="15" t="s">
        <v>2109</v>
      </c>
      <c r="B724" s="15" t="s">
        <v>837</v>
      </c>
      <c r="D724" s="15" t="s">
        <v>2166</v>
      </c>
      <c r="E724" s="15" t="s">
        <v>2167</v>
      </c>
      <c r="F724" s="15" t="s">
        <v>13278</v>
      </c>
      <c r="G724" s="5" t="s">
        <v>91</v>
      </c>
      <c r="H724" s="5" t="s">
        <v>6</v>
      </c>
      <c r="I724" s="5" t="s">
        <v>44</v>
      </c>
      <c r="J724" s="5" t="s">
        <v>2</v>
      </c>
      <c r="K724" s="5" t="s">
        <v>3</v>
      </c>
      <c r="L724" s="5" t="s">
        <v>12753</v>
      </c>
      <c r="M724" s="15" t="s">
        <v>91</v>
      </c>
      <c r="N724" s="15" t="s">
        <v>91</v>
      </c>
      <c r="O724" s="15" t="s">
        <v>42</v>
      </c>
      <c r="P724" s="15" t="s">
        <v>42</v>
      </c>
      <c r="Q724" s="15" t="s">
        <v>22807</v>
      </c>
      <c r="R724" s="15" t="s">
        <v>9718</v>
      </c>
      <c r="S724" s="15">
        <v>24332852</v>
      </c>
      <c r="T724" s="15">
        <v>24332852</v>
      </c>
      <c r="U724" s="15" t="s">
        <v>14700</v>
      </c>
      <c r="V724" s="15" t="s">
        <v>9719</v>
      </c>
      <c r="W724" s="4"/>
      <c r="X724" s="4" t="s">
        <v>41</v>
      </c>
      <c r="Y724" s="4" t="s">
        <v>60</v>
      </c>
      <c r="Z724" s="4" t="s">
        <v>41</v>
      </c>
      <c r="AA724" s="4" t="s">
        <v>8646</v>
      </c>
      <c r="AB724" s="25"/>
      <c r="AC724" s="25"/>
      <c r="AD724" s="25"/>
    </row>
    <row r="725" spans="1:30" x14ac:dyDescent="0.35">
      <c r="A725" s="15" t="s">
        <v>2354</v>
      </c>
      <c r="B725" s="15" t="s">
        <v>7075</v>
      </c>
      <c r="D725" s="15" t="s">
        <v>7359</v>
      </c>
      <c r="E725" s="15" t="s">
        <v>7048</v>
      </c>
      <c r="F725" s="15" t="s">
        <v>7050</v>
      </c>
      <c r="G725" s="5" t="s">
        <v>91</v>
      </c>
      <c r="H725" s="5" t="s">
        <v>6</v>
      </c>
      <c r="I725" s="5" t="s">
        <v>44</v>
      </c>
      <c r="J725" s="5" t="s">
        <v>2</v>
      </c>
      <c r="K725" s="5" t="s">
        <v>16</v>
      </c>
      <c r="L725" s="5" t="s">
        <v>12762</v>
      </c>
      <c r="M725" s="15" t="s">
        <v>91</v>
      </c>
      <c r="N725" s="15" t="s">
        <v>91</v>
      </c>
      <c r="O725" s="15" t="s">
        <v>2123</v>
      </c>
      <c r="P725" s="15" t="s">
        <v>7051</v>
      </c>
      <c r="Q725" s="15" t="s">
        <v>22807</v>
      </c>
      <c r="R725" s="15" t="s">
        <v>18672</v>
      </c>
      <c r="S725" s="15">
        <v>24875522</v>
      </c>
      <c r="T725" s="15">
        <v>24875522</v>
      </c>
      <c r="U725" s="15" t="s">
        <v>19358</v>
      </c>
      <c r="V725" s="15" t="s">
        <v>9772</v>
      </c>
      <c r="W725" s="4"/>
      <c r="X725" s="4" t="s">
        <v>41</v>
      </c>
      <c r="Y725" s="4" t="s">
        <v>7049</v>
      </c>
      <c r="Z725" s="4"/>
      <c r="AB725" s="25"/>
      <c r="AC725" s="25"/>
      <c r="AD725" s="25"/>
    </row>
    <row r="726" spans="1:30" x14ac:dyDescent="0.35">
      <c r="A726" s="15" t="s">
        <v>2168</v>
      </c>
      <c r="B726" s="15" t="s">
        <v>8747</v>
      </c>
      <c r="D726" s="15" t="s">
        <v>8747</v>
      </c>
      <c r="E726" s="15" t="s">
        <v>2168</v>
      </c>
      <c r="F726" s="15" t="s">
        <v>13279</v>
      </c>
      <c r="G726" s="5" t="s">
        <v>91</v>
      </c>
      <c r="H726" s="5" t="s">
        <v>12</v>
      </c>
      <c r="I726" s="5" t="s">
        <v>44</v>
      </c>
      <c r="J726" s="5" t="s">
        <v>4</v>
      </c>
      <c r="K726" s="5" t="s">
        <v>8</v>
      </c>
      <c r="L726" s="5" t="s">
        <v>12784</v>
      </c>
      <c r="M726" s="15" t="s">
        <v>91</v>
      </c>
      <c r="N726" s="15" t="s">
        <v>692</v>
      </c>
      <c r="O726" s="15" t="s">
        <v>2180</v>
      </c>
      <c r="P726" s="15" t="s">
        <v>2169</v>
      </c>
      <c r="Q726" s="15" t="s">
        <v>22807</v>
      </c>
      <c r="R726" s="15" t="s">
        <v>23092</v>
      </c>
      <c r="S726" s="15">
        <v>24443493</v>
      </c>
      <c r="T726" s="15">
        <v>24443493</v>
      </c>
      <c r="U726" s="15" t="s">
        <v>17571</v>
      </c>
      <c r="V726" s="15" t="s">
        <v>9682</v>
      </c>
      <c r="W726" s="4"/>
      <c r="X726" s="4" t="s">
        <v>41</v>
      </c>
      <c r="Y726" s="4" t="s">
        <v>1088</v>
      </c>
      <c r="Z726" s="4"/>
      <c r="AB726" s="25" t="s">
        <v>21118</v>
      </c>
      <c r="AC726" s="25"/>
      <c r="AD726" s="25"/>
    </row>
    <row r="727" spans="1:30" x14ac:dyDescent="0.35">
      <c r="A727" s="15" t="s">
        <v>6594</v>
      </c>
      <c r="B727" s="15" t="s">
        <v>7470</v>
      </c>
      <c r="D727" s="15" t="s">
        <v>1058</v>
      </c>
      <c r="E727" s="15" t="s">
        <v>2171</v>
      </c>
      <c r="F727" s="15" t="s">
        <v>14391</v>
      </c>
      <c r="G727" s="5" t="s">
        <v>91</v>
      </c>
      <c r="H727" s="5" t="s">
        <v>7</v>
      </c>
      <c r="I727" s="5" t="s">
        <v>44</v>
      </c>
      <c r="J727" s="5" t="s">
        <v>4</v>
      </c>
      <c r="K727" s="5" t="s">
        <v>5</v>
      </c>
      <c r="L727" s="5" t="s">
        <v>12782</v>
      </c>
      <c r="M727" s="15" t="s">
        <v>91</v>
      </c>
      <c r="N727" s="15" t="s">
        <v>692</v>
      </c>
      <c r="O727" s="15" t="s">
        <v>2172</v>
      </c>
      <c r="P727" s="15" t="s">
        <v>2061</v>
      </c>
      <c r="Q727" s="15" t="s">
        <v>22807</v>
      </c>
      <c r="R727" s="15" t="s">
        <v>19986</v>
      </c>
      <c r="S727" s="15">
        <v>24955191</v>
      </c>
      <c r="T727" s="15">
        <v>24955191</v>
      </c>
      <c r="U727" s="15" t="s">
        <v>15971</v>
      </c>
      <c r="V727" s="15" t="s">
        <v>7026</v>
      </c>
      <c r="W727" s="4"/>
      <c r="X727" s="4" t="s">
        <v>41</v>
      </c>
      <c r="Y727" s="4" t="s">
        <v>1093</v>
      </c>
      <c r="Z727" s="4"/>
      <c r="AB727" s="25"/>
      <c r="AC727" s="25"/>
      <c r="AD727" s="25"/>
    </row>
    <row r="728" spans="1:30" x14ac:dyDescent="0.35">
      <c r="A728" s="15" t="s">
        <v>6590</v>
      </c>
      <c r="B728" s="15" t="s">
        <v>7561</v>
      </c>
      <c r="D728" s="15" t="s">
        <v>2173</v>
      </c>
      <c r="E728" s="15" t="s">
        <v>2174</v>
      </c>
      <c r="F728" s="15" t="s">
        <v>2175</v>
      </c>
      <c r="G728" s="5" t="s">
        <v>91</v>
      </c>
      <c r="H728" s="5" t="s">
        <v>12</v>
      </c>
      <c r="I728" s="5" t="s">
        <v>44</v>
      </c>
      <c r="J728" s="5" t="s">
        <v>4</v>
      </c>
      <c r="K728" s="5" t="s">
        <v>4</v>
      </c>
      <c r="L728" s="5" t="s">
        <v>12781</v>
      </c>
      <c r="M728" s="15" t="s">
        <v>91</v>
      </c>
      <c r="N728" s="15" t="s">
        <v>692</v>
      </c>
      <c r="O728" s="15" t="s">
        <v>42</v>
      </c>
      <c r="P728" s="15" t="s">
        <v>2176</v>
      </c>
      <c r="Q728" s="15" t="s">
        <v>22807</v>
      </c>
      <c r="R728" s="15" t="s">
        <v>19972</v>
      </c>
      <c r="S728" s="15">
        <v>24447838</v>
      </c>
      <c r="T728" s="15">
        <v>24447838</v>
      </c>
      <c r="U728" s="15" t="s">
        <v>7065</v>
      </c>
      <c r="V728" s="15" t="s">
        <v>222</v>
      </c>
      <c r="W728" s="4"/>
      <c r="X728" s="4" t="s">
        <v>41</v>
      </c>
      <c r="Y728" s="4" t="s">
        <v>2177</v>
      </c>
      <c r="Z728" s="4"/>
      <c r="AB728" s="25" t="s">
        <v>21118</v>
      </c>
      <c r="AC728" s="25"/>
      <c r="AD728" s="25"/>
    </row>
    <row r="729" spans="1:30" x14ac:dyDescent="0.35">
      <c r="A729" s="15" t="s">
        <v>2035</v>
      </c>
      <c r="B729" s="15" t="s">
        <v>2034</v>
      </c>
      <c r="D729" s="15" t="s">
        <v>2178</v>
      </c>
      <c r="E729" s="15" t="s">
        <v>2179</v>
      </c>
      <c r="F729" s="15" t="s">
        <v>2180</v>
      </c>
      <c r="G729" s="5" t="s">
        <v>91</v>
      </c>
      <c r="H729" s="5" t="s">
        <v>12</v>
      </c>
      <c r="I729" s="5" t="s">
        <v>44</v>
      </c>
      <c r="J729" s="5" t="s">
        <v>4</v>
      </c>
      <c r="K729" s="5" t="s">
        <v>8</v>
      </c>
      <c r="L729" s="5" t="s">
        <v>12784</v>
      </c>
      <c r="M729" s="15" t="s">
        <v>91</v>
      </c>
      <c r="N729" s="15" t="s">
        <v>692</v>
      </c>
      <c r="O729" s="15" t="s">
        <v>2180</v>
      </c>
      <c r="P729" s="15" t="s">
        <v>2180</v>
      </c>
      <c r="Q729" s="15" t="s">
        <v>22807</v>
      </c>
      <c r="R729" s="15" t="s">
        <v>23093</v>
      </c>
      <c r="S729" s="15">
        <v>24941744</v>
      </c>
      <c r="T729" s="15">
        <v>24941744</v>
      </c>
      <c r="U729" s="15" t="s">
        <v>15972</v>
      </c>
      <c r="V729" s="15" t="s">
        <v>3148</v>
      </c>
      <c r="W729" s="4"/>
      <c r="X729" s="4" t="s">
        <v>41</v>
      </c>
      <c r="Y729" s="4" t="s">
        <v>283</v>
      </c>
      <c r="Z729" s="4"/>
      <c r="AB729" s="25"/>
      <c r="AC729" s="25"/>
      <c r="AD729" s="25"/>
    </row>
    <row r="730" spans="1:30" x14ac:dyDescent="0.35">
      <c r="A730" s="15" t="s">
        <v>6506</v>
      </c>
      <c r="B730" s="15" t="s">
        <v>8216</v>
      </c>
      <c r="D730" s="15" t="s">
        <v>2183</v>
      </c>
      <c r="E730" s="15" t="s">
        <v>2184</v>
      </c>
      <c r="F730" s="15" t="s">
        <v>2185</v>
      </c>
      <c r="G730" s="5" t="s">
        <v>91</v>
      </c>
      <c r="H730" s="5" t="s">
        <v>7</v>
      </c>
      <c r="I730" s="5" t="s">
        <v>44</v>
      </c>
      <c r="J730" s="5" t="s">
        <v>4</v>
      </c>
      <c r="K730" s="5" t="s">
        <v>3</v>
      </c>
      <c r="L730" s="5" t="s">
        <v>12780</v>
      </c>
      <c r="M730" s="15" t="s">
        <v>91</v>
      </c>
      <c r="N730" s="15" t="s">
        <v>692</v>
      </c>
      <c r="O730" s="15" t="s">
        <v>278</v>
      </c>
      <c r="P730" s="15" t="s">
        <v>2186</v>
      </c>
      <c r="Q730" s="15" t="s">
        <v>22807</v>
      </c>
      <c r="R730" s="15" t="s">
        <v>21222</v>
      </c>
      <c r="S730" s="15">
        <v>24941614</v>
      </c>
      <c r="T730" s="15">
        <v>24941614</v>
      </c>
      <c r="U730" s="15" t="s">
        <v>15973</v>
      </c>
      <c r="V730" s="15" t="s">
        <v>9710</v>
      </c>
      <c r="W730" s="4"/>
      <c r="X730" s="4" t="s">
        <v>41</v>
      </c>
      <c r="Y730" s="4" t="s">
        <v>1098</v>
      </c>
      <c r="Z730" s="4"/>
      <c r="AB730" s="25"/>
      <c r="AC730" s="25"/>
      <c r="AD730" s="25"/>
    </row>
    <row r="731" spans="1:30" x14ac:dyDescent="0.35">
      <c r="A731" s="15" t="s">
        <v>2017</v>
      </c>
      <c r="B731" s="15" t="s">
        <v>2016</v>
      </c>
      <c r="D731" s="15" t="s">
        <v>2188</v>
      </c>
      <c r="E731" s="15" t="s">
        <v>2189</v>
      </c>
      <c r="F731" s="15" t="s">
        <v>2190</v>
      </c>
      <c r="G731" s="5" t="s">
        <v>91</v>
      </c>
      <c r="H731" s="5" t="s">
        <v>12</v>
      </c>
      <c r="I731" s="5" t="s">
        <v>44</v>
      </c>
      <c r="J731" s="5" t="s">
        <v>4</v>
      </c>
      <c r="K731" s="5" t="s">
        <v>8</v>
      </c>
      <c r="L731" s="5" t="s">
        <v>12784</v>
      </c>
      <c r="M731" s="15" t="s">
        <v>91</v>
      </c>
      <c r="N731" s="15" t="s">
        <v>692</v>
      </c>
      <c r="O731" s="15" t="s">
        <v>2180</v>
      </c>
      <c r="P731" s="15" t="s">
        <v>2191</v>
      </c>
      <c r="Q731" s="15" t="s">
        <v>22807</v>
      </c>
      <c r="R731" s="15" t="s">
        <v>15974</v>
      </c>
      <c r="S731" s="15">
        <v>24944812</v>
      </c>
      <c r="T731" s="15">
        <v>24944812</v>
      </c>
      <c r="U731" s="15" t="s">
        <v>15975</v>
      </c>
      <c r="V731" s="15" t="s">
        <v>7028</v>
      </c>
      <c r="W731" s="4"/>
      <c r="X731" s="4" t="s">
        <v>41</v>
      </c>
      <c r="Y731" s="4" t="s">
        <v>1106</v>
      </c>
      <c r="Z731" s="4"/>
      <c r="AB731" s="25"/>
      <c r="AC731" s="25"/>
      <c r="AD731" s="25"/>
    </row>
    <row r="732" spans="1:30" x14ac:dyDescent="0.35">
      <c r="A732" s="15" t="s">
        <v>5025</v>
      </c>
      <c r="B732" s="15" t="s">
        <v>5024</v>
      </c>
      <c r="D732" s="15" t="s">
        <v>1545</v>
      </c>
      <c r="E732" s="15" t="s">
        <v>2193</v>
      </c>
      <c r="F732" s="15" t="s">
        <v>2194</v>
      </c>
      <c r="G732" s="5" t="s">
        <v>91</v>
      </c>
      <c r="H732" s="5" t="s">
        <v>12</v>
      </c>
      <c r="I732" s="5" t="s">
        <v>44</v>
      </c>
      <c r="J732" s="5" t="s">
        <v>4</v>
      </c>
      <c r="K732" s="5" t="s">
        <v>2</v>
      </c>
      <c r="L732" s="5" t="s">
        <v>12779</v>
      </c>
      <c r="M732" s="15" t="s">
        <v>91</v>
      </c>
      <c r="N732" s="15" t="s">
        <v>692</v>
      </c>
      <c r="O732" s="15" t="s">
        <v>692</v>
      </c>
      <c r="P732" s="15" t="s">
        <v>699</v>
      </c>
      <c r="Q732" s="15" t="s">
        <v>22807</v>
      </c>
      <c r="R732" s="15" t="s">
        <v>23094</v>
      </c>
      <c r="S732" s="15">
        <v>24946754</v>
      </c>
      <c r="T732" s="15">
        <v>24946754</v>
      </c>
      <c r="U732" s="15" t="s">
        <v>15976</v>
      </c>
      <c r="V732" s="15" t="s">
        <v>23095</v>
      </c>
      <c r="W732" s="4"/>
      <c r="X732" s="4" t="s">
        <v>41</v>
      </c>
      <c r="Y732" s="4" t="s">
        <v>922</v>
      </c>
      <c r="Z732" s="4"/>
      <c r="AB732" s="25"/>
      <c r="AC732" s="25"/>
      <c r="AD732" s="25"/>
    </row>
    <row r="733" spans="1:30" x14ac:dyDescent="0.35">
      <c r="A733" s="15" t="s">
        <v>5228</v>
      </c>
      <c r="B733" s="15" t="s">
        <v>2630</v>
      </c>
      <c r="D733" s="15" t="s">
        <v>2195</v>
      </c>
      <c r="E733" s="15" t="s">
        <v>2196</v>
      </c>
      <c r="F733" s="15" t="s">
        <v>2197</v>
      </c>
      <c r="G733" s="5" t="s">
        <v>91</v>
      </c>
      <c r="H733" s="5" t="s">
        <v>12</v>
      </c>
      <c r="I733" s="5" t="s">
        <v>44</v>
      </c>
      <c r="J733" s="5" t="s">
        <v>4</v>
      </c>
      <c r="K733" s="5" t="s">
        <v>2</v>
      </c>
      <c r="L733" s="5" t="s">
        <v>12779</v>
      </c>
      <c r="M733" s="15" t="s">
        <v>91</v>
      </c>
      <c r="N733" s="15" t="s">
        <v>692</v>
      </c>
      <c r="O733" s="15" t="s">
        <v>692</v>
      </c>
      <c r="P733" s="15" t="s">
        <v>2198</v>
      </c>
      <c r="Q733" s="15" t="s">
        <v>22807</v>
      </c>
      <c r="R733" s="15" t="s">
        <v>21932</v>
      </c>
      <c r="S733" s="15">
        <v>24943303</v>
      </c>
      <c r="T733" s="15">
        <v>24943303</v>
      </c>
      <c r="U733" s="15" t="s">
        <v>15977</v>
      </c>
      <c r="V733" s="15" t="s">
        <v>537</v>
      </c>
      <c r="W733" s="4"/>
      <c r="X733" s="4" t="s">
        <v>41</v>
      </c>
      <c r="Y733" s="4" t="s">
        <v>680</v>
      </c>
      <c r="Z733" s="4"/>
      <c r="AB733" s="25"/>
      <c r="AC733" s="25"/>
      <c r="AD733" s="25"/>
    </row>
    <row r="734" spans="1:30" x14ac:dyDescent="0.35">
      <c r="A734" s="15" t="s">
        <v>8217</v>
      </c>
      <c r="B734" s="15" t="s">
        <v>2400</v>
      </c>
      <c r="D734" s="15" t="s">
        <v>2199</v>
      </c>
      <c r="E734" s="15" t="s">
        <v>2200</v>
      </c>
      <c r="F734" s="15" t="s">
        <v>550</v>
      </c>
      <c r="G734" s="5" t="s">
        <v>91</v>
      </c>
      <c r="H734" s="5" t="s">
        <v>7</v>
      </c>
      <c r="I734" s="5" t="s">
        <v>44</v>
      </c>
      <c r="J734" s="5" t="s">
        <v>4</v>
      </c>
      <c r="K734" s="5" t="s">
        <v>3</v>
      </c>
      <c r="L734" s="5" t="s">
        <v>12780</v>
      </c>
      <c r="M734" s="15" t="s">
        <v>91</v>
      </c>
      <c r="N734" s="15" t="s">
        <v>692</v>
      </c>
      <c r="O734" s="15" t="s">
        <v>278</v>
      </c>
      <c r="P734" s="15" t="s">
        <v>550</v>
      </c>
      <c r="Q734" s="15" t="s">
        <v>22807</v>
      </c>
      <c r="R734" s="15" t="s">
        <v>23096</v>
      </c>
      <c r="S734" s="15">
        <v>24947590</v>
      </c>
      <c r="T734" s="15">
        <v>24947590</v>
      </c>
      <c r="U734" s="15" t="s">
        <v>14701</v>
      </c>
      <c r="V734" s="15" t="s">
        <v>23097</v>
      </c>
      <c r="W734" s="4"/>
      <c r="X734" s="4" t="s">
        <v>41</v>
      </c>
      <c r="Y734" s="4" t="s">
        <v>2201</v>
      </c>
      <c r="Z734" s="4"/>
      <c r="AB734" s="25"/>
      <c r="AC734" s="25"/>
      <c r="AD734" s="25"/>
    </row>
    <row r="735" spans="1:30" x14ac:dyDescent="0.35">
      <c r="A735" s="15" t="s">
        <v>2285</v>
      </c>
      <c r="B735" s="15" t="s">
        <v>2284</v>
      </c>
      <c r="D735" s="15" t="s">
        <v>8688</v>
      </c>
      <c r="E735" s="15" t="s">
        <v>2202</v>
      </c>
      <c r="F735" s="15" t="s">
        <v>2203</v>
      </c>
      <c r="G735" s="5" t="s">
        <v>91</v>
      </c>
      <c r="H735" s="5" t="s">
        <v>7</v>
      </c>
      <c r="I735" s="5" t="s">
        <v>44</v>
      </c>
      <c r="J735" s="5" t="s">
        <v>4</v>
      </c>
      <c r="K735" s="5" t="s">
        <v>5</v>
      </c>
      <c r="L735" s="5" t="s">
        <v>12782</v>
      </c>
      <c r="M735" s="15" t="s">
        <v>91</v>
      </c>
      <c r="N735" s="15" t="s">
        <v>692</v>
      </c>
      <c r="O735" s="15" t="s">
        <v>2172</v>
      </c>
      <c r="P735" s="15" t="s">
        <v>2204</v>
      </c>
      <c r="Q735" s="15" t="s">
        <v>22807</v>
      </c>
      <c r="R735" s="15" t="s">
        <v>19014</v>
      </c>
      <c r="S735" s="15">
        <v>24441104</v>
      </c>
      <c r="T735" s="15">
        <v>24441104</v>
      </c>
      <c r="U735" s="15" t="s">
        <v>15978</v>
      </c>
      <c r="V735" s="15" t="s">
        <v>6991</v>
      </c>
      <c r="W735" s="4"/>
      <c r="X735" s="4" t="s">
        <v>41</v>
      </c>
      <c r="Y735" s="4" t="s">
        <v>1083</v>
      </c>
      <c r="Z735" s="4"/>
      <c r="AB735" s="25"/>
      <c r="AC735" s="25"/>
      <c r="AD735" s="25"/>
    </row>
    <row r="736" spans="1:30" x14ac:dyDescent="0.35">
      <c r="A736" s="15" t="s">
        <v>1997</v>
      </c>
      <c r="B736" s="15" t="s">
        <v>7061</v>
      </c>
      <c r="D736" s="15" t="s">
        <v>7064</v>
      </c>
      <c r="E736" s="15" t="s">
        <v>2205</v>
      </c>
      <c r="F736" s="15" t="s">
        <v>2206</v>
      </c>
      <c r="G736" s="5" t="s">
        <v>91</v>
      </c>
      <c r="H736" s="5" t="s">
        <v>7</v>
      </c>
      <c r="I736" s="5" t="s">
        <v>44</v>
      </c>
      <c r="J736" s="5" t="s">
        <v>4</v>
      </c>
      <c r="K736" s="5" t="s">
        <v>5</v>
      </c>
      <c r="L736" s="5" t="s">
        <v>12782</v>
      </c>
      <c r="M736" s="15" t="s">
        <v>91</v>
      </c>
      <c r="N736" s="15" t="s">
        <v>692</v>
      </c>
      <c r="O736" s="15" t="s">
        <v>2172</v>
      </c>
      <c r="P736" s="15" t="s">
        <v>59</v>
      </c>
      <c r="Q736" s="15" t="s">
        <v>22807</v>
      </c>
      <c r="R736" s="15" t="s">
        <v>21223</v>
      </c>
      <c r="S736" s="15">
        <v>24448584</v>
      </c>
      <c r="T736" s="15">
        <v>24448584</v>
      </c>
      <c r="U736" s="15" t="s">
        <v>15979</v>
      </c>
      <c r="V736" s="15" t="s">
        <v>9760</v>
      </c>
      <c r="W736" s="4"/>
      <c r="X736" s="4" t="s">
        <v>41</v>
      </c>
      <c r="Y736" s="4" t="s">
        <v>1844</v>
      </c>
      <c r="Z736" s="4"/>
      <c r="AB736" s="25"/>
      <c r="AC736" s="25"/>
      <c r="AD736" s="25"/>
    </row>
    <row r="737" spans="1:30" x14ac:dyDescent="0.35">
      <c r="A737" s="15" t="s">
        <v>1983</v>
      </c>
      <c r="B737" s="15" t="s">
        <v>965</v>
      </c>
      <c r="D737" s="15" t="s">
        <v>2059</v>
      </c>
      <c r="E737" s="15" t="s">
        <v>2208</v>
      </c>
      <c r="F737" s="15" t="s">
        <v>507</v>
      </c>
      <c r="G737" s="5" t="s">
        <v>91</v>
      </c>
      <c r="H737" s="5" t="s">
        <v>7</v>
      </c>
      <c r="I737" s="5" t="s">
        <v>44</v>
      </c>
      <c r="J737" s="5" t="s">
        <v>4</v>
      </c>
      <c r="K737" s="5" t="s">
        <v>3</v>
      </c>
      <c r="L737" s="5" t="s">
        <v>12780</v>
      </c>
      <c r="M737" s="15" t="s">
        <v>91</v>
      </c>
      <c r="N737" s="15" t="s">
        <v>692</v>
      </c>
      <c r="O737" s="15" t="s">
        <v>278</v>
      </c>
      <c r="P737" s="15" t="s">
        <v>2209</v>
      </c>
      <c r="Q737" s="15" t="s">
        <v>22807</v>
      </c>
      <c r="R737" s="15" t="s">
        <v>15983</v>
      </c>
      <c r="S737" s="15">
        <v>24944342</v>
      </c>
      <c r="T737" s="15">
        <v>24944342</v>
      </c>
      <c r="U737" s="15" t="s">
        <v>21224</v>
      </c>
      <c r="V737" s="15" t="s">
        <v>21225</v>
      </c>
      <c r="W737" s="4"/>
      <c r="X737" s="4" t="s">
        <v>41</v>
      </c>
      <c r="Y737" s="4" t="s">
        <v>1050</v>
      </c>
      <c r="Z737" s="4"/>
      <c r="AB737" s="25"/>
      <c r="AC737" s="25"/>
      <c r="AD737" s="25"/>
    </row>
    <row r="738" spans="1:30" x14ac:dyDescent="0.35">
      <c r="A738" s="15" t="s">
        <v>2264</v>
      </c>
      <c r="B738" s="15" t="s">
        <v>2263</v>
      </c>
      <c r="D738" s="15" t="s">
        <v>8555</v>
      </c>
      <c r="E738" s="15" t="s">
        <v>2211</v>
      </c>
      <c r="F738" s="15" t="s">
        <v>706</v>
      </c>
      <c r="G738" s="5" t="s">
        <v>91</v>
      </c>
      <c r="H738" s="5" t="s">
        <v>12</v>
      </c>
      <c r="I738" s="5" t="s">
        <v>44</v>
      </c>
      <c r="J738" s="5" t="s">
        <v>4</v>
      </c>
      <c r="K738" s="5" t="s">
        <v>2</v>
      </c>
      <c r="L738" s="5" t="s">
        <v>12779</v>
      </c>
      <c r="M738" s="15" t="s">
        <v>91</v>
      </c>
      <c r="N738" s="15" t="s">
        <v>692</v>
      </c>
      <c r="O738" s="15" t="s">
        <v>692</v>
      </c>
      <c r="P738" s="15" t="s">
        <v>692</v>
      </c>
      <c r="Q738" s="15" t="s">
        <v>24633</v>
      </c>
      <c r="R738" s="15" t="s">
        <v>21933</v>
      </c>
      <c r="S738" s="15">
        <v>24942422</v>
      </c>
      <c r="T738" s="15">
        <v>24942344</v>
      </c>
      <c r="U738" s="15" t="s">
        <v>21226</v>
      </c>
      <c r="V738" s="15" t="s">
        <v>9677</v>
      </c>
      <c r="W738" s="4"/>
      <c r="X738" s="4" t="s">
        <v>41</v>
      </c>
      <c r="Y738" s="4" t="s">
        <v>1076</v>
      </c>
      <c r="Z738" s="4"/>
      <c r="AB738" s="25"/>
      <c r="AC738" s="25"/>
      <c r="AD738" s="25"/>
    </row>
    <row r="739" spans="1:30" x14ac:dyDescent="0.35">
      <c r="A739" s="15" t="s">
        <v>2099</v>
      </c>
      <c r="B739" s="15" t="s">
        <v>8082</v>
      </c>
      <c r="D739" s="15" t="s">
        <v>2212</v>
      </c>
      <c r="E739" s="15" t="s">
        <v>2213</v>
      </c>
      <c r="F739" s="15" t="s">
        <v>9090</v>
      </c>
      <c r="G739" s="5" t="s">
        <v>91</v>
      </c>
      <c r="H739" s="5" t="s">
        <v>12</v>
      </c>
      <c r="I739" s="5" t="s">
        <v>44</v>
      </c>
      <c r="J739" s="5" t="s">
        <v>4</v>
      </c>
      <c r="K739" s="5" t="s">
        <v>8</v>
      </c>
      <c r="L739" s="5" t="s">
        <v>12784</v>
      </c>
      <c r="M739" s="15" t="s">
        <v>91</v>
      </c>
      <c r="N739" s="15" t="s">
        <v>692</v>
      </c>
      <c r="O739" s="15" t="s">
        <v>2180</v>
      </c>
      <c r="P739" s="15" t="s">
        <v>2214</v>
      </c>
      <c r="Q739" s="15" t="s">
        <v>22807</v>
      </c>
      <c r="R739" s="15" t="s">
        <v>6493</v>
      </c>
      <c r="S739" s="15">
        <v>24947013</v>
      </c>
      <c r="T739" s="15">
        <v>24947013</v>
      </c>
      <c r="U739" s="15" t="s">
        <v>15980</v>
      </c>
      <c r="V739" s="15" t="s">
        <v>9745</v>
      </c>
      <c r="W739" s="4"/>
      <c r="X739" s="4" t="s">
        <v>41</v>
      </c>
      <c r="Y739" s="4" t="s">
        <v>1114</v>
      </c>
      <c r="Z739" s="4"/>
      <c r="AB739" s="25" t="s">
        <v>21118</v>
      </c>
      <c r="AC739" s="25"/>
      <c r="AD739" s="25"/>
    </row>
    <row r="740" spans="1:30" x14ac:dyDescent="0.35">
      <c r="A740" s="15" t="s">
        <v>5241</v>
      </c>
      <c r="B740" s="15" t="s">
        <v>7450</v>
      </c>
      <c r="D740" s="15" t="s">
        <v>8503</v>
      </c>
      <c r="E740" s="15" t="s">
        <v>2216</v>
      </c>
      <c r="F740" s="15" t="s">
        <v>2217</v>
      </c>
      <c r="G740" s="5" t="s">
        <v>91</v>
      </c>
      <c r="H740" s="5" t="s">
        <v>7</v>
      </c>
      <c r="I740" s="5" t="s">
        <v>44</v>
      </c>
      <c r="J740" s="5" t="s">
        <v>4</v>
      </c>
      <c r="K740" s="5" t="s">
        <v>5</v>
      </c>
      <c r="L740" s="5" t="s">
        <v>12782</v>
      </c>
      <c r="M740" s="15" t="s">
        <v>91</v>
      </c>
      <c r="N740" s="15" t="s">
        <v>692</v>
      </c>
      <c r="O740" s="15" t="s">
        <v>2172</v>
      </c>
      <c r="P740" s="15" t="s">
        <v>2172</v>
      </c>
      <c r="Q740" s="15" t="s">
        <v>22807</v>
      </c>
      <c r="R740" s="15" t="s">
        <v>13176</v>
      </c>
      <c r="S740" s="15">
        <v>24944425</v>
      </c>
      <c r="T740" s="15">
        <v>24944425</v>
      </c>
      <c r="U740" s="15" t="s">
        <v>15981</v>
      </c>
      <c r="V740" s="15" t="s">
        <v>9766</v>
      </c>
      <c r="W740" s="4"/>
      <c r="X740" s="4" t="s">
        <v>41</v>
      </c>
      <c r="Y740" s="4" t="s">
        <v>1119</v>
      </c>
      <c r="Z740" s="4" t="s">
        <v>41</v>
      </c>
      <c r="AA740" s="4" t="s">
        <v>8608</v>
      </c>
      <c r="AB740" s="25" t="s">
        <v>21118</v>
      </c>
      <c r="AC740" s="25"/>
      <c r="AD740" s="25"/>
    </row>
    <row r="741" spans="1:30" x14ac:dyDescent="0.35">
      <c r="A741" s="15" t="s">
        <v>2234</v>
      </c>
      <c r="B741" s="15" t="s">
        <v>2233</v>
      </c>
      <c r="D741" s="15" t="s">
        <v>924</v>
      </c>
      <c r="E741" s="15" t="s">
        <v>2218</v>
      </c>
      <c r="F741" s="15" t="s">
        <v>2219</v>
      </c>
      <c r="G741" s="5" t="s">
        <v>91</v>
      </c>
      <c r="H741" s="5" t="s">
        <v>7</v>
      </c>
      <c r="I741" s="5" t="s">
        <v>44</v>
      </c>
      <c r="J741" s="5" t="s">
        <v>4</v>
      </c>
      <c r="K741" s="5" t="s">
        <v>2</v>
      </c>
      <c r="L741" s="5" t="s">
        <v>12779</v>
      </c>
      <c r="M741" s="15" t="s">
        <v>91</v>
      </c>
      <c r="N741" s="15" t="s">
        <v>692</v>
      </c>
      <c r="O741" s="15" t="s">
        <v>692</v>
      </c>
      <c r="P741" s="15" t="s">
        <v>1053</v>
      </c>
      <c r="Q741" s="15" t="s">
        <v>22807</v>
      </c>
      <c r="R741" s="15" t="s">
        <v>2187</v>
      </c>
      <c r="S741" s="15">
        <v>24445247</v>
      </c>
      <c r="T741" s="15">
        <v>24445247</v>
      </c>
      <c r="U741" s="15" t="s">
        <v>18673</v>
      </c>
      <c r="V741" s="15" t="s">
        <v>9712</v>
      </c>
      <c r="W741" s="4"/>
      <c r="X741" s="4" t="s">
        <v>41</v>
      </c>
      <c r="Y741" s="4" t="s">
        <v>1102</v>
      </c>
      <c r="Z741" s="4" t="s">
        <v>41</v>
      </c>
      <c r="AA741" s="4" t="s">
        <v>8661</v>
      </c>
      <c r="AB741" s="25" t="s">
        <v>21118</v>
      </c>
      <c r="AC741" s="25"/>
      <c r="AD741" s="25"/>
    </row>
    <row r="742" spans="1:30" x14ac:dyDescent="0.35">
      <c r="A742" s="15" t="s">
        <v>1995</v>
      </c>
      <c r="B742" s="15" t="s">
        <v>1087</v>
      </c>
      <c r="D742" s="15" t="s">
        <v>2220</v>
      </c>
      <c r="E742" s="15" t="s">
        <v>9768</v>
      </c>
      <c r="F742" s="15" t="s">
        <v>9769</v>
      </c>
      <c r="G742" s="5" t="s">
        <v>91</v>
      </c>
      <c r="H742" s="5" t="s">
        <v>12</v>
      </c>
      <c r="I742" s="5" t="s">
        <v>44</v>
      </c>
      <c r="J742" s="5" t="s">
        <v>4</v>
      </c>
      <c r="K742" s="5" t="s">
        <v>2</v>
      </c>
      <c r="L742" s="5" t="s">
        <v>12779</v>
      </c>
      <c r="M742" s="15" t="s">
        <v>91</v>
      </c>
      <c r="N742" s="15" t="s">
        <v>692</v>
      </c>
      <c r="O742" s="15" t="s">
        <v>692</v>
      </c>
      <c r="P742" s="15" t="s">
        <v>692</v>
      </c>
      <c r="Q742" s="15" t="s">
        <v>22807</v>
      </c>
      <c r="R742" s="15" t="s">
        <v>18700</v>
      </c>
      <c r="S742" s="15">
        <v>24943663</v>
      </c>
      <c r="T742" s="15">
        <v>24943663</v>
      </c>
      <c r="U742" s="15" t="s">
        <v>15982</v>
      </c>
      <c r="V742" s="15" t="s">
        <v>9770</v>
      </c>
      <c r="W742" s="4"/>
      <c r="X742" s="4"/>
      <c r="Y742" s="4"/>
      <c r="Z742" s="4" t="s">
        <v>41</v>
      </c>
      <c r="AA742" s="4" t="s">
        <v>331</v>
      </c>
      <c r="AB742" s="25"/>
      <c r="AC742" s="25"/>
      <c r="AD742" s="25"/>
    </row>
    <row r="743" spans="1:30" x14ac:dyDescent="0.35">
      <c r="A743" s="15" t="s">
        <v>2171</v>
      </c>
      <c r="B743" s="15" t="s">
        <v>1058</v>
      </c>
      <c r="D743" s="15" t="s">
        <v>2177</v>
      </c>
      <c r="E743" s="15" t="s">
        <v>2221</v>
      </c>
      <c r="F743" s="15" t="s">
        <v>18537</v>
      </c>
      <c r="G743" s="5" t="s">
        <v>91</v>
      </c>
      <c r="H743" s="5" t="s">
        <v>7</v>
      </c>
      <c r="I743" s="5" t="s">
        <v>44</v>
      </c>
      <c r="J743" s="5" t="s">
        <v>4</v>
      </c>
      <c r="K743" s="5" t="s">
        <v>5</v>
      </c>
      <c r="L743" s="5" t="s">
        <v>12782</v>
      </c>
      <c r="M743" s="15" t="s">
        <v>91</v>
      </c>
      <c r="N743" s="15" t="s">
        <v>692</v>
      </c>
      <c r="O743" s="15" t="s">
        <v>2172</v>
      </c>
      <c r="P743" s="15" t="s">
        <v>2222</v>
      </c>
      <c r="Q743" s="15" t="s">
        <v>22807</v>
      </c>
      <c r="R743" s="15" t="s">
        <v>23098</v>
      </c>
      <c r="S743" s="15">
        <v>24448525</v>
      </c>
      <c r="T743" s="15">
        <v>24448525</v>
      </c>
      <c r="U743" s="15" t="s">
        <v>19360</v>
      </c>
      <c r="V743" s="15" t="s">
        <v>9759</v>
      </c>
      <c r="W743" s="4"/>
      <c r="X743" s="4" t="s">
        <v>41</v>
      </c>
      <c r="Y743" s="4" t="s">
        <v>2223</v>
      </c>
      <c r="Z743" s="4"/>
      <c r="AB743" s="25"/>
      <c r="AC743" s="25"/>
      <c r="AD743" s="25"/>
    </row>
    <row r="744" spans="1:30" x14ac:dyDescent="0.35">
      <c r="A744" s="15" t="s">
        <v>2001</v>
      </c>
      <c r="B744" s="15" t="s">
        <v>1080</v>
      </c>
      <c r="D744" s="15" t="s">
        <v>176</v>
      </c>
      <c r="E744" s="15" t="s">
        <v>2225</v>
      </c>
      <c r="F744" s="15" t="s">
        <v>2226</v>
      </c>
      <c r="G744" s="5" t="s">
        <v>91</v>
      </c>
      <c r="H744" s="5" t="s">
        <v>8</v>
      </c>
      <c r="I744" s="5" t="s">
        <v>44</v>
      </c>
      <c r="J744" s="5" t="s">
        <v>10</v>
      </c>
      <c r="K744" s="5" t="s">
        <v>4</v>
      </c>
      <c r="L744" s="5" t="s">
        <v>12815</v>
      </c>
      <c r="M744" s="15" t="s">
        <v>91</v>
      </c>
      <c r="N744" s="15" t="s">
        <v>589</v>
      </c>
      <c r="O744" s="15" t="s">
        <v>165</v>
      </c>
      <c r="P744" s="15" t="s">
        <v>2226</v>
      </c>
      <c r="Q744" s="15" t="s">
        <v>22807</v>
      </c>
      <c r="R744" s="15" t="s">
        <v>19361</v>
      </c>
      <c r="S744" s="15">
        <v>24485727</v>
      </c>
      <c r="T744" s="15">
        <v>24485727</v>
      </c>
      <c r="U744" s="15" t="s">
        <v>17573</v>
      </c>
      <c r="V744" s="15" t="s">
        <v>9676</v>
      </c>
      <c r="W744" s="4"/>
      <c r="X744" s="4" t="s">
        <v>41</v>
      </c>
      <c r="Y744" s="4" t="s">
        <v>2227</v>
      </c>
      <c r="Z744" s="4"/>
      <c r="AB744" s="25" t="s">
        <v>21118</v>
      </c>
      <c r="AC744" s="25"/>
      <c r="AD744" s="25"/>
    </row>
    <row r="745" spans="1:30" x14ac:dyDescent="0.35">
      <c r="A745" s="15" t="s">
        <v>2145</v>
      </c>
      <c r="B745" s="15" t="s">
        <v>2144</v>
      </c>
      <c r="D745" s="15" t="s">
        <v>167</v>
      </c>
      <c r="E745" s="15" t="s">
        <v>2228</v>
      </c>
      <c r="F745" s="15" t="s">
        <v>2229</v>
      </c>
      <c r="G745" s="5" t="s">
        <v>91</v>
      </c>
      <c r="H745" s="5" t="s">
        <v>8</v>
      </c>
      <c r="I745" s="5" t="s">
        <v>44</v>
      </c>
      <c r="J745" s="5" t="s">
        <v>10</v>
      </c>
      <c r="K745" s="5" t="s">
        <v>4</v>
      </c>
      <c r="L745" s="5" t="s">
        <v>12815</v>
      </c>
      <c r="M745" s="15" t="s">
        <v>91</v>
      </c>
      <c r="N745" s="15" t="s">
        <v>589</v>
      </c>
      <c r="O745" s="15" t="s">
        <v>165</v>
      </c>
      <c r="P745" s="15" t="s">
        <v>165</v>
      </c>
      <c r="Q745" s="15" t="s">
        <v>22807</v>
      </c>
      <c r="R745" s="15" t="s">
        <v>18684</v>
      </c>
      <c r="S745" s="15">
        <v>24480397</v>
      </c>
      <c r="T745" s="15">
        <v>24485674</v>
      </c>
      <c r="U745" s="15" t="s">
        <v>15984</v>
      </c>
      <c r="V745" s="15" t="s">
        <v>9764</v>
      </c>
      <c r="W745" s="4"/>
      <c r="X745" s="4" t="s">
        <v>41</v>
      </c>
      <c r="Y745" s="4" t="s">
        <v>1131</v>
      </c>
      <c r="Z745" s="4"/>
      <c r="AB745" s="25"/>
      <c r="AC745" s="25"/>
      <c r="AD745" s="25"/>
    </row>
    <row r="746" spans="1:30" x14ac:dyDescent="0.35">
      <c r="A746" s="15" t="s">
        <v>1993</v>
      </c>
      <c r="B746" s="15" t="s">
        <v>1017</v>
      </c>
      <c r="D746" s="15" t="s">
        <v>195</v>
      </c>
      <c r="E746" s="15" t="s">
        <v>2230</v>
      </c>
      <c r="F746" s="15" t="s">
        <v>2231</v>
      </c>
      <c r="G746" s="5" t="s">
        <v>91</v>
      </c>
      <c r="H746" s="5" t="s">
        <v>12</v>
      </c>
      <c r="I746" s="5" t="s">
        <v>44</v>
      </c>
      <c r="J746" s="5" t="s">
        <v>4</v>
      </c>
      <c r="K746" s="5" t="s">
        <v>4</v>
      </c>
      <c r="L746" s="5" t="s">
        <v>12781</v>
      </c>
      <c r="M746" s="15" t="s">
        <v>91</v>
      </c>
      <c r="N746" s="15" t="s">
        <v>692</v>
      </c>
      <c r="O746" s="15" t="s">
        <v>42</v>
      </c>
      <c r="P746" s="15" t="s">
        <v>2231</v>
      </c>
      <c r="Q746" s="15" t="s">
        <v>22807</v>
      </c>
      <c r="R746" s="15" t="s">
        <v>21227</v>
      </c>
      <c r="S746" s="15">
        <v>24941317</v>
      </c>
      <c r="T746" s="15">
        <v>24941317</v>
      </c>
      <c r="U746" s="15" t="s">
        <v>15985</v>
      </c>
      <c r="V746" s="15" t="s">
        <v>9774</v>
      </c>
      <c r="W746" s="4"/>
      <c r="X746" s="4" t="s">
        <v>41</v>
      </c>
      <c r="Y746" s="4" t="s">
        <v>614</v>
      </c>
      <c r="Z746" s="4"/>
      <c r="AB746" s="25" t="s">
        <v>21118</v>
      </c>
      <c r="AC746" s="25"/>
      <c r="AD746" s="25"/>
    </row>
    <row r="747" spans="1:30" x14ac:dyDescent="0.35">
      <c r="A747" s="15" t="s">
        <v>2113</v>
      </c>
      <c r="B747" s="15" t="s">
        <v>789</v>
      </c>
      <c r="D747" s="15" t="s">
        <v>2233</v>
      </c>
      <c r="E747" s="15" t="s">
        <v>2234</v>
      </c>
      <c r="F747" s="15" t="s">
        <v>2235</v>
      </c>
      <c r="G747" s="5" t="s">
        <v>91</v>
      </c>
      <c r="H747" s="5" t="s">
        <v>12</v>
      </c>
      <c r="I747" s="5" t="s">
        <v>44</v>
      </c>
      <c r="J747" s="5" t="s">
        <v>4</v>
      </c>
      <c r="K747" s="5" t="s">
        <v>4</v>
      </c>
      <c r="L747" s="5" t="s">
        <v>12781</v>
      </c>
      <c r="M747" s="15" t="s">
        <v>91</v>
      </c>
      <c r="N747" s="15" t="s">
        <v>692</v>
      </c>
      <c r="O747" s="15" t="s">
        <v>42</v>
      </c>
      <c r="P747" s="15" t="s">
        <v>2236</v>
      </c>
      <c r="Q747" s="15" t="s">
        <v>22807</v>
      </c>
      <c r="R747" s="15" t="s">
        <v>21934</v>
      </c>
      <c r="S747" s="15">
        <v>24946989</v>
      </c>
      <c r="T747" s="15"/>
      <c r="U747" s="15" t="s">
        <v>15986</v>
      </c>
      <c r="V747" s="15" t="s">
        <v>7080</v>
      </c>
      <c r="W747" s="4"/>
      <c r="X747" s="4" t="s">
        <v>41</v>
      </c>
      <c r="Y747" s="4" t="s">
        <v>2237</v>
      </c>
      <c r="Z747" s="4"/>
      <c r="AB747" s="25"/>
      <c r="AC747" s="25"/>
      <c r="AD747" s="25"/>
    </row>
    <row r="748" spans="1:30" x14ac:dyDescent="0.35">
      <c r="A748" s="15" t="s">
        <v>9692</v>
      </c>
      <c r="B748" s="15" t="s">
        <v>2342</v>
      </c>
      <c r="D748" s="15" t="s">
        <v>8686</v>
      </c>
      <c r="E748" s="15" t="s">
        <v>9761</v>
      </c>
      <c r="F748" s="15" t="s">
        <v>9762</v>
      </c>
      <c r="G748" s="5" t="s">
        <v>91</v>
      </c>
      <c r="H748" s="5" t="s">
        <v>8</v>
      </c>
      <c r="I748" s="5" t="s">
        <v>44</v>
      </c>
      <c r="J748" s="5" t="s">
        <v>10</v>
      </c>
      <c r="K748" s="5" t="s">
        <v>2</v>
      </c>
      <c r="L748" s="5" t="s">
        <v>12813</v>
      </c>
      <c r="M748" s="15" t="s">
        <v>91</v>
      </c>
      <c r="N748" s="15" t="s">
        <v>589</v>
      </c>
      <c r="O748" s="15" t="s">
        <v>688</v>
      </c>
      <c r="P748" s="15" t="s">
        <v>688</v>
      </c>
      <c r="Q748" s="15" t="s">
        <v>22807</v>
      </c>
      <c r="R748" s="15" t="s">
        <v>15066</v>
      </c>
      <c r="S748" s="15">
        <v>24486316</v>
      </c>
      <c r="T748" s="15">
        <v>24486316</v>
      </c>
      <c r="U748" s="15" t="s">
        <v>15987</v>
      </c>
      <c r="V748" s="15" t="s">
        <v>9763</v>
      </c>
      <c r="W748" s="4"/>
      <c r="X748" s="4"/>
      <c r="Y748" s="4"/>
      <c r="Z748" s="4" t="s">
        <v>41</v>
      </c>
      <c r="AA748" s="4" t="s">
        <v>8669</v>
      </c>
      <c r="AB748" s="25" t="s">
        <v>21118</v>
      </c>
      <c r="AC748" s="25"/>
      <c r="AD748" s="25"/>
    </row>
    <row r="749" spans="1:30" x14ac:dyDescent="0.35">
      <c r="A749" s="15" t="s">
        <v>2116</v>
      </c>
      <c r="B749" s="15" t="s">
        <v>2115</v>
      </c>
      <c r="D749" s="15" t="s">
        <v>2238</v>
      </c>
      <c r="E749" s="15" t="s">
        <v>2239</v>
      </c>
      <c r="F749" s="15" t="s">
        <v>2240</v>
      </c>
      <c r="G749" s="5" t="s">
        <v>91</v>
      </c>
      <c r="H749" s="5" t="s">
        <v>8</v>
      </c>
      <c r="I749" s="5" t="s">
        <v>44</v>
      </c>
      <c r="J749" s="5" t="s">
        <v>10</v>
      </c>
      <c r="K749" s="5" t="s">
        <v>2</v>
      </c>
      <c r="L749" s="5" t="s">
        <v>12813</v>
      </c>
      <c r="M749" s="15" t="s">
        <v>91</v>
      </c>
      <c r="N749" s="15" t="s">
        <v>589</v>
      </c>
      <c r="O749" s="15" t="s">
        <v>688</v>
      </c>
      <c r="P749" s="15" t="s">
        <v>2241</v>
      </c>
      <c r="Q749" s="15" t="s">
        <v>22807</v>
      </c>
      <c r="R749" s="15" t="s">
        <v>2242</v>
      </c>
      <c r="S749" s="15">
        <v>24480318</v>
      </c>
      <c r="T749" s="15">
        <v>24483432</v>
      </c>
      <c r="U749" s="15" t="s">
        <v>14702</v>
      </c>
      <c r="V749" s="15" t="s">
        <v>9701</v>
      </c>
      <c r="W749" s="4"/>
      <c r="X749" s="4" t="s">
        <v>41</v>
      </c>
      <c r="Y749" s="4" t="s">
        <v>2243</v>
      </c>
      <c r="Z749" s="4"/>
      <c r="AB749" s="25"/>
      <c r="AC749" s="25"/>
      <c r="AD749" s="25"/>
    </row>
    <row r="750" spans="1:30" x14ac:dyDescent="0.35">
      <c r="A750" s="15" t="s">
        <v>2122</v>
      </c>
      <c r="B750" s="15" t="s">
        <v>2121</v>
      </c>
      <c r="D750" s="15" t="s">
        <v>864</v>
      </c>
      <c r="E750" s="15" t="s">
        <v>2244</v>
      </c>
      <c r="F750" s="15" t="s">
        <v>2245</v>
      </c>
      <c r="G750" s="5" t="s">
        <v>91</v>
      </c>
      <c r="H750" s="5" t="s">
        <v>12</v>
      </c>
      <c r="I750" s="5" t="s">
        <v>44</v>
      </c>
      <c r="J750" s="5" t="s">
        <v>4</v>
      </c>
      <c r="K750" s="5" t="s">
        <v>4</v>
      </c>
      <c r="L750" s="5" t="s">
        <v>12781</v>
      </c>
      <c r="M750" s="15" t="s">
        <v>91</v>
      </c>
      <c r="N750" s="15" t="s">
        <v>692</v>
      </c>
      <c r="O750" s="15" t="s">
        <v>42</v>
      </c>
      <c r="P750" s="15" t="s">
        <v>2246</v>
      </c>
      <c r="Q750" s="15" t="s">
        <v>22807</v>
      </c>
      <c r="R750" s="15" t="s">
        <v>21252</v>
      </c>
      <c r="S750" s="15">
        <v>24943444</v>
      </c>
      <c r="T750" s="15">
        <v>24943444</v>
      </c>
      <c r="U750" s="15" t="s">
        <v>14703</v>
      </c>
      <c r="V750" s="15" t="s">
        <v>9773</v>
      </c>
      <c r="W750" s="4"/>
      <c r="X750" s="4" t="s">
        <v>41</v>
      </c>
      <c r="Y750" s="4" t="s">
        <v>950</v>
      </c>
      <c r="Z750" s="4"/>
      <c r="AB750" s="25"/>
      <c r="AC750" s="25"/>
      <c r="AD750" s="25"/>
    </row>
    <row r="751" spans="1:30" x14ac:dyDescent="0.35">
      <c r="A751" s="15" t="s">
        <v>2405</v>
      </c>
      <c r="B751" s="15" t="s">
        <v>2404</v>
      </c>
      <c r="D751" s="15" t="s">
        <v>7447</v>
      </c>
      <c r="E751" s="15" t="s">
        <v>2247</v>
      </c>
      <c r="F751" s="15" t="s">
        <v>2248</v>
      </c>
      <c r="G751" s="5" t="s">
        <v>91</v>
      </c>
      <c r="H751" s="5" t="s">
        <v>4</v>
      </c>
      <c r="I751" s="5" t="s">
        <v>44</v>
      </c>
      <c r="J751" s="5" t="s">
        <v>2</v>
      </c>
      <c r="K751" s="5" t="s">
        <v>8</v>
      </c>
      <c r="L751" s="5" t="s">
        <v>12758</v>
      </c>
      <c r="M751" s="15" t="s">
        <v>91</v>
      </c>
      <c r="N751" s="15" t="s">
        <v>91</v>
      </c>
      <c r="O751" s="15" t="s">
        <v>860</v>
      </c>
      <c r="P751" s="15" t="s">
        <v>2248</v>
      </c>
      <c r="Q751" s="15" t="s">
        <v>22807</v>
      </c>
      <c r="R751" s="15" t="s">
        <v>21936</v>
      </c>
      <c r="S751" s="15">
        <v>24822338</v>
      </c>
      <c r="T751" s="15">
        <v>24821890</v>
      </c>
      <c r="U751" s="15" t="s">
        <v>19362</v>
      </c>
      <c r="V751" s="15" t="s">
        <v>484</v>
      </c>
      <c r="W751" s="4"/>
      <c r="X751" s="4" t="s">
        <v>41</v>
      </c>
      <c r="Y751" s="4" t="s">
        <v>2250</v>
      </c>
      <c r="Z751" s="4"/>
      <c r="AB751" s="25"/>
      <c r="AC751" s="25"/>
      <c r="AD751" s="25"/>
    </row>
    <row r="752" spans="1:30" x14ac:dyDescent="0.35">
      <c r="A752" s="15" t="s">
        <v>2127</v>
      </c>
      <c r="B752" s="15" t="s">
        <v>2126</v>
      </c>
      <c r="D752" s="15" t="s">
        <v>2251</v>
      </c>
      <c r="E752" s="15" t="s">
        <v>2252</v>
      </c>
      <c r="F752" s="15" t="s">
        <v>13280</v>
      </c>
      <c r="G752" s="5" t="s">
        <v>91</v>
      </c>
      <c r="H752" s="5" t="s">
        <v>8</v>
      </c>
      <c r="I752" s="5" t="s">
        <v>44</v>
      </c>
      <c r="J752" s="5" t="s">
        <v>10</v>
      </c>
      <c r="K752" s="5" t="s">
        <v>6</v>
      </c>
      <c r="L752" s="5" t="s">
        <v>12817</v>
      </c>
      <c r="M752" s="15" t="s">
        <v>91</v>
      </c>
      <c r="N752" s="15" t="s">
        <v>589</v>
      </c>
      <c r="O752" s="15" t="s">
        <v>22780</v>
      </c>
      <c r="P752" s="15" t="s">
        <v>2253</v>
      </c>
      <c r="Q752" s="15" t="s">
        <v>22807</v>
      </c>
      <c r="R752" s="15" t="s">
        <v>20370</v>
      </c>
      <c r="S752" s="15">
        <v>24820071</v>
      </c>
      <c r="T752" s="15">
        <v>24822615</v>
      </c>
      <c r="U752" s="15" t="s">
        <v>15988</v>
      </c>
      <c r="V752" s="15" t="s">
        <v>6978</v>
      </c>
      <c r="W752" s="4"/>
      <c r="X752" s="4" t="s">
        <v>41</v>
      </c>
      <c r="Y752" s="4" t="s">
        <v>2254</v>
      </c>
      <c r="Z752" s="4" t="s">
        <v>41</v>
      </c>
      <c r="AA752" s="4" t="s">
        <v>8745</v>
      </c>
      <c r="AB752" s="25" t="s">
        <v>21118</v>
      </c>
      <c r="AC752" s="25"/>
      <c r="AD752" s="25"/>
    </row>
    <row r="753" spans="1:30" x14ac:dyDescent="0.35">
      <c r="A753" s="15" t="s">
        <v>2269</v>
      </c>
      <c r="B753" s="15" t="s">
        <v>2268</v>
      </c>
      <c r="D753" s="15" t="s">
        <v>386</v>
      </c>
      <c r="E753" s="15" t="s">
        <v>2255</v>
      </c>
      <c r="F753" s="15" t="s">
        <v>529</v>
      </c>
      <c r="G753" s="5" t="s">
        <v>91</v>
      </c>
      <c r="H753" s="5" t="s">
        <v>8</v>
      </c>
      <c r="I753" s="5" t="s">
        <v>44</v>
      </c>
      <c r="J753" s="5" t="s">
        <v>10</v>
      </c>
      <c r="K753" s="5" t="s">
        <v>3</v>
      </c>
      <c r="L753" s="5" t="s">
        <v>12814</v>
      </c>
      <c r="M753" s="15" t="s">
        <v>91</v>
      </c>
      <c r="N753" s="15" t="s">
        <v>589</v>
      </c>
      <c r="O753" s="15" t="s">
        <v>179</v>
      </c>
      <c r="P753" s="15" t="s">
        <v>529</v>
      </c>
      <c r="Q753" s="15" t="s">
        <v>22807</v>
      </c>
      <c r="R753" s="15" t="s">
        <v>18675</v>
      </c>
      <c r="S753" s="15">
        <v>24483106</v>
      </c>
      <c r="T753" s="15">
        <v>24486454</v>
      </c>
      <c r="U753" s="15" t="s">
        <v>17574</v>
      </c>
      <c r="V753" s="15" t="s">
        <v>1492</v>
      </c>
      <c r="W753" s="4"/>
      <c r="X753" s="4" t="s">
        <v>41</v>
      </c>
      <c r="Y753" s="4" t="s">
        <v>1781</v>
      </c>
      <c r="Z753" s="4"/>
      <c r="AB753" s="25"/>
      <c r="AC753" s="25"/>
      <c r="AD753" s="25"/>
    </row>
    <row r="754" spans="1:30" x14ac:dyDescent="0.35">
      <c r="A754" s="15" t="s">
        <v>2304</v>
      </c>
      <c r="B754" s="15" t="s">
        <v>7409</v>
      </c>
      <c r="D754" s="15" t="s">
        <v>7527</v>
      </c>
      <c r="E754" s="15" t="s">
        <v>2256</v>
      </c>
      <c r="F754" s="15" t="s">
        <v>488</v>
      </c>
      <c r="G754" s="5" t="s">
        <v>91</v>
      </c>
      <c r="H754" s="5" t="s">
        <v>8</v>
      </c>
      <c r="I754" s="5" t="s">
        <v>44</v>
      </c>
      <c r="J754" s="5" t="s">
        <v>10</v>
      </c>
      <c r="K754" s="5" t="s">
        <v>3</v>
      </c>
      <c r="L754" s="5" t="s">
        <v>12814</v>
      </c>
      <c r="M754" s="15" t="s">
        <v>91</v>
      </c>
      <c r="N754" s="15" t="s">
        <v>589</v>
      </c>
      <c r="O754" s="15" t="s">
        <v>179</v>
      </c>
      <c r="P754" s="15" t="s">
        <v>488</v>
      </c>
      <c r="Q754" s="15" t="s">
        <v>22807</v>
      </c>
      <c r="R754" s="15" t="s">
        <v>19977</v>
      </c>
      <c r="S754" s="15">
        <v>24483744</v>
      </c>
      <c r="T754" s="15">
        <v>24486970</v>
      </c>
      <c r="U754" s="15" t="s">
        <v>17575</v>
      </c>
      <c r="V754" s="15" t="s">
        <v>9757</v>
      </c>
      <c r="W754" s="4"/>
      <c r="X754" s="4" t="s">
        <v>41</v>
      </c>
      <c r="Y754" s="4" t="s">
        <v>2257</v>
      </c>
      <c r="Z754" s="4"/>
      <c r="AB754" s="25" t="s">
        <v>21118</v>
      </c>
      <c r="AC754" s="25"/>
      <c r="AD754" s="25"/>
    </row>
    <row r="755" spans="1:30" x14ac:dyDescent="0.35">
      <c r="A755" s="15" t="s">
        <v>9697</v>
      </c>
      <c r="B755" s="15" t="s">
        <v>8571</v>
      </c>
      <c r="D755" s="15" t="s">
        <v>867</v>
      </c>
      <c r="E755" s="15" t="s">
        <v>2258</v>
      </c>
      <c r="F755" s="15" t="s">
        <v>1237</v>
      </c>
      <c r="G755" s="5" t="s">
        <v>91</v>
      </c>
      <c r="H755" s="5" t="s">
        <v>8</v>
      </c>
      <c r="I755" s="5" t="s">
        <v>44</v>
      </c>
      <c r="J755" s="5" t="s">
        <v>10</v>
      </c>
      <c r="K755" s="5" t="s">
        <v>4</v>
      </c>
      <c r="L755" s="5" t="s">
        <v>12815</v>
      </c>
      <c r="M755" s="15" t="s">
        <v>91</v>
      </c>
      <c r="N755" s="15" t="s">
        <v>589</v>
      </c>
      <c r="O755" s="15" t="s">
        <v>165</v>
      </c>
      <c r="P755" s="15" t="s">
        <v>1237</v>
      </c>
      <c r="Q755" s="15" t="s">
        <v>22807</v>
      </c>
      <c r="R755" s="15" t="s">
        <v>21937</v>
      </c>
      <c r="S755" s="15">
        <v>24485809</v>
      </c>
      <c r="T755" s="15"/>
      <c r="U755" s="15" t="s">
        <v>17576</v>
      </c>
      <c r="V755" s="15" t="s">
        <v>9775</v>
      </c>
      <c r="W755" s="4"/>
      <c r="X755" s="4" t="s">
        <v>41</v>
      </c>
      <c r="Y755" s="4" t="s">
        <v>2259</v>
      </c>
      <c r="Z755" s="4"/>
      <c r="AB755" s="25"/>
      <c r="AC755" s="25"/>
      <c r="AD755" s="25"/>
    </row>
    <row r="756" spans="1:30" x14ac:dyDescent="0.35">
      <c r="A756" s="15" t="s">
        <v>2086</v>
      </c>
      <c r="B756" s="15" t="s">
        <v>739</v>
      </c>
      <c r="D756" s="15" t="s">
        <v>2260</v>
      </c>
      <c r="E756" s="15" t="s">
        <v>2261</v>
      </c>
      <c r="F756" s="15" t="s">
        <v>13282</v>
      </c>
      <c r="G756" s="5" t="s">
        <v>91</v>
      </c>
      <c r="H756" s="5" t="s">
        <v>12</v>
      </c>
      <c r="I756" s="5" t="s">
        <v>44</v>
      </c>
      <c r="J756" s="5" t="s">
        <v>4</v>
      </c>
      <c r="K756" s="5" t="s">
        <v>4</v>
      </c>
      <c r="L756" s="5" t="s">
        <v>12781</v>
      </c>
      <c r="M756" s="15" t="s">
        <v>91</v>
      </c>
      <c r="N756" s="15" t="s">
        <v>692</v>
      </c>
      <c r="O756" s="15" t="s">
        <v>42</v>
      </c>
      <c r="P756" s="15" t="s">
        <v>13281</v>
      </c>
      <c r="Q756" s="15" t="s">
        <v>22807</v>
      </c>
      <c r="R756" s="15" t="s">
        <v>2262</v>
      </c>
      <c r="S756" s="15">
        <v>24446488</v>
      </c>
      <c r="T756" s="15">
        <v>24446488</v>
      </c>
      <c r="U756" s="15" t="s">
        <v>15989</v>
      </c>
      <c r="V756" s="15" t="s">
        <v>23099</v>
      </c>
      <c r="W756" s="4"/>
      <c r="X756" s="4" t="s">
        <v>41</v>
      </c>
      <c r="Y756" s="4" t="s">
        <v>1126</v>
      </c>
      <c r="Z756" s="4"/>
      <c r="AB756" s="25"/>
      <c r="AC756" s="25"/>
      <c r="AD756" s="25"/>
    </row>
    <row r="757" spans="1:30" x14ac:dyDescent="0.35">
      <c r="A757" s="15" t="s">
        <v>6732</v>
      </c>
      <c r="B757" s="15" t="s">
        <v>7699</v>
      </c>
      <c r="D757" s="15" t="s">
        <v>2263</v>
      </c>
      <c r="E757" s="15" t="s">
        <v>2264</v>
      </c>
      <c r="F757" s="15" t="s">
        <v>165</v>
      </c>
      <c r="G757" s="5" t="s">
        <v>91</v>
      </c>
      <c r="H757" s="5" t="s">
        <v>12</v>
      </c>
      <c r="I757" s="5" t="s">
        <v>44</v>
      </c>
      <c r="J757" s="5" t="s">
        <v>4</v>
      </c>
      <c r="K757" s="5" t="s">
        <v>4</v>
      </c>
      <c r="L757" s="5" t="s">
        <v>12781</v>
      </c>
      <c r="M757" s="15" t="s">
        <v>91</v>
      </c>
      <c r="N757" s="15" t="s">
        <v>692</v>
      </c>
      <c r="O757" s="15" t="s">
        <v>42</v>
      </c>
      <c r="P757" s="15" t="s">
        <v>2265</v>
      </c>
      <c r="Q757" s="15" t="s">
        <v>22807</v>
      </c>
      <c r="R757" s="15" t="s">
        <v>21228</v>
      </c>
      <c r="S757" s="15">
        <v>24940523</v>
      </c>
      <c r="T757" s="15">
        <v>24940523</v>
      </c>
      <c r="U757" s="15" t="s">
        <v>15990</v>
      </c>
      <c r="V757" s="15" t="s">
        <v>2266</v>
      </c>
      <c r="W757" s="4"/>
      <c r="X757" s="4" t="s">
        <v>41</v>
      </c>
      <c r="Y757" s="4" t="s">
        <v>13283</v>
      </c>
      <c r="Z757" s="4"/>
      <c r="AB757" s="25"/>
      <c r="AC757" s="25"/>
      <c r="AD757" s="25"/>
    </row>
    <row r="758" spans="1:30" x14ac:dyDescent="0.35">
      <c r="A758" s="15" t="s">
        <v>2358</v>
      </c>
      <c r="B758" s="15" t="s">
        <v>8749</v>
      </c>
      <c r="D758" s="15" t="s">
        <v>2268</v>
      </c>
      <c r="E758" s="15" t="s">
        <v>2269</v>
      </c>
      <c r="F758" s="15" t="s">
        <v>2270</v>
      </c>
      <c r="G758" s="5" t="s">
        <v>91</v>
      </c>
      <c r="H758" s="5" t="s">
        <v>8</v>
      </c>
      <c r="I758" s="5" t="s">
        <v>44</v>
      </c>
      <c r="J758" s="5" t="s">
        <v>10</v>
      </c>
      <c r="K758" s="5" t="s">
        <v>2</v>
      </c>
      <c r="L758" s="5" t="s">
        <v>12813</v>
      </c>
      <c r="M758" s="15" t="s">
        <v>91</v>
      </c>
      <c r="N758" s="15" t="s">
        <v>589</v>
      </c>
      <c r="O758" s="15" t="s">
        <v>688</v>
      </c>
      <c r="P758" s="15" t="s">
        <v>9695</v>
      </c>
      <c r="Q758" s="15" t="s">
        <v>22807</v>
      </c>
      <c r="R758" s="15" t="s">
        <v>9756</v>
      </c>
      <c r="S758" s="15">
        <v>24486928</v>
      </c>
      <c r="T758" s="15">
        <v>24486928</v>
      </c>
      <c r="U758" s="15" t="s">
        <v>15991</v>
      </c>
      <c r="V758" s="15" t="s">
        <v>9696</v>
      </c>
      <c r="W758" s="4"/>
      <c r="X758" s="4" t="s">
        <v>41</v>
      </c>
      <c r="Y758" s="4" t="s">
        <v>2271</v>
      </c>
      <c r="Z758" s="4"/>
      <c r="AB758" s="25"/>
      <c r="AC758" s="25"/>
      <c r="AD758" s="25"/>
    </row>
    <row r="759" spans="1:30" x14ac:dyDescent="0.35">
      <c r="A759" s="15" t="s">
        <v>6697</v>
      </c>
      <c r="B759" s="15" t="s">
        <v>7562</v>
      </c>
      <c r="D759" s="15" t="s">
        <v>7068</v>
      </c>
      <c r="E759" s="15" t="s">
        <v>2272</v>
      </c>
      <c r="F759" s="15" t="s">
        <v>2273</v>
      </c>
      <c r="G759" s="5" t="s">
        <v>91</v>
      </c>
      <c r="H759" s="5" t="s">
        <v>4</v>
      </c>
      <c r="I759" s="5" t="s">
        <v>44</v>
      </c>
      <c r="J759" s="5" t="s">
        <v>2</v>
      </c>
      <c r="K759" s="5" t="s">
        <v>8</v>
      </c>
      <c r="L759" s="5" t="s">
        <v>12758</v>
      </c>
      <c r="M759" s="15" t="s">
        <v>91</v>
      </c>
      <c r="N759" s="15" t="s">
        <v>91</v>
      </c>
      <c r="O759" s="15" t="s">
        <v>860</v>
      </c>
      <c r="P759" s="15" t="s">
        <v>2273</v>
      </c>
      <c r="Q759" s="15" t="s">
        <v>22807</v>
      </c>
      <c r="R759" s="15" t="s">
        <v>21229</v>
      </c>
      <c r="S759" s="15">
        <v>24821813</v>
      </c>
      <c r="T759" s="15">
        <v>24821813</v>
      </c>
      <c r="U759" s="15" t="s">
        <v>14704</v>
      </c>
      <c r="V759" s="15" t="s">
        <v>14705</v>
      </c>
      <c r="W759" s="4"/>
      <c r="X759" s="4" t="s">
        <v>41</v>
      </c>
      <c r="Y759" s="4" t="s">
        <v>2274</v>
      </c>
      <c r="Z759" s="4"/>
      <c r="AB759" s="25"/>
      <c r="AC759" s="25"/>
      <c r="AD759" s="25"/>
    </row>
    <row r="760" spans="1:30" x14ac:dyDescent="0.35">
      <c r="A760" s="15" t="s">
        <v>2291</v>
      </c>
      <c r="B760" s="15" t="s">
        <v>8691</v>
      </c>
      <c r="D760" s="15" t="s">
        <v>2275</v>
      </c>
      <c r="E760" s="15" t="s">
        <v>2276</v>
      </c>
      <c r="F760" s="15" t="s">
        <v>733</v>
      </c>
      <c r="G760" s="5" t="s">
        <v>1404</v>
      </c>
      <c r="H760" s="5" t="s">
        <v>6</v>
      </c>
      <c r="I760" s="5" t="s">
        <v>143</v>
      </c>
      <c r="J760" s="5" t="s">
        <v>16</v>
      </c>
      <c r="K760" s="5" t="s">
        <v>4</v>
      </c>
      <c r="L760" s="5" t="s">
        <v>22680</v>
      </c>
      <c r="M760" s="15" t="s">
        <v>144</v>
      </c>
      <c r="N760" s="15" t="s">
        <v>2277</v>
      </c>
      <c r="O760" s="15" t="s">
        <v>733</v>
      </c>
      <c r="P760" s="15" t="s">
        <v>733</v>
      </c>
      <c r="Q760" s="15" t="s">
        <v>22807</v>
      </c>
      <c r="R760" s="15" t="s">
        <v>18677</v>
      </c>
      <c r="S760" s="15">
        <v>24289686</v>
      </c>
      <c r="T760" s="15"/>
      <c r="U760" s="15" t="s">
        <v>15992</v>
      </c>
      <c r="V760" s="15" t="s">
        <v>2279</v>
      </c>
      <c r="W760" s="4"/>
      <c r="X760" s="4" t="s">
        <v>41</v>
      </c>
      <c r="Y760" s="4" t="s">
        <v>1921</v>
      </c>
      <c r="Z760" s="4"/>
      <c r="AB760" s="25"/>
      <c r="AC760" s="25"/>
      <c r="AD760" s="25"/>
    </row>
    <row r="761" spans="1:30" x14ac:dyDescent="0.35">
      <c r="A761" s="15" t="s">
        <v>2295</v>
      </c>
      <c r="B761" s="15" t="s">
        <v>2294</v>
      </c>
      <c r="D761" s="18" t="s">
        <v>2281</v>
      </c>
      <c r="E761" s="18" t="s">
        <v>2282</v>
      </c>
      <c r="F761" s="19" t="s">
        <v>2278</v>
      </c>
      <c r="G761" s="5" t="s">
        <v>1404</v>
      </c>
      <c r="H761" s="5" t="s">
        <v>6</v>
      </c>
      <c r="I761" s="5" t="s">
        <v>143</v>
      </c>
      <c r="J761" s="5" t="s">
        <v>16</v>
      </c>
      <c r="K761" s="5" t="s">
        <v>3</v>
      </c>
      <c r="L761" s="5" t="s">
        <v>13075</v>
      </c>
      <c r="M761" s="19" t="s">
        <v>144</v>
      </c>
      <c r="N761" s="19" t="s">
        <v>2277</v>
      </c>
      <c r="O761" s="19" t="s">
        <v>2278</v>
      </c>
      <c r="P761" s="19" t="s">
        <v>2278</v>
      </c>
      <c r="Q761" s="19" t="s">
        <v>22807</v>
      </c>
      <c r="R761" s="19" t="s">
        <v>19544</v>
      </c>
      <c r="S761" s="19">
        <v>26370758</v>
      </c>
      <c r="T761" s="19"/>
      <c r="U761" s="19" t="s">
        <v>15993</v>
      </c>
      <c r="V761" s="19" t="s">
        <v>23100</v>
      </c>
      <c r="W761" s="4"/>
      <c r="X761" s="4" t="s">
        <v>41</v>
      </c>
      <c r="Y761" s="4" t="s">
        <v>2283</v>
      </c>
      <c r="Z761" s="4"/>
      <c r="AB761" s="26" t="s">
        <v>21118</v>
      </c>
      <c r="AC761" s="26"/>
      <c r="AD761" s="26"/>
    </row>
    <row r="762" spans="1:30" x14ac:dyDescent="0.35">
      <c r="A762" s="15" t="s">
        <v>2160</v>
      </c>
      <c r="B762" s="15" t="s">
        <v>2159</v>
      </c>
      <c r="D762" s="15" t="s">
        <v>2284</v>
      </c>
      <c r="E762" s="15" t="s">
        <v>2285</v>
      </c>
      <c r="F762" s="15" t="s">
        <v>2286</v>
      </c>
      <c r="G762" s="5" t="s">
        <v>91</v>
      </c>
      <c r="H762" s="5" t="s">
        <v>11</v>
      </c>
      <c r="I762" s="5" t="s">
        <v>44</v>
      </c>
      <c r="J762" s="5" t="s">
        <v>5</v>
      </c>
      <c r="K762" s="5" t="s">
        <v>3</v>
      </c>
      <c r="L762" s="5" t="s">
        <v>12787</v>
      </c>
      <c r="M762" s="15" t="s">
        <v>91</v>
      </c>
      <c r="N762" s="15" t="s">
        <v>2287</v>
      </c>
      <c r="O762" s="15" t="s">
        <v>2288</v>
      </c>
      <c r="P762" s="15" t="s">
        <v>2288</v>
      </c>
      <c r="Q762" s="15" t="s">
        <v>22807</v>
      </c>
      <c r="R762" s="15" t="s">
        <v>20372</v>
      </c>
      <c r="S762" s="15">
        <v>24282465</v>
      </c>
      <c r="T762" s="15">
        <v>24282465</v>
      </c>
      <c r="U762" s="15" t="s">
        <v>15994</v>
      </c>
      <c r="V762" s="15" t="s">
        <v>9685</v>
      </c>
      <c r="W762" s="4"/>
      <c r="X762" s="4" t="s">
        <v>41</v>
      </c>
      <c r="Y762" s="4" t="s">
        <v>2289</v>
      </c>
      <c r="Z762" s="4"/>
      <c r="AB762" s="25" t="s">
        <v>21118</v>
      </c>
      <c r="AC762" s="25"/>
      <c r="AD762" s="25"/>
    </row>
    <row r="763" spans="1:30" x14ac:dyDescent="0.35">
      <c r="A763" s="15" t="s">
        <v>2239</v>
      </c>
      <c r="B763" s="15" t="s">
        <v>2238</v>
      </c>
      <c r="D763" s="15" t="s">
        <v>8691</v>
      </c>
      <c r="E763" s="15" t="s">
        <v>2291</v>
      </c>
      <c r="F763" s="15" t="s">
        <v>2292</v>
      </c>
      <c r="G763" s="5" t="s">
        <v>91</v>
      </c>
      <c r="H763" s="5" t="s">
        <v>11</v>
      </c>
      <c r="I763" s="5" t="s">
        <v>44</v>
      </c>
      <c r="J763" s="5" t="s">
        <v>11</v>
      </c>
      <c r="K763" s="5" t="s">
        <v>5</v>
      </c>
      <c r="L763" s="5" t="s">
        <v>12821</v>
      </c>
      <c r="M763" s="15" t="s">
        <v>91</v>
      </c>
      <c r="N763" s="15" t="s">
        <v>21938</v>
      </c>
      <c r="O763" s="15" t="s">
        <v>775</v>
      </c>
      <c r="P763" s="15" t="s">
        <v>775</v>
      </c>
      <c r="Q763" s="15" t="s">
        <v>22807</v>
      </c>
      <c r="R763" s="15" t="s">
        <v>19978</v>
      </c>
      <c r="S763" s="15">
        <v>24289796</v>
      </c>
      <c r="T763" s="15"/>
      <c r="U763" s="15" t="s">
        <v>15995</v>
      </c>
      <c r="V763" s="15" t="s">
        <v>19363</v>
      </c>
      <c r="W763" s="4"/>
      <c r="X763" s="4" t="s">
        <v>41</v>
      </c>
      <c r="Y763" s="4" t="s">
        <v>171</v>
      </c>
      <c r="Z763" s="4"/>
      <c r="AB763" s="25" t="s">
        <v>21118</v>
      </c>
      <c r="AC763" s="25"/>
      <c r="AD763" s="25" t="s">
        <v>21118</v>
      </c>
    </row>
    <row r="764" spans="1:30" x14ac:dyDescent="0.35">
      <c r="A764" s="15" t="s">
        <v>2040</v>
      </c>
      <c r="B764" s="15" t="s">
        <v>2039</v>
      </c>
      <c r="D764" s="15" t="s">
        <v>2294</v>
      </c>
      <c r="E764" s="15" t="s">
        <v>2295</v>
      </c>
      <c r="F764" s="15" t="s">
        <v>2296</v>
      </c>
      <c r="G764" s="5" t="s">
        <v>91</v>
      </c>
      <c r="H764" s="5" t="s">
        <v>11</v>
      </c>
      <c r="I764" s="5" t="s">
        <v>44</v>
      </c>
      <c r="J764" s="5" t="s">
        <v>11</v>
      </c>
      <c r="K764" s="5" t="s">
        <v>2</v>
      </c>
      <c r="L764" s="5" t="s">
        <v>12818</v>
      </c>
      <c r="M764" s="15" t="s">
        <v>91</v>
      </c>
      <c r="N764" s="15" t="s">
        <v>21938</v>
      </c>
      <c r="O764" s="15" t="s">
        <v>21938</v>
      </c>
      <c r="P764" s="15" t="s">
        <v>2297</v>
      </c>
      <c r="Q764" s="15" t="s">
        <v>22807</v>
      </c>
      <c r="R764" s="15" t="s">
        <v>19370</v>
      </c>
      <c r="S764" s="15">
        <v>24285635</v>
      </c>
      <c r="T764" s="15">
        <v>24289705</v>
      </c>
      <c r="U764" s="15" t="s">
        <v>15996</v>
      </c>
      <c r="V764" s="15" t="s">
        <v>7128</v>
      </c>
      <c r="W764" s="4"/>
      <c r="X764" s="4" t="s">
        <v>41</v>
      </c>
      <c r="Y764" s="4" t="s">
        <v>2298</v>
      </c>
      <c r="Z764" s="4"/>
      <c r="AB764" s="25" t="s">
        <v>21118</v>
      </c>
      <c r="AC764" s="25"/>
      <c r="AD764" s="25"/>
    </row>
    <row r="765" spans="1:30" x14ac:dyDescent="0.35">
      <c r="A765" s="15" t="s">
        <v>2046</v>
      </c>
      <c r="B765" s="15" t="s">
        <v>2045</v>
      </c>
      <c r="D765" s="15" t="s">
        <v>7069</v>
      </c>
      <c r="E765" s="15" t="s">
        <v>2300</v>
      </c>
      <c r="F765" s="15" t="s">
        <v>2301</v>
      </c>
      <c r="G765" s="5" t="s">
        <v>1404</v>
      </c>
      <c r="H765" s="5" t="s">
        <v>6</v>
      </c>
      <c r="I765" s="5" t="s">
        <v>143</v>
      </c>
      <c r="J765" s="5" t="s">
        <v>16</v>
      </c>
      <c r="K765" s="5" t="s">
        <v>2</v>
      </c>
      <c r="L765" s="5" t="s">
        <v>13074</v>
      </c>
      <c r="M765" s="15" t="s">
        <v>144</v>
      </c>
      <c r="N765" s="15" t="s">
        <v>2277</v>
      </c>
      <c r="O765" s="15" t="s">
        <v>2302</v>
      </c>
      <c r="P765" s="15" t="s">
        <v>2301</v>
      </c>
      <c r="Q765" s="15" t="s">
        <v>22807</v>
      </c>
      <c r="R765" s="15" t="s">
        <v>13284</v>
      </c>
      <c r="S765" s="15">
        <v>26431494</v>
      </c>
      <c r="T765" s="15">
        <v>26431494</v>
      </c>
      <c r="U765" s="15" t="s">
        <v>17577</v>
      </c>
      <c r="V765" s="15" t="s">
        <v>11793</v>
      </c>
      <c r="W765" s="4"/>
      <c r="X765" s="4" t="s">
        <v>41</v>
      </c>
      <c r="Y765" s="4" t="s">
        <v>2303</v>
      </c>
      <c r="Z765" s="4"/>
      <c r="AB765" s="25"/>
      <c r="AC765" s="25"/>
      <c r="AD765" s="25"/>
    </row>
    <row r="766" spans="1:30" x14ac:dyDescent="0.35">
      <c r="A766" s="15" t="s">
        <v>2272</v>
      </c>
      <c r="B766" s="15" t="s">
        <v>7068</v>
      </c>
      <c r="D766" s="15" t="s">
        <v>7409</v>
      </c>
      <c r="E766" s="15" t="s">
        <v>2304</v>
      </c>
      <c r="F766" s="15" t="s">
        <v>13285</v>
      </c>
      <c r="G766" s="5" t="s">
        <v>91</v>
      </c>
      <c r="H766" s="5" t="s">
        <v>11</v>
      </c>
      <c r="I766" s="5" t="s">
        <v>44</v>
      </c>
      <c r="J766" s="5" t="s">
        <v>11</v>
      </c>
      <c r="K766" s="5" t="s">
        <v>6</v>
      </c>
      <c r="L766" s="5" t="s">
        <v>12822</v>
      </c>
      <c r="M766" s="15" t="s">
        <v>91</v>
      </c>
      <c r="N766" s="15" t="s">
        <v>21938</v>
      </c>
      <c r="O766" s="15" t="s">
        <v>22781</v>
      </c>
      <c r="P766" s="15" t="s">
        <v>2305</v>
      </c>
      <c r="Q766" s="15" t="s">
        <v>22807</v>
      </c>
      <c r="R766" s="15" t="s">
        <v>18676</v>
      </c>
      <c r="S766" s="15">
        <v>24289860</v>
      </c>
      <c r="T766" s="15"/>
      <c r="U766" s="15" t="s">
        <v>21230</v>
      </c>
      <c r="V766" s="15" t="s">
        <v>1294</v>
      </c>
      <c r="W766" s="4"/>
      <c r="X766" s="4" t="s">
        <v>41</v>
      </c>
      <c r="Y766" s="4" t="s">
        <v>2306</v>
      </c>
      <c r="Z766" s="4"/>
      <c r="AB766" s="25" t="s">
        <v>21118</v>
      </c>
      <c r="AC766" s="25"/>
      <c r="AD766" s="25"/>
    </row>
    <row r="767" spans="1:30" x14ac:dyDescent="0.35">
      <c r="A767" s="15" t="s">
        <v>2060</v>
      </c>
      <c r="B767" s="15" t="s">
        <v>333</v>
      </c>
      <c r="D767" s="15" t="s">
        <v>8690</v>
      </c>
      <c r="E767" s="15" t="s">
        <v>2307</v>
      </c>
      <c r="F767" s="15" t="s">
        <v>2308</v>
      </c>
      <c r="G767" s="5" t="s">
        <v>91</v>
      </c>
      <c r="H767" s="5" t="s">
        <v>11</v>
      </c>
      <c r="I767" s="5" t="s">
        <v>44</v>
      </c>
      <c r="J767" s="5" t="s">
        <v>11</v>
      </c>
      <c r="K767" s="5" t="s">
        <v>4</v>
      </c>
      <c r="L767" s="5" t="s">
        <v>12820</v>
      </c>
      <c r="M767" s="15" t="s">
        <v>91</v>
      </c>
      <c r="N767" s="15" t="s">
        <v>21938</v>
      </c>
      <c r="O767" s="15" t="s">
        <v>22782</v>
      </c>
      <c r="P767" s="15" t="s">
        <v>2308</v>
      </c>
      <c r="Q767" s="15" t="s">
        <v>22807</v>
      </c>
      <c r="R767" s="15" t="s">
        <v>17013</v>
      </c>
      <c r="S767" s="15">
        <v>24289746</v>
      </c>
      <c r="T767" s="15">
        <v>24289746</v>
      </c>
      <c r="U767" s="15" t="s">
        <v>17578</v>
      </c>
      <c r="V767" s="15" t="s">
        <v>14706</v>
      </c>
      <c r="W767" s="4"/>
      <c r="X767" s="4" t="s">
        <v>41</v>
      </c>
      <c r="Y767" s="4" t="s">
        <v>297</v>
      </c>
      <c r="Z767" s="4"/>
      <c r="AB767" s="25" t="s">
        <v>21118</v>
      </c>
      <c r="AC767" s="25"/>
      <c r="AD767" s="25"/>
    </row>
    <row r="768" spans="1:30" x14ac:dyDescent="0.35">
      <c r="A768" s="15" t="s">
        <v>2391</v>
      </c>
      <c r="B768" s="15" t="s">
        <v>7079</v>
      </c>
      <c r="D768" s="15" t="s">
        <v>7070</v>
      </c>
      <c r="E768" s="15" t="s">
        <v>2310</v>
      </c>
      <c r="F768" s="15" t="s">
        <v>1452</v>
      </c>
      <c r="G768" s="5" t="s">
        <v>1404</v>
      </c>
      <c r="H768" s="5" t="s">
        <v>6</v>
      </c>
      <c r="I768" s="5" t="s">
        <v>143</v>
      </c>
      <c r="J768" s="5" t="s">
        <v>16</v>
      </c>
      <c r="K768" s="5" t="s">
        <v>2</v>
      </c>
      <c r="L768" s="5" t="s">
        <v>13074</v>
      </c>
      <c r="M768" s="15" t="s">
        <v>144</v>
      </c>
      <c r="N768" s="15" t="s">
        <v>2277</v>
      </c>
      <c r="O768" s="15" t="s">
        <v>2302</v>
      </c>
      <c r="P768" s="15" t="s">
        <v>1452</v>
      </c>
      <c r="Q768" s="15" t="s">
        <v>22807</v>
      </c>
      <c r="R768" s="15" t="s">
        <v>21231</v>
      </c>
      <c r="S768" s="15">
        <v>26377590</v>
      </c>
      <c r="T768" s="15">
        <v>23377020</v>
      </c>
      <c r="U768" s="15" t="s">
        <v>17579</v>
      </c>
      <c r="V768" s="15" t="s">
        <v>11811</v>
      </c>
      <c r="W768" s="4"/>
      <c r="X768" s="4" t="s">
        <v>41</v>
      </c>
      <c r="Y768" s="4" t="s">
        <v>2311</v>
      </c>
      <c r="Z768" s="4"/>
      <c r="AB768" s="25" t="s">
        <v>21118</v>
      </c>
      <c r="AC768" s="25"/>
      <c r="AD768" s="25" t="s">
        <v>21118</v>
      </c>
    </row>
    <row r="769" spans="1:30" x14ac:dyDescent="0.35">
      <c r="A769" s="15" t="s">
        <v>2247</v>
      </c>
      <c r="B769" s="15" t="s">
        <v>7447</v>
      </c>
      <c r="D769" s="15" t="s">
        <v>7389</v>
      </c>
      <c r="E769" s="15" t="s">
        <v>2312</v>
      </c>
      <c r="F769" s="15" t="s">
        <v>2313</v>
      </c>
      <c r="G769" s="5" t="s">
        <v>1404</v>
      </c>
      <c r="H769" s="5" t="s">
        <v>6</v>
      </c>
      <c r="I769" s="5" t="s">
        <v>143</v>
      </c>
      <c r="J769" s="5" t="s">
        <v>16</v>
      </c>
      <c r="K769" s="5" t="s">
        <v>2</v>
      </c>
      <c r="L769" s="5" t="s">
        <v>13074</v>
      </c>
      <c r="M769" s="15" t="s">
        <v>144</v>
      </c>
      <c r="N769" s="15" t="s">
        <v>2277</v>
      </c>
      <c r="O769" s="15" t="s">
        <v>2302</v>
      </c>
      <c r="P769" s="15" t="s">
        <v>2302</v>
      </c>
      <c r="Q769" s="15" t="s">
        <v>22807</v>
      </c>
      <c r="R769" s="15" t="s">
        <v>19979</v>
      </c>
      <c r="S769" s="15">
        <v>26433201</v>
      </c>
      <c r="T769" s="15">
        <v>26436492</v>
      </c>
      <c r="U769" s="15" t="s">
        <v>17580</v>
      </c>
      <c r="V769" s="15" t="s">
        <v>19980</v>
      </c>
      <c r="W769" s="4"/>
      <c r="X769" s="4" t="s">
        <v>41</v>
      </c>
      <c r="Y769" s="4" t="s">
        <v>167</v>
      </c>
      <c r="Z769" s="4" t="s">
        <v>41</v>
      </c>
      <c r="AA769" s="4" t="s">
        <v>1045</v>
      </c>
      <c r="AB769" s="25"/>
      <c r="AC769" s="25"/>
      <c r="AD769" s="25" t="s">
        <v>21118</v>
      </c>
    </row>
    <row r="770" spans="1:30" x14ac:dyDescent="0.35">
      <c r="A770" s="15" t="s">
        <v>9703</v>
      </c>
      <c r="B770" s="15" t="s">
        <v>8765</v>
      </c>
      <c r="D770" s="15" t="s">
        <v>2314</v>
      </c>
      <c r="E770" s="15" t="s">
        <v>2315</v>
      </c>
      <c r="F770" s="15" t="s">
        <v>2316</v>
      </c>
      <c r="G770" s="5" t="s">
        <v>91</v>
      </c>
      <c r="H770" s="5" t="s">
        <v>11</v>
      </c>
      <c r="I770" s="5" t="s">
        <v>44</v>
      </c>
      <c r="J770" s="5" t="s">
        <v>5</v>
      </c>
      <c r="K770" s="5" t="s">
        <v>4</v>
      </c>
      <c r="L770" s="5" t="s">
        <v>12788</v>
      </c>
      <c r="M770" s="15" t="s">
        <v>91</v>
      </c>
      <c r="N770" s="15" t="s">
        <v>2287</v>
      </c>
      <c r="O770" s="15" t="s">
        <v>2317</v>
      </c>
      <c r="P770" s="15" t="s">
        <v>2317</v>
      </c>
      <c r="Q770" s="15" t="s">
        <v>22807</v>
      </c>
      <c r="R770" s="15" t="s">
        <v>16635</v>
      </c>
      <c r="S770" s="15">
        <v>26362068</v>
      </c>
      <c r="T770" s="15">
        <v>26362068</v>
      </c>
      <c r="U770" s="15" t="s">
        <v>9716</v>
      </c>
      <c r="V770" s="15" t="s">
        <v>8868</v>
      </c>
      <c r="W770" s="4"/>
      <c r="X770" s="4" t="s">
        <v>41</v>
      </c>
      <c r="Y770" s="4" t="s">
        <v>2318</v>
      </c>
      <c r="Z770" s="4"/>
      <c r="AB770" s="25"/>
      <c r="AC770" s="25"/>
      <c r="AD770" s="25"/>
    </row>
    <row r="771" spans="1:30" x14ac:dyDescent="0.35">
      <c r="A771" s="15" t="s">
        <v>9704</v>
      </c>
      <c r="B771" s="15" t="s">
        <v>2020</v>
      </c>
      <c r="D771" s="15" t="s">
        <v>7072</v>
      </c>
      <c r="E771" s="15" t="s">
        <v>2319</v>
      </c>
      <c r="F771" s="15" t="s">
        <v>2320</v>
      </c>
      <c r="G771" s="5" t="s">
        <v>91</v>
      </c>
      <c r="H771" s="5" t="s">
        <v>11</v>
      </c>
      <c r="I771" s="5" t="s">
        <v>44</v>
      </c>
      <c r="J771" s="5" t="s">
        <v>5</v>
      </c>
      <c r="K771" s="5" t="s">
        <v>5</v>
      </c>
      <c r="L771" s="5" t="s">
        <v>12789</v>
      </c>
      <c r="M771" s="15" t="s">
        <v>91</v>
      </c>
      <c r="N771" s="15" t="s">
        <v>2287</v>
      </c>
      <c r="O771" s="15" t="s">
        <v>2320</v>
      </c>
      <c r="P771" s="15" t="s">
        <v>2320</v>
      </c>
      <c r="Q771" s="15" t="s">
        <v>22807</v>
      </c>
      <c r="R771" s="15" t="s">
        <v>23101</v>
      </c>
      <c r="S771" s="15">
        <v>26362535</v>
      </c>
      <c r="T771" s="15">
        <v>26362535</v>
      </c>
      <c r="U771" s="15" t="s">
        <v>15997</v>
      </c>
      <c r="V771" s="15" t="s">
        <v>9727</v>
      </c>
      <c r="W771" s="4"/>
      <c r="X771" s="4" t="s">
        <v>41</v>
      </c>
      <c r="Y771" s="4" t="s">
        <v>2321</v>
      </c>
      <c r="Z771" s="4"/>
      <c r="AB771" s="25" t="s">
        <v>21118</v>
      </c>
      <c r="AC771" s="25"/>
      <c r="AD771" s="25"/>
    </row>
    <row r="772" spans="1:30" x14ac:dyDescent="0.35">
      <c r="A772" s="15" t="s">
        <v>9706</v>
      </c>
      <c r="B772" s="15" t="s">
        <v>2343</v>
      </c>
      <c r="D772" s="15" t="s">
        <v>2322</v>
      </c>
      <c r="E772" s="15" t="s">
        <v>2323</v>
      </c>
      <c r="F772" s="15" t="s">
        <v>2324</v>
      </c>
      <c r="G772" s="5" t="s">
        <v>91</v>
      </c>
      <c r="H772" s="5" t="s">
        <v>11</v>
      </c>
      <c r="I772" s="5" t="s">
        <v>44</v>
      </c>
      <c r="J772" s="5" t="s">
        <v>11</v>
      </c>
      <c r="K772" s="5" t="s">
        <v>6</v>
      </c>
      <c r="L772" s="5" t="s">
        <v>12822</v>
      </c>
      <c r="M772" s="15" t="s">
        <v>91</v>
      </c>
      <c r="N772" s="15" t="s">
        <v>21938</v>
      </c>
      <c r="O772" s="15" t="s">
        <v>22781</v>
      </c>
      <c r="P772" s="15" t="s">
        <v>1365</v>
      </c>
      <c r="Q772" s="15" t="s">
        <v>22807</v>
      </c>
      <c r="R772" s="15" t="s">
        <v>21232</v>
      </c>
      <c r="S772" s="15">
        <v>24278987</v>
      </c>
      <c r="T772" s="15">
        <v>24278987</v>
      </c>
      <c r="U772" s="15" t="s">
        <v>17581</v>
      </c>
      <c r="V772" s="15" t="s">
        <v>2325</v>
      </c>
      <c r="W772" s="4"/>
      <c r="X772" s="4" t="s">
        <v>41</v>
      </c>
      <c r="Y772" s="4" t="s">
        <v>1830</v>
      </c>
      <c r="Z772" s="4"/>
      <c r="AB772" s="25" t="s">
        <v>21118</v>
      </c>
      <c r="AC772" s="25"/>
      <c r="AD772" s="25"/>
    </row>
    <row r="773" spans="1:30" x14ac:dyDescent="0.35">
      <c r="A773" s="15" t="s">
        <v>2049</v>
      </c>
      <c r="B773" s="15" t="s">
        <v>245</v>
      </c>
      <c r="D773" s="15" t="s">
        <v>2327</v>
      </c>
      <c r="E773" s="15" t="s">
        <v>2328</v>
      </c>
      <c r="F773" s="15" t="s">
        <v>2329</v>
      </c>
      <c r="G773" s="5" t="s">
        <v>1404</v>
      </c>
      <c r="H773" s="5" t="s">
        <v>6</v>
      </c>
      <c r="I773" s="5" t="s">
        <v>143</v>
      </c>
      <c r="J773" s="5" t="s">
        <v>16</v>
      </c>
      <c r="K773" s="5" t="s">
        <v>2</v>
      </c>
      <c r="L773" s="5" t="s">
        <v>13074</v>
      </c>
      <c r="M773" s="15" t="s">
        <v>144</v>
      </c>
      <c r="N773" s="15" t="s">
        <v>2277</v>
      </c>
      <c r="O773" s="15" t="s">
        <v>2302</v>
      </c>
      <c r="P773" s="15" t="s">
        <v>2329</v>
      </c>
      <c r="Q773" s="15" t="s">
        <v>22807</v>
      </c>
      <c r="R773" s="15" t="s">
        <v>14533</v>
      </c>
      <c r="S773" s="15">
        <v>26431189</v>
      </c>
      <c r="T773" s="15">
        <v>26431189</v>
      </c>
      <c r="U773" s="15" t="s">
        <v>19364</v>
      </c>
      <c r="V773" s="15" t="s">
        <v>468</v>
      </c>
      <c r="W773" s="4"/>
      <c r="X773" s="4" t="s">
        <v>41</v>
      </c>
      <c r="Y773" s="4" t="s">
        <v>2330</v>
      </c>
      <c r="Z773" s="4"/>
      <c r="AB773" s="25"/>
      <c r="AC773" s="25"/>
      <c r="AD773" s="25"/>
    </row>
    <row r="774" spans="1:30" x14ac:dyDescent="0.35">
      <c r="A774" s="15" t="s">
        <v>2151</v>
      </c>
      <c r="B774" s="15" t="s">
        <v>2150</v>
      </c>
      <c r="D774" s="15" t="s">
        <v>2331</v>
      </c>
      <c r="E774" s="15" t="s">
        <v>2332</v>
      </c>
      <c r="F774" s="15" t="s">
        <v>449</v>
      </c>
      <c r="G774" s="5" t="s">
        <v>91</v>
      </c>
      <c r="H774" s="5" t="s">
        <v>11</v>
      </c>
      <c r="I774" s="5" t="s">
        <v>44</v>
      </c>
      <c r="J774" s="5" t="s">
        <v>11</v>
      </c>
      <c r="K774" s="5" t="s">
        <v>5</v>
      </c>
      <c r="L774" s="5" t="s">
        <v>12821</v>
      </c>
      <c r="M774" s="15" t="s">
        <v>91</v>
      </c>
      <c r="N774" s="15" t="s">
        <v>21938</v>
      </c>
      <c r="O774" s="15" t="s">
        <v>775</v>
      </c>
      <c r="P774" s="15" t="s">
        <v>449</v>
      </c>
      <c r="Q774" s="15" t="s">
        <v>22807</v>
      </c>
      <c r="R774" s="15" t="s">
        <v>21939</v>
      </c>
      <c r="S774" s="15">
        <v>24286812</v>
      </c>
      <c r="T774" s="15"/>
      <c r="U774" s="15" t="s">
        <v>15998</v>
      </c>
      <c r="V774" s="15" t="s">
        <v>9754</v>
      </c>
      <c r="W774" s="4"/>
      <c r="X774" s="4" t="s">
        <v>41</v>
      </c>
      <c r="Y774" s="4" t="s">
        <v>2333</v>
      </c>
      <c r="Z774" s="4"/>
      <c r="AB774" s="25"/>
      <c r="AC774" s="25"/>
      <c r="AD774" s="25"/>
    </row>
    <row r="775" spans="1:30" x14ac:dyDescent="0.35">
      <c r="A775" s="15" t="s">
        <v>2022</v>
      </c>
      <c r="B775" s="15" t="s">
        <v>2021</v>
      </c>
      <c r="D775" s="15" t="s">
        <v>2271</v>
      </c>
      <c r="E775" s="15" t="s">
        <v>2334</v>
      </c>
      <c r="F775" s="15" t="s">
        <v>2335</v>
      </c>
      <c r="G775" s="5" t="s">
        <v>91</v>
      </c>
      <c r="H775" s="5" t="s">
        <v>11</v>
      </c>
      <c r="I775" s="5" t="s">
        <v>44</v>
      </c>
      <c r="J775" s="5" t="s">
        <v>5</v>
      </c>
      <c r="K775" s="5" t="s">
        <v>2</v>
      </c>
      <c r="L775" s="5" t="s">
        <v>12786</v>
      </c>
      <c r="M775" s="15" t="s">
        <v>91</v>
      </c>
      <c r="N775" s="15" t="s">
        <v>2287</v>
      </c>
      <c r="O775" s="15" t="s">
        <v>2287</v>
      </c>
      <c r="P775" s="15" t="s">
        <v>328</v>
      </c>
      <c r="Q775" s="15" t="s">
        <v>22807</v>
      </c>
      <c r="R775" s="15" t="s">
        <v>15999</v>
      </c>
      <c r="S775" s="15">
        <v>24286162</v>
      </c>
      <c r="T775" s="15">
        <v>24286162</v>
      </c>
      <c r="U775" s="15" t="s">
        <v>17582</v>
      </c>
      <c r="V775" s="15" t="s">
        <v>477</v>
      </c>
      <c r="W775" s="4"/>
      <c r="X775" s="4" t="s">
        <v>41</v>
      </c>
      <c r="Y775" s="4" t="s">
        <v>1164</v>
      </c>
      <c r="Z775" s="4"/>
      <c r="AB775" s="25" t="s">
        <v>21118</v>
      </c>
      <c r="AC775" s="25"/>
      <c r="AD775" s="25"/>
    </row>
    <row r="776" spans="1:30" x14ac:dyDescent="0.35">
      <c r="A776" s="15" t="s">
        <v>2075</v>
      </c>
      <c r="B776" s="15" t="s">
        <v>756</v>
      </c>
      <c r="D776" s="15" t="s">
        <v>2337</v>
      </c>
      <c r="E776" s="15" t="s">
        <v>11854</v>
      </c>
      <c r="F776" s="15" t="s">
        <v>11855</v>
      </c>
      <c r="G776" s="5" t="s">
        <v>1404</v>
      </c>
      <c r="H776" s="5" t="s">
        <v>6</v>
      </c>
      <c r="I776" s="5" t="s">
        <v>143</v>
      </c>
      <c r="J776" s="5" t="s">
        <v>16</v>
      </c>
      <c r="K776" s="5" t="s">
        <v>4</v>
      </c>
      <c r="L776" s="5" t="s">
        <v>22680</v>
      </c>
      <c r="M776" s="15" t="s">
        <v>144</v>
      </c>
      <c r="N776" s="15" t="s">
        <v>2277</v>
      </c>
      <c r="O776" s="15" t="s">
        <v>733</v>
      </c>
      <c r="P776" s="15" t="s">
        <v>11856</v>
      </c>
      <c r="Q776" s="15" t="s">
        <v>22807</v>
      </c>
      <c r="R776" s="15" t="s">
        <v>23102</v>
      </c>
      <c r="S776" s="15">
        <v>24285994</v>
      </c>
      <c r="T776" s="15">
        <v>24279806</v>
      </c>
      <c r="U776" s="15" t="s">
        <v>18678</v>
      </c>
      <c r="V776" s="15" t="s">
        <v>21940</v>
      </c>
      <c r="W776" s="4"/>
      <c r="X776" s="4" t="s">
        <v>41</v>
      </c>
      <c r="Y776" s="4" t="s">
        <v>11097</v>
      </c>
      <c r="Z776" s="4"/>
      <c r="AB776" s="25" t="s">
        <v>21118</v>
      </c>
      <c r="AC776" s="25"/>
      <c r="AD776" s="25"/>
    </row>
    <row r="777" spans="1:30" x14ac:dyDescent="0.35">
      <c r="A777" s="15" t="s">
        <v>6386</v>
      </c>
      <c r="B777" s="15" t="s">
        <v>7331</v>
      </c>
      <c r="D777" s="15" t="s">
        <v>2338</v>
      </c>
      <c r="E777" s="15" t="s">
        <v>2339</v>
      </c>
      <c r="F777" s="15" t="s">
        <v>2340</v>
      </c>
      <c r="G777" s="5" t="s">
        <v>91</v>
      </c>
      <c r="H777" s="5" t="s">
        <v>11</v>
      </c>
      <c r="I777" s="5" t="s">
        <v>44</v>
      </c>
      <c r="J777" s="5" t="s">
        <v>5</v>
      </c>
      <c r="K777" s="5" t="s">
        <v>2</v>
      </c>
      <c r="L777" s="5" t="s">
        <v>12786</v>
      </c>
      <c r="M777" s="15" t="s">
        <v>91</v>
      </c>
      <c r="N777" s="15" t="s">
        <v>2287</v>
      </c>
      <c r="O777" s="15" t="s">
        <v>2287</v>
      </c>
      <c r="P777" s="15" t="s">
        <v>2287</v>
      </c>
      <c r="Q777" s="15" t="s">
        <v>22807</v>
      </c>
      <c r="R777" s="15" t="s">
        <v>18392</v>
      </c>
      <c r="S777" s="15">
        <v>24289122</v>
      </c>
      <c r="T777" s="15">
        <v>24289122</v>
      </c>
      <c r="U777" s="15" t="s">
        <v>16000</v>
      </c>
      <c r="V777" s="15" t="s">
        <v>9777</v>
      </c>
      <c r="W777" s="4"/>
      <c r="X777" s="4" t="s">
        <v>41</v>
      </c>
      <c r="Y777" s="4" t="s">
        <v>13286</v>
      </c>
      <c r="Z777" s="4"/>
      <c r="AB777" s="25" t="s">
        <v>21118</v>
      </c>
      <c r="AC777" s="25"/>
      <c r="AD777" s="25" t="s">
        <v>21118</v>
      </c>
    </row>
    <row r="778" spans="1:30" x14ac:dyDescent="0.35">
      <c r="A778" s="15" t="s">
        <v>2184</v>
      </c>
      <c r="B778" s="15" t="s">
        <v>2183</v>
      </c>
      <c r="D778" s="15" t="s">
        <v>11860</v>
      </c>
      <c r="E778" s="15" t="s">
        <v>11859</v>
      </c>
      <c r="F778" s="15" t="s">
        <v>217</v>
      </c>
      <c r="G778" s="5" t="s">
        <v>1404</v>
      </c>
      <c r="H778" s="5" t="s">
        <v>6</v>
      </c>
      <c r="I778" s="5" t="s">
        <v>143</v>
      </c>
      <c r="J778" s="5" t="s">
        <v>16</v>
      </c>
      <c r="K778" s="5" t="s">
        <v>2</v>
      </c>
      <c r="L778" s="5" t="s">
        <v>13074</v>
      </c>
      <c r="M778" s="15" t="s">
        <v>144</v>
      </c>
      <c r="N778" s="15" t="s">
        <v>2277</v>
      </c>
      <c r="O778" s="15" t="s">
        <v>2302</v>
      </c>
      <c r="P778" s="15" t="s">
        <v>217</v>
      </c>
      <c r="Q778" s="15" t="s">
        <v>22807</v>
      </c>
      <c r="R778" s="15" t="s">
        <v>23103</v>
      </c>
      <c r="S778" s="15">
        <v>26431657</v>
      </c>
      <c r="T778" s="15"/>
      <c r="U778" s="15" t="s">
        <v>18680</v>
      </c>
      <c r="V778" s="15" t="s">
        <v>21233</v>
      </c>
      <c r="W778" s="4"/>
      <c r="X778" s="4" t="s">
        <v>41</v>
      </c>
      <c r="Y778" s="4" t="s">
        <v>12293</v>
      </c>
      <c r="Z778" s="4"/>
      <c r="AB778" s="25"/>
      <c r="AC778" s="25"/>
      <c r="AD778" s="25"/>
    </row>
    <row r="779" spans="1:30" x14ac:dyDescent="0.35">
      <c r="A779" s="15" t="s">
        <v>690</v>
      </c>
      <c r="B779" s="15" t="s">
        <v>642</v>
      </c>
      <c r="D779" s="15" t="s">
        <v>8685</v>
      </c>
      <c r="E779" s="15" t="s">
        <v>9736</v>
      </c>
      <c r="F779" s="15" t="s">
        <v>9737</v>
      </c>
      <c r="G779" s="5" t="s">
        <v>91</v>
      </c>
      <c r="H779" s="5" t="s">
        <v>11</v>
      </c>
      <c r="I779" s="5" t="s">
        <v>44</v>
      </c>
      <c r="J779" s="5" t="s">
        <v>11</v>
      </c>
      <c r="K779" s="5" t="s">
        <v>2</v>
      </c>
      <c r="L779" s="5" t="s">
        <v>12818</v>
      </c>
      <c r="M779" s="15" t="s">
        <v>91</v>
      </c>
      <c r="N779" s="15" t="s">
        <v>21938</v>
      </c>
      <c r="O779" s="15" t="s">
        <v>21938</v>
      </c>
      <c r="P779" s="15" t="s">
        <v>19365</v>
      </c>
      <c r="Q779" s="15" t="s">
        <v>22807</v>
      </c>
      <c r="R779" s="15" t="s">
        <v>21941</v>
      </c>
      <c r="S779" s="15">
        <v>24288628</v>
      </c>
      <c r="T779" s="15">
        <v>24283278</v>
      </c>
      <c r="U779" s="15" t="s">
        <v>16001</v>
      </c>
      <c r="V779" s="15" t="s">
        <v>9738</v>
      </c>
      <c r="W779" s="4"/>
      <c r="X779" s="4"/>
      <c r="Y779" s="4"/>
      <c r="Z779" s="4" t="s">
        <v>41</v>
      </c>
      <c r="AA779" s="4" t="s">
        <v>338</v>
      </c>
      <c r="AB779" s="25" t="s">
        <v>21118</v>
      </c>
      <c r="AC779" s="25"/>
      <c r="AD779" s="25"/>
    </row>
    <row r="780" spans="1:30" x14ac:dyDescent="0.35">
      <c r="A780" s="15" t="s">
        <v>2090</v>
      </c>
      <c r="B780" s="15" t="s">
        <v>737</v>
      </c>
      <c r="D780" s="15" t="s">
        <v>203</v>
      </c>
      <c r="E780" s="15" t="s">
        <v>9783</v>
      </c>
      <c r="F780" s="15" t="s">
        <v>2341</v>
      </c>
      <c r="G780" s="5" t="s">
        <v>91</v>
      </c>
      <c r="H780" s="5" t="s">
        <v>11</v>
      </c>
      <c r="I780" s="5" t="s">
        <v>44</v>
      </c>
      <c r="J780" s="5" t="s">
        <v>5</v>
      </c>
      <c r="K780" s="5" t="s">
        <v>3</v>
      </c>
      <c r="L780" s="5" t="s">
        <v>12787</v>
      </c>
      <c r="M780" s="15" t="s">
        <v>91</v>
      </c>
      <c r="N780" s="15" t="s">
        <v>2287</v>
      </c>
      <c r="O780" s="15" t="s">
        <v>2288</v>
      </c>
      <c r="P780" s="15" t="s">
        <v>2341</v>
      </c>
      <c r="Q780" s="15" t="s">
        <v>22807</v>
      </c>
      <c r="R780" s="15" t="s">
        <v>21234</v>
      </c>
      <c r="S780" s="15">
        <v>88331875</v>
      </c>
      <c r="T780" s="15"/>
      <c r="U780" s="15" t="s">
        <v>16002</v>
      </c>
      <c r="V780" s="15" t="s">
        <v>9784</v>
      </c>
      <c r="W780" s="4"/>
      <c r="X780" s="4" t="s">
        <v>41</v>
      </c>
      <c r="Y780" s="4" t="s">
        <v>7827</v>
      </c>
      <c r="Z780" s="4"/>
      <c r="AB780" s="25"/>
      <c r="AC780" s="25"/>
      <c r="AD780" s="25"/>
    </row>
    <row r="781" spans="1:30" x14ac:dyDescent="0.35">
      <c r="A781" s="15" t="s">
        <v>2261</v>
      </c>
      <c r="B781" s="15" t="s">
        <v>2260</v>
      </c>
      <c r="D781" s="15" t="s">
        <v>2342</v>
      </c>
      <c r="E781" s="15" t="s">
        <v>9692</v>
      </c>
      <c r="F781" s="15" t="s">
        <v>9693</v>
      </c>
      <c r="G781" s="5" t="s">
        <v>91</v>
      </c>
      <c r="H781" s="5" t="s">
        <v>11</v>
      </c>
      <c r="I781" s="5" t="s">
        <v>44</v>
      </c>
      <c r="J781" s="5" t="s">
        <v>11</v>
      </c>
      <c r="K781" s="5" t="s">
        <v>6</v>
      </c>
      <c r="L781" s="5" t="s">
        <v>12822</v>
      </c>
      <c r="M781" s="15" t="s">
        <v>91</v>
      </c>
      <c r="N781" s="15" t="s">
        <v>21938</v>
      </c>
      <c r="O781" s="15" t="s">
        <v>22781</v>
      </c>
      <c r="P781" s="15" t="s">
        <v>673</v>
      </c>
      <c r="Q781" s="15" t="s">
        <v>22807</v>
      </c>
      <c r="R781" s="15" t="s">
        <v>19366</v>
      </c>
      <c r="S781" s="15">
        <v>24283275</v>
      </c>
      <c r="T781" s="15"/>
      <c r="U781" s="15" t="s">
        <v>18681</v>
      </c>
      <c r="V781" s="15" t="s">
        <v>9694</v>
      </c>
      <c r="W781" s="4"/>
      <c r="X781" s="4" t="s">
        <v>41</v>
      </c>
      <c r="Y781" s="4" t="s">
        <v>14057</v>
      </c>
      <c r="Z781" s="4"/>
      <c r="AB781" s="25"/>
      <c r="AC781" s="25"/>
      <c r="AD781" s="25"/>
    </row>
    <row r="782" spans="1:30" x14ac:dyDescent="0.35">
      <c r="A782" s="15" t="s">
        <v>2361</v>
      </c>
      <c r="B782" s="15" t="s">
        <v>7406</v>
      </c>
      <c r="D782" s="15" t="s">
        <v>2343</v>
      </c>
      <c r="E782" s="15" t="s">
        <v>9706</v>
      </c>
      <c r="F782" s="15" t="s">
        <v>679</v>
      </c>
      <c r="G782" s="5" t="s">
        <v>91</v>
      </c>
      <c r="H782" s="5" t="s">
        <v>11</v>
      </c>
      <c r="I782" s="5" t="s">
        <v>44</v>
      </c>
      <c r="J782" s="5" t="s">
        <v>5</v>
      </c>
      <c r="K782" s="5" t="s">
        <v>2</v>
      </c>
      <c r="L782" s="5" t="s">
        <v>12786</v>
      </c>
      <c r="M782" s="15" t="s">
        <v>91</v>
      </c>
      <c r="N782" s="15" t="s">
        <v>2287</v>
      </c>
      <c r="O782" s="15" t="s">
        <v>2287</v>
      </c>
      <c r="P782" s="15" t="s">
        <v>679</v>
      </c>
      <c r="Q782" s="15" t="s">
        <v>22807</v>
      </c>
      <c r="R782" s="15" t="s">
        <v>21235</v>
      </c>
      <c r="S782" s="15">
        <v>85228364</v>
      </c>
      <c r="T782" s="15"/>
      <c r="U782" s="15" t="s">
        <v>19981</v>
      </c>
      <c r="V782" s="15" t="s">
        <v>9707</v>
      </c>
      <c r="W782" s="4"/>
      <c r="X782" s="4" t="s">
        <v>41</v>
      </c>
      <c r="Y782" s="4" t="s">
        <v>19982</v>
      </c>
      <c r="Z782" s="4"/>
      <c r="AB782" s="25"/>
      <c r="AC782" s="25"/>
      <c r="AD782" s="25"/>
    </row>
    <row r="783" spans="1:30" x14ac:dyDescent="0.35">
      <c r="A783" s="15" t="s">
        <v>2366</v>
      </c>
      <c r="B783" s="15" t="s">
        <v>7076</v>
      </c>
      <c r="D783" s="15" t="s">
        <v>357</v>
      </c>
      <c r="E783" s="15" t="s">
        <v>9729</v>
      </c>
      <c r="F783" s="15" t="s">
        <v>9730</v>
      </c>
      <c r="G783" s="5" t="s">
        <v>91</v>
      </c>
      <c r="H783" s="5" t="s">
        <v>11</v>
      </c>
      <c r="I783" s="5" t="s">
        <v>44</v>
      </c>
      <c r="J783" s="5" t="s">
        <v>5</v>
      </c>
      <c r="K783" s="5" t="s">
        <v>2</v>
      </c>
      <c r="L783" s="5" t="s">
        <v>12786</v>
      </c>
      <c r="M783" s="15" t="s">
        <v>91</v>
      </c>
      <c r="N783" s="15" t="s">
        <v>2287</v>
      </c>
      <c r="O783" s="15" t="s">
        <v>2287</v>
      </c>
      <c r="P783" s="15" t="s">
        <v>9730</v>
      </c>
      <c r="Q783" s="15" t="s">
        <v>22807</v>
      </c>
      <c r="R783" s="15" t="s">
        <v>23104</v>
      </c>
      <c r="S783" s="15">
        <v>60691364</v>
      </c>
      <c r="T783" s="15"/>
      <c r="U783" s="15" t="s">
        <v>16003</v>
      </c>
      <c r="V783" s="15" t="s">
        <v>19983</v>
      </c>
      <c r="W783" s="4"/>
      <c r="X783" s="4" t="s">
        <v>41</v>
      </c>
      <c r="Y783" s="4" t="s">
        <v>12291</v>
      </c>
      <c r="Z783" s="4"/>
      <c r="AB783" s="25"/>
      <c r="AC783" s="25"/>
      <c r="AD783" s="25"/>
    </row>
    <row r="784" spans="1:30" x14ac:dyDescent="0.35">
      <c r="A784" s="15" t="s">
        <v>2218</v>
      </c>
      <c r="B784" s="15" t="s">
        <v>924</v>
      </c>
      <c r="D784" s="15" t="s">
        <v>8320</v>
      </c>
      <c r="E784" s="15" t="s">
        <v>11835</v>
      </c>
      <c r="F784" s="15" t="s">
        <v>9330</v>
      </c>
      <c r="G784" s="5" t="s">
        <v>1404</v>
      </c>
      <c r="H784" s="5" t="s">
        <v>6</v>
      </c>
      <c r="I784" s="5" t="s">
        <v>143</v>
      </c>
      <c r="J784" s="5" t="s">
        <v>16</v>
      </c>
      <c r="K784" s="5" t="s">
        <v>2</v>
      </c>
      <c r="L784" s="5" t="s">
        <v>13074</v>
      </c>
      <c r="M784" s="15" t="s">
        <v>144</v>
      </c>
      <c r="N784" s="15" t="s">
        <v>2277</v>
      </c>
      <c r="O784" s="15" t="s">
        <v>2302</v>
      </c>
      <c r="P784" s="15" t="s">
        <v>11836</v>
      </c>
      <c r="Q784" s="15" t="s">
        <v>22807</v>
      </c>
      <c r="R784" s="15" t="s">
        <v>23105</v>
      </c>
      <c r="S784" s="15">
        <v>26431840</v>
      </c>
      <c r="T784" s="15"/>
      <c r="U784" s="15" t="s">
        <v>19367</v>
      </c>
      <c r="V784" s="15" t="s">
        <v>19368</v>
      </c>
      <c r="W784" s="4"/>
      <c r="X784" s="4" t="s">
        <v>41</v>
      </c>
      <c r="Y784" s="4" t="s">
        <v>21942</v>
      </c>
      <c r="Z784" s="4"/>
      <c r="AB784" s="25"/>
      <c r="AC784" s="25"/>
      <c r="AD784" s="25"/>
    </row>
    <row r="785" spans="1:30" x14ac:dyDescent="0.35">
      <c r="A785" s="15" t="s">
        <v>9713</v>
      </c>
      <c r="B785" s="15" t="s">
        <v>8582</v>
      </c>
      <c r="D785" s="15" t="s">
        <v>2344</v>
      </c>
      <c r="E785" s="15" t="s">
        <v>11837</v>
      </c>
      <c r="F785" s="15" t="s">
        <v>11838</v>
      </c>
      <c r="G785" s="5" t="s">
        <v>1404</v>
      </c>
      <c r="H785" s="5" t="s">
        <v>6</v>
      </c>
      <c r="I785" s="5" t="s">
        <v>143</v>
      </c>
      <c r="J785" s="5" t="s">
        <v>16</v>
      </c>
      <c r="K785" s="5" t="s">
        <v>2</v>
      </c>
      <c r="L785" s="5" t="s">
        <v>13074</v>
      </c>
      <c r="M785" s="15" t="s">
        <v>144</v>
      </c>
      <c r="N785" s="15" t="s">
        <v>2277</v>
      </c>
      <c r="O785" s="15" t="s">
        <v>2302</v>
      </c>
      <c r="P785" s="15" t="s">
        <v>9330</v>
      </c>
      <c r="Q785" s="15" t="s">
        <v>22807</v>
      </c>
      <c r="R785" s="15" t="s">
        <v>16004</v>
      </c>
      <c r="S785" s="15">
        <v>26435706</v>
      </c>
      <c r="T785" s="15"/>
      <c r="U785" s="15" t="s">
        <v>16005</v>
      </c>
      <c r="V785" s="15" t="s">
        <v>23106</v>
      </c>
      <c r="W785" s="4"/>
      <c r="X785" s="4" t="s">
        <v>41</v>
      </c>
      <c r="Y785" s="4" t="s">
        <v>8219</v>
      </c>
      <c r="Z785" s="4"/>
      <c r="AB785" s="25"/>
      <c r="AC785" s="25"/>
      <c r="AD785" s="25"/>
    </row>
    <row r="786" spans="1:30" x14ac:dyDescent="0.35">
      <c r="A786" s="15" t="s">
        <v>1985</v>
      </c>
      <c r="B786" s="15" t="s">
        <v>7401</v>
      </c>
      <c r="D786" s="15" t="s">
        <v>7073</v>
      </c>
      <c r="E786" s="15" t="s">
        <v>2345</v>
      </c>
      <c r="F786" s="15" t="s">
        <v>2346</v>
      </c>
      <c r="G786" s="5" t="s">
        <v>1404</v>
      </c>
      <c r="H786" s="5" t="s">
        <v>6</v>
      </c>
      <c r="I786" s="5" t="s">
        <v>143</v>
      </c>
      <c r="J786" s="5" t="s">
        <v>16</v>
      </c>
      <c r="K786" s="5" t="s">
        <v>3</v>
      </c>
      <c r="L786" s="5" t="s">
        <v>13075</v>
      </c>
      <c r="M786" s="15" t="s">
        <v>144</v>
      </c>
      <c r="N786" s="15" t="s">
        <v>2277</v>
      </c>
      <c r="O786" s="15" t="s">
        <v>2278</v>
      </c>
      <c r="P786" s="15" t="s">
        <v>2346</v>
      </c>
      <c r="Q786" s="15" t="s">
        <v>22807</v>
      </c>
      <c r="R786" s="15" t="s">
        <v>8928</v>
      </c>
      <c r="S786" s="15">
        <v>26370090</v>
      </c>
      <c r="T786" s="15"/>
      <c r="U786" s="15" t="s">
        <v>18682</v>
      </c>
      <c r="V786" s="15" t="s">
        <v>23107</v>
      </c>
      <c r="W786" s="4"/>
      <c r="X786" s="4" t="s">
        <v>41</v>
      </c>
      <c r="Y786" s="4" t="s">
        <v>2347</v>
      </c>
      <c r="Z786" s="4"/>
      <c r="AB786" s="25" t="s">
        <v>21118</v>
      </c>
      <c r="AC786" s="25"/>
      <c r="AD786" s="25"/>
    </row>
    <row r="787" spans="1:30" x14ac:dyDescent="0.35">
      <c r="A787" s="15" t="s">
        <v>2307</v>
      </c>
      <c r="B787" s="15" t="s">
        <v>8690</v>
      </c>
      <c r="D787" s="15" t="s">
        <v>572</v>
      </c>
      <c r="E787" s="15" t="s">
        <v>8222</v>
      </c>
      <c r="F787" s="15" t="s">
        <v>2161</v>
      </c>
      <c r="G787" s="5" t="s">
        <v>91</v>
      </c>
      <c r="H787" s="5" t="s">
        <v>11</v>
      </c>
      <c r="I787" s="5" t="s">
        <v>44</v>
      </c>
      <c r="J787" s="5" t="s">
        <v>11</v>
      </c>
      <c r="K787" s="5" t="s">
        <v>5</v>
      </c>
      <c r="L787" s="5" t="s">
        <v>12821</v>
      </c>
      <c r="M787" s="15" t="s">
        <v>91</v>
      </c>
      <c r="N787" s="15" t="s">
        <v>21938</v>
      </c>
      <c r="O787" s="15" t="s">
        <v>775</v>
      </c>
      <c r="P787" s="15" t="s">
        <v>2161</v>
      </c>
      <c r="Q787" s="15" t="s">
        <v>22807</v>
      </c>
      <c r="R787" s="15" t="s">
        <v>21943</v>
      </c>
      <c r="S787" s="15">
        <v>24285548</v>
      </c>
      <c r="T787" s="15"/>
      <c r="U787" s="15" t="s">
        <v>19369</v>
      </c>
      <c r="V787" s="15" t="s">
        <v>9694</v>
      </c>
      <c r="W787" s="4"/>
      <c r="X787" s="4" t="s">
        <v>41</v>
      </c>
      <c r="Y787" s="4" t="s">
        <v>7352</v>
      </c>
      <c r="Z787" s="4"/>
      <c r="AB787" s="25"/>
      <c r="AC787" s="25"/>
      <c r="AD787" s="25"/>
    </row>
    <row r="788" spans="1:30" x14ac:dyDescent="0.35">
      <c r="A788" s="15" t="s">
        <v>2063</v>
      </c>
      <c r="B788" s="15" t="s">
        <v>591</v>
      </c>
      <c r="D788" s="15" t="s">
        <v>8337</v>
      </c>
      <c r="E788" s="15" t="s">
        <v>2348</v>
      </c>
      <c r="F788" s="15" t="s">
        <v>2349</v>
      </c>
      <c r="G788" s="5" t="s">
        <v>91</v>
      </c>
      <c r="H788" s="5" t="s">
        <v>11</v>
      </c>
      <c r="I788" s="5" t="s">
        <v>44</v>
      </c>
      <c r="J788" s="5" t="s">
        <v>11</v>
      </c>
      <c r="K788" s="5" t="s">
        <v>3</v>
      </c>
      <c r="L788" s="5" t="s">
        <v>12819</v>
      </c>
      <c r="M788" s="15" t="s">
        <v>91</v>
      </c>
      <c r="N788" s="15" t="s">
        <v>21938</v>
      </c>
      <c r="O788" s="15" t="s">
        <v>2350</v>
      </c>
      <c r="P788" s="15" t="s">
        <v>2350</v>
      </c>
      <c r="Q788" s="15" t="s">
        <v>22807</v>
      </c>
      <c r="R788" s="15" t="s">
        <v>23108</v>
      </c>
      <c r="S788" s="15">
        <v>24289774</v>
      </c>
      <c r="T788" s="15">
        <v>24283362</v>
      </c>
      <c r="U788" s="15" t="s">
        <v>18683</v>
      </c>
      <c r="V788" s="15" t="s">
        <v>7029</v>
      </c>
      <c r="W788" s="4"/>
      <c r="X788" s="4" t="s">
        <v>41</v>
      </c>
      <c r="Y788" s="4" t="s">
        <v>395</v>
      </c>
      <c r="Z788" s="4"/>
      <c r="AB788" s="25" t="s">
        <v>21118</v>
      </c>
      <c r="AC788" s="25"/>
      <c r="AD788" s="25"/>
    </row>
    <row r="789" spans="1:30" x14ac:dyDescent="0.35">
      <c r="A789" s="15" t="s">
        <v>2370</v>
      </c>
      <c r="B789" s="15" t="s">
        <v>8221</v>
      </c>
      <c r="D789" s="15" t="s">
        <v>7074</v>
      </c>
      <c r="E789" s="15" t="s">
        <v>2351</v>
      </c>
      <c r="F789" s="15" t="s">
        <v>7843</v>
      </c>
      <c r="G789" s="5" t="s">
        <v>91</v>
      </c>
      <c r="H789" s="5" t="s">
        <v>11</v>
      </c>
      <c r="I789" s="5" t="s">
        <v>44</v>
      </c>
      <c r="J789" s="5" t="s">
        <v>11</v>
      </c>
      <c r="K789" s="5" t="s">
        <v>6</v>
      </c>
      <c r="L789" s="5" t="s">
        <v>12822</v>
      </c>
      <c r="M789" s="15" t="s">
        <v>91</v>
      </c>
      <c r="N789" s="15" t="s">
        <v>21938</v>
      </c>
      <c r="O789" s="15" t="s">
        <v>22781</v>
      </c>
      <c r="P789" s="15" t="s">
        <v>2352</v>
      </c>
      <c r="Q789" s="15" t="s">
        <v>22807</v>
      </c>
      <c r="R789" s="15" t="s">
        <v>21236</v>
      </c>
      <c r="S789" s="15">
        <v>24282338</v>
      </c>
      <c r="T789" s="15"/>
      <c r="U789" s="15" t="s">
        <v>16006</v>
      </c>
      <c r="V789" s="15" t="s">
        <v>9679</v>
      </c>
      <c r="W789" s="4"/>
      <c r="X789" s="4" t="s">
        <v>41</v>
      </c>
      <c r="Y789" s="4" t="s">
        <v>2353</v>
      </c>
      <c r="Z789" s="4"/>
      <c r="AB789" s="25"/>
      <c r="AC789" s="25"/>
      <c r="AD789" s="25"/>
    </row>
    <row r="790" spans="1:30" x14ac:dyDescent="0.35">
      <c r="A790" s="15" t="s">
        <v>2315</v>
      </c>
      <c r="B790" s="15" t="s">
        <v>2314</v>
      </c>
      <c r="D790" s="15" t="s">
        <v>8765</v>
      </c>
      <c r="E790" s="15" t="s">
        <v>9703</v>
      </c>
      <c r="F790" s="15" t="s">
        <v>55</v>
      </c>
      <c r="G790" s="5" t="s">
        <v>91</v>
      </c>
      <c r="H790" s="5" t="s">
        <v>11</v>
      </c>
      <c r="I790" s="5" t="s">
        <v>44</v>
      </c>
      <c r="J790" s="5" t="s">
        <v>5</v>
      </c>
      <c r="K790" s="5" t="s">
        <v>2</v>
      </c>
      <c r="L790" s="5" t="s">
        <v>12786</v>
      </c>
      <c r="M790" s="15" t="s">
        <v>91</v>
      </c>
      <c r="N790" s="15" t="s">
        <v>2287</v>
      </c>
      <c r="O790" s="15" t="s">
        <v>2287</v>
      </c>
      <c r="P790" s="15" t="s">
        <v>55</v>
      </c>
      <c r="Q790" s="15" t="s">
        <v>22807</v>
      </c>
      <c r="R790" s="15" t="s">
        <v>23109</v>
      </c>
      <c r="S790" s="15">
        <v>24284698</v>
      </c>
      <c r="T790" s="15"/>
      <c r="U790" s="15" t="s">
        <v>16007</v>
      </c>
      <c r="V790" s="15" t="s">
        <v>23110</v>
      </c>
      <c r="W790" s="4"/>
      <c r="X790" s="4" t="s">
        <v>41</v>
      </c>
      <c r="Y790" s="4" t="s">
        <v>14059</v>
      </c>
      <c r="Z790" s="4"/>
      <c r="AB790" s="25"/>
      <c r="AC790" s="25"/>
      <c r="AD790" s="25"/>
    </row>
    <row r="791" spans="1:30" x14ac:dyDescent="0.35">
      <c r="A791" s="15" t="s">
        <v>2083</v>
      </c>
      <c r="B791" s="15" t="s">
        <v>772</v>
      </c>
      <c r="D791" s="15" t="s">
        <v>7075</v>
      </c>
      <c r="E791" s="15" t="s">
        <v>2354</v>
      </c>
      <c r="F791" s="15" t="s">
        <v>2355</v>
      </c>
      <c r="G791" s="5" t="s">
        <v>91</v>
      </c>
      <c r="H791" s="5" t="s">
        <v>10</v>
      </c>
      <c r="I791" s="5" t="s">
        <v>44</v>
      </c>
      <c r="J791" s="5" t="s">
        <v>6</v>
      </c>
      <c r="K791" s="5" t="s">
        <v>5</v>
      </c>
      <c r="L791" s="5" t="s">
        <v>12793</v>
      </c>
      <c r="M791" s="15" t="s">
        <v>91</v>
      </c>
      <c r="N791" s="15" t="s">
        <v>2356</v>
      </c>
      <c r="O791" s="15" t="s">
        <v>278</v>
      </c>
      <c r="P791" s="15" t="s">
        <v>2355</v>
      </c>
      <c r="Q791" s="15" t="s">
        <v>22807</v>
      </c>
      <c r="R791" s="15" t="s">
        <v>19372</v>
      </c>
      <c r="S791" s="15">
        <v>24462230</v>
      </c>
      <c r="T791" s="15">
        <v>24462230</v>
      </c>
      <c r="U791" s="15" t="s">
        <v>17583</v>
      </c>
      <c r="V791" s="15" t="s">
        <v>9681</v>
      </c>
      <c r="W791" s="4"/>
      <c r="X791" s="4" t="s">
        <v>41</v>
      </c>
      <c r="Y791" s="4" t="s">
        <v>2357</v>
      </c>
      <c r="Z791" s="4"/>
      <c r="AB791" s="25"/>
      <c r="AC791" s="25"/>
      <c r="AD791" s="25"/>
    </row>
    <row r="792" spans="1:30" x14ac:dyDescent="0.35">
      <c r="A792" s="15" t="s">
        <v>2167</v>
      </c>
      <c r="B792" s="15" t="s">
        <v>2166</v>
      </c>
      <c r="D792" s="15" t="s">
        <v>8749</v>
      </c>
      <c r="E792" s="15" t="s">
        <v>2358</v>
      </c>
      <c r="F792" s="15" t="s">
        <v>2359</v>
      </c>
      <c r="G792" s="5" t="s">
        <v>91</v>
      </c>
      <c r="H792" s="5" t="s">
        <v>10</v>
      </c>
      <c r="I792" s="5" t="s">
        <v>44</v>
      </c>
      <c r="J792" s="5" t="s">
        <v>6</v>
      </c>
      <c r="K792" s="5" t="s">
        <v>6</v>
      </c>
      <c r="L792" s="5" t="s">
        <v>12794</v>
      </c>
      <c r="M792" s="15" t="s">
        <v>91</v>
      </c>
      <c r="N792" s="15" t="s">
        <v>2356</v>
      </c>
      <c r="O792" s="15" t="s">
        <v>251</v>
      </c>
      <c r="P792" s="15" t="s">
        <v>251</v>
      </c>
      <c r="Q792" s="15" t="s">
        <v>22807</v>
      </c>
      <c r="R792" s="15" t="s">
        <v>13287</v>
      </c>
      <c r="S792" s="15">
        <v>24467874</v>
      </c>
      <c r="T792" s="15">
        <v>24467874</v>
      </c>
      <c r="U792" s="15" t="s">
        <v>16008</v>
      </c>
      <c r="V792" s="15" t="s">
        <v>14708</v>
      </c>
      <c r="W792" s="4"/>
      <c r="X792" s="4" t="s">
        <v>41</v>
      </c>
      <c r="Y792" s="4" t="s">
        <v>1144</v>
      </c>
      <c r="Z792" s="4"/>
      <c r="AB792" s="25"/>
      <c r="AC792" s="25"/>
      <c r="AD792" s="25"/>
    </row>
    <row r="793" spans="1:30" x14ac:dyDescent="0.35">
      <c r="A793" s="15" t="s">
        <v>9720</v>
      </c>
      <c r="B793" s="15" t="s">
        <v>1097</v>
      </c>
      <c r="D793" s="15" t="s">
        <v>7406</v>
      </c>
      <c r="E793" s="15" t="s">
        <v>2361</v>
      </c>
      <c r="F793" s="15" t="s">
        <v>2362</v>
      </c>
      <c r="G793" s="5" t="s">
        <v>91</v>
      </c>
      <c r="H793" s="5" t="s">
        <v>10</v>
      </c>
      <c r="I793" s="5" t="s">
        <v>44</v>
      </c>
      <c r="J793" s="5" t="s">
        <v>6</v>
      </c>
      <c r="K793" s="5" t="s">
        <v>10</v>
      </c>
      <c r="L793" s="5" t="s">
        <v>12797</v>
      </c>
      <c r="M793" s="15" t="s">
        <v>91</v>
      </c>
      <c r="N793" s="15" t="s">
        <v>2356</v>
      </c>
      <c r="O793" s="15" t="s">
        <v>2363</v>
      </c>
      <c r="P793" s="15" t="s">
        <v>2363</v>
      </c>
      <c r="Q793" s="15" t="s">
        <v>22807</v>
      </c>
      <c r="R793" s="15" t="s">
        <v>19984</v>
      </c>
      <c r="S793" s="15">
        <v>24463090</v>
      </c>
      <c r="T793" s="15">
        <v>24462364</v>
      </c>
      <c r="U793" s="15" t="s">
        <v>17584</v>
      </c>
      <c r="V793" s="15" t="s">
        <v>9711</v>
      </c>
      <c r="W793" s="4"/>
      <c r="X793" s="4" t="s">
        <v>41</v>
      </c>
      <c r="Y793" s="4" t="s">
        <v>2364</v>
      </c>
      <c r="Z793" s="4"/>
      <c r="AB793" s="25"/>
      <c r="AC793" s="25"/>
      <c r="AD793" s="25"/>
    </row>
    <row r="794" spans="1:30" x14ac:dyDescent="0.35">
      <c r="A794" s="15" t="s">
        <v>2078</v>
      </c>
      <c r="B794" s="15" t="s">
        <v>1075</v>
      </c>
      <c r="D794" s="15" t="s">
        <v>7076</v>
      </c>
      <c r="E794" s="15" t="s">
        <v>2366</v>
      </c>
      <c r="F794" s="15" t="s">
        <v>2367</v>
      </c>
      <c r="G794" s="5" t="s">
        <v>91</v>
      </c>
      <c r="H794" s="5" t="s">
        <v>10</v>
      </c>
      <c r="I794" s="5" t="s">
        <v>44</v>
      </c>
      <c r="J794" s="5" t="s">
        <v>6</v>
      </c>
      <c r="K794" s="5" t="s">
        <v>3</v>
      </c>
      <c r="L794" s="5" t="s">
        <v>12791</v>
      </c>
      <c r="M794" s="15" t="s">
        <v>91</v>
      </c>
      <c r="N794" s="15" t="s">
        <v>2356</v>
      </c>
      <c r="O794" s="15" t="s">
        <v>2368</v>
      </c>
      <c r="P794" s="15" t="s">
        <v>2367</v>
      </c>
      <c r="Q794" s="15" t="s">
        <v>22807</v>
      </c>
      <c r="R794" s="15" t="s">
        <v>23111</v>
      </c>
      <c r="S794" s="15">
        <v>24460486</v>
      </c>
      <c r="T794" s="15">
        <v>24460486</v>
      </c>
      <c r="U794" s="15" t="s">
        <v>17585</v>
      </c>
      <c r="V794" s="15" t="s">
        <v>468</v>
      </c>
      <c r="W794" s="4"/>
      <c r="X794" s="4" t="s">
        <v>41</v>
      </c>
      <c r="Y794" s="4" t="s">
        <v>2369</v>
      </c>
      <c r="Z794" s="4"/>
      <c r="AB794" s="25"/>
      <c r="AC794" s="25"/>
      <c r="AD794" s="25"/>
    </row>
    <row r="795" spans="1:30" x14ac:dyDescent="0.35">
      <c r="A795" s="15" t="s">
        <v>2132</v>
      </c>
      <c r="B795" s="15" t="s">
        <v>2131</v>
      </c>
      <c r="D795" s="15" t="s">
        <v>8221</v>
      </c>
      <c r="E795" s="15" t="s">
        <v>2370</v>
      </c>
      <c r="F795" s="15" t="s">
        <v>2371</v>
      </c>
      <c r="G795" s="5" t="s">
        <v>91</v>
      </c>
      <c r="H795" s="5" t="s">
        <v>10</v>
      </c>
      <c r="I795" s="5" t="s">
        <v>44</v>
      </c>
      <c r="J795" s="5" t="s">
        <v>6</v>
      </c>
      <c r="K795" s="5" t="s">
        <v>3</v>
      </c>
      <c r="L795" s="5" t="s">
        <v>12791</v>
      </c>
      <c r="M795" s="15" t="s">
        <v>91</v>
      </c>
      <c r="N795" s="15" t="s">
        <v>2356</v>
      </c>
      <c r="O795" s="15" t="s">
        <v>2368</v>
      </c>
      <c r="P795" s="15" t="s">
        <v>2368</v>
      </c>
      <c r="Q795" s="15" t="s">
        <v>22807</v>
      </c>
      <c r="R795" s="15" t="s">
        <v>23112</v>
      </c>
      <c r="S795" s="15">
        <v>24467442</v>
      </c>
      <c r="T795" s="15">
        <v>24467442</v>
      </c>
      <c r="U795" s="15" t="s">
        <v>16009</v>
      </c>
      <c r="V795" s="15" t="s">
        <v>9715</v>
      </c>
      <c r="W795" s="4"/>
      <c r="X795" s="4" t="s">
        <v>41</v>
      </c>
      <c r="Y795" s="4" t="s">
        <v>13289</v>
      </c>
      <c r="Z795" s="4"/>
      <c r="AB795" s="25"/>
      <c r="AC795" s="25"/>
      <c r="AD795" s="25"/>
    </row>
    <row r="796" spans="1:30" x14ac:dyDescent="0.35">
      <c r="A796" s="15" t="s">
        <v>2174</v>
      </c>
      <c r="B796" s="15" t="s">
        <v>2173</v>
      </c>
      <c r="D796" s="15" t="s">
        <v>7077</v>
      </c>
      <c r="E796" s="15" t="s">
        <v>2373</v>
      </c>
      <c r="F796" s="15" t="s">
        <v>13290</v>
      </c>
      <c r="G796" s="5" t="s">
        <v>91</v>
      </c>
      <c r="H796" s="5" t="s">
        <v>10</v>
      </c>
      <c r="I796" s="5" t="s">
        <v>44</v>
      </c>
      <c r="J796" s="5" t="s">
        <v>6</v>
      </c>
      <c r="K796" s="5" t="s">
        <v>2</v>
      </c>
      <c r="L796" s="5" t="s">
        <v>12790</v>
      </c>
      <c r="M796" s="15" t="s">
        <v>91</v>
      </c>
      <c r="N796" s="15" t="s">
        <v>2356</v>
      </c>
      <c r="O796" s="15" t="s">
        <v>2356</v>
      </c>
      <c r="P796" s="15" t="s">
        <v>93</v>
      </c>
      <c r="Q796" s="15" t="s">
        <v>22807</v>
      </c>
      <c r="R796" s="15" t="s">
        <v>18685</v>
      </c>
      <c r="S796" s="15">
        <v>24467973</v>
      </c>
      <c r="T796" s="15">
        <v>24467973</v>
      </c>
      <c r="U796" s="15" t="s">
        <v>18686</v>
      </c>
      <c r="V796" s="15" t="s">
        <v>19371</v>
      </c>
      <c r="W796" s="4"/>
      <c r="X796" s="4" t="s">
        <v>41</v>
      </c>
      <c r="Y796" s="4" t="s">
        <v>2374</v>
      </c>
      <c r="Z796" s="4"/>
      <c r="AB796" s="25"/>
      <c r="AC796" s="25"/>
      <c r="AD796" s="25"/>
    </row>
    <row r="797" spans="1:30" x14ac:dyDescent="0.35">
      <c r="A797" s="15" t="s">
        <v>2409</v>
      </c>
      <c r="B797" s="15" t="s">
        <v>7082</v>
      </c>
      <c r="D797" s="15" t="s">
        <v>7078</v>
      </c>
      <c r="E797" s="15" t="s">
        <v>2375</v>
      </c>
      <c r="F797" s="15" t="s">
        <v>13291</v>
      </c>
      <c r="G797" s="5" t="s">
        <v>91</v>
      </c>
      <c r="H797" s="5" t="s">
        <v>10</v>
      </c>
      <c r="I797" s="5" t="s">
        <v>44</v>
      </c>
      <c r="J797" s="5" t="s">
        <v>6</v>
      </c>
      <c r="K797" s="5" t="s">
        <v>4</v>
      </c>
      <c r="L797" s="5" t="s">
        <v>12792</v>
      </c>
      <c r="M797" s="15" t="s">
        <v>91</v>
      </c>
      <c r="N797" s="15" t="s">
        <v>2356</v>
      </c>
      <c r="O797" s="15" t="s">
        <v>851</v>
      </c>
      <c r="P797" s="15" t="s">
        <v>851</v>
      </c>
      <c r="Q797" s="15" t="s">
        <v>22807</v>
      </c>
      <c r="R797" s="15" t="s">
        <v>21944</v>
      </c>
      <c r="S797" s="15">
        <v>24466845</v>
      </c>
      <c r="T797" s="15">
        <v>24467476</v>
      </c>
      <c r="U797" s="15" t="s">
        <v>16010</v>
      </c>
      <c r="V797" s="15" t="s">
        <v>9731</v>
      </c>
      <c r="W797" s="4"/>
      <c r="X797" s="4" t="s">
        <v>41</v>
      </c>
      <c r="Y797" s="4" t="s">
        <v>2376</v>
      </c>
      <c r="Z797" s="4"/>
      <c r="AB797" s="25"/>
      <c r="AC797" s="25"/>
      <c r="AD797" s="25"/>
    </row>
    <row r="798" spans="1:30" x14ac:dyDescent="0.35">
      <c r="A798" s="15" t="s">
        <v>2091</v>
      </c>
      <c r="B798" s="15" t="s">
        <v>731</v>
      </c>
      <c r="D798" s="15" t="s">
        <v>2259</v>
      </c>
      <c r="E798" s="15" t="s">
        <v>2378</v>
      </c>
      <c r="F798" s="15" t="s">
        <v>43</v>
      </c>
      <c r="G798" s="5" t="s">
        <v>91</v>
      </c>
      <c r="H798" s="5" t="s">
        <v>10</v>
      </c>
      <c r="I798" s="5" t="s">
        <v>44</v>
      </c>
      <c r="J798" s="5" t="s">
        <v>6</v>
      </c>
      <c r="K798" s="5" t="s">
        <v>5</v>
      </c>
      <c r="L798" s="5" t="s">
        <v>12793</v>
      </c>
      <c r="M798" s="15" t="s">
        <v>91</v>
      </c>
      <c r="N798" s="15" t="s">
        <v>2356</v>
      </c>
      <c r="O798" s="15" t="s">
        <v>278</v>
      </c>
      <c r="P798" s="15" t="s">
        <v>43</v>
      </c>
      <c r="Q798" s="15" t="s">
        <v>22807</v>
      </c>
      <c r="R798" s="15" t="s">
        <v>23113</v>
      </c>
      <c r="S798" s="15">
        <v>24468987</v>
      </c>
      <c r="T798" s="15">
        <v>24467784</v>
      </c>
      <c r="U798" s="15" t="s">
        <v>16011</v>
      </c>
      <c r="V798" s="15" t="s">
        <v>9734</v>
      </c>
      <c r="W798" s="4"/>
      <c r="X798" s="4" t="s">
        <v>41</v>
      </c>
      <c r="Y798" s="4" t="s">
        <v>2379</v>
      </c>
      <c r="Z798" s="4"/>
      <c r="AB798" s="25" t="s">
        <v>21118</v>
      </c>
      <c r="AC798" s="25"/>
      <c r="AD798" s="25"/>
    </row>
    <row r="799" spans="1:30" x14ac:dyDescent="0.35">
      <c r="A799" s="15" t="s">
        <v>2189</v>
      </c>
      <c r="B799" s="15" t="s">
        <v>2188</v>
      </c>
      <c r="D799" s="15" t="s">
        <v>2380</v>
      </c>
      <c r="E799" s="15" t="s">
        <v>2381</v>
      </c>
      <c r="F799" s="15" t="s">
        <v>2382</v>
      </c>
      <c r="G799" s="5" t="s">
        <v>91</v>
      </c>
      <c r="H799" s="5" t="s">
        <v>10</v>
      </c>
      <c r="I799" s="5" t="s">
        <v>44</v>
      </c>
      <c r="J799" s="5" t="s">
        <v>6</v>
      </c>
      <c r="K799" s="5" t="s">
        <v>3</v>
      </c>
      <c r="L799" s="5" t="s">
        <v>12791</v>
      </c>
      <c r="M799" s="15" t="s">
        <v>91</v>
      </c>
      <c r="N799" s="15" t="s">
        <v>2356</v>
      </c>
      <c r="O799" s="15" t="s">
        <v>2368</v>
      </c>
      <c r="P799" s="15" t="s">
        <v>2382</v>
      </c>
      <c r="Q799" s="15" t="s">
        <v>22807</v>
      </c>
      <c r="R799" s="15" t="s">
        <v>23114</v>
      </c>
      <c r="S799" s="15">
        <v>24550238</v>
      </c>
      <c r="T799" s="15"/>
      <c r="U799" s="15" t="s">
        <v>16012</v>
      </c>
      <c r="V799" s="15" t="s">
        <v>9749</v>
      </c>
      <c r="W799" s="4"/>
      <c r="X799" s="4" t="s">
        <v>41</v>
      </c>
      <c r="Y799" s="4" t="s">
        <v>2383</v>
      </c>
      <c r="Z799" s="4"/>
      <c r="AB799" s="25"/>
      <c r="AC799" s="25"/>
      <c r="AD799" s="25"/>
    </row>
    <row r="800" spans="1:30" x14ac:dyDescent="0.35">
      <c r="A800" s="15" t="s">
        <v>2319</v>
      </c>
      <c r="B800" s="15" t="s">
        <v>7072</v>
      </c>
      <c r="D800" s="15" t="s">
        <v>2384</v>
      </c>
      <c r="E800" s="15" t="s">
        <v>2385</v>
      </c>
      <c r="F800" s="15" t="s">
        <v>278</v>
      </c>
      <c r="G800" s="5" t="s">
        <v>91</v>
      </c>
      <c r="H800" s="5" t="s">
        <v>10</v>
      </c>
      <c r="I800" s="5" t="s">
        <v>44</v>
      </c>
      <c r="J800" s="5" t="s">
        <v>6</v>
      </c>
      <c r="K800" s="5" t="s">
        <v>5</v>
      </c>
      <c r="L800" s="5" t="s">
        <v>12793</v>
      </c>
      <c r="M800" s="15" t="s">
        <v>91</v>
      </c>
      <c r="N800" s="15" t="s">
        <v>2356</v>
      </c>
      <c r="O800" s="15" t="s">
        <v>278</v>
      </c>
      <c r="P800" s="15" t="s">
        <v>278</v>
      </c>
      <c r="Q800" s="15" t="s">
        <v>22807</v>
      </c>
      <c r="R800" s="15" t="s">
        <v>8806</v>
      </c>
      <c r="S800" s="15">
        <v>24462060</v>
      </c>
      <c r="T800" s="15">
        <v>24462060</v>
      </c>
      <c r="U800" s="15" t="s">
        <v>16013</v>
      </c>
      <c r="V800" s="15" t="s">
        <v>9753</v>
      </c>
      <c r="W800" s="4"/>
      <c r="X800" s="4" t="s">
        <v>41</v>
      </c>
      <c r="Y800" s="4" t="s">
        <v>2386</v>
      </c>
      <c r="Z800" s="4"/>
      <c r="AB800" s="25"/>
      <c r="AC800" s="25"/>
      <c r="AD800" s="25"/>
    </row>
    <row r="801" spans="1:30" x14ac:dyDescent="0.35">
      <c r="A801" s="15" t="s">
        <v>2052</v>
      </c>
      <c r="B801" s="15" t="s">
        <v>2051</v>
      </c>
      <c r="D801" s="15" t="s">
        <v>2119</v>
      </c>
      <c r="E801" s="15" t="s">
        <v>2387</v>
      </c>
      <c r="F801" s="15" t="s">
        <v>49</v>
      </c>
      <c r="G801" s="5" t="s">
        <v>91</v>
      </c>
      <c r="H801" s="5" t="s">
        <v>10</v>
      </c>
      <c r="I801" s="5" t="s">
        <v>44</v>
      </c>
      <c r="J801" s="5" t="s">
        <v>6</v>
      </c>
      <c r="K801" s="5" t="s">
        <v>7</v>
      </c>
      <c r="L801" s="5" t="s">
        <v>12795</v>
      </c>
      <c r="M801" s="15" t="s">
        <v>91</v>
      </c>
      <c r="N801" s="15" t="s">
        <v>2356</v>
      </c>
      <c r="O801" s="15" t="s">
        <v>42</v>
      </c>
      <c r="P801" s="15" t="s">
        <v>49</v>
      </c>
      <c r="Q801" s="15" t="s">
        <v>22807</v>
      </c>
      <c r="R801" s="15" t="s">
        <v>18687</v>
      </c>
      <c r="S801" s="15">
        <v>24468845</v>
      </c>
      <c r="T801" s="15">
        <v>47041103</v>
      </c>
      <c r="U801" s="15" t="s">
        <v>21066</v>
      </c>
      <c r="V801" s="15" t="s">
        <v>9755</v>
      </c>
      <c r="W801" s="4"/>
      <c r="X801" s="4" t="s">
        <v>41</v>
      </c>
      <c r="Y801" s="4" t="s">
        <v>1919</v>
      </c>
      <c r="Z801" s="4"/>
      <c r="AB801" s="25"/>
      <c r="AC801" s="25"/>
      <c r="AD801" s="25"/>
    </row>
    <row r="802" spans="1:30" x14ac:dyDescent="0.35">
      <c r="A802" s="15" t="s">
        <v>2373</v>
      </c>
      <c r="B802" s="15" t="s">
        <v>7077</v>
      </c>
      <c r="D802" s="15" t="s">
        <v>8571</v>
      </c>
      <c r="E802" s="15" t="s">
        <v>9697</v>
      </c>
      <c r="F802" s="15" t="s">
        <v>15666</v>
      </c>
      <c r="G802" s="5" t="s">
        <v>91</v>
      </c>
      <c r="H802" s="5" t="s">
        <v>10</v>
      </c>
      <c r="I802" s="5" t="s">
        <v>41</v>
      </c>
      <c r="J802" s="5" t="s">
        <v>8</v>
      </c>
      <c r="K802" s="5" t="s">
        <v>6</v>
      </c>
      <c r="L802" s="5" t="s">
        <v>12681</v>
      </c>
      <c r="M802" s="15" t="s">
        <v>42</v>
      </c>
      <c r="N802" s="15" t="s">
        <v>21856</v>
      </c>
      <c r="O802" s="15" t="s">
        <v>1016</v>
      </c>
      <c r="P802" s="15" t="s">
        <v>278</v>
      </c>
      <c r="Q802" s="15" t="s">
        <v>22807</v>
      </c>
      <c r="R802" s="15" t="s">
        <v>21945</v>
      </c>
      <c r="S802" s="15">
        <v>24464623</v>
      </c>
      <c r="T802" s="15"/>
      <c r="U802" s="15" t="s">
        <v>14709</v>
      </c>
      <c r="V802" s="15" t="s">
        <v>9698</v>
      </c>
      <c r="W802" s="4"/>
      <c r="X802" s="4" t="s">
        <v>41</v>
      </c>
      <c r="Y802" s="4" t="s">
        <v>12258</v>
      </c>
      <c r="Z802" s="4"/>
      <c r="AB802" s="25"/>
      <c r="AC802" s="25"/>
      <c r="AD802" s="25"/>
    </row>
    <row r="803" spans="1:30" x14ac:dyDescent="0.35">
      <c r="A803" s="15" t="s">
        <v>2576</v>
      </c>
      <c r="B803" s="15" t="s">
        <v>2575</v>
      </c>
      <c r="D803" s="15" t="s">
        <v>7529</v>
      </c>
      <c r="E803" s="15" t="s">
        <v>2388</v>
      </c>
      <c r="F803" s="15" t="s">
        <v>2389</v>
      </c>
      <c r="G803" s="5" t="s">
        <v>91</v>
      </c>
      <c r="H803" s="5" t="s">
        <v>10</v>
      </c>
      <c r="I803" s="5" t="s">
        <v>44</v>
      </c>
      <c r="J803" s="5" t="s">
        <v>6</v>
      </c>
      <c r="K803" s="5" t="s">
        <v>7</v>
      </c>
      <c r="L803" s="5" t="s">
        <v>12795</v>
      </c>
      <c r="M803" s="15" t="s">
        <v>91</v>
      </c>
      <c r="N803" s="15" t="s">
        <v>2356</v>
      </c>
      <c r="O803" s="15" t="s">
        <v>42</v>
      </c>
      <c r="P803" s="15" t="s">
        <v>2389</v>
      </c>
      <c r="Q803" s="15" t="s">
        <v>22807</v>
      </c>
      <c r="R803" s="15" t="s">
        <v>21237</v>
      </c>
      <c r="S803" s="15">
        <v>24460245</v>
      </c>
      <c r="T803" s="15"/>
      <c r="U803" s="15" t="s">
        <v>16015</v>
      </c>
      <c r="V803" s="15" t="s">
        <v>985</v>
      </c>
      <c r="W803" s="4"/>
      <c r="X803" s="4" t="s">
        <v>41</v>
      </c>
      <c r="Y803" s="4" t="s">
        <v>2390</v>
      </c>
      <c r="Z803" s="4"/>
      <c r="AB803" s="25"/>
      <c r="AC803" s="25"/>
      <c r="AD803" s="25"/>
    </row>
    <row r="804" spans="1:30" x14ac:dyDescent="0.35">
      <c r="A804" s="15" t="s">
        <v>9729</v>
      </c>
      <c r="B804" s="15" t="s">
        <v>357</v>
      </c>
      <c r="D804" s="15" t="s">
        <v>7079</v>
      </c>
      <c r="E804" s="15" t="s">
        <v>2391</v>
      </c>
      <c r="F804" s="15" t="s">
        <v>226</v>
      </c>
      <c r="G804" s="5" t="s">
        <v>91</v>
      </c>
      <c r="H804" s="5" t="s">
        <v>10</v>
      </c>
      <c r="I804" s="5" t="s">
        <v>44</v>
      </c>
      <c r="J804" s="5" t="s">
        <v>6</v>
      </c>
      <c r="K804" s="5" t="s">
        <v>5</v>
      </c>
      <c r="L804" s="5" t="s">
        <v>12793</v>
      </c>
      <c r="M804" s="15" t="s">
        <v>91</v>
      </c>
      <c r="N804" s="15" t="s">
        <v>2356</v>
      </c>
      <c r="O804" s="15" t="s">
        <v>278</v>
      </c>
      <c r="P804" s="15" t="s">
        <v>226</v>
      </c>
      <c r="Q804" s="15" t="s">
        <v>22807</v>
      </c>
      <c r="R804" s="15" t="s">
        <v>23115</v>
      </c>
      <c r="S804" s="15">
        <v>24460255</v>
      </c>
      <c r="T804" s="15"/>
      <c r="U804" s="15" t="s">
        <v>14710</v>
      </c>
      <c r="V804" s="15" t="s">
        <v>21238</v>
      </c>
      <c r="W804" s="4"/>
      <c r="X804" s="4" t="s">
        <v>41</v>
      </c>
      <c r="Y804" s="4" t="s">
        <v>2392</v>
      </c>
      <c r="Z804" s="4"/>
      <c r="AB804" s="25"/>
      <c r="AC804" s="25"/>
      <c r="AD804" s="25"/>
    </row>
    <row r="805" spans="1:30" x14ac:dyDescent="0.35">
      <c r="A805" s="15" t="s">
        <v>2348</v>
      </c>
      <c r="B805" s="15" t="s">
        <v>8337</v>
      </c>
      <c r="D805" s="15" t="s">
        <v>2237</v>
      </c>
      <c r="E805" s="15" t="s">
        <v>2393</v>
      </c>
      <c r="F805" s="15" t="s">
        <v>2394</v>
      </c>
      <c r="G805" s="5" t="s">
        <v>91</v>
      </c>
      <c r="H805" s="5" t="s">
        <v>10</v>
      </c>
      <c r="I805" s="5" t="s">
        <v>44</v>
      </c>
      <c r="J805" s="5" t="s">
        <v>6</v>
      </c>
      <c r="K805" s="5" t="s">
        <v>5</v>
      </c>
      <c r="L805" s="5" t="s">
        <v>12793</v>
      </c>
      <c r="M805" s="15" t="s">
        <v>91</v>
      </c>
      <c r="N805" s="15" t="s">
        <v>2356</v>
      </c>
      <c r="O805" s="15" t="s">
        <v>278</v>
      </c>
      <c r="P805" s="15" t="s">
        <v>2355</v>
      </c>
      <c r="Q805" s="15" t="s">
        <v>22807</v>
      </c>
      <c r="R805" s="15" t="s">
        <v>23116</v>
      </c>
      <c r="S805" s="15">
        <v>24461296</v>
      </c>
      <c r="T805" s="15">
        <v>24461296</v>
      </c>
      <c r="U805" s="15" t="s">
        <v>16016</v>
      </c>
      <c r="V805" s="15" t="s">
        <v>9779</v>
      </c>
      <c r="W805" s="4"/>
      <c r="X805" s="4" t="s">
        <v>41</v>
      </c>
      <c r="Y805" s="4" t="s">
        <v>2395</v>
      </c>
      <c r="Z805" s="4"/>
      <c r="AB805" s="25" t="s">
        <v>21118</v>
      </c>
      <c r="AC805" s="25"/>
      <c r="AD805" s="25"/>
    </row>
    <row r="806" spans="1:30" x14ac:dyDescent="0.35">
      <c r="A806" s="15" t="s">
        <v>2375</v>
      </c>
      <c r="B806" s="15" t="s">
        <v>7078</v>
      </c>
      <c r="D806" s="15" t="s">
        <v>2396</v>
      </c>
      <c r="E806" s="15" t="s">
        <v>2397</v>
      </c>
      <c r="F806" s="15" t="s">
        <v>2398</v>
      </c>
      <c r="G806" s="5" t="s">
        <v>91</v>
      </c>
      <c r="H806" s="5" t="s">
        <v>10</v>
      </c>
      <c r="I806" s="5" t="s">
        <v>44</v>
      </c>
      <c r="J806" s="5" t="s">
        <v>6</v>
      </c>
      <c r="K806" s="5" t="s">
        <v>7</v>
      </c>
      <c r="L806" s="5" t="s">
        <v>12795</v>
      </c>
      <c r="M806" s="15" t="s">
        <v>91</v>
      </c>
      <c r="N806" s="15" t="s">
        <v>2356</v>
      </c>
      <c r="O806" s="15" t="s">
        <v>42</v>
      </c>
      <c r="P806" s="15" t="s">
        <v>4022</v>
      </c>
      <c r="Q806" s="15" t="s">
        <v>22807</v>
      </c>
      <c r="R806" s="15" t="s">
        <v>19373</v>
      </c>
      <c r="S806" s="15">
        <v>24468974</v>
      </c>
      <c r="T806" s="15">
        <v>24468032</v>
      </c>
      <c r="U806" s="15" t="s">
        <v>16017</v>
      </c>
      <c r="V806" s="15" t="s">
        <v>21946</v>
      </c>
      <c r="W806" s="4"/>
      <c r="X806" s="4" t="s">
        <v>41</v>
      </c>
      <c r="Y806" s="4" t="s">
        <v>2399</v>
      </c>
      <c r="Z806" s="4"/>
      <c r="AB806" s="25" t="s">
        <v>21118</v>
      </c>
      <c r="AC806" s="25"/>
      <c r="AD806" s="25"/>
    </row>
    <row r="807" spans="1:30" x14ac:dyDescent="0.35">
      <c r="A807" s="15" t="s">
        <v>2023</v>
      </c>
      <c r="B807" s="15" t="s">
        <v>7446</v>
      </c>
      <c r="D807" s="15" t="s">
        <v>2400</v>
      </c>
      <c r="E807" s="15" t="s">
        <v>8217</v>
      </c>
      <c r="F807" s="15" t="s">
        <v>8218</v>
      </c>
      <c r="G807" s="5" t="s">
        <v>91</v>
      </c>
      <c r="H807" s="5" t="s">
        <v>10</v>
      </c>
      <c r="I807" s="5" t="s">
        <v>44</v>
      </c>
      <c r="J807" s="5" t="s">
        <v>6</v>
      </c>
      <c r="K807" s="5" t="s">
        <v>3</v>
      </c>
      <c r="L807" s="5" t="s">
        <v>12791</v>
      </c>
      <c r="M807" s="15" t="s">
        <v>91</v>
      </c>
      <c r="N807" s="15" t="s">
        <v>2356</v>
      </c>
      <c r="O807" s="15" t="s">
        <v>2368</v>
      </c>
      <c r="P807" s="15" t="s">
        <v>8218</v>
      </c>
      <c r="Q807" s="15" t="s">
        <v>22807</v>
      </c>
      <c r="R807" s="15" t="s">
        <v>19987</v>
      </c>
      <c r="S807" s="15">
        <v>24464522</v>
      </c>
      <c r="T807" s="15">
        <v>24464522</v>
      </c>
      <c r="U807" s="15" t="s">
        <v>16018</v>
      </c>
      <c r="V807" s="15" t="s">
        <v>9684</v>
      </c>
      <c r="W807" s="4"/>
      <c r="X807" s="4" t="s">
        <v>41</v>
      </c>
      <c r="Y807" s="4" t="s">
        <v>7884</v>
      </c>
      <c r="Z807" s="4"/>
      <c r="AB807" s="25"/>
      <c r="AC807" s="25"/>
      <c r="AD807" s="25"/>
    </row>
    <row r="808" spans="1:30" x14ac:dyDescent="0.35">
      <c r="A808" s="15" t="s">
        <v>2106</v>
      </c>
      <c r="B808" s="15" t="s">
        <v>796</v>
      </c>
      <c r="D808" s="15" t="s">
        <v>7081</v>
      </c>
      <c r="E808" s="15" t="s">
        <v>2401</v>
      </c>
      <c r="F808" s="15" t="s">
        <v>2402</v>
      </c>
      <c r="G808" s="5" t="s">
        <v>91</v>
      </c>
      <c r="H808" s="5" t="s">
        <v>10</v>
      </c>
      <c r="I808" s="5" t="s">
        <v>44</v>
      </c>
      <c r="J808" s="5" t="s">
        <v>6</v>
      </c>
      <c r="K808" s="5" t="s">
        <v>8</v>
      </c>
      <c r="L808" s="5" t="s">
        <v>12796</v>
      </c>
      <c r="M808" s="15" t="s">
        <v>91</v>
      </c>
      <c r="N808" s="15" t="s">
        <v>2356</v>
      </c>
      <c r="O808" s="15" t="s">
        <v>2402</v>
      </c>
      <c r="P808" s="15" t="s">
        <v>2402</v>
      </c>
      <c r="Q808" s="15" t="s">
        <v>22807</v>
      </c>
      <c r="R808" s="15" t="s">
        <v>23117</v>
      </c>
      <c r="S808" s="15">
        <v>24466797</v>
      </c>
      <c r="T808" s="15">
        <v>24466797</v>
      </c>
      <c r="U808" s="15" t="s">
        <v>14711</v>
      </c>
      <c r="V808" s="15" t="s">
        <v>9767</v>
      </c>
      <c r="W808" s="4"/>
      <c r="X808" s="4" t="s">
        <v>41</v>
      </c>
      <c r="Y808" s="4" t="s">
        <v>2403</v>
      </c>
      <c r="Z808" s="4"/>
      <c r="AB808" s="25" t="s">
        <v>21118</v>
      </c>
      <c r="AC808" s="25"/>
      <c r="AD808" s="25"/>
    </row>
    <row r="809" spans="1:30" x14ac:dyDescent="0.35">
      <c r="A809" s="15" t="s">
        <v>2378</v>
      </c>
      <c r="B809" s="15" t="s">
        <v>2259</v>
      </c>
      <c r="D809" s="15" t="s">
        <v>2404</v>
      </c>
      <c r="E809" s="15" t="s">
        <v>2405</v>
      </c>
      <c r="F809" s="15" t="s">
        <v>2406</v>
      </c>
      <c r="G809" s="5" t="s">
        <v>91</v>
      </c>
      <c r="H809" s="5" t="s">
        <v>10</v>
      </c>
      <c r="I809" s="5" t="s">
        <v>44</v>
      </c>
      <c r="J809" s="5" t="s">
        <v>6</v>
      </c>
      <c r="K809" s="5" t="s">
        <v>2</v>
      </c>
      <c r="L809" s="5" t="s">
        <v>12790</v>
      </c>
      <c r="M809" s="15" t="s">
        <v>91</v>
      </c>
      <c r="N809" s="15" t="s">
        <v>2356</v>
      </c>
      <c r="O809" s="15" t="s">
        <v>2356</v>
      </c>
      <c r="P809" s="15" t="s">
        <v>2356</v>
      </c>
      <c r="Q809" s="15" t="s">
        <v>22807</v>
      </c>
      <c r="R809" s="15" t="s">
        <v>17425</v>
      </c>
      <c r="S809" s="15">
        <v>24460159</v>
      </c>
      <c r="T809" s="15">
        <v>24465330</v>
      </c>
      <c r="U809" s="15" t="s">
        <v>17586</v>
      </c>
      <c r="V809" s="15" t="s">
        <v>2407</v>
      </c>
      <c r="W809" s="4"/>
      <c r="X809" s="4" t="s">
        <v>41</v>
      </c>
      <c r="Y809" s="4" t="s">
        <v>1143</v>
      </c>
      <c r="Z809" s="4" t="s">
        <v>41</v>
      </c>
      <c r="AA809" s="4" t="s">
        <v>282</v>
      </c>
      <c r="AB809" s="25" t="s">
        <v>21118</v>
      </c>
      <c r="AC809" s="25"/>
      <c r="AD809" s="25"/>
    </row>
    <row r="810" spans="1:30" x14ac:dyDescent="0.35">
      <c r="A810" s="15" t="s">
        <v>2080</v>
      </c>
      <c r="B810" s="15" t="s">
        <v>745</v>
      </c>
      <c r="D810" s="15" t="s">
        <v>8582</v>
      </c>
      <c r="E810" s="15" t="s">
        <v>9713</v>
      </c>
      <c r="F810" s="15" t="s">
        <v>2408</v>
      </c>
      <c r="G810" s="5" t="s">
        <v>91</v>
      </c>
      <c r="H810" s="5" t="s">
        <v>10</v>
      </c>
      <c r="I810" s="5" t="s">
        <v>44</v>
      </c>
      <c r="J810" s="5" t="s">
        <v>6</v>
      </c>
      <c r="K810" s="5" t="s">
        <v>10</v>
      </c>
      <c r="L810" s="5" t="s">
        <v>12797</v>
      </c>
      <c r="M810" s="15" t="s">
        <v>91</v>
      </c>
      <c r="N810" s="15" t="s">
        <v>2356</v>
      </c>
      <c r="O810" s="15" t="s">
        <v>2363</v>
      </c>
      <c r="P810" s="15" t="s">
        <v>2408</v>
      </c>
      <c r="Q810" s="15" t="s">
        <v>22807</v>
      </c>
      <c r="R810" s="15" t="s">
        <v>21947</v>
      </c>
      <c r="S810" s="15">
        <v>24468679</v>
      </c>
      <c r="T810" s="15"/>
      <c r="U810" s="15" t="s">
        <v>14712</v>
      </c>
      <c r="V810" s="15" t="s">
        <v>9714</v>
      </c>
      <c r="W810" s="4"/>
      <c r="X810" s="4" t="s">
        <v>41</v>
      </c>
      <c r="Y810" s="4" t="s">
        <v>19092</v>
      </c>
      <c r="Z810" s="4"/>
      <c r="AB810" s="25"/>
      <c r="AC810" s="25"/>
      <c r="AD810" s="25"/>
    </row>
    <row r="811" spans="1:30" x14ac:dyDescent="0.35">
      <c r="A811" s="15" t="s">
        <v>2323</v>
      </c>
      <c r="B811" s="15" t="s">
        <v>2322</v>
      </c>
      <c r="D811" s="15" t="s">
        <v>7082</v>
      </c>
      <c r="E811" s="15" t="s">
        <v>2409</v>
      </c>
      <c r="F811" s="15" t="s">
        <v>2410</v>
      </c>
      <c r="G811" s="5" t="s">
        <v>91</v>
      </c>
      <c r="H811" s="5" t="s">
        <v>10</v>
      </c>
      <c r="I811" s="5" t="s">
        <v>44</v>
      </c>
      <c r="J811" s="5" t="s">
        <v>6</v>
      </c>
      <c r="K811" s="5" t="s">
        <v>6</v>
      </c>
      <c r="L811" s="5" t="s">
        <v>12794</v>
      </c>
      <c r="M811" s="15" t="s">
        <v>91</v>
      </c>
      <c r="N811" s="15" t="s">
        <v>2356</v>
      </c>
      <c r="O811" s="15" t="s">
        <v>251</v>
      </c>
      <c r="P811" s="15" t="s">
        <v>2411</v>
      </c>
      <c r="Q811" s="15" t="s">
        <v>22807</v>
      </c>
      <c r="R811" s="15" t="s">
        <v>23118</v>
      </c>
      <c r="S811" s="15">
        <v>71091238</v>
      </c>
      <c r="T811" s="15"/>
      <c r="U811" s="15" t="s">
        <v>17587</v>
      </c>
      <c r="V811" s="15" t="s">
        <v>9725</v>
      </c>
      <c r="W811" s="4"/>
      <c r="X811" s="4" t="s">
        <v>41</v>
      </c>
      <c r="Y811" s="4" t="s">
        <v>2412</v>
      </c>
      <c r="Z811" s="4"/>
      <c r="AB811" s="25" t="s">
        <v>21118</v>
      </c>
      <c r="AC811" s="25"/>
      <c r="AD811" s="25"/>
    </row>
    <row r="812" spans="1:30" x14ac:dyDescent="0.35">
      <c r="A812" s="15" t="s">
        <v>2156</v>
      </c>
      <c r="B812" s="15" t="s">
        <v>2155</v>
      </c>
      <c r="D812" s="15" t="s">
        <v>997</v>
      </c>
      <c r="E812" s="15" t="s">
        <v>9781</v>
      </c>
      <c r="F812" s="15" t="s">
        <v>9782</v>
      </c>
      <c r="G812" s="5" t="s">
        <v>91</v>
      </c>
      <c r="H812" s="5" t="s">
        <v>10</v>
      </c>
      <c r="I812" s="5" t="s">
        <v>44</v>
      </c>
      <c r="J812" s="5" t="s">
        <v>6</v>
      </c>
      <c r="K812" s="5" t="s">
        <v>3</v>
      </c>
      <c r="L812" s="5" t="s">
        <v>12791</v>
      </c>
      <c r="M812" s="15" t="s">
        <v>91</v>
      </c>
      <c r="N812" s="15" t="s">
        <v>2356</v>
      </c>
      <c r="O812" s="15" t="s">
        <v>2368</v>
      </c>
      <c r="P812" s="15" t="s">
        <v>9782</v>
      </c>
      <c r="Q812" s="15" t="s">
        <v>22807</v>
      </c>
      <c r="R812" s="15" t="s">
        <v>21948</v>
      </c>
      <c r="S812" s="15">
        <v>24466140</v>
      </c>
      <c r="T812" s="15">
        <v>86828988</v>
      </c>
      <c r="U812" s="15" t="s">
        <v>14713</v>
      </c>
      <c r="V812" s="15" t="s">
        <v>21239</v>
      </c>
      <c r="W812" s="4"/>
      <c r="X812" s="4" t="s">
        <v>41</v>
      </c>
      <c r="Y812" s="4" t="s">
        <v>8514</v>
      </c>
      <c r="Z812" s="4"/>
      <c r="AB812" s="25"/>
      <c r="AC812" s="25"/>
      <c r="AD812" s="25"/>
    </row>
    <row r="813" spans="1:30" x14ac:dyDescent="0.35">
      <c r="A813" s="15" t="s">
        <v>9736</v>
      </c>
      <c r="B813" s="15" t="s">
        <v>8685</v>
      </c>
      <c r="D813" s="15" t="s">
        <v>7083</v>
      </c>
      <c r="E813" s="15" t="s">
        <v>2413</v>
      </c>
      <c r="F813" s="15" t="s">
        <v>7543</v>
      </c>
      <c r="G813" s="5" t="s">
        <v>15691</v>
      </c>
      <c r="H813" s="5" t="s">
        <v>2</v>
      </c>
      <c r="I813" s="5" t="s">
        <v>44</v>
      </c>
      <c r="J813" s="5" t="s">
        <v>3</v>
      </c>
      <c r="K813" s="5" t="s">
        <v>7</v>
      </c>
      <c r="L813" s="5" t="s">
        <v>12771</v>
      </c>
      <c r="M813" s="15" t="s">
        <v>91</v>
      </c>
      <c r="N813" s="15" t="s">
        <v>92</v>
      </c>
      <c r="O813" s="15" t="s">
        <v>165</v>
      </c>
      <c r="P813" s="15" t="s">
        <v>3262</v>
      </c>
      <c r="Q813" s="15" t="s">
        <v>22807</v>
      </c>
      <c r="R813" s="15" t="s">
        <v>21949</v>
      </c>
      <c r="S813" s="15">
        <v>24534632</v>
      </c>
      <c r="T813" s="15">
        <v>24564632</v>
      </c>
      <c r="U813" s="15" t="s">
        <v>16020</v>
      </c>
      <c r="V813" s="15" t="s">
        <v>17588</v>
      </c>
      <c r="W813" s="4"/>
      <c r="X813" s="4" t="s">
        <v>41</v>
      </c>
      <c r="Y813" s="4" t="s">
        <v>2414</v>
      </c>
      <c r="Z813" s="4"/>
      <c r="AB813" s="25"/>
      <c r="AC813" s="25"/>
      <c r="AD813" s="25"/>
    </row>
    <row r="814" spans="1:30" x14ac:dyDescent="0.35">
      <c r="A814" s="15" t="s">
        <v>2179</v>
      </c>
      <c r="B814" s="15" t="s">
        <v>2178</v>
      </c>
      <c r="D814" s="15" t="s">
        <v>1988</v>
      </c>
      <c r="E814" s="15" t="s">
        <v>2416</v>
      </c>
      <c r="F814" s="15" t="s">
        <v>2417</v>
      </c>
      <c r="G814" s="5" t="s">
        <v>15691</v>
      </c>
      <c r="H814" s="5" t="s">
        <v>2</v>
      </c>
      <c r="I814" s="5" t="s">
        <v>44</v>
      </c>
      <c r="J814" s="5" t="s">
        <v>3</v>
      </c>
      <c r="K814" s="5" t="s">
        <v>7</v>
      </c>
      <c r="L814" s="5" t="s">
        <v>12771</v>
      </c>
      <c r="M814" s="15" t="s">
        <v>91</v>
      </c>
      <c r="N814" s="15" t="s">
        <v>92</v>
      </c>
      <c r="O814" s="15" t="s">
        <v>165</v>
      </c>
      <c r="P814" s="15" t="s">
        <v>2417</v>
      </c>
      <c r="Q814" s="15" t="s">
        <v>22807</v>
      </c>
      <c r="R814" s="15" t="s">
        <v>23119</v>
      </c>
      <c r="S814" s="15">
        <v>24533246</v>
      </c>
      <c r="T814" s="15">
        <v>24533246</v>
      </c>
      <c r="U814" s="15" t="s">
        <v>16021</v>
      </c>
      <c r="V814" s="15" t="s">
        <v>17589</v>
      </c>
      <c r="W814" s="4"/>
      <c r="X814" s="4" t="s">
        <v>41</v>
      </c>
      <c r="Y814" s="4" t="s">
        <v>2418</v>
      </c>
      <c r="Z814" s="4"/>
      <c r="AB814" s="25"/>
      <c r="AC814" s="25"/>
      <c r="AD814" s="25"/>
    </row>
    <row r="815" spans="1:30" x14ac:dyDescent="0.35">
      <c r="A815" s="15" t="s">
        <v>2136</v>
      </c>
      <c r="B815" s="15" t="s">
        <v>2135</v>
      </c>
      <c r="D815" s="15" t="s">
        <v>2420</v>
      </c>
      <c r="E815" s="15" t="s">
        <v>2421</v>
      </c>
      <c r="F815" s="15" t="s">
        <v>2422</v>
      </c>
      <c r="G815" s="5" t="s">
        <v>15691</v>
      </c>
      <c r="H815" s="5" t="s">
        <v>2</v>
      </c>
      <c r="I815" s="5" t="s">
        <v>44</v>
      </c>
      <c r="J815" s="5" t="s">
        <v>3</v>
      </c>
      <c r="K815" s="5" t="s">
        <v>7</v>
      </c>
      <c r="L815" s="5" t="s">
        <v>12771</v>
      </c>
      <c r="M815" s="15" t="s">
        <v>91</v>
      </c>
      <c r="N815" s="15" t="s">
        <v>92</v>
      </c>
      <c r="O815" s="15" t="s">
        <v>165</v>
      </c>
      <c r="P815" s="15" t="s">
        <v>2423</v>
      </c>
      <c r="Q815" s="15" t="s">
        <v>22807</v>
      </c>
      <c r="R815" s="15" t="s">
        <v>21950</v>
      </c>
      <c r="S815" s="15">
        <v>24470520</v>
      </c>
      <c r="T815" s="15">
        <v>24470520</v>
      </c>
      <c r="U815" s="15" t="s">
        <v>14714</v>
      </c>
      <c r="V815" s="15" t="s">
        <v>1294</v>
      </c>
      <c r="W815" s="4"/>
      <c r="X815" s="4" t="s">
        <v>41</v>
      </c>
      <c r="Y815" s="4" t="s">
        <v>2404</v>
      </c>
      <c r="Z815" s="4"/>
      <c r="AB815" s="25"/>
      <c r="AC815" s="25"/>
      <c r="AD815" s="25"/>
    </row>
    <row r="816" spans="1:30" x14ac:dyDescent="0.35">
      <c r="A816" s="15" t="s">
        <v>2334</v>
      </c>
      <c r="B816" s="15" t="s">
        <v>2271</v>
      </c>
      <c r="D816" s="15" t="s">
        <v>2424</v>
      </c>
      <c r="E816" s="15" t="s">
        <v>2425</v>
      </c>
      <c r="F816" s="15" t="s">
        <v>1346</v>
      </c>
      <c r="G816" s="5" t="s">
        <v>15691</v>
      </c>
      <c r="H816" s="5" t="s">
        <v>2</v>
      </c>
      <c r="I816" s="5" t="s">
        <v>44</v>
      </c>
      <c r="J816" s="5" t="s">
        <v>3</v>
      </c>
      <c r="K816" s="5" t="s">
        <v>2</v>
      </c>
      <c r="L816" s="5" t="s">
        <v>12766</v>
      </c>
      <c r="M816" s="15" t="s">
        <v>91</v>
      </c>
      <c r="N816" s="15" t="s">
        <v>92</v>
      </c>
      <c r="O816" s="15" t="s">
        <v>92</v>
      </c>
      <c r="P816" s="15" t="s">
        <v>92</v>
      </c>
      <c r="Q816" s="15" t="s">
        <v>22807</v>
      </c>
      <c r="R816" s="15" t="s">
        <v>23120</v>
      </c>
      <c r="S816" s="15">
        <v>24455029</v>
      </c>
      <c r="T816" s="15">
        <v>24455029</v>
      </c>
      <c r="U816" s="15" t="s">
        <v>13292</v>
      </c>
      <c r="V816" s="15" t="s">
        <v>23121</v>
      </c>
      <c r="W816" s="4"/>
      <c r="X816" s="4" t="s">
        <v>41</v>
      </c>
      <c r="Y816" s="4" t="s">
        <v>1158</v>
      </c>
      <c r="Z816" s="4"/>
      <c r="AB816" s="25"/>
      <c r="AC816" s="25"/>
      <c r="AD816" s="25"/>
    </row>
    <row r="817" spans="1:30" x14ac:dyDescent="0.35">
      <c r="A817" s="15" t="s">
        <v>9740</v>
      </c>
      <c r="B817" s="15" t="s">
        <v>8096</v>
      </c>
      <c r="D817" s="15" t="s">
        <v>2426</v>
      </c>
      <c r="E817" s="15" t="s">
        <v>9821</v>
      </c>
      <c r="F817" s="15" t="s">
        <v>17272</v>
      </c>
      <c r="G817" s="5" t="s">
        <v>15691</v>
      </c>
      <c r="H817" s="5" t="s">
        <v>2</v>
      </c>
      <c r="I817" s="5" t="s">
        <v>44</v>
      </c>
      <c r="J817" s="5" t="s">
        <v>3</v>
      </c>
      <c r="K817" s="5" t="s">
        <v>2</v>
      </c>
      <c r="L817" s="5" t="s">
        <v>12766</v>
      </c>
      <c r="M817" s="15" t="s">
        <v>91</v>
      </c>
      <c r="N817" s="15" t="s">
        <v>92</v>
      </c>
      <c r="O817" s="15" t="s">
        <v>92</v>
      </c>
      <c r="P817" s="15" t="s">
        <v>2427</v>
      </c>
      <c r="Q817" s="15" t="s">
        <v>22807</v>
      </c>
      <c r="R817" s="15" t="s">
        <v>2098</v>
      </c>
      <c r="S817" s="15">
        <v>24455350</v>
      </c>
      <c r="T817" s="15">
        <v>24455350</v>
      </c>
      <c r="U817" s="15" t="s">
        <v>16022</v>
      </c>
      <c r="V817" s="15" t="s">
        <v>23122</v>
      </c>
      <c r="W817" s="4"/>
      <c r="X817" s="4"/>
      <c r="Y817" s="4"/>
      <c r="Z817" s="4"/>
      <c r="AB817" s="25" t="s">
        <v>21118</v>
      </c>
      <c r="AC817" s="25"/>
      <c r="AD817" s="25"/>
    </row>
    <row r="818" spans="1:30" x14ac:dyDescent="0.35">
      <c r="A818" s="15" t="s">
        <v>2163</v>
      </c>
      <c r="B818" s="15" t="s">
        <v>2162</v>
      </c>
      <c r="D818" s="15" t="s">
        <v>2428</v>
      </c>
      <c r="E818" s="15" t="s">
        <v>2429</v>
      </c>
      <c r="F818" s="15" t="s">
        <v>13293</v>
      </c>
      <c r="G818" s="5" t="s">
        <v>15691</v>
      </c>
      <c r="H818" s="5" t="s">
        <v>2</v>
      </c>
      <c r="I818" s="5" t="s">
        <v>44</v>
      </c>
      <c r="J818" s="5" t="s">
        <v>3</v>
      </c>
      <c r="K818" s="5" t="s">
        <v>8</v>
      </c>
      <c r="L818" s="5" t="s">
        <v>12772</v>
      </c>
      <c r="M818" s="15" t="s">
        <v>91</v>
      </c>
      <c r="N818" s="15" t="s">
        <v>92</v>
      </c>
      <c r="O818" s="15" t="s">
        <v>278</v>
      </c>
      <c r="P818" s="15" t="s">
        <v>278</v>
      </c>
      <c r="Q818" s="15" t="s">
        <v>22807</v>
      </c>
      <c r="R818" s="15" t="s">
        <v>17590</v>
      </c>
      <c r="S818" s="15">
        <v>24470801</v>
      </c>
      <c r="T818" s="15">
        <v>24470801</v>
      </c>
      <c r="U818" s="15" t="s">
        <v>14715</v>
      </c>
      <c r="V818" s="15" t="s">
        <v>17591</v>
      </c>
      <c r="W818" s="4"/>
      <c r="X818" s="4" t="s">
        <v>41</v>
      </c>
      <c r="Y818" s="4" t="s">
        <v>2430</v>
      </c>
      <c r="Z818" s="4"/>
      <c r="AB818" s="25" t="s">
        <v>21118</v>
      </c>
      <c r="AC818" s="25"/>
      <c r="AD818" s="25"/>
    </row>
    <row r="819" spans="1:30" x14ac:dyDescent="0.35">
      <c r="A819" s="15" t="s">
        <v>2196</v>
      </c>
      <c r="B819" s="15" t="s">
        <v>2195</v>
      </c>
      <c r="D819" s="15" t="s">
        <v>2431</v>
      </c>
      <c r="E819" s="15" t="s">
        <v>9816</v>
      </c>
      <c r="F819" s="15" t="s">
        <v>9817</v>
      </c>
      <c r="G819" s="5" t="s">
        <v>15691</v>
      </c>
      <c r="H819" s="5" t="s">
        <v>2</v>
      </c>
      <c r="I819" s="5" t="s">
        <v>44</v>
      </c>
      <c r="J819" s="5" t="s">
        <v>3</v>
      </c>
      <c r="K819" s="5" t="s">
        <v>2</v>
      </c>
      <c r="L819" s="5" t="s">
        <v>12766</v>
      </c>
      <c r="M819" s="15" t="s">
        <v>91</v>
      </c>
      <c r="N819" s="15" t="s">
        <v>92</v>
      </c>
      <c r="O819" s="15" t="s">
        <v>92</v>
      </c>
      <c r="P819" s="15" t="s">
        <v>92</v>
      </c>
      <c r="Q819" s="15" t="s">
        <v>22807</v>
      </c>
      <c r="R819" s="15" t="s">
        <v>20002</v>
      </c>
      <c r="S819" s="15">
        <v>24455195</v>
      </c>
      <c r="T819" s="15">
        <v>24455195</v>
      </c>
      <c r="U819" s="15" t="s">
        <v>16023</v>
      </c>
      <c r="V819" s="15" t="s">
        <v>23123</v>
      </c>
      <c r="W819" s="4"/>
      <c r="X819" s="4"/>
      <c r="Y819" s="4"/>
      <c r="Z819" s="4" t="s">
        <v>41</v>
      </c>
      <c r="AA819" s="4" t="s">
        <v>344</v>
      </c>
      <c r="AB819" s="25" t="s">
        <v>21118</v>
      </c>
      <c r="AC819" s="25"/>
      <c r="AD819" s="25"/>
    </row>
    <row r="820" spans="1:30" x14ac:dyDescent="0.35">
      <c r="A820" s="15" t="s">
        <v>2213</v>
      </c>
      <c r="B820" s="15" t="s">
        <v>2212</v>
      </c>
      <c r="D820" s="15" t="s">
        <v>2432</v>
      </c>
      <c r="E820" s="15" t="s">
        <v>2433</v>
      </c>
      <c r="F820" s="15" t="s">
        <v>2434</v>
      </c>
      <c r="G820" s="5" t="s">
        <v>15691</v>
      </c>
      <c r="H820" s="5" t="s">
        <v>2</v>
      </c>
      <c r="I820" s="5" t="s">
        <v>44</v>
      </c>
      <c r="J820" s="5" t="s">
        <v>3</v>
      </c>
      <c r="K820" s="5" t="s">
        <v>7</v>
      </c>
      <c r="L820" s="5" t="s">
        <v>12771</v>
      </c>
      <c r="M820" s="15" t="s">
        <v>91</v>
      </c>
      <c r="N820" s="15" t="s">
        <v>92</v>
      </c>
      <c r="O820" s="15" t="s">
        <v>165</v>
      </c>
      <c r="P820" s="15" t="s">
        <v>165</v>
      </c>
      <c r="Q820" s="15" t="s">
        <v>22807</v>
      </c>
      <c r="R820" s="15" t="s">
        <v>23124</v>
      </c>
      <c r="S820" s="15">
        <v>24470171</v>
      </c>
      <c r="T820" s="15">
        <v>24470171</v>
      </c>
      <c r="U820" s="15" t="s">
        <v>16024</v>
      </c>
      <c r="V820" s="15" t="s">
        <v>17592</v>
      </c>
      <c r="W820" s="4"/>
      <c r="X820" s="4" t="s">
        <v>41</v>
      </c>
      <c r="Y820" s="4" t="s">
        <v>2436</v>
      </c>
      <c r="Z820" s="4"/>
      <c r="AB820" s="25"/>
      <c r="AC820" s="25"/>
      <c r="AD820" s="25"/>
    </row>
    <row r="821" spans="1:30" x14ac:dyDescent="0.35">
      <c r="A821" s="15" t="s">
        <v>2011</v>
      </c>
      <c r="B821" s="15" t="s">
        <v>2010</v>
      </c>
      <c r="D821" s="15" t="s">
        <v>8734</v>
      </c>
      <c r="E821" s="15" t="s">
        <v>2438</v>
      </c>
      <c r="F821" s="15" t="s">
        <v>17273</v>
      </c>
      <c r="G821" s="5" t="s">
        <v>15691</v>
      </c>
      <c r="H821" s="5" t="s">
        <v>2</v>
      </c>
      <c r="I821" s="5" t="s">
        <v>44</v>
      </c>
      <c r="J821" s="5" t="s">
        <v>3</v>
      </c>
      <c r="K821" s="5" t="s">
        <v>2</v>
      </c>
      <c r="L821" s="5" t="s">
        <v>12766</v>
      </c>
      <c r="M821" s="15" t="s">
        <v>91</v>
      </c>
      <c r="N821" s="15" t="s">
        <v>92</v>
      </c>
      <c r="O821" s="15" t="s">
        <v>92</v>
      </c>
      <c r="P821" s="15" t="s">
        <v>13113</v>
      </c>
      <c r="Q821" s="15" t="s">
        <v>24633</v>
      </c>
      <c r="R821" s="15" t="s">
        <v>19990</v>
      </c>
      <c r="S821" s="15">
        <v>24455670</v>
      </c>
      <c r="T821" s="15">
        <v>24456160</v>
      </c>
      <c r="U821" s="15" t="s">
        <v>16025</v>
      </c>
      <c r="V821" s="15" t="s">
        <v>2439</v>
      </c>
      <c r="W821" s="4"/>
      <c r="X821" s="4" t="s">
        <v>41</v>
      </c>
      <c r="Y821" s="4" t="s">
        <v>1146</v>
      </c>
      <c r="Z821" s="4" t="s">
        <v>41</v>
      </c>
      <c r="AA821" s="4" t="s">
        <v>260</v>
      </c>
      <c r="AB821" s="25"/>
      <c r="AC821" s="25"/>
      <c r="AD821" s="25"/>
    </row>
    <row r="822" spans="1:30" x14ac:dyDescent="0.35">
      <c r="A822" s="15" t="s">
        <v>2055</v>
      </c>
      <c r="B822" s="15" t="s">
        <v>1110</v>
      </c>
      <c r="D822" s="15" t="s">
        <v>8245</v>
      </c>
      <c r="E822" s="15" t="s">
        <v>2440</v>
      </c>
      <c r="F822" s="15" t="s">
        <v>250</v>
      </c>
      <c r="G822" s="5" t="s">
        <v>15691</v>
      </c>
      <c r="H822" s="5" t="s">
        <v>2</v>
      </c>
      <c r="I822" s="5" t="s">
        <v>44</v>
      </c>
      <c r="J822" s="5" t="s">
        <v>3</v>
      </c>
      <c r="K822" s="5" t="s">
        <v>7</v>
      </c>
      <c r="L822" s="5" t="s">
        <v>12771</v>
      </c>
      <c r="M822" s="15" t="s">
        <v>91</v>
      </c>
      <c r="N822" s="15" t="s">
        <v>92</v>
      </c>
      <c r="O822" s="15" t="s">
        <v>165</v>
      </c>
      <c r="P822" s="15" t="s">
        <v>250</v>
      </c>
      <c r="Q822" s="15" t="s">
        <v>22807</v>
      </c>
      <c r="R822" s="15" t="s">
        <v>16065</v>
      </c>
      <c r="S822" s="15">
        <v>24453679</v>
      </c>
      <c r="T822" s="15">
        <v>24474300</v>
      </c>
      <c r="U822" s="15" t="s">
        <v>16026</v>
      </c>
      <c r="V822" s="15" t="s">
        <v>23125</v>
      </c>
      <c r="W822" s="4"/>
      <c r="X822" s="4" t="s">
        <v>41</v>
      </c>
      <c r="Y822" s="4" t="s">
        <v>1154</v>
      </c>
      <c r="Z822" s="4"/>
      <c r="AB822" s="25"/>
      <c r="AC822" s="25"/>
      <c r="AD822" s="25"/>
    </row>
    <row r="823" spans="1:30" x14ac:dyDescent="0.35">
      <c r="A823" s="15" t="s">
        <v>2057</v>
      </c>
      <c r="B823" s="15" t="s">
        <v>7387</v>
      </c>
      <c r="D823" s="15" t="s">
        <v>2443</v>
      </c>
      <c r="E823" s="15" t="s">
        <v>2444</v>
      </c>
      <c r="F823" s="15" t="s">
        <v>4504</v>
      </c>
      <c r="G823" s="5" t="s">
        <v>15691</v>
      </c>
      <c r="H823" s="5" t="s">
        <v>2</v>
      </c>
      <c r="I823" s="5" t="s">
        <v>44</v>
      </c>
      <c r="J823" s="5" t="s">
        <v>3</v>
      </c>
      <c r="K823" s="5" t="s">
        <v>8</v>
      </c>
      <c r="L823" s="5" t="s">
        <v>12772</v>
      </c>
      <c r="M823" s="15" t="s">
        <v>91</v>
      </c>
      <c r="N823" s="15" t="s">
        <v>92</v>
      </c>
      <c r="O823" s="15" t="s">
        <v>278</v>
      </c>
      <c r="P823" s="15" t="s">
        <v>1407</v>
      </c>
      <c r="Q823" s="15" t="s">
        <v>22807</v>
      </c>
      <c r="R823" s="15" t="s">
        <v>14716</v>
      </c>
      <c r="S823" s="15">
        <v>24474337</v>
      </c>
      <c r="T823" s="15">
        <v>24474337</v>
      </c>
      <c r="U823" s="15" t="s">
        <v>14717</v>
      </c>
      <c r="V823" s="15" t="s">
        <v>23126</v>
      </c>
      <c r="W823" s="4"/>
      <c r="X823" s="4" t="s">
        <v>41</v>
      </c>
      <c r="Y823" s="4" t="s">
        <v>2445</v>
      </c>
      <c r="Z823" s="4"/>
      <c r="AB823" s="25"/>
      <c r="AC823" s="25"/>
      <c r="AD823" s="25"/>
    </row>
    <row r="824" spans="1:30" x14ac:dyDescent="0.35">
      <c r="A824" s="15" t="s">
        <v>2381</v>
      </c>
      <c r="B824" s="15" t="s">
        <v>2380</v>
      </c>
      <c r="D824" s="15" t="s">
        <v>8249</v>
      </c>
      <c r="E824" s="15" t="s">
        <v>2446</v>
      </c>
      <c r="F824" s="15" t="s">
        <v>649</v>
      </c>
      <c r="G824" s="5" t="s">
        <v>15691</v>
      </c>
      <c r="H824" s="5" t="s">
        <v>4</v>
      </c>
      <c r="I824" s="5" t="s">
        <v>44</v>
      </c>
      <c r="J824" s="5" t="s">
        <v>3</v>
      </c>
      <c r="K824" s="5" t="s">
        <v>3</v>
      </c>
      <c r="L824" s="5" t="s">
        <v>12767</v>
      </c>
      <c r="M824" s="15" t="s">
        <v>91</v>
      </c>
      <c r="N824" s="15" t="s">
        <v>92</v>
      </c>
      <c r="O824" s="15" t="s">
        <v>649</v>
      </c>
      <c r="P824" s="15" t="s">
        <v>649</v>
      </c>
      <c r="Q824" s="15" t="s">
        <v>22807</v>
      </c>
      <c r="R824" s="15" t="s">
        <v>23127</v>
      </c>
      <c r="S824" s="15">
        <v>24454373</v>
      </c>
      <c r="T824" s="15">
        <v>24454373</v>
      </c>
      <c r="U824" s="15" t="s">
        <v>17593</v>
      </c>
      <c r="V824" s="15" t="s">
        <v>9834</v>
      </c>
      <c r="W824" s="4"/>
      <c r="X824" s="4" t="s">
        <v>41</v>
      </c>
      <c r="Y824" s="4" t="s">
        <v>1156</v>
      </c>
      <c r="Z824" s="4"/>
      <c r="AB824" s="25"/>
      <c r="AC824" s="25"/>
      <c r="AD824" s="25"/>
    </row>
    <row r="825" spans="1:30" x14ac:dyDescent="0.35">
      <c r="A825" s="15" t="s">
        <v>2252</v>
      </c>
      <c r="B825" s="15" t="s">
        <v>2251</v>
      </c>
      <c r="D825" s="15" t="s">
        <v>2448</v>
      </c>
      <c r="E825" s="15" t="s">
        <v>9795</v>
      </c>
      <c r="F825" s="15" t="s">
        <v>9796</v>
      </c>
      <c r="G825" s="5" t="s">
        <v>15691</v>
      </c>
      <c r="H825" s="5" t="s">
        <v>4</v>
      </c>
      <c r="I825" s="5" t="s">
        <v>44</v>
      </c>
      <c r="J825" s="5" t="s">
        <v>3</v>
      </c>
      <c r="K825" s="5" t="s">
        <v>3</v>
      </c>
      <c r="L825" s="5" t="s">
        <v>12767</v>
      </c>
      <c r="M825" s="15" t="s">
        <v>91</v>
      </c>
      <c r="N825" s="15" t="s">
        <v>92</v>
      </c>
      <c r="O825" s="15" t="s">
        <v>649</v>
      </c>
      <c r="P825" s="15" t="s">
        <v>9796</v>
      </c>
      <c r="Q825" s="15" t="s">
        <v>22807</v>
      </c>
      <c r="R825" s="15" t="s">
        <v>21241</v>
      </c>
      <c r="S825" s="15">
        <v>24473736</v>
      </c>
      <c r="T825" s="15"/>
      <c r="U825" s="15" t="s">
        <v>16027</v>
      </c>
      <c r="V825" s="15" t="s">
        <v>9797</v>
      </c>
      <c r="W825" s="4"/>
      <c r="X825" s="4" t="s">
        <v>41</v>
      </c>
      <c r="Y825" s="4" t="s">
        <v>8207</v>
      </c>
      <c r="Z825" s="4"/>
      <c r="AB825" s="25"/>
      <c r="AC825" s="25"/>
      <c r="AD825" s="25"/>
    </row>
    <row r="826" spans="1:30" x14ac:dyDescent="0.35">
      <c r="A826" s="15" t="s">
        <v>2074</v>
      </c>
      <c r="B826" s="15" t="s">
        <v>764</v>
      </c>
      <c r="D826" s="15" t="s">
        <v>2449</v>
      </c>
      <c r="E826" s="15" t="s">
        <v>7213</v>
      </c>
      <c r="F826" s="15" t="s">
        <v>7215</v>
      </c>
      <c r="G826" s="5" t="s">
        <v>15691</v>
      </c>
      <c r="H826" s="5" t="s">
        <v>2</v>
      </c>
      <c r="I826" s="5" t="s">
        <v>44</v>
      </c>
      <c r="J826" s="5" t="s">
        <v>3</v>
      </c>
      <c r="K826" s="5" t="s">
        <v>7</v>
      </c>
      <c r="L826" s="5" t="s">
        <v>12771</v>
      </c>
      <c r="M826" s="15" t="s">
        <v>91</v>
      </c>
      <c r="N826" s="15" t="s">
        <v>92</v>
      </c>
      <c r="O826" s="15" t="s">
        <v>165</v>
      </c>
      <c r="P826" s="15" t="s">
        <v>7215</v>
      </c>
      <c r="Q826" s="15" t="s">
        <v>22807</v>
      </c>
      <c r="R826" s="15" t="s">
        <v>19991</v>
      </c>
      <c r="S826" s="15">
        <v>24535754</v>
      </c>
      <c r="T826" s="15">
        <v>24535754</v>
      </c>
      <c r="U826" s="15" t="s">
        <v>16028</v>
      </c>
      <c r="V826" s="15" t="s">
        <v>468</v>
      </c>
      <c r="W826" s="4"/>
      <c r="X826" s="4" t="s">
        <v>41</v>
      </c>
      <c r="Y826" s="4" t="s">
        <v>7214</v>
      </c>
      <c r="Z826" s="4"/>
      <c r="AB826" s="25"/>
      <c r="AC826" s="25"/>
      <c r="AD826" s="25"/>
    </row>
    <row r="827" spans="1:30" x14ac:dyDescent="0.35">
      <c r="A827" s="15" t="s">
        <v>2097</v>
      </c>
      <c r="B827" s="15" t="s">
        <v>778</v>
      </c>
      <c r="D827" s="15" t="s">
        <v>918</v>
      </c>
      <c r="E827" s="15" t="s">
        <v>8247</v>
      </c>
      <c r="F827" s="15" t="s">
        <v>17274</v>
      </c>
      <c r="G827" s="5" t="s">
        <v>15691</v>
      </c>
      <c r="H827" s="5" t="s">
        <v>2</v>
      </c>
      <c r="I827" s="5" t="s">
        <v>44</v>
      </c>
      <c r="J827" s="5" t="s">
        <v>3</v>
      </c>
      <c r="K827" s="5" t="s">
        <v>7</v>
      </c>
      <c r="L827" s="5" t="s">
        <v>12771</v>
      </c>
      <c r="M827" s="15" t="s">
        <v>91</v>
      </c>
      <c r="N827" s="15" t="s">
        <v>92</v>
      </c>
      <c r="O827" s="15" t="s">
        <v>165</v>
      </c>
      <c r="P827" s="15" t="s">
        <v>17274</v>
      </c>
      <c r="Q827" s="15" t="s">
        <v>22807</v>
      </c>
      <c r="R827" s="15" t="s">
        <v>23128</v>
      </c>
      <c r="S827" s="15">
        <v>24477992</v>
      </c>
      <c r="T827" s="15">
        <v>24477992</v>
      </c>
      <c r="U827" s="15" t="s">
        <v>16029</v>
      </c>
      <c r="V827" s="15" t="s">
        <v>17594</v>
      </c>
      <c r="W827" s="4"/>
      <c r="X827" s="4" t="s">
        <v>41</v>
      </c>
      <c r="Y827" s="4" t="s">
        <v>7639</v>
      </c>
      <c r="Z827" s="4"/>
      <c r="AB827" s="25"/>
      <c r="AC827" s="25"/>
      <c r="AD827" s="25"/>
    </row>
    <row r="828" spans="1:30" x14ac:dyDescent="0.35">
      <c r="A828" s="15" t="s">
        <v>2072</v>
      </c>
      <c r="B828" s="15" t="s">
        <v>768</v>
      </c>
      <c r="D828" s="15" t="s">
        <v>1002</v>
      </c>
      <c r="E828" s="15" t="s">
        <v>2450</v>
      </c>
      <c r="F828" s="15" t="s">
        <v>17275</v>
      </c>
      <c r="G828" s="5" t="s">
        <v>15691</v>
      </c>
      <c r="H828" s="5" t="s">
        <v>2</v>
      </c>
      <c r="I828" s="5" t="s">
        <v>44</v>
      </c>
      <c r="J828" s="5" t="s">
        <v>3</v>
      </c>
      <c r="K828" s="5" t="s">
        <v>7</v>
      </c>
      <c r="L828" s="5" t="s">
        <v>12771</v>
      </c>
      <c r="M828" s="15" t="s">
        <v>91</v>
      </c>
      <c r="N828" s="15" t="s">
        <v>92</v>
      </c>
      <c r="O828" s="15" t="s">
        <v>165</v>
      </c>
      <c r="P828" s="15" t="s">
        <v>17276</v>
      </c>
      <c r="Q828" s="15" t="s">
        <v>22807</v>
      </c>
      <c r="R828" s="15" t="s">
        <v>2451</v>
      </c>
      <c r="S828" s="15">
        <v>24473694</v>
      </c>
      <c r="T828" s="15">
        <v>24473694</v>
      </c>
      <c r="U828" s="15" t="s">
        <v>14718</v>
      </c>
      <c r="V828" s="15" t="s">
        <v>23129</v>
      </c>
      <c r="W828" s="4"/>
      <c r="X828" s="4" t="s">
        <v>41</v>
      </c>
      <c r="Y828" s="4" t="s">
        <v>45</v>
      </c>
      <c r="Z828" s="4"/>
      <c r="AB828" s="25"/>
      <c r="AC828" s="25"/>
      <c r="AD828" s="25"/>
    </row>
    <row r="829" spans="1:30" x14ac:dyDescent="0.35">
      <c r="A829" s="15" t="s">
        <v>2385</v>
      </c>
      <c r="B829" s="15" t="s">
        <v>2384</v>
      </c>
      <c r="D829" s="15" t="s">
        <v>1022</v>
      </c>
      <c r="E829" s="15" t="s">
        <v>2452</v>
      </c>
      <c r="F829" s="15" t="s">
        <v>17277</v>
      </c>
      <c r="G829" s="5" t="s">
        <v>15691</v>
      </c>
      <c r="H829" s="5" t="s">
        <v>3</v>
      </c>
      <c r="I829" s="5" t="s">
        <v>44</v>
      </c>
      <c r="J829" s="5" t="s">
        <v>3</v>
      </c>
      <c r="K829" s="5" t="s">
        <v>10</v>
      </c>
      <c r="L829" s="5" t="s">
        <v>12773</v>
      </c>
      <c r="M829" s="15" t="s">
        <v>91</v>
      </c>
      <c r="N829" s="15" t="s">
        <v>92</v>
      </c>
      <c r="O829" s="15" t="s">
        <v>93</v>
      </c>
      <c r="P829" s="15" t="s">
        <v>17278</v>
      </c>
      <c r="Q829" s="15" t="s">
        <v>22807</v>
      </c>
      <c r="R829" s="15" t="s">
        <v>18689</v>
      </c>
      <c r="S829" s="15">
        <v>24564062</v>
      </c>
      <c r="T829" s="15">
        <v>24564062</v>
      </c>
      <c r="U829" s="15" t="s">
        <v>16030</v>
      </c>
      <c r="V829" s="15" t="s">
        <v>222</v>
      </c>
      <c r="W829" s="4"/>
      <c r="X829" s="4" t="s">
        <v>41</v>
      </c>
      <c r="Y829" s="4" t="s">
        <v>2453</v>
      </c>
      <c r="Z829" s="4"/>
      <c r="AB829" s="25"/>
      <c r="AC829" s="25"/>
      <c r="AD829" s="25"/>
    </row>
    <row r="830" spans="1:30" x14ac:dyDescent="0.35">
      <c r="A830" s="15" t="s">
        <v>2332</v>
      </c>
      <c r="B830" s="15" t="s">
        <v>2331</v>
      </c>
      <c r="D830" s="15" t="s">
        <v>1069</v>
      </c>
      <c r="E830" s="15" t="s">
        <v>2454</v>
      </c>
      <c r="F830" s="15" t="s">
        <v>2455</v>
      </c>
      <c r="G830" s="5" t="s">
        <v>15691</v>
      </c>
      <c r="H830" s="5" t="s">
        <v>11</v>
      </c>
      <c r="I830" s="5" t="s">
        <v>44</v>
      </c>
      <c r="J830" s="5" t="s">
        <v>3</v>
      </c>
      <c r="K830" s="5" t="s">
        <v>232</v>
      </c>
      <c r="L830" s="5" t="s">
        <v>15651</v>
      </c>
      <c r="M830" s="15" t="s">
        <v>91</v>
      </c>
      <c r="N830" s="15" t="s">
        <v>92</v>
      </c>
      <c r="O830" s="15" t="s">
        <v>1417</v>
      </c>
      <c r="P830" s="15" t="s">
        <v>2455</v>
      </c>
      <c r="Q830" s="15" t="s">
        <v>22807</v>
      </c>
      <c r="R830" s="15" t="s">
        <v>18350</v>
      </c>
      <c r="S830" s="15">
        <v>24013127</v>
      </c>
      <c r="T830" s="15">
        <v>24741354</v>
      </c>
      <c r="U830" s="15" t="s">
        <v>16031</v>
      </c>
      <c r="V830" s="15" t="s">
        <v>17595</v>
      </c>
      <c r="W830" s="4"/>
      <c r="X830" s="4" t="s">
        <v>41</v>
      </c>
      <c r="Y830" s="4" t="s">
        <v>2456</v>
      </c>
      <c r="Z830" s="4" t="s">
        <v>41</v>
      </c>
      <c r="AA830" s="4" t="s">
        <v>2457</v>
      </c>
      <c r="AB830" s="25"/>
      <c r="AC830" s="25"/>
      <c r="AD830" s="25"/>
    </row>
    <row r="831" spans="1:30" x14ac:dyDescent="0.35">
      <c r="A831" s="15" t="s">
        <v>2387</v>
      </c>
      <c r="B831" s="15" t="s">
        <v>2119</v>
      </c>
      <c r="D831" s="15" t="s">
        <v>1101</v>
      </c>
      <c r="E831" s="15" t="s">
        <v>9798</v>
      </c>
      <c r="F831" s="15" t="s">
        <v>17279</v>
      </c>
      <c r="G831" s="5" t="s">
        <v>15691</v>
      </c>
      <c r="H831" s="5" t="s">
        <v>11</v>
      </c>
      <c r="I831" s="5" t="s">
        <v>44</v>
      </c>
      <c r="J831" s="5" t="s">
        <v>3</v>
      </c>
      <c r="K831" s="5" t="s">
        <v>232</v>
      </c>
      <c r="L831" s="5" t="s">
        <v>15651</v>
      </c>
      <c r="M831" s="15" t="s">
        <v>91</v>
      </c>
      <c r="N831" s="15" t="s">
        <v>92</v>
      </c>
      <c r="O831" s="15" t="s">
        <v>1417</v>
      </c>
      <c r="P831" s="15" t="s">
        <v>17279</v>
      </c>
      <c r="Q831" s="15" t="s">
        <v>22807</v>
      </c>
      <c r="R831" s="15" t="s">
        <v>9799</v>
      </c>
      <c r="S831" s="15">
        <v>83301605</v>
      </c>
      <c r="T831" s="15">
        <v>89698115</v>
      </c>
      <c r="U831" s="15" t="s">
        <v>16032</v>
      </c>
      <c r="V831" s="15" t="s">
        <v>9800</v>
      </c>
      <c r="W831" s="4"/>
      <c r="X831" s="4"/>
      <c r="Y831" s="4"/>
      <c r="Z831" s="4"/>
      <c r="AB831" s="25"/>
      <c r="AC831" s="25"/>
      <c r="AD831" s="25"/>
    </row>
    <row r="832" spans="1:30" x14ac:dyDescent="0.35">
      <c r="A832" s="15" t="s">
        <v>2388</v>
      </c>
      <c r="B832" s="15" t="s">
        <v>7529</v>
      </c>
      <c r="D832" s="15" t="s">
        <v>2460</v>
      </c>
      <c r="E832" s="15" t="s">
        <v>2461</v>
      </c>
      <c r="F832" s="15" t="s">
        <v>13294</v>
      </c>
      <c r="G832" s="5" t="s">
        <v>15691</v>
      </c>
      <c r="H832" s="5" t="s">
        <v>3</v>
      </c>
      <c r="I832" s="5" t="s">
        <v>44</v>
      </c>
      <c r="J832" s="5" t="s">
        <v>3</v>
      </c>
      <c r="K832" s="5" t="s">
        <v>5</v>
      </c>
      <c r="L832" s="5" t="s">
        <v>12769</v>
      </c>
      <c r="M832" s="15" t="s">
        <v>91</v>
      </c>
      <c r="N832" s="15" t="s">
        <v>92</v>
      </c>
      <c r="O832" s="15" t="s">
        <v>22783</v>
      </c>
      <c r="P832" s="15" t="s">
        <v>209</v>
      </c>
      <c r="Q832" s="15" t="s">
        <v>22807</v>
      </c>
      <c r="R832" s="15" t="s">
        <v>23130</v>
      </c>
      <c r="S832" s="15">
        <v>24473844</v>
      </c>
      <c r="T832" s="15">
        <v>24473844</v>
      </c>
      <c r="U832" s="15" t="s">
        <v>16033</v>
      </c>
      <c r="V832" s="15" t="s">
        <v>23131</v>
      </c>
      <c r="W832" s="4"/>
      <c r="X832" s="4" t="s">
        <v>41</v>
      </c>
      <c r="Y832" s="4" t="s">
        <v>591</v>
      </c>
      <c r="Z832" s="4"/>
      <c r="AB832" s="25"/>
      <c r="AC832" s="25"/>
      <c r="AD832" s="25"/>
    </row>
    <row r="833" spans="1:30" x14ac:dyDescent="0.35">
      <c r="A833" s="15" t="s">
        <v>2255</v>
      </c>
      <c r="B833" s="15" t="s">
        <v>386</v>
      </c>
      <c r="D833" s="15" t="s">
        <v>2463</v>
      </c>
      <c r="E833" s="15" t="s">
        <v>9818</v>
      </c>
      <c r="F833" s="15" t="s">
        <v>2410</v>
      </c>
      <c r="G833" s="5" t="s">
        <v>15691</v>
      </c>
      <c r="H833" s="5" t="s">
        <v>3</v>
      </c>
      <c r="I833" s="5" t="s">
        <v>44</v>
      </c>
      <c r="J833" s="5" t="s">
        <v>3</v>
      </c>
      <c r="K833" s="5" t="s">
        <v>10</v>
      </c>
      <c r="L833" s="5" t="s">
        <v>12773</v>
      </c>
      <c r="M833" s="15" t="s">
        <v>91</v>
      </c>
      <c r="N833" s="15" t="s">
        <v>92</v>
      </c>
      <c r="O833" s="15" t="s">
        <v>93</v>
      </c>
      <c r="P833" s="15" t="s">
        <v>2410</v>
      </c>
      <c r="Q833" s="15" t="s">
        <v>22807</v>
      </c>
      <c r="R833" s="15" t="s">
        <v>17596</v>
      </c>
      <c r="S833" s="15">
        <v>24479221</v>
      </c>
      <c r="T833" s="15">
        <v>24479221</v>
      </c>
      <c r="U833" s="15" t="s">
        <v>16034</v>
      </c>
      <c r="V833" s="15" t="s">
        <v>17597</v>
      </c>
      <c r="W833" s="4"/>
      <c r="X833" s="4" t="s">
        <v>41</v>
      </c>
      <c r="Y833" s="4" t="s">
        <v>7593</v>
      </c>
      <c r="Z833" s="4"/>
      <c r="AB833" s="25" t="s">
        <v>21118</v>
      </c>
      <c r="AC833" s="25"/>
      <c r="AD833" s="25"/>
    </row>
    <row r="834" spans="1:30" x14ac:dyDescent="0.35">
      <c r="A834" s="15" t="s">
        <v>2256</v>
      </c>
      <c r="B834" s="15" t="s">
        <v>7527</v>
      </c>
      <c r="D834" s="15" t="s">
        <v>2464</v>
      </c>
      <c r="E834" s="15" t="s">
        <v>2465</v>
      </c>
      <c r="F834" s="15" t="s">
        <v>18538</v>
      </c>
      <c r="G834" s="5" t="s">
        <v>15691</v>
      </c>
      <c r="H834" s="5" t="s">
        <v>3</v>
      </c>
      <c r="I834" s="5" t="s">
        <v>44</v>
      </c>
      <c r="J834" s="5" t="s">
        <v>3</v>
      </c>
      <c r="K834" s="5" t="s">
        <v>5</v>
      </c>
      <c r="L834" s="5" t="s">
        <v>12769</v>
      </c>
      <c r="M834" s="15" t="s">
        <v>91</v>
      </c>
      <c r="N834" s="15" t="s">
        <v>92</v>
      </c>
      <c r="O834" s="15" t="s">
        <v>22783</v>
      </c>
      <c r="P834" s="15" t="s">
        <v>2466</v>
      </c>
      <c r="Q834" s="15" t="s">
        <v>22807</v>
      </c>
      <c r="R834" s="15" t="s">
        <v>19375</v>
      </c>
      <c r="S834" s="15">
        <v>24451606</v>
      </c>
      <c r="T834" s="15">
        <v>24451606</v>
      </c>
      <c r="U834" s="15" t="s">
        <v>16035</v>
      </c>
      <c r="V834" s="15" t="s">
        <v>9819</v>
      </c>
      <c r="W834" s="4"/>
      <c r="X834" s="4" t="s">
        <v>41</v>
      </c>
      <c r="Y834" s="4" t="s">
        <v>2467</v>
      </c>
      <c r="Z834" s="4"/>
      <c r="AB834" s="25"/>
      <c r="AC834" s="25"/>
      <c r="AD834" s="25"/>
    </row>
    <row r="835" spans="1:30" x14ac:dyDescent="0.35">
      <c r="A835" s="15" t="s">
        <v>2557</v>
      </c>
      <c r="B835" s="15" t="s">
        <v>2556</v>
      </c>
      <c r="D835" s="15" t="s">
        <v>2468</v>
      </c>
      <c r="E835" s="15" t="s">
        <v>2469</v>
      </c>
      <c r="F835" s="15" t="s">
        <v>1082</v>
      </c>
      <c r="G835" s="5" t="s">
        <v>15691</v>
      </c>
      <c r="H835" s="5" t="s">
        <v>3</v>
      </c>
      <c r="I835" s="5" t="s">
        <v>44</v>
      </c>
      <c r="J835" s="5" t="s">
        <v>3</v>
      </c>
      <c r="K835" s="5" t="s">
        <v>12</v>
      </c>
      <c r="L835" s="5" t="s">
        <v>12775</v>
      </c>
      <c r="M835" s="15" t="s">
        <v>91</v>
      </c>
      <c r="N835" s="15" t="s">
        <v>92</v>
      </c>
      <c r="O835" s="15" t="s">
        <v>2470</v>
      </c>
      <c r="P835" s="15" t="s">
        <v>9825</v>
      </c>
      <c r="Q835" s="15" t="s">
        <v>22807</v>
      </c>
      <c r="R835" s="15" t="s">
        <v>14721</v>
      </c>
      <c r="S835" s="15">
        <v>24450620</v>
      </c>
      <c r="T835" s="15">
        <v>24450620</v>
      </c>
      <c r="U835" s="15" t="s">
        <v>18690</v>
      </c>
      <c r="V835" s="15" t="s">
        <v>17598</v>
      </c>
      <c r="W835" s="4"/>
      <c r="X835" s="4" t="s">
        <v>41</v>
      </c>
      <c r="Y835" s="4" t="s">
        <v>2471</v>
      </c>
      <c r="Z835" s="4"/>
      <c r="AB835" s="25"/>
      <c r="AC835" s="25"/>
      <c r="AD835" s="25"/>
    </row>
    <row r="836" spans="1:30" x14ac:dyDescent="0.35">
      <c r="A836" s="15" t="s">
        <v>2562</v>
      </c>
      <c r="B836" s="15" t="s">
        <v>7089</v>
      </c>
      <c r="D836" s="15" t="s">
        <v>2364</v>
      </c>
      <c r="E836" s="15" t="s">
        <v>2472</v>
      </c>
      <c r="F836" s="15" t="s">
        <v>2473</v>
      </c>
      <c r="G836" s="5" t="s">
        <v>15691</v>
      </c>
      <c r="H836" s="5" t="s">
        <v>3</v>
      </c>
      <c r="I836" s="5" t="s">
        <v>44</v>
      </c>
      <c r="J836" s="5" t="s">
        <v>3</v>
      </c>
      <c r="K836" s="5" t="s">
        <v>16</v>
      </c>
      <c r="L836" s="5" t="s">
        <v>12776</v>
      </c>
      <c r="M836" s="15" t="s">
        <v>91</v>
      </c>
      <c r="N836" s="15" t="s">
        <v>92</v>
      </c>
      <c r="O836" s="15" t="s">
        <v>251</v>
      </c>
      <c r="P836" s="15" t="s">
        <v>281</v>
      </c>
      <c r="Q836" s="15" t="s">
        <v>22807</v>
      </c>
      <c r="R836" s="15" t="s">
        <v>17599</v>
      </c>
      <c r="S836" s="15">
        <v>87395823</v>
      </c>
      <c r="T836" s="15"/>
      <c r="U836" s="15" t="s">
        <v>14719</v>
      </c>
      <c r="V836" s="15" t="s">
        <v>23132</v>
      </c>
      <c r="W836" s="4"/>
      <c r="X836" s="4" t="s">
        <v>41</v>
      </c>
      <c r="Y836" s="4" t="s">
        <v>382</v>
      </c>
      <c r="Z836" s="4"/>
      <c r="AB836" s="25"/>
      <c r="AC836" s="25"/>
      <c r="AD836" s="25"/>
    </row>
    <row r="837" spans="1:30" x14ac:dyDescent="0.35">
      <c r="A837" s="15" t="s">
        <v>2221</v>
      </c>
      <c r="B837" s="15" t="s">
        <v>2177</v>
      </c>
      <c r="D837" s="15" t="s">
        <v>7086</v>
      </c>
      <c r="E837" s="15" t="s">
        <v>2474</v>
      </c>
      <c r="F837" s="15" t="s">
        <v>2475</v>
      </c>
      <c r="G837" s="5" t="s">
        <v>15691</v>
      </c>
      <c r="H837" s="5" t="s">
        <v>11</v>
      </c>
      <c r="I837" s="5" t="s">
        <v>44</v>
      </c>
      <c r="J837" s="5" t="s">
        <v>3</v>
      </c>
      <c r="K837" s="5" t="s">
        <v>232</v>
      </c>
      <c r="L837" s="5" t="s">
        <v>15651</v>
      </c>
      <c r="M837" s="15" t="s">
        <v>91</v>
      </c>
      <c r="N837" s="15" t="s">
        <v>92</v>
      </c>
      <c r="O837" s="15" t="s">
        <v>1417</v>
      </c>
      <c r="P837" s="15" t="s">
        <v>2475</v>
      </c>
      <c r="Q837" s="15" t="s">
        <v>22807</v>
      </c>
      <c r="R837" s="15" t="s">
        <v>21242</v>
      </c>
      <c r="S837" s="15">
        <v>24688009</v>
      </c>
      <c r="T837" s="15">
        <v>24689310</v>
      </c>
      <c r="U837" s="15" t="s">
        <v>16036</v>
      </c>
      <c r="V837" s="15" t="s">
        <v>1168</v>
      </c>
      <c r="W837" s="4"/>
      <c r="X837" s="4" t="s">
        <v>41</v>
      </c>
      <c r="Y837" s="4" t="s">
        <v>2476</v>
      </c>
      <c r="Z837" s="4"/>
      <c r="AB837" s="25"/>
      <c r="AC837" s="25"/>
      <c r="AD837" s="25"/>
    </row>
    <row r="838" spans="1:30" x14ac:dyDescent="0.35">
      <c r="A838" s="15" t="s">
        <v>2205</v>
      </c>
      <c r="B838" s="15" t="s">
        <v>7064</v>
      </c>
      <c r="D838" s="15" t="s">
        <v>7465</v>
      </c>
      <c r="E838" s="15" t="s">
        <v>2477</v>
      </c>
      <c r="F838" s="15" t="s">
        <v>17280</v>
      </c>
      <c r="G838" s="5" t="s">
        <v>15691</v>
      </c>
      <c r="H838" s="5" t="s">
        <v>3</v>
      </c>
      <c r="I838" s="5" t="s">
        <v>44</v>
      </c>
      <c r="J838" s="5" t="s">
        <v>3</v>
      </c>
      <c r="K838" s="5" t="s">
        <v>5</v>
      </c>
      <c r="L838" s="5" t="s">
        <v>12769</v>
      </c>
      <c r="M838" s="15" t="s">
        <v>91</v>
      </c>
      <c r="N838" s="15" t="s">
        <v>92</v>
      </c>
      <c r="O838" s="15" t="s">
        <v>22783</v>
      </c>
      <c r="P838" s="15" t="s">
        <v>9829</v>
      </c>
      <c r="Q838" s="15" t="s">
        <v>22807</v>
      </c>
      <c r="R838" s="15" t="s">
        <v>18691</v>
      </c>
      <c r="S838" s="15">
        <v>24470148</v>
      </c>
      <c r="T838" s="15">
        <v>24470148</v>
      </c>
      <c r="U838" s="15" t="s">
        <v>16037</v>
      </c>
      <c r="V838" s="15" t="s">
        <v>23133</v>
      </c>
      <c r="W838" s="4"/>
      <c r="X838" s="4" t="s">
        <v>41</v>
      </c>
      <c r="Y838" s="4" t="s">
        <v>2478</v>
      </c>
      <c r="Z838" s="4"/>
      <c r="AB838" s="25"/>
      <c r="AC838" s="25"/>
      <c r="AD838" s="25"/>
    </row>
    <row r="839" spans="1:30" x14ac:dyDescent="0.35">
      <c r="A839" s="15" t="s">
        <v>9761</v>
      </c>
      <c r="B839" s="15" t="s">
        <v>8686</v>
      </c>
      <c r="D839" s="15" t="s">
        <v>2480</v>
      </c>
      <c r="E839" s="15" t="s">
        <v>2481</v>
      </c>
      <c r="F839" s="15" t="s">
        <v>7846</v>
      </c>
      <c r="G839" s="5" t="s">
        <v>15691</v>
      </c>
      <c r="H839" s="5" t="s">
        <v>3</v>
      </c>
      <c r="I839" s="5" t="s">
        <v>44</v>
      </c>
      <c r="J839" s="5" t="s">
        <v>3</v>
      </c>
      <c r="K839" s="5" t="s">
        <v>10</v>
      </c>
      <c r="L839" s="5" t="s">
        <v>12773</v>
      </c>
      <c r="M839" s="15" t="s">
        <v>91</v>
      </c>
      <c r="N839" s="15" t="s">
        <v>92</v>
      </c>
      <c r="O839" s="15" t="s">
        <v>93</v>
      </c>
      <c r="P839" s="15" t="s">
        <v>17281</v>
      </c>
      <c r="Q839" s="15" t="s">
        <v>22807</v>
      </c>
      <c r="R839" s="15" t="s">
        <v>21957</v>
      </c>
      <c r="S839" s="15">
        <v>40825872</v>
      </c>
      <c r="T839" s="15">
        <v>40825872</v>
      </c>
      <c r="U839" s="15" t="s">
        <v>19376</v>
      </c>
      <c r="V839" s="15" t="s">
        <v>19377</v>
      </c>
      <c r="W839" s="4"/>
      <c r="X839" s="4" t="s">
        <v>41</v>
      </c>
      <c r="Y839" s="4" t="s">
        <v>2482</v>
      </c>
      <c r="Z839" s="4"/>
      <c r="AB839" s="25"/>
      <c r="AC839" s="25"/>
      <c r="AD839" s="25"/>
    </row>
    <row r="840" spans="1:30" x14ac:dyDescent="0.35">
      <c r="A840" s="15" t="s">
        <v>2228</v>
      </c>
      <c r="B840" s="15" t="s">
        <v>167</v>
      </c>
      <c r="D840" s="15" t="s">
        <v>2483</v>
      </c>
      <c r="E840" s="15" t="s">
        <v>9813</v>
      </c>
      <c r="F840" s="15" t="s">
        <v>9814</v>
      </c>
      <c r="G840" s="5" t="s">
        <v>15691</v>
      </c>
      <c r="H840" s="5" t="s">
        <v>3</v>
      </c>
      <c r="I840" s="5" t="s">
        <v>44</v>
      </c>
      <c r="J840" s="5" t="s">
        <v>3</v>
      </c>
      <c r="K840" s="5" t="s">
        <v>4</v>
      </c>
      <c r="L840" s="5" t="s">
        <v>12768</v>
      </c>
      <c r="M840" s="15" t="s">
        <v>91</v>
      </c>
      <c r="N840" s="15" t="s">
        <v>92</v>
      </c>
      <c r="O840" s="15" t="s">
        <v>179</v>
      </c>
      <c r="P840" s="15" t="s">
        <v>179</v>
      </c>
      <c r="Q840" s="15" t="s">
        <v>22807</v>
      </c>
      <c r="R840" s="15" t="s">
        <v>18692</v>
      </c>
      <c r="S840" s="15">
        <v>24455538</v>
      </c>
      <c r="T840" s="15">
        <v>24455538</v>
      </c>
      <c r="U840" s="15" t="s">
        <v>16038</v>
      </c>
      <c r="V840" s="15" t="s">
        <v>23134</v>
      </c>
      <c r="W840" s="4"/>
      <c r="X840" s="4"/>
      <c r="Y840" s="4"/>
      <c r="Z840" s="4"/>
      <c r="AB840" s="25"/>
      <c r="AC840" s="25"/>
      <c r="AD840" s="25"/>
    </row>
    <row r="841" spans="1:30" x14ac:dyDescent="0.35">
      <c r="A841" s="15" t="s">
        <v>2102</v>
      </c>
      <c r="B841" s="15" t="s">
        <v>827</v>
      </c>
      <c r="D841" s="15" t="s">
        <v>2484</v>
      </c>
      <c r="E841" s="15" t="s">
        <v>2485</v>
      </c>
      <c r="F841" s="15" t="s">
        <v>17282</v>
      </c>
      <c r="G841" s="5" t="s">
        <v>15691</v>
      </c>
      <c r="H841" s="5" t="s">
        <v>3</v>
      </c>
      <c r="I841" s="5" t="s">
        <v>44</v>
      </c>
      <c r="J841" s="5" t="s">
        <v>3</v>
      </c>
      <c r="K841" s="5" t="s">
        <v>10</v>
      </c>
      <c r="L841" s="5" t="s">
        <v>12773</v>
      </c>
      <c r="M841" s="15" t="s">
        <v>91</v>
      </c>
      <c r="N841" s="15" t="s">
        <v>92</v>
      </c>
      <c r="O841" s="15" t="s">
        <v>93</v>
      </c>
      <c r="P841" s="15" t="s">
        <v>17282</v>
      </c>
      <c r="Q841" s="15" t="s">
        <v>22807</v>
      </c>
      <c r="R841" s="15" t="s">
        <v>19992</v>
      </c>
      <c r="S841" s="15">
        <v>24474379</v>
      </c>
      <c r="T841" s="15">
        <v>24474379</v>
      </c>
      <c r="U841" s="15" t="s">
        <v>17601</v>
      </c>
      <c r="V841" s="15" t="s">
        <v>2486</v>
      </c>
      <c r="W841" s="4"/>
      <c r="X841" s="4" t="s">
        <v>41</v>
      </c>
      <c r="Y841" s="4" t="s">
        <v>2487</v>
      </c>
      <c r="Z841" s="4"/>
      <c r="AB841" s="25"/>
      <c r="AC841" s="25"/>
      <c r="AD841" s="25"/>
    </row>
    <row r="842" spans="1:30" x14ac:dyDescent="0.35">
      <c r="A842" s="15" t="s">
        <v>2216</v>
      </c>
      <c r="B842" s="15" t="s">
        <v>8503</v>
      </c>
      <c r="D842" s="15" t="s">
        <v>2488</v>
      </c>
      <c r="E842" s="15" t="s">
        <v>2489</v>
      </c>
      <c r="F842" s="15" t="s">
        <v>1879</v>
      </c>
      <c r="G842" s="5" t="s">
        <v>15691</v>
      </c>
      <c r="H842" s="5" t="s">
        <v>11</v>
      </c>
      <c r="I842" s="5" t="s">
        <v>44</v>
      </c>
      <c r="J842" s="5" t="s">
        <v>3</v>
      </c>
      <c r="K842" s="5" t="s">
        <v>232</v>
      </c>
      <c r="L842" s="5" t="s">
        <v>15651</v>
      </c>
      <c r="M842" s="15" t="s">
        <v>91</v>
      </c>
      <c r="N842" s="15" t="s">
        <v>92</v>
      </c>
      <c r="O842" s="15" t="s">
        <v>1417</v>
      </c>
      <c r="P842" s="15" t="s">
        <v>1879</v>
      </c>
      <c r="Q842" s="15" t="s">
        <v>22807</v>
      </c>
      <c r="R842" s="15" t="s">
        <v>23135</v>
      </c>
      <c r="S842" s="15">
        <v>86778814</v>
      </c>
      <c r="T842" s="15"/>
      <c r="U842" s="15" t="s">
        <v>16039</v>
      </c>
      <c r="V842" s="15" t="s">
        <v>23136</v>
      </c>
      <c r="W842" s="4"/>
      <c r="X842" s="4" t="s">
        <v>41</v>
      </c>
      <c r="Y842" s="4" t="s">
        <v>2490</v>
      </c>
      <c r="Z842" s="4"/>
      <c r="AB842" s="25"/>
      <c r="AC842" s="25"/>
      <c r="AD842" s="25"/>
    </row>
    <row r="843" spans="1:30" x14ac:dyDescent="0.35">
      <c r="A843" s="15" t="s">
        <v>2193</v>
      </c>
      <c r="B843" s="15" t="s">
        <v>1545</v>
      </c>
      <c r="D843" s="15" t="s">
        <v>2491</v>
      </c>
      <c r="E843" s="15" t="s">
        <v>2492</v>
      </c>
      <c r="F843" s="15" t="s">
        <v>17283</v>
      </c>
      <c r="G843" s="5" t="s">
        <v>15691</v>
      </c>
      <c r="H843" s="5" t="s">
        <v>11</v>
      </c>
      <c r="I843" s="5" t="s">
        <v>44</v>
      </c>
      <c r="J843" s="5" t="s">
        <v>3</v>
      </c>
      <c r="K843" s="5" t="s">
        <v>232</v>
      </c>
      <c r="L843" s="5" t="s">
        <v>15651</v>
      </c>
      <c r="M843" s="15" t="s">
        <v>91</v>
      </c>
      <c r="N843" s="15" t="s">
        <v>92</v>
      </c>
      <c r="O843" s="15" t="s">
        <v>1417</v>
      </c>
      <c r="P843" s="15" t="s">
        <v>17284</v>
      </c>
      <c r="Q843" s="15" t="s">
        <v>22807</v>
      </c>
      <c r="R843" s="15" t="s">
        <v>19993</v>
      </c>
      <c r="S843" s="15">
        <v>24751893</v>
      </c>
      <c r="T843" s="15">
        <v>24751893</v>
      </c>
      <c r="U843" s="15" t="s">
        <v>16040</v>
      </c>
      <c r="V843" s="15" t="s">
        <v>23137</v>
      </c>
      <c r="W843" s="4"/>
      <c r="X843" s="4" t="s">
        <v>41</v>
      </c>
      <c r="Y843" s="4" t="s">
        <v>2493</v>
      </c>
      <c r="Z843" s="4"/>
      <c r="AB843" s="25" t="s">
        <v>21118</v>
      </c>
      <c r="AC843" s="25"/>
      <c r="AD843" s="25"/>
    </row>
    <row r="844" spans="1:30" x14ac:dyDescent="0.35">
      <c r="A844" s="15" t="s">
        <v>2208</v>
      </c>
      <c r="B844" s="15" t="s">
        <v>2059</v>
      </c>
      <c r="D844" s="15" t="s">
        <v>2494</v>
      </c>
      <c r="E844" s="15" t="s">
        <v>2495</v>
      </c>
      <c r="F844" s="15" t="s">
        <v>3526</v>
      </c>
      <c r="G844" s="5" t="s">
        <v>15691</v>
      </c>
      <c r="H844" s="5" t="s">
        <v>3</v>
      </c>
      <c r="I844" s="5" t="s">
        <v>44</v>
      </c>
      <c r="J844" s="5" t="s">
        <v>3</v>
      </c>
      <c r="K844" s="5" t="s">
        <v>12</v>
      </c>
      <c r="L844" s="5" t="s">
        <v>12775</v>
      </c>
      <c r="M844" s="15" t="s">
        <v>91</v>
      </c>
      <c r="N844" s="15" t="s">
        <v>92</v>
      </c>
      <c r="O844" s="15" t="s">
        <v>2470</v>
      </c>
      <c r="P844" s="15" t="s">
        <v>2470</v>
      </c>
      <c r="Q844" s="15" t="s">
        <v>22807</v>
      </c>
      <c r="R844" s="15" t="s">
        <v>21243</v>
      </c>
      <c r="S844" s="15">
        <v>24472863</v>
      </c>
      <c r="T844" s="15">
        <v>24472863</v>
      </c>
      <c r="U844" s="15" t="s">
        <v>16041</v>
      </c>
      <c r="V844" s="15" t="s">
        <v>23138</v>
      </c>
      <c r="W844" s="4"/>
      <c r="X844" s="4" t="s">
        <v>41</v>
      </c>
      <c r="Y844" s="4" t="s">
        <v>919</v>
      </c>
      <c r="Z844" s="4"/>
      <c r="AB844" s="25" t="s">
        <v>21118</v>
      </c>
      <c r="AC844" s="25"/>
      <c r="AD844" s="25"/>
    </row>
    <row r="845" spans="1:30" x14ac:dyDescent="0.35">
      <c r="A845" s="15" t="s">
        <v>2401</v>
      </c>
      <c r="B845" s="15" t="s">
        <v>7081</v>
      </c>
      <c r="D845" s="15" t="s">
        <v>1227</v>
      </c>
      <c r="E845" s="15" t="s">
        <v>2496</v>
      </c>
      <c r="F845" s="15" t="s">
        <v>2497</v>
      </c>
      <c r="G845" s="5" t="s">
        <v>15691</v>
      </c>
      <c r="H845" s="5" t="s">
        <v>3</v>
      </c>
      <c r="I845" s="5" t="s">
        <v>44</v>
      </c>
      <c r="J845" s="5" t="s">
        <v>3</v>
      </c>
      <c r="K845" s="5" t="s">
        <v>16</v>
      </c>
      <c r="L845" s="5" t="s">
        <v>12776</v>
      </c>
      <c r="M845" s="15" t="s">
        <v>91</v>
      </c>
      <c r="N845" s="15" t="s">
        <v>92</v>
      </c>
      <c r="O845" s="15" t="s">
        <v>251</v>
      </c>
      <c r="P845" s="15" t="s">
        <v>2498</v>
      </c>
      <c r="Q845" s="15" t="s">
        <v>22807</v>
      </c>
      <c r="R845" s="15" t="s">
        <v>17602</v>
      </c>
      <c r="S845" s="15">
        <v>24459538</v>
      </c>
      <c r="T845" s="15">
        <v>24459538</v>
      </c>
      <c r="U845" s="15" t="s">
        <v>21244</v>
      </c>
      <c r="V845" s="15" t="s">
        <v>23139</v>
      </c>
      <c r="W845" s="4"/>
      <c r="X845" s="4" t="s">
        <v>41</v>
      </c>
      <c r="Y845" s="4" t="s">
        <v>408</v>
      </c>
      <c r="Z845" s="4"/>
      <c r="AB845" s="25" t="s">
        <v>21118</v>
      </c>
      <c r="AC845" s="25"/>
      <c r="AD845" s="25"/>
    </row>
    <row r="846" spans="1:30" x14ac:dyDescent="0.35">
      <c r="A846" s="15" t="s">
        <v>8222</v>
      </c>
      <c r="B846" s="15" t="s">
        <v>572</v>
      </c>
      <c r="D846" s="15" t="s">
        <v>7488</v>
      </c>
      <c r="E846" s="15" t="s">
        <v>2499</v>
      </c>
      <c r="F846" s="15" t="s">
        <v>2500</v>
      </c>
      <c r="G846" s="5" t="s">
        <v>15691</v>
      </c>
      <c r="H846" s="5" t="s">
        <v>3</v>
      </c>
      <c r="I846" s="5" t="s">
        <v>44</v>
      </c>
      <c r="J846" s="5" t="s">
        <v>3</v>
      </c>
      <c r="K846" s="5" t="s">
        <v>5</v>
      </c>
      <c r="L846" s="5" t="s">
        <v>12769</v>
      </c>
      <c r="M846" s="15" t="s">
        <v>91</v>
      </c>
      <c r="N846" s="15" t="s">
        <v>92</v>
      </c>
      <c r="O846" s="15" t="s">
        <v>22783</v>
      </c>
      <c r="P846" s="15" t="s">
        <v>766</v>
      </c>
      <c r="Q846" s="15" t="s">
        <v>22807</v>
      </c>
      <c r="R846" s="15" t="s">
        <v>21245</v>
      </c>
      <c r="S846" s="15">
        <v>24471402</v>
      </c>
      <c r="T846" s="15">
        <v>24471402</v>
      </c>
      <c r="U846" s="15" t="s">
        <v>19994</v>
      </c>
      <c r="V846" s="15" t="s">
        <v>19995</v>
      </c>
      <c r="W846" s="4"/>
      <c r="X846" s="4" t="s">
        <v>41</v>
      </c>
      <c r="Y846" s="4" t="s">
        <v>2501</v>
      </c>
      <c r="Z846" s="4"/>
      <c r="AB846" s="25"/>
      <c r="AC846" s="25"/>
      <c r="AD846" s="25"/>
    </row>
    <row r="847" spans="1:30" x14ac:dyDescent="0.35">
      <c r="A847" s="15" t="s">
        <v>9768</v>
      </c>
      <c r="B847" s="15" t="s">
        <v>2220</v>
      </c>
      <c r="D847" s="15" t="s">
        <v>1217</v>
      </c>
      <c r="E847" s="15" t="s">
        <v>2502</v>
      </c>
      <c r="F847" s="15" t="s">
        <v>2503</v>
      </c>
      <c r="G847" s="5" t="s">
        <v>15691</v>
      </c>
      <c r="H847" s="5" t="s">
        <v>11</v>
      </c>
      <c r="I847" s="5" t="s">
        <v>44</v>
      </c>
      <c r="J847" s="5" t="s">
        <v>3</v>
      </c>
      <c r="K847" s="5" t="s">
        <v>232</v>
      </c>
      <c r="L847" s="5" t="s">
        <v>15651</v>
      </c>
      <c r="M847" s="15" t="s">
        <v>91</v>
      </c>
      <c r="N847" s="15" t="s">
        <v>92</v>
      </c>
      <c r="O847" s="15" t="s">
        <v>1417</v>
      </c>
      <c r="P847" s="15" t="s">
        <v>2503</v>
      </c>
      <c r="Q847" s="15" t="s">
        <v>22807</v>
      </c>
      <c r="R847" s="15" t="s">
        <v>21240</v>
      </c>
      <c r="S847" s="15">
        <v>24750000</v>
      </c>
      <c r="T847" s="15">
        <v>24750000</v>
      </c>
      <c r="U847" s="15" t="s">
        <v>16042</v>
      </c>
      <c r="V847" s="15" t="s">
        <v>23140</v>
      </c>
      <c r="W847" s="4"/>
      <c r="X847" s="4" t="s">
        <v>41</v>
      </c>
      <c r="Y847" s="4" t="s">
        <v>2504</v>
      </c>
      <c r="Z847" s="4"/>
      <c r="AB847" s="25"/>
      <c r="AC847" s="25"/>
      <c r="AD847" s="25"/>
    </row>
    <row r="848" spans="1:30" x14ac:dyDescent="0.35">
      <c r="A848" s="15" t="s">
        <v>6484</v>
      </c>
      <c r="B848" s="15" t="s">
        <v>7388</v>
      </c>
      <c r="D848" s="15" t="s">
        <v>1443</v>
      </c>
      <c r="E848" s="15" t="s">
        <v>2506</v>
      </c>
      <c r="F848" s="15" t="s">
        <v>217</v>
      </c>
      <c r="G848" s="5" t="s">
        <v>231</v>
      </c>
      <c r="H848" s="5" t="s">
        <v>8</v>
      </c>
      <c r="I848" s="5" t="s">
        <v>44</v>
      </c>
      <c r="J848" s="5" t="s">
        <v>12</v>
      </c>
      <c r="K848" s="5" t="s">
        <v>16</v>
      </c>
      <c r="L848" s="5" t="s">
        <v>12833</v>
      </c>
      <c r="M848" s="15" t="s">
        <v>91</v>
      </c>
      <c r="N848" s="15" t="s">
        <v>231</v>
      </c>
      <c r="O848" s="15" t="s">
        <v>21796</v>
      </c>
      <c r="P848" s="15" t="s">
        <v>217</v>
      </c>
      <c r="Q848" s="15" t="s">
        <v>22807</v>
      </c>
      <c r="R848" s="15" t="s">
        <v>23141</v>
      </c>
      <c r="S848" s="15">
        <v>24699197</v>
      </c>
      <c r="T848" s="15">
        <v>73003743</v>
      </c>
      <c r="U848" s="15" t="s">
        <v>16043</v>
      </c>
      <c r="V848" s="15" t="s">
        <v>9898</v>
      </c>
      <c r="W848" s="4"/>
      <c r="X848" s="4" t="s">
        <v>41</v>
      </c>
      <c r="Y848" s="4" t="s">
        <v>1964</v>
      </c>
      <c r="Z848" s="4"/>
      <c r="AB848" s="25"/>
      <c r="AC848" s="25"/>
      <c r="AD848" s="25"/>
    </row>
    <row r="849" spans="1:30" x14ac:dyDescent="0.35">
      <c r="A849" s="15" t="s">
        <v>7048</v>
      </c>
      <c r="B849" s="15" t="s">
        <v>7359</v>
      </c>
      <c r="D849" s="15" t="s">
        <v>2306</v>
      </c>
      <c r="E849" s="15" t="s">
        <v>2508</v>
      </c>
      <c r="F849" s="15" t="s">
        <v>2509</v>
      </c>
      <c r="G849" s="5" t="s">
        <v>15691</v>
      </c>
      <c r="H849" s="5" t="s">
        <v>4</v>
      </c>
      <c r="I849" s="5" t="s">
        <v>44</v>
      </c>
      <c r="J849" s="5" t="s">
        <v>3</v>
      </c>
      <c r="K849" s="5" t="s">
        <v>11</v>
      </c>
      <c r="L849" s="5" t="s">
        <v>12774</v>
      </c>
      <c r="M849" s="15" t="s">
        <v>91</v>
      </c>
      <c r="N849" s="15" t="s">
        <v>92</v>
      </c>
      <c r="O849" s="15" t="s">
        <v>21951</v>
      </c>
      <c r="P849" s="15" t="s">
        <v>688</v>
      </c>
      <c r="Q849" s="15" t="s">
        <v>22807</v>
      </c>
      <c r="R849" s="15" t="s">
        <v>19989</v>
      </c>
      <c r="S849" s="15">
        <v>24456043</v>
      </c>
      <c r="T849" s="15">
        <v>24456043</v>
      </c>
      <c r="U849" s="15" t="s">
        <v>19378</v>
      </c>
      <c r="V849" s="15" t="s">
        <v>23142</v>
      </c>
      <c r="W849" s="4"/>
      <c r="X849" s="4" t="s">
        <v>41</v>
      </c>
      <c r="Y849" s="4" t="s">
        <v>1043</v>
      </c>
      <c r="Z849" s="4"/>
      <c r="AB849" s="25" t="s">
        <v>21118</v>
      </c>
      <c r="AC849" s="25"/>
      <c r="AD849" s="25"/>
    </row>
    <row r="850" spans="1:30" x14ac:dyDescent="0.35">
      <c r="A850" s="15" t="s">
        <v>2104</v>
      </c>
      <c r="B850" s="15" t="s">
        <v>800</v>
      </c>
      <c r="D850" s="15" t="s">
        <v>8231</v>
      </c>
      <c r="E850" s="15" t="s">
        <v>8230</v>
      </c>
      <c r="F850" s="15" t="s">
        <v>9794</v>
      </c>
      <c r="G850" s="5" t="s">
        <v>15691</v>
      </c>
      <c r="H850" s="5" t="s">
        <v>4</v>
      </c>
      <c r="I850" s="5" t="s">
        <v>44</v>
      </c>
      <c r="J850" s="5" t="s">
        <v>3</v>
      </c>
      <c r="K850" s="5" t="s">
        <v>11</v>
      </c>
      <c r="L850" s="5" t="s">
        <v>12774</v>
      </c>
      <c r="M850" s="15" t="s">
        <v>91</v>
      </c>
      <c r="N850" s="15" t="s">
        <v>92</v>
      </c>
      <c r="O850" s="15" t="s">
        <v>21951</v>
      </c>
      <c r="P850" s="15" t="s">
        <v>2510</v>
      </c>
      <c r="Q850" s="15" t="s">
        <v>22807</v>
      </c>
      <c r="R850" s="15" t="s">
        <v>18693</v>
      </c>
      <c r="S850" s="15">
        <v>24470927</v>
      </c>
      <c r="T850" s="15"/>
      <c r="U850" s="15" t="s">
        <v>18694</v>
      </c>
      <c r="V850" s="15" t="s">
        <v>17603</v>
      </c>
      <c r="W850" s="4"/>
      <c r="X850" s="4" t="s">
        <v>41</v>
      </c>
      <c r="Y850" s="4" t="s">
        <v>8534</v>
      </c>
      <c r="Z850" s="4"/>
      <c r="AB850" s="25"/>
      <c r="AC850" s="25"/>
      <c r="AD850" s="25"/>
    </row>
    <row r="851" spans="1:30" x14ac:dyDescent="0.35">
      <c r="A851" s="15" t="s">
        <v>2244</v>
      </c>
      <c r="B851" s="15" t="s">
        <v>864</v>
      </c>
      <c r="D851" s="15" t="s">
        <v>1738</v>
      </c>
      <c r="E851" s="15" t="s">
        <v>2511</v>
      </c>
      <c r="F851" s="15" t="s">
        <v>2512</v>
      </c>
      <c r="G851" s="5" t="s">
        <v>15691</v>
      </c>
      <c r="H851" s="5" t="s">
        <v>4</v>
      </c>
      <c r="I851" s="5" t="s">
        <v>44</v>
      </c>
      <c r="J851" s="5" t="s">
        <v>3</v>
      </c>
      <c r="K851" s="5" t="s">
        <v>3</v>
      </c>
      <c r="L851" s="5" t="s">
        <v>12767</v>
      </c>
      <c r="M851" s="15" t="s">
        <v>91</v>
      </c>
      <c r="N851" s="15" t="s">
        <v>92</v>
      </c>
      <c r="O851" s="15" t="s">
        <v>649</v>
      </c>
      <c r="P851" s="15" t="s">
        <v>17285</v>
      </c>
      <c r="Q851" s="15" t="s">
        <v>22807</v>
      </c>
      <c r="R851" s="15" t="s">
        <v>19007</v>
      </c>
      <c r="S851" s="15">
        <v>24454795</v>
      </c>
      <c r="T851" s="15">
        <v>83875376</v>
      </c>
      <c r="U851" s="15" t="s">
        <v>16044</v>
      </c>
      <c r="V851" s="15" t="s">
        <v>23143</v>
      </c>
      <c r="W851" s="4"/>
      <c r="X851" s="4" t="s">
        <v>41</v>
      </c>
      <c r="Y851" s="4" t="s">
        <v>2513</v>
      </c>
      <c r="Z851" s="4"/>
      <c r="AB851" s="25"/>
      <c r="AC851" s="25"/>
      <c r="AD851" s="25"/>
    </row>
    <row r="852" spans="1:30" x14ac:dyDescent="0.35">
      <c r="A852" s="15" t="s">
        <v>2230</v>
      </c>
      <c r="B852" s="15" t="s">
        <v>195</v>
      </c>
      <c r="D852" s="15" t="s">
        <v>1781</v>
      </c>
      <c r="E852" s="15" t="s">
        <v>2514</v>
      </c>
      <c r="F852" s="15" t="s">
        <v>2515</v>
      </c>
      <c r="G852" s="5" t="s">
        <v>15691</v>
      </c>
      <c r="H852" s="5" t="s">
        <v>4</v>
      </c>
      <c r="I852" s="5" t="s">
        <v>44</v>
      </c>
      <c r="J852" s="5" t="s">
        <v>3</v>
      </c>
      <c r="K852" s="5" t="s">
        <v>11</v>
      </c>
      <c r="L852" s="5" t="s">
        <v>12774</v>
      </c>
      <c r="M852" s="15" t="s">
        <v>91</v>
      </c>
      <c r="N852" s="15" t="s">
        <v>92</v>
      </c>
      <c r="O852" s="15" t="s">
        <v>21951</v>
      </c>
      <c r="P852" s="15" t="s">
        <v>2516</v>
      </c>
      <c r="Q852" s="15" t="s">
        <v>22807</v>
      </c>
      <c r="R852" s="15" t="s">
        <v>17604</v>
      </c>
      <c r="S852" s="15">
        <v>24454706</v>
      </c>
      <c r="T852" s="15">
        <v>24454706</v>
      </c>
      <c r="U852" s="15" t="s">
        <v>19996</v>
      </c>
      <c r="V852" s="15" t="s">
        <v>23144</v>
      </c>
      <c r="W852" s="4"/>
      <c r="X852" s="4" t="s">
        <v>41</v>
      </c>
      <c r="Y852" s="4" t="s">
        <v>2517</v>
      </c>
      <c r="Z852" s="4"/>
      <c r="AB852" s="25"/>
      <c r="AC852" s="25"/>
      <c r="AD852" s="25"/>
    </row>
    <row r="853" spans="1:30" x14ac:dyDescent="0.35">
      <c r="A853" s="15" t="s">
        <v>2258</v>
      </c>
      <c r="B853" s="15" t="s">
        <v>867</v>
      </c>
      <c r="D853" s="15" t="s">
        <v>1808</v>
      </c>
      <c r="E853" s="15" t="s">
        <v>2518</v>
      </c>
      <c r="F853" s="15" t="s">
        <v>1407</v>
      </c>
      <c r="G853" s="5" t="s">
        <v>15691</v>
      </c>
      <c r="H853" s="5" t="s">
        <v>4</v>
      </c>
      <c r="I853" s="5" t="s">
        <v>44</v>
      </c>
      <c r="J853" s="5" t="s">
        <v>3</v>
      </c>
      <c r="K853" s="5" t="s">
        <v>6</v>
      </c>
      <c r="L853" s="5" t="s">
        <v>12770</v>
      </c>
      <c r="M853" s="15" t="s">
        <v>91</v>
      </c>
      <c r="N853" s="15" t="s">
        <v>92</v>
      </c>
      <c r="O853" s="15" t="s">
        <v>2519</v>
      </c>
      <c r="P853" s="15" t="s">
        <v>1407</v>
      </c>
      <c r="Q853" s="15" t="s">
        <v>22807</v>
      </c>
      <c r="R853" s="15" t="s">
        <v>21952</v>
      </c>
      <c r="S853" s="15">
        <v>24478107</v>
      </c>
      <c r="T853" s="15">
        <v>24478107</v>
      </c>
      <c r="U853" s="15" t="s">
        <v>16045</v>
      </c>
      <c r="V853" s="15" t="s">
        <v>23145</v>
      </c>
      <c r="W853" s="4"/>
      <c r="X853" s="4" t="s">
        <v>41</v>
      </c>
      <c r="Y853" s="4" t="s">
        <v>2520</v>
      </c>
      <c r="Z853" s="4"/>
      <c r="AB853" s="25"/>
      <c r="AC853" s="25"/>
      <c r="AD853" s="25"/>
    </row>
    <row r="854" spans="1:30" x14ac:dyDescent="0.35">
      <c r="A854" s="15" t="s">
        <v>2066</v>
      </c>
      <c r="B854" s="15" t="s">
        <v>722</v>
      </c>
      <c r="D854" s="15" t="s">
        <v>1820</v>
      </c>
      <c r="E854" s="15" t="s">
        <v>2522</v>
      </c>
      <c r="F854" s="15" t="s">
        <v>17286</v>
      </c>
      <c r="G854" s="5" t="s">
        <v>15691</v>
      </c>
      <c r="H854" s="5" t="s">
        <v>4</v>
      </c>
      <c r="I854" s="5" t="s">
        <v>44</v>
      </c>
      <c r="J854" s="5" t="s">
        <v>3</v>
      </c>
      <c r="K854" s="5" t="s">
        <v>6</v>
      </c>
      <c r="L854" s="5" t="s">
        <v>12770</v>
      </c>
      <c r="M854" s="15" t="s">
        <v>91</v>
      </c>
      <c r="N854" s="15" t="s">
        <v>92</v>
      </c>
      <c r="O854" s="15" t="s">
        <v>2519</v>
      </c>
      <c r="P854" s="15" t="s">
        <v>2519</v>
      </c>
      <c r="Q854" s="15" t="s">
        <v>22807</v>
      </c>
      <c r="R854" s="15" t="s">
        <v>19379</v>
      </c>
      <c r="S854" s="15">
        <v>24478363</v>
      </c>
      <c r="T854" s="15">
        <v>24478363</v>
      </c>
      <c r="U854" s="15" t="s">
        <v>18696</v>
      </c>
      <c r="V854" s="15" t="s">
        <v>3148</v>
      </c>
      <c r="W854" s="4"/>
      <c r="X854" s="4" t="s">
        <v>41</v>
      </c>
      <c r="Y854" s="4" t="s">
        <v>195</v>
      </c>
      <c r="Z854" s="4"/>
      <c r="AB854" s="25"/>
      <c r="AC854" s="25"/>
      <c r="AD854" s="25"/>
    </row>
    <row r="855" spans="1:30" x14ac:dyDescent="0.35">
      <c r="A855" s="15" t="s">
        <v>2139</v>
      </c>
      <c r="B855" s="15" t="s">
        <v>2138</v>
      </c>
      <c r="D855" s="15" t="s">
        <v>1812</v>
      </c>
      <c r="E855" s="15" t="s">
        <v>2524</v>
      </c>
      <c r="F855" s="15" t="s">
        <v>17287</v>
      </c>
      <c r="G855" s="5" t="s">
        <v>15691</v>
      </c>
      <c r="H855" s="5" t="s">
        <v>3</v>
      </c>
      <c r="I855" s="5" t="s">
        <v>44</v>
      </c>
      <c r="J855" s="5" t="s">
        <v>3</v>
      </c>
      <c r="K855" s="5" t="s">
        <v>5</v>
      </c>
      <c r="L855" s="5" t="s">
        <v>12769</v>
      </c>
      <c r="M855" s="15" t="s">
        <v>91</v>
      </c>
      <c r="N855" s="15" t="s">
        <v>92</v>
      </c>
      <c r="O855" s="15" t="s">
        <v>22783</v>
      </c>
      <c r="P855" s="15" t="s">
        <v>693</v>
      </c>
      <c r="Q855" s="15" t="s">
        <v>22807</v>
      </c>
      <c r="R855" s="15" t="s">
        <v>17605</v>
      </c>
      <c r="S855" s="15">
        <v>24458764</v>
      </c>
      <c r="T855" s="15">
        <v>24458764</v>
      </c>
      <c r="U855" s="15" t="s">
        <v>14720</v>
      </c>
      <c r="V855" s="15" t="s">
        <v>23146</v>
      </c>
      <c r="W855" s="4"/>
      <c r="X855" s="4" t="s">
        <v>41</v>
      </c>
      <c r="Y855" s="4" t="s">
        <v>2525</v>
      </c>
      <c r="Z855" s="4"/>
      <c r="AB855" s="25"/>
      <c r="AC855" s="25"/>
      <c r="AD855" s="25"/>
    </row>
    <row r="856" spans="1:30" x14ac:dyDescent="0.35">
      <c r="A856" s="15" t="s">
        <v>2154</v>
      </c>
      <c r="B856" s="15" t="s">
        <v>2153</v>
      </c>
      <c r="D856" s="15" t="s">
        <v>1830</v>
      </c>
      <c r="E856" s="15" t="s">
        <v>8233</v>
      </c>
      <c r="F856" s="15" t="s">
        <v>9801</v>
      </c>
      <c r="G856" s="5" t="s">
        <v>15691</v>
      </c>
      <c r="H856" s="5" t="s">
        <v>4</v>
      </c>
      <c r="I856" s="5" t="s">
        <v>44</v>
      </c>
      <c r="J856" s="5" t="s">
        <v>3</v>
      </c>
      <c r="K856" s="5" t="s">
        <v>11</v>
      </c>
      <c r="L856" s="5" t="s">
        <v>12774</v>
      </c>
      <c r="M856" s="15" t="s">
        <v>91</v>
      </c>
      <c r="N856" s="15" t="s">
        <v>92</v>
      </c>
      <c r="O856" s="15" t="s">
        <v>21951</v>
      </c>
      <c r="P856" s="15" t="s">
        <v>8234</v>
      </c>
      <c r="Q856" s="15" t="s">
        <v>22807</v>
      </c>
      <c r="R856" s="15" t="s">
        <v>23147</v>
      </c>
      <c r="S856" s="15">
        <v>24454780</v>
      </c>
      <c r="T856" s="15"/>
      <c r="U856" s="15" t="s">
        <v>16046</v>
      </c>
      <c r="V856" s="15" t="s">
        <v>23148</v>
      </c>
      <c r="W856" s="4"/>
      <c r="X856" s="4" t="s">
        <v>41</v>
      </c>
      <c r="Y856" s="4" t="s">
        <v>13969</v>
      </c>
      <c r="Z856" s="4"/>
      <c r="AB856" s="25"/>
      <c r="AC856" s="25"/>
      <c r="AD856" s="25"/>
    </row>
    <row r="857" spans="1:30" x14ac:dyDescent="0.35">
      <c r="A857" s="15" t="s">
        <v>2339</v>
      </c>
      <c r="B857" s="15" t="s">
        <v>2338</v>
      </c>
      <c r="D857" s="15" t="s">
        <v>8236</v>
      </c>
      <c r="E857" s="15" t="s">
        <v>8235</v>
      </c>
      <c r="F857" s="15" t="s">
        <v>17288</v>
      </c>
      <c r="G857" s="5" t="s">
        <v>15691</v>
      </c>
      <c r="H857" s="5" t="s">
        <v>4</v>
      </c>
      <c r="I857" s="5" t="s">
        <v>44</v>
      </c>
      <c r="J857" s="5" t="s">
        <v>3</v>
      </c>
      <c r="K857" s="5" t="s">
        <v>3</v>
      </c>
      <c r="L857" s="5" t="s">
        <v>12767</v>
      </c>
      <c r="M857" s="15" t="s">
        <v>91</v>
      </c>
      <c r="N857" s="15" t="s">
        <v>92</v>
      </c>
      <c r="O857" s="15" t="s">
        <v>649</v>
      </c>
      <c r="P857" s="15" t="s">
        <v>971</v>
      </c>
      <c r="Q857" s="15" t="s">
        <v>22807</v>
      </c>
      <c r="R857" s="15" t="s">
        <v>23149</v>
      </c>
      <c r="S857" s="15">
        <v>26363096</v>
      </c>
      <c r="T857" s="15">
        <v>88552873</v>
      </c>
      <c r="U857" s="15" t="s">
        <v>16047</v>
      </c>
      <c r="V857" s="15" t="s">
        <v>18697</v>
      </c>
      <c r="W857" s="4"/>
      <c r="X857" s="4" t="s">
        <v>41</v>
      </c>
      <c r="Y857" s="4" t="s">
        <v>13736</v>
      </c>
      <c r="Z857" s="4"/>
      <c r="AB857" s="25"/>
      <c r="AC857" s="25"/>
      <c r="AD857" s="25"/>
    </row>
    <row r="858" spans="1:30" x14ac:dyDescent="0.35">
      <c r="A858" s="15" t="s">
        <v>2142</v>
      </c>
      <c r="B858" s="15" t="s">
        <v>2141</v>
      </c>
      <c r="D858" s="15" t="s">
        <v>9823</v>
      </c>
      <c r="E858" s="15" t="s">
        <v>9822</v>
      </c>
      <c r="F858" s="15" t="s">
        <v>9824</v>
      </c>
      <c r="G858" s="5" t="s">
        <v>15691</v>
      </c>
      <c r="H858" s="5" t="s">
        <v>4</v>
      </c>
      <c r="I858" s="5" t="s">
        <v>44</v>
      </c>
      <c r="J858" s="5" t="s">
        <v>3</v>
      </c>
      <c r="K858" s="5" t="s">
        <v>17</v>
      </c>
      <c r="L858" s="5" t="s">
        <v>12777</v>
      </c>
      <c r="M858" s="15" t="s">
        <v>91</v>
      </c>
      <c r="N858" s="15" t="s">
        <v>92</v>
      </c>
      <c r="O858" s="15" t="s">
        <v>1605</v>
      </c>
      <c r="P858" s="15" t="s">
        <v>9824</v>
      </c>
      <c r="Q858" s="15" t="s">
        <v>22807</v>
      </c>
      <c r="R858" s="15" t="s">
        <v>17606</v>
      </c>
      <c r="S858" s="15">
        <v>87068072</v>
      </c>
      <c r="T858" s="15"/>
      <c r="U858" s="15" t="s">
        <v>19380</v>
      </c>
      <c r="V858" s="15" t="s">
        <v>19381</v>
      </c>
      <c r="W858" s="4"/>
      <c r="X858" s="4" t="s">
        <v>41</v>
      </c>
      <c r="Y858" s="4" t="s">
        <v>12496</v>
      </c>
      <c r="Z858" s="4"/>
      <c r="AB858" s="25"/>
      <c r="AC858" s="25"/>
      <c r="AD858" s="25"/>
    </row>
    <row r="859" spans="1:30" x14ac:dyDescent="0.35">
      <c r="A859" s="15" t="s">
        <v>2149</v>
      </c>
      <c r="B859" s="15" t="s">
        <v>2148</v>
      </c>
      <c r="D859" s="15" t="s">
        <v>7087</v>
      </c>
      <c r="E859" s="15" t="s">
        <v>2529</v>
      </c>
      <c r="F859" s="15" t="s">
        <v>2530</v>
      </c>
      <c r="G859" s="5" t="s">
        <v>15691</v>
      </c>
      <c r="H859" s="5" t="s">
        <v>4</v>
      </c>
      <c r="I859" s="5" t="s">
        <v>44</v>
      </c>
      <c r="J859" s="5" t="s">
        <v>3</v>
      </c>
      <c r="K859" s="5" t="s">
        <v>3</v>
      </c>
      <c r="L859" s="5" t="s">
        <v>12767</v>
      </c>
      <c r="M859" s="15" t="s">
        <v>91</v>
      </c>
      <c r="N859" s="15" t="s">
        <v>92</v>
      </c>
      <c r="O859" s="15" t="s">
        <v>649</v>
      </c>
      <c r="P859" s="15" t="s">
        <v>17289</v>
      </c>
      <c r="Q859" s="15" t="s">
        <v>22807</v>
      </c>
      <c r="R859" s="15" t="s">
        <v>23150</v>
      </c>
      <c r="S859" s="15">
        <v>24473428</v>
      </c>
      <c r="T859" s="15">
        <v>24473428</v>
      </c>
      <c r="U859" s="15" t="s">
        <v>16048</v>
      </c>
      <c r="V859" s="15" t="s">
        <v>23151</v>
      </c>
      <c r="W859" s="4"/>
      <c r="X859" s="4" t="s">
        <v>41</v>
      </c>
      <c r="Y859" s="4" t="s">
        <v>2531</v>
      </c>
      <c r="Z859" s="4"/>
      <c r="AB859" s="25"/>
      <c r="AC859" s="25"/>
      <c r="AD859" s="25"/>
    </row>
    <row r="860" spans="1:30" x14ac:dyDescent="0.35">
      <c r="A860" s="15" t="s">
        <v>2393</v>
      </c>
      <c r="B860" s="15" t="s">
        <v>2237</v>
      </c>
      <c r="D860" s="15" t="s">
        <v>1887</v>
      </c>
      <c r="E860" s="15" t="s">
        <v>2533</v>
      </c>
      <c r="F860" s="15" t="s">
        <v>2534</v>
      </c>
      <c r="G860" s="5" t="s">
        <v>15691</v>
      </c>
      <c r="H860" s="5" t="s">
        <v>4</v>
      </c>
      <c r="I860" s="5" t="s">
        <v>44</v>
      </c>
      <c r="J860" s="5" t="s">
        <v>3</v>
      </c>
      <c r="K860" s="5" t="s">
        <v>6</v>
      </c>
      <c r="L860" s="5" t="s">
        <v>12770</v>
      </c>
      <c r="M860" s="15" t="s">
        <v>91</v>
      </c>
      <c r="N860" s="15" t="s">
        <v>92</v>
      </c>
      <c r="O860" s="15" t="s">
        <v>2519</v>
      </c>
      <c r="P860" s="15" t="s">
        <v>2534</v>
      </c>
      <c r="Q860" s="15" t="s">
        <v>22807</v>
      </c>
      <c r="R860" s="15" t="s">
        <v>19997</v>
      </c>
      <c r="S860" s="15">
        <v>24470147</v>
      </c>
      <c r="T860" s="15">
        <v>24470147</v>
      </c>
      <c r="U860" s="15" t="s">
        <v>17607</v>
      </c>
      <c r="V860" s="15" t="s">
        <v>9830</v>
      </c>
      <c r="W860" s="4"/>
      <c r="X860" s="4" t="s">
        <v>41</v>
      </c>
      <c r="Y860" s="4" t="s">
        <v>13295</v>
      </c>
      <c r="Z860" s="4"/>
      <c r="AB860" s="25" t="s">
        <v>21118</v>
      </c>
      <c r="AC860" s="25"/>
      <c r="AD860" s="25"/>
    </row>
    <row r="861" spans="1:30" x14ac:dyDescent="0.35">
      <c r="A861" s="15" t="s">
        <v>1990</v>
      </c>
      <c r="B861" s="15" t="s">
        <v>1125</v>
      </c>
      <c r="D861" s="15" t="s">
        <v>1919</v>
      </c>
      <c r="E861" s="15" t="s">
        <v>9804</v>
      </c>
      <c r="F861" s="15" t="s">
        <v>9805</v>
      </c>
      <c r="G861" s="5" t="s">
        <v>15691</v>
      </c>
      <c r="H861" s="5" t="s">
        <v>4</v>
      </c>
      <c r="I861" s="5" t="s">
        <v>44</v>
      </c>
      <c r="J861" s="5" t="s">
        <v>3</v>
      </c>
      <c r="K861" s="5" t="s">
        <v>17</v>
      </c>
      <c r="L861" s="5" t="s">
        <v>12777</v>
      </c>
      <c r="M861" s="15" t="s">
        <v>91</v>
      </c>
      <c r="N861" s="15" t="s">
        <v>92</v>
      </c>
      <c r="O861" s="15" t="s">
        <v>1605</v>
      </c>
      <c r="P861" s="15" t="s">
        <v>9805</v>
      </c>
      <c r="Q861" s="15" t="s">
        <v>22807</v>
      </c>
      <c r="R861" s="15" t="s">
        <v>23152</v>
      </c>
      <c r="S861" s="15">
        <v>86818395</v>
      </c>
      <c r="T861" s="15"/>
      <c r="U861" s="15" t="s">
        <v>17608</v>
      </c>
      <c r="V861" s="15" t="s">
        <v>23153</v>
      </c>
      <c r="W861" s="4"/>
      <c r="X861" s="4"/>
      <c r="Y861" s="4"/>
      <c r="Z861" s="4"/>
      <c r="AB861" s="25"/>
      <c r="AC861" s="25"/>
      <c r="AD861" s="25"/>
    </row>
    <row r="862" spans="1:30" x14ac:dyDescent="0.35">
      <c r="A862" s="15" t="s">
        <v>2571</v>
      </c>
      <c r="B862" s="15" t="s">
        <v>2570</v>
      </c>
      <c r="D862" s="15" t="s">
        <v>1958</v>
      </c>
      <c r="E862" s="15" t="s">
        <v>2536</v>
      </c>
      <c r="F862" s="15" t="s">
        <v>2537</v>
      </c>
      <c r="G862" s="5" t="s">
        <v>15691</v>
      </c>
      <c r="H862" s="5" t="s">
        <v>4</v>
      </c>
      <c r="I862" s="5" t="s">
        <v>44</v>
      </c>
      <c r="J862" s="5" t="s">
        <v>3</v>
      </c>
      <c r="K862" s="5" t="s">
        <v>3</v>
      </c>
      <c r="L862" s="5" t="s">
        <v>12767</v>
      </c>
      <c r="M862" s="15" t="s">
        <v>91</v>
      </c>
      <c r="N862" s="15" t="s">
        <v>92</v>
      </c>
      <c r="O862" s="15" t="s">
        <v>649</v>
      </c>
      <c r="P862" s="15" t="s">
        <v>2538</v>
      </c>
      <c r="Q862" s="15" t="s">
        <v>22807</v>
      </c>
      <c r="R862" s="15" t="s">
        <v>17732</v>
      </c>
      <c r="S862" s="15">
        <v>24454430</v>
      </c>
      <c r="T862" s="15">
        <v>24454430</v>
      </c>
      <c r="U862" s="15" t="s">
        <v>16049</v>
      </c>
      <c r="V862" s="15" t="s">
        <v>23154</v>
      </c>
      <c r="W862" s="4"/>
      <c r="X862" s="4" t="s">
        <v>41</v>
      </c>
      <c r="Y862" s="4" t="s">
        <v>2539</v>
      </c>
      <c r="Z862" s="4"/>
      <c r="AB862" s="25"/>
      <c r="AC862" s="25"/>
      <c r="AD862" s="25"/>
    </row>
    <row r="863" spans="1:30" x14ac:dyDescent="0.35">
      <c r="A863" s="15" t="s">
        <v>9781</v>
      </c>
      <c r="B863" s="15" t="s">
        <v>997</v>
      </c>
      <c r="D863" s="15" t="s">
        <v>7785</v>
      </c>
      <c r="E863" s="15" t="s">
        <v>2540</v>
      </c>
      <c r="F863" s="15" t="s">
        <v>819</v>
      </c>
      <c r="G863" s="5" t="s">
        <v>15691</v>
      </c>
      <c r="H863" s="5" t="s">
        <v>4</v>
      </c>
      <c r="I863" s="5" t="s">
        <v>44</v>
      </c>
      <c r="J863" s="5" t="s">
        <v>3</v>
      </c>
      <c r="K863" s="5" t="s">
        <v>6</v>
      </c>
      <c r="L863" s="5" t="s">
        <v>12770</v>
      </c>
      <c r="M863" s="15" t="s">
        <v>91</v>
      </c>
      <c r="N863" s="15" t="s">
        <v>92</v>
      </c>
      <c r="O863" s="15" t="s">
        <v>2519</v>
      </c>
      <c r="P863" s="15" t="s">
        <v>59</v>
      </c>
      <c r="Q863" s="15" t="s">
        <v>22807</v>
      </c>
      <c r="R863" s="15" t="s">
        <v>21246</v>
      </c>
      <c r="S863" s="15">
        <v>22016150</v>
      </c>
      <c r="T863" s="15">
        <v>24470075</v>
      </c>
      <c r="U863" s="15" t="s">
        <v>16050</v>
      </c>
      <c r="V863" s="15" t="s">
        <v>380</v>
      </c>
      <c r="W863" s="4"/>
      <c r="X863" s="4" t="s">
        <v>41</v>
      </c>
      <c r="Y863" s="4" t="s">
        <v>2541</v>
      </c>
      <c r="Z863" s="4"/>
      <c r="AB863" s="25"/>
      <c r="AC863" s="25"/>
      <c r="AD863" s="25"/>
    </row>
    <row r="864" spans="1:30" x14ac:dyDescent="0.35">
      <c r="A864" s="15" t="s">
        <v>2013</v>
      </c>
      <c r="B864" s="15" t="s">
        <v>1123</v>
      </c>
      <c r="D864" s="15" t="s">
        <v>8110</v>
      </c>
      <c r="E864" s="15" t="s">
        <v>9802</v>
      </c>
      <c r="F864" s="15" t="s">
        <v>17290</v>
      </c>
      <c r="G864" s="5" t="s">
        <v>15691</v>
      </c>
      <c r="H864" s="5" t="s">
        <v>4</v>
      </c>
      <c r="I864" s="5" t="s">
        <v>44</v>
      </c>
      <c r="J864" s="5" t="s">
        <v>3</v>
      </c>
      <c r="K864" s="5" t="s">
        <v>6</v>
      </c>
      <c r="L864" s="5" t="s">
        <v>12770</v>
      </c>
      <c r="M864" s="15" t="s">
        <v>91</v>
      </c>
      <c r="N864" s="15" t="s">
        <v>92</v>
      </c>
      <c r="O864" s="15" t="s">
        <v>2519</v>
      </c>
      <c r="P864" s="15" t="s">
        <v>9803</v>
      </c>
      <c r="Q864" s="15" t="s">
        <v>22807</v>
      </c>
      <c r="R864" s="15" t="s">
        <v>21247</v>
      </c>
      <c r="S864" s="15">
        <v>24458806</v>
      </c>
      <c r="T864" s="15">
        <v>24560275</v>
      </c>
      <c r="U864" s="15" t="s">
        <v>16051</v>
      </c>
      <c r="V864" s="15" t="s">
        <v>23155</v>
      </c>
      <c r="W864" s="4"/>
      <c r="X864" s="4" t="s">
        <v>41</v>
      </c>
      <c r="Y864" s="4" t="s">
        <v>12363</v>
      </c>
      <c r="Z864" s="4"/>
      <c r="AB864" s="25"/>
      <c r="AC864" s="25"/>
      <c r="AD864" s="25"/>
    </row>
    <row r="865" spans="1:30" x14ac:dyDescent="0.35">
      <c r="A865" s="15" t="s">
        <v>9783</v>
      </c>
      <c r="B865" s="15" t="s">
        <v>203</v>
      </c>
      <c r="D865" s="15" t="s">
        <v>57</v>
      </c>
      <c r="E865" s="15" t="s">
        <v>9811</v>
      </c>
      <c r="F865" s="15" t="s">
        <v>9812</v>
      </c>
      <c r="G865" s="5" t="s">
        <v>15691</v>
      </c>
      <c r="H865" s="5" t="s">
        <v>4</v>
      </c>
      <c r="I865" s="5" t="s">
        <v>44</v>
      </c>
      <c r="J865" s="5" t="s">
        <v>3</v>
      </c>
      <c r="K865" s="5" t="s">
        <v>6</v>
      </c>
      <c r="L865" s="5" t="s">
        <v>12770</v>
      </c>
      <c r="M865" s="15" t="s">
        <v>91</v>
      </c>
      <c r="N865" s="15" t="s">
        <v>92</v>
      </c>
      <c r="O865" s="15" t="s">
        <v>2519</v>
      </c>
      <c r="P865" s="15" t="s">
        <v>9812</v>
      </c>
      <c r="Q865" s="15" t="s">
        <v>22807</v>
      </c>
      <c r="R865" s="15" t="s">
        <v>17609</v>
      </c>
      <c r="S865" s="15">
        <v>22000737</v>
      </c>
      <c r="T865" s="15"/>
      <c r="U865" s="15" t="s">
        <v>17610</v>
      </c>
      <c r="V865" s="15" t="s">
        <v>23156</v>
      </c>
      <c r="W865" s="4"/>
      <c r="X865" s="4" t="s">
        <v>41</v>
      </c>
      <c r="Y865" s="4" t="s">
        <v>19731</v>
      </c>
      <c r="Z865" s="4"/>
      <c r="AB865" s="25"/>
      <c r="AC865" s="25"/>
      <c r="AD865" s="25"/>
    </row>
    <row r="866" spans="1:30" x14ac:dyDescent="0.35">
      <c r="A866" s="15" t="s">
        <v>2095</v>
      </c>
      <c r="B866" s="15" t="s">
        <v>774</v>
      </c>
      <c r="D866" s="15" t="s">
        <v>2543</v>
      </c>
      <c r="E866" s="15" t="s">
        <v>2544</v>
      </c>
      <c r="F866" s="15" t="s">
        <v>550</v>
      </c>
      <c r="G866" s="5" t="s">
        <v>15691</v>
      </c>
      <c r="H866" s="5" t="s">
        <v>4</v>
      </c>
      <c r="I866" s="5" t="s">
        <v>44</v>
      </c>
      <c r="J866" s="5" t="s">
        <v>3</v>
      </c>
      <c r="K866" s="5" t="s">
        <v>6</v>
      </c>
      <c r="L866" s="5" t="s">
        <v>12770</v>
      </c>
      <c r="M866" s="15" t="s">
        <v>91</v>
      </c>
      <c r="N866" s="15" t="s">
        <v>92</v>
      </c>
      <c r="O866" s="15" t="s">
        <v>2519</v>
      </c>
      <c r="P866" s="15" t="s">
        <v>550</v>
      </c>
      <c r="Q866" s="15" t="s">
        <v>22807</v>
      </c>
      <c r="R866" s="15" t="s">
        <v>18698</v>
      </c>
      <c r="S866" s="15">
        <v>24479106</v>
      </c>
      <c r="T866" s="15">
        <v>24479106</v>
      </c>
      <c r="U866" s="15" t="s">
        <v>16052</v>
      </c>
      <c r="V866" s="15" t="s">
        <v>380</v>
      </c>
      <c r="W866" s="4"/>
      <c r="X866" s="4" t="s">
        <v>41</v>
      </c>
      <c r="Y866" s="4" t="s">
        <v>13296</v>
      </c>
      <c r="Z866" s="4"/>
      <c r="AB866" s="25"/>
      <c r="AC866" s="25"/>
      <c r="AD866" s="25"/>
    </row>
    <row r="867" spans="1:30" x14ac:dyDescent="0.35">
      <c r="A867" s="15" t="s">
        <v>2200</v>
      </c>
      <c r="B867" s="15" t="s">
        <v>2199</v>
      </c>
      <c r="D867" s="15" t="s">
        <v>7088</v>
      </c>
      <c r="E867" s="15" t="s">
        <v>2547</v>
      </c>
      <c r="F867" s="15" t="s">
        <v>17291</v>
      </c>
      <c r="G867" s="5" t="s">
        <v>15691</v>
      </c>
      <c r="H867" s="5" t="s">
        <v>5</v>
      </c>
      <c r="I867" s="5" t="s">
        <v>44</v>
      </c>
      <c r="J867" s="5" t="s">
        <v>17</v>
      </c>
      <c r="K867" s="5" t="s">
        <v>3</v>
      </c>
      <c r="L867" s="5" t="s">
        <v>12844</v>
      </c>
      <c r="M867" s="15" t="s">
        <v>91</v>
      </c>
      <c r="N867" s="15" t="s">
        <v>22774</v>
      </c>
      <c r="O867" s="15" t="s">
        <v>662</v>
      </c>
      <c r="P867" s="15" t="s">
        <v>17292</v>
      </c>
      <c r="Q867" s="15" t="s">
        <v>22807</v>
      </c>
      <c r="R867" s="15" t="s">
        <v>21954</v>
      </c>
      <c r="S867" s="15">
        <v>24542005</v>
      </c>
      <c r="T867" s="15">
        <v>24542005</v>
      </c>
      <c r="U867" s="15" t="s">
        <v>16053</v>
      </c>
      <c r="V867" s="15" t="s">
        <v>7181</v>
      </c>
      <c r="W867" s="4"/>
      <c r="X867" s="4" t="s">
        <v>41</v>
      </c>
      <c r="Y867" s="4" t="s">
        <v>2548</v>
      </c>
      <c r="Z867" s="4"/>
      <c r="AB867" s="25" t="s">
        <v>21118</v>
      </c>
      <c r="AC867" s="25"/>
      <c r="AD867" s="25"/>
    </row>
    <row r="868" spans="1:30" x14ac:dyDescent="0.35">
      <c r="A868" s="15" t="s">
        <v>6389</v>
      </c>
      <c r="B868" s="15" t="s">
        <v>7334</v>
      </c>
      <c r="D868" s="15" t="s">
        <v>352</v>
      </c>
      <c r="E868" s="15" t="s">
        <v>2549</v>
      </c>
      <c r="F868" s="15" t="s">
        <v>17293</v>
      </c>
      <c r="G868" s="5" t="s">
        <v>15691</v>
      </c>
      <c r="H868" s="5" t="s">
        <v>5</v>
      </c>
      <c r="I868" s="5" t="s">
        <v>44</v>
      </c>
      <c r="J868" s="5" t="s">
        <v>17</v>
      </c>
      <c r="K868" s="5" t="s">
        <v>2</v>
      </c>
      <c r="L868" s="5" t="s">
        <v>12843</v>
      </c>
      <c r="M868" s="15" t="s">
        <v>91</v>
      </c>
      <c r="N868" s="15" t="s">
        <v>22774</v>
      </c>
      <c r="O868" s="15" t="s">
        <v>2550</v>
      </c>
      <c r="P868" s="15" t="s">
        <v>2551</v>
      </c>
      <c r="Q868" s="15" t="s">
        <v>22807</v>
      </c>
      <c r="R868" s="15" t="s">
        <v>17611</v>
      </c>
      <c r="S868" s="15">
        <v>24543100</v>
      </c>
      <c r="T868" s="15">
        <v>24543100</v>
      </c>
      <c r="U868" s="15" t="s">
        <v>16054</v>
      </c>
      <c r="V868" s="15" t="s">
        <v>468</v>
      </c>
      <c r="W868" s="4"/>
      <c r="X868" s="4" t="s">
        <v>41</v>
      </c>
      <c r="Y868" s="4" t="s">
        <v>2552</v>
      </c>
      <c r="Z868" s="4"/>
      <c r="AB868" s="25"/>
      <c r="AC868" s="25"/>
      <c r="AD868" s="25"/>
    </row>
    <row r="869" spans="1:30" x14ac:dyDescent="0.35">
      <c r="A869" s="15" t="s">
        <v>6387</v>
      </c>
      <c r="B869" s="15" t="s">
        <v>7332</v>
      </c>
      <c r="D869" s="15" t="s">
        <v>8244</v>
      </c>
      <c r="E869" s="15" t="s">
        <v>8243</v>
      </c>
      <c r="F869" s="15" t="s">
        <v>927</v>
      </c>
      <c r="G869" s="5" t="s">
        <v>15691</v>
      </c>
      <c r="H869" s="5" t="s">
        <v>5</v>
      </c>
      <c r="I869" s="5" t="s">
        <v>44</v>
      </c>
      <c r="J869" s="5" t="s">
        <v>17</v>
      </c>
      <c r="K869" s="5" t="s">
        <v>2</v>
      </c>
      <c r="L869" s="5" t="s">
        <v>12843</v>
      </c>
      <c r="M869" s="15" t="s">
        <v>91</v>
      </c>
      <c r="N869" s="15" t="s">
        <v>22774</v>
      </c>
      <c r="O869" s="15" t="s">
        <v>2550</v>
      </c>
      <c r="P869" s="15" t="s">
        <v>6355</v>
      </c>
      <c r="Q869" s="15" t="s">
        <v>22807</v>
      </c>
      <c r="R869" s="15" t="s">
        <v>23157</v>
      </c>
      <c r="S869" s="15">
        <v>89878771</v>
      </c>
      <c r="T869" s="15"/>
      <c r="U869" s="15" t="s">
        <v>16055</v>
      </c>
      <c r="V869" s="15" t="s">
        <v>23158</v>
      </c>
      <c r="W869" s="4"/>
      <c r="X869" s="4" t="s">
        <v>41</v>
      </c>
      <c r="Y869" s="4" t="s">
        <v>8813</v>
      </c>
      <c r="Z869" s="4"/>
      <c r="AB869" s="25"/>
      <c r="AC869" s="25"/>
      <c r="AD869" s="25"/>
    </row>
    <row r="870" spans="1:30" x14ac:dyDescent="0.35">
      <c r="A870" s="15" t="s">
        <v>2030</v>
      </c>
      <c r="B870" s="15" t="s">
        <v>7062</v>
      </c>
      <c r="D870" s="15" t="s">
        <v>7391</v>
      </c>
      <c r="E870" s="15" t="s">
        <v>2554</v>
      </c>
      <c r="F870" s="15" t="s">
        <v>2555</v>
      </c>
      <c r="G870" s="5" t="s">
        <v>15691</v>
      </c>
      <c r="H870" s="5" t="s">
        <v>5</v>
      </c>
      <c r="I870" s="5" t="s">
        <v>44</v>
      </c>
      <c r="J870" s="5" t="s">
        <v>17</v>
      </c>
      <c r="K870" s="5" t="s">
        <v>6</v>
      </c>
      <c r="L870" s="5" t="s">
        <v>12847</v>
      </c>
      <c r="M870" s="15" t="s">
        <v>91</v>
      </c>
      <c r="N870" s="15" t="s">
        <v>22774</v>
      </c>
      <c r="O870" s="15" t="s">
        <v>21955</v>
      </c>
      <c r="P870" s="15" t="s">
        <v>179</v>
      </c>
      <c r="Q870" s="15" t="s">
        <v>22807</v>
      </c>
      <c r="R870" s="15" t="s">
        <v>17612</v>
      </c>
      <c r="S870" s="15">
        <v>24545256</v>
      </c>
      <c r="T870" s="15"/>
      <c r="U870" s="15" t="s">
        <v>16056</v>
      </c>
      <c r="V870" s="15" t="s">
        <v>7066</v>
      </c>
      <c r="W870" s="4"/>
      <c r="X870" s="4" t="s">
        <v>41</v>
      </c>
      <c r="Y870" s="4" t="s">
        <v>2238</v>
      </c>
      <c r="Z870" s="4"/>
      <c r="AB870" s="25"/>
      <c r="AC870" s="25"/>
      <c r="AD870" s="25"/>
    </row>
    <row r="871" spans="1:30" x14ac:dyDescent="0.35">
      <c r="A871" s="15" t="s">
        <v>6473</v>
      </c>
      <c r="B871" s="15" t="s">
        <v>7395</v>
      </c>
      <c r="D871" s="15" t="s">
        <v>2556</v>
      </c>
      <c r="E871" s="15" t="s">
        <v>2557</v>
      </c>
      <c r="F871" s="15" t="s">
        <v>179</v>
      </c>
      <c r="G871" s="5" t="s">
        <v>91</v>
      </c>
      <c r="H871" s="5" t="s">
        <v>7</v>
      </c>
      <c r="I871" s="5" t="s">
        <v>44</v>
      </c>
      <c r="J871" s="5" t="s">
        <v>4</v>
      </c>
      <c r="K871" s="5" t="s">
        <v>10</v>
      </c>
      <c r="L871" s="5" t="s">
        <v>12785</v>
      </c>
      <c r="M871" s="15" t="s">
        <v>91</v>
      </c>
      <c r="N871" s="15" t="s">
        <v>692</v>
      </c>
      <c r="O871" s="15" t="s">
        <v>693</v>
      </c>
      <c r="P871" s="15" t="s">
        <v>2558</v>
      </c>
      <c r="Q871" s="15" t="s">
        <v>22807</v>
      </c>
      <c r="R871" s="15" t="s">
        <v>2573</v>
      </c>
      <c r="S871" s="15">
        <v>24446050</v>
      </c>
      <c r="T871" s="15">
        <v>24446050</v>
      </c>
      <c r="U871" s="15" t="s">
        <v>16057</v>
      </c>
      <c r="V871" s="15" t="s">
        <v>612</v>
      </c>
      <c r="W871" s="4"/>
      <c r="X871" s="4" t="s">
        <v>41</v>
      </c>
      <c r="Y871" s="4" t="s">
        <v>1172</v>
      </c>
      <c r="Z871" s="4"/>
      <c r="AB871" s="25"/>
      <c r="AC871" s="25"/>
      <c r="AD871" s="25"/>
    </row>
    <row r="872" spans="1:30" x14ac:dyDescent="0.35">
      <c r="A872" s="15" t="s">
        <v>9787</v>
      </c>
      <c r="B872" s="15" t="s">
        <v>9788</v>
      </c>
      <c r="D872" s="15" t="s">
        <v>8497</v>
      </c>
      <c r="E872" s="15" t="s">
        <v>2560</v>
      </c>
      <c r="F872" s="15" t="s">
        <v>2561</v>
      </c>
      <c r="G872" s="5" t="s">
        <v>15691</v>
      </c>
      <c r="H872" s="5" t="s">
        <v>5</v>
      </c>
      <c r="I872" s="5" t="s">
        <v>44</v>
      </c>
      <c r="J872" s="5" t="s">
        <v>17</v>
      </c>
      <c r="K872" s="5" t="s">
        <v>3</v>
      </c>
      <c r="L872" s="5" t="s">
        <v>12844</v>
      </c>
      <c r="M872" s="15" t="s">
        <v>91</v>
      </c>
      <c r="N872" s="15" t="s">
        <v>22774</v>
      </c>
      <c r="O872" s="15" t="s">
        <v>662</v>
      </c>
      <c r="P872" s="15" t="s">
        <v>662</v>
      </c>
      <c r="Q872" s="15" t="s">
        <v>22807</v>
      </c>
      <c r="R872" s="15" t="s">
        <v>17613</v>
      </c>
      <c r="S872" s="15">
        <v>24541535</v>
      </c>
      <c r="T872" s="15">
        <v>24544951</v>
      </c>
      <c r="U872" s="15" t="s">
        <v>16058</v>
      </c>
      <c r="V872" s="15" t="s">
        <v>23159</v>
      </c>
      <c r="W872" s="4"/>
      <c r="X872" s="4" t="s">
        <v>41</v>
      </c>
      <c r="Y872" s="4" t="s">
        <v>1178</v>
      </c>
      <c r="Z872" s="4"/>
      <c r="AB872" s="25"/>
      <c r="AC872" s="25"/>
      <c r="AD872" s="25"/>
    </row>
    <row r="873" spans="1:30" x14ac:dyDescent="0.35">
      <c r="A873" s="15" t="s">
        <v>2508</v>
      </c>
      <c r="B873" s="15" t="s">
        <v>2306</v>
      </c>
      <c r="D873" s="15" t="s">
        <v>7089</v>
      </c>
      <c r="E873" s="15" t="s">
        <v>2562</v>
      </c>
      <c r="F873" s="15" t="s">
        <v>748</v>
      </c>
      <c r="G873" s="5" t="s">
        <v>91</v>
      </c>
      <c r="H873" s="5" t="s">
        <v>7</v>
      </c>
      <c r="I873" s="5" t="s">
        <v>44</v>
      </c>
      <c r="J873" s="5" t="s">
        <v>4</v>
      </c>
      <c r="K873" s="5" t="s">
        <v>10</v>
      </c>
      <c r="L873" s="5" t="s">
        <v>12785</v>
      </c>
      <c r="M873" s="15" t="s">
        <v>91</v>
      </c>
      <c r="N873" s="15" t="s">
        <v>692</v>
      </c>
      <c r="O873" s="15" t="s">
        <v>693</v>
      </c>
      <c r="P873" s="15" t="s">
        <v>748</v>
      </c>
      <c r="Q873" s="15" t="s">
        <v>22807</v>
      </c>
      <c r="R873" s="15" t="s">
        <v>13626</v>
      </c>
      <c r="S873" s="15">
        <v>24440624</v>
      </c>
      <c r="T873" s="15">
        <v>24440624</v>
      </c>
      <c r="U873" s="15" t="s">
        <v>16059</v>
      </c>
      <c r="V873" s="15" t="s">
        <v>9758</v>
      </c>
      <c r="W873" s="4"/>
      <c r="X873" s="4" t="s">
        <v>41</v>
      </c>
      <c r="Y873" s="4" t="s">
        <v>2563</v>
      </c>
      <c r="Z873" s="4"/>
      <c r="AB873" s="25"/>
      <c r="AC873" s="25"/>
      <c r="AD873" s="25"/>
    </row>
    <row r="874" spans="1:30" x14ac:dyDescent="0.35">
      <c r="A874" s="15" t="s">
        <v>2611</v>
      </c>
      <c r="B874" s="15" t="s">
        <v>2610</v>
      </c>
      <c r="D874" s="15" t="s">
        <v>8465</v>
      </c>
      <c r="E874" s="15" t="s">
        <v>9835</v>
      </c>
      <c r="F874" s="15" t="s">
        <v>2550</v>
      </c>
      <c r="G874" s="5" t="s">
        <v>15691</v>
      </c>
      <c r="H874" s="5" t="s">
        <v>5</v>
      </c>
      <c r="I874" s="5" t="s">
        <v>44</v>
      </c>
      <c r="J874" s="5" t="s">
        <v>17</v>
      </c>
      <c r="K874" s="5" t="s">
        <v>2</v>
      </c>
      <c r="L874" s="5" t="s">
        <v>12843</v>
      </c>
      <c r="M874" s="15" t="s">
        <v>91</v>
      </c>
      <c r="N874" s="15" t="s">
        <v>22774</v>
      </c>
      <c r="O874" s="15" t="s">
        <v>2550</v>
      </c>
      <c r="P874" s="15" t="s">
        <v>2565</v>
      </c>
      <c r="Q874" s="15" t="s">
        <v>22807</v>
      </c>
      <c r="R874" s="15" t="s">
        <v>9836</v>
      </c>
      <c r="S874" s="15">
        <v>24544375</v>
      </c>
      <c r="T874" s="15">
        <v>24544072</v>
      </c>
      <c r="U874" s="15" t="s">
        <v>16060</v>
      </c>
      <c r="V874" s="15" t="s">
        <v>14160</v>
      </c>
      <c r="W874" s="4"/>
      <c r="X874" s="4"/>
      <c r="Y874" s="4"/>
      <c r="Z874" s="4"/>
      <c r="AB874" s="25" t="s">
        <v>21118</v>
      </c>
      <c r="AC874" s="25"/>
      <c r="AD874" s="25"/>
    </row>
    <row r="875" spans="1:30" x14ac:dyDescent="0.35">
      <c r="A875" s="15" t="s">
        <v>9789</v>
      </c>
      <c r="B875" s="15" t="s">
        <v>8622</v>
      </c>
      <c r="D875" s="15" t="s">
        <v>2566</v>
      </c>
      <c r="E875" s="15" t="s">
        <v>2567</v>
      </c>
      <c r="F875" s="15" t="s">
        <v>17294</v>
      </c>
      <c r="G875" s="5" t="s">
        <v>15691</v>
      </c>
      <c r="H875" s="5" t="s">
        <v>5</v>
      </c>
      <c r="I875" s="5" t="s">
        <v>44</v>
      </c>
      <c r="J875" s="5" t="s">
        <v>17</v>
      </c>
      <c r="K875" s="5" t="s">
        <v>5</v>
      </c>
      <c r="L875" s="5" t="s">
        <v>12846</v>
      </c>
      <c r="M875" s="15" t="s">
        <v>91</v>
      </c>
      <c r="N875" s="15" t="s">
        <v>22774</v>
      </c>
      <c r="O875" s="15" t="s">
        <v>688</v>
      </c>
      <c r="P875" s="15" t="s">
        <v>17295</v>
      </c>
      <c r="Q875" s="15" t="s">
        <v>22807</v>
      </c>
      <c r="R875" s="15" t="s">
        <v>21248</v>
      </c>
      <c r="S875" s="15">
        <v>24542206</v>
      </c>
      <c r="T875" s="15"/>
      <c r="U875" s="15" t="s">
        <v>14723</v>
      </c>
      <c r="V875" s="15" t="s">
        <v>19998</v>
      </c>
      <c r="W875" s="4"/>
      <c r="X875" s="4" t="s">
        <v>41</v>
      </c>
      <c r="Y875" s="4" t="s">
        <v>2569</v>
      </c>
      <c r="Z875" s="4"/>
      <c r="AB875" s="25"/>
      <c r="AC875" s="25"/>
      <c r="AD875" s="25"/>
    </row>
    <row r="876" spans="1:30" x14ac:dyDescent="0.35">
      <c r="A876" s="15" t="s">
        <v>2438</v>
      </c>
      <c r="B876" s="15" t="s">
        <v>8734</v>
      </c>
      <c r="D876" s="15" t="s">
        <v>2570</v>
      </c>
      <c r="E876" s="15" t="s">
        <v>2571</v>
      </c>
      <c r="F876" s="15" t="s">
        <v>2572</v>
      </c>
      <c r="G876" s="5" t="s">
        <v>91</v>
      </c>
      <c r="H876" s="5" t="s">
        <v>7</v>
      </c>
      <c r="I876" s="5" t="s">
        <v>44</v>
      </c>
      <c r="J876" s="5" t="s">
        <v>4</v>
      </c>
      <c r="K876" s="5" t="s">
        <v>10</v>
      </c>
      <c r="L876" s="5" t="s">
        <v>12785</v>
      </c>
      <c r="M876" s="15" t="s">
        <v>91</v>
      </c>
      <c r="N876" s="15" t="s">
        <v>692</v>
      </c>
      <c r="O876" s="15" t="s">
        <v>693</v>
      </c>
      <c r="P876" s="15" t="s">
        <v>2572</v>
      </c>
      <c r="Q876" s="15" t="s">
        <v>22807</v>
      </c>
      <c r="R876" s="15" t="s">
        <v>23160</v>
      </c>
      <c r="S876" s="15">
        <v>24441594</v>
      </c>
      <c r="T876" s="15">
        <v>24441594</v>
      </c>
      <c r="U876" s="15" t="s">
        <v>14724</v>
      </c>
      <c r="V876" s="15" t="s">
        <v>477</v>
      </c>
      <c r="W876" s="4"/>
      <c r="X876" s="4" t="s">
        <v>41</v>
      </c>
      <c r="Y876" s="4" t="s">
        <v>2574</v>
      </c>
      <c r="Z876" s="4"/>
      <c r="AB876" s="25"/>
      <c r="AC876" s="25"/>
      <c r="AD876" s="25"/>
    </row>
    <row r="877" spans="1:30" x14ac:dyDescent="0.35">
      <c r="A877" s="15" t="s">
        <v>2678</v>
      </c>
      <c r="B877" s="15" t="s">
        <v>2677</v>
      </c>
      <c r="D877" s="15" t="s">
        <v>2575</v>
      </c>
      <c r="E877" s="15" t="s">
        <v>2576</v>
      </c>
      <c r="F877" s="15" t="s">
        <v>79</v>
      </c>
      <c r="G877" s="5" t="s">
        <v>91</v>
      </c>
      <c r="H877" s="5" t="s">
        <v>7</v>
      </c>
      <c r="I877" s="5" t="s">
        <v>44</v>
      </c>
      <c r="J877" s="5" t="s">
        <v>4</v>
      </c>
      <c r="K877" s="5" t="s">
        <v>10</v>
      </c>
      <c r="L877" s="5" t="s">
        <v>12785</v>
      </c>
      <c r="M877" s="15" t="s">
        <v>91</v>
      </c>
      <c r="N877" s="15" t="s">
        <v>692</v>
      </c>
      <c r="O877" s="15" t="s">
        <v>693</v>
      </c>
      <c r="P877" s="15" t="s">
        <v>79</v>
      </c>
      <c r="Q877" s="15" t="s">
        <v>22807</v>
      </c>
      <c r="R877" s="15" t="s">
        <v>13288</v>
      </c>
      <c r="S877" s="15">
        <v>24941852</v>
      </c>
      <c r="T877" s="15">
        <v>24941852</v>
      </c>
      <c r="U877" s="15" t="s">
        <v>19999</v>
      </c>
      <c r="V877" s="15" t="s">
        <v>9728</v>
      </c>
      <c r="W877" s="4"/>
      <c r="X877" s="4" t="s">
        <v>41</v>
      </c>
      <c r="Y877" s="4" t="s">
        <v>1170</v>
      </c>
      <c r="Z877" s="4"/>
      <c r="AB877" s="25"/>
      <c r="AC877" s="25"/>
      <c r="AD877" s="25"/>
    </row>
    <row r="878" spans="1:30" x14ac:dyDescent="0.35">
      <c r="A878" s="15" t="s">
        <v>8226</v>
      </c>
      <c r="B878" s="15" t="s">
        <v>8227</v>
      </c>
      <c r="D878" s="15" t="s">
        <v>7390</v>
      </c>
      <c r="E878" s="15" t="s">
        <v>2577</v>
      </c>
      <c r="F878" s="15" t="s">
        <v>688</v>
      </c>
      <c r="G878" s="5" t="s">
        <v>15691</v>
      </c>
      <c r="H878" s="5" t="s">
        <v>5</v>
      </c>
      <c r="I878" s="5" t="s">
        <v>44</v>
      </c>
      <c r="J878" s="5" t="s">
        <v>17</v>
      </c>
      <c r="K878" s="5" t="s">
        <v>5</v>
      </c>
      <c r="L878" s="5" t="s">
        <v>12846</v>
      </c>
      <c r="M878" s="15" t="s">
        <v>91</v>
      </c>
      <c r="N878" s="15" t="s">
        <v>22774</v>
      </c>
      <c r="O878" s="15" t="s">
        <v>688</v>
      </c>
      <c r="P878" s="15" t="s">
        <v>688</v>
      </c>
      <c r="Q878" s="15" t="s">
        <v>22807</v>
      </c>
      <c r="R878" s="15" t="s">
        <v>18699</v>
      </c>
      <c r="S878" s="15">
        <v>24543370</v>
      </c>
      <c r="T878" s="15"/>
      <c r="U878" s="15" t="s">
        <v>16061</v>
      </c>
      <c r="V878" s="15" t="s">
        <v>477</v>
      </c>
      <c r="W878" s="4"/>
      <c r="X878" s="4" t="s">
        <v>41</v>
      </c>
      <c r="Y878" s="4" t="s">
        <v>2233</v>
      </c>
      <c r="Z878" s="4"/>
      <c r="AB878" s="25"/>
      <c r="AC878" s="25"/>
      <c r="AD878" s="25"/>
    </row>
    <row r="879" spans="1:30" x14ac:dyDescent="0.35">
      <c r="A879" s="15" t="s">
        <v>6491</v>
      </c>
      <c r="B879" s="15" t="s">
        <v>7706</v>
      </c>
      <c r="D879" s="15" t="s">
        <v>2578</v>
      </c>
      <c r="E879" s="15" t="s">
        <v>2579</v>
      </c>
      <c r="F879" s="15" t="s">
        <v>2580</v>
      </c>
      <c r="G879" s="5" t="s">
        <v>15691</v>
      </c>
      <c r="H879" s="5" t="s">
        <v>5</v>
      </c>
      <c r="I879" s="5" t="s">
        <v>44</v>
      </c>
      <c r="J879" s="5" t="s">
        <v>17</v>
      </c>
      <c r="K879" s="5" t="s">
        <v>3</v>
      </c>
      <c r="L879" s="5" t="s">
        <v>12844</v>
      </c>
      <c r="M879" s="15" t="s">
        <v>91</v>
      </c>
      <c r="N879" s="15" t="s">
        <v>22774</v>
      </c>
      <c r="O879" s="15" t="s">
        <v>662</v>
      </c>
      <c r="P879" s="15" t="s">
        <v>2580</v>
      </c>
      <c r="Q879" s="15" t="s">
        <v>22807</v>
      </c>
      <c r="R879" s="15" t="s">
        <v>17614</v>
      </c>
      <c r="S879" s="15">
        <v>24544378</v>
      </c>
      <c r="T879" s="15">
        <v>24544378</v>
      </c>
      <c r="U879" s="15" t="s">
        <v>16062</v>
      </c>
      <c r="V879" s="15" t="s">
        <v>13298</v>
      </c>
      <c r="W879" s="4"/>
      <c r="X879" s="4" t="s">
        <v>41</v>
      </c>
      <c r="Y879" s="4" t="s">
        <v>13297</v>
      </c>
      <c r="Z879" s="4"/>
      <c r="AB879" s="25"/>
      <c r="AC879" s="25"/>
      <c r="AD879" s="25"/>
    </row>
    <row r="880" spans="1:30" x14ac:dyDescent="0.35">
      <c r="A880" s="15" t="s">
        <v>6492</v>
      </c>
      <c r="B880" s="15" t="s">
        <v>7563</v>
      </c>
      <c r="D880" s="15" t="s">
        <v>7090</v>
      </c>
      <c r="E880" s="15" t="s">
        <v>7341</v>
      </c>
      <c r="F880" s="15" t="s">
        <v>7342</v>
      </c>
      <c r="G880" s="5" t="s">
        <v>15691</v>
      </c>
      <c r="H880" s="5" t="s">
        <v>5</v>
      </c>
      <c r="I880" s="5" t="s">
        <v>44</v>
      </c>
      <c r="J880" s="5" t="s">
        <v>17</v>
      </c>
      <c r="K880" s="5" t="s">
        <v>4</v>
      </c>
      <c r="L880" s="5" t="s">
        <v>12845</v>
      </c>
      <c r="M880" s="15" t="s">
        <v>91</v>
      </c>
      <c r="N880" s="15" t="s">
        <v>22774</v>
      </c>
      <c r="O880" s="15" t="s">
        <v>2582</v>
      </c>
      <c r="P880" s="15" t="s">
        <v>7343</v>
      </c>
      <c r="Q880" s="15" t="s">
        <v>22807</v>
      </c>
      <c r="R880" s="15" t="s">
        <v>21956</v>
      </c>
      <c r="S880" s="15">
        <v>24760950</v>
      </c>
      <c r="T880" s="15">
        <v>24760950</v>
      </c>
      <c r="U880" s="15" t="s">
        <v>16063</v>
      </c>
      <c r="V880" s="15" t="s">
        <v>484</v>
      </c>
      <c r="W880" s="4"/>
      <c r="X880" s="4" t="s">
        <v>41</v>
      </c>
      <c r="Y880" s="4" t="s">
        <v>13299</v>
      </c>
      <c r="Z880" s="4"/>
      <c r="AB880" s="25"/>
      <c r="AC880" s="25"/>
      <c r="AD880" s="25"/>
    </row>
    <row r="881" spans="1:30" x14ac:dyDescent="0.35">
      <c r="A881" s="15" t="s">
        <v>2485</v>
      </c>
      <c r="B881" s="15" t="s">
        <v>2484</v>
      </c>
      <c r="D881" s="15" t="s">
        <v>7091</v>
      </c>
      <c r="E881" s="15" t="s">
        <v>2583</v>
      </c>
      <c r="F881" s="15" t="s">
        <v>860</v>
      </c>
      <c r="G881" s="5" t="s">
        <v>15691</v>
      </c>
      <c r="H881" s="5" t="s">
        <v>5</v>
      </c>
      <c r="I881" s="5" t="s">
        <v>44</v>
      </c>
      <c r="J881" s="5" t="s">
        <v>17</v>
      </c>
      <c r="K881" s="5" t="s">
        <v>6</v>
      </c>
      <c r="L881" s="5" t="s">
        <v>12847</v>
      </c>
      <c r="M881" s="15" t="s">
        <v>91</v>
      </c>
      <c r="N881" s="15" t="s">
        <v>22774</v>
      </c>
      <c r="O881" s="15" t="s">
        <v>21955</v>
      </c>
      <c r="P881" s="15" t="s">
        <v>860</v>
      </c>
      <c r="Q881" s="15" t="s">
        <v>22807</v>
      </c>
      <c r="R881" s="15" t="s">
        <v>19385</v>
      </c>
      <c r="S881" s="15">
        <v>24545232</v>
      </c>
      <c r="T881" s="15">
        <v>24545232</v>
      </c>
      <c r="U881" s="15" t="s">
        <v>16064</v>
      </c>
      <c r="V881" s="15" t="s">
        <v>17616</v>
      </c>
      <c r="W881" s="4"/>
      <c r="X881" s="4" t="s">
        <v>41</v>
      </c>
      <c r="Y881" s="4" t="s">
        <v>2584</v>
      </c>
      <c r="Z881" s="4"/>
      <c r="AB881" s="25"/>
      <c r="AC881" s="25"/>
      <c r="AD881" s="25"/>
    </row>
    <row r="882" spans="1:30" x14ac:dyDescent="0.35">
      <c r="A882" s="15" t="s">
        <v>2452</v>
      </c>
      <c r="B882" s="15" t="s">
        <v>1022</v>
      </c>
      <c r="D882" s="15" t="s">
        <v>2586</v>
      </c>
      <c r="E882" s="15" t="s">
        <v>2587</v>
      </c>
      <c r="F882" s="15" t="s">
        <v>17296</v>
      </c>
      <c r="G882" s="5" t="s">
        <v>15691</v>
      </c>
      <c r="H882" s="5" t="s">
        <v>6</v>
      </c>
      <c r="I882" s="5" t="s">
        <v>44</v>
      </c>
      <c r="J882" s="5" t="s">
        <v>7</v>
      </c>
      <c r="K882" s="5" t="s">
        <v>5</v>
      </c>
      <c r="L882" s="5" t="s">
        <v>12801</v>
      </c>
      <c r="M882" s="15" t="s">
        <v>91</v>
      </c>
      <c r="N882" s="15" t="s">
        <v>805</v>
      </c>
      <c r="O882" s="15" t="s">
        <v>21834</v>
      </c>
      <c r="P882" s="15" t="s">
        <v>17296</v>
      </c>
      <c r="Q882" s="15" t="s">
        <v>22807</v>
      </c>
      <c r="R882" s="15" t="s">
        <v>21249</v>
      </c>
      <c r="S882" s="15">
        <v>24504926</v>
      </c>
      <c r="T882" s="15"/>
      <c r="U882" s="15" t="s">
        <v>17617</v>
      </c>
      <c r="V882" s="15" t="s">
        <v>17618</v>
      </c>
      <c r="W882" s="4"/>
      <c r="X882" s="4" t="s">
        <v>41</v>
      </c>
      <c r="Y882" s="4" t="s">
        <v>2588</v>
      </c>
      <c r="Z882" s="4"/>
      <c r="AB882" s="25"/>
      <c r="AC882" s="25"/>
      <c r="AD882" s="25"/>
    </row>
    <row r="883" spans="1:30" x14ac:dyDescent="0.35">
      <c r="A883" s="15" t="s">
        <v>8228</v>
      </c>
      <c r="B883" s="15" t="s">
        <v>8229</v>
      </c>
      <c r="D883" s="15" t="s">
        <v>90</v>
      </c>
      <c r="E883" s="15" t="s">
        <v>2589</v>
      </c>
      <c r="F883" s="15" t="s">
        <v>97</v>
      </c>
      <c r="G883" s="5" t="s">
        <v>15691</v>
      </c>
      <c r="H883" s="5" t="s">
        <v>6</v>
      </c>
      <c r="I883" s="5" t="s">
        <v>44</v>
      </c>
      <c r="J883" s="5" t="s">
        <v>7</v>
      </c>
      <c r="K883" s="5" t="s">
        <v>5</v>
      </c>
      <c r="L883" s="5" t="s">
        <v>12801</v>
      </c>
      <c r="M883" s="15" t="s">
        <v>91</v>
      </c>
      <c r="N883" s="15" t="s">
        <v>805</v>
      </c>
      <c r="O883" s="15" t="s">
        <v>21834</v>
      </c>
      <c r="P883" s="15" t="s">
        <v>17297</v>
      </c>
      <c r="Q883" s="15" t="s">
        <v>22807</v>
      </c>
      <c r="R883" s="15" t="s">
        <v>21250</v>
      </c>
      <c r="S883" s="15">
        <v>24514648</v>
      </c>
      <c r="T883" s="15">
        <v>24514648</v>
      </c>
      <c r="U883" s="15" t="s">
        <v>16066</v>
      </c>
      <c r="V883" s="15" t="s">
        <v>1168</v>
      </c>
      <c r="W883" s="4"/>
      <c r="X883" s="4" t="s">
        <v>41</v>
      </c>
      <c r="Y883" s="4" t="s">
        <v>1179</v>
      </c>
      <c r="Z883" s="4"/>
      <c r="AB883" s="25"/>
      <c r="AC883" s="25"/>
      <c r="AD883" s="25"/>
    </row>
    <row r="884" spans="1:30" x14ac:dyDescent="0.35">
      <c r="A884" s="15" t="s">
        <v>2682</v>
      </c>
      <c r="B884" s="15" t="s">
        <v>7094</v>
      </c>
      <c r="D884" s="15" t="s">
        <v>2591</v>
      </c>
      <c r="E884" s="15" t="s">
        <v>2592</v>
      </c>
      <c r="F884" s="15" t="s">
        <v>2593</v>
      </c>
      <c r="G884" s="5" t="s">
        <v>15691</v>
      </c>
      <c r="H884" s="5" t="s">
        <v>10</v>
      </c>
      <c r="I884" s="5" t="s">
        <v>44</v>
      </c>
      <c r="J884" s="5" t="s">
        <v>7</v>
      </c>
      <c r="K884" s="5" t="s">
        <v>7</v>
      </c>
      <c r="L884" s="5" t="s">
        <v>12803</v>
      </c>
      <c r="M884" s="15" t="s">
        <v>91</v>
      </c>
      <c r="N884" s="15" t="s">
        <v>805</v>
      </c>
      <c r="O884" s="15" t="s">
        <v>179</v>
      </c>
      <c r="P884" s="15" t="s">
        <v>2594</v>
      </c>
      <c r="Q884" s="15" t="s">
        <v>22807</v>
      </c>
      <c r="R884" s="15" t="s">
        <v>18706</v>
      </c>
      <c r="S884" s="15">
        <v>24512500</v>
      </c>
      <c r="T884" s="15">
        <v>24501625</v>
      </c>
      <c r="U884" s="15" t="s">
        <v>16067</v>
      </c>
      <c r="V884" s="15" t="s">
        <v>537</v>
      </c>
      <c r="W884" s="4"/>
      <c r="X884" s="4" t="s">
        <v>41</v>
      </c>
      <c r="Y884" s="4" t="s">
        <v>2491</v>
      </c>
      <c r="Z884" s="4"/>
      <c r="AB884" s="25"/>
      <c r="AC884" s="25"/>
      <c r="AD884" s="25"/>
    </row>
    <row r="885" spans="1:30" x14ac:dyDescent="0.35">
      <c r="A885" s="15" t="s">
        <v>2623</v>
      </c>
      <c r="B885" s="15" t="s">
        <v>2309</v>
      </c>
      <c r="D885" s="15" t="s">
        <v>309</v>
      </c>
      <c r="E885" s="15" t="s">
        <v>2596</v>
      </c>
      <c r="F885" s="15" t="s">
        <v>536</v>
      </c>
      <c r="G885" s="5" t="s">
        <v>15691</v>
      </c>
      <c r="H885" s="5" t="s">
        <v>6</v>
      </c>
      <c r="I885" s="5" t="s">
        <v>44</v>
      </c>
      <c r="J885" s="5" t="s">
        <v>7</v>
      </c>
      <c r="K885" s="5" t="s">
        <v>5</v>
      </c>
      <c r="L885" s="5" t="s">
        <v>12801</v>
      </c>
      <c r="M885" s="15" t="s">
        <v>91</v>
      </c>
      <c r="N885" s="15" t="s">
        <v>805</v>
      </c>
      <c r="O885" s="15" t="s">
        <v>21834</v>
      </c>
      <c r="P885" s="15" t="s">
        <v>536</v>
      </c>
      <c r="Q885" s="15" t="s">
        <v>22807</v>
      </c>
      <c r="R885" s="15" t="s">
        <v>19548</v>
      </c>
      <c r="S885" s="15">
        <v>24514140</v>
      </c>
      <c r="T885" s="15">
        <v>24514140</v>
      </c>
      <c r="U885" s="15" t="s">
        <v>17619</v>
      </c>
      <c r="V885" s="15" t="s">
        <v>23161</v>
      </c>
      <c r="W885" s="4"/>
      <c r="X885" s="4" t="s">
        <v>41</v>
      </c>
      <c r="Y885" s="4" t="s">
        <v>2597</v>
      </c>
      <c r="Z885" s="4"/>
      <c r="AB885" s="25"/>
      <c r="AC885" s="25"/>
      <c r="AD885" s="25"/>
    </row>
    <row r="886" spans="1:30" x14ac:dyDescent="0.35">
      <c r="A886" s="15" t="s">
        <v>8230</v>
      </c>
      <c r="B886" s="15" t="s">
        <v>8231</v>
      </c>
      <c r="D886" s="15" t="s">
        <v>684</v>
      </c>
      <c r="E886" s="15" t="s">
        <v>2598</v>
      </c>
      <c r="F886" s="15" t="s">
        <v>13300</v>
      </c>
      <c r="G886" s="5" t="s">
        <v>15691</v>
      </c>
      <c r="H886" s="5" t="s">
        <v>10</v>
      </c>
      <c r="I886" s="5" t="s">
        <v>44</v>
      </c>
      <c r="J886" s="5" t="s">
        <v>7</v>
      </c>
      <c r="K886" s="5" t="s">
        <v>2</v>
      </c>
      <c r="L886" s="5" t="s">
        <v>12798</v>
      </c>
      <c r="M886" s="15" t="s">
        <v>91</v>
      </c>
      <c r="N886" s="15" t="s">
        <v>805</v>
      </c>
      <c r="O886" s="15" t="s">
        <v>805</v>
      </c>
      <c r="P886" s="15" t="s">
        <v>2599</v>
      </c>
      <c r="Q886" s="15" t="s">
        <v>22807</v>
      </c>
      <c r="R886" s="15" t="s">
        <v>2687</v>
      </c>
      <c r="S886" s="15">
        <v>24511727</v>
      </c>
      <c r="T886" s="15">
        <v>24511727</v>
      </c>
      <c r="U886" s="15" t="s">
        <v>17620</v>
      </c>
      <c r="V886" s="15" t="s">
        <v>612</v>
      </c>
      <c r="W886" s="4"/>
      <c r="X886" s="4" t="s">
        <v>41</v>
      </c>
      <c r="Y886" s="4" t="s">
        <v>1181</v>
      </c>
      <c r="Z886" s="4" t="s">
        <v>41</v>
      </c>
      <c r="AA886" s="4" t="s">
        <v>1152</v>
      </c>
      <c r="AB886" s="25" t="s">
        <v>21118</v>
      </c>
      <c r="AC886" s="25"/>
      <c r="AD886" s="25"/>
    </row>
    <row r="887" spans="1:30" x14ac:dyDescent="0.35">
      <c r="A887" s="15" t="s">
        <v>7341</v>
      </c>
      <c r="B887" s="15" t="s">
        <v>7090</v>
      </c>
      <c r="D887" s="15" t="s">
        <v>2600</v>
      </c>
      <c r="E887" s="15" t="s">
        <v>2601</v>
      </c>
      <c r="F887" s="15" t="s">
        <v>2602</v>
      </c>
      <c r="G887" s="5" t="s">
        <v>15691</v>
      </c>
      <c r="H887" s="5" t="s">
        <v>10</v>
      </c>
      <c r="I887" s="5" t="s">
        <v>44</v>
      </c>
      <c r="J887" s="5" t="s">
        <v>7</v>
      </c>
      <c r="K887" s="5" t="s">
        <v>10</v>
      </c>
      <c r="L887" s="5" t="s">
        <v>12805</v>
      </c>
      <c r="M887" s="15" t="s">
        <v>91</v>
      </c>
      <c r="N887" s="15" t="s">
        <v>805</v>
      </c>
      <c r="O887" s="15" t="s">
        <v>2602</v>
      </c>
      <c r="P887" s="15" t="s">
        <v>2602</v>
      </c>
      <c r="Q887" s="15" t="s">
        <v>22807</v>
      </c>
      <c r="R887" s="15" t="s">
        <v>19336</v>
      </c>
      <c r="S887" s="15">
        <v>24515121</v>
      </c>
      <c r="T887" s="15">
        <v>24515121</v>
      </c>
      <c r="U887" s="15" t="s">
        <v>17621</v>
      </c>
      <c r="V887" s="15" t="s">
        <v>23162</v>
      </c>
      <c r="W887" s="4"/>
      <c r="X887" s="4" t="s">
        <v>41</v>
      </c>
      <c r="Y887" s="4" t="s">
        <v>1182</v>
      </c>
      <c r="Z887" s="4"/>
      <c r="AB887" s="25"/>
      <c r="AC887" s="25"/>
      <c r="AD887" s="25"/>
    </row>
    <row r="888" spans="1:30" x14ac:dyDescent="0.35">
      <c r="A888" s="15" t="s">
        <v>9795</v>
      </c>
      <c r="B888" s="15" t="s">
        <v>2448</v>
      </c>
      <c r="D888" s="15" t="s">
        <v>704</v>
      </c>
      <c r="E888" s="15" t="s">
        <v>2603</v>
      </c>
      <c r="F888" s="15" t="s">
        <v>17298</v>
      </c>
      <c r="G888" s="5" t="s">
        <v>15691</v>
      </c>
      <c r="H888" s="5" t="s">
        <v>10</v>
      </c>
      <c r="I888" s="5" t="s">
        <v>44</v>
      </c>
      <c r="J888" s="5" t="s">
        <v>7</v>
      </c>
      <c r="K888" s="5" t="s">
        <v>7</v>
      </c>
      <c r="L888" s="5" t="s">
        <v>12803</v>
      </c>
      <c r="M888" s="15" t="s">
        <v>91</v>
      </c>
      <c r="N888" s="15" t="s">
        <v>805</v>
      </c>
      <c r="O888" s="15" t="s">
        <v>179</v>
      </c>
      <c r="P888" s="15" t="s">
        <v>179</v>
      </c>
      <c r="Q888" s="15" t="s">
        <v>22807</v>
      </c>
      <c r="R888" s="15" t="s">
        <v>23163</v>
      </c>
      <c r="S888" s="15">
        <v>24500005</v>
      </c>
      <c r="T888" s="15">
        <v>24500005</v>
      </c>
      <c r="U888" s="15" t="s">
        <v>17622</v>
      </c>
      <c r="V888" s="15" t="s">
        <v>17623</v>
      </c>
      <c r="W888" s="4"/>
      <c r="X888" s="4" t="s">
        <v>41</v>
      </c>
      <c r="Y888" s="4" t="s">
        <v>1188</v>
      </c>
      <c r="Z888" s="4"/>
      <c r="AB888" s="25"/>
      <c r="AC888" s="25"/>
      <c r="AD888" s="25"/>
    </row>
    <row r="889" spans="1:30" x14ac:dyDescent="0.35">
      <c r="A889" s="15" t="s">
        <v>2675</v>
      </c>
      <c r="B889" s="15" t="s">
        <v>2674</v>
      </c>
      <c r="D889" s="15" t="s">
        <v>2604</v>
      </c>
      <c r="E889" s="15" t="s">
        <v>2605</v>
      </c>
      <c r="F889" s="15" t="s">
        <v>2172</v>
      </c>
      <c r="G889" s="5" t="s">
        <v>15691</v>
      </c>
      <c r="H889" s="5" t="s">
        <v>10</v>
      </c>
      <c r="I889" s="5" t="s">
        <v>44</v>
      </c>
      <c r="J889" s="5" t="s">
        <v>7</v>
      </c>
      <c r="K889" s="5" t="s">
        <v>10</v>
      </c>
      <c r="L889" s="5" t="s">
        <v>12805</v>
      </c>
      <c r="M889" s="15" t="s">
        <v>91</v>
      </c>
      <c r="N889" s="15" t="s">
        <v>805</v>
      </c>
      <c r="O889" s="15" t="s">
        <v>2602</v>
      </c>
      <c r="P889" s="15" t="s">
        <v>2172</v>
      </c>
      <c r="Q889" s="15" t="s">
        <v>22807</v>
      </c>
      <c r="R889" s="15" t="s">
        <v>18702</v>
      </c>
      <c r="S889" s="15">
        <v>24514612</v>
      </c>
      <c r="T889" s="15">
        <v>24514612</v>
      </c>
      <c r="U889" s="15" t="s">
        <v>17624</v>
      </c>
      <c r="V889" s="15" t="s">
        <v>23164</v>
      </c>
      <c r="W889" s="4"/>
      <c r="X889" s="4" t="s">
        <v>41</v>
      </c>
      <c r="Y889" s="4" t="s">
        <v>2606</v>
      </c>
      <c r="Z889" s="4"/>
      <c r="AB889" s="25"/>
      <c r="AC889" s="25"/>
      <c r="AD889" s="25"/>
    </row>
    <row r="890" spans="1:30" x14ac:dyDescent="0.35">
      <c r="A890" s="15" t="s">
        <v>7213</v>
      </c>
      <c r="B890" s="15" t="s">
        <v>2449</v>
      </c>
      <c r="D890" s="15" t="s">
        <v>2607</v>
      </c>
      <c r="E890" s="15" t="s">
        <v>2608</v>
      </c>
      <c r="F890" s="15" t="s">
        <v>165</v>
      </c>
      <c r="G890" s="5" t="s">
        <v>15691</v>
      </c>
      <c r="H890" s="5" t="s">
        <v>6</v>
      </c>
      <c r="I890" s="5" t="s">
        <v>44</v>
      </c>
      <c r="J890" s="5" t="s">
        <v>7</v>
      </c>
      <c r="K890" s="5" t="s">
        <v>2</v>
      </c>
      <c r="L890" s="5" t="s">
        <v>12798</v>
      </c>
      <c r="M890" s="15" t="s">
        <v>91</v>
      </c>
      <c r="N890" s="15" t="s">
        <v>805</v>
      </c>
      <c r="O890" s="15" t="s">
        <v>805</v>
      </c>
      <c r="P890" s="15" t="s">
        <v>165</v>
      </c>
      <c r="Q890" s="15" t="s">
        <v>22807</v>
      </c>
      <c r="R890" s="15" t="s">
        <v>18695</v>
      </c>
      <c r="S890" s="15">
        <v>24512458</v>
      </c>
      <c r="T890" s="15">
        <v>24512458</v>
      </c>
      <c r="U890" s="15" t="s">
        <v>16068</v>
      </c>
      <c r="V890" s="15" t="s">
        <v>7067</v>
      </c>
      <c r="W890" s="4"/>
      <c r="X890" s="4" t="s">
        <v>41</v>
      </c>
      <c r="Y890" s="4" t="s">
        <v>864</v>
      </c>
      <c r="Z890" s="4"/>
      <c r="AB890" s="25"/>
      <c r="AC890" s="25"/>
      <c r="AD890" s="25"/>
    </row>
    <row r="891" spans="1:30" x14ac:dyDescent="0.35">
      <c r="A891" s="15" t="s">
        <v>1394</v>
      </c>
      <c r="B891" s="15" t="s">
        <v>1393</v>
      </c>
      <c r="D891" s="15" t="s">
        <v>2610</v>
      </c>
      <c r="E891" s="15" t="s">
        <v>2611</v>
      </c>
      <c r="F891" s="15" t="s">
        <v>17299</v>
      </c>
      <c r="G891" s="5" t="s">
        <v>15691</v>
      </c>
      <c r="H891" s="5" t="s">
        <v>6</v>
      </c>
      <c r="I891" s="5" t="s">
        <v>44</v>
      </c>
      <c r="J891" s="5" t="s">
        <v>7</v>
      </c>
      <c r="K891" s="5" t="s">
        <v>2</v>
      </c>
      <c r="L891" s="5" t="s">
        <v>12798</v>
      </c>
      <c r="M891" s="15" t="s">
        <v>91</v>
      </c>
      <c r="N891" s="15" t="s">
        <v>805</v>
      </c>
      <c r="O891" s="15" t="s">
        <v>805</v>
      </c>
      <c r="P891" s="15" t="s">
        <v>679</v>
      </c>
      <c r="Q891" s="15" t="s">
        <v>22807</v>
      </c>
      <c r="R891" s="15" t="s">
        <v>17615</v>
      </c>
      <c r="S891" s="15">
        <v>21012339</v>
      </c>
      <c r="T891" s="15">
        <v>21012339</v>
      </c>
      <c r="U891" s="15" t="s">
        <v>16069</v>
      </c>
      <c r="V891" s="15" t="s">
        <v>17625</v>
      </c>
      <c r="W891" s="4"/>
      <c r="X891" s="4" t="s">
        <v>41</v>
      </c>
      <c r="Y891" s="4" t="s">
        <v>2284</v>
      </c>
      <c r="Z891" s="4"/>
      <c r="AB891" s="25"/>
      <c r="AC891" s="25"/>
      <c r="AD891" s="25"/>
    </row>
    <row r="892" spans="1:30" x14ac:dyDescent="0.35">
      <c r="A892" s="15" t="s">
        <v>2711</v>
      </c>
      <c r="B892" s="15" t="s">
        <v>7545</v>
      </c>
      <c r="D892" s="15" t="s">
        <v>2000</v>
      </c>
      <c r="E892" s="15" t="s">
        <v>2612</v>
      </c>
      <c r="F892" s="15" t="s">
        <v>17300</v>
      </c>
      <c r="G892" s="5" t="s">
        <v>15691</v>
      </c>
      <c r="H892" s="5" t="s">
        <v>10</v>
      </c>
      <c r="I892" s="5" t="s">
        <v>44</v>
      </c>
      <c r="J892" s="5" t="s">
        <v>7</v>
      </c>
      <c r="K892" s="5" t="s">
        <v>4</v>
      </c>
      <c r="L892" s="5" t="s">
        <v>12800</v>
      </c>
      <c r="M892" s="15" t="s">
        <v>91</v>
      </c>
      <c r="N892" s="15" t="s">
        <v>805</v>
      </c>
      <c r="O892" s="15" t="s">
        <v>42</v>
      </c>
      <c r="P892" s="15" t="s">
        <v>2613</v>
      </c>
      <c r="Q892" s="15" t="s">
        <v>22807</v>
      </c>
      <c r="R892" s="15" t="s">
        <v>2545</v>
      </c>
      <c r="S892" s="15">
        <v>24511228</v>
      </c>
      <c r="T892" s="15">
        <v>24511228</v>
      </c>
      <c r="U892" s="15" t="s">
        <v>17626</v>
      </c>
      <c r="V892" s="15" t="s">
        <v>17627</v>
      </c>
      <c r="W892" s="4"/>
      <c r="X892" s="4" t="s">
        <v>41</v>
      </c>
      <c r="Y892" s="4" t="s">
        <v>2494</v>
      </c>
      <c r="Z892" s="4"/>
      <c r="AB892" s="25"/>
      <c r="AC892" s="25"/>
      <c r="AD892" s="25"/>
    </row>
    <row r="893" spans="1:30" x14ac:dyDescent="0.35">
      <c r="A893" s="15" t="s">
        <v>2547</v>
      </c>
      <c r="B893" s="15" t="s">
        <v>7088</v>
      </c>
      <c r="D893" s="15" t="s">
        <v>2054</v>
      </c>
      <c r="E893" s="15" t="s">
        <v>2614</v>
      </c>
      <c r="F893" s="15" t="s">
        <v>2615</v>
      </c>
      <c r="G893" s="5" t="s">
        <v>15691</v>
      </c>
      <c r="H893" s="5" t="s">
        <v>6</v>
      </c>
      <c r="I893" s="5" t="s">
        <v>44</v>
      </c>
      <c r="J893" s="5" t="s">
        <v>7</v>
      </c>
      <c r="K893" s="5" t="s">
        <v>6</v>
      </c>
      <c r="L893" s="5" t="s">
        <v>12802</v>
      </c>
      <c r="M893" s="15" t="s">
        <v>91</v>
      </c>
      <c r="N893" s="15" t="s">
        <v>805</v>
      </c>
      <c r="O893" s="15" t="s">
        <v>449</v>
      </c>
      <c r="P893" s="15" t="s">
        <v>449</v>
      </c>
      <c r="Q893" s="15" t="s">
        <v>22807</v>
      </c>
      <c r="R893" s="15" t="s">
        <v>8805</v>
      </c>
      <c r="S893" s="15">
        <v>24512700</v>
      </c>
      <c r="T893" s="15">
        <v>24512700</v>
      </c>
      <c r="U893" s="15" t="s">
        <v>16070</v>
      </c>
      <c r="V893" s="15" t="s">
        <v>484</v>
      </c>
      <c r="W893" s="4"/>
      <c r="X893" s="4" t="s">
        <v>41</v>
      </c>
      <c r="Y893" s="4" t="s">
        <v>1193</v>
      </c>
      <c r="Z893" s="4"/>
      <c r="AB893" s="25" t="s">
        <v>21118</v>
      </c>
      <c r="AC893" s="25"/>
      <c r="AD893" s="25"/>
    </row>
    <row r="894" spans="1:30" x14ac:dyDescent="0.35">
      <c r="A894" s="15" t="s">
        <v>2489</v>
      </c>
      <c r="B894" s="15" t="s">
        <v>2488</v>
      </c>
      <c r="D894" s="15" t="s">
        <v>2559</v>
      </c>
      <c r="E894" s="15" t="s">
        <v>9831</v>
      </c>
      <c r="F894" s="15" t="s">
        <v>17301</v>
      </c>
      <c r="G894" s="5" t="s">
        <v>15691</v>
      </c>
      <c r="H894" s="5" t="s">
        <v>6</v>
      </c>
      <c r="I894" s="5" t="s">
        <v>44</v>
      </c>
      <c r="J894" s="5" t="s">
        <v>7</v>
      </c>
      <c r="K894" s="5" t="s">
        <v>2</v>
      </c>
      <c r="L894" s="5" t="s">
        <v>12798</v>
      </c>
      <c r="M894" s="15" t="s">
        <v>91</v>
      </c>
      <c r="N894" s="15" t="s">
        <v>805</v>
      </c>
      <c r="O894" s="15" t="s">
        <v>805</v>
      </c>
      <c r="P894" s="15" t="s">
        <v>805</v>
      </c>
      <c r="Q894" s="15" t="s">
        <v>22807</v>
      </c>
      <c r="R894" s="15" t="s">
        <v>23165</v>
      </c>
      <c r="S894" s="15">
        <v>24500044</v>
      </c>
      <c r="T894" s="15">
        <v>24510853</v>
      </c>
      <c r="U894" s="15" t="s">
        <v>17628</v>
      </c>
      <c r="V894" s="15" t="s">
        <v>9832</v>
      </c>
      <c r="W894" s="4"/>
      <c r="X894" s="4"/>
      <c r="Y894" s="4"/>
      <c r="Z894" s="4" t="s">
        <v>41</v>
      </c>
      <c r="AA894" s="4" t="s">
        <v>292</v>
      </c>
      <c r="AB894" s="25" t="s">
        <v>21118</v>
      </c>
      <c r="AC894" s="25"/>
      <c r="AD894" s="25"/>
    </row>
    <row r="895" spans="1:30" x14ac:dyDescent="0.35">
      <c r="A895" s="15" t="s">
        <v>9798</v>
      </c>
      <c r="B895" s="15" t="s">
        <v>1101</v>
      </c>
      <c r="D895" s="15" t="s">
        <v>2293</v>
      </c>
      <c r="E895" s="15" t="s">
        <v>8809</v>
      </c>
      <c r="F895" s="15" t="s">
        <v>8811</v>
      </c>
      <c r="G895" s="5" t="s">
        <v>15691</v>
      </c>
      <c r="H895" s="5" t="s">
        <v>10</v>
      </c>
      <c r="I895" s="5" t="s">
        <v>44</v>
      </c>
      <c r="J895" s="5" t="s">
        <v>7</v>
      </c>
      <c r="K895" s="5" t="s">
        <v>4</v>
      </c>
      <c r="L895" s="5" t="s">
        <v>12800</v>
      </c>
      <c r="M895" s="15" t="s">
        <v>91</v>
      </c>
      <c r="N895" s="15" t="s">
        <v>805</v>
      </c>
      <c r="O895" s="15" t="s">
        <v>42</v>
      </c>
      <c r="P895" s="15" t="s">
        <v>688</v>
      </c>
      <c r="Q895" s="15" t="s">
        <v>22807</v>
      </c>
      <c r="R895" s="15" t="s">
        <v>18701</v>
      </c>
      <c r="S895" s="15">
        <v>24502116</v>
      </c>
      <c r="T895" s="15">
        <v>24502116</v>
      </c>
      <c r="U895" s="15" t="s">
        <v>17629</v>
      </c>
      <c r="V895" s="15" t="s">
        <v>23166</v>
      </c>
      <c r="W895" s="4"/>
      <c r="X895" s="4" t="s">
        <v>41</v>
      </c>
      <c r="Y895" s="4" t="s">
        <v>8810</v>
      </c>
      <c r="Z895" s="4"/>
      <c r="AB895" s="25"/>
      <c r="AC895" s="25"/>
      <c r="AD895" s="25"/>
    </row>
    <row r="896" spans="1:30" x14ac:dyDescent="0.35">
      <c r="A896" s="15" t="s">
        <v>8809</v>
      </c>
      <c r="B896" s="15" t="s">
        <v>2293</v>
      </c>
      <c r="D896" s="15" t="s">
        <v>7610</v>
      </c>
      <c r="E896" s="15" t="s">
        <v>2616</v>
      </c>
      <c r="F896" s="15" t="s">
        <v>483</v>
      </c>
      <c r="G896" s="5" t="s">
        <v>15691</v>
      </c>
      <c r="H896" s="5" t="s">
        <v>10</v>
      </c>
      <c r="I896" s="5" t="s">
        <v>44</v>
      </c>
      <c r="J896" s="5" t="s">
        <v>7</v>
      </c>
      <c r="K896" s="5" t="s">
        <v>5</v>
      </c>
      <c r="L896" s="5" t="s">
        <v>12801</v>
      </c>
      <c r="M896" s="15" t="s">
        <v>91</v>
      </c>
      <c r="N896" s="15" t="s">
        <v>805</v>
      </c>
      <c r="O896" s="15" t="s">
        <v>21834</v>
      </c>
      <c r="P896" s="15" t="s">
        <v>483</v>
      </c>
      <c r="Q896" s="15" t="s">
        <v>22807</v>
      </c>
      <c r="R896" s="15" t="s">
        <v>23167</v>
      </c>
      <c r="S896" s="15">
        <v>24631045</v>
      </c>
      <c r="T896" s="15">
        <v>24631045</v>
      </c>
      <c r="U896" s="15" t="s">
        <v>19382</v>
      </c>
      <c r="V896" s="15" t="s">
        <v>17630</v>
      </c>
      <c r="W896" s="4"/>
      <c r="X896" s="4" t="s">
        <v>41</v>
      </c>
      <c r="Y896" s="4" t="s">
        <v>2617</v>
      </c>
      <c r="Z896" s="4"/>
      <c r="AB896" s="25"/>
      <c r="AC896" s="25"/>
      <c r="AD896" s="25"/>
    </row>
    <row r="897" spans="1:30" x14ac:dyDescent="0.35">
      <c r="A897" s="15" t="s">
        <v>2511</v>
      </c>
      <c r="B897" s="15" t="s">
        <v>1738</v>
      </c>
      <c r="D897" s="15" t="s">
        <v>2227</v>
      </c>
      <c r="E897" s="15" t="s">
        <v>2618</v>
      </c>
      <c r="F897" s="15" t="s">
        <v>2619</v>
      </c>
      <c r="G897" s="5" t="s">
        <v>15691</v>
      </c>
      <c r="H897" s="5" t="s">
        <v>6</v>
      </c>
      <c r="I897" s="5" t="s">
        <v>44</v>
      </c>
      <c r="J897" s="5" t="s">
        <v>7</v>
      </c>
      <c r="K897" s="5" t="s">
        <v>6</v>
      </c>
      <c r="L897" s="5" t="s">
        <v>12802</v>
      </c>
      <c r="M897" s="15" t="s">
        <v>91</v>
      </c>
      <c r="N897" s="15" t="s">
        <v>805</v>
      </c>
      <c r="O897" s="15" t="s">
        <v>449</v>
      </c>
      <c r="P897" s="15" t="s">
        <v>2619</v>
      </c>
      <c r="Q897" s="15" t="s">
        <v>22807</v>
      </c>
      <c r="R897" s="15" t="s">
        <v>21251</v>
      </c>
      <c r="S897" s="15">
        <v>24503742</v>
      </c>
      <c r="T897" s="15">
        <v>24503742</v>
      </c>
      <c r="U897" s="15" t="s">
        <v>16072</v>
      </c>
      <c r="V897" s="15" t="s">
        <v>23168</v>
      </c>
      <c r="W897" s="4"/>
      <c r="X897" s="4" t="s">
        <v>41</v>
      </c>
      <c r="Y897" s="4" t="s">
        <v>112</v>
      </c>
      <c r="Z897" s="4"/>
      <c r="AB897" s="25"/>
      <c r="AC897" s="25"/>
      <c r="AD897" s="25"/>
    </row>
    <row r="898" spans="1:30" x14ac:dyDescent="0.35">
      <c r="A898" s="15" t="s">
        <v>8233</v>
      </c>
      <c r="B898" s="15" t="s">
        <v>1830</v>
      </c>
      <c r="D898" s="15" t="s">
        <v>1340</v>
      </c>
      <c r="E898" s="15" t="s">
        <v>2620</v>
      </c>
      <c r="F898" s="15" t="s">
        <v>2621</v>
      </c>
      <c r="G898" s="5" t="s">
        <v>15691</v>
      </c>
      <c r="H898" s="5" t="s">
        <v>10</v>
      </c>
      <c r="I898" s="5" t="s">
        <v>44</v>
      </c>
      <c r="J898" s="5" t="s">
        <v>7</v>
      </c>
      <c r="K898" s="5" t="s">
        <v>5</v>
      </c>
      <c r="L898" s="5" t="s">
        <v>12801</v>
      </c>
      <c r="M898" s="15" t="s">
        <v>91</v>
      </c>
      <c r="N898" s="15" t="s">
        <v>805</v>
      </c>
      <c r="O898" s="15" t="s">
        <v>21834</v>
      </c>
      <c r="P898" s="15" t="s">
        <v>483</v>
      </c>
      <c r="Q898" s="15" t="s">
        <v>22807</v>
      </c>
      <c r="R898" s="15" t="s">
        <v>23169</v>
      </c>
      <c r="S898" s="15">
        <v>24634746</v>
      </c>
      <c r="T898" s="15">
        <v>24634746</v>
      </c>
      <c r="U898" s="15" t="s">
        <v>17631</v>
      </c>
      <c r="V898" s="15" t="s">
        <v>1064</v>
      </c>
      <c r="W898" s="4"/>
      <c r="X898" s="4" t="s">
        <v>41</v>
      </c>
      <c r="Y898" s="4" t="s">
        <v>2622</v>
      </c>
      <c r="Z898" s="4"/>
      <c r="AB898" s="25"/>
      <c r="AC898" s="25"/>
      <c r="AD898" s="25"/>
    </row>
    <row r="899" spans="1:30" x14ac:dyDescent="0.35">
      <c r="A899" s="15" t="s">
        <v>2648</v>
      </c>
      <c r="B899" s="15" t="s">
        <v>2437</v>
      </c>
      <c r="D899" s="15" t="s">
        <v>2309</v>
      </c>
      <c r="E899" s="15" t="s">
        <v>2623</v>
      </c>
      <c r="F899" s="15" t="s">
        <v>17302</v>
      </c>
      <c r="G899" s="5" t="s">
        <v>15691</v>
      </c>
      <c r="H899" s="5" t="s">
        <v>7</v>
      </c>
      <c r="I899" s="5" t="s">
        <v>44</v>
      </c>
      <c r="J899" s="5" t="s">
        <v>8</v>
      </c>
      <c r="K899" s="5" t="s">
        <v>3</v>
      </c>
      <c r="L899" s="5" t="s">
        <v>12807</v>
      </c>
      <c r="M899" s="15" t="s">
        <v>91</v>
      </c>
      <c r="N899" s="15" t="s">
        <v>1471</v>
      </c>
      <c r="O899" s="15" t="s">
        <v>1276</v>
      </c>
      <c r="P899" s="15" t="s">
        <v>2624</v>
      </c>
      <c r="Q899" s="15" t="s">
        <v>22807</v>
      </c>
      <c r="R899" s="15" t="s">
        <v>2568</v>
      </c>
      <c r="S899" s="15">
        <v>24533264</v>
      </c>
      <c r="T899" s="15"/>
      <c r="U899" s="15" t="s">
        <v>16073</v>
      </c>
      <c r="V899" s="15" t="s">
        <v>9793</v>
      </c>
      <c r="W899" s="4"/>
      <c r="X899" s="4" t="s">
        <v>41</v>
      </c>
      <c r="Y899" s="4" t="s">
        <v>2625</v>
      </c>
      <c r="Z899" s="4"/>
      <c r="AB899" s="25"/>
      <c r="AC899" s="25"/>
      <c r="AD899" s="25"/>
    </row>
    <row r="900" spans="1:30" x14ac:dyDescent="0.35">
      <c r="A900" s="15" t="s">
        <v>2639</v>
      </c>
      <c r="B900" s="15" t="s">
        <v>2638</v>
      </c>
      <c r="D900" s="15" t="s">
        <v>2182</v>
      </c>
      <c r="E900" s="15" t="s">
        <v>2627</v>
      </c>
      <c r="F900" s="15" t="s">
        <v>2628</v>
      </c>
      <c r="G900" s="5" t="s">
        <v>15691</v>
      </c>
      <c r="H900" s="5" t="s">
        <v>6</v>
      </c>
      <c r="I900" s="5" t="s">
        <v>44</v>
      </c>
      <c r="J900" s="5" t="s">
        <v>7</v>
      </c>
      <c r="K900" s="5" t="s">
        <v>8</v>
      </c>
      <c r="L900" s="5" t="s">
        <v>12804</v>
      </c>
      <c r="M900" s="15" t="s">
        <v>91</v>
      </c>
      <c r="N900" s="15" t="s">
        <v>805</v>
      </c>
      <c r="O900" s="15" t="s">
        <v>461</v>
      </c>
      <c r="P900" s="15" t="s">
        <v>2628</v>
      </c>
      <c r="Q900" s="15" t="s">
        <v>22807</v>
      </c>
      <c r="R900" s="15" t="s">
        <v>13301</v>
      </c>
      <c r="S900" s="15">
        <v>24510319</v>
      </c>
      <c r="T900" s="15">
        <v>24503291</v>
      </c>
      <c r="U900" s="15" t="s">
        <v>16074</v>
      </c>
      <c r="V900" s="15" t="s">
        <v>23170</v>
      </c>
      <c r="W900" s="4"/>
      <c r="X900" s="4" t="s">
        <v>41</v>
      </c>
      <c r="Y900" s="4" t="s">
        <v>2629</v>
      </c>
      <c r="Z900" s="4"/>
      <c r="AB900" s="25"/>
      <c r="AC900" s="25"/>
      <c r="AD900" s="25"/>
    </row>
    <row r="901" spans="1:30" x14ac:dyDescent="0.35">
      <c r="A901" s="15" t="s">
        <v>2587</v>
      </c>
      <c r="B901" s="15" t="s">
        <v>2586</v>
      </c>
      <c r="D901" s="15" t="s">
        <v>2631</v>
      </c>
      <c r="E901" s="15" t="s">
        <v>2632</v>
      </c>
      <c r="F901" s="15" t="s">
        <v>8815</v>
      </c>
      <c r="G901" s="5" t="s">
        <v>15691</v>
      </c>
      <c r="H901" s="5" t="s">
        <v>6</v>
      </c>
      <c r="I901" s="5" t="s">
        <v>44</v>
      </c>
      <c r="J901" s="5" t="s">
        <v>7</v>
      </c>
      <c r="K901" s="5" t="s">
        <v>3</v>
      </c>
      <c r="L901" s="5" t="s">
        <v>12799</v>
      </c>
      <c r="M901" s="15" t="s">
        <v>91</v>
      </c>
      <c r="N901" s="15" t="s">
        <v>805</v>
      </c>
      <c r="O901" s="15" t="s">
        <v>59</v>
      </c>
      <c r="P901" s="15" t="s">
        <v>2633</v>
      </c>
      <c r="Q901" s="15" t="s">
        <v>22807</v>
      </c>
      <c r="R901" s="15" t="s">
        <v>19269</v>
      </c>
      <c r="S901" s="15">
        <v>24512590</v>
      </c>
      <c r="T901" s="15">
        <v>24512590</v>
      </c>
      <c r="U901" s="15" t="s">
        <v>21958</v>
      </c>
      <c r="V901" s="15" t="s">
        <v>17632</v>
      </c>
      <c r="W901" s="4"/>
      <c r="X901" s="4" t="s">
        <v>41</v>
      </c>
      <c r="Y901" s="4" t="s">
        <v>2634</v>
      </c>
      <c r="Z901" s="4"/>
      <c r="AB901" s="25"/>
      <c r="AC901" s="25"/>
      <c r="AD901" s="25"/>
    </row>
    <row r="902" spans="1:30" x14ac:dyDescent="0.35">
      <c r="A902" s="15" t="s">
        <v>8235</v>
      </c>
      <c r="B902" s="15" t="s">
        <v>8236</v>
      </c>
      <c r="D902" s="15" t="s">
        <v>2635</v>
      </c>
      <c r="E902" s="15" t="s">
        <v>2636</v>
      </c>
      <c r="F902" s="15" t="s">
        <v>518</v>
      </c>
      <c r="G902" s="5" t="s">
        <v>15691</v>
      </c>
      <c r="H902" s="5" t="s">
        <v>6</v>
      </c>
      <c r="I902" s="5" t="s">
        <v>44</v>
      </c>
      <c r="J902" s="5" t="s">
        <v>7</v>
      </c>
      <c r="K902" s="5" t="s">
        <v>8</v>
      </c>
      <c r="L902" s="5" t="s">
        <v>12804</v>
      </c>
      <c r="M902" s="15" t="s">
        <v>91</v>
      </c>
      <c r="N902" s="15" t="s">
        <v>805</v>
      </c>
      <c r="O902" s="15" t="s">
        <v>461</v>
      </c>
      <c r="P902" s="15" t="s">
        <v>518</v>
      </c>
      <c r="Q902" s="15" t="s">
        <v>22807</v>
      </c>
      <c r="R902" s="15" t="s">
        <v>20380</v>
      </c>
      <c r="S902" s="15">
        <v>24510655</v>
      </c>
      <c r="T902" s="15">
        <v>24510317</v>
      </c>
      <c r="U902" s="15" t="s">
        <v>21253</v>
      </c>
      <c r="V902" s="15" t="s">
        <v>23171</v>
      </c>
      <c r="W902" s="4"/>
      <c r="X902" s="4" t="s">
        <v>41</v>
      </c>
      <c r="Y902" s="4" t="s">
        <v>2637</v>
      </c>
      <c r="Z902" s="4"/>
      <c r="AB902" s="25" t="s">
        <v>21118</v>
      </c>
      <c r="AC902" s="25"/>
      <c r="AD902" s="25"/>
    </row>
    <row r="903" spans="1:30" x14ac:dyDescent="0.35">
      <c r="A903" s="15" t="s">
        <v>2529</v>
      </c>
      <c r="B903" s="15" t="s">
        <v>7087</v>
      </c>
      <c r="D903" s="15" t="s">
        <v>2638</v>
      </c>
      <c r="E903" s="15" t="s">
        <v>2639</v>
      </c>
      <c r="F903" s="15" t="s">
        <v>17303</v>
      </c>
      <c r="G903" s="5" t="s">
        <v>15691</v>
      </c>
      <c r="H903" s="5" t="s">
        <v>7</v>
      </c>
      <c r="I903" s="5" t="s">
        <v>44</v>
      </c>
      <c r="J903" s="5" t="s">
        <v>8</v>
      </c>
      <c r="K903" s="5" t="s">
        <v>6</v>
      </c>
      <c r="L903" s="5" t="s">
        <v>12810</v>
      </c>
      <c r="M903" s="15" t="s">
        <v>91</v>
      </c>
      <c r="N903" s="15" t="s">
        <v>1471</v>
      </c>
      <c r="O903" s="15" t="s">
        <v>2599</v>
      </c>
      <c r="P903" s="15" t="s">
        <v>2599</v>
      </c>
      <c r="Q903" s="15" t="s">
        <v>22807</v>
      </c>
      <c r="R903" s="15" t="s">
        <v>18703</v>
      </c>
      <c r="S903" s="15">
        <v>24520637</v>
      </c>
      <c r="T903" s="15"/>
      <c r="U903" s="15" t="s">
        <v>16075</v>
      </c>
      <c r="V903" s="15" t="s">
        <v>23172</v>
      </c>
      <c r="W903" s="4"/>
      <c r="X903" s="4" t="s">
        <v>41</v>
      </c>
      <c r="Y903" s="4" t="s">
        <v>1201</v>
      </c>
      <c r="Z903" s="4"/>
      <c r="AB903" s="25"/>
      <c r="AC903" s="25"/>
      <c r="AD903" s="25"/>
    </row>
    <row r="904" spans="1:30" x14ac:dyDescent="0.35">
      <c r="A904" s="15" t="s">
        <v>9802</v>
      </c>
      <c r="B904" s="15" t="s">
        <v>8110</v>
      </c>
      <c r="D904" s="15" t="s">
        <v>2641</v>
      </c>
      <c r="E904" s="15" t="s">
        <v>2642</v>
      </c>
      <c r="F904" s="15" t="s">
        <v>2643</v>
      </c>
      <c r="G904" s="5" t="s">
        <v>15691</v>
      </c>
      <c r="H904" s="5" t="s">
        <v>6</v>
      </c>
      <c r="I904" s="5" t="s">
        <v>44</v>
      </c>
      <c r="J904" s="5" t="s">
        <v>7</v>
      </c>
      <c r="K904" s="5" t="s">
        <v>3</v>
      </c>
      <c r="L904" s="5" t="s">
        <v>12799</v>
      </c>
      <c r="M904" s="15" t="s">
        <v>91</v>
      </c>
      <c r="N904" s="15" t="s">
        <v>805</v>
      </c>
      <c r="O904" s="15" t="s">
        <v>59</v>
      </c>
      <c r="P904" s="15" t="s">
        <v>2643</v>
      </c>
      <c r="Q904" s="15" t="s">
        <v>22807</v>
      </c>
      <c r="R904" s="15" t="s">
        <v>17085</v>
      </c>
      <c r="S904" s="15">
        <v>24510560</v>
      </c>
      <c r="T904" s="15">
        <v>24505685</v>
      </c>
      <c r="U904" s="15" t="s">
        <v>16076</v>
      </c>
      <c r="V904" s="15" t="s">
        <v>484</v>
      </c>
      <c r="W904" s="4"/>
      <c r="X904" s="4" t="s">
        <v>41</v>
      </c>
      <c r="Y904" s="4" t="s">
        <v>2644</v>
      </c>
      <c r="Z904" s="4"/>
      <c r="AB904" s="25"/>
      <c r="AC904" s="25"/>
      <c r="AD904" s="25"/>
    </row>
    <row r="905" spans="1:30" x14ac:dyDescent="0.35">
      <c r="A905" s="15" t="s">
        <v>9804</v>
      </c>
      <c r="B905" s="15" t="s">
        <v>1919</v>
      </c>
      <c r="D905" s="15" t="s">
        <v>7428</v>
      </c>
      <c r="E905" s="15" t="s">
        <v>2646</v>
      </c>
      <c r="F905" s="15" t="s">
        <v>17304</v>
      </c>
      <c r="G905" s="5" t="s">
        <v>15691</v>
      </c>
      <c r="H905" s="5" t="s">
        <v>6</v>
      </c>
      <c r="I905" s="5" t="s">
        <v>44</v>
      </c>
      <c r="J905" s="5" t="s">
        <v>7</v>
      </c>
      <c r="K905" s="5" t="s">
        <v>3</v>
      </c>
      <c r="L905" s="5" t="s">
        <v>12799</v>
      </c>
      <c r="M905" s="15" t="s">
        <v>91</v>
      </c>
      <c r="N905" s="15" t="s">
        <v>805</v>
      </c>
      <c r="O905" s="15" t="s">
        <v>59</v>
      </c>
      <c r="P905" s="15" t="s">
        <v>59</v>
      </c>
      <c r="Q905" s="15" t="s">
        <v>22807</v>
      </c>
      <c r="R905" s="15" t="s">
        <v>17633</v>
      </c>
      <c r="S905" s="15">
        <v>24510570</v>
      </c>
      <c r="T905" s="15">
        <v>22018952</v>
      </c>
      <c r="U905" s="15" t="s">
        <v>16077</v>
      </c>
      <c r="V905" s="15" t="s">
        <v>13302</v>
      </c>
      <c r="W905" s="4"/>
      <c r="X905" s="4" t="s">
        <v>41</v>
      </c>
      <c r="Y905" s="4" t="s">
        <v>2626</v>
      </c>
      <c r="Z905" s="4"/>
      <c r="AB905" s="25"/>
      <c r="AC905" s="25"/>
      <c r="AD905" s="25"/>
    </row>
    <row r="906" spans="1:30" x14ac:dyDescent="0.35">
      <c r="A906" s="15" t="s">
        <v>9807</v>
      </c>
      <c r="B906" s="15" t="s">
        <v>2713</v>
      </c>
      <c r="D906" s="15" t="s">
        <v>2437</v>
      </c>
      <c r="E906" s="15" t="s">
        <v>2648</v>
      </c>
      <c r="F906" s="15" t="s">
        <v>250</v>
      </c>
      <c r="G906" s="5" t="s">
        <v>15691</v>
      </c>
      <c r="H906" s="5" t="s">
        <v>7</v>
      </c>
      <c r="I906" s="5" t="s">
        <v>44</v>
      </c>
      <c r="J906" s="5" t="s">
        <v>8</v>
      </c>
      <c r="K906" s="5" t="s">
        <v>3</v>
      </c>
      <c r="L906" s="5" t="s">
        <v>12807</v>
      </c>
      <c r="M906" s="15" t="s">
        <v>91</v>
      </c>
      <c r="N906" s="15" t="s">
        <v>1471</v>
      </c>
      <c r="O906" s="15" t="s">
        <v>1276</v>
      </c>
      <c r="P906" s="15" t="s">
        <v>2649</v>
      </c>
      <c r="Q906" s="15" t="s">
        <v>22807</v>
      </c>
      <c r="R906" s="15" t="s">
        <v>20001</v>
      </c>
      <c r="S906" s="15">
        <v>24532971</v>
      </c>
      <c r="T906" s="15">
        <v>24532971</v>
      </c>
      <c r="U906" s="15" t="s">
        <v>16078</v>
      </c>
      <c r="V906" s="15" t="s">
        <v>23173</v>
      </c>
      <c r="W906" s="4"/>
      <c r="X906" s="4" t="s">
        <v>41</v>
      </c>
      <c r="Y906" s="4" t="s">
        <v>1195</v>
      </c>
      <c r="Z906" s="4"/>
      <c r="AB906" s="25"/>
      <c r="AC906" s="25"/>
      <c r="AD906" s="25"/>
    </row>
    <row r="907" spans="1:30" x14ac:dyDescent="0.35">
      <c r="A907" s="15" t="s">
        <v>8237</v>
      </c>
      <c r="B907" s="15" t="s">
        <v>1771</v>
      </c>
      <c r="D907" s="15" t="s">
        <v>2650</v>
      </c>
      <c r="E907" s="15" t="s">
        <v>2651</v>
      </c>
      <c r="F907" s="15" t="s">
        <v>17305</v>
      </c>
      <c r="G907" s="5" t="s">
        <v>15691</v>
      </c>
      <c r="H907" s="5" t="s">
        <v>10</v>
      </c>
      <c r="I907" s="5" t="s">
        <v>44</v>
      </c>
      <c r="J907" s="5" t="s">
        <v>7</v>
      </c>
      <c r="K907" s="5" t="s">
        <v>10</v>
      </c>
      <c r="L907" s="5" t="s">
        <v>12805</v>
      </c>
      <c r="M907" s="15" t="s">
        <v>91</v>
      </c>
      <c r="N907" s="15" t="s">
        <v>805</v>
      </c>
      <c r="O907" s="15" t="s">
        <v>2602</v>
      </c>
      <c r="P907" s="15" t="s">
        <v>251</v>
      </c>
      <c r="Q907" s="15" t="s">
        <v>22807</v>
      </c>
      <c r="R907" s="15" t="s">
        <v>3026</v>
      </c>
      <c r="S907" s="15">
        <v>24511838</v>
      </c>
      <c r="T907" s="15">
        <v>24511838</v>
      </c>
      <c r="U907" s="15" t="s">
        <v>16079</v>
      </c>
      <c r="V907" s="15" t="s">
        <v>23174</v>
      </c>
      <c r="W907" s="4"/>
      <c r="X907" s="4" t="s">
        <v>41</v>
      </c>
      <c r="Y907" s="4" t="s">
        <v>1227</v>
      </c>
      <c r="Z907" s="4"/>
      <c r="AB907" s="25" t="s">
        <v>21118</v>
      </c>
      <c r="AC907" s="25"/>
      <c r="AD907" s="25"/>
    </row>
    <row r="908" spans="1:30" x14ac:dyDescent="0.35">
      <c r="A908" s="15" t="s">
        <v>2454</v>
      </c>
      <c r="B908" s="15" t="s">
        <v>1069</v>
      </c>
      <c r="D908" s="15" t="s">
        <v>807</v>
      </c>
      <c r="E908" s="15" t="s">
        <v>2652</v>
      </c>
      <c r="F908" s="15" t="s">
        <v>272</v>
      </c>
      <c r="G908" s="5" t="s">
        <v>15691</v>
      </c>
      <c r="H908" s="5" t="s">
        <v>7</v>
      </c>
      <c r="I908" s="5" t="s">
        <v>44</v>
      </c>
      <c r="J908" s="5" t="s">
        <v>8</v>
      </c>
      <c r="K908" s="5" t="s">
        <v>6</v>
      </c>
      <c r="L908" s="5" t="s">
        <v>12810</v>
      </c>
      <c r="M908" s="15" t="s">
        <v>91</v>
      </c>
      <c r="N908" s="15" t="s">
        <v>1471</v>
      </c>
      <c r="O908" s="15" t="s">
        <v>2599</v>
      </c>
      <c r="P908" s="15" t="s">
        <v>272</v>
      </c>
      <c r="Q908" s="15" t="s">
        <v>22807</v>
      </c>
      <c r="R908" s="15" t="s">
        <v>23175</v>
      </c>
      <c r="S908" s="15">
        <v>24532100</v>
      </c>
      <c r="T908" s="15">
        <v>24532100</v>
      </c>
      <c r="U908" s="15" t="s">
        <v>17634</v>
      </c>
      <c r="V908" s="15" t="s">
        <v>17635</v>
      </c>
      <c r="W908" s="4"/>
      <c r="X908" s="4" t="s">
        <v>41</v>
      </c>
      <c r="Y908" s="4" t="s">
        <v>2653</v>
      </c>
      <c r="Z908" s="4"/>
      <c r="AB908" s="25"/>
      <c r="AC908" s="25"/>
      <c r="AD908" s="25"/>
    </row>
    <row r="909" spans="1:30" x14ac:dyDescent="0.35">
      <c r="A909" s="15" t="s">
        <v>6658</v>
      </c>
      <c r="B909" s="15" t="s">
        <v>7489</v>
      </c>
      <c r="D909" s="15" t="s">
        <v>8750</v>
      </c>
      <c r="E909" s="15" t="s">
        <v>2655</v>
      </c>
      <c r="F909" s="15" t="s">
        <v>2105</v>
      </c>
      <c r="G909" s="5" t="s">
        <v>15691</v>
      </c>
      <c r="H909" s="5" t="s">
        <v>7</v>
      </c>
      <c r="I909" s="5" t="s">
        <v>44</v>
      </c>
      <c r="J909" s="5" t="s">
        <v>8</v>
      </c>
      <c r="K909" s="5" t="s">
        <v>7</v>
      </c>
      <c r="L909" s="5" t="s">
        <v>12811</v>
      </c>
      <c r="M909" s="15" t="s">
        <v>91</v>
      </c>
      <c r="N909" s="15" t="s">
        <v>1471</v>
      </c>
      <c r="O909" s="15" t="s">
        <v>2656</v>
      </c>
      <c r="P909" s="15" t="s">
        <v>2656</v>
      </c>
      <c r="Q909" s="15" t="s">
        <v>22807</v>
      </c>
      <c r="R909" s="15" t="s">
        <v>17636</v>
      </c>
      <c r="S909" s="15">
        <v>24530917</v>
      </c>
      <c r="T909" s="15">
        <v>24530917</v>
      </c>
      <c r="U909" s="15" t="s">
        <v>16080</v>
      </c>
      <c r="V909" s="15" t="s">
        <v>23176</v>
      </c>
      <c r="W909" s="4"/>
      <c r="X909" s="4" t="s">
        <v>41</v>
      </c>
      <c r="Y909" s="4" t="s">
        <v>856</v>
      </c>
      <c r="Z909" s="4"/>
      <c r="AB909" s="25"/>
      <c r="AC909" s="25"/>
      <c r="AD909" s="25"/>
    </row>
    <row r="910" spans="1:30" x14ac:dyDescent="0.35">
      <c r="A910" s="15" t="s">
        <v>2492</v>
      </c>
      <c r="B910" s="15" t="s">
        <v>2491</v>
      </c>
      <c r="D910" s="15" t="s">
        <v>2658</v>
      </c>
      <c r="E910" s="15" t="s">
        <v>2659</v>
      </c>
      <c r="F910" s="15" t="s">
        <v>2660</v>
      </c>
      <c r="G910" s="5" t="s">
        <v>15691</v>
      </c>
      <c r="H910" s="5" t="s">
        <v>7</v>
      </c>
      <c r="I910" s="5" t="s">
        <v>44</v>
      </c>
      <c r="J910" s="5" t="s">
        <v>8</v>
      </c>
      <c r="K910" s="5" t="s">
        <v>3</v>
      </c>
      <c r="L910" s="5" t="s">
        <v>12807</v>
      </c>
      <c r="M910" s="15" t="s">
        <v>91</v>
      </c>
      <c r="N910" s="15" t="s">
        <v>1471</v>
      </c>
      <c r="O910" s="15" t="s">
        <v>1276</v>
      </c>
      <c r="P910" s="15" t="s">
        <v>1276</v>
      </c>
      <c r="Q910" s="15" t="s">
        <v>22807</v>
      </c>
      <c r="R910" s="15" t="s">
        <v>9833</v>
      </c>
      <c r="S910" s="15">
        <v>24531586</v>
      </c>
      <c r="T910" s="15">
        <v>24531586</v>
      </c>
      <c r="U910" s="15" t="s">
        <v>19383</v>
      </c>
      <c r="V910" s="15" t="s">
        <v>23177</v>
      </c>
      <c r="W910" s="4"/>
      <c r="X910" s="4" t="s">
        <v>41</v>
      </c>
      <c r="Y910" s="4" t="s">
        <v>1220</v>
      </c>
      <c r="Z910" s="4"/>
      <c r="AB910" s="25"/>
      <c r="AC910" s="25"/>
      <c r="AD910" s="25"/>
    </row>
    <row r="911" spans="1:30" x14ac:dyDescent="0.35">
      <c r="A911" s="15" t="s">
        <v>803</v>
      </c>
      <c r="B911" s="15" t="s">
        <v>802</v>
      </c>
      <c r="D911" s="15" t="s">
        <v>2662</v>
      </c>
      <c r="E911" s="15" t="s">
        <v>2663</v>
      </c>
      <c r="F911" s="15" t="s">
        <v>2664</v>
      </c>
      <c r="G911" s="5" t="s">
        <v>15691</v>
      </c>
      <c r="H911" s="5" t="s">
        <v>7</v>
      </c>
      <c r="I911" s="5" t="s">
        <v>44</v>
      </c>
      <c r="J911" s="5" t="s">
        <v>8</v>
      </c>
      <c r="K911" s="5" t="s">
        <v>3</v>
      </c>
      <c r="L911" s="5" t="s">
        <v>12807</v>
      </c>
      <c r="M911" s="15" t="s">
        <v>91</v>
      </c>
      <c r="N911" s="15" t="s">
        <v>1471</v>
      </c>
      <c r="O911" s="15" t="s">
        <v>1276</v>
      </c>
      <c r="P911" s="15" t="s">
        <v>17306</v>
      </c>
      <c r="Q911" s="15" t="s">
        <v>22807</v>
      </c>
      <c r="R911" s="15" t="s">
        <v>17637</v>
      </c>
      <c r="S911" s="15">
        <v>24533140</v>
      </c>
      <c r="T911" s="15">
        <v>24533140</v>
      </c>
      <c r="U911" s="15" t="s">
        <v>16081</v>
      </c>
      <c r="V911" s="15" t="s">
        <v>17638</v>
      </c>
      <c r="W911" s="4"/>
      <c r="X911" s="4" t="s">
        <v>41</v>
      </c>
      <c r="Y911" s="4" t="s">
        <v>1222</v>
      </c>
      <c r="Z911" s="4"/>
      <c r="AB911" s="25"/>
      <c r="AC911" s="25"/>
      <c r="AD911" s="25"/>
    </row>
    <row r="912" spans="1:30" x14ac:dyDescent="0.35">
      <c r="A912" s="15" t="s">
        <v>2636</v>
      </c>
      <c r="B912" s="15" t="s">
        <v>2635</v>
      </c>
      <c r="D912" s="15" t="s">
        <v>2666</v>
      </c>
      <c r="E912" s="15" t="s">
        <v>2667</v>
      </c>
      <c r="F912" s="15" t="s">
        <v>17307</v>
      </c>
      <c r="G912" s="5" t="s">
        <v>15691</v>
      </c>
      <c r="H912" s="5" t="s">
        <v>7</v>
      </c>
      <c r="I912" s="5" t="s">
        <v>44</v>
      </c>
      <c r="J912" s="5" t="s">
        <v>8</v>
      </c>
      <c r="K912" s="5" t="s">
        <v>5</v>
      </c>
      <c r="L912" s="5" t="s">
        <v>12809</v>
      </c>
      <c r="M912" s="15" t="s">
        <v>91</v>
      </c>
      <c r="N912" s="15" t="s">
        <v>1471</v>
      </c>
      <c r="O912" s="15" t="s">
        <v>649</v>
      </c>
      <c r="P912" s="15" t="s">
        <v>649</v>
      </c>
      <c r="Q912" s="15" t="s">
        <v>22807</v>
      </c>
      <c r="R912" s="15" t="s">
        <v>23178</v>
      </c>
      <c r="S912" s="15">
        <v>24531286</v>
      </c>
      <c r="T912" s="15">
        <v>24531286</v>
      </c>
      <c r="U912" s="15" t="s">
        <v>16082</v>
      </c>
      <c r="V912" s="15" t="s">
        <v>23179</v>
      </c>
      <c r="W912" s="4"/>
      <c r="X912" s="4" t="s">
        <v>41</v>
      </c>
      <c r="Y912" s="4" t="s">
        <v>1224</v>
      </c>
      <c r="Z912" s="4"/>
      <c r="AB912" s="25"/>
      <c r="AC912" s="25"/>
      <c r="AD912" s="25"/>
    </row>
    <row r="913" spans="1:30" x14ac:dyDescent="0.35">
      <c r="A913" s="15" t="s">
        <v>9811</v>
      </c>
      <c r="B913" s="15" t="s">
        <v>57</v>
      </c>
      <c r="D913" s="15" t="s">
        <v>2668</v>
      </c>
      <c r="E913" s="15" t="s">
        <v>2669</v>
      </c>
      <c r="F913" s="15" t="s">
        <v>2056</v>
      </c>
      <c r="G913" s="5" t="s">
        <v>15691</v>
      </c>
      <c r="H913" s="5" t="s">
        <v>7</v>
      </c>
      <c r="I913" s="5" t="s">
        <v>44</v>
      </c>
      <c r="J913" s="5" t="s">
        <v>8</v>
      </c>
      <c r="K913" s="5" t="s">
        <v>8</v>
      </c>
      <c r="L913" s="5" t="s">
        <v>12812</v>
      </c>
      <c r="M913" s="15" t="s">
        <v>91</v>
      </c>
      <c r="N913" s="15" t="s">
        <v>1471</v>
      </c>
      <c r="O913" s="15" t="s">
        <v>22784</v>
      </c>
      <c r="P913" s="15" t="s">
        <v>2670</v>
      </c>
      <c r="Q913" s="15" t="s">
        <v>22807</v>
      </c>
      <c r="R913" s="15" t="s">
        <v>2441</v>
      </c>
      <c r="S913" s="15">
        <v>24531486</v>
      </c>
      <c r="T913" s="15">
        <v>24531486</v>
      </c>
      <c r="U913" s="15" t="s">
        <v>17639</v>
      </c>
      <c r="V913" s="15" t="s">
        <v>8812</v>
      </c>
      <c r="W913" s="4"/>
      <c r="X913" s="4" t="s">
        <v>41</v>
      </c>
      <c r="Y913" s="4" t="s">
        <v>1206</v>
      </c>
      <c r="Z913" s="4"/>
      <c r="AB913" s="25" t="s">
        <v>21118</v>
      </c>
      <c r="AC913" s="25"/>
      <c r="AD913" s="25"/>
    </row>
    <row r="914" spans="1:30" x14ac:dyDescent="0.35">
      <c r="A914" s="15" t="s">
        <v>2514</v>
      </c>
      <c r="B914" s="15" t="s">
        <v>1781</v>
      </c>
      <c r="D914" s="15" t="s">
        <v>2671</v>
      </c>
      <c r="E914" s="15" t="s">
        <v>2672</v>
      </c>
      <c r="F914" s="15" t="s">
        <v>17308</v>
      </c>
      <c r="G914" s="5" t="s">
        <v>15691</v>
      </c>
      <c r="H914" s="5" t="s">
        <v>7</v>
      </c>
      <c r="I914" s="5" t="s">
        <v>44</v>
      </c>
      <c r="J914" s="5" t="s">
        <v>8</v>
      </c>
      <c r="K914" s="5" t="s">
        <v>4</v>
      </c>
      <c r="L914" s="5" t="s">
        <v>12808</v>
      </c>
      <c r="M914" s="15" t="s">
        <v>91</v>
      </c>
      <c r="N914" s="15" t="s">
        <v>1471</v>
      </c>
      <c r="O914" s="15" t="s">
        <v>1670</v>
      </c>
      <c r="P914" s="15" t="s">
        <v>1670</v>
      </c>
      <c r="Q914" s="15" t="s">
        <v>22807</v>
      </c>
      <c r="R914" s="15" t="s">
        <v>23180</v>
      </c>
      <c r="S914" s="15">
        <v>24520190</v>
      </c>
      <c r="T914" s="15">
        <v>24520190</v>
      </c>
      <c r="U914" s="15" t="s">
        <v>16083</v>
      </c>
      <c r="V914" s="15" t="s">
        <v>23181</v>
      </c>
      <c r="W914" s="4"/>
      <c r="X914" s="4" t="s">
        <v>41</v>
      </c>
      <c r="Y914" s="4" t="s">
        <v>1212</v>
      </c>
      <c r="Z914" s="4"/>
      <c r="AB914" s="25"/>
      <c r="AC914" s="25"/>
      <c r="AD914" s="25"/>
    </row>
    <row r="915" spans="1:30" x14ac:dyDescent="0.35">
      <c r="A915" s="15" t="s">
        <v>2669</v>
      </c>
      <c r="B915" s="15" t="s">
        <v>2668</v>
      </c>
      <c r="D915" s="15" t="s">
        <v>2673</v>
      </c>
      <c r="E915" s="15" t="s">
        <v>9826</v>
      </c>
      <c r="F915" s="15" t="s">
        <v>17309</v>
      </c>
      <c r="G915" s="5" t="s">
        <v>15691</v>
      </c>
      <c r="H915" s="5" t="s">
        <v>7</v>
      </c>
      <c r="I915" s="5" t="s">
        <v>44</v>
      </c>
      <c r="J915" s="5" t="s">
        <v>8</v>
      </c>
      <c r="K915" s="5" t="s">
        <v>2</v>
      </c>
      <c r="L915" s="5" t="s">
        <v>12806</v>
      </c>
      <c r="M915" s="15" t="s">
        <v>91</v>
      </c>
      <c r="N915" s="15" t="s">
        <v>1471</v>
      </c>
      <c r="O915" s="15" t="s">
        <v>1471</v>
      </c>
      <c r="P915" s="15" t="s">
        <v>1471</v>
      </c>
      <c r="Q915" s="15" t="s">
        <v>22807</v>
      </c>
      <c r="R915" s="15" t="s">
        <v>16448</v>
      </c>
      <c r="S915" s="15">
        <v>24533686</v>
      </c>
      <c r="T915" s="15">
        <v>24533686</v>
      </c>
      <c r="U915" s="15" t="s">
        <v>16084</v>
      </c>
      <c r="V915" s="15" t="s">
        <v>23182</v>
      </c>
      <c r="W915" s="4"/>
      <c r="X915" s="4"/>
      <c r="Y915" s="4"/>
      <c r="Z915" s="4" t="s">
        <v>41</v>
      </c>
      <c r="AA915" s="4" t="s">
        <v>362</v>
      </c>
      <c r="AB915" s="25" t="s">
        <v>21118</v>
      </c>
      <c r="AC915" s="25"/>
      <c r="AD915" s="25"/>
    </row>
    <row r="916" spans="1:30" x14ac:dyDescent="0.35">
      <c r="A916" s="15" t="s">
        <v>9813</v>
      </c>
      <c r="B916" s="15" t="s">
        <v>2483</v>
      </c>
      <c r="D916" s="15" t="s">
        <v>2674</v>
      </c>
      <c r="E916" s="15" t="s">
        <v>2675</v>
      </c>
      <c r="F916" s="15" t="s">
        <v>255</v>
      </c>
      <c r="G916" s="5" t="s">
        <v>15691</v>
      </c>
      <c r="H916" s="5" t="s">
        <v>6</v>
      </c>
      <c r="I916" s="5" t="s">
        <v>44</v>
      </c>
      <c r="J916" s="5" t="s">
        <v>7</v>
      </c>
      <c r="K916" s="5" t="s">
        <v>8</v>
      </c>
      <c r="L916" s="5" t="s">
        <v>12804</v>
      </c>
      <c r="M916" s="15" t="s">
        <v>91</v>
      </c>
      <c r="N916" s="15" t="s">
        <v>805</v>
      </c>
      <c r="O916" s="15" t="s">
        <v>461</v>
      </c>
      <c r="P916" s="15" t="s">
        <v>255</v>
      </c>
      <c r="Q916" s="15" t="s">
        <v>22807</v>
      </c>
      <c r="R916" s="15" t="s">
        <v>23183</v>
      </c>
      <c r="S916" s="15">
        <v>24506017</v>
      </c>
      <c r="T916" s="15">
        <v>24506017</v>
      </c>
      <c r="U916" s="15" t="s">
        <v>17640</v>
      </c>
      <c r="V916" s="15" t="s">
        <v>23184</v>
      </c>
      <c r="W916" s="4"/>
      <c r="X916" s="4" t="s">
        <v>41</v>
      </c>
      <c r="Y916" s="4" t="s">
        <v>2676</v>
      </c>
      <c r="Z916" s="4"/>
      <c r="AB916" s="25"/>
      <c r="AC916" s="25"/>
      <c r="AD916" s="25"/>
    </row>
    <row r="917" spans="1:30" x14ac:dyDescent="0.35">
      <c r="A917" s="15" t="s">
        <v>2686</v>
      </c>
      <c r="B917" s="15" t="s">
        <v>2685</v>
      </c>
      <c r="D917" s="15" t="s">
        <v>2677</v>
      </c>
      <c r="E917" s="15" t="s">
        <v>2678</v>
      </c>
      <c r="F917" s="15" t="s">
        <v>2679</v>
      </c>
      <c r="G917" s="5" t="s">
        <v>15691</v>
      </c>
      <c r="H917" s="5" t="s">
        <v>8</v>
      </c>
      <c r="I917" s="5" t="s">
        <v>44</v>
      </c>
      <c r="J917" s="5" t="s">
        <v>16</v>
      </c>
      <c r="K917" s="5" t="s">
        <v>8</v>
      </c>
      <c r="L917" s="5" t="s">
        <v>12842</v>
      </c>
      <c r="M917" s="15" t="s">
        <v>91</v>
      </c>
      <c r="N917" s="15" t="s">
        <v>1772</v>
      </c>
      <c r="O917" s="15" t="s">
        <v>21959</v>
      </c>
      <c r="P917" s="15" t="s">
        <v>79</v>
      </c>
      <c r="Q917" s="15" t="s">
        <v>22807</v>
      </c>
      <c r="R917" s="15" t="s">
        <v>23185</v>
      </c>
      <c r="S917" s="15">
        <v>24632955</v>
      </c>
      <c r="T917" s="15">
        <v>24634612</v>
      </c>
      <c r="U917" s="15" t="s">
        <v>16085</v>
      </c>
      <c r="V917" s="15" t="s">
        <v>9791</v>
      </c>
      <c r="W917" s="4"/>
      <c r="X917" s="4" t="s">
        <v>41</v>
      </c>
      <c r="Y917" s="4" t="s">
        <v>2680</v>
      </c>
      <c r="Z917" s="4"/>
      <c r="AB917" s="25"/>
      <c r="AC917" s="25"/>
      <c r="AD917" s="25"/>
    </row>
    <row r="918" spans="1:30" x14ac:dyDescent="0.35">
      <c r="A918" s="15" t="s">
        <v>2461</v>
      </c>
      <c r="B918" s="15" t="s">
        <v>2460</v>
      </c>
      <c r="D918" s="15" t="s">
        <v>7094</v>
      </c>
      <c r="E918" s="15" t="s">
        <v>2682</v>
      </c>
      <c r="F918" s="15" t="s">
        <v>2683</v>
      </c>
      <c r="G918" s="5" t="s">
        <v>15691</v>
      </c>
      <c r="H918" s="5" t="s">
        <v>8</v>
      </c>
      <c r="I918" s="5" t="s">
        <v>44</v>
      </c>
      <c r="J918" s="5" t="s">
        <v>16</v>
      </c>
      <c r="K918" s="5" t="s">
        <v>4</v>
      </c>
      <c r="L918" s="5" t="s">
        <v>12838</v>
      </c>
      <c r="M918" s="15" t="s">
        <v>91</v>
      </c>
      <c r="N918" s="15" t="s">
        <v>1772</v>
      </c>
      <c r="O918" s="15" t="s">
        <v>21960</v>
      </c>
      <c r="P918" s="15" t="s">
        <v>2684</v>
      </c>
      <c r="Q918" s="15" t="s">
        <v>22807</v>
      </c>
      <c r="R918" s="15" t="s">
        <v>16071</v>
      </c>
      <c r="S918" s="15">
        <v>24634686</v>
      </c>
      <c r="T918" s="15">
        <v>24632745</v>
      </c>
      <c r="U918" s="15" t="s">
        <v>19384</v>
      </c>
      <c r="V918" s="15" t="s">
        <v>23186</v>
      </c>
      <c r="W918" s="4"/>
      <c r="X918" s="4" t="s">
        <v>41</v>
      </c>
      <c r="Y918" s="4" t="s">
        <v>253</v>
      </c>
      <c r="Z918" s="4"/>
      <c r="AB918" s="25"/>
      <c r="AC918" s="25"/>
      <c r="AD918" s="25"/>
    </row>
    <row r="919" spans="1:30" x14ac:dyDescent="0.35">
      <c r="A919" s="15" t="s">
        <v>2413</v>
      </c>
      <c r="B919" s="15" t="s">
        <v>7083</v>
      </c>
      <c r="D919" s="15" t="s">
        <v>2685</v>
      </c>
      <c r="E919" s="15" t="s">
        <v>2686</v>
      </c>
      <c r="F919" s="15" t="s">
        <v>17310</v>
      </c>
      <c r="G919" s="5" t="s">
        <v>15691</v>
      </c>
      <c r="H919" s="5" t="s">
        <v>8</v>
      </c>
      <c r="I919" s="5" t="s">
        <v>44</v>
      </c>
      <c r="J919" s="5" t="s">
        <v>16</v>
      </c>
      <c r="K919" s="5" t="s">
        <v>3</v>
      </c>
      <c r="L919" s="5" t="s">
        <v>12837</v>
      </c>
      <c r="M919" s="15" t="s">
        <v>91</v>
      </c>
      <c r="N919" s="15" t="s">
        <v>1772</v>
      </c>
      <c r="O919" s="15" t="s">
        <v>1552</v>
      </c>
      <c r="P919" s="15" t="s">
        <v>1552</v>
      </c>
      <c r="Q919" s="15" t="s">
        <v>22807</v>
      </c>
      <c r="R919" s="15" t="s">
        <v>18704</v>
      </c>
      <c r="S919" s="15">
        <v>24633200</v>
      </c>
      <c r="T919" s="15">
        <v>24633200</v>
      </c>
      <c r="U919" s="15" t="s">
        <v>17641</v>
      </c>
      <c r="V919" s="15" t="s">
        <v>17642</v>
      </c>
      <c r="W919" s="4"/>
      <c r="X919" s="4" t="s">
        <v>41</v>
      </c>
      <c r="Y919" s="4" t="s">
        <v>2688</v>
      </c>
      <c r="Z919" s="4"/>
      <c r="AB919" s="25"/>
      <c r="AC919" s="25"/>
      <c r="AD919" s="25"/>
    </row>
    <row r="920" spans="1:30" x14ac:dyDescent="0.35">
      <c r="A920" s="15" t="s">
        <v>8238</v>
      </c>
      <c r="B920" s="15" t="s">
        <v>648</v>
      </c>
      <c r="D920" s="15" t="s">
        <v>2689</v>
      </c>
      <c r="E920" s="15" t="s">
        <v>2690</v>
      </c>
      <c r="F920" s="15" t="s">
        <v>2691</v>
      </c>
      <c r="G920" s="5" t="s">
        <v>15691</v>
      </c>
      <c r="H920" s="5" t="s">
        <v>10</v>
      </c>
      <c r="I920" s="5" t="s">
        <v>44</v>
      </c>
      <c r="J920" s="5" t="s">
        <v>7</v>
      </c>
      <c r="K920" s="5" t="s">
        <v>4</v>
      </c>
      <c r="L920" s="5" t="s">
        <v>12800</v>
      </c>
      <c r="M920" s="15" t="s">
        <v>91</v>
      </c>
      <c r="N920" s="15" t="s">
        <v>805</v>
      </c>
      <c r="O920" s="15" t="s">
        <v>42</v>
      </c>
      <c r="P920" s="15" t="s">
        <v>8692</v>
      </c>
      <c r="Q920" s="15" t="s">
        <v>22807</v>
      </c>
      <c r="R920" s="15" t="s">
        <v>17643</v>
      </c>
      <c r="S920" s="15">
        <v>24631569</v>
      </c>
      <c r="T920" s="15">
        <v>24631569</v>
      </c>
      <c r="U920" s="15" t="s">
        <v>18705</v>
      </c>
      <c r="V920" s="15" t="s">
        <v>7116</v>
      </c>
      <c r="W920" s="4"/>
      <c r="X920" s="4" t="s">
        <v>41</v>
      </c>
      <c r="Y920" s="4" t="s">
        <v>2692</v>
      </c>
      <c r="Z920" s="4"/>
      <c r="AB920" s="25"/>
      <c r="AC920" s="25"/>
      <c r="AD920" s="25"/>
    </row>
    <row r="921" spans="1:30" x14ac:dyDescent="0.35">
      <c r="A921" s="15" t="s">
        <v>2690</v>
      </c>
      <c r="B921" s="15" t="s">
        <v>2689</v>
      </c>
      <c r="D921" s="15" t="s">
        <v>2693</v>
      </c>
      <c r="E921" s="15" t="s">
        <v>2694</v>
      </c>
      <c r="F921" s="15" t="s">
        <v>2695</v>
      </c>
      <c r="G921" s="5" t="s">
        <v>15691</v>
      </c>
      <c r="H921" s="5" t="s">
        <v>8</v>
      </c>
      <c r="I921" s="5" t="s">
        <v>44</v>
      </c>
      <c r="J921" s="5" t="s">
        <v>16</v>
      </c>
      <c r="K921" s="5" t="s">
        <v>8</v>
      </c>
      <c r="L921" s="5" t="s">
        <v>12842</v>
      </c>
      <c r="M921" s="15" t="s">
        <v>91</v>
      </c>
      <c r="N921" s="15" t="s">
        <v>1772</v>
      </c>
      <c r="O921" s="15" t="s">
        <v>21959</v>
      </c>
      <c r="P921" s="15" t="s">
        <v>1237</v>
      </c>
      <c r="Q921" s="15" t="s">
        <v>22807</v>
      </c>
      <c r="R921" s="15" t="s">
        <v>20294</v>
      </c>
      <c r="S921" s="15">
        <v>24632455</v>
      </c>
      <c r="T921" s="15">
        <v>24632455</v>
      </c>
      <c r="U921" s="15" t="s">
        <v>16086</v>
      </c>
      <c r="V921" s="15" t="s">
        <v>23187</v>
      </c>
      <c r="W921" s="4"/>
      <c r="X921" s="4" t="s">
        <v>41</v>
      </c>
      <c r="Y921" s="4" t="s">
        <v>2696</v>
      </c>
      <c r="Z921" s="4"/>
      <c r="AB921" s="25"/>
      <c r="AC921" s="25"/>
      <c r="AD921" s="25"/>
    </row>
    <row r="922" spans="1:30" x14ac:dyDescent="0.35">
      <c r="A922" s="15" t="s">
        <v>660</v>
      </c>
      <c r="B922" s="15" t="s">
        <v>636</v>
      </c>
      <c r="D922" s="15" t="s">
        <v>2697</v>
      </c>
      <c r="E922" s="15" t="s">
        <v>2698</v>
      </c>
      <c r="F922" s="15" t="s">
        <v>2699</v>
      </c>
      <c r="G922" s="5" t="s">
        <v>15691</v>
      </c>
      <c r="H922" s="5" t="s">
        <v>8</v>
      </c>
      <c r="I922" s="5" t="s">
        <v>44</v>
      </c>
      <c r="J922" s="5" t="s">
        <v>16</v>
      </c>
      <c r="K922" s="5" t="s">
        <v>6</v>
      </c>
      <c r="L922" s="5" t="s">
        <v>12840</v>
      </c>
      <c r="M922" s="15" t="s">
        <v>91</v>
      </c>
      <c r="N922" s="15" t="s">
        <v>1772</v>
      </c>
      <c r="O922" s="15" t="s">
        <v>1943</v>
      </c>
      <c r="P922" s="15" t="s">
        <v>217</v>
      </c>
      <c r="Q922" s="15" t="s">
        <v>22807</v>
      </c>
      <c r="R922" s="15" t="s">
        <v>17646</v>
      </c>
      <c r="S922" s="15">
        <v>24631645</v>
      </c>
      <c r="T922" s="15">
        <v>24631645</v>
      </c>
      <c r="U922" s="15" t="s">
        <v>23188</v>
      </c>
      <c r="V922" s="15" t="s">
        <v>23189</v>
      </c>
      <c r="W922" s="4"/>
      <c r="X922" s="4" t="s">
        <v>41</v>
      </c>
      <c r="Y922" s="4" t="s">
        <v>2700</v>
      </c>
      <c r="Z922" s="4"/>
      <c r="AB922" s="25"/>
      <c r="AC922" s="25"/>
      <c r="AD922" s="25"/>
    </row>
    <row r="923" spans="1:30" x14ac:dyDescent="0.35">
      <c r="A923" s="15" t="s">
        <v>2672</v>
      </c>
      <c r="B923" s="15" t="s">
        <v>2671</v>
      </c>
      <c r="D923" s="15" t="s">
        <v>2702</v>
      </c>
      <c r="E923" s="15" t="s">
        <v>2703</v>
      </c>
      <c r="F923" s="15" t="s">
        <v>17311</v>
      </c>
      <c r="G923" s="5" t="s">
        <v>15691</v>
      </c>
      <c r="H923" s="5" t="s">
        <v>10</v>
      </c>
      <c r="I923" s="5" t="s">
        <v>44</v>
      </c>
      <c r="J923" s="5" t="s">
        <v>7</v>
      </c>
      <c r="K923" s="5" t="s">
        <v>4</v>
      </c>
      <c r="L923" s="5" t="s">
        <v>12800</v>
      </c>
      <c r="M923" s="15" t="s">
        <v>91</v>
      </c>
      <c r="N923" s="15" t="s">
        <v>805</v>
      </c>
      <c r="O923" s="15" t="s">
        <v>42</v>
      </c>
      <c r="P923" s="15" t="s">
        <v>2510</v>
      </c>
      <c r="Q923" s="15" t="s">
        <v>22807</v>
      </c>
      <c r="R923" s="15" t="s">
        <v>20003</v>
      </c>
      <c r="S923" s="15">
        <v>24631696</v>
      </c>
      <c r="T923" s="15">
        <v>24634291</v>
      </c>
      <c r="U923" s="15" t="s">
        <v>16087</v>
      </c>
      <c r="V923" s="15" t="s">
        <v>17644</v>
      </c>
      <c r="W923" s="4"/>
      <c r="X923" s="4" t="s">
        <v>41</v>
      </c>
      <c r="Y923" s="4" t="s">
        <v>2704</v>
      </c>
      <c r="Z923" s="4"/>
      <c r="AB923" s="25"/>
      <c r="AC923" s="25"/>
      <c r="AD923" s="25"/>
    </row>
    <row r="924" spans="1:30" x14ac:dyDescent="0.35">
      <c r="A924" s="15" t="s">
        <v>9816</v>
      </c>
      <c r="B924" s="15" t="s">
        <v>2431</v>
      </c>
      <c r="D924" s="15" t="s">
        <v>490</v>
      </c>
      <c r="E924" s="15" t="s">
        <v>2706</v>
      </c>
      <c r="F924" s="15" t="s">
        <v>2707</v>
      </c>
      <c r="G924" s="5" t="s">
        <v>15691</v>
      </c>
      <c r="H924" s="5" t="s">
        <v>8</v>
      </c>
      <c r="I924" s="5" t="s">
        <v>44</v>
      </c>
      <c r="J924" s="5" t="s">
        <v>16</v>
      </c>
      <c r="K924" s="5" t="s">
        <v>6</v>
      </c>
      <c r="L924" s="5" t="s">
        <v>12840</v>
      </c>
      <c r="M924" s="15" t="s">
        <v>91</v>
      </c>
      <c r="N924" s="15" t="s">
        <v>1772</v>
      </c>
      <c r="O924" s="15" t="s">
        <v>1943</v>
      </c>
      <c r="P924" s="15" t="s">
        <v>1943</v>
      </c>
      <c r="Q924" s="15" t="s">
        <v>22807</v>
      </c>
      <c r="R924" s="15" t="s">
        <v>21256</v>
      </c>
      <c r="S924" s="15">
        <v>24633903</v>
      </c>
      <c r="T924" s="15">
        <v>24633339</v>
      </c>
      <c r="U924" s="15" t="s">
        <v>16088</v>
      </c>
      <c r="V924" s="15" t="s">
        <v>9828</v>
      </c>
      <c r="W924" s="4"/>
      <c r="X924" s="4" t="s">
        <v>41</v>
      </c>
      <c r="Y924" s="4" t="s">
        <v>2708</v>
      </c>
      <c r="Z924" s="4"/>
      <c r="AB924" s="25"/>
      <c r="AC924" s="25"/>
      <c r="AD924" s="25"/>
    </row>
    <row r="925" spans="1:30" x14ac:dyDescent="0.35">
      <c r="A925" s="15" t="s">
        <v>2651</v>
      </c>
      <c r="B925" s="15" t="s">
        <v>2650</v>
      </c>
      <c r="D925" s="15" t="s">
        <v>454</v>
      </c>
      <c r="E925" s="15" t="s">
        <v>2709</v>
      </c>
      <c r="F925" s="15" t="s">
        <v>2710</v>
      </c>
      <c r="G925" s="5" t="s">
        <v>15691</v>
      </c>
      <c r="H925" s="5" t="s">
        <v>8</v>
      </c>
      <c r="I925" s="5" t="s">
        <v>44</v>
      </c>
      <c r="J925" s="5" t="s">
        <v>16</v>
      </c>
      <c r="K925" s="5" t="s">
        <v>2</v>
      </c>
      <c r="L925" s="5" t="s">
        <v>12836</v>
      </c>
      <c r="M925" s="15" t="s">
        <v>91</v>
      </c>
      <c r="N925" s="15" t="s">
        <v>1772</v>
      </c>
      <c r="O925" s="15" t="s">
        <v>1772</v>
      </c>
      <c r="P925" s="15" t="s">
        <v>1772</v>
      </c>
      <c r="Q925" s="15" t="s">
        <v>22807</v>
      </c>
      <c r="R925" s="15" t="s">
        <v>21255</v>
      </c>
      <c r="S925" s="15">
        <v>24633145</v>
      </c>
      <c r="T925" s="15">
        <v>24633145</v>
      </c>
      <c r="U925" s="15" t="s">
        <v>16089</v>
      </c>
      <c r="V925" s="15" t="s">
        <v>17645</v>
      </c>
      <c r="W925" s="4"/>
      <c r="X925" s="4" t="s">
        <v>41</v>
      </c>
      <c r="Y925" s="4" t="s">
        <v>1228</v>
      </c>
      <c r="Z925" s="4" t="s">
        <v>41</v>
      </c>
      <c r="AA925" s="4" t="s">
        <v>7722</v>
      </c>
      <c r="AB925" s="25" t="s">
        <v>21118</v>
      </c>
      <c r="AC925" s="25"/>
      <c r="AD925" s="25"/>
    </row>
    <row r="926" spans="1:30" x14ac:dyDescent="0.35">
      <c r="A926" s="15" t="s">
        <v>2715</v>
      </c>
      <c r="B926" s="15" t="s">
        <v>2714</v>
      </c>
      <c r="D926" s="15" t="s">
        <v>7545</v>
      </c>
      <c r="E926" s="15" t="s">
        <v>2711</v>
      </c>
      <c r="F926" s="15" t="s">
        <v>541</v>
      </c>
      <c r="G926" s="5" t="s">
        <v>15691</v>
      </c>
      <c r="H926" s="5" t="s">
        <v>8</v>
      </c>
      <c r="I926" s="5" t="s">
        <v>44</v>
      </c>
      <c r="J926" s="5" t="s">
        <v>16</v>
      </c>
      <c r="K926" s="5" t="s">
        <v>8</v>
      </c>
      <c r="L926" s="5" t="s">
        <v>12842</v>
      </c>
      <c r="M926" s="15" t="s">
        <v>91</v>
      </c>
      <c r="N926" s="15" t="s">
        <v>1772</v>
      </c>
      <c r="O926" s="15" t="s">
        <v>21959</v>
      </c>
      <c r="P926" s="15" t="s">
        <v>541</v>
      </c>
      <c r="Q926" s="15" t="s">
        <v>22807</v>
      </c>
      <c r="R926" s="15" t="s">
        <v>23190</v>
      </c>
      <c r="S926" s="15">
        <v>24632309</v>
      </c>
      <c r="T926" s="15">
        <v>24632309</v>
      </c>
      <c r="U926" s="15" t="s">
        <v>16090</v>
      </c>
      <c r="V926" s="15" t="s">
        <v>23191</v>
      </c>
      <c r="W926" s="4"/>
      <c r="X926" s="4" t="s">
        <v>41</v>
      </c>
      <c r="Y926" s="4" t="s">
        <v>2712</v>
      </c>
      <c r="Z926" s="4"/>
      <c r="AB926" s="25"/>
      <c r="AC926" s="25"/>
      <c r="AD926" s="25"/>
    </row>
    <row r="927" spans="1:30" x14ac:dyDescent="0.35">
      <c r="A927" s="15" t="s">
        <v>2589</v>
      </c>
      <c r="B927" s="15" t="s">
        <v>90</v>
      </c>
      <c r="D927" s="15" t="s">
        <v>2713</v>
      </c>
      <c r="E927" s="15" t="s">
        <v>9807</v>
      </c>
      <c r="F927" s="15" t="s">
        <v>9808</v>
      </c>
      <c r="G927" s="5" t="s">
        <v>15691</v>
      </c>
      <c r="H927" s="5" t="s">
        <v>8</v>
      </c>
      <c r="I927" s="5" t="s">
        <v>44</v>
      </c>
      <c r="J927" s="5" t="s">
        <v>16</v>
      </c>
      <c r="K927" s="5" t="s">
        <v>5</v>
      </c>
      <c r="L927" s="5" t="s">
        <v>12839</v>
      </c>
      <c r="M927" s="15" t="s">
        <v>91</v>
      </c>
      <c r="N927" s="15" t="s">
        <v>1772</v>
      </c>
      <c r="O927" s="15" t="s">
        <v>627</v>
      </c>
      <c r="P927" s="15" t="s">
        <v>9809</v>
      </c>
      <c r="Q927" s="15" t="s">
        <v>22807</v>
      </c>
      <c r="R927" s="15" t="s">
        <v>23192</v>
      </c>
      <c r="S927" s="15">
        <v>87027013</v>
      </c>
      <c r="T927" s="15"/>
      <c r="U927" s="15" t="s">
        <v>17647</v>
      </c>
      <c r="V927" s="15" t="s">
        <v>9810</v>
      </c>
      <c r="W927" s="4"/>
      <c r="X927" s="4" t="s">
        <v>41</v>
      </c>
      <c r="Y927" s="4" t="s">
        <v>7645</v>
      </c>
      <c r="Z927" s="4"/>
      <c r="AB927" s="25"/>
      <c r="AC927" s="25"/>
      <c r="AD927" s="25"/>
    </row>
    <row r="928" spans="1:30" x14ac:dyDescent="0.35">
      <c r="A928" s="15" t="s">
        <v>2598</v>
      </c>
      <c r="B928" s="15" t="s">
        <v>684</v>
      </c>
      <c r="D928" s="15" t="s">
        <v>2714</v>
      </c>
      <c r="E928" s="15" t="s">
        <v>2715</v>
      </c>
      <c r="F928" s="15" t="s">
        <v>17312</v>
      </c>
      <c r="G928" s="5" t="s">
        <v>15691</v>
      </c>
      <c r="H928" s="5" t="s">
        <v>8</v>
      </c>
      <c r="I928" s="5" t="s">
        <v>44</v>
      </c>
      <c r="J928" s="5" t="s">
        <v>16</v>
      </c>
      <c r="K928" s="5" t="s">
        <v>7</v>
      </c>
      <c r="L928" s="5" t="s">
        <v>12841</v>
      </c>
      <c r="M928" s="15" t="s">
        <v>91</v>
      </c>
      <c r="N928" s="15" t="s">
        <v>1772</v>
      </c>
      <c r="O928" s="15" t="s">
        <v>103</v>
      </c>
      <c r="P928" s="15" t="s">
        <v>2716</v>
      </c>
      <c r="Q928" s="15" t="s">
        <v>22807</v>
      </c>
      <c r="R928" s="15" t="s">
        <v>23193</v>
      </c>
      <c r="S928" s="15">
        <v>24632358</v>
      </c>
      <c r="T928" s="15">
        <v>24632358</v>
      </c>
      <c r="U928" s="15" t="s">
        <v>18707</v>
      </c>
      <c r="V928" s="15" t="s">
        <v>23194</v>
      </c>
      <c r="W928" s="4"/>
      <c r="X928" s="4" t="s">
        <v>41</v>
      </c>
      <c r="Y928" s="4" t="s">
        <v>2717</v>
      </c>
      <c r="Z928" s="4"/>
      <c r="AB928" s="25"/>
      <c r="AC928" s="25"/>
      <c r="AD928" s="25"/>
    </row>
    <row r="929" spans="1:30" x14ac:dyDescent="0.35">
      <c r="A929" s="15" t="s">
        <v>2655</v>
      </c>
      <c r="B929" s="15" t="s">
        <v>8750</v>
      </c>
      <c r="D929" s="15" t="s">
        <v>2719</v>
      </c>
      <c r="E929" s="15" t="s">
        <v>8240</v>
      </c>
      <c r="F929" s="15" t="s">
        <v>17313</v>
      </c>
      <c r="G929" s="5" t="s">
        <v>15691</v>
      </c>
      <c r="H929" s="5" t="s">
        <v>8</v>
      </c>
      <c r="I929" s="5" t="s">
        <v>44</v>
      </c>
      <c r="J929" s="5" t="s">
        <v>16</v>
      </c>
      <c r="K929" s="5" t="s">
        <v>3</v>
      </c>
      <c r="L929" s="5" t="s">
        <v>12837</v>
      </c>
      <c r="M929" s="15" t="s">
        <v>91</v>
      </c>
      <c r="N929" s="15" t="s">
        <v>1772</v>
      </c>
      <c r="O929" s="15" t="s">
        <v>1552</v>
      </c>
      <c r="P929" s="15" t="s">
        <v>371</v>
      </c>
      <c r="Q929" s="15" t="s">
        <v>22807</v>
      </c>
      <c r="R929" s="15" t="s">
        <v>23195</v>
      </c>
      <c r="S929" s="15">
        <v>72074988</v>
      </c>
      <c r="T929" s="15"/>
      <c r="U929" s="15" t="s">
        <v>16091</v>
      </c>
      <c r="V929" s="15" t="s">
        <v>9820</v>
      </c>
      <c r="W929" s="4"/>
      <c r="X929" s="4" t="s">
        <v>41</v>
      </c>
      <c r="Y929" s="4" t="s">
        <v>7731</v>
      </c>
      <c r="Z929" s="4"/>
      <c r="AB929" s="25"/>
      <c r="AC929" s="25"/>
      <c r="AD929" s="25"/>
    </row>
    <row r="930" spans="1:30" x14ac:dyDescent="0.35">
      <c r="A930" s="15" t="s">
        <v>9818</v>
      </c>
      <c r="B930" s="15" t="s">
        <v>2463</v>
      </c>
      <c r="D930" s="15" t="s">
        <v>880</v>
      </c>
      <c r="E930" s="15" t="s">
        <v>8246</v>
      </c>
      <c r="F930" s="15" t="s">
        <v>9827</v>
      </c>
      <c r="G930" s="5" t="s">
        <v>15691</v>
      </c>
      <c r="H930" s="5" t="s">
        <v>8</v>
      </c>
      <c r="I930" s="5" t="s">
        <v>44</v>
      </c>
      <c r="J930" s="5" t="s">
        <v>16</v>
      </c>
      <c r="K930" s="5" t="s">
        <v>5</v>
      </c>
      <c r="L930" s="5" t="s">
        <v>12839</v>
      </c>
      <c r="M930" s="15" t="s">
        <v>91</v>
      </c>
      <c r="N930" s="15" t="s">
        <v>1772</v>
      </c>
      <c r="O930" s="15" t="s">
        <v>627</v>
      </c>
      <c r="P930" s="15" t="s">
        <v>748</v>
      </c>
      <c r="Q930" s="15" t="s">
        <v>22807</v>
      </c>
      <c r="R930" s="15" t="s">
        <v>21257</v>
      </c>
      <c r="S930" s="15">
        <v>24634385</v>
      </c>
      <c r="T930" s="15">
        <v>24634287</v>
      </c>
      <c r="U930" s="15" t="s">
        <v>16092</v>
      </c>
      <c r="V930" s="15" t="s">
        <v>23196</v>
      </c>
      <c r="W930" s="4"/>
      <c r="X930" s="4" t="s">
        <v>41</v>
      </c>
      <c r="Y930" s="4" t="s">
        <v>7555</v>
      </c>
      <c r="Z930" s="4"/>
      <c r="AB930" s="25"/>
      <c r="AC930" s="25"/>
      <c r="AD930" s="25"/>
    </row>
    <row r="931" spans="1:30" x14ac:dyDescent="0.35">
      <c r="A931" s="15" t="s">
        <v>2694</v>
      </c>
      <c r="B931" s="15" t="s">
        <v>2693</v>
      </c>
      <c r="D931" s="15" t="s">
        <v>884</v>
      </c>
      <c r="E931" s="15" t="s">
        <v>2720</v>
      </c>
      <c r="F931" s="15" t="s">
        <v>103</v>
      </c>
      <c r="G931" s="5" t="s">
        <v>15691</v>
      </c>
      <c r="H931" s="5" t="s">
        <v>8</v>
      </c>
      <c r="I931" s="5" t="s">
        <v>44</v>
      </c>
      <c r="J931" s="5" t="s">
        <v>16</v>
      </c>
      <c r="K931" s="5" t="s">
        <v>7</v>
      </c>
      <c r="L931" s="5" t="s">
        <v>12841</v>
      </c>
      <c r="M931" s="15" t="s">
        <v>91</v>
      </c>
      <c r="N931" s="15" t="s">
        <v>1772</v>
      </c>
      <c r="O931" s="15" t="s">
        <v>103</v>
      </c>
      <c r="P931" s="15" t="s">
        <v>103</v>
      </c>
      <c r="Q931" s="15" t="s">
        <v>22807</v>
      </c>
      <c r="R931" s="15" t="s">
        <v>21961</v>
      </c>
      <c r="S931" s="15">
        <v>24631745</v>
      </c>
      <c r="T931" s="15">
        <v>24631745</v>
      </c>
      <c r="U931" s="15" t="s">
        <v>17648</v>
      </c>
      <c r="V931" s="15" t="s">
        <v>23197</v>
      </c>
      <c r="W931" s="4"/>
      <c r="X931" s="4" t="s">
        <v>41</v>
      </c>
      <c r="Y931" s="4" t="s">
        <v>2721</v>
      </c>
      <c r="Z931" s="4"/>
      <c r="AB931" s="25"/>
      <c r="AC931" s="25"/>
      <c r="AD931" s="25"/>
    </row>
    <row r="932" spans="1:30" x14ac:dyDescent="0.35">
      <c r="A932" s="15" t="s">
        <v>2536</v>
      </c>
      <c r="B932" s="15" t="s">
        <v>1958</v>
      </c>
      <c r="D932" s="15" t="s">
        <v>914</v>
      </c>
      <c r="E932" s="15" t="s">
        <v>2723</v>
      </c>
      <c r="F932" s="15" t="s">
        <v>1600</v>
      </c>
      <c r="G932" s="5" t="s">
        <v>231</v>
      </c>
      <c r="H932" s="5" t="s">
        <v>5</v>
      </c>
      <c r="I932" s="5" t="s">
        <v>44</v>
      </c>
      <c r="J932" s="5" t="s">
        <v>12</v>
      </c>
      <c r="K932" s="5" t="s">
        <v>6</v>
      </c>
      <c r="L932" s="5" t="s">
        <v>12827</v>
      </c>
      <c r="M932" s="15" t="s">
        <v>91</v>
      </c>
      <c r="N932" s="15" t="s">
        <v>231</v>
      </c>
      <c r="O932" s="15" t="s">
        <v>2724</v>
      </c>
      <c r="P932" s="15" t="s">
        <v>2725</v>
      </c>
      <c r="Q932" s="15" t="s">
        <v>22807</v>
      </c>
      <c r="R932" s="15" t="s">
        <v>2756</v>
      </c>
      <c r="S932" s="15">
        <v>24743933</v>
      </c>
      <c r="T932" s="15">
        <v>24743933</v>
      </c>
      <c r="U932" s="15" t="s">
        <v>14725</v>
      </c>
      <c r="V932" s="15" t="s">
        <v>13304</v>
      </c>
      <c r="W932" s="4"/>
      <c r="X932" s="4" t="s">
        <v>41</v>
      </c>
      <c r="Y932" s="4" t="s">
        <v>2726</v>
      </c>
      <c r="Z932" s="4"/>
      <c r="AB932" s="25"/>
      <c r="AC932" s="25"/>
      <c r="AD932" s="25"/>
    </row>
    <row r="933" spans="1:30" x14ac:dyDescent="0.35">
      <c r="A933" s="15" t="s">
        <v>2592</v>
      </c>
      <c r="B933" s="15" t="s">
        <v>2591</v>
      </c>
      <c r="D933" s="15" t="s">
        <v>1139</v>
      </c>
      <c r="E933" s="15" t="s">
        <v>2727</v>
      </c>
      <c r="F933" s="15" t="s">
        <v>1670</v>
      </c>
      <c r="G933" s="5" t="s">
        <v>231</v>
      </c>
      <c r="H933" s="5" t="s">
        <v>2</v>
      </c>
      <c r="I933" s="5" t="s">
        <v>44</v>
      </c>
      <c r="J933" s="5" t="s">
        <v>12</v>
      </c>
      <c r="K933" s="5" t="s">
        <v>6</v>
      </c>
      <c r="L933" s="5" t="s">
        <v>12827</v>
      </c>
      <c r="M933" s="15" t="s">
        <v>91</v>
      </c>
      <c r="N933" s="15" t="s">
        <v>231</v>
      </c>
      <c r="O933" s="15" t="s">
        <v>2724</v>
      </c>
      <c r="P933" s="15" t="s">
        <v>1670</v>
      </c>
      <c r="Q933" s="15" t="s">
        <v>22807</v>
      </c>
      <c r="R933" s="15" t="s">
        <v>18720</v>
      </c>
      <c r="S933" s="15">
        <v>24722172</v>
      </c>
      <c r="T933" s="15">
        <v>24722172</v>
      </c>
      <c r="U933" s="15" t="s">
        <v>14726</v>
      </c>
      <c r="V933" s="15" t="s">
        <v>537</v>
      </c>
      <c r="W933" s="4"/>
      <c r="X933" s="4" t="s">
        <v>41</v>
      </c>
      <c r="Y933" s="4" t="s">
        <v>2728</v>
      </c>
      <c r="Z933" s="4"/>
      <c r="AB933" s="25"/>
      <c r="AC933" s="25"/>
      <c r="AD933" s="25"/>
    </row>
    <row r="934" spans="1:30" x14ac:dyDescent="0.35">
      <c r="A934" s="15" t="s">
        <v>2495</v>
      </c>
      <c r="B934" s="15" t="s">
        <v>2494</v>
      </c>
      <c r="D934" s="15" t="s">
        <v>910</v>
      </c>
      <c r="E934" s="15" t="s">
        <v>2729</v>
      </c>
      <c r="F934" s="15" t="s">
        <v>2730</v>
      </c>
      <c r="G934" s="5" t="s">
        <v>213</v>
      </c>
      <c r="H934" s="5" t="s">
        <v>2</v>
      </c>
      <c r="I934" s="5" t="s">
        <v>44</v>
      </c>
      <c r="J934" s="5" t="s">
        <v>2</v>
      </c>
      <c r="K934" s="5" t="s">
        <v>232</v>
      </c>
      <c r="L934" s="5" t="s">
        <v>12765</v>
      </c>
      <c r="M934" s="15" t="s">
        <v>91</v>
      </c>
      <c r="N934" s="15" t="s">
        <v>91</v>
      </c>
      <c r="O934" s="15" t="s">
        <v>213</v>
      </c>
      <c r="P934" s="15" t="s">
        <v>2730</v>
      </c>
      <c r="Q934" s="15" t="s">
        <v>22807</v>
      </c>
      <c r="R934" s="15" t="s">
        <v>21962</v>
      </c>
      <c r="S934" s="15">
        <v>24760356</v>
      </c>
      <c r="T934" s="15"/>
      <c r="U934" s="15" t="s">
        <v>19386</v>
      </c>
      <c r="V934" s="15" t="s">
        <v>2730</v>
      </c>
      <c r="W934" s="4"/>
      <c r="X934" s="4" t="s">
        <v>41</v>
      </c>
      <c r="Y934" s="4" t="s">
        <v>2731</v>
      </c>
      <c r="Z934" s="4"/>
      <c r="AB934" s="25"/>
      <c r="AC934" s="25"/>
      <c r="AD934" s="25"/>
    </row>
    <row r="935" spans="1:30" x14ac:dyDescent="0.35">
      <c r="A935" s="15" t="s">
        <v>2518</v>
      </c>
      <c r="B935" s="15" t="s">
        <v>1808</v>
      </c>
      <c r="D935" s="15" t="s">
        <v>1180</v>
      </c>
      <c r="E935" s="15" t="s">
        <v>8265</v>
      </c>
      <c r="F935" s="15" t="s">
        <v>150</v>
      </c>
      <c r="G935" s="5" t="s">
        <v>213</v>
      </c>
      <c r="H935" s="5" t="s">
        <v>2</v>
      </c>
      <c r="I935" s="5" t="s">
        <v>44</v>
      </c>
      <c r="J935" s="5" t="s">
        <v>2</v>
      </c>
      <c r="K935" s="5" t="s">
        <v>232</v>
      </c>
      <c r="L935" s="5" t="s">
        <v>12765</v>
      </c>
      <c r="M935" s="15" t="s">
        <v>91</v>
      </c>
      <c r="N935" s="15" t="s">
        <v>91</v>
      </c>
      <c r="O935" s="15" t="s">
        <v>213</v>
      </c>
      <c r="P935" s="15" t="s">
        <v>150</v>
      </c>
      <c r="Q935" s="15" t="s">
        <v>22807</v>
      </c>
      <c r="R935" s="15" t="s">
        <v>20004</v>
      </c>
      <c r="S935" s="15">
        <v>24760165</v>
      </c>
      <c r="T935" s="15">
        <v>24760165</v>
      </c>
      <c r="U935" s="15" t="s">
        <v>18708</v>
      </c>
      <c r="V935" s="15" t="s">
        <v>9993</v>
      </c>
      <c r="W935" s="4"/>
      <c r="X935" s="4" t="s">
        <v>41</v>
      </c>
      <c r="Y935" s="4" t="s">
        <v>12298</v>
      </c>
      <c r="Z935" s="4"/>
      <c r="AB935" s="25"/>
      <c r="AC935" s="25"/>
      <c r="AD935" s="25"/>
    </row>
    <row r="936" spans="1:30" x14ac:dyDescent="0.35">
      <c r="A936" s="15" t="s">
        <v>2549</v>
      </c>
      <c r="B936" s="15" t="s">
        <v>352</v>
      </c>
      <c r="D936" s="15" t="s">
        <v>2430</v>
      </c>
      <c r="E936" s="15" t="s">
        <v>2732</v>
      </c>
      <c r="F936" s="15" t="s">
        <v>250</v>
      </c>
      <c r="G936" s="5" t="s">
        <v>231</v>
      </c>
      <c r="H936" s="5" t="s">
        <v>2</v>
      </c>
      <c r="I936" s="5" t="s">
        <v>44</v>
      </c>
      <c r="J936" s="5" t="s">
        <v>12</v>
      </c>
      <c r="K936" s="5" t="s">
        <v>6</v>
      </c>
      <c r="L936" s="5" t="s">
        <v>12827</v>
      </c>
      <c r="M936" s="15" t="s">
        <v>91</v>
      </c>
      <c r="N936" s="15" t="s">
        <v>231</v>
      </c>
      <c r="O936" s="15" t="s">
        <v>2724</v>
      </c>
      <c r="P936" s="15" t="s">
        <v>250</v>
      </c>
      <c r="Q936" s="15" t="s">
        <v>22807</v>
      </c>
      <c r="R936" s="15" t="s">
        <v>23198</v>
      </c>
      <c r="S936" s="15">
        <v>24722686</v>
      </c>
      <c r="T936" s="15">
        <v>24722686</v>
      </c>
      <c r="U936" s="15" t="s">
        <v>16093</v>
      </c>
      <c r="V936" s="15" t="s">
        <v>10039</v>
      </c>
      <c r="W936" s="4"/>
      <c r="X936" s="4" t="s">
        <v>41</v>
      </c>
      <c r="Y936" s="4" t="s">
        <v>2199</v>
      </c>
      <c r="Z936" s="4"/>
      <c r="AB936" s="25"/>
      <c r="AC936" s="25"/>
      <c r="AD936" s="25"/>
    </row>
    <row r="937" spans="1:30" x14ac:dyDescent="0.35">
      <c r="A937" s="15" t="s">
        <v>2540</v>
      </c>
      <c r="B937" s="15" t="s">
        <v>7785</v>
      </c>
      <c r="D937" s="15" t="s">
        <v>7458</v>
      </c>
      <c r="E937" s="15" t="s">
        <v>2733</v>
      </c>
      <c r="F937" s="15" t="s">
        <v>2734</v>
      </c>
      <c r="G937" s="5" t="s">
        <v>231</v>
      </c>
      <c r="H937" s="5" t="s">
        <v>2</v>
      </c>
      <c r="I937" s="5" t="s">
        <v>44</v>
      </c>
      <c r="J937" s="5" t="s">
        <v>12</v>
      </c>
      <c r="K937" s="5" t="s">
        <v>6</v>
      </c>
      <c r="L937" s="5" t="s">
        <v>12827</v>
      </c>
      <c r="M937" s="15" t="s">
        <v>91</v>
      </c>
      <c r="N937" s="15" t="s">
        <v>231</v>
      </c>
      <c r="O937" s="15" t="s">
        <v>2724</v>
      </c>
      <c r="P937" s="15" t="s">
        <v>2735</v>
      </c>
      <c r="Q937" s="15" t="s">
        <v>22807</v>
      </c>
      <c r="R937" s="15" t="s">
        <v>21258</v>
      </c>
      <c r="S937" s="15">
        <v>24722662</v>
      </c>
      <c r="T937" s="15">
        <v>24722662</v>
      </c>
      <c r="U937" s="15" t="s">
        <v>14727</v>
      </c>
      <c r="V937" s="15" t="s">
        <v>2736</v>
      </c>
      <c r="W937" s="4"/>
      <c r="X937" s="4" t="s">
        <v>41</v>
      </c>
      <c r="Y937" s="4" t="s">
        <v>1059</v>
      </c>
      <c r="Z937" s="4"/>
      <c r="AB937" s="25"/>
      <c r="AC937" s="25"/>
      <c r="AD937" s="25"/>
    </row>
    <row r="938" spans="1:30" x14ac:dyDescent="0.35">
      <c r="A938" s="15" t="s">
        <v>2465</v>
      </c>
      <c r="B938" s="15" t="s">
        <v>2464</v>
      </c>
      <c r="D938" s="15" t="s">
        <v>2626</v>
      </c>
      <c r="E938" s="15" t="s">
        <v>2738</v>
      </c>
      <c r="F938" s="15" t="s">
        <v>2739</v>
      </c>
      <c r="G938" s="5" t="s">
        <v>231</v>
      </c>
      <c r="H938" s="5" t="s">
        <v>2</v>
      </c>
      <c r="I938" s="5" t="s">
        <v>44</v>
      </c>
      <c r="J938" s="5" t="s">
        <v>940</v>
      </c>
      <c r="K938" s="5" t="s">
        <v>2</v>
      </c>
      <c r="L938" s="5" t="s">
        <v>17232</v>
      </c>
      <c r="M938" s="15" t="s">
        <v>91</v>
      </c>
      <c r="N938" s="15" t="s">
        <v>2739</v>
      </c>
      <c r="O938" s="15" t="s">
        <v>2739</v>
      </c>
      <c r="P938" s="15" t="s">
        <v>2739</v>
      </c>
      <c r="Q938" s="15" t="s">
        <v>22807</v>
      </c>
      <c r="R938" s="15" t="s">
        <v>20019</v>
      </c>
      <c r="S938" s="15">
        <v>24655244</v>
      </c>
      <c r="T938" s="15">
        <v>24655244</v>
      </c>
      <c r="U938" s="15" t="s">
        <v>14728</v>
      </c>
      <c r="V938" s="15" t="s">
        <v>10090</v>
      </c>
      <c r="W938" s="4"/>
      <c r="X938" s="4" t="s">
        <v>41</v>
      </c>
      <c r="Y938" s="4" t="s">
        <v>2740</v>
      </c>
      <c r="Z938" s="4"/>
      <c r="AB938" s="25" t="s">
        <v>21118</v>
      </c>
      <c r="AC938" s="25"/>
      <c r="AD938" s="25"/>
    </row>
    <row r="939" spans="1:30" x14ac:dyDescent="0.35">
      <c r="A939" s="15" t="s">
        <v>8240</v>
      </c>
      <c r="B939" s="15" t="s">
        <v>2719</v>
      </c>
      <c r="D939" s="15" t="s">
        <v>2657</v>
      </c>
      <c r="E939" s="15" t="s">
        <v>2741</v>
      </c>
      <c r="F939" s="15" t="s">
        <v>2742</v>
      </c>
      <c r="G939" s="5" t="s">
        <v>231</v>
      </c>
      <c r="H939" s="5" t="s">
        <v>2</v>
      </c>
      <c r="I939" s="5" t="s">
        <v>44</v>
      </c>
      <c r="J939" s="5" t="s">
        <v>12</v>
      </c>
      <c r="K939" s="5" t="s">
        <v>6</v>
      </c>
      <c r="L939" s="5" t="s">
        <v>12827</v>
      </c>
      <c r="M939" s="15" t="s">
        <v>91</v>
      </c>
      <c r="N939" s="15" t="s">
        <v>231</v>
      </c>
      <c r="O939" s="15" t="s">
        <v>2724</v>
      </c>
      <c r="P939" s="15" t="s">
        <v>2742</v>
      </c>
      <c r="Q939" s="15" t="s">
        <v>22807</v>
      </c>
      <c r="R939" s="15" t="s">
        <v>23199</v>
      </c>
      <c r="S939" s="15">
        <v>24722954</v>
      </c>
      <c r="T939" s="15">
        <v>24722954</v>
      </c>
      <c r="U939" s="15" t="s">
        <v>16094</v>
      </c>
      <c r="V939" s="15" t="s">
        <v>3305</v>
      </c>
      <c r="W939" s="4"/>
      <c r="X939" s="4" t="s">
        <v>41</v>
      </c>
      <c r="Y939" s="4" t="s">
        <v>2743</v>
      </c>
      <c r="Z939" s="4"/>
      <c r="AB939" s="25"/>
      <c r="AC939" s="25"/>
      <c r="AD939" s="25"/>
    </row>
    <row r="940" spans="1:30" x14ac:dyDescent="0.35">
      <c r="A940" s="15" t="s">
        <v>2698</v>
      </c>
      <c r="B940" s="15" t="s">
        <v>2697</v>
      </c>
      <c r="D940" s="15" t="s">
        <v>1477</v>
      </c>
      <c r="E940" s="15" t="s">
        <v>2745</v>
      </c>
      <c r="F940" s="15" t="s">
        <v>2746</v>
      </c>
      <c r="G940" s="5" t="s">
        <v>213</v>
      </c>
      <c r="H940" s="5" t="s">
        <v>2</v>
      </c>
      <c r="I940" s="5" t="s">
        <v>44</v>
      </c>
      <c r="J940" s="5" t="s">
        <v>2</v>
      </c>
      <c r="K940" s="5" t="s">
        <v>232</v>
      </c>
      <c r="L940" s="5" t="s">
        <v>12765</v>
      </c>
      <c r="M940" s="15" t="s">
        <v>91</v>
      </c>
      <c r="N940" s="15" t="s">
        <v>91</v>
      </c>
      <c r="O940" s="15" t="s">
        <v>213</v>
      </c>
      <c r="P940" s="15" t="s">
        <v>59</v>
      </c>
      <c r="Q940" s="15" t="s">
        <v>22807</v>
      </c>
      <c r="R940" s="15" t="s">
        <v>7135</v>
      </c>
      <c r="S940" s="15">
        <v>24760083</v>
      </c>
      <c r="T940" s="15">
        <v>24760398</v>
      </c>
      <c r="U940" s="15" t="s">
        <v>17649</v>
      </c>
      <c r="V940" s="15" t="s">
        <v>2747</v>
      </c>
      <c r="W940" s="4"/>
      <c r="X940" s="4" t="s">
        <v>41</v>
      </c>
      <c r="Y940" s="4" t="s">
        <v>1030</v>
      </c>
      <c r="Z940" s="4"/>
      <c r="AB940" s="25"/>
      <c r="AC940" s="25"/>
      <c r="AD940" s="25"/>
    </row>
    <row r="941" spans="1:30" x14ac:dyDescent="0.35">
      <c r="A941" s="15" t="s">
        <v>2642</v>
      </c>
      <c r="B941" s="15" t="s">
        <v>2641</v>
      </c>
      <c r="D941" s="15" t="s">
        <v>8756</v>
      </c>
      <c r="E941" s="15" t="s">
        <v>10136</v>
      </c>
      <c r="F941" s="15" t="s">
        <v>2748</v>
      </c>
      <c r="G941" s="5" t="s">
        <v>213</v>
      </c>
      <c r="H941" s="5" t="s">
        <v>2</v>
      </c>
      <c r="I941" s="5" t="s">
        <v>44</v>
      </c>
      <c r="J941" s="5" t="s">
        <v>2</v>
      </c>
      <c r="K941" s="5" t="s">
        <v>232</v>
      </c>
      <c r="L941" s="5" t="s">
        <v>12765</v>
      </c>
      <c r="M941" s="15" t="s">
        <v>91</v>
      </c>
      <c r="N941" s="15" t="s">
        <v>91</v>
      </c>
      <c r="O941" s="15" t="s">
        <v>213</v>
      </c>
      <c r="P941" s="15" t="s">
        <v>2748</v>
      </c>
      <c r="Q941" s="15" t="s">
        <v>22807</v>
      </c>
      <c r="R941" s="15" t="s">
        <v>23200</v>
      </c>
      <c r="S941" s="15">
        <v>24760550</v>
      </c>
      <c r="T941" s="15"/>
      <c r="U941" s="15" t="s">
        <v>16095</v>
      </c>
      <c r="V941" s="15" t="s">
        <v>866</v>
      </c>
      <c r="W941" s="4"/>
      <c r="X941" s="4" t="s">
        <v>41</v>
      </c>
      <c r="Y941" s="4" t="s">
        <v>7436</v>
      </c>
      <c r="Z941" s="4"/>
      <c r="AB941" s="25"/>
      <c r="AC941" s="25"/>
      <c r="AD941" s="25"/>
    </row>
    <row r="942" spans="1:30" x14ac:dyDescent="0.35">
      <c r="A942" s="15" t="s">
        <v>9821</v>
      </c>
      <c r="B942" s="15" t="s">
        <v>2426</v>
      </c>
      <c r="D942" s="15" t="s">
        <v>2749</v>
      </c>
      <c r="E942" s="15" t="s">
        <v>2750</v>
      </c>
      <c r="F942" s="15" t="s">
        <v>1285</v>
      </c>
      <c r="G942" s="5" t="s">
        <v>231</v>
      </c>
      <c r="H942" s="5" t="s">
        <v>2</v>
      </c>
      <c r="I942" s="5" t="s">
        <v>44</v>
      </c>
      <c r="J942" s="5" t="s">
        <v>12</v>
      </c>
      <c r="K942" s="5" t="s">
        <v>6</v>
      </c>
      <c r="L942" s="5" t="s">
        <v>12827</v>
      </c>
      <c r="M942" s="15" t="s">
        <v>91</v>
      </c>
      <c r="N942" s="15" t="s">
        <v>231</v>
      </c>
      <c r="O942" s="15" t="s">
        <v>2724</v>
      </c>
      <c r="P942" s="15" t="s">
        <v>1285</v>
      </c>
      <c r="Q942" s="15" t="s">
        <v>22807</v>
      </c>
      <c r="R942" s="15" t="s">
        <v>23201</v>
      </c>
      <c r="S942" s="15">
        <v>24721314</v>
      </c>
      <c r="T942" s="15">
        <v>24721314</v>
      </c>
      <c r="U942" s="15" t="s">
        <v>16096</v>
      </c>
      <c r="V942" s="15" t="s">
        <v>222</v>
      </c>
      <c r="W942" s="4"/>
      <c r="X942" s="4" t="s">
        <v>41</v>
      </c>
      <c r="Y942" s="4" t="s">
        <v>2751</v>
      </c>
      <c r="Z942" s="4"/>
      <c r="AB942" s="25"/>
      <c r="AC942" s="25"/>
      <c r="AD942" s="25"/>
    </row>
    <row r="943" spans="1:30" x14ac:dyDescent="0.35">
      <c r="A943" s="15" t="s">
        <v>9822</v>
      </c>
      <c r="B943" s="15" t="s">
        <v>9823</v>
      </c>
      <c r="D943" s="15" t="s">
        <v>252</v>
      </c>
      <c r="E943" s="15" t="s">
        <v>2752</v>
      </c>
      <c r="F943" s="15" t="s">
        <v>2753</v>
      </c>
      <c r="G943" s="5" t="s">
        <v>231</v>
      </c>
      <c r="H943" s="5" t="s">
        <v>2</v>
      </c>
      <c r="I943" s="5" t="s">
        <v>44</v>
      </c>
      <c r="J943" s="5" t="s">
        <v>12</v>
      </c>
      <c r="K943" s="5" t="s">
        <v>6</v>
      </c>
      <c r="L943" s="5" t="s">
        <v>12827</v>
      </c>
      <c r="M943" s="15" t="s">
        <v>91</v>
      </c>
      <c r="N943" s="15" t="s">
        <v>231</v>
      </c>
      <c r="O943" s="15" t="s">
        <v>2724</v>
      </c>
      <c r="P943" s="15" t="s">
        <v>2724</v>
      </c>
      <c r="Q943" s="15" t="s">
        <v>22807</v>
      </c>
      <c r="R943" s="15" t="s">
        <v>19391</v>
      </c>
      <c r="S943" s="15">
        <v>24722058</v>
      </c>
      <c r="T943" s="15">
        <v>24272058</v>
      </c>
      <c r="U943" s="15" t="s">
        <v>16097</v>
      </c>
      <c r="V943" s="15" t="s">
        <v>10138</v>
      </c>
      <c r="W943" s="4"/>
      <c r="X943" s="4" t="s">
        <v>41</v>
      </c>
      <c r="Y943" s="4" t="s">
        <v>1231</v>
      </c>
      <c r="Z943" s="4" t="s">
        <v>41</v>
      </c>
      <c r="AA943" s="4" t="s">
        <v>1264</v>
      </c>
      <c r="AB943" s="25"/>
      <c r="AC943" s="25"/>
      <c r="AD943" s="25"/>
    </row>
    <row r="944" spans="1:30" x14ac:dyDescent="0.35">
      <c r="A944" s="15" t="s">
        <v>2469</v>
      </c>
      <c r="B944" s="15" t="s">
        <v>2468</v>
      </c>
      <c r="D944" s="15" t="s">
        <v>2647</v>
      </c>
      <c r="E944" s="15" t="s">
        <v>7167</v>
      </c>
      <c r="F944" s="15" t="s">
        <v>7169</v>
      </c>
      <c r="G944" s="5" t="s">
        <v>231</v>
      </c>
      <c r="H944" s="5" t="s">
        <v>2</v>
      </c>
      <c r="I944" s="5" t="s">
        <v>44</v>
      </c>
      <c r="J944" s="5" t="s">
        <v>940</v>
      </c>
      <c r="K944" s="5" t="s">
        <v>3</v>
      </c>
      <c r="L944" s="5" t="s">
        <v>19849</v>
      </c>
      <c r="M944" s="15" t="s">
        <v>91</v>
      </c>
      <c r="N944" s="15" t="s">
        <v>2739</v>
      </c>
      <c r="O944" s="15" t="s">
        <v>2161</v>
      </c>
      <c r="P944" s="15" t="s">
        <v>79</v>
      </c>
      <c r="Q944" s="15" t="s">
        <v>22807</v>
      </c>
      <c r="R944" s="15" t="s">
        <v>17650</v>
      </c>
      <c r="S944" s="15">
        <v>27610928</v>
      </c>
      <c r="T944" s="15">
        <v>27610928</v>
      </c>
      <c r="U944" s="15" t="s">
        <v>16098</v>
      </c>
      <c r="V944" s="15" t="s">
        <v>484</v>
      </c>
      <c r="W944" s="4"/>
      <c r="X944" s="4" t="s">
        <v>41</v>
      </c>
      <c r="Y944" s="4" t="s">
        <v>7168</v>
      </c>
      <c r="Z944" s="4"/>
      <c r="AB944" s="25"/>
      <c r="AC944" s="25"/>
      <c r="AD944" s="25"/>
    </row>
    <row r="945" spans="1:30" x14ac:dyDescent="0.35">
      <c r="A945" s="15" t="s">
        <v>2616</v>
      </c>
      <c r="B945" s="15" t="s">
        <v>7610</v>
      </c>
      <c r="D945" s="15" t="s">
        <v>2665</v>
      </c>
      <c r="E945" s="15" t="s">
        <v>2755</v>
      </c>
      <c r="F945" s="15" t="s">
        <v>1987</v>
      </c>
      <c r="G945" s="5" t="s">
        <v>231</v>
      </c>
      <c r="H945" s="5" t="s">
        <v>2</v>
      </c>
      <c r="I945" s="5" t="s">
        <v>44</v>
      </c>
      <c r="J945" s="5" t="s">
        <v>940</v>
      </c>
      <c r="K945" s="5" t="s">
        <v>2</v>
      </c>
      <c r="L945" s="5" t="s">
        <v>17232</v>
      </c>
      <c r="M945" s="15" t="s">
        <v>91</v>
      </c>
      <c r="N945" s="15" t="s">
        <v>2739</v>
      </c>
      <c r="O945" s="15" t="s">
        <v>2739</v>
      </c>
      <c r="P945" s="15" t="s">
        <v>1987</v>
      </c>
      <c r="Q945" s="15" t="s">
        <v>22807</v>
      </c>
      <c r="R945" s="15" t="s">
        <v>19388</v>
      </c>
      <c r="S945" s="15">
        <v>24655100</v>
      </c>
      <c r="T945" s="15">
        <v>24655100</v>
      </c>
      <c r="U945" s="15" t="s">
        <v>21964</v>
      </c>
      <c r="V945" s="15" t="s">
        <v>9903</v>
      </c>
      <c r="W945" s="4"/>
      <c r="X945" s="4" t="s">
        <v>41</v>
      </c>
      <c r="Y945" s="4" t="s">
        <v>13305</v>
      </c>
      <c r="Z945" s="4"/>
      <c r="AB945" s="25"/>
      <c r="AC945" s="25"/>
      <c r="AD945" s="25"/>
    </row>
    <row r="946" spans="1:30" x14ac:dyDescent="0.35">
      <c r="A946" s="15" t="s">
        <v>2416</v>
      </c>
      <c r="B946" s="15" t="s">
        <v>1988</v>
      </c>
      <c r="D946" s="15" t="s">
        <v>2661</v>
      </c>
      <c r="E946" s="15" t="s">
        <v>2758</v>
      </c>
      <c r="F946" s="15" t="s">
        <v>1491</v>
      </c>
      <c r="G946" s="5" t="s">
        <v>213</v>
      </c>
      <c r="H946" s="5" t="s">
        <v>2</v>
      </c>
      <c r="I946" s="5" t="s">
        <v>44</v>
      </c>
      <c r="J946" s="5" t="s">
        <v>940</v>
      </c>
      <c r="K946" s="5" t="s">
        <v>3</v>
      </c>
      <c r="L946" s="5" t="s">
        <v>19849</v>
      </c>
      <c r="M946" s="15" t="s">
        <v>91</v>
      </c>
      <c r="N946" s="15" t="s">
        <v>2739</v>
      </c>
      <c r="O946" s="15" t="s">
        <v>2161</v>
      </c>
      <c r="P946" s="15" t="s">
        <v>1491</v>
      </c>
      <c r="Q946" s="15" t="s">
        <v>22807</v>
      </c>
      <c r="R946" s="15" t="s">
        <v>10126</v>
      </c>
      <c r="S946" s="15">
        <v>27611622</v>
      </c>
      <c r="T946" s="15"/>
      <c r="U946" s="15" t="s">
        <v>17651</v>
      </c>
      <c r="V946" s="15" t="s">
        <v>10127</v>
      </c>
      <c r="W946" s="4"/>
      <c r="X946" s="4" t="s">
        <v>41</v>
      </c>
      <c r="Y946" s="4" t="s">
        <v>1494</v>
      </c>
      <c r="Z946" s="4"/>
      <c r="AB946" s="25"/>
      <c r="AC946" s="25"/>
      <c r="AD946" s="25"/>
    </row>
    <row r="947" spans="1:30" x14ac:dyDescent="0.35">
      <c r="A947" s="15" t="s">
        <v>8243</v>
      </c>
      <c r="B947" s="15" t="s">
        <v>8244</v>
      </c>
      <c r="D947" s="15" t="s">
        <v>2640</v>
      </c>
      <c r="E947" s="15" t="s">
        <v>2759</v>
      </c>
      <c r="F947" s="15" t="s">
        <v>2760</v>
      </c>
      <c r="G947" s="5" t="s">
        <v>231</v>
      </c>
      <c r="H947" s="5" t="s">
        <v>2</v>
      </c>
      <c r="I947" s="5" t="s">
        <v>44</v>
      </c>
      <c r="J947" s="5" t="s">
        <v>940</v>
      </c>
      <c r="K947" s="5" t="s">
        <v>2</v>
      </c>
      <c r="L947" s="5" t="s">
        <v>17232</v>
      </c>
      <c r="M947" s="15" t="s">
        <v>91</v>
      </c>
      <c r="N947" s="15" t="s">
        <v>2739</v>
      </c>
      <c r="O947" s="15" t="s">
        <v>2739</v>
      </c>
      <c r="P947" s="15" t="s">
        <v>1517</v>
      </c>
      <c r="Q947" s="15" t="s">
        <v>22807</v>
      </c>
      <c r="R947" s="15" t="s">
        <v>20014</v>
      </c>
      <c r="S947" s="15">
        <v>24760772</v>
      </c>
      <c r="T947" s="15">
        <v>24760772</v>
      </c>
      <c r="U947" s="15" t="s">
        <v>16099</v>
      </c>
      <c r="V947" s="15" t="s">
        <v>9980</v>
      </c>
      <c r="W947" s="4"/>
      <c r="X947" s="4" t="s">
        <v>41</v>
      </c>
      <c r="Y947" s="4" t="s">
        <v>2761</v>
      </c>
      <c r="Z947" s="4"/>
      <c r="AB947" s="25"/>
      <c r="AC947" s="25"/>
      <c r="AD947" s="25"/>
    </row>
    <row r="948" spans="1:30" x14ac:dyDescent="0.35">
      <c r="A948" s="15" t="s">
        <v>2703</v>
      </c>
      <c r="B948" s="15" t="s">
        <v>2702</v>
      </c>
      <c r="D948" s="15" t="s">
        <v>2762</v>
      </c>
      <c r="E948" s="15" t="s">
        <v>2763</v>
      </c>
      <c r="F948" s="15" t="s">
        <v>2764</v>
      </c>
      <c r="G948" s="5" t="s">
        <v>231</v>
      </c>
      <c r="H948" s="5" t="s">
        <v>2</v>
      </c>
      <c r="I948" s="5" t="s">
        <v>44</v>
      </c>
      <c r="J948" s="5" t="s">
        <v>940</v>
      </c>
      <c r="K948" s="5" t="s">
        <v>3</v>
      </c>
      <c r="L948" s="5" t="s">
        <v>19849</v>
      </c>
      <c r="M948" s="15" t="s">
        <v>91</v>
      </c>
      <c r="N948" s="15" t="s">
        <v>2739</v>
      </c>
      <c r="O948" s="15" t="s">
        <v>2161</v>
      </c>
      <c r="P948" s="15" t="s">
        <v>2764</v>
      </c>
      <c r="Q948" s="15" t="s">
        <v>22807</v>
      </c>
      <c r="R948" s="15" t="s">
        <v>10026</v>
      </c>
      <c r="S948" s="15">
        <v>24650146</v>
      </c>
      <c r="T948" s="15">
        <v>24650146</v>
      </c>
      <c r="U948" s="15" t="s">
        <v>16100</v>
      </c>
      <c r="V948" s="15" t="s">
        <v>222</v>
      </c>
      <c r="W948" s="4"/>
      <c r="X948" s="4" t="s">
        <v>41</v>
      </c>
      <c r="Y948" s="4" t="s">
        <v>2765</v>
      </c>
      <c r="Z948" s="4"/>
      <c r="AB948" s="25"/>
      <c r="AC948" s="25"/>
      <c r="AD948" s="25"/>
    </row>
    <row r="949" spans="1:30" x14ac:dyDescent="0.35">
      <c r="A949" s="15" t="s">
        <v>2474</v>
      </c>
      <c r="B949" s="15" t="s">
        <v>7086</v>
      </c>
      <c r="D949" s="15" t="s">
        <v>2590</v>
      </c>
      <c r="E949" s="15" t="s">
        <v>10049</v>
      </c>
      <c r="F949" s="15" t="s">
        <v>10050</v>
      </c>
      <c r="G949" s="5" t="s">
        <v>231</v>
      </c>
      <c r="H949" s="5" t="s">
        <v>2</v>
      </c>
      <c r="I949" s="5" t="s">
        <v>44</v>
      </c>
      <c r="J949" s="5" t="s">
        <v>940</v>
      </c>
      <c r="K949" s="5" t="s">
        <v>2</v>
      </c>
      <c r="L949" s="5" t="s">
        <v>17232</v>
      </c>
      <c r="M949" s="15" t="s">
        <v>91</v>
      </c>
      <c r="N949" s="15" t="s">
        <v>2739</v>
      </c>
      <c r="O949" s="15" t="s">
        <v>2739</v>
      </c>
      <c r="P949" s="15" t="s">
        <v>79</v>
      </c>
      <c r="Q949" s="15" t="s">
        <v>22807</v>
      </c>
      <c r="R949" s="15" t="s">
        <v>21259</v>
      </c>
      <c r="S949" s="15">
        <v>24760516</v>
      </c>
      <c r="T949" s="15">
        <v>24760516</v>
      </c>
      <c r="U949" s="15" t="s">
        <v>16101</v>
      </c>
      <c r="V949" s="15" t="s">
        <v>10052</v>
      </c>
      <c r="W949" s="4"/>
      <c r="X949" s="4" t="s">
        <v>41</v>
      </c>
      <c r="Y949" s="4" t="s">
        <v>24626</v>
      </c>
      <c r="Z949" s="4"/>
      <c r="AB949" s="25"/>
      <c r="AC949" s="25"/>
      <c r="AD949" s="25"/>
    </row>
    <row r="950" spans="1:30" x14ac:dyDescent="0.35">
      <c r="A950" s="15" t="s">
        <v>2652</v>
      </c>
      <c r="B950" s="15" t="s">
        <v>807</v>
      </c>
      <c r="D950" s="15" t="s">
        <v>2766</v>
      </c>
      <c r="E950" s="15" t="s">
        <v>2767</v>
      </c>
      <c r="F950" s="15" t="s">
        <v>371</v>
      </c>
      <c r="G950" s="5" t="s">
        <v>231</v>
      </c>
      <c r="H950" s="5" t="s">
        <v>2</v>
      </c>
      <c r="I950" s="5" t="s">
        <v>44</v>
      </c>
      <c r="J950" s="5" t="s">
        <v>940</v>
      </c>
      <c r="K950" s="5" t="s">
        <v>2</v>
      </c>
      <c r="L950" s="5" t="s">
        <v>17232</v>
      </c>
      <c r="M950" s="15" t="s">
        <v>91</v>
      </c>
      <c r="N950" s="15" t="s">
        <v>2739</v>
      </c>
      <c r="O950" s="15" t="s">
        <v>2739</v>
      </c>
      <c r="P950" s="15" t="s">
        <v>371</v>
      </c>
      <c r="Q950" s="15" t="s">
        <v>22807</v>
      </c>
      <c r="R950" s="15" t="s">
        <v>2768</v>
      </c>
      <c r="S950" s="15">
        <v>24655553</v>
      </c>
      <c r="T950" s="15">
        <v>24655553</v>
      </c>
      <c r="U950" s="15" t="s">
        <v>16102</v>
      </c>
      <c r="V950" s="15" t="s">
        <v>13306</v>
      </c>
      <c r="W950" s="4"/>
      <c r="X950" s="4" t="s">
        <v>41</v>
      </c>
      <c r="Y950" s="4" t="s">
        <v>2769</v>
      </c>
      <c r="Z950" s="4"/>
      <c r="AB950" s="25"/>
      <c r="AC950" s="25"/>
      <c r="AD950" s="25"/>
    </row>
    <row r="951" spans="1:30" x14ac:dyDescent="0.35">
      <c r="A951" s="15" t="s">
        <v>2618</v>
      </c>
      <c r="B951" s="15" t="s">
        <v>2227</v>
      </c>
      <c r="D951" s="15" t="s">
        <v>2770</v>
      </c>
      <c r="E951" s="15" t="s">
        <v>2771</v>
      </c>
      <c r="F951" s="15" t="s">
        <v>2772</v>
      </c>
      <c r="G951" s="5" t="s">
        <v>231</v>
      </c>
      <c r="H951" s="5" t="s">
        <v>3</v>
      </c>
      <c r="I951" s="5" t="s">
        <v>44</v>
      </c>
      <c r="J951" s="5" t="s">
        <v>12</v>
      </c>
      <c r="K951" s="5" t="s">
        <v>3</v>
      </c>
      <c r="L951" s="5" t="s">
        <v>12824</v>
      </c>
      <c r="M951" s="15" t="s">
        <v>91</v>
      </c>
      <c r="N951" s="15" t="s">
        <v>231</v>
      </c>
      <c r="O951" s="15" t="s">
        <v>264</v>
      </c>
      <c r="P951" s="15" t="s">
        <v>2772</v>
      </c>
      <c r="Q951" s="15" t="s">
        <v>22807</v>
      </c>
      <c r="R951" s="15" t="s">
        <v>13307</v>
      </c>
      <c r="S951" s="15">
        <v>24755800</v>
      </c>
      <c r="T951" s="15"/>
      <c r="U951" s="15" t="s">
        <v>18709</v>
      </c>
      <c r="V951" s="15" t="s">
        <v>9851</v>
      </c>
      <c r="W951" s="4"/>
      <c r="X951" s="4" t="s">
        <v>41</v>
      </c>
      <c r="Y951" s="4" t="s">
        <v>2773</v>
      </c>
      <c r="Z951" s="4"/>
      <c r="AB951" s="25"/>
      <c r="AC951" s="25"/>
      <c r="AD951" s="25"/>
    </row>
    <row r="952" spans="1:30" x14ac:dyDescent="0.35">
      <c r="A952" s="15" t="s">
        <v>2596</v>
      </c>
      <c r="B952" s="15" t="s">
        <v>309</v>
      </c>
      <c r="D952" s="15" t="s">
        <v>2774</v>
      </c>
      <c r="E952" s="15" t="s">
        <v>2775</v>
      </c>
      <c r="F952" s="15" t="s">
        <v>2776</v>
      </c>
      <c r="G952" s="5" t="s">
        <v>231</v>
      </c>
      <c r="H952" s="5" t="s">
        <v>3</v>
      </c>
      <c r="I952" s="5" t="s">
        <v>44</v>
      </c>
      <c r="J952" s="5" t="s">
        <v>12</v>
      </c>
      <c r="K952" s="5" t="s">
        <v>3</v>
      </c>
      <c r="L952" s="5" t="s">
        <v>12824</v>
      </c>
      <c r="M952" s="15" t="s">
        <v>91</v>
      </c>
      <c r="N952" s="15" t="s">
        <v>231</v>
      </c>
      <c r="O952" s="15" t="s">
        <v>264</v>
      </c>
      <c r="P952" s="15" t="s">
        <v>2776</v>
      </c>
      <c r="Q952" s="15" t="s">
        <v>22807</v>
      </c>
      <c r="R952" s="15" t="s">
        <v>7241</v>
      </c>
      <c r="S952" s="15">
        <v>24758200</v>
      </c>
      <c r="T952" s="15">
        <v>24758200</v>
      </c>
      <c r="U952" s="15" t="s">
        <v>20006</v>
      </c>
      <c r="V952" s="15" t="s">
        <v>10001</v>
      </c>
      <c r="W952" s="4"/>
      <c r="X952" s="4" t="s">
        <v>41</v>
      </c>
      <c r="Y952" s="4" t="s">
        <v>2528</v>
      </c>
      <c r="Z952" s="4"/>
      <c r="AB952" s="25"/>
      <c r="AC952" s="25"/>
      <c r="AD952" s="25"/>
    </row>
    <row r="953" spans="1:30" x14ac:dyDescent="0.35">
      <c r="A953" s="15" t="s">
        <v>2421</v>
      </c>
      <c r="B953" s="15" t="s">
        <v>2420</v>
      </c>
      <c r="D953" s="15" t="s">
        <v>2777</v>
      </c>
      <c r="E953" s="15" t="s">
        <v>2778</v>
      </c>
      <c r="F953" s="15" t="s">
        <v>1358</v>
      </c>
      <c r="G953" s="5" t="s">
        <v>231</v>
      </c>
      <c r="H953" s="5" t="s">
        <v>3</v>
      </c>
      <c r="I953" s="5" t="s">
        <v>44</v>
      </c>
      <c r="J953" s="5" t="s">
        <v>12</v>
      </c>
      <c r="K953" s="5" t="s">
        <v>3</v>
      </c>
      <c r="L953" s="5" t="s">
        <v>12824</v>
      </c>
      <c r="M953" s="15" t="s">
        <v>91</v>
      </c>
      <c r="N953" s="15" t="s">
        <v>231</v>
      </c>
      <c r="O953" s="15" t="s">
        <v>264</v>
      </c>
      <c r="P953" s="15" t="s">
        <v>2779</v>
      </c>
      <c r="Q953" s="15" t="s">
        <v>22807</v>
      </c>
      <c r="R953" s="15" t="s">
        <v>21260</v>
      </c>
      <c r="S953" s="15">
        <v>24757485</v>
      </c>
      <c r="T953" s="15">
        <v>89798372</v>
      </c>
      <c r="U953" s="15" t="s">
        <v>16103</v>
      </c>
      <c r="V953" s="15" t="s">
        <v>7150</v>
      </c>
      <c r="W953" s="4"/>
      <c r="X953" s="4" t="s">
        <v>41</v>
      </c>
      <c r="Y953" s="4" t="s">
        <v>2645</v>
      </c>
      <c r="Z953" s="4"/>
      <c r="AB953" s="25"/>
      <c r="AC953" s="25"/>
      <c r="AD953" s="25"/>
    </row>
    <row r="954" spans="1:30" x14ac:dyDescent="0.35">
      <c r="A954" s="15" t="s">
        <v>9826</v>
      </c>
      <c r="B954" s="15" t="s">
        <v>2673</v>
      </c>
      <c r="D954" s="15" t="s">
        <v>2781</v>
      </c>
      <c r="E954" s="15" t="s">
        <v>2782</v>
      </c>
      <c r="F954" s="15" t="s">
        <v>13308</v>
      </c>
      <c r="G954" s="5" t="s">
        <v>15691</v>
      </c>
      <c r="H954" s="5" t="s">
        <v>11</v>
      </c>
      <c r="I954" s="5" t="s">
        <v>44</v>
      </c>
      <c r="J954" s="5" t="s">
        <v>3</v>
      </c>
      <c r="K954" s="5" t="s">
        <v>18</v>
      </c>
      <c r="L954" s="5" t="s">
        <v>12778</v>
      </c>
      <c r="M954" s="15" t="s">
        <v>91</v>
      </c>
      <c r="N954" s="15" t="s">
        <v>92</v>
      </c>
      <c r="O954" s="15" t="s">
        <v>22785</v>
      </c>
      <c r="P954" s="15" t="s">
        <v>278</v>
      </c>
      <c r="Q954" s="15" t="s">
        <v>22807</v>
      </c>
      <c r="R954" s="15" t="s">
        <v>21965</v>
      </c>
      <c r="S954" s="15">
        <v>24680698</v>
      </c>
      <c r="T954" s="15"/>
      <c r="U954" s="15" t="s">
        <v>17652</v>
      </c>
      <c r="V954" s="15" t="s">
        <v>23202</v>
      </c>
      <c r="W954" s="4"/>
      <c r="X954" s="4" t="s">
        <v>41</v>
      </c>
      <c r="Y954" s="4" t="s">
        <v>2372</v>
      </c>
      <c r="Z954" s="4"/>
      <c r="AB954" s="25"/>
      <c r="AC954" s="25"/>
      <c r="AD954" s="25"/>
    </row>
    <row r="955" spans="1:30" x14ac:dyDescent="0.35">
      <c r="A955" s="15" t="s">
        <v>2496</v>
      </c>
      <c r="B955" s="15" t="s">
        <v>1227</v>
      </c>
      <c r="D955" s="15" t="s">
        <v>2783</v>
      </c>
      <c r="E955" s="15" t="s">
        <v>2784</v>
      </c>
      <c r="F955" s="15" t="s">
        <v>2785</v>
      </c>
      <c r="G955" s="5" t="s">
        <v>231</v>
      </c>
      <c r="H955" s="5" t="s">
        <v>8</v>
      </c>
      <c r="I955" s="5" t="s">
        <v>44</v>
      </c>
      <c r="J955" s="5" t="s">
        <v>12</v>
      </c>
      <c r="K955" s="5" t="s">
        <v>3</v>
      </c>
      <c r="L955" s="5" t="s">
        <v>12824</v>
      </c>
      <c r="M955" s="15" t="s">
        <v>91</v>
      </c>
      <c r="N955" s="15" t="s">
        <v>231</v>
      </c>
      <c r="O955" s="15" t="s">
        <v>264</v>
      </c>
      <c r="P955" s="15" t="s">
        <v>2786</v>
      </c>
      <c r="Q955" s="15" t="s">
        <v>22807</v>
      </c>
      <c r="R955" s="15" t="s">
        <v>18731</v>
      </c>
      <c r="S955" s="15">
        <v>24621552</v>
      </c>
      <c r="T955" s="15">
        <v>24621552</v>
      </c>
      <c r="U955" s="15" t="s">
        <v>23203</v>
      </c>
      <c r="V955" s="15" t="s">
        <v>10024</v>
      </c>
      <c r="W955" s="4"/>
      <c r="X955" s="4" t="s">
        <v>41</v>
      </c>
      <c r="Y955" s="4" t="s">
        <v>2787</v>
      </c>
      <c r="Z955" s="4"/>
      <c r="AB955" s="25"/>
      <c r="AC955" s="25"/>
      <c r="AD955" s="25"/>
    </row>
    <row r="956" spans="1:30" x14ac:dyDescent="0.35">
      <c r="A956" s="15" t="s">
        <v>2472</v>
      </c>
      <c r="B956" s="15" t="s">
        <v>2364</v>
      </c>
      <c r="D956" s="15" t="s">
        <v>2788</v>
      </c>
      <c r="E956" s="15" t="s">
        <v>2789</v>
      </c>
      <c r="F956" s="15" t="s">
        <v>97</v>
      </c>
      <c r="G956" s="5" t="s">
        <v>231</v>
      </c>
      <c r="H956" s="5" t="s">
        <v>3</v>
      </c>
      <c r="I956" s="5" t="s">
        <v>44</v>
      </c>
      <c r="J956" s="5" t="s">
        <v>12</v>
      </c>
      <c r="K956" s="5" t="s">
        <v>3</v>
      </c>
      <c r="L956" s="5" t="s">
        <v>12824</v>
      </c>
      <c r="M956" s="15" t="s">
        <v>91</v>
      </c>
      <c r="N956" s="15" t="s">
        <v>231</v>
      </c>
      <c r="O956" s="15" t="s">
        <v>264</v>
      </c>
      <c r="P956" s="15" t="s">
        <v>2790</v>
      </c>
      <c r="Q956" s="15" t="s">
        <v>22807</v>
      </c>
      <c r="R956" s="15" t="s">
        <v>6436</v>
      </c>
      <c r="S956" s="15">
        <v>24755323</v>
      </c>
      <c r="T956" s="15"/>
      <c r="U956" s="15" t="s">
        <v>16104</v>
      </c>
      <c r="V956" s="15" t="s">
        <v>2791</v>
      </c>
      <c r="W956" s="4"/>
      <c r="X956" s="4" t="s">
        <v>41</v>
      </c>
      <c r="Y956" s="4" t="s">
        <v>2792</v>
      </c>
      <c r="Z956" s="4"/>
      <c r="AB956" s="25"/>
      <c r="AC956" s="25"/>
      <c r="AD956" s="25"/>
    </row>
    <row r="957" spans="1:30" x14ac:dyDescent="0.35">
      <c r="A957" s="15" t="s">
        <v>2620</v>
      </c>
      <c r="B957" s="15" t="s">
        <v>1340</v>
      </c>
      <c r="D957" s="15" t="s">
        <v>2793</v>
      </c>
      <c r="E957" s="15" t="s">
        <v>2794</v>
      </c>
      <c r="F957" s="15" t="s">
        <v>42</v>
      </c>
      <c r="G957" s="5" t="s">
        <v>231</v>
      </c>
      <c r="H957" s="5" t="s">
        <v>3</v>
      </c>
      <c r="I957" s="5" t="s">
        <v>44</v>
      </c>
      <c r="J957" s="5" t="s">
        <v>12</v>
      </c>
      <c r="K957" s="5" t="s">
        <v>10</v>
      </c>
      <c r="L957" s="5" t="s">
        <v>12830</v>
      </c>
      <c r="M957" s="15" t="s">
        <v>91</v>
      </c>
      <c r="N957" s="15" t="s">
        <v>231</v>
      </c>
      <c r="O957" s="15" t="s">
        <v>22786</v>
      </c>
      <c r="P957" s="15" t="s">
        <v>42</v>
      </c>
      <c r="Q957" s="15" t="s">
        <v>22807</v>
      </c>
      <c r="R957" s="15" t="s">
        <v>17600</v>
      </c>
      <c r="S957" s="15">
        <v>24688567</v>
      </c>
      <c r="T957" s="15">
        <v>24688567</v>
      </c>
      <c r="U957" s="15" t="s">
        <v>17653</v>
      </c>
      <c r="V957" s="15" t="s">
        <v>10108</v>
      </c>
      <c r="W957" s="4"/>
      <c r="X957" s="4" t="s">
        <v>41</v>
      </c>
      <c r="Y957" s="4" t="s">
        <v>2795</v>
      </c>
      <c r="Z957" s="4"/>
      <c r="AB957" s="25"/>
      <c r="AC957" s="25"/>
      <c r="AD957" s="25"/>
    </row>
    <row r="958" spans="1:30" x14ac:dyDescent="0.35">
      <c r="A958" s="15" t="s">
        <v>2440</v>
      </c>
      <c r="B958" s="15" t="s">
        <v>8245</v>
      </c>
      <c r="D958" s="15" t="s">
        <v>2796</v>
      </c>
      <c r="E958" s="15" t="s">
        <v>2797</v>
      </c>
      <c r="F958" s="15" t="s">
        <v>2798</v>
      </c>
      <c r="G958" s="5" t="s">
        <v>231</v>
      </c>
      <c r="H958" s="5" t="s">
        <v>3</v>
      </c>
      <c r="I958" s="5" t="s">
        <v>44</v>
      </c>
      <c r="J958" s="5" t="s">
        <v>12</v>
      </c>
      <c r="K958" s="5" t="s">
        <v>3</v>
      </c>
      <c r="L958" s="5" t="s">
        <v>12824</v>
      </c>
      <c r="M958" s="15" t="s">
        <v>91</v>
      </c>
      <c r="N958" s="15" t="s">
        <v>231</v>
      </c>
      <c r="O958" s="15" t="s">
        <v>264</v>
      </c>
      <c r="P958" s="15" t="s">
        <v>2799</v>
      </c>
      <c r="Q958" s="15" t="s">
        <v>22807</v>
      </c>
      <c r="R958" s="15" t="s">
        <v>2817</v>
      </c>
      <c r="S958" s="15">
        <v>24756727</v>
      </c>
      <c r="T958" s="15">
        <v>24756727</v>
      </c>
      <c r="U958" s="15" t="s">
        <v>14729</v>
      </c>
      <c r="V958" s="15" t="s">
        <v>14730</v>
      </c>
      <c r="W958" s="4"/>
      <c r="X958" s="4" t="s">
        <v>41</v>
      </c>
      <c r="Y958" s="4" t="s">
        <v>1244</v>
      </c>
      <c r="Z958" s="4"/>
      <c r="AB958" s="25"/>
      <c r="AC958" s="25"/>
      <c r="AD958" s="25"/>
    </row>
    <row r="959" spans="1:30" x14ac:dyDescent="0.35">
      <c r="A959" s="15" t="s">
        <v>2522</v>
      </c>
      <c r="B959" s="15" t="s">
        <v>1820</v>
      </c>
      <c r="D959" s="15" t="s">
        <v>8753</v>
      </c>
      <c r="E959" s="15" t="s">
        <v>2801</v>
      </c>
      <c r="F959" s="15" t="s">
        <v>17314</v>
      </c>
      <c r="G959" s="5" t="s">
        <v>231</v>
      </c>
      <c r="H959" s="5" t="s">
        <v>3</v>
      </c>
      <c r="I959" s="5" t="s">
        <v>44</v>
      </c>
      <c r="J959" s="5" t="s">
        <v>12</v>
      </c>
      <c r="K959" s="5" t="s">
        <v>10</v>
      </c>
      <c r="L959" s="5" t="s">
        <v>12830</v>
      </c>
      <c r="M959" s="15" t="s">
        <v>91</v>
      </c>
      <c r="N959" s="15" t="s">
        <v>231</v>
      </c>
      <c r="O959" s="15" t="s">
        <v>22786</v>
      </c>
      <c r="P959" s="15" t="s">
        <v>2802</v>
      </c>
      <c r="Q959" s="15" t="s">
        <v>22807</v>
      </c>
      <c r="R959" s="15" t="s">
        <v>2803</v>
      </c>
      <c r="S959" s="15">
        <v>24688008</v>
      </c>
      <c r="T959" s="15">
        <v>24688008</v>
      </c>
      <c r="U959" s="15" t="s">
        <v>19389</v>
      </c>
      <c r="V959" s="15" t="s">
        <v>2804</v>
      </c>
      <c r="W959" s="4"/>
      <c r="X959" s="4" t="s">
        <v>41</v>
      </c>
      <c r="Y959" s="4" t="s">
        <v>1240</v>
      </c>
      <c r="Z959" s="4"/>
      <c r="AB959" s="25"/>
      <c r="AC959" s="25"/>
      <c r="AD959" s="25"/>
    </row>
    <row r="960" spans="1:30" x14ac:dyDescent="0.35">
      <c r="A960" s="15" t="s">
        <v>2429</v>
      </c>
      <c r="B960" s="15" t="s">
        <v>2428</v>
      </c>
      <c r="D960" s="15" t="s">
        <v>2806</v>
      </c>
      <c r="E960" s="15" t="s">
        <v>2807</v>
      </c>
      <c r="F960" s="15" t="s">
        <v>2161</v>
      </c>
      <c r="G960" s="5" t="s">
        <v>231</v>
      </c>
      <c r="H960" s="5" t="s">
        <v>3</v>
      </c>
      <c r="I960" s="5" t="s">
        <v>44</v>
      </c>
      <c r="J960" s="5" t="s">
        <v>12</v>
      </c>
      <c r="K960" s="5" t="s">
        <v>3</v>
      </c>
      <c r="L960" s="5" t="s">
        <v>12824</v>
      </c>
      <c r="M960" s="15" t="s">
        <v>91</v>
      </c>
      <c r="N960" s="15" t="s">
        <v>231</v>
      </c>
      <c r="O960" s="15" t="s">
        <v>264</v>
      </c>
      <c r="P960" s="15" t="s">
        <v>2161</v>
      </c>
      <c r="Q960" s="15" t="s">
        <v>22807</v>
      </c>
      <c r="R960" s="15" t="s">
        <v>23204</v>
      </c>
      <c r="S960" s="15">
        <v>88435319</v>
      </c>
      <c r="T960" s="15"/>
      <c r="U960" s="15" t="s">
        <v>18710</v>
      </c>
      <c r="V960" s="15" t="s">
        <v>404</v>
      </c>
      <c r="W960" s="4"/>
      <c r="X960" s="4" t="s">
        <v>41</v>
      </c>
      <c r="Y960" s="4" t="s">
        <v>2808</v>
      </c>
      <c r="Z960" s="4"/>
      <c r="AB960" s="25"/>
      <c r="AC960" s="25"/>
      <c r="AD960" s="25"/>
    </row>
    <row r="961" spans="1:30" x14ac:dyDescent="0.35">
      <c r="A961" s="15" t="s">
        <v>8246</v>
      </c>
      <c r="B961" s="15" t="s">
        <v>880</v>
      </c>
      <c r="D961" s="15" t="s">
        <v>2809</v>
      </c>
      <c r="E961" s="15" t="s">
        <v>2810</v>
      </c>
      <c r="F961" s="15" t="s">
        <v>2811</v>
      </c>
      <c r="G961" s="5" t="s">
        <v>231</v>
      </c>
      <c r="H961" s="5" t="s">
        <v>3</v>
      </c>
      <c r="I961" s="5" t="s">
        <v>44</v>
      </c>
      <c r="J961" s="5" t="s">
        <v>12</v>
      </c>
      <c r="K961" s="5" t="s">
        <v>3</v>
      </c>
      <c r="L961" s="5" t="s">
        <v>12824</v>
      </c>
      <c r="M961" s="15" t="s">
        <v>91</v>
      </c>
      <c r="N961" s="15" t="s">
        <v>231</v>
      </c>
      <c r="O961" s="15" t="s">
        <v>264</v>
      </c>
      <c r="P961" s="15" t="s">
        <v>2811</v>
      </c>
      <c r="Q961" s="15" t="s">
        <v>22807</v>
      </c>
      <c r="R961" s="15" t="s">
        <v>23205</v>
      </c>
      <c r="S961" s="15">
        <v>24755521</v>
      </c>
      <c r="T961" s="15">
        <v>24755521</v>
      </c>
      <c r="U961" s="15" t="s">
        <v>18711</v>
      </c>
      <c r="V961" s="15" t="s">
        <v>2812</v>
      </c>
      <c r="W961" s="4"/>
      <c r="X961" s="4" t="s">
        <v>41</v>
      </c>
      <c r="Y961" s="4" t="s">
        <v>2813</v>
      </c>
      <c r="Z961" s="4"/>
      <c r="AB961" s="25"/>
      <c r="AC961" s="25"/>
      <c r="AD961" s="25"/>
    </row>
    <row r="962" spans="1:30" x14ac:dyDescent="0.35">
      <c r="A962" s="15" t="s">
        <v>2499</v>
      </c>
      <c r="B962" s="15" t="s">
        <v>7488</v>
      </c>
      <c r="D962" s="15" t="s">
        <v>2815</v>
      </c>
      <c r="E962" s="15" t="s">
        <v>2816</v>
      </c>
      <c r="F962" s="15" t="s">
        <v>278</v>
      </c>
      <c r="G962" s="5" t="s">
        <v>231</v>
      </c>
      <c r="H962" s="5" t="s">
        <v>3</v>
      </c>
      <c r="I962" s="5" t="s">
        <v>44</v>
      </c>
      <c r="J962" s="5" t="s">
        <v>12</v>
      </c>
      <c r="K962" s="5" t="s">
        <v>10</v>
      </c>
      <c r="L962" s="5" t="s">
        <v>12830</v>
      </c>
      <c r="M962" s="15" t="s">
        <v>91</v>
      </c>
      <c r="N962" s="15" t="s">
        <v>231</v>
      </c>
      <c r="O962" s="15" t="s">
        <v>22786</v>
      </c>
      <c r="P962" s="15" t="s">
        <v>278</v>
      </c>
      <c r="Q962" s="15" t="s">
        <v>22807</v>
      </c>
      <c r="R962" s="15" t="s">
        <v>16150</v>
      </c>
      <c r="S962" s="15">
        <v>24688613</v>
      </c>
      <c r="T962" s="15">
        <v>24688613</v>
      </c>
      <c r="U962" s="15" t="s">
        <v>16105</v>
      </c>
      <c r="V962" s="15" t="s">
        <v>21261</v>
      </c>
      <c r="W962" s="4"/>
      <c r="X962" s="4" t="s">
        <v>41</v>
      </c>
      <c r="Y962" s="4" t="s">
        <v>2818</v>
      </c>
      <c r="Z962" s="4"/>
      <c r="AB962" s="25"/>
      <c r="AC962" s="25"/>
      <c r="AD962" s="25"/>
    </row>
    <row r="963" spans="1:30" x14ac:dyDescent="0.35">
      <c r="A963" s="15" t="s">
        <v>2481</v>
      </c>
      <c r="B963" s="15" t="s">
        <v>2480</v>
      </c>
      <c r="D963" s="15" t="s">
        <v>2819</v>
      </c>
      <c r="E963" s="15" t="s">
        <v>2820</v>
      </c>
      <c r="F963" s="15" t="s">
        <v>2305</v>
      </c>
      <c r="G963" s="5" t="s">
        <v>231</v>
      </c>
      <c r="H963" s="5" t="s">
        <v>3</v>
      </c>
      <c r="I963" s="5" t="s">
        <v>44</v>
      </c>
      <c r="J963" s="5" t="s">
        <v>12</v>
      </c>
      <c r="K963" s="5" t="s">
        <v>3</v>
      </c>
      <c r="L963" s="5" t="s">
        <v>12824</v>
      </c>
      <c r="M963" s="15" t="s">
        <v>91</v>
      </c>
      <c r="N963" s="15" t="s">
        <v>231</v>
      </c>
      <c r="O963" s="15" t="s">
        <v>264</v>
      </c>
      <c r="P963" s="15" t="s">
        <v>179</v>
      </c>
      <c r="Q963" s="15" t="s">
        <v>22807</v>
      </c>
      <c r="R963" s="15" t="s">
        <v>8825</v>
      </c>
      <c r="S963" s="15">
        <v>40019844</v>
      </c>
      <c r="T963" s="15"/>
      <c r="U963" s="15" t="s">
        <v>17654</v>
      </c>
      <c r="V963" s="15" t="s">
        <v>17655</v>
      </c>
      <c r="W963" s="4"/>
      <c r="X963" s="4" t="s">
        <v>41</v>
      </c>
      <c r="Y963" s="4" t="s">
        <v>2821</v>
      </c>
      <c r="Z963" s="4"/>
      <c r="AB963" s="25"/>
      <c r="AC963" s="25"/>
      <c r="AD963" s="25"/>
    </row>
    <row r="964" spans="1:30" x14ac:dyDescent="0.35">
      <c r="A964" s="15" t="s">
        <v>2709</v>
      </c>
      <c r="B964" s="15" t="s">
        <v>454</v>
      </c>
      <c r="D964" s="15" t="s">
        <v>2822</v>
      </c>
      <c r="E964" s="15" t="s">
        <v>2823</v>
      </c>
      <c r="F964" s="15" t="s">
        <v>2824</v>
      </c>
      <c r="G964" s="5" t="s">
        <v>231</v>
      </c>
      <c r="H964" s="5" t="s">
        <v>7</v>
      </c>
      <c r="I964" s="5" t="s">
        <v>44</v>
      </c>
      <c r="J964" s="5" t="s">
        <v>12</v>
      </c>
      <c r="K964" s="5" t="s">
        <v>3</v>
      </c>
      <c r="L964" s="5" t="s">
        <v>12824</v>
      </c>
      <c r="M964" s="15" t="s">
        <v>91</v>
      </c>
      <c r="N964" s="15" t="s">
        <v>231</v>
      </c>
      <c r="O964" s="15" t="s">
        <v>264</v>
      </c>
      <c r="P964" s="15" t="s">
        <v>2824</v>
      </c>
      <c r="Q964" s="15" t="s">
        <v>22807</v>
      </c>
      <c r="R964" s="15" t="s">
        <v>18712</v>
      </c>
      <c r="S964" s="15">
        <v>24671020</v>
      </c>
      <c r="T964" s="15">
        <v>24671020</v>
      </c>
      <c r="U964" s="15" t="s">
        <v>17656</v>
      </c>
      <c r="V964" s="15" t="s">
        <v>1064</v>
      </c>
      <c r="W964" s="4"/>
      <c r="X964" s="4" t="s">
        <v>41</v>
      </c>
      <c r="Y964" s="4" t="s">
        <v>1092</v>
      </c>
      <c r="Z964" s="4"/>
      <c r="AB964" s="25"/>
      <c r="AC964" s="25"/>
      <c r="AD964" s="25"/>
    </row>
    <row r="965" spans="1:30" x14ac:dyDescent="0.35">
      <c r="A965" s="15" t="s">
        <v>2706</v>
      </c>
      <c r="B965" s="15" t="s">
        <v>490</v>
      </c>
      <c r="D965" s="15" t="s">
        <v>2825</v>
      </c>
      <c r="E965" s="15" t="s">
        <v>2826</v>
      </c>
      <c r="F965" s="15" t="s">
        <v>688</v>
      </c>
      <c r="G965" s="5" t="s">
        <v>231</v>
      </c>
      <c r="H965" s="5" t="s">
        <v>3</v>
      </c>
      <c r="I965" s="5" t="s">
        <v>44</v>
      </c>
      <c r="J965" s="5" t="s">
        <v>12</v>
      </c>
      <c r="K965" s="5" t="s">
        <v>10</v>
      </c>
      <c r="L965" s="5" t="s">
        <v>12830</v>
      </c>
      <c r="M965" s="15" t="s">
        <v>91</v>
      </c>
      <c r="N965" s="15" t="s">
        <v>231</v>
      </c>
      <c r="O965" s="15" t="s">
        <v>22786</v>
      </c>
      <c r="P965" s="15" t="s">
        <v>688</v>
      </c>
      <c r="Q965" s="15" t="s">
        <v>22807</v>
      </c>
      <c r="R965" s="15" t="s">
        <v>8822</v>
      </c>
      <c r="S965" s="15">
        <v>24689268</v>
      </c>
      <c r="T965" s="15">
        <v>24689268</v>
      </c>
      <c r="U965" s="15" t="s">
        <v>16106</v>
      </c>
      <c r="V965" s="15" t="s">
        <v>468</v>
      </c>
      <c r="W965" s="4"/>
      <c r="X965" s="4" t="s">
        <v>41</v>
      </c>
      <c r="Y965" s="4" t="s">
        <v>2827</v>
      </c>
      <c r="Z965" s="4"/>
      <c r="AB965" s="25"/>
      <c r="AC965" s="25"/>
      <c r="AD965" s="25"/>
    </row>
    <row r="966" spans="1:30" x14ac:dyDescent="0.35">
      <c r="A966" s="15" t="s">
        <v>2601</v>
      </c>
      <c r="B966" s="15" t="s">
        <v>2600</v>
      </c>
      <c r="D966" s="15" t="s">
        <v>2828</v>
      </c>
      <c r="E966" s="15" t="s">
        <v>2829</v>
      </c>
      <c r="F966" s="15" t="s">
        <v>464</v>
      </c>
      <c r="G966" s="5" t="s">
        <v>231</v>
      </c>
      <c r="H966" s="5" t="s">
        <v>3</v>
      </c>
      <c r="I966" s="5" t="s">
        <v>44</v>
      </c>
      <c r="J966" s="5" t="s">
        <v>12</v>
      </c>
      <c r="K966" s="5" t="s">
        <v>10</v>
      </c>
      <c r="L966" s="5" t="s">
        <v>12830</v>
      </c>
      <c r="M966" s="15" t="s">
        <v>91</v>
      </c>
      <c r="N966" s="15" t="s">
        <v>231</v>
      </c>
      <c r="O966" s="15" t="s">
        <v>22786</v>
      </c>
      <c r="P966" s="15" t="s">
        <v>464</v>
      </c>
      <c r="Q966" s="15" t="s">
        <v>22807</v>
      </c>
      <c r="R966" s="15" t="s">
        <v>18713</v>
      </c>
      <c r="S966" s="15">
        <v>24688912</v>
      </c>
      <c r="T966" s="15">
        <v>24688912</v>
      </c>
      <c r="U966" s="15" t="s">
        <v>17657</v>
      </c>
      <c r="V966" s="15" t="s">
        <v>293</v>
      </c>
      <c r="W966" s="4"/>
      <c r="X966" s="4" t="s">
        <v>41</v>
      </c>
      <c r="Y966" s="4" t="s">
        <v>2831</v>
      </c>
      <c r="Z966" s="4"/>
      <c r="AB966" s="25"/>
      <c r="AC966" s="25"/>
      <c r="AD966" s="25"/>
    </row>
    <row r="967" spans="1:30" x14ac:dyDescent="0.35">
      <c r="A967" s="15" t="s">
        <v>2554</v>
      </c>
      <c r="B967" s="15" t="s">
        <v>7391</v>
      </c>
      <c r="D967" s="15" t="s">
        <v>2832</v>
      </c>
      <c r="E967" s="15" t="s">
        <v>2833</v>
      </c>
      <c r="F967" s="15" t="s">
        <v>2834</v>
      </c>
      <c r="G967" s="5" t="s">
        <v>231</v>
      </c>
      <c r="H967" s="5" t="s">
        <v>3</v>
      </c>
      <c r="I967" s="5" t="s">
        <v>44</v>
      </c>
      <c r="J967" s="5" t="s">
        <v>12</v>
      </c>
      <c r="K967" s="5" t="s">
        <v>3</v>
      </c>
      <c r="L967" s="5" t="s">
        <v>12824</v>
      </c>
      <c r="M967" s="15" t="s">
        <v>91</v>
      </c>
      <c r="N967" s="15" t="s">
        <v>231</v>
      </c>
      <c r="O967" s="15" t="s">
        <v>264</v>
      </c>
      <c r="P967" s="15" t="s">
        <v>264</v>
      </c>
      <c r="Q967" s="15" t="s">
        <v>22807</v>
      </c>
      <c r="R967" s="15" t="s">
        <v>21262</v>
      </c>
      <c r="S967" s="15">
        <v>24755250</v>
      </c>
      <c r="T967" s="15">
        <v>24755250</v>
      </c>
      <c r="U967" s="15" t="s">
        <v>16107</v>
      </c>
      <c r="V967" s="15" t="s">
        <v>23206</v>
      </c>
      <c r="W967" s="4"/>
      <c r="X967" s="4" t="s">
        <v>41</v>
      </c>
      <c r="Y967" s="4" t="s">
        <v>189</v>
      </c>
      <c r="Z967" s="4"/>
      <c r="AB967" s="25"/>
      <c r="AC967" s="25"/>
      <c r="AD967" s="25"/>
    </row>
    <row r="968" spans="1:30" x14ac:dyDescent="0.35">
      <c r="A968" s="15" t="s">
        <v>2477</v>
      </c>
      <c r="B968" s="15" t="s">
        <v>7465</v>
      </c>
      <c r="D968" s="15" t="s">
        <v>2835</v>
      </c>
      <c r="E968" s="15" t="s">
        <v>9950</v>
      </c>
      <c r="F968" s="15" t="s">
        <v>9951</v>
      </c>
      <c r="G968" s="5" t="s">
        <v>231</v>
      </c>
      <c r="H968" s="5" t="s">
        <v>3</v>
      </c>
      <c r="I968" s="5" t="s">
        <v>44</v>
      </c>
      <c r="J968" s="5" t="s">
        <v>12</v>
      </c>
      <c r="K968" s="5" t="s">
        <v>10</v>
      </c>
      <c r="L968" s="5" t="s">
        <v>12830</v>
      </c>
      <c r="M968" s="15" t="s">
        <v>91</v>
      </c>
      <c r="N968" s="15" t="s">
        <v>231</v>
      </c>
      <c r="O968" s="15" t="s">
        <v>22786</v>
      </c>
      <c r="P968" s="15" t="s">
        <v>251</v>
      </c>
      <c r="Q968" s="15" t="s">
        <v>22807</v>
      </c>
      <c r="R968" s="15" t="s">
        <v>14161</v>
      </c>
      <c r="S968" s="15">
        <v>24688707</v>
      </c>
      <c r="T968" s="15">
        <v>24688707</v>
      </c>
      <c r="U968" s="15" t="s">
        <v>19390</v>
      </c>
      <c r="V968" s="15" t="s">
        <v>9952</v>
      </c>
      <c r="W968" s="4"/>
      <c r="X968" s="4"/>
      <c r="Y968" s="4"/>
      <c r="Z968" s="4"/>
      <c r="AB968" s="25"/>
      <c r="AC968" s="25"/>
      <c r="AD968" s="25"/>
    </row>
    <row r="969" spans="1:30" x14ac:dyDescent="0.35">
      <c r="A969" s="15" t="s">
        <v>2533</v>
      </c>
      <c r="B969" s="15" t="s">
        <v>1887</v>
      </c>
      <c r="D969" s="15" t="s">
        <v>2609</v>
      </c>
      <c r="E969" s="15" t="s">
        <v>2836</v>
      </c>
      <c r="F969" s="15" t="s">
        <v>2837</v>
      </c>
      <c r="G969" s="5" t="s">
        <v>231</v>
      </c>
      <c r="H969" s="5" t="s">
        <v>7</v>
      </c>
      <c r="I969" s="5" t="s">
        <v>44</v>
      </c>
      <c r="J969" s="5" t="s">
        <v>12</v>
      </c>
      <c r="K969" s="5" t="s">
        <v>3</v>
      </c>
      <c r="L969" s="5" t="s">
        <v>12824</v>
      </c>
      <c r="M969" s="15" t="s">
        <v>91</v>
      </c>
      <c r="N969" s="15" t="s">
        <v>231</v>
      </c>
      <c r="O969" s="15" t="s">
        <v>264</v>
      </c>
      <c r="P969" s="15" t="s">
        <v>2837</v>
      </c>
      <c r="Q969" s="15" t="s">
        <v>22807</v>
      </c>
      <c r="R969" s="15" t="s">
        <v>23207</v>
      </c>
      <c r="S969" s="15">
        <v>24671148</v>
      </c>
      <c r="T969" s="15">
        <v>24671148</v>
      </c>
      <c r="U969" s="15" t="s">
        <v>18714</v>
      </c>
      <c r="V969" s="15" t="s">
        <v>7240</v>
      </c>
      <c r="W969" s="4"/>
      <c r="X969" s="4" t="s">
        <v>41</v>
      </c>
      <c r="Y969" s="4" t="s">
        <v>2838</v>
      </c>
      <c r="Z969" s="4"/>
      <c r="AB969" s="25"/>
      <c r="AC969" s="25"/>
      <c r="AD969" s="25"/>
    </row>
    <row r="970" spans="1:30" x14ac:dyDescent="0.35">
      <c r="A970" s="15" t="s">
        <v>2646</v>
      </c>
      <c r="B970" s="15" t="s">
        <v>7428</v>
      </c>
      <c r="D970" s="15" t="s">
        <v>2839</v>
      </c>
      <c r="E970" s="15" t="s">
        <v>2840</v>
      </c>
      <c r="F970" s="15" t="s">
        <v>2056</v>
      </c>
      <c r="G970" s="5" t="s">
        <v>231</v>
      </c>
      <c r="H970" s="5" t="s">
        <v>3</v>
      </c>
      <c r="I970" s="5" t="s">
        <v>44</v>
      </c>
      <c r="J970" s="5" t="s">
        <v>12</v>
      </c>
      <c r="K970" s="5" t="s">
        <v>3</v>
      </c>
      <c r="L970" s="5" t="s">
        <v>12824</v>
      </c>
      <c r="M970" s="15" t="s">
        <v>91</v>
      </c>
      <c r="N970" s="15" t="s">
        <v>231</v>
      </c>
      <c r="O970" s="15" t="s">
        <v>264</v>
      </c>
      <c r="P970" s="15" t="s">
        <v>2841</v>
      </c>
      <c r="Q970" s="15" t="s">
        <v>22807</v>
      </c>
      <c r="R970" s="15" t="s">
        <v>14163</v>
      </c>
      <c r="S970" s="15">
        <v>24755919</v>
      </c>
      <c r="T970" s="15"/>
      <c r="U970" s="15" t="s">
        <v>17658</v>
      </c>
      <c r="V970" s="15" t="s">
        <v>2842</v>
      </c>
      <c r="W970" s="4"/>
      <c r="X970" s="4" t="s">
        <v>41</v>
      </c>
      <c r="Y970" s="4" t="s">
        <v>2843</v>
      </c>
      <c r="Z970" s="4"/>
      <c r="AB970" s="25"/>
      <c r="AC970" s="25"/>
      <c r="AD970" s="25"/>
    </row>
    <row r="971" spans="1:30" x14ac:dyDescent="0.35">
      <c r="A971" s="15" t="s">
        <v>9831</v>
      </c>
      <c r="B971" s="15" t="s">
        <v>2559</v>
      </c>
      <c r="D971" s="15" t="s">
        <v>2844</v>
      </c>
      <c r="E971" s="15" t="s">
        <v>2845</v>
      </c>
      <c r="F971" s="15" t="s">
        <v>2846</v>
      </c>
      <c r="G971" s="5" t="s">
        <v>231</v>
      </c>
      <c r="H971" s="5" t="s">
        <v>4</v>
      </c>
      <c r="I971" s="5" t="s">
        <v>44</v>
      </c>
      <c r="J971" s="5" t="s">
        <v>12</v>
      </c>
      <c r="K971" s="5" t="s">
        <v>3</v>
      </c>
      <c r="L971" s="5" t="s">
        <v>12824</v>
      </c>
      <c r="M971" s="15" t="s">
        <v>91</v>
      </c>
      <c r="N971" s="15" t="s">
        <v>231</v>
      </c>
      <c r="O971" s="15" t="s">
        <v>264</v>
      </c>
      <c r="P971" s="15" t="s">
        <v>2846</v>
      </c>
      <c r="Q971" s="15" t="s">
        <v>22807</v>
      </c>
      <c r="R971" s="15" t="s">
        <v>23208</v>
      </c>
      <c r="S971" s="15">
        <v>24758252</v>
      </c>
      <c r="T971" s="15">
        <v>24758252</v>
      </c>
      <c r="U971" s="15" t="s">
        <v>20007</v>
      </c>
      <c r="V971" s="15" t="s">
        <v>10081</v>
      </c>
      <c r="W971" s="4"/>
      <c r="X971" s="4" t="s">
        <v>41</v>
      </c>
      <c r="Y971" s="4" t="s">
        <v>2847</v>
      </c>
      <c r="Z971" s="4"/>
      <c r="AB971" s="25"/>
      <c r="AC971" s="25"/>
      <c r="AD971" s="25"/>
    </row>
    <row r="972" spans="1:30" x14ac:dyDescent="0.35">
      <c r="A972" s="15" t="s">
        <v>2612</v>
      </c>
      <c r="B972" s="15" t="s">
        <v>2000</v>
      </c>
      <c r="D972" s="15" t="s">
        <v>1210</v>
      </c>
      <c r="E972" s="15" t="s">
        <v>2848</v>
      </c>
      <c r="F972" s="15" t="s">
        <v>550</v>
      </c>
      <c r="G972" s="5" t="s">
        <v>231</v>
      </c>
      <c r="H972" s="5" t="s">
        <v>3</v>
      </c>
      <c r="I972" s="5" t="s">
        <v>44</v>
      </c>
      <c r="J972" s="5" t="s">
        <v>12</v>
      </c>
      <c r="K972" s="5" t="s">
        <v>3</v>
      </c>
      <c r="L972" s="5" t="s">
        <v>12824</v>
      </c>
      <c r="M972" s="15" t="s">
        <v>91</v>
      </c>
      <c r="N972" s="15" t="s">
        <v>231</v>
      </c>
      <c r="O972" s="15" t="s">
        <v>264</v>
      </c>
      <c r="P972" s="15" t="s">
        <v>550</v>
      </c>
      <c r="Q972" s="15" t="s">
        <v>22807</v>
      </c>
      <c r="R972" s="15" t="s">
        <v>20008</v>
      </c>
      <c r="S972" s="15">
        <v>24758404</v>
      </c>
      <c r="T972" s="15">
        <v>24758404</v>
      </c>
      <c r="U972" s="15" t="s">
        <v>17659</v>
      </c>
      <c r="V972" s="15" t="s">
        <v>10103</v>
      </c>
      <c r="W972" s="4"/>
      <c r="X972" s="4" t="s">
        <v>41</v>
      </c>
      <c r="Y972" s="4" t="s">
        <v>2849</v>
      </c>
      <c r="Z972" s="4"/>
      <c r="AB972" s="25"/>
      <c r="AC972" s="25"/>
      <c r="AD972" s="25"/>
    </row>
    <row r="973" spans="1:30" x14ac:dyDescent="0.35">
      <c r="A973" s="15" t="s">
        <v>2603</v>
      </c>
      <c r="B973" s="15" t="s">
        <v>704</v>
      </c>
      <c r="D973" s="15" t="s">
        <v>8224</v>
      </c>
      <c r="E973" s="15" t="s">
        <v>10115</v>
      </c>
      <c r="F973" s="15" t="s">
        <v>59</v>
      </c>
      <c r="G973" s="5" t="s">
        <v>231</v>
      </c>
      <c r="H973" s="5" t="s">
        <v>3</v>
      </c>
      <c r="I973" s="5" t="s">
        <v>44</v>
      </c>
      <c r="J973" s="5" t="s">
        <v>12</v>
      </c>
      <c r="K973" s="5" t="s">
        <v>10</v>
      </c>
      <c r="L973" s="5" t="s">
        <v>12830</v>
      </c>
      <c r="M973" s="15" t="s">
        <v>91</v>
      </c>
      <c r="N973" s="15" t="s">
        <v>231</v>
      </c>
      <c r="O973" s="15" t="s">
        <v>22786</v>
      </c>
      <c r="P973" s="15" t="s">
        <v>59</v>
      </c>
      <c r="Q973" s="15" t="s">
        <v>22807</v>
      </c>
      <c r="R973" s="15" t="s">
        <v>20009</v>
      </c>
      <c r="S973" s="15">
        <v>24688434</v>
      </c>
      <c r="T973" s="15">
        <v>24688434</v>
      </c>
      <c r="U973" s="15" t="s">
        <v>17660</v>
      </c>
      <c r="V973" s="15" t="s">
        <v>23209</v>
      </c>
      <c r="W973" s="4"/>
      <c r="X973" s="4"/>
      <c r="Y973" s="4"/>
      <c r="Z973" s="4"/>
      <c r="AB973" s="25"/>
      <c r="AC973" s="25"/>
      <c r="AD973" s="25"/>
    </row>
    <row r="974" spans="1:30" x14ac:dyDescent="0.35">
      <c r="A974" s="15" t="s">
        <v>2659</v>
      </c>
      <c r="B974" s="15" t="s">
        <v>2658</v>
      </c>
      <c r="D974" s="15" t="s">
        <v>696</v>
      </c>
      <c r="E974" s="15" t="s">
        <v>10116</v>
      </c>
      <c r="F974" s="15" t="s">
        <v>165</v>
      </c>
      <c r="G974" s="5" t="s">
        <v>231</v>
      </c>
      <c r="H974" s="5" t="s">
        <v>3</v>
      </c>
      <c r="I974" s="5" t="s">
        <v>44</v>
      </c>
      <c r="J974" s="5" t="s">
        <v>12</v>
      </c>
      <c r="K974" s="5" t="s">
        <v>3</v>
      </c>
      <c r="L974" s="5" t="s">
        <v>12824</v>
      </c>
      <c r="M974" s="15" t="s">
        <v>91</v>
      </c>
      <c r="N974" s="15" t="s">
        <v>231</v>
      </c>
      <c r="O974" s="15" t="s">
        <v>264</v>
      </c>
      <c r="P974" s="15" t="s">
        <v>165</v>
      </c>
      <c r="Q974" s="15" t="s">
        <v>22807</v>
      </c>
      <c r="R974" s="15" t="s">
        <v>10008</v>
      </c>
      <c r="S974" s="15">
        <v>24747216</v>
      </c>
      <c r="T974" s="15">
        <v>83393986</v>
      </c>
      <c r="U974" s="15" t="s">
        <v>21967</v>
      </c>
      <c r="V974" s="15" t="s">
        <v>10117</v>
      </c>
      <c r="W974" s="4"/>
      <c r="X974" s="4" t="s">
        <v>41</v>
      </c>
      <c r="Y974" s="4" t="s">
        <v>12195</v>
      </c>
      <c r="Z974" s="4"/>
      <c r="AB974" s="25"/>
      <c r="AC974" s="25"/>
      <c r="AD974" s="25"/>
    </row>
    <row r="975" spans="1:30" x14ac:dyDescent="0.35">
      <c r="A975" s="15" t="s">
        <v>8247</v>
      </c>
      <c r="B975" s="15" t="s">
        <v>918</v>
      </c>
      <c r="D975" s="15" t="s">
        <v>1864</v>
      </c>
      <c r="E975" s="15" t="s">
        <v>2850</v>
      </c>
      <c r="F975" s="15" t="s">
        <v>748</v>
      </c>
      <c r="G975" s="5" t="s">
        <v>231</v>
      </c>
      <c r="H975" s="5" t="s">
        <v>3</v>
      </c>
      <c r="I975" s="5" t="s">
        <v>44</v>
      </c>
      <c r="J975" s="5" t="s">
        <v>12</v>
      </c>
      <c r="K975" s="5" t="s">
        <v>3</v>
      </c>
      <c r="L975" s="5" t="s">
        <v>12824</v>
      </c>
      <c r="M975" s="15" t="s">
        <v>91</v>
      </c>
      <c r="N975" s="15" t="s">
        <v>231</v>
      </c>
      <c r="O975" s="15" t="s">
        <v>264</v>
      </c>
      <c r="P975" s="15" t="s">
        <v>748</v>
      </c>
      <c r="Q975" s="15" t="s">
        <v>22807</v>
      </c>
      <c r="R975" s="15" t="s">
        <v>16108</v>
      </c>
      <c r="S975" s="15">
        <v>24757747</v>
      </c>
      <c r="T975" s="15"/>
      <c r="U975" s="15" t="s">
        <v>21264</v>
      </c>
      <c r="V975" s="15" t="s">
        <v>10128</v>
      </c>
      <c r="W975" s="4"/>
      <c r="X975" s="4" t="s">
        <v>41</v>
      </c>
      <c r="Y975" s="4" t="s">
        <v>2851</v>
      </c>
      <c r="Z975" s="4"/>
      <c r="AB975" s="25"/>
      <c r="AC975" s="25"/>
      <c r="AD975" s="25"/>
    </row>
    <row r="976" spans="1:30" x14ac:dyDescent="0.35">
      <c r="A976" s="15" t="s">
        <v>2663</v>
      </c>
      <c r="B976" s="15" t="s">
        <v>2662</v>
      </c>
      <c r="D976" s="15" t="s">
        <v>2024</v>
      </c>
      <c r="E976" s="15" t="s">
        <v>2853</v>
      </c>
      <c r="F976" s="15" t="s">
        <v>2854</v>
      </c>
      <c r="G976" s="5" t="s">
        <v>15691</v>
      </c>
      <c r="H976" s="5" t="s">
        <v>11</v>
      </c>
      <c r="I976" s="5" t="s">
        <v>44</v>
      </c>
      <c r="J976" s="5" t="s">
        <v>3</v>
      </c>
      <c r="K976" s="5" t="s">
        <v>18</v>
      </c>
      <c r="L976" s="5" t="s">
        <v>12778</v>
      </c>
      <c r="M976" s="15" t="s">
        <v>91</v>
      </c>
      <c r="N976" s="15" t="s">
        <v>92</v>
      </c>
      <c r="O976" s="15" t="s">
        <v>22785</v>
      </c>
      <c r="P976" s="15" t="s">
        <v>2854</v>
      </c>
      <c r="Q976" s="15" t="s">
        <v>22807</v>
      </c>
      <c r="R976" s="15" t="s">
        <v>21265</v>
      </c>
      <c r="S976" s="15">
        <v>24680163</v>
      </c>
      <c r="T976" s="15">
        <v>24680163</v>
      </c>
      <c r="U976" s="15" t="s">
        <v>16110</v>
      </c>
      <c r="V976" s="15" t="s">
        <v>23210</v>
      </c>
      <c r="W976" s="4"/>
      <c r="X976" s="4" t="s">
        <v>41</v>
      </c>
      <c r="Y976" s="4" t="s">
        <v>2855</v>
      </c>
      <c r="Z976" s="4"/>
      <c r="AB976" s="25"/>
      <c r="AC976" s="25"/>
      <c r="AD976" s="25"/>
    </row>
    <row r="977" spans="1:30" x14ac:dyDescent="0.35">
      <c r="A977" s="15" t="s">
        <v>2444</v>
      </c>
      <c r="B977" s="15" t="s">
        <v>2443</v>
      </c>
      <c r="D977" s="15" t="s">
        <v>922</v>
      </c>
      <c r="E977" s="15" t="s">
        <v>2856</v>
      </c>
      <c r="F977" s="15" t="s">
        <v>371</v>
      </c>
      <c r="G977" s="5" t="s">
        <v>231</v>
      </c>
      <c r="H977" s="5" t="s">
        <v>4</v>
      </c>
      <c r="I977" s="5" t="s">
        <v>44</v>
      </c>
      <c r="J977" s="5" t="s">
        <v>12</v>
      </c>
      <c r="K977" s="5" t="s">
        <v>2</v>
      </c>
      <c r="L977" s="5" t="s">
        <v>12823</v>
      </c>
      <c r="M977" s="15" t="s">
        <v>91</v>
      </c>
      <c r="N977" s="15" t="s">
        <v>231</v>
      </c>
      <c r="O977" s="15" t="s">
        <v>2857</v>
      </c>
      <c r="P977" s="15" t="s">
        <v>371</v>
      </c>
      <c r="Q977" s="15" t="s">
        <v>22807</v>
      </c>
      <c r="R977" s="15" t="s">
        <v>8826</v>
      </c>
      <c r="S977" s="15">
        <v>24607598</v>
      </c>
      <c r="T977" s="15">
        <v>24600853</v>
      </c>
      <c r="U977" s="15" t="s">
        <v>14731</v>
      </c>
      <c r="V977" s="15" t="s">
        <v>23211</v>
      </c>
      <c r="W977" s="4"/>
      <c r="X977" s="4" t="s">
        <v>41</v>
      </c>
      <c r="Y977" s="4" t="s">
        <v>1251</v>
      </c>
      <c r="Z977" s="4"/>
      <c r="AB977" s="25"/>
      <c r="AC977" s="25"/>
      <c r="AD977" s="25"/>
    </row>
    <row r="978" spans="1:30" x14ac:dyDescent="0.35">
      <c r="A978" s="15" t="s">
        <v>2544</v>
      </c>
      <c r="B978" s="15" t="s">
        <v>2543</v>
      </c>
      <c r="D978" s="15" t="s">
        <v>1050</v>
      </c>
      <c r="E978" s="15" t="s">
        <v>2858</v>
      </c>
      <c r="F978" s="15" t="s">
        <v>1501</v>
      </c>
      <c r="G978" s="5" t="s">
        <v>231</v>
      </c>
      <c r="H978" s="5" t="s">
        <v>232</v>
      </c>
      <c r="I978" s="5" t="s">
        <v>44</v>
      </c>
      <c r="J978" s="5" t="s">
        <v>12</v>
      </c>
      <c r="K978" s="5" t="s">
        <v>4</v>
      </c>
      <c r="L978" s="5" t="s">
        <v>12825</v>
      </c>
      <c r="M978" s="15" t="s">
        <v>91</v>
      </c>
      <c r="N978" s="15" t="s">
        <v>231</v>
      </c>
      <c r="O978" s="15" t="s">
        <v>2859</v>
      </c>
      <c r="P978" s="15" t="s">
        <v>1501</v>
      </c>
      <c r="Q978" s="15" t="s">
        <v>22807</v>
      </c>
      <c r="R978" s="15" t="s">
        <v>21968</v>
      </c>
      <c r="S978" s="15">
        <v>24609441</v>
      </c>
      <c r="T978" s="15">
        <v>24609441</v>
      </c>
      <c r="U978" s="15" t="s">
        <v>14732</v>
      </c>
      <c r="V978" s="15" t="s">
        <v>9923</v>
      </c>
      <c r="W978" s="4"/>
      <c r="X978" s="4" t="s">
        <v>41</v>
      </c>
      <c r="Y978" s="4" t="s">
        <v>2860</v>
      </c>
      <c r="Z978" s="4"/>
      <c r="AB978" s="25"/>
      <c r="AC978" s="25"/>
      <c r="AD978" s="25"/>
    </row>
    <row r="979" spans="1:30" x14ac:dyDescent="0.35">
      <c r="A979" s="15" t="s">
        <v>2577</v>
      </c>
      <c r="B979" s="15" t="s">
        <v>7390</v>
      </c>
      <c r="D979" s="15" t="s">
        <v>7097</v>
      </c>
      <c r="E979" s="15" t="s">
        <v>2861</v>
      </c>
      <c r="F979" s="15" t="s">
        <v>251</v>
      </c>
      <c r="G979" s="5" t="s">
        <v>231</v>
      </c>
      <c r="H979" s="5" t="s">
        <v>232</v>
      </c>
      <c r="I979" s="5" t="s">
        <v>44</v>
      </c>
      <c r="J979" s="5" t="s">
        <v>12</v>
      </c>
      <c r="K979" s="5" t="s">
        <v>2</v>
      </c>
      <c r="L979" s="5" t="s">
        <v>12823</v>
      </c>
      <c r="M979" s="15" t="s">
        <v>91</v>
      </c>
      <c r="N979" s="15" t="s">
        <v>231</v>
      </c>
      <c r="O979" s="15" t="s">
        <v>2857</v>
      </c>
      <c r="P979" s="15" t="s">
        <v>251</v>
      </c>
      <c r="Q979" s="15" t="s">
        <v>22807</v>
      </c>
      <c r="R979" s="15" t="s">
        <v>14733</v>
      </c>
      <c r="S979" s="15">
        <v>24604967</v>
      </c>
      <c r="T979" s="15">
        <v>24604967</v>
      </c>
      <c r="U979" s="15" t="s">
        <v>18715</v>
      </c>
      <c r="V979" s="15" t="s">
        <v>2862</v>
      </c>
      <c r="W979" s="4"/>
      <c r="X979" s="4" t="s">
        <v>41</v>
      </c>
      <c r="Y979" s="4" t="s">
        <v>2863</v>
      </c>
      <c r="Z979" s="4"/>
      <c r="AB979" s="25"/>
      <c r="AC979" s="25"/>
      <c r="AD979" s="25"/>
    </row>
    <row r="980" spans="1:30" x14ac:dyDescent="0.35">
      <c r="A980" s="15" t="s">
        <v>2433</v>
      </c>
      <c r="B980" s="15" t="s">
        <v>2432</v>
      </c>
      <c r="D980" s="15" t="s">
        <v>2250</v>
      </c>
      <c r="E980" s="15" t="s">
        <v>2864</v>
      </c>
      <c r="F980" s="15" t="s">
        <v>679</v>
      </c>
      <c r="G980" s="5" t="s">
        <v>231</v>
      </c>
      <c r="H980" s="5" t="s">
        <v>4</v>
      </c>
      <c r="I980" s="5" t="s">
        <v>44</v>
      </c>
      <c r="J980" s="5" t="s">
        <v>12</v>
      </c>
      <c r="K980" s="5" t="s">
        <v>2</v>
      </c>
      <c r="L980" s="5" t="s">
        <v>12823</v>
      </c>
      <c r="M980" s="15" t="s">
        <v>91</v>
      </c>
      <c r="N980" s="15" t="s">
        <v>231</v>
      </c>
      <c r="O980" s="15" t="s">
        <v>2857</v>
      </c>
      <c r="P980" s="15" t="s">
        <v>679</v>
      </c>
      <c r="Q980" s="15" t="s">
        <v>22807</v>
      </c>
      <c r="R980" s="15" t="s">
        <v>18716</v>
      </c>
      <c r="S980" s="15">
        <v>24606591</v>
      </c>
      <c r="T980" s="15">
        <v>24601238</v>
      </c>
      <c r="U980" s="15" t="s">
        <v>14734</v>
      </c>
      <c r="V980" s="15" t="s">
        <v>1294</v>
      </c>
      <c r="W980" s="4"/>
      <c r="X980" s="4" t="s">
        <v>41</v>
      </c>
      <c r="Y980" s="4" t="s">
        <v>2865</v>
      </c>
      <c r="Z980" s="4"/>
      <c r="AB980" s="25"/>
      <c r="AC980" s="25"/>
      <c r="AD980" s="25"/>
    </row>
    <row r="981" spans="1:30" x14ac:dyDescent="0.35">
      <c r="A981" s="15" t="s">
        <v>2605</v>
      </c>
      <c r="B981" s="15" t="s">
        <v>2604</v>
      </c>
      <c r="D981" s="15" t="s">
        <v>1164</v>
      </c>
      <c r="E981" s="15" t="s">
        <v>2866</v>
      </c>
      <c r="F981" s="15" t="s">
        <v>1960</v>
      </c>
      <c r="G981" s="5" t="s">
        <v>231</v>
      </c>
      <c r="H981" s="5" t="s">
        <v>4</v>
      </c>
      <c r="I981" s="5" t="s">
        <v>44</v>
      </c>
      <c r="J981" s="5" t="s">
        <v>12</v>
      </c>
      <c r="K981" s="5" t="s">
        <v>2</v>
      </c>
      <c r="L981" s="5" t="s">
        <v>12823</v>
      </c>
      <c r="M981" s="15" t="s">
        <v>91</v>
      </c>
      <c r="N981" s="15" t="s">
        <v>231</v>
      </c>
      <c r="O981" s="15" t="s">
        <v>2857</v>
      </c>
      <c r="P981" s="15" t="s">
        <v>1960</v>
      </c>
      <c r="Q981" s="15" t="s">
        <v>22807</v>
      </c>
      <c r="R981" s="15" t="s">
        <v>23212</v>
      </c>
      <c r="S981" s="15">
        <v>24603972</v>
      </c>
      <c r="T981" s="15">
        <v>24603972</v>
      </c>
      <c r="U981" s="15" t="s">
        <v>18717</v>
      </c>
      <c r="V981" s="15" t="s">
        <v>10005</v>
      </c>
      <c r="W981" s="4"/>
      <c r="X981" s="4" t="s">
        <v>41</v>
      </c>
      <c r="Y981" s="4" t="s">
        <v>1258</v>
      </c>
      <c r="Z981" s="4" t="s">
        <v>41</v>
      </c>
      <c r="AA981" s="4" t="s">
        <v>8694</v>
      </c>
      <c r="AB981" s="25" t="s">
        <v>21118</v>
      </c>
      <c r="AC981" s="25"/>
      <c r="AD981" s="25"/>
    </row>
    <row r="982" spans="1:30" x14ac:dyDescent="0.35">
      <c r="A982" s="15" t="s">
        <v>2446</v>
      </c>
      <c r="B982" s="15" t="s">
        <v>8249</v>
      </c>
      <c r="D982" s="15" t="s">
        <v>7352</v>
      </c>
      <c r="E982" s="15" t="s">
        <v>2867</v>
      </c>
      <c r="F982" s="15" t="s">
        <v>173</v>
      </c>
      <c r="G982" s="5" t="s">
        <v>231</v>
      </c>
      <c r="H982" s="5" t="s">
        <v>232</v>
      </c>
      <c r="I982" s="5" t="s">
        <v>44</v>
      </c>
      <c r="J982" s="5" t="s">
        <v>12</v>
      </c>
      <c r="K982" s="5" t="s">
        <v>2</v>
      </c>
      <c r="L982" s="5" t="s">
        <v>12823</v>
      </c>
      <c r="M982" s="15" t="s">
        <v>91</v>
      </c>
      <c r="N982" s="15" t="s">
        <v>231</v>
      </c>
      <c r="O982" s="15" t="s">
        <v>2857</v>
      </c>
      <c r="P982" s="15" t="s">
        <v>2868</v>
      </c>
      <c r="Q982" s="15" t="s">
        <v>22807</v>
      </c>
      <c r="R982" s="15" t="s">
        <v>19392</v>
      </c>
      <c r="S982" s="15">
        <v>24605276</v>
      </c>
      <c r="T982" s="15">
        <v>24605276</v>
      </c>
      <c r="U982" s="15" t="s">
        <v>14735</v>
      </c>
      <c r="V982" s="15" t="s">
        <v>10016</v>
      </c>
      <c r="W982" s="4"/>
      <c r="X982" s="4" t="s">
        <v>41</v>
      </c>
      <c r="Y982" s="4" t="s">
        <v>1261</v>
      </c>
      <c r="Z982" s="4"/>
      <c r="AB982" s="25"/>
      <c r="AC982" s="25"/>
      <c r="AD982" s="25"/>
    </row>
    <row r="983" spans="1:30" x14ac:dyDescent="0.35">
      <c r="A983" s="15" t="s">
        <v>2614</v>
      </c>
      <c r="B983" s="15" t="s">
        <v>2054</v>
      </c>
      <c r="D983" s="15" t="s">
        <v>7461</v>
      </c>
      <c r="E983" s="15" t="s">
        <v>2869</v>
      </c>
      <c r="F983" s="15" t="s">
        <v>584</v>
      </c>
      <c r="G983" s="5" t="s">
        <v>231</v>
      </c>
      <c r="H983" s="5" t="s">
        <v>232</v>
      </c>
      <c r="I983" s="5" t="s">
        <v>44</v>
      </c>
      <c r="J983" s="5" t="s">
        <v>12</v>
      </c>
      <c r="K983" s="5" t="s">
        <v>2</v>
      </c>
      <c r="L983" s="5" t="s">
        <v>12823</v>
      </c>
      <c r="M983" s="15" t="s">
        <v>91</v>
      </c>
      <c r="N983" s="15" t="s">
        <v>231</v>
      </c>
      <c r="O983" s="15" t="s">
        <v>2857</v>
      </c>
      <c r="P983" s="15" t="s">
        <v>4015</v>
      </c>
      <c r="Q983" s="15" t="s">
        <v>22807</v>
      </c>
      <c r="R983" s="15" t="s">
        <v>10041</v>
      </c>
      <c r="S983" s="15">
        <v>24604945</v>
      </c>
      <c r="T983" s="15">
        <v>24604945</v>
      </c>
      <c r="U983" s="15" t="s">
        <v>16111</v>
      </c>
      <c r="V983" s="15" t="s">
        <v>17661</v>
      </c>
      <c r="W983" s="4"/>
      <c r="X983" s="4" t="s">
        <v>41</v>
      </c>
      <c r="Y983" s="4" t="s">
        <v>2870</v>
      </c>
      <c r="Z983" s="4"/>
      <c r="AB983" s="25"/>
      <c r="AC983" s="25"/>
      <c r="AD983" s="25" t="s">
        <v>21118</v>
      </c>
    </row>
    <row r="984" spans="1:30" x14ac:dyDescent="0.35">
      <c r="A984" s="15" t="s">
        <v>9835</v>
      </c>
      <c r="B984" s="15" t="s">
        <v>8465</v>
      </c>
      <c r="D984" s="15" t="s">
        <v>942</v>
      </c>
      <c r="E984" s="15" t="s">
        <v>2871</v>
      </c>
      <c r="F984" s="15" t="s">
        <v>1491</v>
      </c>
      <c r="G984" s="5" t="s">
        <v>231</v>
      </c>
      <c r="H984" s="5" t="s">
        <v>232</v>
      </c>
      <c r="I984" s="5" t="s">
        <v>44</v>
      </c>
      <c r="J984" s="5" t="s">
        <v>12</v>
      </c>
      <c r="K984" s="5" t="s">
        <v>2</v>
      </c>
      <c r="L984" s="5" t="s">
        <v>12823</v>
      </c>
      <c r="M984" s="15" t="s">
        <v>91</v>
      </c>
      <c r="N984" s="15" t="s">
        <v>231</v>
      </c>
      <c r="O984" s="15" t="s">
        <v>2857</v>
      </c>
      <c r="P984" s="15" t="s">
        <v>1491</v>
      </c>
      <c r="Q984" s="15" t="s">
        <v>22807</v>
      </c>
      <c r="R984" s="15" t="s">
        <v>23213</v>
      </c>
      <c r="S984" s="15">
        <v>24605236</v>
      </c>
      <c r="T984" s="15">
        <v>24605236</v>
      </c>
      <c r="U984" s="15" t="s">
        <v>14736</v>
      </c>
      <c r="V984" s="15" t="s">
        <v>10104</v>
      </c>
      <c r="W984" s="4"/>
      <c r="X984" s="4" t="s">
        <v>41</v>
      </c>
      <c r="Y984" s="4" t="s">
        <v>2872</v>
      </c>
      <c r="Z984" s="4"/>
      <c r="AB984" s="25"/>
      <c r="AC984" s="25"/>
      <c r="AD984" s="25"/>
    </row>
    <row r="985" spans="1:30" x14ac:dyDescent="0.35">
      <c r="A985" s="15" t="s">
        <v>2560</v>
      </c>
      <c r="B985" s="15" t="s">
        <v>8497</v>
      </c>
      <c r="D985" s="15" t="s">
        <v>938</v>
      </c>
      <c r="E985" s="15" t="s">
        <v>2873</v>
      </c>
      <c r="F985" s="15" t="s">
        <v>179</v>
      </c>
      <c r="G985" s="5" t="s">
        <v>231</v>
      </c>
      <c r="H985" s="5" t="s">
        <v>232</v>
      </c>
      <c r="I985" s="5" t="s">
        <v>44</v>
      </c>
      <c r="J985" s="5" t="s">
        <v>12</v>
      </c>
      <c r="K985" s="5" t="s">
        <v>2</v>
      </c>
      <c r="L985" s="5" t="s">
        <v>12823</v>
      </c>
      <c r="M985" s="15" t="s">
        <v>91</v>
      </c>
      <c r="N985" s="15" t="s">
        <v>231</v>
      </c>
      <c r="O985" s="15" t="s">
        <v>2857</v>
      </c>
      <c r="P985" s="15" t="s">
        <v>179</v>
      </c>
      <c r="Q985" s="15" t="s">
        <v>22807</v>
      </c>
      <c r="R985" s="15" t="s">
        <v>17662</v>
      </c>
      <c r="S985" s="15">
        <v>24608512</v>
      </c>
      <c r="T985" s="15"/>
      <c r="U985" s="15" t="s">
        <v>16112</v>
      </c>
      <c r="V985" s="15" t="s">
        <v>10109</v>
      </c>
      <c r="W985" s="4"/>
      <c r="X985" s="4" t="s">
        <v>41</v>
      </c>
      <c r="Y985" s="4" t="s">
        <v>2631</v>
      </c>
      <c r="Z985" s="4"/>
      <c r="AB985" s="25"/>
      <c r="AC985" s="25"/>
      <c r="AD985" s="25"/>
    </row>
    <row r="986" spans="1:30" x14ac:dyDescent="0.35">
      <c r="A986" s="15" t="s">
        <v>2524</v>
      </c>
      <c r="B986" s="15" t="s">
        <v>1812</v>
      </c>
      <c r="D986" s="15" t="s">
        <v>935</v>
      </c>
      <c r="E986" s="15" t="s">
        <v>2875</v>
      </c>
      <c r="F986" s="15" t="s">
        <v>748</v>
      </c>
      <c r="G986" s="5" t="s">
        <v>231</v>
      </c>
      <c r="H986" s="5" t="s">
        <v>4</v>
      </c>
      <c r="I986" s="5" t="s">
        <v>44</v>
      </c>
      <c r="J986" s="5" t="s">
        <v>12</v>
      </c>
      <c r="K986" s="5" t="s">
        <v>2</v>
      </c>
      <c r="L986" s="5" t="s">
        <v>12823</v>
      </c>
      <c r="M986" s="15" t="s">
        <v>91</v>
      </c>
      <c r="N986" s="15" t="s">
        <v>231</v>
      </c>
      <c r="O986" s="15" t="s">
        <v>2857</v>
      </c>
      <c r="P986" s="15" t="s">
        <v>748</v>
      </c>
      <c r="Q986" s="15" t="s">
        <v>22807</v>
      </c>
      <c r="R986" s="15" t="s">
        <v>23214</v>
      </c>
      <c r="S986" s="15">
        <v>22005034</v>
      </c>
      <c r="T986" s="15"/>
      <c r="U986" s="15" t="s">
        <v>20010</v>
      </c>
      <c r="V986" s="15" t="s">
        <v>477</v>
      </c>
      <c r="W986" s="4"/>
      <c r="X986" s="4" t="s">
        <v>41</v>
      </c>
      <c r="Y986" s="4" t="s">
        <v>2876</v>
      </c>
      <c r="Z986" s="4"/>
      <c r="AB986" s="25"/>
      <c r="AC986" s="25"/>
      <c r="AD986" s="25"/>
    </row>
    <row r="987" spans="1:30" x14ac:dyDescent="0.35">
      <c r="A987" s="15" t="s">
        <v>2567</v>
      </c>
      <c r="B987" s="15" t="s">
        <v>2566</v>
      </c>
      <c r="D987" s="15" t="s">
        <v>930</v>
      </c>
      <c r="E987" s="15" t="s">
        <v>2877</v>
      </c>
      <c r="F987" s="15" t="s">
        <v>2878</v>
      </c>
      <c r="G987" s="5" t="s">
        <v>231</v>
      </c>
      <c r="H987" s="5" t="s">
        <v>232</v>
      </c>
      <c r="I987" s="5" t="s">
        <v>44</v>
      </c>
      <c r="J987" s="5" t="s">
        <v>12</v>
      </c>
      <c r="K987" s="5" t="s">
        <v>2</v>
      </c>
      <c r="L987" s="5" t="s">
        <v>12823</v>
      </c>
      <c r="M987" s="15" t="s">
        <v>91</v>
      </c>
      <c r="N987" s="15" t="s">
        <v>231</v>
      </c>
      <c r="O987" s="15" t="s">
        <v>2857</v>
      </c>
      <c r="P987" s="15" t="s">
        <v>2879</v>
      </c>
      <c r="Q987" s="15" t="s">
        <v>22807</v>
      </c>
      <c r="R987" s="15" t="s">
        <v>23215</v>
      </c>
      <c r="S987" s="15">
        <v>24608414</v>
      </c>
      <c r="T987" s="15">
        <v>24604814</v>
      </c>
      <c r="U987" s="15" t="s">
        <v>14737</v>
      </c>
      <c r="V987" s="15" t="s">
        <v>1294</v>
      </c>
      <c r="W987" s="4"/>
      <c r="X987" s="4" t="s">
        <v>41</v>
      </c>
      <c r="Y987" s="4" t="s">
        <v>2880</v>
      </c>
      <c r="Z987" s="4"/>
      <c r="AB987" s="25"/>
      <c r="AC987" s="25"/>
      <c r="AD987" s="25"/>
    </row>
    <row r="988" spans="1:30" x14ac:dyDescent="0.35">
      <c r="A988" s="15" t="s">
        <v>2608</v>
      </c>
      <c r="B988" s="15" t="s">
        <v>2607</v>
      </c>
      <c r="D988" s="15" t="s">
        <v>2882</v>
      </c>
      <c r="E988" s="15" t="s">
        <v>2883</v>
      </c>
      <c r="F988" s="15" t="s">
        <v>2884</v>
      </c>
      <c r="G988" s="5" t="s">
        <v>231</v>
      </c>
      <c r="H988" s="5" t="s">
        <v>232</v>
      </c>
      <c r="I988" s="5" t="s">
        <v>44</v>
      </c>
      <c r="J988" s="5" t="s">
        <v>12</v>
      </c>
      <c r="K988" s="5" t="s">
        <v>2</v>
      </c>
      <c r="L988" s="5" t="s">
        <v>12823</v>
      </c>
      <c r="M988" s="15" t="s">
        <v>91</v>
      </c>
      <c r="N988" s="15" t="s">
        <v>231</v>
      </c>
      <c r="O988" s="15" t="s">
        <v>2857</v>
      </c>
      <c r="P988" s="15" t="s">
        <v>2884</v>
      </c>
      <c r="Q988" s="15" t="s">
        <v>22807</v>
      </c>
      <c r="R988" s="15" t="s">
        <v>23216</v>
      </c>
      <c r="S988" s="15">
        <v>24605915</v>
      </c>
      <c r="T988" s="15">
        <v>24605915</v>
      </c>
      <c r="U988" s="15" t="s">
        <v>14738</v>
      </c>
      <c r="V988" s="15" t="s">
        <v>20011</v>
      </c>
      <c r="W988" s="4"/>
      <c r="X988" s="4" t="s">
        <v>41</v>
      </c>
      <c r="Y988" s="4" t="s">
        <v>2885</v>
      </c>
      <c r="Z988" s="4"/>
      <c r="AB988" s="25"/>
      <c r="AC988" s="25"/>
      <c r="AD988" s="25"/>
    </row>
    <row r="989" spans="1:30" x14ac:dyDescent="0.35">
      <c r="A989" s="15" t="s">
        <v>2627</v>
      </c>
      <c r="B989" s="15" t="s">
        <v>2182</v>
      </c>
      <c r="D989" s="15" t="s">
        <v>946</v>
      </c>
      <c r="E989" s="15" t="s">
        <v>2886</v>
      </c>
      <c r="F989" s="15" t="s">
        <v>14392</v>
      </c>
      <c r="G989" s="5" t="s">
        <v>231</v>
      </c>
      <c r="H989" s="5" t="s">
        <v>232</v>
      </c>
      <c r="I989" s="5" t="s">
        <v>44</v>
      </c>
      <c r="J989" s="5" t="s">
        <v>12</v>
      </c>
      <c r="K989" s="5" t="s">
        <v>2</v>
      </c>
      <c r="L989" s="5" t="s">
        <v>12823</v>
      </c>
      <c r="M989" s="15" t="s">
        <v>91</v>
      </c>
      <c r="N989" s="15" t="s">
        <v>231</v>
      </c>
      <c r="O989" s="15" t="s">
        <v>2857</v>
      </c>
      <c r="P989" s="15" t="s">
        <v>2887</v>
      </c>
      <c r="Q989" s="15" t="s">
        <v>24633</v>
      </c>
      <c r="R989" s="15" t="s">
        <v>20012</v>
      </c>
      <c r="S989" s="15">
        <v>24607513</v>
      </c>
      <c r="T989" s="15">
        <v>24600545</v>
      </c>
      <c r="U989" s="15" t="s">
        <v>16113</v>
      </c>
      <c r="V989" s="15" t="s">
        <v>2888</v>
      </c>
      <c r="W989" s="4"/>
      <c r="X989" s="4" t="s">
        <v>41</v>
      </c>
      <c r="Y989" s="4" t="s">
        <v>68</v>
      </c>
      <c r="Z989" s="4"/>
      <c r="AB989" s="25"/>
      <c r="AC989" s="25"/>
      <c r="AD989" s="25"/>
    </row>
    <row r="990" spans="1:30" x14ac:dyDescent="0.35">
      <c r="A990" s="15" t="s">
        <v>2667</v>
      </c>
      <c r="B990" s="15" t="s">
        <v>2666</v>
      </c>
      <c r="D990" s="15" t="s">
        <v>950</v>
      </c>
      <c r="E990" s="15" t="s">
        <v>2889</v>
      </c>
      <c r="F990" s="15" t="s">
        <v>948</v>
      </c>
      <c r="G990" s="5" t="s">
        <v>231</v>
      </c>
      <c r="H990" s="5" t="s">
        <v>232</v>
      </c>
      <c r="I990" s="5" t="s">
        <v>44</v>
      </c>
      <c r="J990" s="5" t="s">
        <v>12</v>
      </c>
      <c r="K990" s="5" t="s">
        <v>2</v>
      </c>
      <c r="L990" s="5" t="s">
        <v>12823</v>
      </c>
      <c r="M990" s="15" t="s">
        <v>91</v>
      </c>
      <c r="N990" s="15" t="s">
        <v>231</v>
      </c>
      <c r="O990" s="15" t="s">
        <v>2857</v>
      </c>
      <c r="P990" s="15" t="s">
        <v>948</v>
      </c>
      <c r="Q990" s="15" t="s">
        <v>22807</v>
      </c>
      <c r="R990" s="15" t="s">
        <v>23217</v>
      </c>
      <c r="S990" s="15">
        <v>24600455</v>
      </c>
      <c r="T990" s="15">
        <v>24600455</v>
      </c>
      <c r="U990" s="15" t="s">
        <v>16114</v>
      </c>
      <c r="V990" s="15" t="s">
        <v>10112</v>
      </c>
      <c r="W990" s="4"/>
      <c r="X990" s="4" t="s">
        <v>41</v>
      </c>
      <c r="Y990" s="4" t="s">
        <v>1269</v>
      </c>
      <c r="Z990" s="4"/>
      <c r="AB990" s="25"/>
      <c r="AC990" s="25"/>
      <c r="AD990" s="25"/>
    </row>
    <row r="991" spans="1:30" x14ac:dyDescent="0.35">
      <c r="A991" s="15" t="s">
        <v>2502</v>
      </c>
      <c r="B991" s="15" t="s">
        <v>1217</v>
      </c>
      <c r="D991" s="15" t="s">
        <v>2890</v>
      </c>
      <c r="E991" s="15" t="s">
        <v>2891</v>
      </c>
      <c r="F991" s="15" t="s">
        <v>2892</v>
      </c>
      <c r="G991" s="5" t="s">
        <v>231</v>
      </c>
      <c r="H991" s="5" t="s">
        <v>232</v>
      </c>
      <c r="I991" s="5" t="s">
        <v>44</v>
      </c>
      <c r="J991" s="5" t="s">
        <v>12</v>
      </c>
      <c r="K991" s="5" t="s">
        <v>2</v>
      </c>
      <c r="L991" s="5" t="s">
        <v>12823</v>
      </c>
      <c r="M991" s="15" t="s">
        <v>91</v>
      </c>
      <c r="N991" s="15" t="s">
        <v>231</v>
      </c>
      <c r="O991" s="15" t="s">
        <v>2857</v>
      </c>
      <c r="P991" s="15" t="s">
        <v>2887</v>
      </c>
      <c r="Q991" s="15" t="s">
        <v>22807</v>
      </c>
      <c r="R991" s="15" t="s">
        <v>18725</v>
      </c>
      <c r="S991" s="15">
        <v>24600385</v>
      </c>
      <c r="T991" s="15">
        <v>24600385</v>
      </c>
      <c r="U991" s="15" t="s">
        <v>18718</v>
      </c>
      <c r="V991" s="15" t="s">
        <v>10023</v>
      </c>
      <c r="W991" s="4"/>
      <c r="X991" s="4" t="s">
        <v>41</v>
      </c>
      <c r="Y991" s="4" t="s">
        <v>1268</v>
      </c>
      <c r="Z991" s="4" t="s">
        <v>41</v>
      </c>
      <c r="AA991" s="4" t="s">
        <v>296</v>
      </c>
      <c r="AB991" s="25"/>
      <c r="AC991" s="25"/>
      <c r="AD991" s="25"/>
    </row>
    <row r="992" spans="1:30" x14ac:dyDescent="0.35">
      <c r="A992" s="15" t="s">
        <v>2579</v>
      </c>
      <c r="B992" s="15" t="s">
        <v>2578</v>
      </c>
      <c r="D992" s="15" t="s">
        <v>2893</v>
      </c>
      <c r="E992" s="15" t="s">
        <v>2894</v>
      </c>
      <c r="F992" s="15" t="s">
        <v>798</v>
      </c>
      <c r="G992" s="5" t="s">
        <v>231</v>
      </c>
      <c r="H992" s="5" t="s">
        <v>4</v>
      </c>
      <c r="I992" s="5" t="s">
        <v>44</v>
      </c>
      <c r="J992" s="5" t="s">
        <v>12</v>
      </c>
      <c r="K992" s="5" t="s">
        <v>2</v>
      </c>
      <c r="L992" s="5" t="s">
        <v>12823</v>
      </c>
      <c r="M992" s="15" t="s">
        <v>91</v>
      </c>
      <c r="N992" s="15" t="s">
        <v>231</v>
      </c>
      <c r="O992" s="15" t="s">
        <v>2857</v>
      </c>
      <c r="P992" s="15" t="s">
        <v>798</v>
      </c>
      <c r="Q992" s="15" t="s">
        <v>22807</v>
      </c>
      <c r="R992" s="15" t="s">
        <v>20338</v>
      </c>
      <c r="S992" s="15">
        <v>24603244</v>
      </c>
      <c r="T992" s="15">
        <v>24603244</v>
      </c>
      <c r="U992" s="15" t="s">
        <v>21266</v>
      </c>
      <c r="V992" s="15" t="s">
        <v>10177</v>
      </c>
      <c r="W992" s="4"/>
      <c r="X992" s="4" t="s">
        <v>41</v>
      </c>
      <c r="Y992" s="4" t="s">
        <v>2895</v>
      </c>
      <c r="Z992" s="4"/>
      <c r="AB992" s="25"/>
      <c r="AC992" s="25"/>
      <c r="AD992" s="25"/>
    </row>
    <row r="993" spans="1:30" x14ac:dyDescent="0.35">
      <c r="A993" s="15" t="s">
        <v>2720</v>
      </c>
      <c r="B993" s="15" t="s">
        <v>884</v>
      </c>
      <c r="D993" s="15" t="s">
        <v>991</v>
      </c>
      <c r="E993" s="15" t="s">
        <v>2896</v>
      </c>
      <c r="F993" s="15" t="s">
        <v>7353</v>
      </c>
      <c r="G993" s="5" t="s">
        <v>231</v>
      </c>
      <c r="H993" s="5" t="s">
        <v>4</v>
      </c>
      <c r="I993" s="5" t="s">
        <v>44</v>
      </c>
      <c r="J993" s="5" t="s">
        <v>12</v>
      </c>
      <c r="K993" s="5" t="s">
        <v>2</v>
      </c>
      <c r="L993" s="5" t="s">
        <v>12823</v>
      </c>
      <c r="M993" s="15" t="s">
        <v>91</v>
      </c>
      <c r="N993" s="15" t="s">
        <v>231</v>
      </c>
      <c r="O993" s="15" t="s">
        <v>2857</v>
      </c>
      <c r="P993" s="15" t="s">
        <v>2172</v>
      </c>
      <c r="Q993" s="15" t="s">
        <v>22807</v>
      </c>
      <c r="R993" s="15" t="s">
        <v>18994</v>
      </c>
      <c r="S993" s="15">
        <v>24600454</v>
      </c>
      <c r="T993" s="15">
        <v>24612226</v>
      </c>
      <c r="U993" s="15" t="s">
        <v>14739</v>
      </c>
      <c r="V993" s="15" t="s">
        <v>10022</v>
      </c>
      <c r="W993" s="4"/>
      <c r="X993" s="4" t="s">
        <v>41</v>
      </c>
      <c r="Y993" s="4" t="s">
        <v>1264</v>
      </c>
      <c r="Z993" s="4"/>
      <c r="AB993" s="25"/>
      <c r="AC993" s="25"/>
      <c r="AD993" s="25"/>
    </row>
    <row r="994" spans="1:30" x14ac:dyDescent="0.35">
      <c r="A994" s="15" t="s">
        <v>2425</v>
      </c>
      <c r="B994" s="15" t="s">
        <v>2424</v>
      </c>
      <c r="D994" s="15" t="s">
        <v>978</v>
      </c>
      <c r="E994" s="15" t="s">
        <v>2897</v>
      </c>
      <c r="F994" s="15" t="s">
        <v>699</v>
      </c>
      <c r="G994" s="5" t="s">
        <v>231</v>
      </c>
      <c r="H994" s="5" t="s">
        <v>232</v>
      </c>
      <c r="I994" s="5" t="s">
        <v>44</v>
      </c>
      <c r="J994" s="5" t="s">
        <v>12</v>
      </c>
      <c r="K994" s="5" t="s">
        <v>2</v>
      </c>
      <c r="L994" s="5" t="s">
        <v>12823</v>
      </c>
      <c r="M994" s="15" t="s">
        <v>91</v>
      </c>
      <c r="N994" s="15" t="s">
        <v>231</v>
      </c>
      <c r="O994" s="15" t="s">
        <v>2857</v>
      </c>
      <c r="P994" s="15" t="s">
        <v>699</v>
      </c>
      <c r="Q994" s="15" t="s">
        <v>22807</v>
      </c>
      <c r="R994" s="15" t="s">
        <v>13309</v>
      </c>
      <c r="S994" s="15">
        <v>24607574</v>
      </c>
      <c r="T994" s="15"/>
      <c r="U994" s="15" t="s">
        <v>16115</v>
      </c>
      <c r="V994" s="15" t="s">
        <v>10119</v>
      </c>
      <c r="W994" s="4"/>
      <c r="X994" s="4" t="s">
        <v>41</v>
      </c>
      <c r="Y994" s="4" t="s">
        <v>2898</v>
      </c>
      <c r="Z994" s="4"/>
      <c r="AB994" s="25"/>
      <c r="AC994" s="25"/>
      <c r="AD994" s="25"/>
    </row>
    <row r="995" spans="1:30" x14ac:dyDescent="0.35">
      <c r="A995" s="15" t="s">
        <v>2632</v>
      </c>
      <c r="B995" s="15" t="s">
        <v>2631</v>
      </c>
      <c r="D995" s="15" t="s">
        <v>975</v>
      </c>
      <c r="E995" s="15" t="s">
        <v>10187</v>
      </c>
      <c r="F995" s="15" t="s">
        <v>10188</v>
      </c>
      <c r="G995" s="5" t="s">
        <v>231</v>
      </c>
      <c r="H995" s="5" t="s">
        <v>232</v>
      </c>
      <c r="I995" s="5" t="s">
        <v>44</v>
      </c>
      <c r="J995" s="5" t="s">
        <v>12</v>
      </c>
      <c r="K995" s="5" t="s">
        <v>2</v>
      </c>
      <c r="L995" s="5" t="s">
        <v>12823</v>
      </c>
      <c r="M995" s="15" t="s">
        <v>91</v>
      </c>
      <c r="N995" s="15" t="s">
        <v>231</v>
      </c>
      <c r="O995" s="15" t="s">
        <v>2857</v>
      </c>
      <c r="P995" s="15" t="s">
        <v>10188</v>
      </c>
      <c r="Q995" s="15" t="s">
        <v>22807</v>
      </c>
      <c r="R995" s="15" t="s">
        <v>10189</v>
      </c>
      <c r="S995" s="15">
        <v>24610496</v>
      </c>
      <c r="T995" s="15">
        <v>24610496</v>
      </c>
      <c r="U995" s="15" t="s">
        <v>21970</v>
      </c>
      <c r="V995" s="15" t="s">
        <v>10190</v>
      </c>
      <c r="W995" s="4"/>
      <c r="X995" s="4" t="s">
        <v>41</v>
      </c>
      <c r="Y995" s="4" t="s">
        <v>13942</v>
      </c>
      <c r="Z995" s="4"/>
      <c r="AB995" s="25"/>
      <c r="AC995" s="25"/>
      <c r="AD995" s="25"/>
    </row>
    <row r="996" spans="1:30" x14ac:dyDescent="0.35">
      <c r="A996" s="15" t="s">
        <v>2450</v>
      </c>
      <c r="B996" s="15" t="s">
        <v>1002</v>
      </c>
      <c r="D996" s="15" t="s">
        <v>2899</v>
      </c>
      <c r="E996" s="15" t="s">
        <v>2900</v>
      </c>
      <c r="F996" s="15" t="s">
        <v>2901</v>
      </c>
      <c r="G996" s="5" t="s">
        <v>231</v>
      </c>
      <c r="H996" s="5" t="s">
        <v>5</v>
      </c>
      <c r="I996" s="5" t="s">
        <v>44</v>
      </c>
      <c r="J996" s="5" t="s">
        <v>12</v>
      </c>
      <c r="K996" s="5" t="s">
        <v>5</v>
      </c>
      <c r="L996" s="5" t="s">
        <v>12826</v>
      </c>
      <c r="M996" s="15" t="s">
        <v>91</v>
      </c>
      <c r="N996" s="15" t="s">
        <v>231</v>
      </c>
      <c r="O996" s="15" t="s">
        <v>22787</v>
      </c>
      <c r="P996" s="15" t="s">
        <v>2901</v>
      </c>
      <c r="Q996" s="15" t="s">
        <v>22807</v>
      </c>
      <c r="R996" s="15" t="s">
        <v>18727</v>
      </c>
      <c r="S996" s="15">
        <v>24742000</v>
      </c>
      <c r="T996" s="15">
        <v>24742000</v>
      </c>
      <c r="U996" s="15" t="s">
        <v>14740</v>
      </c>
      <c r="V996" s="15" t="s">
        <v>2903</v>
      </c>
      <c r="W996" s="4"/>
      <c r="X996" s="4" t="s">
        <v>41</v>
      </c>
      <c r="Y996" s="4" t="s">
        <v>2904</v>
      </c>
      <c r="Z996" s="4"/>
      <c r="AB996" s="25"/>
      <c r="AC996" s="25"/>
      <c r="AD996" s="25"/>
    </row>
    <row r="997" spans="1:30" x14ac:dyDescent="0.35">
      <c r="A997" s="15" t="s">
        <v>2583</v>
      </c>
      <c r="B997" s="15" t="s">
        <v>7091</v>
      </c>
      <c r="D997" s="15" t="s">
        <v>1035</v>
      </c>
      <c r="E997" s="15" t="s">
        <v>2906</v>
      </c>
      <c r="F997" s="15" t="s">
        <v>2907</v>
      </c>
      <c r="G997" s="5" t="s">
        <v>231</v>
      </c>
      <c r="H997" s="5" t="s">
        <v>5</v>
      </c>
      <c r="I997" s="5" t="s">
        <v>44</v>
      </c>
      <c r="J997" s="5" t="s">
        <v>12</v>
      </c>
      <c r="K997" s="5" t="s">
        <v>5</v>
      </c>
      <c r="L997" s="5" t="s">
        <v>12826</v>
      </c>
      <c r="M997" s="15" t="s">
        <v>91</v>
      </c>
      <c r="N997" s="15" t="s">
        <v>231</v>
      </c>
      <c r="O997" s="15" t="s">
        <v>22787</v>
      </c>
      <c r="P997" s="15" t="s">
        <v>2907</v>
      </c>
      <c r="Q997" s="15" t="s">
        <v>22807</v>
      </c>
      <c r="R997" s="15" t="s">
        <v>19393</v>
      </c>
      <c r="S997" s="15">
        <v>24748349</v>
      </c>
      <c r="T997" s="15">
        <v>24747041</v>
      </c>
      <c r="U997" s="15" t="s">
        <v>14741</v>
      </c>
      <c r="V997" s="15" t="s">
        <v>9959</v>
      </c>
      <c r="W997" s="4"/>
      <c r="X997" s="4" t="s">
        <v>41</v>
      </c>
      <c r="Y997" s="4" t="s">
        <v>13310</v>
      </c>
      <c r="Z997" s="4"/>
      <c r="AB997" s="25" t="s">
        <v>21118</v>
      </c>
      <c r="AC997" s="25"/>
      <c r="AD997" s="25"/>
    </row>
    <row r="998" spans="1:30" x14ac:dyDescent="0.35">
      <c r="A998" s="15" t="s">
        <v>9837</v>
      </c>
      <c r="B998" s="15" t="s">
        <v>8858</v>
      </c>
      <c r="D998" s="15" t="s">
        <v>1157</v>
      </c>
      <c r="E998" s="15" t="s">
        <v>2908</v>
      </c>
      <c r="F998" s="15" t="s">
        <v>2909</v>
      </c>
      <c r="G998" s="5" t="s">
        <v>231</v>
      </c>
      <c r="H998" s="5" t="s">
        <v>5</v>
      </c>
      <c r="I998" s="5" t="s">
        <v>44</v>
      </c>
      <c r="J998" s="5" t="s">
        <v>12</v>
      </c>
      <c r="K998" s="5" t="s">
        <v>5</v>
      </c>
      <c r="L998" s="5" t="s">
        <v>12826</v>
      </c>
      <c r="M998" s="15" t="s">
        <v>91</v>
      </c>
      <c r="N998" s="15" t="s">
        <v>231</v>
      </c>
      <c r="O998" s="15" t="s">
        <v>22787</v>
      </c>
      <c r="P998" s="15" t="s">
        <v>2910</v>
      </c>
      <c r="Q998" s="15" t="s">
        <v>22807</v>
      </c>
      <c r="R998" s="15" t="s">
        <v>20013</v>
      </c>
      <c r="S998" s="15">
        <v>24743700</v>
      </c>
      <c r="T998" s="15">
        <v>24743700</v>
      </c>
      <c r="U998" s="15" t="s">
        <v>14742</v>
      </c>
      <c r="V998" s="15" t="s">
        <v>23218</v>
      </c>
      <c r="W998" s="4"/>
      <c r="X998" s="4" t="s">
        <v>41</v>
      </c>
      <c r="Y998" s="4" t="s">
        <v>2911</v>
      </c>
      <c r="Z998" s="4"/>
      <c r="AB998" s="25" t="s">
        <v>21118</v>
      </c>
      <c r="AC998" s="25"/>
      <c r="AD998" s="25"/>
    </row>
    <row r="999" spans="1:30" x14ac:dyDescent="0.35">
      <c r="A999" s="15" t="s">
        <v>8250</v>
      </c>
      <c r="B999" s="15" t="s">
        <v>8253</v>
      </c>
      <c r="D999" s="15" t="s">
        <v>2912</v>
      </c>
      <c r="E999" s="15" t="s">
        <v>2913</v>
      </c>
      <c r="F999" s="15" t="s">
        <v>2914</v>
      </c>
      <c r="G999" s="5" t="s">
        <v>231</v>
      </c>
      <c r="H999" s="5" t="s">
        <v>5</v>
      </c>
      <c r="I999" s="5" t="s">
        <v>44</v>
      </c>
      <c r="J999" s="5" t="s">
        <v>12</v>
      </c>
      <c r="K999" s="5" t="s">
        <v>11</v>
      </c>
      <c r="L999" s="5" t="s">
        <v>12831</v>
      </c>
      <c r="M999" s="15" t="s">
        <v>91</v>
      </c>
      <c r="N999" s="15" t="s">
        <v>231</v>
      </c>
      <c r="O999" s="15" t="s">
        <v>2915</v>
      </c>
      <c r="P999" s="15" t="s">
        <v>2914</v>
      </c>
      <c r="Q999" s="15" t="s">
        <v>22807</v>
      </c>
      <c r="R999" s="15" t="s">
        <v>23219</v>
      </c>
      <c r="S999" s="15">
        <v>24741039</v>
      </c>
      <c r="T999" s="15">
        <v>24741039</v>
      </c>
      <c r="U999" s="15" t="s">
        <v>14743</v>
      </c>
      <c r="V999" s="15" t="s">
        <v>23220</v>
      </c>
      <c r="W999" s="4"/>
      <c r="X999" s="4" t="s">
        <v>41</v>
      </c>
      <c r="Y999" s="4" t="s">
        <v>2916</v>
      </c>
      <c r="Z999" s="4"/>
      <c r="AB999" s="25"/>
      <c r="AC999" s="25"/>
      <c r="AD999" s="25"/>
    </row>
    <row r="1000" spans="1:30" x14ac:dyDescent="0.35">
      <c r="A1000" s="15" t="s">
        <v>3138</v>
      </c>
      <c r="B1000" s="15" t="s">
        <v>2062</v>
      </c>
      <c r="D1000" s="15" t="s">
        <v>1187</v>
      </c>
      <c r="E1000" s="15" t="s">
        <v>2918</v>
      </c>
      <c r="F1000" s="15" t="s">
        <v>251</v>
      </c>
      <c r="G1000" s="5" t="s">
        <v>231</v>
      </c>
      <c r="H1000" s="5" t="s">
        <v>5</v>
      </c>
      <c r="I1000" s="5" t="s">
        <v>44</v>
      </c>
      <c r="J1000" s="5" t="s">
        <v>12</v>
      </c>
      <c r="K1000" s="5" t="s">
        <v>11</v>
      </c>
      <c r="L1000" s="5" t="s">
        <v>12831</v>
      </c>
      <c r="M1000" s="15" t="s">
        <v>91</v>
      </c>
      <c r="N1000" s="15" t="s">
        <v>231</v>
      </c>
      <c r="O1000" s="15" t="s">
        <v>2915</v>
      </c>
      <c r="P1000" s="15" t="s">
        <v>251</v>
      </c>
      <c r="Q1000" s="15" t="s">
        <v>22807</v>
      </c>
      <c r="R1000" s="15" t="s">
        <v>2919</v>
      </c>
      <c r="S1000" s="15">
        <v>24749004</v>
      </c>
      <c r="T1000" s="15">
        <v>24749004</v>
      </c>
      <c r="U1000" s="15" t="s">
        <v>14744</v>
      </c>
      <c r="V1000" s="15" t="s">
        <v>9994</v>
      </c>
      <c r="W1000" s="4"/>
      <c r="X1000" s="4" t="s">
        <v>41</v>
      </c>
      <c r="Y1000" s="4" t="s">
        <v>2920</v>
      </c>
      <c r="Z1000" s="4"/>
      <c r="AB1000" s="25"/>
      <c r="AC1000" s="25"/>
      <c r="AD1000" s="25"/>
    </row>
    <row r="1001" spans="1:30" x14ac:dyDescent="0.35">
      <c r="A1001" s="15" t="s">
        <v>3028</v>
      </c>
      <c r="B1001" s="15" t="s">
        <v>7569</v>
      </c>
      <c r="D1001" s="15" t="s">
        <v>1153</v>
      </c>
      <c r="E1001" s="15" t="s">
        <v>2921</v>
      </c>
      <c r="F1001" s="15" t="s">
        <v>2922</v>
      </c>
      <c r="G1001" s="5" t="s">
        <v>231</v>
      </c>
      <c r="H1001" s="5" t="s">
        <v>5</v>
      </c>
      <c r="I1001" s="5" t="s">
        <v>44</v>
      </c>
      <c r="J1001" s="5" t="s">
        <v>12</v>
      </c>
      <c r="K1001" s="5" t="s">
        <v>5</v>
      </c>
      <c r="L1001" s="5" t="s">
        <v>12826</v>
      </c>
      <c r="M1001" s="15" t="s">
        <v>91</v>
      </c>
      <c r="N1001" s="15" t="s">
        <v>231</v>
      </c>
      <c r="O1001" s="15" t="s">
        <v>22787</v>
      </c>
      <c r="P1001" s="15" t="s">
        <v>251</v>
      </c>
      <c r="Q1001" s="15" t="s">
        <v>22807</v>
      </c>
      <c r="R1001" s="15" t="s">
        <v>21971</v>
      </c>
      <c r="S1001" s="15">
        <v>24742636</v>
      </c>
      <c r="T1001" s="15">
        <v>85238980</v>
      </c>
      <c r="U1001" s="15" t="s">
        <v>14745</v>
      </c>
      <c r="V1001" s="15" t="s">
        <v>10015</v>
      </c>
      <c r="W1001" s="4"/>
      <c r="X1001" s="4" t="s">
        <v>41</v>
      </c>
      <c r="Y1001" s="4" t="s">
        <v>2923</v>
      </c>
      <c r="Z1001" s="4"/>
      <c r="AB1001" s="25"/>
      <c r="AC1001" s="25"/>
      <c r="AD1001" s="25"/>
    </row>
    <row r="1002" spans="1:30" x14ac:dyDescent="0.35">
      <c r="A1002" s="15" t="s">
        <v>3079</v>
      </c>
      <c r="B1002" s="15" t="s">
        <v>3078</v>
      </c>
      <c r="D1002" s="15" t="s">
        <v>1183</v>
      </c>
      <c r="E1002" s="15" t="s">
        <v>2924</v>
      </c>
      <c r="F1002" s="15" t="s">
        <v>233</v>
      </c>
      <c r="G1002" s="5" t="s">
        <v>231</v>
      </c>
      <c r="H1002" s="5" t="s">
        <v>5</v>
      </c>
      <c r="I1002" s="5" t="s">
        <v>44</v>
      </c>
      <c r="J1002" s="5" t="s">
        <v>12</v>
      </c>
      <c r="K1002" s="5" t="s">
        <v>5</v>
      </c>
      <c r="L1002" s="5" t="s">
        <v>12826</v>
      </c>
      <c r="M1002" s="15" t="s">
        <v>91</v>
      </c>
      <c r="N1002" s="15" t="s">
        <v>231</v>
      </c>
      <c r="O1002" s="15" t="s">
        <v>22787</v>
      </c>
      <c r="P1002" s="15" t="s">
        <v>233</v>
      </c>
      <c r="Q1002" s="15" t="s">
        <v>22807</v>
      </c>
      <c r="R1002" s="15" t="s">
        <v>15567</v>
      </c>
      <c r="S1002" s="15">
        <v>24743756</v>
      </c>
      <c r="T1002" s="15"/>
      <c r="U1002" s="15" t="s">
        <v>14746</v>
      </c>
      <c r="V1002" s="15" t="s">
        <v>10055</v>
      </c>
      <c r="W1002" s="4"/>
      <c r="X1002" s="4" t="s">
        <v>41</v>
      </c>
      <c r="Y1002" s="4" t="s">
        <v>2638</v>
      </c>
      <c r="Z1002" s="4"/>
      <c r="AB1002" s="25"/>
      <c r="AC1002" s="25"/>
      <c r="AD1002" s="25"/>
    </row>
    <row r="1003" spans="1:30" x14ac:dyDescent="0.35">
      <c r="A1003" s="15" t="s">
        <v>2900</v>
      </c>
      <c r="B1003" s="15" t="s">
        <v>2899</v>
      </c>
      <c r="D1003" s="15" t="s">
        <v>8092</v>
      </c>
      <c r="E1003" s="15" t="s">
        <v>8823</v>
      </c>
      <c r="F1003" s="15" t="s">
        <v>250</v>
      </c>
      <c r="G1003" s="5" t="s">
        <v>231</v>
      </c>
      <c r="H1003" s="5" t="s">
        <v>5</v>
      </c>
      <c r="I1003" s="5" t="s">
        <v>44</v>
      </c>
      <c r="J1003" s="5" t="s">
        <v>12</v>
      </c>
      <c r="K1003" s="5" t="s">
        <v>11</v>
      </c>
      <c r="L1003" s="5" t="s">
        <v>12831</v>
      </c>
      <c r="M1003" s="15" t="s">
        <v>91</v>
      </c>
      <c r="N1003" s="15" t="s">
        <v>231</v>
      </c>
      <c r="O1003" s="15" t="s">
        <v>2915</v>
      </c>
      <c r="P1003" s="15" t="s">
        <v>250</v>
      </c>
      <c r="Q1003" s="15" t="s">
        <v>22807</v>
      </c>
      <c r="R1003" s="15" t="s">
        <v>21972</v>
      </c>
      <c r="S1003" s="15">
        <v>86371658</v>
      </c>
      <c r="T1003" s="15"/>
      <c r="U1003" s="15" t="s">
        <v>17664</v>
      </c>
      <c r="V1003" s="15" t="s">
        <v>360</v>
      </c>
      <c r="W1003" s="4"/>
      <c r="X1003" s="4" t="s">
        <v>41</v>
      </c>
      <c r="Y1003" s="4" t="s">
        <v>7476</v>
      </c>
      <c r="Z1003" s="4"/>
      <c r="AB1003" s="25"/>
      <c r="AC1003" s="25"/>
      <c r="AD1003" s="25"/>
    </row>
    <row r="1004" spans="1:30" x14ac:dyDescent="0.35">
      <c r="A1004" s="15" t="s">
        <v>2937</v>
      </c>
      <c r="B1004" s="15" t="s">
        <v>1173</v>
      </c>
      <c r="D1004" s="15" t="s">
        <v>1141</v>
      </c>
      <c r="E1004" s="15" t="s">
        <v>2926</v>
      </c>
      <c r="F1004" s="15" t="s">
        <v>988</v>
      </c>
      <c r="G1004" s="5" t="s">
        <v>231</v>
      </c>
      <c r="H1004" s="5" t="s">
        <v>5</v>
      </c>
      <c r="I1004" s="5" t="s">
        <v>44</v>
      </c>
      <c r="J1004" s="5" t="s">
        <v>12</v>
      </c>
      <c r="K1004" s="5" t="s">
        <v>5</v>
      </c>
      <c r="L1004" s="5" t="s">
        <v>12826</v>
      </c>
      <c r="M1004" s="15" t="s">
        <v>91</v>
      </c>
      <c r="N1004" s="15" t="s">
        <v>231</v>
      </c>
      <c r="O1004" s="15" t="s">
        <v>22787</v>
      </c>
      <c r="P1004" s="15" t="s">
        <v>988</v>
      </c>
      <c r="Q1004" s="15" t="s">
        <v>22807</v>
      </c>
      <c r="R1004" s="15" t="s">
        <v>23221</v>
      </c>
      <c r="S1004" s="15">
        <v>24610800</v>
      </c>
      <c r="T1004" s="15"/>
      <c r="U1004" s="15" t="s">
        <v>16116</v>
      </c>
      <c r="V1004" s="15" t="s">
        <v>222</v>
      </c>
      <c r="W1004" s="4"/>
      <c r="X1004" s="4" t="s">
        <v>41</v>
      </c>
      <c r="Y1004" s="4" t="s">
        <v>2927</v>
      </c>
      <c r="Z1004" s="4"/>
      <c r="AB1004" s="25" t="s">
        <v>21118</v>
      </c>
      <c r="AC1004" s="25"/>
      <c r="AD1004" s="25"/>
    </row>
    <row r="1005" spans="1:30" x14ac:dyDescent="0.35">
      <c r="A1005" s="15" t="s">
        <v>9838</v>
      </c>
      <c r="B1005" s="15" t="s">
        <v>3284</v>
      </c>
      <c r="D1005" s="15" t="s">
        <v>1177</v>
      </c>
      <c r="E1005" s="15" t="s">
        <v>10118</v>
      </c>
      <c r="F1005" s="15" t="s">
        <v>92</v>
      </c>
      <c r="G1005" s="5" t="s">
        <v>231</v>
      </c>
      <c r="H1005" s="5" t="s">
        <v>4</v>
      </c>
      <c r="I1005" s="5" t="s">
        <v>44</v>
      </c>
      <c r="J1005" s="5" t="s">
        <v>12</v>
      </c>
      <c r="K1005" s="5" t="s">
        <v>2</v>
      </c>
      <c r="L1005" s="5" t="s">
        <v>12823</v>
      </c>
      <c r="M1005" s="15" t="s">
        <v>91</v>
      </c>
      <c r="N1005" s="15" t="s">
        <v>231</v>
      </c>
      <c r="O1005" s="15" t="s">
        <v>2857</v>
      </c>
      <c r="P1005" s="15" t="s">
        <v>92</v>
      </c>
      <c r="Q1005" s="15" t="s">
        <v>22807</v>
      </c>
      <c r="R1005" s="15" t="s">
        <v>23222</v>
      </c>
      <c r="S1005" s="15">
        <v>88844171</v>
      </c>
      <c r="T1005" s="15">
        <v>83392721</v>
      </c>
      <c r="U1005" s="15" t="s">
        <v>14748</v>
      </c>
      <c r="V1005" s="15" t="s">
        <v>20016</v>
      </c>
      <c r="W1005" s="4"/>
      <c r="X1005" s="4" t="s">
        <v>41</v>
      </c>
      <c r="Y1005" s="4" t="s">
        <v>7710</v>
      </c>
      <c r="Z1005" s="4"/>
      <c r="AB1005" s="25"/>
      <c r="AC1005" s="25"/>
      <c r="AD1005" s="25"/>
    </row>
    <row r="1006" spans="1:30" x14ac:dyDescent="0.35">
      <c r="A1006" s="15" t="s">
        <v>9841</v>
      </c>
      <c r="B1006" s="15" t="s">
        <v>9842</v>
      </c>
      <c r="D1006" s="15" t="s">
        <v>1145</v>
      </c>
      <c r="E1006" s="15" t="s">
        <v>2928</v>
      </c>
      <c r="F1006" s="15" t="s">
        <v>550</v>
      </c>
      <c r="G1006" s="5" t="s">
        <v>231</v>
      </c>
      <c r="H1006" s="5" t="s">
        <v>5</v>
      </c>
      <c r="I1006" s="5" t="s">
        <v>44</v>
      </c>
      <c r="J1006" s="5" t="s">
        <v>12</v>
      </c>
      <c r="K1006" s="5" t="s">
        <v>11</v>
      </c>
      <c r="L1006" s="5" t="s">
        <v>12831</v>
      </c>
      <c r="M1006" s="15" t="s">
        <v>91</v>
      </c>
      <c r="N1006" s="15" t="s">
        <v>231</v>
      </c>
      <c r="O1006" s="15" t="s">
        <v>2915</v>
      </c>
      <c r="P1006" s="15" t="s">
        <v>550</v>
      </c>
      <c r="Q1006" s="15" t="s">
        <v>22807</v>
      </c>
      <c r="R1006" s="15" t="s">
        <v>20017</v>
      </c>
      <c r="S1006" s="15">
        <v>24748010</v>
      </c>
      <c r="T1006" s="15">
        <v>24748010</v>
      </c>
      <c r="U1006" s="15" t="s">
        <v>14749</v>
      </c>
      <c r="V1006" s="15" t="s">
        <v>969</v>
      </c>
      <c r="W1006" s="4"/>
      <c r="X1006" s="4" t="s">
        <v>41</v>
      </c>
      <c r="Y1006" s="4" t="s">
        <v>2929</v>
      </c>
      <c r="Z1006" s="4"/>
      <c r="AB1006" s="25"/>
      <c r="AC1006" s="25"/>
      <c r="AD1006" s="25"/>
    </row>
    <row r="1007" spans="1:30" x14ac:dyDescent="0.35">
      <c r="A1007" s="15" t="s">
        <v>9845</v>
      </c>
      <c r="B1007" s="15" t="s">
        <v>840</v>
      </c>
      <c r="D1007" s="15" t="s">
        <v>1155</v>
      </c>
      <c r="E1007" s="15" t="s">
        <v>10137</v>
      </c>
      <c r="F1007" s="15" t="s">
        <v>2931</v>
      </c>
      <c r="G1007" s="5" t="s">
        <v>231</v>
      </c>
      <c r="H1007" s="5" t="s">
        <v>5</v>
      </c>
      <c r="I1007" s="5" t="s">
        <v>44</v>
      </c>
      <c r="J1007" s="5" t="s">
        <v>12</v>
      </c>
      <c r="K1007" s="5" t="s">
        <v>5</v>
      </c>
      <c r="L1007" s="5" t="s">
        <v>12826</v>
      </c>
      <c r="M1007" s="15" t="s">
        <v>91</v>
      </c>
      <c r="N1007" s="15" t="s">
        <v>231</v>
      </c>
      <c r="O1007" s="15" t="s">
        <v>22787</v>
      </c>
      <c r="P1007" s="15" t="s">
        <v>2931</v>
      </c>
      <c r="Q1007" s="15" t="s">
        <v>22807</v>
      </c>
      <c r="R1007" s="15" t="s">
        <v>19394</v>
      </c>
      <c r="S1007" s="15">
        <v>84217109</v>
      </c>
      <c r="T1007" s="15">
        <v>64775516</v>
      </c>
      <c r="U1007" s="15" t="s">
        <v>16117</v>
      </c>
      <c r="V1007" s="15" t="s">
        <v>23223</v>
      </c>
      <c r="W1007" s="4"/>
      <c r="X1007" s="4" t="s">
        <v>41</v>
      </c>
      <c r="Y1007" s="4" t="s">
        <v>14097</v>
      </c>
      <c r="Z1007" s="4"/>
      <c r="AB1007" s="25"/>
      <c r="AC1007" s="25"/>
      <c r="AD1007" s="25"/>
    </row>
    <row r="1008" spans="1:30" x14ac:dyDescent="0.35">
      <c r="A1008" s="15" t="s">
        <v>6692</v>
      </c>
      <c r="B1008" s="15" t="s">
        <v>7805</v>
      </c>
      <c r="D1008" s="15" t="s">
        <v>1171</v>
      </c>
      <c r="E1008" s="15" t="s">
        <v>2932</v>
      </c>
      <c r="F1008" s="15" t="s">
        <v>1237</v>
      </c>
      <c r="G1008" s="5" t="s">
        <v>231</v>
      </c>
      <c r="H1008" s="5" t="s">
        <v>5</v>
      </c>
      <c r="I1008" s="5" t="s">
        <v>44</v>
      </c>
      <c r="J1008" s="5" t="s">
        <v>12</v>
      </c>
      <c r="K1008" s="5" t="s">
        <v>11</v>
      </c>
      <c r="L1008" s="5" t="s">
        <v>12831</v>
      </c>
      <c r="M1008" s="15" t="s">
        <v>91</v>
      </c>
      <c r="N1008" s="15" t="s">
        <v>231</v>
      </c>
      <c r="O1008" s="15" t="s">
        <v>2915</v>
      </c>
      <c r="P1008" s="15" t="s">
        <v>1237</v>
      </c>
      <c r="Q1008" s="15" t="s">
        <v>22807</v>
      </c>
      <c r="R1008" s="15" t="s">
        <v>20018</v>
      </c>
      <c r="S1008" s="15">
        <v>24742500</v>
      </c>
      <c r="T1008" s="15">
        <v>24742500</v>
      </c>
      <c r="U1008" s="15" t="s">
        <v>17666</v>
      </c>
      <c r="V1008" s="15" t="s">
        <v>222</v>
      </c>
      <c r="W1008" s="4"/>
      <c r="X1008" s="4" t="s">
        <v>41</v>
      </c>
      <c r="Y1008" s="4" t="s">
        <v>2933</v>
      </c>
      <c r="Z1008" s="4"/>
      <c r="AB1008" s="25"/>
      <c r="AC1008" s="25"/>
      <c r="AD1008" s="25"/>
    </row>
    <row r="1009" spans="1:30" x14ac:dyDescent="0.35">
      <c r="A1009" s="15" t="s">
        <v>9848</v>
      </c>
      <c r="B1009" s="15" t="s">
        <v>2224</v>
      </c>
      <c r="D1009" s="15" t="s">
        <v>1169</v>
      </c>
      <c r="E1009" s="15" t="s">
        <v>2935</v>
      </c>
      <c r="F1009" s="15" t="s">
        <v>2936</v>
      </c>
      <c r="G1009" s="5" t="s">
        <v>231</v>
      </c>
      <c r="H1009" s="5" t="s">
        <v>5</v>
      </c>
      <c r="I1009" s="5" t="s">
        <v>44</v>
      </c>
      <c r="J1009" s="5" t="s">
        <v>12</v>
      </c>
      <c r="K1009" s="5" t="s">
        <v>5</v>
      </c>
      <c r="L1009" s="5" t="s">
        <v>12826</v>
      </c>
      <c r="M1009" s="15" t="s">
        <v>91</v>
      </c>
      <c r="N1009" s="15" t="s">
        <v>231</v>
      </c>
      <c r="O1009" s="15" t="s">
        <v>22787</v>
      </c>
      <c r="P1009" s="15" t="s">
        <v>2902</v>
      </c>
      <c r="Q1009" s="15" t="s">
        <v>22807</v>
      </c>
      <c r="R1009" s="15" t="s">
        <v>17665</v>
      </c>
      <c r="S1009" s="15">
        <v>24744076</v>
      </c>
      <c r="T1009" s="15">
        <v>24744076</v>
      </c>
      <c r="U1009" s="15" t="s">
        <v>17667</v>
      </c>
      <c r="V1009" s="15" t="s">
        <v>537</v>
      </c>
      <c r="W1009" s="4"/>
      <c r="X1009" s="4" t="s">
        <v>41</v>
      </c>
      <c r="Y1009" s="4" t="s">
        <v>1270</v>
      </c>
      <c r="Z1009" s="4" t="s">
        <v>41</v>
      </c>
      <c r="AA1009" s="4" t="s">
        <v>308</v>
      </c>
      <c r="AB1009" s="25" t="s">
        <v>21118</v>
      </c>
      <c r="AC1009" s="25"/>
      <c r="AD1009" s="25"/>
    </row>
    <row r="1010" spans="1:30" x14ac:dyDescent="0.35">
      <c r="A1010" s="15" t="s">
        <v>2771</v>
      </c>
      <c r="B1010" s="15" t="s">
        <v>2770</v>
      </c>
      <c r="D1010" s="15" t="s">
        <v>1173</v>
      </c>
      <c r="E1010" s="15" t="s">
        <v>2937</v>
      </c>
      <c r="F1010" s="15" t="s">
        <v>2938</v>
      </c>
      <c r="G1010" s="5" t="s">
        <v>231</v>
      </c>
      <c r="H1010" s="5" t="s">
        <v>5</v>
      </c>
      <c r="I1010" s="5" t="s">
        <v>44</v>
      </c>
      <c r="J1010" s="5" t="s">
        <v>12</v>
      </c>
      <c r="K1010" s="5" t="s">
        <v>11</v>
      </c>
      <c r="L1010" s="5" t="s">
        <v>12831</v>
      </c>
      <c r="M1010" s="15" t="s">
        <v>91</v>
      </c>
      <c r="N1010" s="15" t="s">
        <v>231</v>
      </c>
      <c r="O1010" s="15" t="s">
        <v>2915</v>
      </c>
      <c r="P1010" s="15" t="s">
        <v>2939</v>
      </c>
      <c r="Q1010" s="15" t="s">
        <v>22807</v>
      </c>
      <c r="R1010" s="15" t="s">
        <v>23224</v>
      </c>
      <c r="S1010" s="15">
        <v>24743644</v>
      </c>
      <c r="T1010" s="15"/>
      <c r="U1010" s="15" t="s">
        <v>14750</v>
      </c>
      <c r="V1010" s="15" t="s">
        <v>14751</v>
      </c>
      <c r="W1010" s="4"/>
      <c r="X1010" s="4" t="s">
        <v>41</v>
      </c>
      <c r="Y1010" s="4" t="s">
        <v>2940</v>
      </c>
      <c r="Z1010" s="4"/>
      <c r="AB1010" s="25"/>
      <c r="AC1010" s="25"/>
      <c r="AD1010" s="25"/>
    </row>
    <row r="1011" spans="1:30" x14ac:dyDescent="0.35">
      <c r="A1011" s="15" t="s">
        <v>9852</v>
      </c>
      <c r="B1011" s="15" t="s">
        <v>2637</v>
      </c>
      <c r="D1011" s="15" t="s">
        <v>7750</v>
      </c>
      <c r="E1011" s="15" t="s">
        <v>2942</v>
      </c>
      <c r="F1011" s="15" t="s">
        <v>1832</v>
      </c>
      <c r="G1011" s="5" t="s">
        <v>231</v>
      </c>
      <c r="H1011" s="5" t="s">
        <v>5</v>
      </c>
      <c r="I1011" s="5" t="s">
        <v>44</v>
      </c>
      <c r="J1011" s="5" t="s">
        <v>12</v>
      </c>
      <c r="K1011" s="5" t="s">
        <v>5</v>
      </c>
      <c r="L1011" s="5" t="s">
        <v>12826</v>
      </c>
      <c r="M1011" s="15" t="s">
        <v>91</v>
      </c>
      <c r="N1011" s="15" t="s">
        <v>231</v>
      </c>
      <c r="O1011" s="15" t="s">
        <v>22787</v>
      </c>
      <c r="P1011" s="15" t="s">
        <v>2943</v>
      </c>
      <c r="Q1011" s="15" t="s">
        <v>22807</v>
      </c>
      <c r="R1011" s="15" t="s">
        <v>21267</v>
      </c>
      <c r="S1011" s="15">
        <v>24741308</v>
      </c>
      <c r="T1011" s="15">
        <v>24741308</v>
      </c>
      <c r="U1011" s="15" t="s">
        <v>16119</v>
      </c>
      <c r="V1011" s="15" t="s">
        <v>23225</v>
      </c>
      <c r="W1011" s="4"/>
      <c r="X1011" s="4" t="s">
        <v>41</v>
      </c>
      <c r="Y1011" s="4" t="s">
        <v>1762</v>
      </c>
      <c r="Z1011" s="4"/>
      <c r="AB1011" s="25" t="s">
        <v>21118</v>
      </c>
      <c r="AC1011" s="25"/>
      <c r="AD1011" s="25"/>
    </row>
    <row r="1012" spans="1:30" x14ac:dyDescent="0.35">
      <c r="A1012" s="15" t="s">
        <v>3170</v>
      </c>
      <c r="B1012" s="15" t="s">
        <v>3169</v>
      </c>
      <c r="D1012" s="15" t="s">
        <v>1140</v>
      </c>
      <c r="E1012" s="15" t="s">
        <v>2944</v>
      </c>
      <c r="F1012" s="15" t="s">
        <v>18539</v>
      </c>
      <c r="G1012" s="5" t="s">
        <v>231</v>
      </c>
      <c r="H1012" s="5" t="s">
        <v>5</v>
      </c>
      <c r="I1012" s="5" t="s">
        <v>44</v>
      </c>
      <c r="J1012" s="5" t="s">
        <v>12</v>
      </c>
      <c r="K1012" s="5" t="s">
        <v>5</v>
      </c>
      <c r="L1012" s="5" t="s">
        <v>12826</v>
      </c>
      <c r="M1012" s="15" t="s">
        <v>91</v>
      </c>
      <c r="N1012" s="15" t="s">
        <v>231</v>
      </c>
      <c r="O1012" s="15" t="s">
        <v>22787</v>
      </c>
      <c r="P1012" s="15" t="s">
        <v>19395</v>
      </c>
      <c r="Q1012" s="15" t="s">
        <v>22807</v>
      </c>
      <c r="R1012" s="15" t="s">
        <v>2945</v>
      </c>
      <c r="S1012" s="15">
        <v>86118578</v>
      </c>
      <c r="T1012" s="15"/>
      <c r="U1012" s="15" t="s">
        <v>21268</v>
      </c>
      <c r="V1012" s="15" t="s">
        <v>9546</v>
      </c>
      <c r="W1012" s="4"/>
      <c r="X1012" s="4" t="s">
        <v>41</v>
      </c>
      <c r="Y1012" s="4" t="s">
        <v>13311</v>
      </c>
      <c r="Z1012" s="4"/>
      <c r="AB1012" s="25"/>
      <c r="AC1012" s="25"/>
      <c r="AD1012" s="25"/>
    </row>
    <row r="1013" spans="1:30" x14ac:dyDescent="0.35">
      <c r="A1013" s="15" t="s">
        <v>2935</v>
      </c>
      <c r="B1013" s="15" t="s">
        <v>1169</v>
      </c>
      <c r="D1013" s="15" t="s">
        <v>2946</v>
      </c>
      <c r="E1013" s="15" t="s">
        <v>2947</v>
      </c>
      <c r="F1013" s="15" t="s">
        <v>2948</v>
      </c>
      <c r="G1013" s="5" t="s">
        <v>231</v>
      </c>
      <c r="H1013" s="5" t="s">
        <v>5</v>
      </c>
      <c r="I1013" s="5" t="s">
        <v>44</v>
      </c>
      <c r="J1013" s="5" t="s">
        <v>12</v>
      </c>
      <c r="K1013" s="5" t="s">
        <v>5</v>
      </c>
      <c r="L1013" s="5" t="s">
        <v>12826</v>
      </c>
      <c r="M1013" s="15" t="s">
        <v>91</v>
      </c>
      <c r="N1013" s="15" t="s">
        <v>231</v>
      </c>
      <c r="O1013" s="15" t="s">
        <v>22787</v>
      </c>
      <c r="P1013" s="15" t="s">
        <v>1161</v>
      </c>
      <c r="Q1013" s="15" t="s">
        <v>22807</v>
      </c>
      <c r="R1013" s="15" t="s">
        <v>2988</v>
      </c>
      <c r="S1013" s="15">
        <v>24732243</v>
      </c>
      <c r="T1013" s="15">
        <v>24732243</v>
      </c>
      <c r="U1013" s="15" t="s">
        <v>16120</v>
      </c>
      <c r="V1013" s="15" t="s">
        <v>10040</v>
      </c>
      <c r="W1013" s="4"/>
      <c r="X1013" s="4" t="s">
        <v>41</v>
      </c>
      <c r="Y1013" s="4" t="s">
        <v>2635</v>
      </c>
      <c r="Z1013" s="4"/>
      <c r="AB1013" s="25"/>
      <c r="AC1013" s="25"/>
      <c r="AD1013" s="25"/>
    </row>
    <row r="1014" spans="1:30" x14ac:dyDescent="0.35">
      <c r="A1014" s="15" t="s">
        <v>6354</v>
      </c>
      <c r="B1014" s="15" t="s">
        <v>7325</v>
      </c>
      <c r="D1014" s="15" t="s">
        <v>2949</v>
      </c>
      <c r="E1014" s="15" t="s">
        <v>2950</v>
      </c>
      <c r="F1014" s="15" t="s">
        <v>2951</v>
      </c>
      <c r="G1014" s="5" t="s">
        <v>231</v>
      </c>
      <c r="H1014" s="5" t="s">
        <v>5</v>
      </c>
      <c r="I1014" s="5" t="s">
        <v>44</v>
      </c>
      <c r="J1014" s="5" t="s">
        <v>12</v>
      </c>
      <c r="K1014" s="5" t="s">
        <v>5</v>
      </c>
      <c r="L1014" s="5" t="s">
        <v>12826</v>
      </c>
      <c r="M1014" s="15" t="s">
        <v>91</v>
      </c>
      <c r="N1014" s="15" t="s">
        <v>231</v>
      </c>
      <c r="O1014" s="15" t="s">
        <v>22787</v>
      </c>
      <c r="P1014" s="15" t="s">
        <v>1832</v>
      </c>
      <c r="Q1014" s="15" t="s">
        <v>22807</v>
      </c>
      <c r="R1014" s="15" t="s">
        <v>17668</v>
      </c>
      <c r="S1014" s="15">
        <v>24741253</v>
      </c>
      <c r="T1014" s="15">
        <v>24741253</v>
      </c>
      <c r="U1014" s="15" t="s">
        <v>14752</v>
      </c>
      <c r="V1014" s="15" t="s">
        <v>10056</v>
      </c>
      <c r="W1014" s="4"/>
      <c r="X1014" s="4" t="s">
        <v>41</v>
      </c>
      <c r="Y1014" s="4" t="s">
        <v>2952</v>
      </c>
      <c r="Z1014" s="4"/>
      <c r="AB1014" s="25"/>
      <c r="AC1014" s="25"/>
      <c r="AD1014" s="25"/>
    </row>
    <row r="1015" spans="1:30" x14ac:dyDescent="0.35">
      <c r="A1015" s="15" t="s">
        <v>6730</v>
      </c>
      <c r="B1015" s="15" t="s">
        <v>7938</v>
      </c>
      <c r="D1015" s="15" t="s">
        <v>2954</v>
      </c>
      <c r="E1015" s="15" t="s">
        <v>2955</v>
      </c>
      <c r="F1015" s="15" t="s">
        <v>2656</v>
      </c>
      <c r="G1015" s="5" t="s">
        <v>231</v>
      </c>
      <c r="H1015" s="5" t="s">
        <v>5</v>
      </c>
      <c r="I1015" s="5" t="s">
        <v>44</v>
      </c>
      <c r="J1015" s="5" t="s">
        <v>12</v>
      </c>
      <c r="K1015" s="5" t="s">
        <v>5</v>
      </c>
      <c r="L1015" s="5" t="s">
        <v>12826</v>
      </c>
      <c r="M1015" s="15" t="s">
        <v>91</v>
      </c>
      <c r="N1015" s="15" t="s">
        <v>231</v>
      </c>
      <c r="O1015" s="15" t="s">
        <v>22787</v>
      </c>
      <c r="P1015" s="15" t="s">
        <v>2656</v>
      </c>
      <c r="Q1015" s="15" t="s">
        <v>22807</v>
      </c>
      <c r="R1015" s="15" t="s">
        <v>21973</v>
      </c>
      <c r="S1015" s="15"/>
      <c r="T1015" s="15"/>
      <c r="U1015" s="15" t="s">
        <v>16121</v>
      </c>
      <c r="V1015" s="15" t="s">
        <v>18719</v>
      </c>
      <c r="W1015" s="4"/>
      <c r="X1015" s="4" t="s">
        <v>41</v>
      </c>
      <c r="Y1015" s="4" t="s">
        <v>2956</v>
      </c>
      <c r="Z1015" s="4"/>
      <c r="AB1015" s="25"/>
      <c r="AC1015" s="25"/>
      <c r="AD1015" s="25"/>
    </row>
    <row r="1016" spans="1:30" x14ac:dyDescent="0.35">
      <c r="A1016" s="15" t="s">
        <v>2942</v>
      </c>
      <c r="B1016" s="15" t="s">
        <v>7750</v>
      </c>
      <c r="D1016" s="15" t="s">
        <v>2957</v>
      </c>
      <c r="E1016" s="15" t="s">
        <v>2958</v>
      </c>
      <c r="F1016" s="15" t="s">
        <v>2959</v>
      </c>
      <c r="G1016" s="5" t="s">
        <v>231</v>
      </c>
      <c r="H1016" s="5" t="s">
        <v>5</v>
      </c>
      <c r="I1016" s="5" t="s">
        <v>44</v>
      </c>
      <c r="J1016" s="5" t="s">
        <v>12</v>
      </c>
      <c r="K1016" s="5" t="s">
        <v>5</v>
      </c>
      <c r="L1016" s="5" t="s">
        <v>12826</v>
      </c>
      <c r="M1016" s="15" t="s">
        <v>91</v>
      </c>
      <c r="N1016" s="15" t="s">
        <v>231</v>
      </c>
      <c r="O1016" s="15" t="s">
        <v>22787</v>
      </c>
      <c r="P1016" s="15" t="s">
        <v>2959</v>
      </c>
      <c r="Q1016" s="15" t="s">
        <v>22807</v>
      </c>
      <c r="R1016" s="15" t="s">
        <v>3016</v>
      </c>
      <c r="S1016" s="15">
        <v>24740155</v>
      </c>
      <c r="T1016" s="15">
        <v>24740155</v>
      </c>
      <c r="U1016" s="15" t="s">
        <v>21974</v>
      </c>
      <c r="V1016" s="15" t="s">
        <v>1825</v>
      </c>
      <c r="W1016" s="4"/>
      <c r="X1016" s="4" t="s">
        <v>41</v>
      </c>
      <c r="Y1016" s="4" t="s">
        <v>2960</v>
      </c>
      <c r="Z1016" s="4"/>
      <c r="AB1016" s="25"/>
      <c r="AC1016" s="25"/>
      <c r="AD1016" s="25"/>
    </row>
    <row r="1017" spans="1:30" x14ac:dyDescent="0.35">
      <c r="A1017" s="15" t="s">
        <v>8254</v>
      </c>
      <c r="B1017" s="15" t="s">
        <v>3240</v>
      </c>
      <c r="D1017" s="15" t="s">
        <v>2961</v>
      </c>
      <c r="E1017" s="15" t="s">
        <v>2962</v>
      </c>
      <c r="F1017" s="19" t="s">
        <v>42</v>
      </c>
      <c r="G1017" s="5" t="s">
        <v>231</v>
      </c>
      <c r="H1017" s="5" t="s">
        <v>5</v>
      </c>
      <c r="I1017" s="5" t="s">
        <v>44</v>
      </c>
      <c r="J1017" s="5" t="s">
        <v>12</v>
      </c>
      <c r="K1017" s="5" t="s">
        <v>5</v>
      </c>
      <c r="L1017" s="5" t="s">
        <v>12826</v>
      </c>
      <c r="M1017" s="15" t="s">
        <v>91</v>
      </c>
      <c r="N1017" s="15" t="s">
        <v>231</v>
      </c>
      <c r="O1017" s="15" t="s">
        <v>22787</v>
      </c>
      <c r="P1017" s="15" t="s">
        <v>42</v>
      </c>
      <c r="Q1017" s="15" t="s">
        <v>22807</v>
      </c>
      <c r="R1017" s="15" t="s">
        <v>8828</v>
      </c>
      <c r="S1017" s="15">
        <v>24743572</v>
      </c>
      <c r="T1017" s="15">
        <v>24743572</v>
      </c>
      <c r="U1017" s="15" t="s">
        <v>14753</v>
      </c>
      <c r="V1017" s="15" t="s">
        <v>477</v>
      </c>
      <c r="W1017" s="4"/>
      <c r="X1017" s="4" t="s">
        <v>41</v>
      </c>
      <c r="Y1017" s="4" t="s">
        <v>2718</v>
      </c>
      <c r="Z1017" s="4"/>
      <c r="AB1017" s="25"/>
      <c r="AC1017" s="25"/>
      <c r="AD1017" s="25"/>
    </row>
    <row r="1018" spans="1:30" x14ac:dyDescent="0.35">
      <c r="A1018" s="15" t="s">
        <v>9857</v>
      </c>
      <c r="B1018" s="15" t="s">
        <v>9858</v>
      </c>
      <c r="D1018" s="15" t="s">
        <v>2535</v>
      </c>
      <c r="E1018" s="15" t="s">
        <v>2963</v>
      </c>
      <c r="F1018" s="15" t="s">
        <v>79</v>
      </c>
      <c r="G1018" s="5" t="s">
        <v>231</v>
      </c>
      <c r="H1018" s="5" t="s">
        <v>6</v>
      </c>
      <c r="I1018" s="5" t="s">
        <v>44</v>
      </c>
      <c r="J1018" s="5" t="s">
        <v>12</v>
      </c>
      <c r="K1018" s="5" t="s">
        <v>7</v>
      </c>
      <c r="L1018" s="5" t="s">
        <v>12828</v>
      </c>
      <c r="M1018" s="15" t="s">
        <v>91</v>
      </c>
      <c r="N1018" s="15" t="s">
        <v>231</v>
      </c>
      <c r="O1018" s="15" t="s">
        <v>2964</v>
      </c>
      <c r="P1018" s="15" t="s">
        <v>79</v>
      </c>
      <c r="Q1018" s="15" t="s">
        <v>22807</v>
      </c>
      <c r="R1018" s="15" t="s">
        <v>18724</v>
      </c>
      <c r="S1018" s="15">
        <v>24041031</v>
      </c>
      <c r="T1018" s="15">
        <v>24041031</v>
      </c>
      <c r="U1018" s="15" t="s">
        <v>16122</v>
      </c>
      <c r="V1018" s="15" t="s">
        <v>537</v>
      </c>
      <c r="W1018" s="4"/>
      <c r="X1018" s="4" t="s">
        <v>41</v>
      </c>
      <c r="Y1018" s="4" t="s">
        <v>2965</v>
      </c>
      <c r="Z1018" s="4"/>
      <c r="AB1018" s="25"/>
      <c r="AC1018" s="25"/>
      <c r="AD1018" s="25"/>
    </row>
    <row r="1019" spans="1:30" x14ac:dyDescent="0.35">
      <c r="A1019" s="15" t="s">
        <v>9861</v>
      </c>
      <c r="B1019" s="15" t="s">
        <v>9862</v>
      </c>
      <c r="D1019" s="15" t="s">
        <v>1030</v>
      </c>
      <c r="E1019" s="15" t="s">
        <v>2966</v>
      </c>
      <c r="F1019" s="15" t="s">
        <v>13312</v>
      </c>
      <c r="G1019" s="5" t="s">
        <v>231</v>
      </c>
      <c r="H1019" s="5" t="s">
        <v>2</v>
      </c>
      <c r="I1019" s="5" t="s">
        <v>44</v>
      </c>
      <c r="J1019" s="5" t="s">
        <v>940</v>
      </c>
      <c r="K1019" s="5" t="s">
        <v>4</v>
      </c>
      <c r="L1019" s="5" t="s">
        <v>19850</v>
      </c>
      <c r="M1019" s="15" t="s">
        <v>91</v>
      </c>
      <c r="N1019" s="15" t="s">
        <v>2739</v>
      </c>
      <c r="O1019" s="15" t="s">
        <v>2991</v>
      </c>
      <c r="P1019" s="15" t="s">
        <v>2459</v>
      </c>
      <c r="Q1019" s="15" t="s">
        <v>22807</v>
      </c>
      <c r="R1019" s="15" t="s">
        <v>21269</v>
      </c>
      <c r="S1019" s="15">
        <v>88594555</v>
      </c>
      <c r="T1019" s="15">
        <v>24650655</v>
      </c>
      <c r="U1019" s="15" t="s">
        <v>14754</v>
      </c>
      <c r="V1019" s="15" t="s">
        <v>484</v>
      </c>
      <c r="W1019" s="4"/>
      <c r="X1019" s="4" t="s">
        <v>41</v>
      </c>
      <c r="Y1019" s="4" t="s">
        <v>2967</v>
      </c>
      <c r="Z1019" s="4"/>
      <c r="AB1019" s="25"/>
      <c r="AC1019" s="25"/>
      <c r="AD1019" s="25"/>
    </row>
    <row r="1020" spans="1:30" x14ac:dyDescent="0.35">
      <c r="A1020" s="15" t="s">
        <v>9864</v>
      </c>
      <c r="B1020" s="15" t="s">
        <v>8293</v>
      </c>
      <c r="D1020" s="15" t="s">
        <v>1059</v>
      </c>
      <c r="E1020" s="15" t="s">
        <v>2968</v>
      </c>
      <c r="F1020" s="15" t="s">
        <v>2969</v>
      </c>
      <c r="G1020" s="5" t="s">
        <v>231</v>
      </c>
      <c r="H1020" s="5" t="s">
        <v>6</v>
      </c>
      <c r="I1020" s="5" t="s">
        <v>44</v>
      </c>
      <c r="J1020" s="5" t="s">
        <v>12</v>
      </c>
      <c r="K1020" s="5" t="s">
        <v>7</v>
      </c>
      <c r="L1020" s="5" t="s">
        <v>12828</v>
      </c>
      <c r="M1020" s="15" t="s">
        <v>91</v>
      </c>
      <c r="N1020" s="15" t="s">
        <v>231</v>
      </c>
      <c r="O1020" s="15" t="s">
        <v>2964</v>
      </c>
      <c r="P1020" s="15" t="s">
        <v>2970</v>
      </c>
      <c r="Q1020" s="15" t="s">
        <v>22807</v>
      </c>
      <c r="R1020" s="15" t="s">
        <v>16118</v>
      </c>
      <c r="S1020" s="15">
        <v>24734795</v>
      </c>
      <c r="T1020" s="15"/>
      <c r="U1020" s="15" t="s">
        <v>17669</v>
      </c>
      <c r="V1020" s="15" t="s">
        <v>222</v>
      </c>
      <c r="W1020" s="4"/>
      <c r="X1020" s="4" t="s">
        <v>41</v>
      </c>
      <c r="Y1020" s="4" t="s">
        <v>2971</v>
      </c>
      <c r="Z1020" s="4"/>
      <c r="AB1020" s="25"/>
      <c r="AC1020" s="25"/>
      <c r="AD1020" s="25"/>
    </row>
    <row r="1021" spans="1:30" x14ac:dyDescent="0.35">
      <c r="A1021" s="15" t="s">
        <v>2875</v>
      </c>
      <c r="B1021" s="15" t="s">
        <v>935</v>
      </c>
      <c r="D1021" s="15" t="s">
        <v>1092</v>
      </c>
      <c r="E1021" s="15" t="s">
        <v>2972</v>
      </c>
      <c r="F1021" s="15" t="s">
        <v>2973</v>
      </c>
      <c r="G1021" s="5" t="s">
        <v>231</v>
      </c>
      <c r="H1021" s="5" t="s">
        <v>6</v>
      </c>
      <c r="I1021" s="5" t="s">
        <v>44</v>
      </c>
      <c r="J1021" s="5" t="s">
        <v>12</v>
      </c>
      <c r="K1021" s="5" t="s">
        <v>7</v>
      </c>
      <c r="L1021" s="5" t="s">
        <v>12828</v>
      </c>
      <c r="M1021" s="15" t="s">
        <v>91</v>
      </c>
      <c r="N1021" s="15" t="s">
        <v>231</v>
      </c>
      <c r="O1021" s="15" t="s">
        <v>2964</v>
      </c>
      <c r="P1021" s="15" t="s">
        <v>2973</v>
      </c>
      <c r="Q1021" s="15" t="s">
        <v>22807</v>
      </c>
      <c r="R1021" s="15" t="s">
        <v>2974</v>
      </c>
      <c r="S1021" s="15">
        <v>24041192</v>
      </c>
      <c r="T1021" s="15">
        <v>89085546</v>
      </c>
      <c r="U1021" s="15" t="s">
        <v>20020</v>
      </c>
      <c r="V1021" s="15" t="s">
        <v>9977</v>
      </c>
      <c r="W1021" s="4"/>
      <c r="X1021" s="4" t="s">
        <v>41</v>
      </c>
      <c r="Y1021" s="4" t="s">
        <v>2975</v>
      </c>
      <c r="Z1021" s="4"/>
      <c r="AB1021" s="25"/>
      <c r="AC1021" s="25"/>
      <c r="AD1021" s="25"/>
    </row>
    <row r="1022" spans="1:30" x14ac:dyDescent="0.35">
      <c r="A1022" s="15" t="s">
        <v>2944</v>
      </c>
      <c r="B1022" s="15" t="s">
        <v>1140</v>
      </c>
      <c r="D1022" s="15" t="s">
        <v>7504</v>
      </c>
      <c r="E1022" s="15" t="s">
        <v>2976</v>
      </c>
      <c r="F1022" s="15" t="s">
        <v>2977</v>
      </c>
      <c r="G1022" s="5" t="s">
        <v>231</v>
      </c>
      <c r="H1022" s="5" t="s">
        <v>6</v>
      </c>
      <c r="I1022" s="5" t="s">
        <v>44</v>
      </c>
      <c r="J1022" s="5" t="s">
        <v>12</v>
      </c>
      <c r="K1022" s="5" t="s">
        <v>7</v>
      </c>
      <c r="L1022" s="5" t="s">
        <v>12828</v>
      </c>
      <c r="M1022" s="15" t="s">
        <v>91</v>
      </c>
      <c r="N1022" s="15" t="s">
        <v>231</v>
      </c>
      <c r="O1022" s="15" t="s">
        <v>2964</v>
      </c>
      <c r="P1022" s="15" t="s">
        <v>2977</v>
      </c>
      <c r="Q1022" s="15" t="s">
        <v>22807</v>
      </c>
      <c r="R1022" s="15" t="s">
        <v>23226</v>
      </c>
      <c r="S1022" s="15">
        <v>24038020</v>
      </c>
      <c r="T1022" s="15">
        <v>24038020</v>
      </c>
      <c r="U1022" s="15" t="s">
        <v>14755</v>
      </c>
      <c r="V1022" s="15" t="s">
        <v>7121</v>
      </c>
      <c r="W1022" s="4"/>
      <c r="X1022" s="4" t="s">
        <v>41</v>
      </c>
      <c r="Y1022" s="4" t="s">
        <v>2978</v>
      </c>
      <c r="Z1022" s="4"/>
      <c r="AB1022" s="25"/>
      <c r="AC1022" s="25"/>
      <c r="AD1022" s="25"/>
    </row>
    <row r="1023" spans="1:30" x14ac:dyDescent="0.35">
      <c r="A1023" s="15" t="s">
        <v>2723</v>
      </c>
      <c r="B1023" s="15" t="s">
        <v>914</v>
      </c>
      <c r="D1023" s="15" t="s">
        <v>2523</v>
      </c>
      <c r="E1023" s="15" t="s">
        <v>2979</v>
      </c>
      <c r="F1023" s="15" t="s">
        <v>18540</v>
      </c>
      <c r="G1023" s="5" t="s">
        <v>231</v>
      </c>
      <c r="H1023" s="5" t="s">
        <v>6</v>
      </c>
      <c r="I1023" s="5" t="s">
        <v>44</v>
      </c>
      <c r="J1023" s="5" t="s">
        <v>12</v>
      </c>
      <c r="K1023" s="5" t="s">
        <v>7</v>
      </c>
      <c r="L1023" s="5" t="s">
        <v>12828</v>
      </c>
      <c r="M1023" s="15" t="s">
        <v>91</v>
      </c>
      <c r="N1023" s="15" t="s">
        <v>231</v>
      </c>
      <c r="O1023" s="15" t="s">
        <v>2964</v>
      </c>
      <c r="P1023" s="15" t="s">
        <v>2297</v>
      </c>
      <c r="Q1023" s="15" t="s">
        <v>22807</v>
      </c>
      <c r="R1023" s="15" t="s">
        <v>2754</v>
      </c>
      <c r="S1023" s="15">
        <v>24733311</v>
      </c>
      <c r="T1023" s="15">
        <v>24733311</v>
      </c>
      <c r="U1023" s="15" t="s">
        <v>14756</v>
      </c>
      <c r="V1023" s="15" t="s">
        <v>10013</v>
      </c>
      <c r="W1023" s="4"/>
      <c r="X1023" s="4" t="s">
        <v>41</v>
      </c>
      <c r="Y1023" s="4" t="s">
        <v>13313</v>
      </c>
      <c r="Z1023" s="4"/>
      <c r="AB1023" s="25"/>
      <c r="AC1023" s="25" t="s">
        <v>21118</v>
      </c>
      <c r="AD1023" s="25"/>
    </row>
    <row r="1024" spans="1:30" x14ac:dyDescent="0.35">
      <c r="A1024" s="15" t="s">
        <v>3140</v>
      </c>
      <c r="B1024" s="15" t="s">
        <v>2079</v>
      </c>
      <c r="D1024" s="15" t="s">
        <v>2863</v>
      </c>
      <c r="E1024" s="15" t="s">
        <v>2980</v>
      </c>
      <c r="F1024" s="15" t="s">
        <v>2981</v>
      </c>
      <c r="G1024" s="5" t="s">
        <v>231</v>
      </c>
      <c r="H1024" s="5" t="s">
        <v>2</v>
      </c>
      <c r="I1024" s="5" t="s">
        <v>44</v>
      </c>
      <c r="J1024" s="5" t="s">
        <v>940</v>
      </c>
      <c r="K1024" s="5" t="s">
        <v>3</v>
      </c>
      <c r="L1024" s="5" t="s">
        <v>19849</v>
      </c>
      <c r="M1024" s="15" t="s">
        <v>91</v>
      </c>
      <c r="N1024" s="15" t="s">
        <v>2739</v>
      </c>
      <c r="O1024" s="15" t="s">
        <v>2161</v>
      </c>
      <c r="P1024" s="15" t="s">
        <v>2981</v>
      </c>
      <c r="Q1024" s="15" t="s">
        <v>22807</v>
      </c>
      <c r="R1024" s="15" t="s">
        <v>8818</v>
      </c>
      <c r="S1024" s="15">
        <v>24650893</v>
      </c>
      <c r="T1024" s="15">
        <v>70891187</v>
      </c>
      <c r="U1024" s="15" t="s">
        <v>16123</v>
      </c>
      <c r="V1024" s="15" t="s">
        <v>1492</v>
      </c>
      <c r="W1024" s="4"/>
      <c r="X1024" s="4" t="s">
        <v>41</v>
      </c>
      <c r="Y1024" s="4" t="s">
        <v>1849</v>
      </c>
      <c r="Z1024" s="4"/>
      <c r="AB1024" s="25"/>
      <c r="AC1024" s="25"/>
      <c r="AD1024" s="25"/>
    </row>
    <row r="1025" spans="1:30" x14ac:dyDescent="0.35">
      <c r="A1025" s="15" t="s">
        <v>9868</v>
      </c>
      <c r="B1025" s="15" t="s">
        <v>9869</v>
      </c>
      <c r="D1025" s="15" t="s">
        <v>2870</v>
      </c>
      <c r="E1025" s="15" t="s">
        <v>2982</v>
      </c>
      <c r="F1025" s="15" t="s">
        <v>2983</v>
      </c>
      <c r="G1025" s="5" t="s">
        <v>231</v>
      </c>
      <c r="H1025" s="5" t="s">
        <v>6</v>
      </c>
      <c r="I1025" s="5" t="s">
        <v>44</v>
      </c>
      <c r="J1025" s="5" t="s">
        <v>12</v>
      </c>
      <c r="K1025" s="5" t="s">
        <v>7</v>
      </c>
      <c r="L1025" s="5" t="s">
        <v>12828</v>
      </c>
      <c r="M1025" s="15" t="s">
        <v>91</v>
      </c>
      <c r="N1025" s="15" t="s">
        <v>231</v>
      </c>
      <c r="O1025" s="15" t="s">
        <v>2964</v>
      </c>
      <c r="P1025" s="15" t="s">
        <v>2983</v>
      </c>
      <c r="Q1025" s="15" t="s">
        <v>22807</v>
      </c>
      <c r="R1025" s="15" t="s">
        <v>21270</v>
      </c>
      <c r="S1025" s="15">
        <v>22065010</v>
      </c>
      <c r="T1025" s="15">
        <v>44028568</v>
      </c>
      <c r="U1025" s="15" t="s">
        <v>14757</v>
      </c>
      <c r="V1025" s="15" t="s">
        <v>1492</v>
      </c>
      <c r="W1025" s="4"/>
      <c r="X1025" s="4" t="s">
        <v>41</v>
      </c>
      <c r="Y1025" s="4" t="s">
        <v>2984</v>
      </c>
      <c r="Z1025" s="4"/>
      <c r="AB1025" s="25"/>
      <c r="AC1025" s="25"/>
      <c r="AD1025" s="25"/>
    </row>
    <row r="1026" spans="1:30" x14ac:dyDescent="0.35">
      <c r="A1026" s="15" t="s">
        <v>9870</v>
      </c>
      <c r="B1026" s="15" t="s">
        <v>9871</v>
      </c>
      <c r="D1026" s="15" t="s">
        <v>2546</v>
      </c>
      <c r="E1026" s="15" t="s">
        <v>2985</v>
      </c>
      <c r="F1026" s="15" t="s">
        <v>336</v>
      </c>
      <c r="G1026" s="5" t="s">
        <v>213</v>
      </c>
      <c r="H1026" s="5" t="s">
        <v>2</v>
      </c>
      <c r="I1026" s="5" t="s">
        <v>214</v>
      </c>
      <c r="J1026" s="5" t="s">
        <v>12</v>
      </c>
      <c r="K1026" s="5" t="s">
        <v>3</v>
      </c>
      <c r="L1026" s="5" t="s">
        <v>12958</v>
      </c>
      <c r="M1026" s="15" t="s">
        <v>215</v>
      </c>
      <c r="N1026" s="15" t="s">
        <v>213</v>
      </c>
      <c r="O1026" s="15" t="s">
        <v>1979</v>
      </c>
      <c r="P1026" s="15" t="s">
        <v>10129</v>
      </c>
      <c r="Q1026" s="15" t="s">
        <v>22807</v>
      </c>
      <c r="R1026" s="15" t="s">
        <v>8842</v>
      </c>
      <c r="S1026" s="15">
        <v>70180032</v>
      </c>
      <c r="T1026" s="15"/>
      <c r="U1026" s="15" t="s">
        <v>18721</v>
      </c>
      <c r="V1026" s="15" t="s">
        <v>2325</v>
      </c>
      <c r="W1026" s="4"/>
      <c r="X1026" s="4" t="s">
        <v>41</v>
      </c>
      <c r="Y1026" s="4" t="s">
        <v>2986</v>
      </c>
      <c r="Z1026" s="4"/>
      <c r="AB1026" s="25"/>
      <c r="AC1026" s="25"/>
      <c r="AD1026" s="25"/>
    </row>
    <row r="1027" spans="1:30" x14ac:dyDescent="0.35">
      <c r="A1027" s="15" t="s">
        <v>6513</v>
      </c>
      <c r="B1027" s="15" t="s">
        <v>7660</v>
      </c>
      <c r="D1027" s="15" t="s">
        <v>2521</v>
      </c>
      <c r="E1027" s="15" t="s">
        <v>2987</v>
      </c>
      <c r="F1027" s="15" t="s">
        <v>320</v>
      </c>
      <c r="G1027" s="5" t="s">
        <v>231</v>
      </c>
      <c r="H1027" s="5" t="s">
        <v>2</v>
      </c>
      <c r="I1027" s="5" t="s">
        <v>44</v>
      </c>
      <c r="J1027" s="5" t="s">
        <v>940</v>
      </c>
      <c r="K1027" s="5" t="s">
        <v>4</v>
      </c>
      <c r="L1027" s="5" t="s">
        <v>19850</v>
      </c>
      <c r="M1027" s="15" t="s">
        <v>91</v>
      </c>
      <c r="N1027" s="15" t="s">
        <v>2739</v>
      </c>
      <c r="O1027" s="15" t="s">
        <v>2991</v>
      </c>
      <c r="P1027" s="15" t="s">
        <v>165</v>
      </c>
      <c r="Q1027" s="15" t="s">
        <v>22807</v>
      </c>
      <c r="R1027" s="15" t="s">
        <v>7290</v>
      </c>
      <c r="S1027" s="15">
        <v>24031003</v>
      </c>
      <c r="T1027" s="15">
        <v>24031003</v>
      </c>
      <c r="U1027" s="15" t="s">
        <v>17670</v>
      </c>
      <c r="V1027" s="15" t="s">
        <v>10131</v>
      </c>
      <c r="W1027" s="4"/>
      <c r="X1027" s="4" t="s">
        <v>41</v>
      </c>
      <c r="Y1027" s="4" t="s">
        <v>2989</v>
      </c>
      <c r="Z1027" s="4"/>
      <c r="AB1027" s="25"/>
      <c r="AC1027" s="25"/>
      <c r="AD1027" s="25"/>
    </row>
    <row r="1028" spans="1:30" x14ac:dyDescent="0.35">
      <c r="A1028" s="15" t="s">
        <v>9875</v>
      </c>
      <c r="B1028" s="15" t="s">
        <v>9876</v>
      </c>
      <c r="D1028" s="15" t="s">
        <v>2542</v>
      </c>
      <c r="E1028" s="15" t="s">
        <v>2990</v>
      </c>
      <c r="F1028" s="15" t="s">
        <v>2991</v>
      </c>
      <c r="G1028" s="5" t="s">
        <v>231</v>
      </c>
      <c r="H1028" s="5" t="s">
        <v>2</v>
      </c>
      <c r="I1028" s="5" t="s">
        <v>44</v>
      </c>
      <c r="J1028" s="5" t="s">
        <v>940</v>
      </c>
      <c r="K1028" s="5" t="s">
        <v>4</v>
      </c>
      <c r="L1028" s="5" t="s">
        <v>19850</v>
      </c>
      <c r="M1028" s="15" t="s">
        <v>91</v>
      </c>
      <c r="N1028" s="15" t="s">
        <v>2739</v>
      </c>
      <c r="O1028" s="15" t="s">
        <v>2991</v>
      </c>
      <c r="P1028" s="15" t="s">
        <v>2991</v>
      </c>
      <c r="Q1028" s="15" t="s">
        <v>22807</v>
      </c>
      <c r="R1028" s="15" t="s">
        <v>2992</v>
      </c>
      <c r="S1028" s="15">
        <v>24650407</v>
      </c>
      <c r="T1028" s="15">
        <v>24650655</v>
      </c>
      <c r="U1028" s="15" t="s">
        <v>21975</v>
      </c>
      <c r="V1028" s="15" t="s">
        <v>19396</v>
      </c>
      <c r="W1028" s="4"/>
      <c r="X1028" s="4" t="s">
        <v>41</v>
      </c>
      <c r="Y1028" s="4" t="s">
        <v>13314</v>
      </c>
      <c r="Z1028" s="4"/>
      <c r="AB1028" s="25"/>
      <c r="AC1028" s="25"/>
      <c r="AD1028" s="25"/>
    </row>
    <row r="1029" spans="1:30" x14ac:dyDescent="0.35">
      <c r="A1029" s="15" t="s">
        <v>6733</v>
      </c>
      <c r="B1029" s="15" t="s">
        <v>7716</v>
      </c>
      <c r="D1029" s="15" t="s">
        <v>2347</v>
      </c>
      <c r="E1029" s="15" t="s">
        <v>10153</v>
      </c>
      <c r="F1029" s="15" t="s">
        <v>19247</v>
      </c>
      <c r="G1029" s="5" t="s">
        <v>231</v>
      </c>
      <c r="H1029" s="5" t="s">
        <v>6</v>
      </c>
      <c r="I1029" s="5" t="s">
        <v>44</v>
      </c>
      <c r="J1029" s="5" t="s">
        <v>12</v>
      </c>
      <c r="K1029" s="5" t="s">
        <v>7</v>
      </c>
      <c r="L1029" s="5" t="s">
        <v>12828</v>
      </c>
      <c r="M1029" s="15" t="s">
        <v>91</v>
      </c>
      <c r="N1029" s="15" t="s">
        <v>231</v>
      </c>
      <c r="O1029" s="15" t="s">
        <v>2964</v>
      </c>
      <c r="P1029" s="15" t="s">
        <v>371</v>
      </c>
      <c r="Q1029" s="15" t="s">
        <v>22807</v>
      </c>
      <c r="R1029" s="15" t="s">
        <v>20021</v>
      </c>
      <c r="S1029" s="15">
        <v>24041233</v>
      </c>
      <c r="T1029" s="15">
        <v>24041233</v>
      </c>
      <c r="U1029" s="15" t="s">
        <v>14758</v>
      </c>
      <c r="V1029" s="15" t="s">
        <v>10154</v>
      </c>
      <c r="W1029" s="4"/>
      <c r="X1029" s="4" t="s">
        <v>41</v>
      </c>
      <c r="Y1029" s="4" t="s">
        <v>19732</v>
      </c>
      <c r="Z1029" s="4"/>
      <c r="AB1029" s="25"/>
      <c r="AC1029" s="25"/>
      <c r="AD1029" s="25"/>
    </row>
    <row r="1030" spans="1:30" x14ac:dyDescent="0.35">
      <c r="A1030" s="15" t="s">
        <v>2963</v>
      </c>
      <c r="B1030" s="15" t="s">
        <v>2535</v>
      </c>
      <c r="D1030" s="15" t="s">
        <v>2994</v>
      </c>
      <c r="E1030" s="15" t="s">
        <v>10157</v>
      </c>
      <c r="F1030" s="15" t="s">
        <v>2995</v>
      </c>
      <c r="G1030" s="5" t="s">
        <v>231</v>
      </c>
      <c r="H1030" s="5" t="s">
        <v>6</v>
      </c>
      <c r="I1030" s="5" t="s">
        <v>44</v>
      </c>
      <c r="J1030" s="5" t="s">
        <v>12</v>
      </c>
      <c r="K1030" s="5" t="s">
        <v>7</v>
      </c>
      <c r="L1030" s="5" t="s">
        <v>12828</v>
      </c>
      <c r="M1030" s="15" t="s">
        <v>91</v>
      </c>
      <c r="N1030" s="15" t="s">
        <v>231</v>
      </c>
      <c r="O1030" s="15" t="s">
        <v>2964</v>
      </c>
      <c r="P1030" s="15" t="s">
        <v>10158</v>
      </c>
      <c r="Q1030" s="15" t="s">
        <v>22807</v>
      </c>
      <c r="R1030" s="15" t="s">
        <v>10159</v>
      </c>
      <c r="S1030" s="15">
        <v>89115714</v>
      </c>
      <c r="T1030" s="15"/>
      <c r="U1030" s="15" t="s">
        <v>21271</v>
      </c>
      <c r="V1030" s="15" t="s">
        <v>484</v>
      </c>
      <c r="W1030" s="4"/>
      <c r="X1030" s="4" t="s">
        <v>41</v>
      </c>
      <c r="Y1030" s="4" t="s">
        <v>21272</v>
      </c>
      <c r="Z1030" s="4"/>
      <c r="AB1030" s="25"/>
      <c r="AC1030" s="25"/>
      <c r="AD1030" s="25"/>
    </row>
    <row r="1031" spans="1:30" x14ac:dyDescent="0.35">
      <c r="A1031" s="15" t="s">
        <v>3022</v>
      </c>
      <c r="B1031" s="15" t="s">
        <v>726</v>
      </c>
      <c r="D1031" s="15" t="s">
        <v>2996</v>
      </c>
      <c r="E1031" s="15" t="s">
        <v>2997</v>
      </c>
      <c r="F1031" s="15" t="s">
        <v>13315</v>
      </c>
      <c r="G1031" s="5" t="s">
        <v>231</v>
      </c>
      <c r="H1031" s="5" t="s">
        <v>6</v>
      </c>
      <c r="I1031" s="5" t="s">
        <v>44</v>
      </c>
      <c r="J1031" s="5" t="s">
        <v>12</v>
      </c>
      <c r="K1031" s="5" t="s">
        <v>7</v>
      </c>
      <c r="L1031" s="5" t="s">
        <v>12828</v>
      </c>
      <c r="M1031" s="15" t="s">
        <v>91</v>
      </c>
      <c r="N1031" s="15" t="s">
        <v>231</v>
      </c>
      <c r="O1031" s="15" t="s">
        <v>2964</v>
      </c>
      <c r="P1031" s="15" t="s">
        <v>1704</v>
      </c>
      <c r="Q1031" s="15" t="s">
        <v>22807</v>
      </c>
      <c r="R1031" s="15" t="s">
        <v>20022</v>
      </c>
      <c r="S1031" s="15">
        <v>22154326</v>
      </c>
      <c r="T1031" s="15"/>
      <c r="U1031" s="15" t="s">
        <v>14759</v>
      </c>
      <c r="V1031" s="15" t="s">
        <v>2998</v>
      </c>
      <c r="W1031" s="4"/>
      <c r="X1031" s="4" t="s">
        <v>41</v>
      </c>
      <c r="Y1031" s="4" t="s">
        <v>2665</v>
      </c>
      <c r="Z1031" s="4"/>
      <c r="AB1031" s="25"/>
      <c r="AC1031" s="25"/>
      <c r="AD1031" s="25"/>
    </row>
    <row r="1032" spans="1:30" x14ac:dyDescent="0.35">
      <c r="A1032" s="15" t="s">
        <v>6434</v>
      </c>
      <c r="B1032" s="15" t="s">
        <v>7655</v>
      </c>
      <c r="D1032" s="15" t="s">
        <v>3000</v>
      </c>
      <c r="E1032" s="15" t="s">
        <v>3001</v>
      </c>
      <c r="F1032" s="15" t="s">
        <v>59</v>
      </c>
      <c r="G1032" s="5" t="s">
        <v>231</v>
      </c>
      <c r="H1032" s="5" t="s">
        <v>8</v>
      </c>
      <c r="I1032" s="5" t="s">
        <v>44</v>
      </c>
      <c r="J1032" s="5" t="s">
        <v>12</v>
      </c>
      <c r="K1032" s="5" t="s">
        <v>18</v>
      </c>
      <c r="L1032" s="5" t="s">
        <v>12835</v>
      </c>
      <c r="M1032" s="15" t="s">
        <v>91</v>
      </c>
      <c r="N1032" s="15" t="s">
        <v>231</v>
      </c>
      <c r="O1032" s="15" t="s">
        <v>277</v>
      </c>
      <c r="P1032" s="15" t="s">
        <v>3002</v>
      </c>
      <c r="Q1032" s="15" t="s">
        <v>22807</v>
      </c>
      <c r="R1032" s="15" t="s">
        <v>7304</v>
      </c>
      <c r="S1032" s="15">
        <v>24699593</v>
      </c>
      <c r="T1032" s="15">
        <v>24699593</v>
      </c>
      <c r="U1032" s="15" t="s">
        <v>17671</v>
      </c>
      <c r="V1032" s="15" t="s">
        <v>10089</v>
      </c>
      <c r="W1032" s="4"/>
      <c r="X1032" s="4" t="s">
        <v>41</v>
      </c>
      <c r="Y1032" s="4" t="s">
        <v>3003</v>
      </c>
      <c r="Z1032" s="4"/>
      <c r="AB1032" s="25"/>
      <c r="AC1032" s="25"/>
      <c r="AD1032" s="25"/>
    </row>
    <row r="1033" spans="1:30" x14ac:dyDescent="0.35">
      <c r="A1033" s="15" t="s">
        <v>6576</v>
      </c>
      <c r="B1033" s="15" t="s">
        <v>7822</v>
      </c>
      <c r="D1033" s="15" t="s">
        <v>2445</v>
      </c>
      <c r="E1033" s="15" t="s">
        <v>3004</v>
      </c>
      <c r="F1033" s="15" t="s">
        <v>3005</v>
      </c>
      <c r="G1033" s="5" t="s">
        <v>231</v>
      </c>
      <c r="H1033" s="5" t="s">
        <v>6</v>
      </c>
      <c r="I1033" s="5" t="s">
        <v>44</v>
      </c>
      <c r="J1033" s="5" t="s">
        <v>12</v>
      </c>
      <c r="K1033" s="5" t="s">
        <v>7</v>
      </c>
      <c r="L1033" s="5" t="s">
        <v>12828</v>
      </c>
      <c r="M1033" s="15" t="s">
        <v>91</v>
      </c>
      <c r="N1033" s="15" t="s">
        <v>231</v>
      </c>
      <c r="O1033" s="15" t="s">
        <v>2964</v>
      </c>
      <c r="P1033" s="15" t="s">
        <v>3005</v>
      </c>
      <c r="Q1033" s="15" t="s">
        <v>22807</v>
      </c>
      <c r="R1033" s="15" t="s">
        <v>20023</v>
      </c>
      <c r="S1033" s="15">
        <v>24038345</v>
      </c>
      <c r="T1033" s="15">
        <v>24038345</v>
      </c>
      <c r="U1033" s="15" t="s">
        <v>16124</v>
      </c>
      <c r="V1033" s="15" t="s">
        <v>7211</v>
      </c>
      <c r="W1033" s="4"/>
      <c r="X1033" s="4" t="s">
        <v>41</v>
      </c>
      <c r="Y1033" s="4" t="s">
        <v>3006</v>
      </c>
      <c r="Z1033" s="4"/>
      <c r="AB1033" s="25"/>
      <c r="AC1033" s="25"/>
      <c r="AD1033" s="25"/>
    </row>
    <row r="1034" spans="1:30" x14ac:dyDescent="0.35">
      <c r="A1034" s="15" t="s">
        <v>6511</v>
      </c>
      <c r="B1034" s="15" t="s">
        <v>7948</v>
      </c>
      <c r="D1034" s="15" t="s">
        <v>2637</v>
      </c>
      <c r="E1034" s="15" t="s">
        <v>9852</v>
      </c>
      <c r="F1034" s="15" t="s">
        <v>550</v>
      </c>
      <c r="G1034" s="5" t="s">
        <v>213</v>
      </c>
      <c r="H1034" s="5" t="s">
        <v>4</v>
      </c>
      <c r="I1034" s="5" t="s">
        <v>214</v>
      </c>
      <c r="J1034" s="5" t="s">
        <v>12</v>
      </c>
      <c r="K1034" s="5" t="s">
        <v>6</v>
      </c>
      <c r="L1034" s="5" t="s">
        <v>12961</v>
      </c>
      <c r="M1034" s="15" t="s">
        <v>215</v>
      </c>
      <c r="N1034" s="15" t="s">
        <v>213</v>
      </c>
      <c r="O1034" s="15" t="s">
        <v>21792</v>
      </c>
      <c r="P1034" s="15" t="s">
        <v>145</v>
      </c>
      <c r="Q1034" s="15" t="s">
        <v>22807</v>
      </c>
      <c r="R1034" s="15" t="s">
        <v>23227</v>
      </c>
      <c r="S1034" s="15">
        <v>27666283</v>
      </c>
      <c r="T1034" s="15"/>
      <c r="U1034" s="15" t="s">
        <v>17672</v>
      </c>
      <c r="V1034" s="15" t="s">
        <v>18722</v>
      </c>
      <c r="W1034" s="4"/>
      <c r="X1034" s="4" t="s">
        <v>41</v>
      </c>
      <c r="Y1034" s="4" t="s">
        <v>7386</v>
      </c>
      <c r="Z1034" s="4"/>
      <c r="AB1034" s="25"/>
      <c r="AC1034" s="25"/>
      <c r="AD1034" s="25"/>
    </row>
    <row r="1035" spans="1:30" x14ac:dyDescent="0.35">
      <c r="A1035" s="15" t="s">
        <v>9880</v>
      </c>
      <c r="B1035" s="15" t="s">
        <v>3264</v>
      </c>
      <c r="D1035" s="15" t="s">
        <v>2704</v>
      </c>
      <c r="E1035" s="15" t="s">
        <v>9953</v>
      </c>
      <c r="F1035" s="15" t="s">
        <v>9954</v>
      </c>
      <c r="G1035" s="5" t="s">
        <v>231</v>
      </c>
      <c r="H1035" s="5" t="s">
        <v>2</v>
      </c>
      <c r="I1035" s="5" t="s">
        <v>44</v>
      </c>
      <c r="J1035" s="5" t="s">
        <v>940</v>
      </c>
      <c r="K1035" s="5" t="s">
        <v>4</v>
      </c>
      <c r="L1035" s="5" t="s">
        <v>19850</v>
      </c>
      <c r="M1035" s="15" t="s">
        <v>91</v>
      </c>
      <c r="N1035" s="15" t="s">
        <v>2739</v>
      </c>
      <c r="O1035" s="15" t="s">
        <v>2991</v>
      </c>
      <c r="P1035" s="15" t="s">
        <v>9954</v>
      </c>
      <c r="Q1035" s="15" t="s">
        <v>22807</v>
      </c>
      <c r="R1035" s="15" t="s">
        <v>23228</v>
      </c>
      <c r="S1035" s="15"/>
      <c r="T1035" s="15"/>
      <c r="U1035" s="15" t="s">
        <v>17673</v>
      </c>
      <c r="V1035" s="15" t="s">
        <v>537</v>
      </c>
      <c r="W1035" s="4"/>
      <c r="X1035" s="4"/>
      <c r="Y1035" s="4"/>
      <c r="Z1035" s="4"/>
      <c r="AB1035" s="25"/>
      <c r="AC1035" s="25"/>
      <c r="AD1035" s="25"/>
    </row>
    <row r="1036" spans="1:30" x14ac:dyDescent="0.35">
      <c r="A1036" s="15" t="s">
        <v>3251</v>
      </c>
      <c r="B1036" s="15" t="s">
        <v>7953</v>
      </c>
      <c r="D1036" s="15" t="s">
        <v>2696</v>
      </c>
      <c r="E1036" s="15" t="s">
        <v>3007</v>
      </c>
      <c r="F1036" s="15" t="s">
        <v>3008</v>
      </c>
      <c r="G1036" s="5" t="s">
        <v>1797</v>
      </c>
      <c r="H1036" s="5" t="s">
        <v>4</v>
      </c>
      <c r="I1036" s="5" t="s">
        <v>243</v>
      </c>
      <c r="J1036" s="5" t="s">
        <v>10</v>
      </c>
      <c r="K1036" s="5" t="s">
        <v>2</v>
      </c>
      <c r="L1036" s="5" t="s">
        <v>13000</v>
      </c>
      <c r="M1036" s="15" t="s">
        <v>244</v>
      </c>
      <c r="N1036" s="15" t="s">
        <v>3009</v>
      </c>
      <c r="O1036" s="15" t="s">
        <v>3009</v>
      </c>
      <c r="P1036" s="15" t="s">
        <v>13317</v>
      </c>
      <c r="Q1036" s="15" t="s">
        <v>22807</v>
      </c>
      <c r="R1036" s="15" t="s">
        <v>21474</v>
      </c>
      <c r="S1036" s="15">
        <v>26956640</v>
      </c>
      <c r="T1036" s="15">
        <v>26956640</v>
      </c>
      <c r="U1036" s="15" t="s">
        <v>18723</v>
      </c>
      <c r="V1036" s="15" t="s">
        <v>477</v>
      </c>
      <c r="W1036" s="4"/>
      <c r="X1036" s="4" t="s">
        <v>41</v>
      </c>
      <c r="Y1036" s="4" t="s">
        <v>3010</v>
      </c>
      <c r="Z1036" s="4"/>
      <c r="AB1036" s="25"/>
      <c r="AC1036" s="25"/>
      <c r="AD1036" s="25"/>
    </row>
    <row r="1037" spans="1:30" x14ac:dyDescent="0.35">
      <c r="A1037" s="15" t="s">
        <v>9881</v>
      </c>
      <c r="B1037" s="15" t="s">
        <v>3039</v>
      </c>
      <c r="D1037" s="15" t="s">
        <v>253</v>
      </c>
      <c r="E1037" s="15" t="s">
        <v>3011</v>
      </c>
      <c r="F1037" s="15" t="s">
        <v>3012</v>
      </c>
      <c r="G1037" s="5" t="s">
        <v>231</v>
      </c>
      <c r="H1037" s="5" t="s">
        <v>6</v>
      </c>
      <c r="I1037" s="5" t="s">
        <v>44</v>
      </c>
      <c r="J1037" s="5" t="s">
        <v>12</v>
      </c>
      <c r="K1037" s="5" t="s">
        <v>7</v>
      </c>
      <c r="L1037" s="5" t="s">
        <v>12828</v>
      </c>
      <c r="M1037" s="15" t="s">
        <v>91</v>
      </c>
      <c r="N1037" s="15" t="s">
        <v>231</v>
      </c>
      <c r="O1037" s="15" t="s">
        <v>2964</v>
      </c>
      <c r="P1037" s="15" t="s">
        <v>2964</v>
      </c>
      <c r="Q1037" s="15" t="s">
        <v>22807</v>
      </c>
      <c r="R1037" s="15" t="s">
        <v>13382</v>
      </c>
      <c r="S1037" s="15">
        <v>24733078</v>
      </c>
      <c r="T1037" s="15">
        <v>24734026</v>
      </c>
      <c r="U1037" s="15" t="s">
        <v>16125</v>
      </c>
      <c r="V1037" s="15" t="s">
        <v>3013</v>
      </c>
      <c r="W1037" s="4"/>
      <c r="X1037" s="4" t="s">
        <v>41</v>
      </c>
      <c r="Y1037" s="4" t="s">
        <v>1275</v>
      </c>
      <c r="Z1037" s="4" t="s">
        <v>41</v>
      </c>
      <c r="AA1037" s="4" t="s">
        <v>1114</v>
      </c>
      <c r="AB1037" s="25"/>
      <c r="AC1037" s="25"/>
      <c r="AD1037" s="25"/>
    </row>
    <row r="1038" spans="1:30" x14ac:dyDescent="0.35">
      <c r="A1038" s="15" t="s">
        <v>9882</v>
      </c>
      <c r="B1038" s="15" t="s">
        <v>9883</v>
      </c>
      <c r="D1038" s="15" t="s">
        <v>8293</v>
      </c>
      <c r="E1038" s="15" t="s">
        <v>9864</v>
      </c>
      <c r="F1038" s="15" t="s">
        <v>3014</v>
      </c>
      <c r="G1038" s="5" t="s">
        <v>231</v>
      </c>
      <c r="H1038" s="5" t="s">
        <v>6</v>
      </c>
      <c r="I1038" s="5" t="s">
        <v>44</v>
      </c>
      <c r="J1038" s="5" t="s">
        <v>12</v>
      </c>
      <c r="K1038" s="5" t="s">
        <v>16</v>
      </c>
      <c r="L1038" s="5" t="s">
        <v>12833</v>
      </c>
      <c r="M1038" s="15" t="s">
        <v>91</v>
      </c>
      <c r="N1038" s="15" t="s">
        <v>231</v>
      </c>
      <c r="O1038" s="15" t="s">
        <v>21796</v>
      </c>
      <c r="P1038" s="15" t="s">
        <v>2161</v>
      </c>
      <c r="Q1038" s="15" t="s">
        <v>22807</v>
      </c>
      <c r="R1038" s="15" t="s">
        <v>9865</v>
      </c>
      <c r="S1038" s="15">
        <v>83025179</v>
      </c>
      <c r="T1038" s="15">
        <v>83025179</v>
      </c>
      <c r="U1038" s="15" t="s">
        <v>14760</v>
      </c>
      <c r="V1038" s="15" t="s">
        <v>9866</v>
      </c>
      <c r="W1038" s="4"/>
      <c r="X1038" s="4" t="s">
        <v>41</v>
      </c>
      <c r="Y1038" s="4" t="s">
        <v>13944</v>
      </c>
      <c r="Z1038" s="4"/>
      <c r="AB1038" s="25"/>
      <c r="AC1038" s="25"/>
      <c r="AD1038" s="25"/>
    </row>
    <row r="1039" spans="1:30" x14ac:dyDescent="0.35">
      <c r="A1039" s="15" t="s">
        <v>6509</v>
      </c>
      <c r="B1039" s="15" t="s">
        <v>7659</v>
      </c>
      <c r="D1039" s="15" t="s">
        <v>555</v>
      </c>
      <c r="E1039" s="15" t="s">
        <v>3015</v>
      </c>
      <c r="F1039" s="15" t="s">
        <v>541</v>
      </c>
      <c r="G1039" s="5" t="s">
        <v>231</v>
      </c>
      <c r="H1039" s="5" t="s">
        <v>6</v>
      </c>
      <c r="I1039" s="5" t="s">
        <v>44</v>
      </c>
      <c r="J1039" s="5" t="s">
        <v>12</v>
      </c>
      <c r="K1039" s="5" t="s">
        <v>7</v>
      </c>
      <c r="L1039" s="5" t="s">
        <v>12828</v>
      </c>
      <c r="M1039" s="15" t="s">
        <v>91</v>
      </c>
      <c r="N1039" s="15" t="s">
        <v>231</v>
      </c>
      <c r="O1039" s="15" t="s">
        <v>2964</v>
      </c>
      <c r="P1039" s="15" t="s">
        <v>541</v>
      </c>
      <c r="Q1039" s="15" t="s">
        <v>22807</v>
      </c>
      <c r="R1039" s="15" t="s">
        <v>21282</v>
      </c>
      <c r="S1039" s="15">
        <v>70171962</v>
      </c>
      <c r="T1039" s="15"/>
      <c r="U1039" s="15" t="s">
        <v>14761</v>
      </c>
      <c r="V1039" s="15" t="s">
        <v>222</v>
      </c>
      <c r="W1039" s="4"/>
      <c r="X1039" s="4" t="s">
        <v>41</v>
      </c>
      <c r="Y1039" s="4" t="s">
        <v>3017</v>
      </c>
      <c r="Z1039" s="4"/>
      <c r="AB1039" s="25"/>
      <c r="AC1039" s="25"/>
      <c r="AD1039" s="25"/>
    </row>
    <row r="1040" spans="1:30" x14ac:dyDescent="0.35">
      <c r="A1040" s="15" t="s">
        <v>6356</v>
      </c>
      <c r="B1040" s="15" t="s">
        <v>5365</v>
      </c>
      <c r="D1040" s="15" t="s">
        <v>10078</v>
      </c>
      <c r="E1040" s="15" t="s">
        <v>10077</v>
      </c>
      <c r="F1040" s="15" t="s">
        <v>10079</v>
      </c>
      <c r="G1040" s="5" t="s">
        <v>231</v>
      </c>
      <c r="H1040" s="5" t="s">
        <v>6</v>
      </c>
      <c r="I1040" s="5" t="s">
        <v>44</v>
      </c>
      <c r="J1040" s="5" t="s">
        <v>12</v>
      </c>
      <c r="K1040" s="5" t="s">
        <v>7</v>
      </c>
      <c r="L1040" s="5" t="s">
        <v>12828</v>
      </c>
      <c r="M1040" s="15" t="s">
        <v>91</v>
      </c>
      <c r="N1040" s="15" t="s">
        <v>231</v>
      </c>
      <c r="O1040" s="15" t="s">
        <v>2964</v>
      </c>
      <c r="P1040" s="15" t="s">
        <v>1266</v>
      </c>
      <c r="Q1040" s="15" t="s">
        <v>22807</v>
      </c>
      <c r="R1040" s="15" t="s">
        <v>20024</v>
      </c>
      <c r="S1040" s="15">
        <v>62304733</v>
      </c>
      <c r="T1040" s="15">
        <v>24733118</v>
      </c>
      <c r="U1040" s="15" t="s">
        <v>17674</v>
      </c>
      <c r="V1040" s="15" t="s">
        <v>10080</v>
      </c>
      <c r="W1040" s="4"/>
      <c r="X1040" s="4" t="s">
        <v>41</v>
      </c>
      <c r="Y1040" s="4" t="s">
        <v>14101</v>
      </c>
      <c r="Z1040" s="4"/>
      <c r="AB1040" s="25"/>
      <c r="AC1040" s="25"/>
      <c r="AD1040" s="25"/>
    </row>
    <row r="1041" spans="1:30" x14ac:dyDescent="0.35">
      <c r="A1041" s="15" t="s">
        <v>7119</v>
      </c>
      <c r="B1041" s="15" t="s">
        <v>7501</v>
      </c>
      <c r="D1041" s="15" t="s">
        <v>7098</v>
      </c>
      <c r="E1041" s="15" t="s">
        <v>3018</v>
      </c>
      <c r="F1041" s="15" t="s">
        <v>2161</v>
      </c>
      <c r="G1041" s="5" t="s">
        <v>231</v>
      </c>
      <c r="H1041" s="5" t="s">
        <v>2</v>
      </c>
      <c r="I1041" s="5" t="s">
        <v>44</v>
      </c>
      <c r="J1041" s="5" t="s">
        <v>940</v>
      </c>
      <c r="K1041" s="5" t="s">
        <v>3</v>
      </c>
      <c r="L1041" s="5" t="s">
        <v>19849</v>
      </c>
      <c r="M1041" s="15" t="s">
        <v>91</v>
      </c>
      <c r="N1041" s="15" t="s">
        <v>2739</v>
      </c>
      <c r="O1041" s="15" t="s">
        <v>2161</v>
      </c>
      <c r="P1041" s="15" t="s">
        <v>2161</v>
      </c>
      <c r="Q1041" s="15" t="s">
        <v>22807</v>
      </c>
      <c r="R1041" s="15" t="s">
        <v>19535</v>
      </c>
      <c r="S1041" s="15">
        <v>24650032</v>
      </c>
      <c r="T1041" s="15">
        <v>26450421</v>
      </c>
      <c r="U1041" s="15" t="s">
        <v>14985</v>
      </c>
      <c r="V1041" s="15" t="s">
        <v>10132</v>
      </c>
      <c r="W1041" s="4"/>
      <c r="X1041" s="4" t="s">
        <v>41</v>
      </c>
      <c r="Y1041" s="4" t="s">
        <v>1277</v>
      </c>
      <c r="Z1041" s="4"/>
      <c r="AB1041" s="25"/>
      <c r="AC1041" s="25"/>
      <c r="AD1041" s="25"/>
    </row>
    <row r="1042" spans="1:30" x14ac:dyDescent="0.35">
      <c r="A1042" s="15" t="s">
        <v>6575</v>
      </c>
      <c r="B1042" s="15" t="s">
        <v>7459</v>
      </c>
      <c r="D1042" s="15" t="s">
        <v>664</v>
      </c>
      <c r="E1042" s="15" t="s">
        <v>3019</v>
      </c>
      <c r="F1042" s="15" t="s">
        <v>3020</v>
      </c>
      <c r="G1042" s="5" t="s">
        <v>231</v>
      </c>
      <c r="H1042" s="5" t="s">
        <v>6</v>
      </c>
      <c r="I1042" s="5" t="s">
        <v>44</v>
      </c>
      <c r="J1042" s="5" t="s">
        <v>12</v>
      </c>
      <c r="K1042" s="5" t="s">
        <v>7</v>
      </c>
      <c r="L1042" s="5" t="s">
        <v>12828</v>
      </c>
      <c r="M1042" s="15" t="s">
        <v>91</v>
      </c>
      <c r="N1042" s="15" t="s">
        <v>231</v>
      </c>
      <c r="O1042" s="15" t="s">
        <v>2964</v>
      </c>
      <c r="P1042" s="15" t="s">
        <v>3020</v>
      </c>
      <c r="Q1042" s="15" t="s">
        <v>22807</v>
      </c>
      <c r="R1042" s="15" t="s">
        <v>19438</v>
      </c>
      <c r="S1042" s="15">
        <v>24733789</v>
      </c>
      <c r="T1042" s="15">
        <v>24733789</v>
      </c>
      <c r="U1042" s="15" t="s">
        <v>17675</v>
      </c>
      <c r="V1042" s="15" t="s">
        <v>10152</v>
      </c>
      <c r="W1042" s="4"/>
      <c r="X1042" s="4" t="s">
        <v>41</v>
      </c>
      <c r="Y1042" s="4" t="s">
        <v>3021</v>
      </c>
      <c r="Z1042" s="4"/>
      <c r="AB1042" s="25"/>
      <c r="AC1042" s="25"/>
      <c r="AD1042" s="25"/>
    </row>
    <row r="1043" spans="1:30" x14ac:dyDescent="0.35">
      <c r="A1043" s="15" t="s">
        <v>8255</v>
      </c>
      <c r="B1043" s="15" t="s">
        <v>1519</v>
      </c>
      <c r="D1043" s="15" t="s">
        <v>726</v>
      </c>
      <c r="E1043" s="15" t="s">
        <v>3022</v>
      </c>
      <c r="F1043" s="15" t="s">
        <v>79</v>
      </c>
      <c r="G1043" s="5" t="s">
        <v>231</v>
      </c>
      <c r="H1043" s="5" t="s">
        <v>7</v>
      </c>
      <c r="I1043" s="5" t="s">
        <v>44</v>
      </c>
      <c r="J1043" s="5" t="s">
        <v>12</v>
      </c>
      <c r="K1043" s="5" t="s">
        <v>8</v>
      </c>
      <c r="L1043" s="5" t="s">
        <v>12829</v>
      </c>
      <c r="M1043" s="15" t="s">
        <v>91</v>
      </c>
      <c r="N1043" s="15" t="s">
        <v>231</v>
      </c>
      <c r="O1043" s="15" t="s">
        <v>3023</v>
      </c>
      <c r="P1043" s="15" t="s">
        <v>79</v>
      </c>
      <c r="Q1043" s="15" t="s">
        <v>22807</v>
      </c>
      <c r="R1043" s="15" t="s">
        <v>21976</v>
      </c>
      <c r="S1043" s="15">
        <v>24691724</v>
      </c>
      <c r="T1043" s="15">
        <v>24691724</v>
      </c>
      <c r="U1043" s="15" t="s">
        <v>14762</v>
      </c>
      <c r="V1043" s="15" t="s">
        <v>9878</v>
      </c>
      <c r="W1043" s="4"/>
      <c r="X1043" s="4" t="s">
        <v>41</v>
      </c>
      <c r="Y1043" s="4" t="s">
        <v>13318</v>
      </c>
      <c r="Z1043" s="4" t="s">
        <v>41</v>
      </c>
      <c r="AA1043" s="4" t="s">
        <v>1269</v>
      </c>
      <c r="AB1043" s="25"/>
      <c r="AC1043" s="25"/>
      <c r="AD1043" s="25"/>
    </row>
    <row r="1044" spans="1:30" x14ac:dyDescent="0.35">
      <c r="A1044" s="15" t="s">
        <v>2966</v>
      </c>
      <c r="B1044" s="15" t="s">
        <v>1030</v>
      </c>
      <c r="D1044" s="15" t="s">
        <v>744</v>
      </c>
      <c r="E1044" s="15" t="s">
        <v>3024</v>
      </c>
      <c r="F1044" s="15" t="s">
        <v>3025</v>
      </c>
      <c r="G1044" s="5" t="s">
        <v>231</v>
      </c>
      <c r="H1044" s="5" t="s">
        <v>7</v>
      </c>
      <c r="I1044" s="5" t="s">
        <v>44</v>
      </c>
      <c r="J1044" s="5" t="s">
        <v>12</v>
      </c>
      <c r="K1044" s="5" t="s">
        <v>8</v>
      </c>
      <c r="L1044" s="5" t="s">
        <v>12829</v>
      </c>
      <c r="M1044" s="15" t="s">
        <v>91</v>
      </c>
      <c r="N1044" s="15" t="s">
        <v>231</v>
      </c>
      <c r="O1044" s="15" t="s">
        <v>3023</v>
      </c>
      <c r="P1044" s="15" t="s">
        <v>3025</v>
      </c>
      <c r="Q1044" s="15" t="s">
        <v>22807</v>
      </c>
      <c r="R1044" s="15" t="s">
        <v>20325</v>
      </c>
      <c r="S1044" s="15">
        <v>86176773</v>
      </c>
      <c r="T1044" s="15">
        <v>24691634</v>
      </c>
      <c r="U1044" s="15" t="s">
        <v>16126</v>
      </c>
      <c r="V1044" s="15" t="s">
        <v>10012</v>
      </c>
      <c r="W1044" s="4"/>
      <c r="X1044" s="4" t="s">
        <v>41</v>
      </c>
      <c r="Y1044" s="4" t="s">
        <v>3027</v>
      </c>
      <c r="Z1044" s="4"/>
      <c r="AB1044" s="25"/>
      <c r="AC1044" s="25"/>
      <c r="AD1044" s="25"/>
    </row>
    <row r="1045" spans="1:30" x14ac:dyDescent="0.35">
      <c r="A1045" s="15" t="s">
        <v>6352</v>
      </c>
      <c r="B1045" s="15" t="s">
        <v>5028</v>
      </c>
      <c r="D1045" s="15" t="s">
        <v>7569</v>
      </c>
      <c r="E1045" s="15" t="s">
        <v>3028</v>
      </c>
      <c r="F1045" s="15" t="s">
        <v>3029</v>
      </c>
      <c r="G1045" s="5" t="s">
        <v>231</v>
      </c>
      <c r="H1045" s="5" t="s">
        <v>7</v>
      </c>
      <c r="I1045" s="5" t="s">
        <v>44</v>
      </c>
      <c r="J1045" s="5" t="s">
        <v>12</v>
      </c>
      <c r="K1045" s="5" t="s">
        <v>8</v>
      </c>
      <c r="L1045" s="5" t="s">
        <v>12829</v>
      </c>
      <c r="M1045" s="15" t="s">
        <v>91</v>
      </c>
      <c r="N1045" s="15" t="s">
        <v>231</v>
      </c>
      <c r="O1045" s="15" t="s">
        <v>3023</v>
      </c>
      <c r="P1045" s="15" t="s">
        <v>3029</v>
      </c>
      <c r="Q1045" s="15" t="s">
        <v>22807</v>
      </c>
      <c r="R1045" s="15" t="s">
        <v>21274</v>
      </c>
      <c r="S1045" s="15">
        <v>24692130</v>
      </c>
      <c r="T1045" s="15">
        <v>24692130</v>
      </c>
      <c r="U1045" s="15" t="s">
        <v>16127</v>
      </c>
      <c r="V1045" s="15" t="s">
        <v>293</v>
      </c>
      <c r="W1045" s="4"/>
      <c r="X1045" s="4" t="s">
        <v>41</v>
      </c>
      <c r="Y1045" s="4" t="s">
        <v>3030</v>
      </c>
      <c r="Z1045" s="4"/>
      <c r="AB1045" s="25"/>
      <c r="AC1045" s="25"/>
      <c r="AD1045" s="25"/>
    </row>
    <row r="1046" spans="1:30" x14ac:dyDescent="0.35">
      <c r="A1046" s="15" t="s">
        <v>2856</v>
      </c>
      <c r="B1046" s="15" t="s">
        <v>922</v>
      </c>
      <c r="D1046" s="15" t="s">
        <v>7099</v>
      </c>
      <c r="E1046" s="15" t="s">
        <v>3031</v>
      </c>
      <c r="F1046" s="15" t="s">
        <v>17315</v>
      </c>
      <c r="G1046" s="5" t="s">
        <v>15691</v>
      </c>
      <c r="H1046" s="5" t="s">
        <v>11</v>
      </c>
      <c r="I1046" s="5" t="s">
        <v>44</v>
      </c>
      <c r="J1046" s="5" t="s">
        <v>3</v>
      </c>
      <c r="K1046" s="5" t="s">
        <v>18</v>
      </c>
      <c r="L1046" s="5" t="s">
        <v>12778</v>
      </c>
      <c r="M1046" s="15" t="s">
        <v>91</v>
      </c>
      <c r="N1046" s="15" t="s">
        <v>92</v>
      </c>
      <c r="O1046" s="15" t="s">
        <v>22785</v>
      </c>
      <c r="P1046" s="15" t="s">
        <v>17315</v>
      </c>
      <c r="Q1046" s="15" t="s">
        <v>22807</v>
      </c>
      <c r="R1046" s="15" t="s">
        <v>21977</v>
      </c>
      <c r="S1046" s="15">
        <v>24691675</v>
      </c>
      <c r="T1046" s="15">
        <v>24691675</v>
      </c>
      <c r="U1046" s="15" t="s">
        <v>16128</v>
      </c>
      <c r="V1046" s="15" t="s">
        <v>23229</v>
      </c>
      <c r="W1046" s="4"/>
      <c r="X1046" s="4" t="s">
        <v>41</v>
      </c>
      <c r="Y1046" s="4" t="s">
        <v>3032</v>
      </c>
      <c r="Z1046" s="4"/>
      <c r="AB1046" s="25" t="s">
        <v>21118</v>
      </c>
      <c r="AC1046" s="25"/>
      <c r="AD1046" s="25"/>
    </row>
    <row r="1047" spans="1:30" x14ac:dyDescent="0.35">
      <c r="A1047" s="15" t="s">
        <v>21989</v>
      </c>
      <c r="B1047" s="15" t="s">
        <v>3173</v>
      </c>
      <c r="D1047" s="15" t="s">
        <v>7506</v>
      </c>
      <c r="E1047" s="15" t="s">
        <v>3033</v>
      </c>
      <c r="F1047" s="15" t="s">
        <v>17316</v>
      </c>
      <c r="G1047" s="5" t="s">
        <v>15691</v>
      </c>
      <c r="H1047" s="5" t="s">
        <v>11</v>
      </c>
      <c r="I1047" s="5" t="s">
        <v>44</v>
      </c>
      <c r="J1047" s="5" t="s">
        <v>3</v>
      </c>
      <c r="K1047" s="5" t="s">
        <v>18</v>
      </c>
      <c r="L1047" s="5" t="s">
        <v>12778</v>
      </c>
      <c r="M1047" s="15" t="s">
        <v>91</v>
      </c>
      <c r="N1047" s="15" t="s">
        <v>92</v>
      </c>
      <c r="O1047" s="15" t="s">
        <v>22785</v>
      </c>
      <c r="P1047" s="15" t="s">
        <v>1226</v>
      </c>
      <c r="Q1047" s="15" t="s">
        <v>22807</v>
      </c>
      <c r="R1047" s="15" t="s">
        <v>20025</v>
      </c>
      <c r="S1047" s="15">
        <v>24680265</v>
      </c>
      <c r="T1047" s="15">
        <v>24680265</v>
      </c>
      <c r="U1047" s="15" t="s">
        <v>14764</v>
      </c>
      <c r="V1047" s="15" t="s">
        <v>1294</v>
      </c>
      <c r="W1047" s="4"/>
      <c r="X1047" s="4" t="s">
        <v>41</v>
      </c>
      <c r="Y1047" s="4" t="s">
        <v>2941</v>
      </c>
      <c r="Z1047" s="4"/>
      <c r="AB1047" s="25"/>
      <c r="AC1047" s="25"/>
      <c r="AD1047" s="25"/>
    </row>
    <row r="1048" spans="1:30" x14ac:dyDescent="0.35">
      <c r="A1048" s="15" t="s">
        <v>9888</v>
      </c>
      <c r="B1048" s="15" t="s">
        <v>3102</v>
      </c>
      <c r="D1048" s="15" t="s">
        <v>3035</v>
      </c>
      <c r="E1048" s="15" t="s">
        <v>3036</v>
      </c>
      <c r="F1048" s="15" t="s">
        <v>3037</v>
      </c>
      <c r="G1048" s="5" t="s">
        <v>231</v>
      </c>
      <c r="H1048" s="5" t="s">
        <v>7</v>
      </c>
      <c r="I1048" s="5" t="s">
        <v>44</v>
      </c>
      <c r="J1048" s="5" t="s">
        <v>12</v>
      </c>
      <c r="K1048" s="5" t="s">
        <v>8</v>
      </c>
      <c r="L1048" s="5" t="s">
        <v>12829</v>
      </c>
      <c r="M1048" s="15" t="s">
        <v>91</v>
      </c>
      <c r="N1048" s="15" t="s">
        <v>231</v>
      </c>
      <c r="O1048" s="15" t="s">
        <v>3023</v>
      </c>
      <c r="P1048" s="15" t="s">
        <v>3037</v>
      </c>
      <c r="Q1048" s="15" t="s">
        <v>22807</v>
      </c>
      <c r="R1048" s="15" t="s">
        <v>21275</v>
      </c>
      <c r="S1048" s="15">
        <v>24691749</v>
      </c>
      <c r="T1048" s="15">
        <v>24691749</v>
      </c>
      <c r="U1048" s="15" t="s">
        <v>16129</v>
      </c>
      <c r="V1048" s="15" t="s">
        <v>7014</v>
      </c>
      <c r="W1048" s="4"/>
      <c r="X1048" s="4" t="s">
        <v>41</v>
      </c>
      <c r="Y1048" s="4" t="s">
        <v>3038</v>
      </c>
      <c r="Z1048" s="4"/>
      <c r="AB1048" s="25"/>
      <c r="AC1048" s="25"/>
      <c r="AD1048" s="25"/>
    </row>
    <row r="1049" spans="1:30" x14ac:dyDescent="0.35">
      <c r="A1049" s="15" t="s">
        <v>9891</v>
      </c>
      <c r="B1049" s="15" t="s">
        <v>3294</v>
      </c>
      <c r="D1049" s="15" t="s">
        <v>3039</v>
      </c>
      <c r="E1049" s="15" t="s">
        <v>9881</v>
      </c>
      <c r="F1049" s="15" t="s">
        <v>250</v>
      </c>
      <c r="G1049" s="5" t="s">
        <v>231</v>
      </c>
      <c r="H1049" s="5" t="s">
        <v>16</v>
      </c>
      <c r="I1049" s="5" t="s">
        <v>44</v>
      </c>
      <c r="J1049" s="5" t="s">
        <v>12</v>
      </c>
      <c r="K1049" s="5" t="s">
        <v>17</v>
      </c>
      <c r="L1049" s="5" t="s">
        <v>12834</v>
      </c>
      <c r="M1049" s="15" t="s">
        <v>91</v>
      </c>
      <c r="N1049" s="15" t="s">
        <v>231</v>
      </c>
      <c r="O1049" s="15" t="s">
        <v>343</v>
      </c>
      <c r="P1049" s="15" t="s">
        <v>250</v>
      </c>
      <c r="Q1049" s="15" t="s">
        <v>22807</v>
      </c>
      <c r="R1049" s="15" t="s">
        <v>21978</v>
      </c>
      <c r="S1049" s="15"/>
      <c r="T1049" s="15"/>
      <c r="U1049" s="15" t="s">
        <v>17676</v>
      </c>
      <c r="V1049" s="15" t="s">
        <v>1168</v>
      </c>
      <c r="W1049" s="4"/>
      <c r="X1049" s="4" t="s">
        <v>41</v>
      </c>
      <c r="Y1049" s="4" t="s">
        <v>13608</v>
      </c>
      <c r="Z1049" s="4"/>
      <c r="AB1049" s="25"/>
      <c r="AC1049" s="25"/>
      <c r="AD1049" s="25"/>
    </row>
    <row r="1050" spans="1:30" x14ac:dyDescent="0.35">
      <c r="A1050" s="15" t="s">
        <v>3254</v>
      </c>
      <c r="B1050" s="15" t="s">
        <v>7111</v>
      </c>
      <c r="D1050" s="15" t="s">
        <v>7100</v>
      </c>
      <c r="E1050" s="15" t="s">
        <v>3040</v>
      </c>
      <c r="F1050" s="15" t="s">
        <v>17317</v>
      </c>
      <c r="G1050" s="5" t="s">
        <v>15691</v>
      </c>
      <c r="H1050" s="5" t="s">
        <v>11</v>
      </c>
      <c r="I1050" s="5" t="s">
        <v>44</v>
      </c>
      <c r="J1050" s="5" t="s">
        <v>3</v>
      </c>
      <c r="K1050" s="5" t="s">
        <v>18</v>
      </c>
      <c r="L1050" s="5" t="s">
        <v>12778</v>
      </c>
      <c r="M1050" s="15" t="s">
        <v>91</v>
      </c>
      <c r="N1050" s="15" t="s">
        <v>92</v>
      </c>
      <c r="O1050" s="15" t="s">
        <v>22785</v>
      </c>
      <c r="P1050" s="15" t="s">
        <v>17317</v>
      </c>
      <c r="Q1050" s="15" t="s">
        <v>22807</v>
      </c>
      <c r="R1050" s="15" t="s">
        <v>17677</v>
      </c>
      <c r="S1050" s="15">
        <v>24692638</v>
      </c>
      <c r="T1050" s="15">
        <v>24692638</v>
      </c>
      <c r="U1050" s="15" t="s">
        <v>16130</v>
      </c>
      <c r="V1050" s="15" t="s">
        <v>7030</v>
      </c>
      <c r="W1050" s="4"/>
      <c r="X1050" s="4" t="s">
        <v>41</v>
      </c>
      <c r="Y1050" s="4" t="s">
        <v>3042</v>
      </c>
      <c r="Z1050" s="4"/>
      <c r="AB1050" s="25" t="s">
        <v>21118</v>
      </c>
      <c r="AC1050" s="25"/>
      <c r="AD1050" s="25"/>
    </row>
    <row r="1051" spans="1:30" x14ac:dyDescent="0.35">
      <c r="A1051" s="15" t="s">
        <v>9894</v>
      </c>
      <c r="B1051" s="15" t="s">
        <v>3345</v>
      </c>
      <c r="D1051" s="15" t="s">
        <v>7354</v>
      </c>
      <c r="E1051" s="15" t="s">
        <v>3043</v>
      </c>
      <c r="F1051" s="15" t="s">
        <v>7031</v>
      </c>
      <c r="G1051" s="5" t="s">
        <v>15691</v>
      </c>
      <c r="H1051" s="5" t="s">
        <v>11</v>
      </c>
      <c r="I1051" s="5" t="s">
        <v>44</v>
      </c>
      <c r="J1051" s="5" t="s">
        <v>3</v>
      </c>
      <c r="K1051" s="5" t="s">
        <v>18</v>
      </c>
      <c r="L1051" s="5" t="s">
        <v>12778</v>
      </c>
      <c r="M1051" s="15" t="s">
        <v>91</v>
      </c>
      <c r="N1051" s="15" t="s">
        <v>92</v>
      </c>
      <c r="O1051" s="15" t="s">
        <v>22785</v>
      </c>
      <c r="P1051" s="15" t="s">
        <v>3044</v>
      </c>
      <c r="Q1051" s="15" t="s">
        <v>22807</v>
      </c>
      <c r="R1051" s="15" t="s">
        <v>16109</v>
      </c>
      <c r="S1051" s="15">
        <v>24810595</v>
      </c>
      <c r="T1051" s="15">
        <v>24810595</v>
      </c>
      <c r="U1051" s="15" t="s">
        <v>14765</v>
      </c>
      <c r="V1051" s="15" t="s">
        <v>23230</v>
      </c>
      <c r="W1051" s="4"/>
      <c r="X1051" s="4" t="s">
        <v>41</v>
      </c>
      <c r="Y1051" s="4" t="s">
        <v>1281</v>
      </c>
      <c r="Z1051" s="4"/>
      <c r="AB1051" s="25" t="s">
        <v>21118</v>
      </c>
      <c r="AC1051" s="25"/>
      <c r="AD1051" s="25"/>
    </row>
    <row r="1052" spans="1:30" x14ac:dyDescent="0.35">
      <c r="A1052" s="15" t="s">
        <v>2506</v>
      </c>
      <c r="B1052" s="15" t="s">
        <v>1443</v>
      </c>
      <c r="D1052" s="15" t="s">
        <v>221</v>
      </c>
      <c r="E1052" s="15" t="s">
        <v>3046</v>
      </c>
      <c r="F1052" s="15" t="s">
        <v>3047</v>
      </c>
      <c r="G1052" s="5" t="s">
        <v>15691</v>
      </c>
      <c r="H1052" s="5" t="s">
        <v>11</v>
      </c>
      <c r="I1052" s="5" t="s">
        <v>44</v>
      </c>
      <c r="J1052" s="5" t="s">
        <v>3</v>
      </c>
      <c r="K1052" s="5" t="s">
        <v>18</v>
      </c>
      <c r="L1052" s="5" t="s">
        <v>12778</v>
      </c>
      <c r="M1052" s="15" t="s">
        <v>91</v>
      </c>
      <c r="N1052" s="15" t="s">
        <v>92</v>
      </c>
      <c r="O1052" s="15" t="s">
        <v>22785</v>
      </c>
      <c r="P1052" s="15" t="s">
        <v>948</v>
      </c>
      <c r="Q1052" s="15" t="s">
        <v>22807</v>
      </c>
      <c r="R1052" s="15" t="s">
        <v>16131</v>
      </c>
      <c r="S1052" s="15">
        <v>24798284</v>
      </c>
      <c r="T1052" s="15">
        <v>24798284</v>
      </c>
      <c r="U1052" s="15" t="s">
        <v>16132</v>
      </c>
      <c r="V1052" s="15" t="s">
        <v>969</v>
      </c>
      <c r="W1052" s="4"/>
      <c r="X1052" s="4" t="s">
        <v>41</v>
      </c>
      <c r="Y1052" s="4" t="s">
        <v>3048</v>
      </c>
      <c r="Z1052" s="4"/>
      <c r="AB1052" s="25"/>
      <c r="AC1052" s="25"/>
      <c r="AD1052" s="25"/>
    </row>
    <row r="1053" spans="1:30" x14ac:dyDescent="0.35">
      <c r="A1053" s="15" t="s">
        <v>9899</v>
      </c>
      <c r="B1053" s="15" t="s">
        <v>2501</v>
      </c>
      <c r="D1053" s="15" t="s">
        <v>3049</v>
      </c>
      <c r="E1053" s="15" t="s">
        <v>3050</v>
      </c>
      <c r="F1053" s="15" t="s">
        <v>3051</v>
      </c>
      <c r="G1053" s="5" t="s">
        <v>231</v>
      </c>
      <c r="H1053" s="5" t="s">
        <v>7</v>
      </c>
      <c r="I1053" s="5" t="s">
        <v>44</v>
      </c>
      <c r="J1053" s="5" t="s">
        <v>12</v>
      </c>
      <c r="K1053" s="5" t="s">
        <v>8</v>
      </c>
      <c r="L1053" s="5" t="s">
        <v>12829</v>
      </c>
      <c r="M1053" s="15" t="s">
        <v>91</v>
      </c>
      <c r="N1053" s="15" t="s">
        <v>231</v>
      </c>
      <c r="O1053" s="15" t="s">
        <v>3023</v>
      </c>
      <c r="P1053" s="15" t="s">
        <v>278</v>
      </c>
      <c r="Q1053" s="15" t="s">
        <v>22807</v>
      </c>
      <c r="R1053" s="15" t="s">
        <v>23231</v>
      </c>
      <c r="S1053" s="15">
        <v>24691501</v>
      </c>
      <c r="T1053" s="15">
        <v>24691501</v>
      </c>
      <c r="U1053" s="15" t="s">
        <v>14766</v>
      </c>
      <c r="V1053" s="15" t="s">
        <v>222</v>
      </c>
      <c r="W1053" s="4"/>
      <c r="X1053" s="4" t="s">
        <v>41</v>
      </c>
      <c r="Y1053" s="4" t="s">
        <v>13319</v>
      </c>
      <c r="Z1053" s="4"/>
      <c r="AB1053" s="25"/>
      <c r="AC1053" s="25"/>
      <c r="AD1053" s="25"/>
    </row>
    <row r="1054" spans="1:30" x14ac:dyDescent="0.35">
      <c r="A1054" s="15" t="s">
        <v>2755</v>
      </c>
      <c r="B1054" s="15" t="s">
        <v>2665</v>
      </c>
      <c r="D1054" s="15" t="s">
        <v>3053</v>
      </c>
      <c r="E1054" s="15" t="s">
        <v>3054</v>
      </c>
      <c r="F1054" s="15" t="s">
        <v>42</v>
      </c>
      <c r="G1054" s="5" t="s">
        <v>231</v>
      </c>
      <c r="H1054" s="5" t="s">
        <v>7</v>
      </c>
      <c r="I1054" s="5" t="s">
        <v>44</v>
      </c>
      <c r="J1054" s="5" t="s">
        <v>12</v>
      </c>
      <c r="K1054" s="5" t="s">
        <v>16</v>
      </c>
      <c r="L1054" s="5" t="s">
        <v>12833</v>
      </c>
      <c r="M1054" s="15" t="s">
        <v>91</v>
      </c>
      <c r="N1054" s="15" t="s">
        <v>231</v>
      </c>
      <c r="O1054" s="15" t="s">
        <v>21796</v>
      </c>
      <c r="P1054" s="15" t="s">
        <v>135</v>
      </c>
      <c r="Q1054" s="15" t="s">
        <v>22807</v>
      </c>
      <c r="R1054" s="15" t="s">
        <v>23232</v>
      </c>
      <c r="S1054" s="15">
        <v>24692202</v>
      </c>
      <c r="T1054" s="15">
        <v>24692202</v>
      </c>
      <c r="U1054" s="15" t="s">
        <v>14767</v>
      </c>
      <c r="V1054" s="15" t="s">
        <v>222</v>
      </c>
      <c r="W1054" s="4"/>
      <c r="X1054" s="4" t="s">
        <v>41</v>
      </c>
      <c r="Y1054" s="4" t="s">
        <v>3055</v>
      </c>
      <c r="Z1054" s="4"/>
      <c r="AB1054" s="25"/>
      <c r="AC1054" s="25"/>
      <c r="AD1054" s="25"/>
    </row>
    <row r="1055" spans="1:30" x14ac:dyDescent="0.35">
      <c r="A1055" s="15" t="s">
        <v>9904</v>
      </c>
      <c r="B1055" s="15" t="s">
        <v>1814</v>
      </c>
      <c r="D1055" s="15" t="s">
        <v>2360</v>
      </c>
      <c r="E1055" s="15" t="s">
        <v>3056</v>
      </c>
      <c r="F1055" s="15" t="s">
        <v>3057</v>
      </c>
      <c r="G1055" s="5" t="s">
        <v>231</v>
      </c>
      <c r="H1055" s="5" t="s">
        <v>7</v>
      </c>
      <c r="I1055" s="5" t="s">
        <v>44</v>
      </c>
      <c r="J1055" s="5" t="s">
        <v>12</v>
      </c>
      <c r="K1055" s="5" t="s">
        <v>8</v>
      </c>
      <c r="L1055" s="5" t="s">
        <v>12829</v>
      </c>
      <c r="M1055" s="15" t="s">
        <v>91</v>
      </c>
      <c r="N1055" s="15" t="s">
        <v>231</v>
      </c>
      <c r="O1055" s="15" t="s">
        <v>3023</v>
      </c>
      <c r="P1055" s="15" t="s">
        <v>3057</v>
      </c>
      <c r="Q1055" s="15" t="s">
        <v>22807</v>
      </c>
      <c r="R1055" s="15" t="s">
        <v>3052</v>
      </c>
      <c r="S1055" s="15">
        <v>24691711</v>
      </c>
      <c r="T1055" s="15">
        <v>24691711</v>
      </c>
      <c r="U1055" s="15" t="s">
        <v>17678</v>
      </c>
      <c r="V1055" s="15" t="s">
        <v>468</v>
      </c>
      <c r="W1055" s="4"/>
      <c r="X1055" s="4" t="s">
        <v>41</v>
      </c>
      <c r="Y1055" s="4" t="s">
        <v>3058</v>
      </c>
      <c r="Z1055" s="4"/>
      <c r="AB1055" s="25"/>
      <c r="AC1055" s="25"/>
      <c r="AD1055" s="25"/>
    </row>
    <row r="1056" spans="1:30" x14ac:dyDescent="0.35">
      <c r="A1056" s="15" t="s">
        <v>9906</v>
      </c>
      <c r="B1056" s="15" t="s">
        <v>3175</v>
      </c>
      <c r="D1056" s="15" t="s">
        <v>876</v>
      </c>
      <c r="E1056" s="15" t="s">
        <v>3059</v>
      </c>
      <c r="F1056" s="15" t="s">
        <v>770</v>
      </c>
      <c r="G1056" s="5" t="s">
        <v>15691</v>
      </c>
      <c r="H1056" s="5" t="s">
        <v>11</v>
      </c>
      <c r="I1056" s="5" t="s">
        <v>44</v>
      </c>
      <c r="J1056" s="5" t="s">
        <v>3</v>
      </c>
      <c r="K1056" s="5" t="s">
        <v>18</v>
      </c>
      <c r="L1056" s="5" t="s">
        <v>12778</v>
      </c>
      <c r="M1056" s="15" t="s">
        <v>91</v>
      </c>
      <c r="N1056" s="15" t="s">
        <v>92</v>
      </c>
      <c r="O1056" s="15" t="s">
        <v>22785</v>
      </c>
      <c r="P1056" s="15" t="s">
        <v>770</v>
      </c>
      <c r="Q1056" s="15" t="s">
        <v>22807</v>
      </c>
      <c r="R1056" s="15" t="s">
        <v>21979</v>
      </c>
      <c r="S1056" s="15">
        <v>24680047</v>
      </c>
      <c r="T1056" s="15"/>
      <c r="U1056" s="15" t="s">
        <v>16133</v>
      </c>
      <c r="V1056" s="15" t="s">
        <v>13320</v>
      </c>
      <c r="W1056" s="4"/>
      <c r="X1056" s="4" t="s">
        <v>41</v>
      </c>
      <c r="Y1056" s="4" t="s">
        <v>3060</v>
      </c>
      <c r="Z1056" s="4"/>
      <c r="AB1056" s="25"/>
      <c r="AC1056" s="25"/>
      <c r="AD1056" s="25"/>
    </row>
    <row r="1057" spans="1:30" x14ac:dyDescent="0.35">
      <c r="A1057" s="15" t="s">
        <v>2968</v>
      </c>
      <c r="B1057" s="15" t="s">
        <v>1059</v>
      </c>
      <c r="D1057" s="15" t="s">
        <v>140</v>
      </c>
      <c r="E1057" s="15" t="s">
        <v>3061</v>
      </c>
      <c r="F1057" s="15" t="s">
        <v>94</v>
      </c>
      <c r="G1057" s="5" t="s">
        <v>231</v>
      </c>
      <c r="H1057" s="5" t="s">
        <v>7</v>
      </c>
      <c r="I1057" s="5" t="s">
        <v>44</v>
      </c>
      <c r="J1057" s="5" t="s">
        <v>12</v>
      </c>
      <c r="K1057" s="5" t="s">
        <v>8</v>
      </c>
      <c r="L1057" s="5" t="s">
        <v>12829</v>
      </c>
      <c r="M1057" s="15" t="s">
        <v>91</v>
      </c>
      <c r="N1057" s="15" t="s">
        <v>231</v>
      </c>
      <c r="O1057" s="15" t="s">
        <v>3023</v>
      </c>
      <c r="P1057" s="15" t="s">
        <v>94</v>
      </c>
      <c r="Q1057" s="15" t="s">
        <v>22807</v>
      </c>
      <c r="R1057" s="15" t="s">
        <v>21923</v>
      </c>
      <c r="S1057" s="15">
        <v>89608572</v>
      </c>
      <c r="T1057" s="15">
        <v>89608572</v>
      </c>
      <c r="U1057" s="15" t="s">
        <v>17679</v>
      </c>
      <c r="V1057" s="15" t="s">
        <v>3041</v>
      </c>
      <c r="W1057" s="4"/>
      <c r="X1057" s="4" t="s">
        <v>41</v>
      </c>
      <c r="Y1057" s="4" t="s">
        <v>3062</v>
      </c>
      <c r="Z1057" s="4"/>
      <c r="AB1057" s="25"/>
      <c r="AC1057" s="25"/>
      <c r="AD1057" s="25"/>
    </row>
    <row r="1058" spans="1:30" x14ac:dyDescent="0.35">
      <c r="A1058" s="15" t="s">
        <v>3361</v>
      </c>
      <c r="B1058" s="15" t="s">
        <v>3360</v>
      </c>
      <c r="D1058" s="15" t="s">
        <v>3063</v>
      </c>
      <c r="E1058" s="15" t="s">
        <v>10168</v>
      </c>
      <c r="F1058" s="15" t="s">
        <v>9243</v>
      </c>
      <c r="G1058" s="5" t="s">
        <v>231</v>
      </c>
      <c r="H1058" s="5" t="s">
        <v>16</v>
      </c>
      <c r="I1058" s="5" t="s">
        <v>44</v>
      </c>
      <c r="J1058" s="5" t="s">
        <v>12</v>
      </c>
      <c r="K1058" s="5" t="s">
        <v>17</v>
      </c>
      <c r="L1058" s="5" t="s">
        <v>12834</v>
      </c>
      <c r="M1058" s="15" t="s">
        <v>91</v>
      </c>
      <c r="N1058" s="15" t="s">
        <v>231</v>
      </c>
      <c r="O1058" s="15" t="s">
        <v>343</v>
      </c>
      <c r="P1058" s="15" t="s">
        <v>9243</v>
      </c>
      <c r="Q1058" s="15" t="s">
        <v>22807</v>
      </c>
      <c r="R1058" s="15" t="s">
        <v>21276</v>
      </c>
      <c r="S1058" s="15">
        <v>24780158</v>
      </c>
      <c r="T1058" s="15"/>
      <c r="U1058" s="15" t="s">
        <v>21277</v>
      </c>
      <c r="V1058" s="15" t="s">
        <v>10169</v>
      </c>
      <c r="W1058" s="4"/>
      <c r="X1058" s="4"/>
      <c r="Y1058" s="4"/>
      <c r="Z1058" s="4"/>
      <c r="AB1058" s="25"/>
      <c r="AC1058" s="25"/>
      <c r="AD1058" s="25"/>
    </row>
    <row r="1059" spans="1:30" x14ac:dyDescent="0.35">
      <c r="A1059" s="15" t="s">
        <v>3182</v>
      </c>
      <c r="B1059" s="15" t="s">
        <v>3181</v>
      </c>
      <c r="D1059" s="15" t="s">
        <v>3064</v>
      </c>
      <c r="E1059" s="15" t="s">
        <v>3065</v>
      </c>
      <c r="F1059" s="15" t="s">
        <v>1541</v>
      </c>
      <c r="G1059" s="5" t="s">
        <v>231</v>
      </c>
      <c r="H1059" s="5" t="s">
        <v>7</v>
      </c>
      <c r="I1059" s="5" t="s">
        <v>44</v>
      </c>
      <c r="J1059" s="5" t="s">
        <v>12</v>
      </c>
      <c r="K1059" s="5" t="s">
        <v>8</v>
      </c>
      <c r="L1059" s="5" t="s">
        <v>12829</v>
      </c>
      <c r="M1059" s="15" t="s">
        <v>91</v>
      </c>
      <c r="N1059" s="15" t="s">
        <v>231</v>
      </c>
      <c r="O1059" s="15" t="s">
        <v>3023</v>
      </c>
      <c r="P1059" s="15" t="s">
        <v>1541</v>
      </c>
      <c r="Q1059" s="15" t="s">
        <v>22807</v>
      </c>
      <c r="R1059" s="15" t="s">
        <v>21980</v>
      </c>
      <c r="S1059" s="15">
        <v>24799157</v>
      </c>
      <c r="T1059" s="15">
        <v>24799157</v>
      </c>
      <c r="U1059" s="15" t="s">
        <v>16134</v>
      </c>
      <c r="V1059" s="15" t="s">
        <v>10031</v>
      </c>
      <c r="W1059" s="4"/>
      <c r="X1059" s="4" t="s">
        <v>41</v>
      </c>
      <c r="Y1059" s="4" t="s">
        <v>1282</v>
      </c>
      <c r="Z1059" s="4"/>
      <c r="AB1059" s="25" t="s">
        <v>21118</v>
      </c>
      <c r="AC1059" s="25"/>
      <c r="AD1059" s="25"/>
    </row>
    <row r="1060" spans="1:30" x14ac:dyDescent="0.35">
      <c r="A1060" s="15" t="s">
        <v>7333</v>
      </c>
      <c r="B1060" s="15" t="s">
        <v>3247</v>
      </c>
      <c r="D1060" s="15" t="s">
        <v>1151</v>
      </c>
      <c r="E1060" s="15" t="s">
        <v>10058</v>
      </c>
      <c r="F1060" s="15" t="s">
        <v>10059</v>
      </c>
      <c r="G1060" s="5" t="s">
        <v>231</v>
      </c>
      <c r="H1060" s="5" t="s">
        <v>16</v>
      </c>
      <c r="I1060" s="5" t="s">
        <v>44</v>
      </c>
      <c r="J1060" s="5" t="s">
        <v>12</v>
      </c>
      <c r="K1060" s="5" t="s">
        <v>17</v>
      </c>
      <c r="L1060" s="5" t="s">
        <v>12834</v>
      </c>
      <c r="M1060" s="15" t="s">
        <v>91</v>
      </c>
      <c r="N1060" s="15" t="s">
        <v>231</v>
      </c>
      <c r="O1060" s="15" t="s">
        <v>343</v>
      </c>
      <c r="P1060" s="15" t="s">
        <v>10059</v>
      </c>
      <c r="Q1060" s="15" t="s">
        <v>22807</v>
      </c>
      <c r="R1060" s="15" t="s">
        <v>21969</v>
      </c>
      <c r="S1060" s="15">
        <v>24780158</v>
      </c>
      <c r="T1060" s="15">
        <v>86682397</v>
      </c>
      <c r="U1060" s="15" t="s">
        <v>19397</v>
      </c>
      <c r="V1060" s="15" t="s">
        <v>17681</v>
      </c>
      <c r="W1060" s="4"/>
      <c r="X1060" s="4" t="s">
        <v>41</v>
      </c>
      <c r="Y1060" s="4" t="s">
        <v>7381</v>
      </c>
      <c r="Z1060" s="4"/>
      <c r="AB1060" s="25"/>
      <c r="AC1060" s="25"/>
      <c r="AD1060" s="25"/>
    </row>
    <row r="1061" spans="1:30" x14ac:dyDescent="0.35">
      <c r="A1061" s="15" t="s">
        <v>9909</v>
      </c>
      <c r="B1061" s="15" t="s">
        <v>9910</v>
      </c>
      <c r="D1061" s="15" t="s">
        <v>1248</v>
      </c>
      <c r="E1061" s="15" t="s">
        <v>3066</v>
      </c>
      <c r="F1061" s="15" t="s">
        <v>3067</v>
      </c>
      <c r="G1061" s="5" t="s">
        <v>231</v>
      </c>
      <c r="H1061" s="5" t="s">
        <v>7</v>
      </c>
      <c r="I1061" s="5" t="s">
        <v>44</v>
      </c>
      <c r="J1061" s="5" t="s">
        <v>12</v>
      </c>
      <c r="K1061" s="5" t="s">
        <v>8</v>
      </c>
      <c r="L1061" s="5" t="s">
        <v>12829</v>
      </c>
      <c r="M1061" s="15" t="s">
        <v>91</v>
      </c>
      <c r="N1061" s="15" t="s">
        <v>231</v>
      </c>
      <c r="O1061" s="15" t="s">
        <v>3023</v>
      </c>
      <c r="P1061" s="15" t="s">
        <v>3068</v>
      </c>
      <c r="Q1061" s="15" t="s">
        <v>22807</v>
      </c>
      <c r="R1061" s="15" t="s">
        <v>3069</v>
      </c>
      <c r="S1061" s="15">
        <v>24791565</v>
      </c>
      <c r="T1061" s="15">
        <v>24791565</v>
      </c>
      <c r="U1061" s="15" t="s">
        <v>16136</v>
      </c>
      <c r="V1061" s="15" t="s">
        <v>16137</v>
      </c>
      <c r="W1061" s="4"/>
      <c r="X1061" s="4" t="s">
        <v>41</v>
      </c>
      <c r="Y1061" s="4" t="s">
        <v>2917</v>
      </c>
      <c r="Z1061" s="4"/>
      <c r="AB1061" s="25"/>
      <c r="AC1061" s="25"/>
      <c r="AD1061" s="25"/>
    </row>
    <row r="1062" spans="1:30" x14ac:dyDescent="0.35">
      <c r="A1062" s="15" t="s">
        <v>8257</v>
      </c>
      <c r="B1062" s="15" t="s">
        <v>421</v>
      </c>
      <c r="D1062" s="15" t="s">
        <v>1459</v>
      </c>
      <c r="E1062" s="15" t="s">
        <v>10975</v>
      </c>
      <c r="F1062" s="15" t="s">
        <v>14162</v>
      </c>
      <c r="G1062" s="5" t="s">
        <v>1797</v>
      </c>
      <c r="H1062" s="5" t="s">
        <v>4</v>
      </c>
      <c r="I1062" s="5" t="s">
        <v>243</v>
      </c>
      <c r="J1062" s="5" t="s">
        <v>10</v>
      </c>
      <c r="K1062" s="5" t="s">
        <v>8</v>
      </c>
      <c r="L1062" s="5" t="s">
        <v>13006</v>
      </c>
      <c r="M1062" s="15" t="s">
        <v>244</v>
      </c>
      <c r="N1062" s="15" t="s">
        <v>3009</v>
      </c>
      <c r="O1062" s="15" t="s">
        <v>977</v>
      </c>
      <c r="P1062" s="15" t="s">
        <v>10976</v>
      </c>
      <c r="Q1062" s="15" t="s">
        <v>22807</v>
      </c>
      <c r="R1062" s="15" t="s">
        <v>21278</v>
      </c>
      <c r="S1062" s="15">
        <v>84297861</v>
      </c>
      <c r="T1062" s="15"/>
      <c r="U1062" s="15" t="s">
        <v>19398</v>
      </c>
      <c r="V1062" s="15" t="s">
        <v>17682</v>
      </c>
      <c r="W1062" s="4"/>
      <c r="X1062" s="4"/>
      <c r="Y1062" s="4"/>
      <c r="Z1062" s="4"/>
      <c r="AB1062" s="25"/>
      <c r="AC1062" s="25"/>
      <c r="AD1062" s="25"/>
    </row>
    <row r="1063" spans="1:30" x14ac:dyDescent="0.35">
      <c r="A1063" s="15" t="s">
        <v>3083</v>
      </c>
      <c r="B1063" s="15" t="s">
        <v>3082</v>
      </c>
      <c r="D1063" s="15" t="s">
        <v>8743</v>
      </c>
      <c r="E1063" s="15" t="s">
        <v>10004</v>
      </c>
      <c r="F1063" s="15" t="s">
        <v>3070</v>
      </c>
      <c r="G1063" s="5" t="s">
        <v>231</v>
      </c>
      <c r="H1063" s="5" t="s">
        <v>16</v>
      </c>
      <c r="I1063" s="5" t="s">
        <v>44</v>
      </c>
      <c r="J1063" s="5" t="s">
        <v>12</v>
      </c>
      <c r="K1063" s="5" t="s">
        <v>17</v>
      </c>
      <c r="L1063" s="5" t="s">
        <v>12834</v>
      </c>
      <c r="M1063" s="15" t="s">
        <v>91</v>
      </c>
      <c r="N1063" s="15" t="s">
        <v>231</v>
      </c>
      <c r="O1063" s="15" t="s">
        <v>343</v>
      </c>
      <c r="P1063" s="15" t="s">
        <v>3070</v>
      </c>
      <c r="Q1063" s="15" t="s">
        <v>22807</v>
      </c>
      <c r="R1063" s="15" t="s">
        <v>23233</v>
      </c>
      <c r="S1063" s="15">
        <v>86646452</v>
      </c>
      <c r="T1063" s="15"/>
      <c r="U1063" s="15" t="s">
        <v>16138</v>
      </c>
      <c r="V1063" s="15" t="s">
        <v>259</v>
      </c>
      <c r="W1063" s="4"/>
      <c r="X1063" s="4" t="s">
        <v>41</v>
      </c>
      <c r="Y1063" s="4" t="s">
        <v>10477</v>
      </c>
      <c r="Z1063" s="4"/>
      <c r="AB1063" s="25"/>
      <c r="AC1063" s="25"/>
      <c r="AD1063" s="25"/>
    </row>
    <row r="1064" spans="1:30" x14ac:dyDescent="0.35">
      <c r="A1064" s="15" t="s">
        <v>267</v>
      </c>
      <c r="B1064" s="15" t="s">
        <v>7841</v>
      </c>
      <c r="D1064" s="15" t="s">
        <v>586</v>
      </c>
      <c r="E1064" s="15" t="s">
        <v>10032</v>
      </c>
      <c r="F1064" s="15" t="s">
        <v>1407</v>
      </c>
      <c r="G1064" s="5" t="s">
        <v>231</v>
      </c>
      <c r="H1064" s="5" t="s">
        <v>7</v>
      </c>
      <c r="I1064" s="5" t="s">
        <v>44</v>
      </c>
      <c r="J1064" s="5" t="s">
        <v>12</v>
      </c>
      <c r="K1064" s="5" t="s">
        <v>8</v>
      </c>
      <c r="L1064" s="5" t="s">
        <v>12829</v>
      </c>
      <c r="M1064" s="15" t="s">
        <v>91</v>
      </c>
      <c r="N1064" s="15" t="s">
        <v>231</v>
      </c>
      <c r="O1064" s="15" t="s">
        <v>3023</v>
      </c>
      <c r="P1064" s="15" t="s">
        <v>1407</v>
      </c>
      <c r="Q1064" s="15" t="s">
        <v>22807</v>
      </c>
      <c r="R1064" s="15" t="s">
        <v>10033</v>
      </c>
      <c r="S1064" s="15">
        <v>24797100</v>
      </c>
      <c r="T1064" s="15">
        <v>24797145</v>
      </c>
      <c r="U1064" s="15" t="s">
        <v>16139</v>
      </c>
      <c r="V1064" s="15" t="s">
        <v>360</v>
      </c>
      <c r="W1064" s="4"/>
      <c r="X1064" s="4" t="s">
        <v>41</v>
      </c>
      <c r="Y1064" s="4" t="s">
        <v>12169</v>
      </c>
      <c r="Z1064" s="4"/>
      <c r="AB1064" s="25"/>
      <c r="AC1064" s="25"/>
      <c r="AD1064" s="25"/>
    </row>
    <row r="1065" spans="1:30" x14ac:dyDescent="0.35">
      <c r="A1065" s="15" t="s">
        <v>9917</v>
      </c>
      <c r="B1065" s="15" t="s">
        <v>3249</v>
      </c>
      <c r="D1065" s="15" t="s">
        <v>840</v>
      </c>
      <c r="E1065" s="15" t="s">
        <v>9845</v>
      </c>
      <c r="F1065" s="15" t="s">
        <v>9846</v>
      </c>
      <c r="G1065" s="5" t="s">
        <v>231</v>
      </c>
      <c r="H1065" s="5" t="s">
        <v>7</v>
      </c>
      <c r="I1065" s="5" t="s">
        <v>44</v>
      </c>
      <c r="J1065" s="5" t="s">
        <v>12</v>
      </c>
      <c r="K1065" s="5" t="s">
        <v>8</v>
      </c>
      <c r="L1065" s="5" t="s">
        <v>12829</v>
      </c>
      <c r="M1065" s="15" t="s">
        <v>91</v>
      </c>
      <c r="N1065" s="15" t="s">
        <v>231</v>
      </c>
      <c r="O1065" s="15" t="s">
        <v>3023</v>
      </c>
      <c r="P1065" s="15" t="s">
        <v>9846</v>
      </c>
      <c r="Q1065" s="15" t="s">
        <v>22807</v>
      </c>
      <c r="R1065" s="15" t="s">
        <v>23234</v>
      </c>
      <c r="S1065" s="15">
        <v>24798470</v>
      </c>
      <c r="T1065" s="15">
        <v>24799162</v>
      </c>
      <c r="U1065" s="15" t="s">
        <v>16140</v>
      </c>
      <c r="V1065" s="15" t="s">
        <v>222</v>
      </c>
      <c r="W1065" s="4"/>
      <c r="X1065" s="4" t="s">
        <v>41</v>
      </c>
      <c r="Y1065" s="4" t="s">
        <v>10633</v>
      </c>
      <c r="Z1065" s="4"/>
      <c r="AB1065" s="25"/>
      <c r="AC1065" s="25"/>
      <c r="AD1065" s="25"/>
    </row>
    <row r="1066" spans="1:30" x14ac:dyDescent="0.35">
      <c r="A1066" s="15" t="s">
        <v>9918</v>
      </c>
      <c r="B1066" s="15" t="s">
        <v>9919</v>
      </c>
      <c r="D1066" s="15" t="s">
        <v>3071</v>
      </c>
      <c r="E1066" s="15" t="s">
        <v>9970</v>
      </c>
      <c r="F1066" s="15" t="s">
        <v>9971</v>
      </c>
      <c r="G1066" s="5" t="s">
        <v>231</v>
      </c>
      <c r="H1066" s="5" t="s">
        <v>16</v>
      </c>
      <c r="I1066" s="5" t="s">
        <v>44</v>
      </c>
      <c r="J1066" s="5" t="s">
        <v>12</v>
      </c>
      <c r="K1066" s="5" t="s">
        <v>17</v>
      </c>
      <c r="L1066" s="5" t="s">
        <v>12834</v>
      </c>
      <c r="M1066" s="15" t="s">
        <v>91</v>
      </c>
      <c r="N1066" s="15" t="s">
        <v>231</v>
      </c>
      <c r="O1066" s="15" t="s">
        <v>343</v>
      </c>
      <c r="P1066" s="15" t="s">
        <v>9971</v>
      </c>
      <c r="Q1066" s="15" t="s">
        <v>22807</v>
      </c>
      <c r="R1066" s="15" t="s">
        <v>9972</v>
      </c>
      <c r="S1066" s="15"/>
      <c r="T1066" s="15"/>
      <c r="U1066" s="15" t="s">
        <v>21981</v>
      </c>
      <c r="V1066" s="15" t="s">
        <v>23235</v>
      </c>
      <c r="W1066" s="4"/>
      <c r="X1066" s="4" t="s">
        <v>41</v>
      </c>
      <c r="Y1066" s="4" t="s">
        <v>7749</v>
      </c>
      <c r="Z1066" s="4"/>
      <c r="AB1066" s="25"/>
      <c r="AC1066" s="25"/>
      <c r="AD1066" s="25"/>
    </row>
    <row r="1067" spans="1:30" x14ac:dyDescent="0.35">
      <c r="A1067" s="15" t="s">
        <v>2858</v>
      </c>
      <c r="B1067" s="15" t="s">
        <v>1050</v>
      </c>
      <c r="D1067" s="15" t="s">
        <v>113</v>
      </c>
      <c r="E1067" s="15" t="s">
        <v>10100</v>
      </c>
      <c r="F1067" s="15" t="s">
        <v>453</v>
      </c>
      <c r="G1067" s="5" t="s">
        <v>231</v>
      </c>
      <c r="H1067" s="5" t="s">
        <v>7</v>
      </c>
      <c r="I1067" s="5" t="s">
        <v>44</v>
      </c>
      <c r="J1067" s="5" t="s">
        <v>12</v>
      </c>
      <c r="K1067" s="5" t="s">
        <v>8</v>
      </c>
      <c r="L1067" s="5" t="s">
        <v>12829</v>
      </c>
      <c r="M1067" s="15" t="s">
        <v>91</v>
      </c>
      <c r="N1067" s="15" t="s">
        <v>231</v>
      </c>
      <c r="O1067" s="15" t="s">
        <v>3023</v>
      </c>
      <c r="P1067" s="15" t="s">
        <v>10101</v>
      </c>
      <c r="Q1067" s="15" t="s">
        <v>22807</v>
      </c>
      <c r="R1067" s="15" t="s">
        <v>23236</v>
      </c>
      <c r="S1067" s="15">
        <v>24691353</v>
      </c>
      <c r="T1067" s="15">
        <v>24691353</v>
      </c>
      <c r="U1067" s="15" t="s">
        <v>16141</v>
      </c>
      <c r="V1067" s="15" t="s">
        <v>10102</v>
      </c>
      <c r="W1067" s="4"/>
      <c r="X1067" s="4" t="s">
        <v>41</v>
      </c>
      <c r="Y1067" s="4" t="s">
        <v>8334</v>
      </c>
      <c r="Z1067" s="4"/>
      <c r="AB1067" s="25"/>
      <c r="AC1067" s="25"/>
      <c r="AD1067" s="25"/>
    </row>
    <row r="1068" spans="1:30" x14ac:dyDescent="0.35">
      <c r="A1068" s="15" t="s">
        <v>2727</v>
      </c>
      <c r="B1068" s="15" t="s">
        <v>1139</v>
      </c>
      <c r="D1068" s="15" t="s">
        <v>7656</v>
      </c>
      <c r="E1068" s="15" t="s">
        <v>3072</v>
      </c>
      <c r="F1068" s="15" t="s">
        <v>550</v>
      </c>
      <c r="G1068" s="5" t="s">
        <v>15691</v>
      </c>
      <c r="H1068" s="5" t="s">
        <v>11</v>
      </c>
      <c r="I1068" s="5" t="s">
        <v>44</v>
      </c>
      <c r="J1068" s="5" t="s">
        <v>3</v>
      </c>
      <c r="K1068" s="5" t="s">
        <v>18</v>
      </c>
      <c r="L1068" s="5" t="s">
        <v>12778</v>
      </c>
      <c r="M1068" s="15" t="s">
        <v>91</v>
      </c>
      <c r="N1068" s="15" t="s">
        <v>92</v>
      </c>
      <c r="O1068" s="15" t="s">
        <v>22785</v>
      </c>
      <c r="P1068" s="15" t="s">
        <v>550</v>
      </c>
      <c r="Q1068" s="15" t="s">
        <v>22807</v>
      </c>
      <c r="R1068" s="15" t="s">
        <v>17683</v>
      </c>
      <c r="S1068" s="15">
        <v>63145256</v>
      </c>
      <c r="T1068" s="15">
        <v>63145256</v>
      </c>
      <c r="U1068" s="15" t="s">
        <v>14768</v>
      </c>
      <c r="V1068" s="15" t="s">
        <v>23237</v>
      </c>
      <c r="W1068" s="4"/>
      <c r="X1068" s="4" t="s">
        <v>41</v>
      </c>
      <c r="Y1068" s="4" t="s">
        <v>3073</v>
      </c>
      <c r="Z1068" s="4"/>
      <c r="AB1068" s="25"/>
      <c r="AC1068" s="25"/>
      <c r="AD1068" s="25"/>
    </row>
    <row r="1069" spans="1:30" x14ac:dyDescent="0.35">
      <c r="A1069" s="15" t="s">
        <v>9924</v>
      </c>
      <c r="B1069" s="15" t="s">
        <v>9925</v>
      </c>
      <c r="D1069" s="15" t="s">
        <v>669</v>
      </c>
      <c r="E1069" s="15" t="s">
        <v>8273</v>
      </c>
      <c r="F1069" s="15" t="s">
        <v>17318</v>
      </c>
      <c r="G1069" s="5" t="s">
        <v>15691</v>
      </c>
      <c r="H1069" s="5" t="s">
        <v>11</v>
      </c>
      <c r="I1069" s="5" t="s">
        <v>44</v>
      </c>
      <c r="J1069" s="5" t="s">
        <v>3</v>
      </c>
      <c r="K1069" s="5" t="s">
        <v>18</v>
      </c>
      <c r="L1069" s="5" t="s">
        <v>12778</v>
      </c>
      <c r="M1069" s="15" t="s">
        <v>91</v>
      </c>
      <c r="N1069" s="15" t="s">
        <v>92</v>
      </c>
      <c r="O1069" s="15" t="s">
        <v>22785</v>
      </c>
      <c r="P1069" s="15" t="s">
        <v>179</v>
      </c>
      <c r="Q1069" s="15" t="s">
        <v>22807</v>
      </c>
      <c r="R1069" s="15" t="s">
        <v>23238</v>
      </c>
      <c r="S1069" s="15">
        <v>60445151</v>
      </c>
      <c r="T1069" s="15"/>
      <c r="U1069" s="15" t="s">
        <v>16142</v>
      </c>
      <c r="V1069" s="15" t="s">
        <v>18728</v>
      </c>
      <c r="W1069" s="4"/>
      <c r="X1069" s="4" t="s">
        <v>41</v>
      </c>
      <c r="Y1069" s="4" t="s">
        <v>12502</v>
      </c>
      <c r="Z1069" s="4"/>
      <c r="AB1069" s="25"/>
      <c r="AC1069" s="25"/>
      <c r="AD1069" s="25"/>
    </row>
    <row r="1070" spans="1:30" x14ac:dyDescent="0.35">
      <c r="A1070" s="15" t="s">
        <v>9928</v>
      </c>
      <c r="B1070" s="15" t="s">
        <v>358</v>
      </c>
      <c r="D1070" s="15" t="s">
        <v>3074</v>
      </c>
      <c r="E1070" s="15" t="s">
        <v>3075</v>
      </c>
      <c r="F1070" s="15" t="s">
        <v>165</v>
      </c>
      <c r="G1070" s="5" t="s">
        <v>15691</v>
      </c>
      <c r="H1070" s="5" t="s">
        <v>11</v>
      </c>
      <c r="I1070" s="5" t="s">
        <v>44</v>
      </c>
      <c r="J1070" s="5" t="s">
        <v>3</v>
      </c>
      <c r="K1070" s="5" t="s">
        <v>18</v>
      </c>
      <c r="L1070" s="5" t="s">
        <v>12778</v>
      </c>
      <c r="M1070" s="15" t="s">
        <v>91</v>
      </c>
      <c r="N1070" s="15" t="s">
        <v>92</v>
      </c>
      <c r="O1070" s="15" t="s">
        <v>22785</v>
      </c>
      <c r="P1070" s="15" t="s">
        <v>165</v>
      </c>
      <c r="Q1070" s="15" t="s">
        <v>22807</v>
      </c>
      <c r="R1070" s="15" t="s">
        <v>20027</v>
      </c>
      <c r="S1070" s="15"/>
      <c r="T1070" s="15">
        <v>89244301</v>
      </c>
      <c r="U1070" s="15" t="s">
        <v>16143</v>
      </c>
      <c r="V1070" s="15" t="s">
        <v>23239</v>
      </c>
      <c r="W1070" s="4"/>
      <c r="X1070" s="4" t="s">
        <v>41</v>
      </c>
      <c r="Y1070" s="4" t="s">
        <v>3076</v>
      </c>
      <c r="Z1070" s="4"/>
      <c r="AB1070" s="25"/>
      <c r="AC1070" s="25"/>
      <c r="AD1070" s="25"/>
    </row>
    <row r="1071" spans="1:30" x14ac:dyDescent="0.35">
      <c r="A1071" s="15" t="s">
        <v>3146</v>
      </c>
      <c r="B1071" s="15" t="s">
        <v>2125</v>
      </c>
      <c r="D1071" s="15" t="s">
        <v>3078</v>
      </c>
      <c r="E1071" s="15" t="s">
        <v>3079</v>
      </c>
      <c r="F1071" s="15" t="s">
        <v>3080</v>
      </c>
      <c r="G1071" s="5" t="s">
        <v>231</v>
      </c>
      <c r="H1071" s="5" t="s">
        <v>7</v>
      </c>
      <c r="I1071" s="5" t="s">
        <v>44</v>
      </c>
      <c r="J1071" s="5" t="s">
        <v>3</v>
      </c>
      <c r="K1071" s="5" t="s">
        <v>18</v>
      </c>
      <c r="L1071" s="5" t="s">
        <v>12778</v>
      </c>
      <c r="M1071" s="15" t="s">
        <v>91</v>
      </c>
      <c r="N1071" s="15" t="s">
        <v>92</v>
      </c>
      <c r="O1071" s="15" t="s">
        <v>22785</v>
      </c>
      <c r="P1071" s="15" t="s">
        <v>3080</v>
      </c>
      <c r="Q1071" s="15" t="s">
        <v>22807</v>
      </c>
      <c r="R1071" s="15" t="s">
        <v>23240</v>
      </c>
      <c r="S1071" s="15">
        <v>24791950</v>
      </c>
      <c r="T1071" s="15">
        <v>24791950</v>
      </c>
      <c r="U1071" s="15" t="s">
        <v>16144</v>
      </c>
      <c r="V1071" s="15" t="s">
        <v>259</v>
      </c>
      <c r="W1071" s="4"/>
      <c r="X1071" s="4" t="s">
        <v>41</v>
      </c>
      <c r="Y1071" s="4" t="s">
        <v>3081</v>
      </c>
      <c r="Z1071" s="4"/>
      <c r="AB1071" s="25"/>
      <c r="AC1071" s="25"/>
      <c r="AD1071" s="25"/>
    </row>
    <row r="1072" spans="1:30" x14ac:dyDescent="0.35">
      <c r="A1072" s="15" t="s">
        <v>8258</v>
      </c>
      <c r="B1072" s="15" t="s">
        <v>3207</v>
      </c>
      <c r="D1072" s="15" t="s">
        <v>3082</v>
      </c>
      <c r="E1072" s="15" t="s">
        <v>3083</v>
      </c>
      <c r="F1072" s="15" t="s">
        <v>3084</v>
      </c>
      <c r="G1072" s="5" t="s">
        <v>231</v>
      </c>
      <c r="H1072" s="5" t="s">
        <v>8</v>
      </c>
      <c r="I1072" s="5" t="s">
        <v>44</v>
      </c>
      <c r="J1072" s="5" t="s">
        <v>12</v>
      </c>
      <c r="K1072" s="5" t="s">
        <v>16</v>
      </c>
      <c r="L1072" s="5" t="s">
        <v>12833</v>
      </c>
      <c r="M1072" s="15" t="s">
        <v>91</v>
      </c>
      <c r="N1072" s="15" t="s">
        <v>231</v>
      </c>
      <c r="O1072" s="15" t="s">
        <v>21796</v>
      </c>
      <c r="P1072" s="15" t="s">
        <v>3085</v>
      </c>
      <c r="Q1072" s="15" t="s">
        <v>22807</v>
      </c>
      <c r="R1072" s="15" t="s">
        <v>21982</v>
      </c>
      <c r="S1072" s="15">
        <v>24695305</v>
      </c>
      <c r="T1072" s="15">
        <v>24695049</v>
      </c>
      <c r="U1072" s="15" t="s">
        <v>17684</v>
      </c>
      <c r="V1072" s="15" t="s">
        <v>9915</v>
      </c>
      <c r="W1072" s="4"/>
      <c r="X1072" s="4" t="s">
        <v>41</v>
      </c>
      <c r="Y1072" s="4" t="s">
        <v>1283</v>
      </c>
      <c r="Z1072" s="4" t="s">
        <v>41</v>
      </c>
      <c r="AA1072" s="4" t="s">
        <v>1270</v>
      </c>
      <c r="AB1072" s="25"/>
      <c r="AC1072" s="25"/>
      <c r="AD1072" s="25"/>
    </row>
    <row r="1073" spans="1:30" x14ac:dyDescent="0.35">
      <c r="A1073" s="15" t="s">
        <v>9930</v>
      </c>
      <c r="B1073" s="15" t="s">
        <v>3286</v>
      </c>
      <c r="D1073" s="15" t="s">
        <v>2478</v>
      </c>
      <c r="E1073" s="15" t="s">
        <v>3086</v>
      </c>
      <c r="F1073" s="15" t="s">
        <v>3087</v>
      </c>
      <c r="G1073" s="5" t="s">
        <v>231</v>
      </c>
      <c r="H1073" s="5" t="s">
        <v>10</v>
      </c>
      <c r="I1073" s="5" t="s">
        <v>44</v>
      </c>
      <c r="J1073" s="5" t="s">
        <v>12</v>
      </c>
      <c r="K1073" s="5" t="s">
        <v>18</v>
      </c>
      <c r="L1073" s="5" t="s">
        <v>12835</v>
      </c>
      <c r="M1073" s="15" t="s">
        <v>91</v>
      </c>
      <c r="N1073" s="15" t="s">
        <v>231</v>
      </c>
      <c r="O1073" s="15" t="s">
        <v>277</v>
      </c>
      <c r="P1073" s="15" t="s">
        <v>3087</v>
      </c>
      <c r="Q1073" s="15" t="s">
        <v>22807</v>
      </c>
      <c r="R1073" s="15" t="s">
        <v>10164</v>
      </c>
      <c r="S1073" s="15">
        <v>24777930</v>
      </c>
      <c r="T1073" s="15">
        <v>24777930</v>
      </c>
      <c r="U1073" s="15" t="s">
        <v>16145</v>
      </c>
      <c r="V1073" s="15" t="s">
        <v>10165</v>
      </c>
      <c r="W1073" s="4"/>
      <c r="X1073" s="4" t="s">
        <v>41</v>
      </c>
      <c r="Y1073" s="4" t="s">
        <v>3088</v>
      </c>
      <c r="Z1073" s="4"/>
      <c r="AB1073" s="25"/>
      <c r="AC1073" s="25"/>
      <c r="AD1073" s="25"/>
    </row>
    <row r="1074" spans="1:30" x14ac:dyDescent="0.35">
      <c r="A1074" s="15" t="s">
        <v>9932</v>
      </c>
      <c r="B1074" s="15" t="s">
        <v>821</v>
      </c>
      <c r="D1074" s="15" t="s">
        <v>2453</v>
      </c>
      <c r="E1074" s="15" t="s">
        <v>3089</v>
      </c>
      <c r="F1074" s="15" t="s">
        <v>3090</v>
      </c>
      <c r="G1074" s="5" t="s">
        <v>231</v>
      </c>
      <c r="H1074" s="5" t="s">
        <v>8</v>
      </c>
      <c r="I1074" s="5" t="s">
        <v>44</v>
      </c>
      <c r="J1074" s="5" t="s">
        <v>12</v>
      </c>
      <c r="K1074" s="5" t="s">
        <v>16</v>
      </c>
      <c r="L1074" s="5" t="s">
        <v>12833</v>
      </c>
      <c r="M1074" s="15" t="s">
        <v>91</v>
      </c>
      <c r="N1074" s="15" t="s">
        <v>231</v>
      </c>
      <c r="O1074" s="15" t="s">
        <v>21796</v>
      </c>
      <c r="P1074" s="15" t="s">
        <v>3090</v>
      </c>
      <c r="Q1074" s="15" t="s">
        <v>22807</v>
      </c>
      <c r="R1074" s="15" t="s">
        <v>9998</v>
      </c>
      <c r="S1074" s="15">
        <v>24699191</v>
      </c>
      <c r="T1074" s="15">
        <v>24699191</v>
      </c>
      <c r="U1074" s="15" t="s">
        <v>14770</v>
      </c>
      <c r="V1074" s="15" t="s">
        <v>222</v>
      </c>
      <c r="W1074" s="4"/>
      <c r="X1074" s="4" t="s">
        <v>41</v>
      </c>
      <c r="Y1074" s="4" t="s">
        <v>3091</v>
      </c>
      <c r="Z1074" s="4"/>
      <c r="AB1074" s="25"/>
      <c r="AC1074" s="25"/>
      <c r="AD1074" s="25"/>
    </row>
    <row r="1075" spans="1:30" x14ac:dyDescent="0.35">
      <c r="A1075" s="15" t="s">
        <v>3209</v>
      </c>
      <c r="B1075" s="15" t="s">
        <v>3208</v>
      </c>
      <c r="D1075" s="15" t="s">
        <v>2569</v>
      </c>
      <c r="E1075" s="15" t="s">
        <v>3092</v>
      </c>
      <c r="F1075" s="15" t="s">
        <v>3002</v>
      </c>
      <c r="G1075" s="5" t="s">
        <v>231</v>
      </c>
      <c r="H1075" s="5" t="s">
        <v>8</v>
      </c>
      <c r="I1075" s="5" t="s">
        <v>44</v>
      </c>
      <c r="J1075" s="5" t="s">
        <v>12</v>
      </c>
      <c r="K1075" s="5" t="s">
        <v>18</v>
      </c>
      <c r="L1075" s="5" t="s">
        <v>12835</v>
      </c>
      <c r="M1075" s="15" t="s">
        <v>91</v>
      </c>
      <c r="N1075" s="15" t="s">
        <v>231</v>
      </c>
      <c r="O1075" s="15" t="s">
        <v>277</v>
      </c>
      <c r="P1075" s="15" t="s">
        <v>3002</v>
      </c>
      <c r="Q1075" s="15" t="s">
        <v>22807</v>
      </c>
      <c r="R1075" s="15" t="s">
        <v>18747</v>
      </c>
      <c r="S1075" s="15">
        <v>24695328</v>
      </c>
      <c r="T1075" s="15">
        <v>72984075</v>
      </c>
      <c r="U1075" s="15" t="s">
        <v>16146</v>
      </c>
      <c r="V1075" s="15" t="s">
        <v>10010</v>
      </c>
      <c r="W1075" s="4"/>
      <c r="X1075" s="4" t="s">
        <v>41</v>
      </c>
      <c r="Y1075" s="4" t="s">
        <v>3093</v>
      </c>
      <c r="Z1075" s="4"/>
      <c r="AB1075" s="25"/>
      <c r="AC1075" s="25"/>
      <c r="AD1075" s="25"/>
    </row>
    <row r="1076" spans="1:30" x14ac:dyDescent="0.35">
      <c r="A1076" s="15" t="s">
        <v>6641</v>
      </c>
      <c r="B1076" s="15" t="s">
        <v>7937</v>
      </c>
      <c r="D1076" s="15" t="s">
        <v>7103</v>
      </c>
      <c r="E1076" s="15" t="s">
        <v>3095</v>
      </c>
      <c r="F1076" s="15" t="s">
        <v>1266</v>
      </c>
      <c r="G1076" s="5" t="s">
        <v>231</v>
      </c>
      <c r="H1076" s="5" t="s">
        <v>8</v>
      </c>
      <c r="I1076" s="5" t="s">
        <v>44</v>
      </c>
      <c r="J1076" s="5" t="s">
        <v>12</v>
      </c>
      <c r="K1076" s="5" t="s">
        <v>16</v>
      </c>
      <c r="L1076" s="5" t="s">
        <v>12833</v>
      </c>
      <c r="M1076" s="15" t="s">
        <v>91</v>
      </c>
      <c r="N1076" s="15" t="s">
        <v>231</v>
      </c>
      <c r="O1076" s="15" t="s">
        <v>21796</v>
      </c>
      <c r="P1076" s="15" t="s">
        <v>1266</v>
      </c>
      <c r="Q1076" s="15" t="s">
        <v>22807</v>
      </c>
      <c r="R1076" s="15" t="s">
        <v>23241</v>
      </c>
      <c r="S1076" s="15">
        <v>72984072</v>
      </c>
      <c r="T1076" s="15"/>
      <c r="U1076" s="15" t="s">
        <v>14771</v>
      </c>
      <c r="V1076" s="15" t="s">
        <v>9965</v>
      </c>
      <c r="W1076" s="4"/>
      <c r="X1076" s="4" t="s">
        <v>41</v>
      </c>
      <c r="Y1076" s="4" t="s">
        <v>3096</v>
      </c>
      <c r="Z1076" s="4"/>
      <c r="AB1076" s="25"/>
      <c r="AC1076" s="25"/>
      <c r="AD1076" s="25"/>
    </row>
    <row r="1077" spans="1:30" x14ac:dyDescent="0.35">
      <c r="A1077" s="15" t="s">
        <v>9936</v>
      </c>
      <c r="B1077" s="15" t="s">
        <v>9937</v>
      </c>
      <c r="D1077" s="15" t="s">
        <v>2700</v>
      </c>
      <c r="E1077" s="15" t="s">
        <v>3097</v>
      </c>
      <c r="F1077" s="15" t="s">
        <v>3098</v>
      </c>
      <c r="G1077" s="5" t="s">
        <v>231</v>
      </c>
      <c r="H1077" s="5" t="s">
        <v>17</v>
      </c>
      <c r="I1077" s="5" t="s">
        <v>44</v>
      </c>
      <c r="J1077" s="5" t="s">
        <v>12</v>
      </c>
      <c r="K1077" s="5" t="s">
        <v>16</v>
      </c>
      <c r="L1077" s="5" t="s">
        <v>12833</v>
      </c>
      <c r="M1077" s="15" t="s">
        <v>91</v>
      </c>
      <c r="N1077" s="15" t="s">
        <v>231</v>
      </c>
      <c r="O1077" s="15" t="s">
        <v>21796</v>
      </c>
      <c r="P1077" s="15" t="s">
        <v>3098</v>
      </c>
      <c r="Q1077" s="15" t="s">
        <v>22807</v>
      </c>
      <c r="R1077" s="15" t="s">
        <v>20028</v>
      </c>
      <c r="S1077" s="15">
        <v>44057926</v>
      </c>
      <c r="T1077" s="15">
        <v>44057926</v>
      </c>
      <c r="U1077" s="15" t="s">
        <v>17685</v>
      </c>
      <c r="V1077" s="15" t="s">
        <v>484</v>
      </c>
      <c r="W1077" s="4"/>
      <c r="X1077" s="4" t="s">
        <v>41</v>
      </c>
      <c r="Y1077" s="4" t="s">
        <v>3099</v>
      </c>
      <c r="Z1077" s="4"/>
      <c r="AB1077" s="25"/>
      <c r="AC1077" s="25"/>
      <c r="AD1077" s="25"/>
    </row>
    <row r="1078" spans="1:30" x14ac:dyDescent="0.35">
      <c r="A1078" s="15" t="s">
        <v>8259</v>
      </c>
      <c r="B1078" s="15" t="s">
        <v>8260</v>
      </c>
      <c r="D1078" s="15" t="s">
        <v>2708</v>
      </c>
      <c r="E1078" s="15" t="s">
        <v>3100</v>
      </c>
      <c r="F1078" s="15" t="s">
        <v>1670</v>
      </c>
      <c r="G1078" s="5" t="s">
        <v>231</v>
      </c>
      <c r="H1078" s="5" t="s">
        <v>8</v>
      </c>
      <c r="I1078" s="5" t="s">
        <v>44</v>
      </c>
      <c r="J1078" s="5" t="s">
        <v>12</v>
      </c>
      <c r="K1078" s="5" t="s">
        <v>18</v>
      </c>
      <c r="L1078" s="5" t="s">
        <v>12835</v>
      </c>
      <c r="M1078" s="15" t="s">
        <v>91</v>
      </c>
      <c r="N1078" s="15" t="s">
        <v>231</v>
      </c>
      <c r="O1078" s="15" t="s">
        <v>277</v>
      </c>
      <c r="P1078" s="15" t="s">
        <v>1670</v>
      </c>
      <c r="Q1078" s="15" t="s">
        <v>22807</v>
      </c>
      <c r="R1078" s="15" t="s">
        <v>21279</v>
      </c>
      <c r="S1078" s="15">
        <v>24699547</v>
      </c>
      <c r="T1078" s="15">
        <v>24699547</v>
      </c>
      <c r="U1078" s="15" t="s">
        <v>16147</v>
      </c>
      <c r="V1078" s="15" t="s">
        <v>1168</v>
      </c>
      <c r="W1078" s="4"/>
      <c r="X1078" s="4" t="s">
        <v>41</v>
      </c>
      <c r="Y1078" s="4" t="s">
        <v>3101</v>
      </c>
      <c r="Z1078" s="4"/>
      <c r="AB1078" s="25"/>
      <c r="AC1078" s="25"/>
      <c r="AD1078" s="25"/>
    </row>
    <row r="1079" spans="1:30" x14ac:dyDescent="0.35">
      <c r="A1079" s="15" t="s">
        <v>8819</v>
      </c>
      <c r="B1079" s="15" t="s">
        <v>8820</v>
      </c>
      <c r="D1079" s="15" t="s">
        <v>2705</v>
      </c>
      <c r="E1079" s="15" t="s">
        <v>10134</v>
      </c>
      <c r="F1079" s="15" t="s">
        <v>10135</v>
      </c>
      <c r="G1079" s="5" t="s">
        <v>231</v>
      </c>
      <c r="H1079" s="5" t="s">
        <v>8</v>
      </c>
      <c r="I1079" s="5" t="s">
        <v>44</v>
      </c>
      <c r="J1079" s="5" t="s">
        <v>12</v>
      </c>
      <c r="K1079" s="5" t="s">
        <v>16</v>
      </c>
      <c r="L1079" s="5" t="s">
        <v>12833</v>
      </c>
      <c r="M1079" s="15" t="s">
        <v>91</v>
      </c>
      <c r="N1079" s="15" t="s">
        <v>231</v>
      </c>
      <c r="O1079" s="15" t="s">
        <v>21796</v>
      </c>
      <c r="P1079" s="15" t="s">
        <v>94</v>
      </c>
      <c r="Q1079" s="15" t="s">
        <v>22807</v>
      </c>
      <c r="R1079" s="15" t="s">
        <v>21280</v>
      </c>
      <c r="S1079" s="15">
        <v>24695038</v>
      </c>
      <c r="T1079" s="15"/>
      <c r="U1079" s="15" t="s">
        <v>21983</v>
      </c>
      <c r="V1079" s="15" t="s">
        <v>484</v>
      </c>
      <c r="W1079" s="4"/>
      <c r="X1079" s="4" t="s">
        <v>41</v>
      </c>
      <c r="Y1079" s="4" t="s">
        <v>9262</v>
      </c>
      <c r="Z1079" s="4"/>
      <c r="AB1079" s="25"/>
      <c r="AC1079" s="25"/>
      <c r="AD1079" s="25"/>
    </row>
    <row r="1080" spans="1:30" x14ac:dyDescent="0.35">
      <c r="A1080" s="15" t="s">
        <v>8261</v>
      </c>
      <c r="B1080" s="15" t="s">
        <v>8263</v>
      </c>
      <c r="D1080" s="15" t="s">
        <v>3102</v>
      </c>
      <c r="E1080" s="15" t="s">
        <v>9888</v>
      </c>
      <c r="F1080" s="15" t="s">
        <v>9889</v>
      </c>
      <c r="G1080" s="5" t="s">
        <v>231</v>
      </c>
      <c r="H1080" s="5" t="s">
        <v>17</v>
      </c>
      <c r="I1080" s="5" t="s">
        <v>44</v>
      </c>
      <c r="J1080" s="5" t="s">
        <v>12</v>
      </c>
      <c r="K1080" s="5" t="s">
        <v>16</v>
      </c>
      <c r="L1080" s="5" t="s">
        <v>12833</v>
      </c>
      <c r="M1080" s="15" t="s">
        <v>91</v>
      </c>
      <c r="N1080" s="15" t="s">
        <v>231</v>
      </c>
      <c r="O1080" s="15" t="s">
        <v>21796</v>
      </c>
      <c r="P1080" s="15" t="s">
        <v>9889</v>
      </c>
      <c r="Q1080" s="15" t="s">
        <v>22807</v>
      </c>
      <c r="R1080" s="15" t="s">
        <v>23242</v>
      </c>
      <c r="S1080" s="15">
        <v>44039441</v>
      </c>
      <c r="T1080" s="15">
        <v>24673035</v>
      </c>
      <c r="U1080" s="15" t="s">
        <v>17686</v>
      </c>
      <c r="V1080" s="15" t="s">
        <v>1492</v>
      </c>
      <c r="W1080" s="4"/>
      <c r="X1080" s="4"/>
      <c r="Y1080" s="4"/>
      <c r="Z1080" s="4"/>
      <c r="AB1080" s="25"/>
      <c r="AC1080" s="25"/>
      <c r="AD1080" s="25"/>
    </row>
    <row r="1081" spans="1:30" x14ac:dyDescent="0.35">
      <c r="A1081" s="15" t="s">
        <v>9941</v>
      </c>
      <c r="B1081" s="15" t="s">
        <v>9942</v>
      </c>
      <c r="D1081" s="15" t="s">
        <v>2311</v>
      </c>
      <c r="E1081" s="15" t="s">
        <v>9955</v>
      </c>
      <c r="F1081" s="15" t="s">
        <v>43</v>
      </c>
      <c r="G1081" s="5" t="s">
        <v>231</v>
      </c>
      <c r="H1081" s="5" t="s">
        <v>17</v>
      </c>
      <c r="I1081" s="5" t="s">
        <v>44</v>
      </c>
      <c r="J1081" s="5" t="s">
        <v>12</v>
      </c>
      <c r="K1081" s="5" t="s">
        <v>18</v>
      </c>
      <c r="L1081" s="5" t="s">
        <v>12835</v>
      </c>
      <c r="M1081" s="15" t="s">
        <v>91</v>
      </c>
      <c r="N1081" s="15" t="s">
        <v>231</v>
      </c>
      <c r="O1081" s="15" t="s">
        <v>277</v>
      </c>
      <c r="P1081" s="15" t="s">
        <v>43</v>
      </c>
      <c r="Q1081" s="15" t="s">
        <v>22807</v>
      </c>
      <c r="R1081" s="15" t="s">
        <v>9956</v>
      </c>
      <c r="S1081" s="15">
        <v>72984054</v>
      </c>
      <c r="T1081" s="15">
        <v>72984054</v>
      </c>
      <c r="U1081" s="15" t="s">
        <v>16148</v>
      </c>
      <c r="V1081" s="15" t="s">
        <v>9957</v>
      </c>
      <c r="W1081" s="4"/>
      <c r="X1081" s="4"/>
      <c r="Y1081" s="4"/>
      <c r="Z1081" s="4"/>
      <c r="AB1081" s="25"/>
      <c r="AC1081" s="25"/>
      <c r="AD1081" s="25"/>
    </row>
    <row r="1082" spans="1:30" x14ac:dyDescent="0.35">
      <c r="A1082" s="15" t="s">
        <v>3100</v>
      </c>
      <c r="B1082" s="15" t="s">
        <v>2708</v>
      </c>
      <c r="D1082" s="15" t="s">
        <v>3103</v>
      </c>
      <c r="E1082" s="15" t="s">
        <v>9976</v>
      </c>
      <c r="F1082" s="15" t="s">
        <v>3104</v>
      </c>
      <c r="G1082" s="5" t="s">
        <v>231</v>
      </c>
      <c r="H1082" s="5" t="s">
        <v>17</v>
      </c>
      <c r="I1082" s="5" t="s">
        <v>44</v>
      </c>
      <c r="J1082" s="5" t="s">
        <v>12</v>
      </c>
      <c r="K1082" s="5" t="s">
        <v>16</v>
      </c>
      <c r="L1082" s="5" t="s">
        <v>12833</v>
      </c>
      <c r="M1082" s="15" t="s">
        <v>91</v>
      </c>
      <c r="N1082" s="15" t="s">
        <v>231</v>
      </c>
      <c r="O1082" s="15" t="s">
        <v>21796</v>
      </c>
      <c r="P1082" s="15" t="s">
        <v>3104</v>
      </c>
      <c r="Q1082" s="15" t="s">
        <v>22807</v>
      </c>
      <c r="R1082" s="15" t="s">
        <v>23243</v>
      </c>
      <c r="S1082" s="15">
        <v>71158915</v>
      </c>
      <c r="T1082" s="15"/>
      <c r="U1082" s="15" t="s">
        <v>16149</v>
      </c>
      <c r="V1082" s="15" t="s">
        <v>293</v>
      </c>
      <c r="W1082" s="4"/>
      <c r="X1082" s="4" t="s">
        <v>41</v>
      </c>
      <c r="Y1082" s="4" t="s">
        <v>7802</v>
      </c>
      <c r="Z1082" s="4"/>
      <c r="AB1082" s="25"/>
      <c r="AC1082" s="25"/>
      <c r="AD1082" s="25"/>
    </row>
    <row r="1083" spans="1:30" x14ac:dyDescent="0.35">
      <c r="A1083" s="15" t="s">
        <v>9944</v>
      </c>
      <c r="B1083" s="15" t="s">
        <v>3205</v>
      </c>
      <c r="D1083" s="15" t="s">
        <v>3105</v>
      </c>
      <c r="E1083" s="15" t="s">
        <v>3106</v>
      </c>
      <c r="F1083" s="15" t="s">
        <v>3107</v>
      </c>
      <c r="G1083" s="5" t="s">
        <v>231</v>
      </c>
      <c r="H1083" s="5" t="s">
        <v>8</v>
      </c>
      <c r="I1083" s="5" t="s">
        <v>44</v>
      </c>
      <c r="J1083" s="5" t="s">
        <v>12</v>
      </c>
      <c r="K1083" s="5" t="s">
        <v>16</v>
      </c>
      <c r="L1083" s="5" t="s">
        <v>12833</v>
      </c>
      <c r="M1083" s="15" t="s">
        <v>91</v>
      </c>
      <c r="N1083" s="15" t="s">
        <v>231</v>
      </c>
      <c r="O1083" s="15" t="s">
        <v>21796</v>
      </c>
      <c r="P1083" s="15" t="s">
        <v>3107</v>
      </c>
      <c r="Q1083" s="15" t="s">
        <v>22807</v>
      </c>
      <c r="R1083" s="15" t="s">
        <v>20029</v>
      </c>
      <c r="S1083" s="15">
        <v>73007108</v>
      </c>
      <c r="T1083" s="15"/>
      <c r="U1083" s="15" t="s">
        <v>20030</v>
      </c>
      <c r="V1083" s="15" t="s">
        <v>222</v>
      </c>
      <c r="W1083" s="4"/>
      <c r="X1083" s="4" t="s">
        <v>41</v>
      </c>
      <c r="Y1083" s="4" t="s">
        <v>3108</v>
      </c>
      <c r="Z1083" s="4"/>
      <c r="AB1083" s="25"/>
      <c r="AC1083" s="25"/>
      <c r="AD1083" s="25"/>
    </row>
    <row r="1084" spans="1:30" x14ac:dyDescent="0.35">
      <c r="A1084" s="15" t="s">
        <v>9945</v>
      </c>
      <c r="B1084" s="15" t="s">
        <v>8636</v>
      </c>
      <c r="D1084" s="15" t="s">
        <v>3110</v>
      </c>
      <c r="E1084" s="15" t="s">
        <v>3111</v>
      </c>
      <c r="F1084" s="15" t="s">
        <v>3112</v>
      </c>
      <c r="G1084" s="5" t="s">
        <v>231</v>
      </c>
      <c r="H1084" s="5" t="s">
        <v>8</v>
      </c>
      <c r="I1084" s="5" t="s">
        <v>44</v>
      </c>
      <c r="J1084" s="5" t="s">
        <v>12</v>
      </c>
      <c r="K1084" s="5" t="s">
        <v>16</v>
      </c>
      <c r="L1084" s="5" t="s">
        <v>12833</v>
      </c>
      <c r="M1084" s="15" t="s">
        <v>91</v>
      </c>
      <c r="N1084" s="15" t="s">
        <v>231</v>
      </c>
      <c r="O1084" s="15" t="s">
        <v>21796</v>
      </c>
      <c r="P1084" s="15" t="s">
        <v>150</v>
      </c>
      <c r="Q1084" s="15" t="s">
        <v>22807</v>
      </c>
      <c r="R1084" s="15" t="s">
        <v>23244</v>
      </c>
      <c r="S1084" s="15">
        <v>71110369</v>
      </c>
      <c r="T1084" s="15"/>
      <c r="U1084" s="15" t="s">
        <v>14772</v>
      </c>
      <c r="V1084" s="15" t="s">
        <v>1294</v>
      </c>
      <c r="W1084" s="4"/>
      <c r="X1084" s="4" t="s">
        <v>41</v>
      </c>
      <c r="Y1084" s="4" t="s">
        <v>3113</v>
      </c>
      <c r="Z1084" s="4"/>
      <c r="AB1084" s="25"/>
      <c r="AC1084" s="25"/>
      <c r="AD1084" s="25"/>
    </row>
    <row r="1085" spans="1:30" x14ac:dyDescent="0.35">
      <c r="A1085" s="15" t="s">
        <v>9946</v>
      </c>
      <c r="B1085" s="15" t="s">
        <v>8755</v>
      </c>
      <c r="D1085" s="15" t="s">
        <v>3114</v>
      </c>
      <c r="E1085" s="15" t="s">
        <v>9997</v>
      </c>
      <c r="F1085" s="15" t="s">
        <v>3115</v>
      </c>
      <c r="G1085" s="5" t="s">
        <v>231</v>
      </c>
      <c r="H1085" s="5" t="s">
        <v>10</v>
      </c>
      <c r="I1085" s="5" t="s">
        <v>44</v>
      </c>
      <c r="J1085" s="5" t="s">
        <v>12</v>
      </c>
      <c r="K1085" s="5" t="s">
        <v>18</v>
      </c>
      <c r="L1085" s="5" t="s">
        <v>12835</v>
      </c>
      <c r="M1085" s="15" t="s">
        <v>91</v>
      </c>
      <c r="N1085" s="15" t="s">
        <v>231</v>
      </c>
      <c r="O1085" s="15" t="s">
        <v>277</v>
      </c>
      <c r="P1085" s="15" t="s">
        <v>3115</v>
      </c>
      <c r="Q1085" s="15" t="s">
        <v>22807</v>
      </c>
      <c r="R1085" s="15" t="s">
        <v>23245</v>
      </c>
      <c r="S1085" s="15">
        <v>44117719</v>
      </c>
      <c r="T1085" s="15">
        <v>44117719</v>
      </c>
      <c r="U1085" s="15" t="s">
        <v>14773</v>
      </c>
      <c r="V1085" s="15" t="s">
        <v>3045</v>
      </c>
      <c r="W1085" s="4"/>
      <c r="X1085" s="4" t="s">
        <v>41</v>
      </c>
      <c r="Y1085" s="4" t="s">
        <v>7892</v>
      </c>
      <c r="Z1085" s="4"/>
      <c r="AB1085" s="25"/>
      <c r="AC1085" s="25"/>
      <c r="AD1085" s="25"/>
    </row>
    <row r="1086" spans="1:30" x14ac:dyDescent="0.35">
      <c r="A1086" s="15" t="s">
        <v>3184</v>
      </c>
      <c r="B1086" s="15" t="s">
        <v>7910</v>
      </c>
      <c r="D1086" s="15" t="s">
        <v>8746</v>
      </c>
      <c r="E1086" s="15" t="s">
        <v>10120</v>
      </c>
      <c r="F1086" s="15" t="s">
        <v>1597</v>
      </c>
      <c r="G1086" s="5" t="s">
        <v>231</v>
      </c>
      <c r="H1086" s="5" t="s">
        <v>8</v>
      </c>
      <c r="I1086" s="5" t="s">
        <v>44</v>
      </c>
      <c r="J1086" s="5" t="s">
        <v>12</v>
      </c>
      <c r="K1086" s="5" t="s">
        <v>18</v>
      </c>
      <c r="L1086" s="5" t="s">
        <v>12835</v>
      </c>
      <c r="M1086" s="15" t="s">
        <v>91</v>
      </c>
      <c r="N1086" s="15" t="s">
        <v>231</v>
      </c>
      <c r="O1086" s="15" t="s">
        <v>277</v>
      </c>
      <c r="P1086" s="15" t="s">
        <v>1597</v>
      </c>
      <c r="Q1086" s="15" t="s">
        <v>22807</v>
      </c>
      <c r="R1086" s="15" t="s">
        <v>18730</v>
      </c>
      <c r="S1086" s="15">
        <v>24695032</v>
      </c>
      <c r="T1086" s="15">
        <v>73006533</v>
      </c>
      <c r="U1086" s="15" t="s">
        <v>16151</v>
      </c>
      <c r="V1086" s="15" t="s">
        <v>5049</v>
      </c>
      <c r="W1086" s="4"/>
      <c r="X1086" s="4" t="s">
        <v>41</v>
      </c>
      <c r="Y1086" s="4" t="s">
        <v>13933</v>
      </c>
      <c r="Z1086" s="4"/>
      <c r="AB1086" s="25"/>
      <c r="AC1086" s="25"/>
      <c r="AD1086" s="25"/>
    </row>
    <row r="1087" spans="1:30" x14ac:dyDescent="0.35">
      <c r="A1087" s="15" t="s">
        <v>9948</v>
      </c>
      <c r="B1087" s="15" t="s">
        <v>1865</v>
      </c>
      <c r="D1087" s="15" t="s">
        <v>3116</v>
      </c>
      <c r="E1087" s="15" t="s">
        <v>10036</v>
      </c>
      <c r="F1087" s="15" t="s">
        <v>197</v>
      </c>
      <c r="G1087" s="5" t="s">
        <v>231</v>
      </c>
      <c r="H1087" s="5" t="s">
        <v>8</v>
      </c>
      <c r="I1087" s="5" t="s">
        <v>44</v>
      </c>
      <c r="J1087" s="5" t="s">
        <v>12</v>
      </c>
      <c r="K1087" s="5" t="s">
        <v>16</v>
      </c>
      <c r="L1087" s="5" t="s">
        <v>12833</v>
      </c>
      <c r="M1087" s="15" t="s">
        <v>91</v>
      </c>
      <c r="N1087" s="15" t="s">
        <v>231</v>
      </c>
      <c r="O1087" s="15" t="s">
        <v>21796</v>
      </c>
      <c r="P1087" s="15" t="s">
        <v>197</v>
      </c>
      <c r="Q1087" s="15" t="s">
        <v>22807</v>
      </c>
      <c r="R1087" s="15" t="s">
        <v>23246</v>
      </c>
      <c r="S1087" s="15">
        <v>72984060</v>
      </c>
      <c r="T1087" s="15"/>
      <c r="U1087" s="15" t="s">
        <v>16152</v>
      </c>
      <c r="V1087" s="15" t="s">
        <v>360</v>
      </c>
      <c r="W1087" s="4"/>
      <c r="X1087" s="4" t="s">
        <v>41</v>
      </c>
      <c r="Y1087" s="4" t="s">
        <v>17143</v>
      </c>
      <c r="Z1087" s="4"/>
      <c r="AB1087" s="25"/>
      <c r="AC1087" s="25"/>
      <c r="AD1087" s="25"/>
    </row>
    <row r="1088" spans="1:30" x14ac:dyDescent="0.35">
      <c r="A1088" s="15" t="s">
        <v>9950</v>
      </c>
      <c r="B1088" s="15" t="s">
        <v>2835</v>
      </c>
      <c r="D1088" s="15" t="s">
        <v>8276</v>
      </c>
      <c r="E1088" s="15" t="s">
        <v>8274</v>
      </c>
      <c r="F1088" s="15" t="s">
        <v>8275</v>
      </c>
      <c r="G1088" s="5" t="s">
        <v>231</v>
      </c>
      <c r="H1088" s="5" t="s">
        <v>8</v>
      </c>
      <c r="I1088" s="5" t="s">
        <v>44</v>
      </c>
      <c r="J1088" s="5" t="s">
        <v>12</v>
      </c>
      <c r="K1088" s="5" t="s">
        <v>16</v>
      </c>
      <c r="L1088" s="5" t="s">
        <v>12833</v>
      </c>
      <c r="M1088" s="15" t="s">
        <v>91</v>
      </c>
      <c r="N1088" s="15" t="s">
        <v>231</v>
      </c>
      <c r="O1088" s="15" t="s">
        <v>21796</v>
      </c>
      <c r="P1088" s="15" t="s">
        <v>1534</v>
      </c>
      <c r="Q1088" s="15" t="s">
        <v>22807</v>
      </c>
      <c r="R1088" s="15" t="s">
        <v>23247</v>
      </c>
      <c r="S1088" s="15">
        <v>72984074</v>
      </c>
      <c r="T1088" s="15"/>
      <c r="U1088" s="15" t="s">
        <v>21984</v>
      </c>
      <c r="V1088" s="15" t="s">
        <v>10125</v>
      </c>
      <c r="W1088" s="4"/>
      <c r="X1088" s="4"/>
      <c r="Y1088" s="4"/>
      <c r="Z1088" s="4"/>
      <c r="AB1088" s="25"/>
      <c r="AC1088" s="25"/>
      <c r="AD1088" s="25"/>
    </row>
    <row r="1089" spans="1:30" x14ac:dyDescent="0.35">
      <c r="A1089" s="15" t="s">
        <v>9953</v>
      </c>
      <c r="B1089" s="15" t="s">
        <v>2704</v>
      </c>
      <c r="D1089" s="15" t="s">
        <v>3118</v>
      </c>
      <c r="E1089" s="15" t="s">
        <v>10091</v>
      </c>
      <c r="F1089" s="15" t="s">
        <v>10074</v>
      </c>
      <c r="G1089" s="5" t="s">
        <v>231</v>
      </c>
      <c r="H1089" s="5" t="s">
        <v>17</v>
      </c>
      <c r="I1089" s="5" t="s">
        <v>44</v>
      </c>
      <c r="J1089" s="5" t="s">
        <v>12</v>
      </c>
      <c r="K1089" s="5" t="s">
        <v>16</v>
      </c>
      <c r="L1089" s="5" t="s">
        <v>12833</v>
      </c>
      <c r="M1089" s="15" t="s">
        <v>91</v>
      </c>
      <c r="N1089" s="15" t="s">
        <v>231</v>
      </c>
      <c r="O1089" s="15" t="s">
        <v>21796</v>
      </c>
      <c r="P1089" s="15" t="s">
        <v>550</v>
      </c>
      <c r="Q1089" s="15" t="s">
        <v>22807</v>
      </c>
      <c r="R1089" s="15" t="s">
        <v>18737</v>
      </c>
      <c r="S1089" s="15">
        <v>73003758</v>
      </c>
      <c r="T1089" s="15">
        <v>24673035</v>
      </c>
      <c r="U1089" s="15" t="s">
        <v>14774</v>
      </c>
      <c r="V1089" s="15" t="s">
        <v>10092</v>
      </c>
      <c r="W1089" s="4"/>
      <c r="X1089" s="4" t="s">
        <v>41</v>
      </c>
      <c r="Y1089" s="4" t="s">
        <v>7952</v>
      </c>
      <c r="Z1089" s="4"/>
      <c r="AB1089" s="25"/>
      <c r="AC1089" s="25"/>
      <c r="AD1089" s="25"/>
    </row>
    <row r="1090" spans="1:30" x14ac:dyDescent="0.35">
      <c r="A1090" s="15" t="s">
        <v>2729</v>
      </c>
      <c r="B1090" s="15" t="s">
        <v>910</v>
      </c>
      <c r="D1090" s="15" t="s">
        <v>1901</v>
      </c>
      <c r="E1090" s="15" t="s">
        <v>8272</v>
      </c>
      <c r="F1090" s="15" t="s">
        <v>748</v>
      </c>
      <c r="G1090" s="5" t="s">
        <v>231</v>
      </c>
      <c r="H1090" s="5" t="s">
        <v>17</v>
      </c>
      <c r="I1090" s="5" t="s">
        <v>44</v>
      </c>
      <c r="J1090" s="5" t="s">
        <v>12</v>
      </c>
      <c r="K1090" s="5" t="s">
        <v>18</v>
      </c>
      <c r="L1090" s="5" t="s">
        <v>12835</v>
      </c>
      <c r="M1090" s="15" t="s">
        <v>91</v>
      </c>
      <c r="N1090" s="15" t="s">
        <v>231</v>
      </c>
      <c r="O1090" s="15" t="s">
        <v>277</v>
      </c>
      <c r="P1090" s="15" t="s">
        <v>748</v>
      </c>
      <c r="Q1090" s="15" t="s">
        <v>22807</v>
      </c>
      <c r="R1090" s="15" t="s">
        <v>23248</v>
      </c>
      <c r="S1090" s="15">
        <v>72984065</v>
      </c>
      <c r="T1090" s="15"/>
      <c r="U1090" s="15" t="s">
        <v>14775</v>
      </c>
      <c r="V1090" s="15" t="s">
        <v>10111</v>
      </c>
      <c r="W1090" s="4"/>
      <c r="X1090" s="4" t="s">
        <v>41</v>
      </c>
      <c r="Y1090" s="4" t="s">
        <v>8121</v>
      </c>
      <c r="Z1090" s="4"/>
      <c r="AB1090" s="25"/>
      <c r="AC1090" s="25"/>
      <c r="AD1090" s="25"/>
    </row>
    <row r="1091" spans="1:30" x14ac:dyDescent="0.35">
      <c r="A1091" s="15" t="s">
        <v>2833</v>
      </c>
      <c r="B1091" s="15" t="s">
        <v>2832</v>
      </c>
      <c r="D1091" s="15" t="s">
        <v>7842</v>
      </c>
      <c r="E1091" s="15" t="s">
        <v>3119</v>
      </c>
      <c r="F1091" s="15" t="s">
        <v>3120</v>
      </c>
      <c r="G1091" s="5" t="s">
        <v>231</v>
      </c>
      <c r="H1091" s="5" t="s">
        <v>8</v>
      </c>
      <c r="I1091" s="5" t="s">
        <v>44</v>
      </c>
      <c r="J1091" s="5" t="s">
        <v>12</v>
      </c>
      <c r="K1091" s="5" t="s">
        <v>16</v>
      </c>
      <c r="L1091" s="5" t="s">
        <v>12833</v>
      </c>
      <c r="M1091" s="15" t="s">
        <v>91</v>
      </c>
      <c r="N1091" s="15" t="s">
        <v>231</v>
      </c>
      <c r="O1091" s="15" t="s">
        <v>21796</v>
      </c>
      <c r="P1091" s="15" t="s">
        <v>688</v>
      </c>
      <c r="Q1091" s="15" t="s">
        <v>22807</v>
      </c>
      <c r="R1091" s="15" t="s">
        <v>19387</v>
      </c>
      <c r="S1091" s="15">
        <v>73003869</v>
      </c>
      <c r="T1091" s="15"/>
      <c r="U1091" s="15" t="s">
        <v>20032</v>
      </c>
      <c r="V1091" s="15" t="s">
        <v>3121</v>
      </c>
      <c r="W1091" s="4"/>
      <c r="X1091" s="4" t="s">
        <v>41</v>
      </c>
      <c r="Y1091" s="4" t="s">
        <v>3122</v>
      </c>
      <c r="Z1091" s="4"/>
      <c r="AB1091" s="25"/>
      <c r="AC1091" s="25"/>
      <c r="AD1091" s="25"/>
    </row>
    <row r="1092" spans="1:30" x14ac:dyDescent="0.35">
      <c r="A1092" s="15" t="s">
        <v>9955</v>
      </c>
      <c r="B1092" s="15" t="s">
        <v>2311</v>
      </c>
      <c r="D1092" s="15" t="s">
        <v>1912</v>
      </c>
      <c r="E1092" s="15" t="s">
        <v>10066</v>
      </c>
      <c r="F1092" s="15" t="s">
        <v>10067</v>
      </c>
      <c r="G1092" s="5" t="s">
        <v>231</v>
      </c>
      <c r="H1092" s="5" t="s">
        <v>17</v>
      </c>
      <c r="I1092" s="5" t="s">
        <v>44</v>
      </c>
      <c r="J1092" s="5" t="s">
        <v>12</v>
      </c>
      <c r="K1092" s="5" t="s">
        <v>18</v>
      </c>
      <c r="L1092" s="5" t="s">
        <v>12835</v>
      </c>
      <c r="M1092" s="15" t="s">
        <v>91</v>
      </c>
      <c r="N1092" s="15" t="s">
        <v>231</v>
      </c>
      <c r="O1092" s="15" t="s">
        <v>277</v>
      </c>
      <c r="P1092" s="15" t="s">
        <v>10067</v>
      </c>
      <c r="Q1092" s="15" t="s">
        <v>22807</v>
      </c>
      <c r="R1092" s="15" t="s">
        <v>10068</v>
      </c>
      <c r="S1092" s="15">
        <v>44039444</v>
      </c>
      <c r="T1092" s="15">
        <v>86797517</v>
      </c>
      <c r="U1092" s="15" t="s">
        <v>16153</v>
      </c>
      <c r="V1092" s="15" t="s">
        <v>17688</v>
      </c>
      <c r="W1092" s="4"/>
      <c r="X1092" s="4"/>
      <c r="Y1092" s="4"/>
      <c r="Z1092" s="4"/>
      <c r="AB1092" s="25"/>
      <c r="AC1092" s="25"/>
      <c r="AD1092" s="25"/>
    </row>
    <row r="1093" spans="1:30" x14ac:dyDescent="0.35">
      <c r="A1093" s="15" t="s">
        <v>3197</v>
      </c>
      <c r="B1093" s="15" t="s">
        <v>7821</v>
      </c>
      <c r="D1093" s="15" t="s">
        <v>1984</v>
      </c>
      <c r="E1093" s="15" t="s">
        <v>3124</v>
      </c>
      <c r="F1093" s="15" t="s">
        <v>1491</v>
      </c>
      <c r="G1093" s="5" t="s">
        <v>231</v>
      </c>
      <c r="H1093" s="5" t="s">
        <v>8</v>
      </c>
      <c r="I1093" s="5" t="s">
        <v>44</v>
      </c>
      <c r="J1093" s="5" t="s">
        <v>12</v>
      </c>
      <c r="K1093" s="5" t="s">
        <v>18</v>
      </c>
      <c r="L1093" s="5" t="s">
        <v>12835</v>
      </c>
      <c r="M1093" s="15" t="s">
        <v>91</v>
      </c>
      <c r="N1093" s="15" t="s">
        <v>231</v>
      </c>
      <c r="O1093" s="15" t="s">
        <v>277</v>
      </c>
      <c r="P1093" s="15" t="s">
        <v>1491</v>
      </c>
      <c r="Q1093" s="15" t="s">
        <v>22807</v>
      </c>
      <c r="R1093" s="15" t="s">
        <v>21985</v>
      </c>
      <c r="S1093" s="15">
        <v>24695635</v>
      </c>
      <c r="T1093" s="15">
        <v>24695635</v>
      </c>
      <c r="U1093" s="15" t="s">
        <v>14776</v>
      </c>
      <c r="V1093" s="15" t="s">
        <v>18732</v>
      </c>
      <c r="W1093" s="4"/>
      <c r="X1093" s="4" t="s">
        <v>41</v>
      </c>
      <c r="Y1093" s="4" t="s">
        <v>3125</v>
      </c>
      <c r="Z1093" s="4"/>
      <c r="AB1093" s="25"/>
      <c r="AC1093" s="25"/>
      <c r="AD1093" s="25"/>
    </row>
    <row r="1094" spans="1:30" x14ac:dyDescent="0.35">
      <c r="A1094" s="15" t="s">
        <v>2906</v>
      </c>
      <c r="B1094" s="15" t="s">
        <v>1035</v>
      </c>
      <c r="D1094" s="15" t="s">
        <v>1991</v>
      </c>
      <c r="E1094" s="15" t="s">
        <v>3126</v>
      </c>
      <c r="F1094" s="15" t="s">
        <v>3127</v>
      </c>
      <c r="G1094" s="5" t="s">
        <v>21775</v>
      </c>
      <c r="H1094" s="5" t="s">
        <v>8</v>
      </c>
      <c r="I1094" s="5" t="s">
        <v>95</v>
      </c>
      <c r="J1094" s="5" t="s">
        <v>6</v>
      </c>
      <c r="K1094" s="5" t="s">
        <v>4</v>
      </c>
      <c r="L1094" s="5" t="s">
        <v>13099</v>
      </c>
      <c r="M1094" s="15" t="s">
        <v>21775</v>
      </c>
      <c r="N1094" s="15" t="s">
        <v>3128</v>
      </c>
      <c r="O1094" s="15" t="s">
        <v>21986</v>
      </c>
      <c r="P1094" s="15" t="s">
        <v>3129</v>
      </c>
      <c r="Q1094" s="15" t="s">
        <v>22807</v>
      </c>
      <c r="R1094" s="15" t="s">
        <v>21281</v>
      </c>
      <c r="S1094" s="15">
        <v>22001628</v>
      </c>
      <c r="T1094" s="15"/>
      <c r="U1094" s="15" t="s">
        <v>16154</v>
      </c>
      <c r="V1094" s="15" t="s">
        <v>14778</v>
      </c>
      <c r="W1094" s="4"/>
      <c r="X1094" s="4" t="s">
        <v>41</v>
      </c>
      <c r="Y1094" s="4" t="s">
        <v>3130</v>
      </c>
      <c r="Z1094" s="4"/>
      <c r="AB1094" s="25"/>
      <c r="AC1094" s="25"/>
      <c r="AD1094" s="25"/>
    </row>
    <row r="1095" spans="1:30" x14ac:dyDescent="0.35">
      <c r="A1095" s="15" t="s">
        <v>9960</v>
      </c>
      <c r="B1095" s="15" t="s">
        <v>810</v>
      </c>
      <c r="D1095" s="15" t="s">
        <v>2019</v>
      </c>
      <c r="E1095" s="15" t="s">
        <v>10166</v>
      </c>
      <c r="F1095" s="15" t="s">
        <v>3131</v>
      </c>
      <c r="G1095" s="5" t="s">
        <v>231</v>
      </c>
      <c r="H1095" s="5" t="s">
        <v>17</v>
      </c>
      <c r="I1095" s="5" t="s">
        <v>44</v>
      </c>
      <c r="J1095" s="5" t="s">
        <v>12</v>
      </c>
      <c r="K1095" s="5" t="s">
        <v>16</v>
      </c>
      <c r="L1095" s="5" t="s">
        <v>12833</v>
      </c>
      <c r="M1095" s="15" t="s">
        <v>91</v>
      </c>
      <c r="N1095" s="15" t="s">
        <v>231</v>
      </c>
      <c r="O1095" s="15" t="s">
        <v>21796</v>
      </c>
      <c r="P1095" s="15" t="s">
        <v>3131</v>
      </c>
      <c r="Q1095" s="15" t="s">
        <v>22807</v>
      </c>
      <c r="R1095" s="15" t="s">
        <v>19399</v>
      </c>
      <c r="S1095" s="15">
        <v>24673035</v>
      </c>
      <c r="T1095" s="15">
        <v>24673035</v>
      </c>
      <c r="U1095" s="15" t="s">
        <v>17689</v>
      </c>
      <c r="V1095" s="15" t="s">
        <v>10167</v>
      </c>
      <c r="W1095" s="4"/>
      <c r="X1095" s="4"/>
      <c r="Y1095" s="4"/>
      <c r="Z1095" s="4"/>
      <c r="AB1095" s="25"/>
      <c r="AC1095" s="25"/>
      <c r="AD1095" s="25"/>
    </row>
    <row r="1096" spans="1:30" x14ac:dyDescent="0.35">
      <c r="A1096" s="15" t="s">
        <v>9962</v>
      </c>
      <c r="B1096" s="15" t="s">
        <v>8223</v>
      </c>
      <c r="D1096" s="15" t="s">
        <v>7876</v>
      </c>
      <c r="E1096" s="15" t="s">
        <v>3132</v>
      </c>
      <c r="F1096" s="15" t="s">
        <v>879</v>
      </c>
      <c r="G1096" s="5" t="s">
        <v>231</v>
      </c>
      <c r="H1096" s="5" t="s">
        <v>8</v>
      </c>
      <c r="I1096" s="5" t="s">
        <v>44</v>
      </c>
      <c r="J1096" s="5" t="s">
        <v>12</v>
      </c>
      <c r="K1096" s="5" t="s">
        <v>16</v>
      </c>
      <c r="L1096" s="5" t="s">
        <v>12833</v>
      </c>
      <c r="M1096" s="15" t="s">
        <v>91</v>
      </c>
      <c r="N1096" s="15" t="s">
        <v>231</v>
      </c>
      <c r="O1096" s="15" t="s">
        <v>21796</v>
      </c>
      <c r="P1096" s="15" t="s">
        <v>879</v>
      </c>
      <c r="Q1096" s="15" t="s">
        <v>22807</v>
      </c>
      <c r="R1096" s="15" t="s">
        <v>21987</v>
      </c>
      <c r="S1096" s="15">
        <v>24695469</v>
      </c>
      <c r="T1096" s="15">
        <v>24695469</v>
      </c>
      <c r="U1096" s="15" t="s">
        <v>16155</v>
      </c>
      <c r="V1096" s="15" t="s">
        <v>3133</v>
      </c>
      <c r="W1096" s="4"/>
      <c r="X1096" s="4" t="s">
        <v>41</v>
      </c>
      <c r="Y1096" s="4" t="s">
        <v>3134</v>
      </c>
      <c r="Z1096" s="4"/>
      <c r="AB1096" s="25"/>
      <c r="AC1096" s="25"/>
      <c r="AD1096" s="25"/>
    </row>
    <row r="1097" spans="1:30" x14ac:dyDescent="0.35">
      <c r="A1097" s="15" t="s">
        <v>9963</v>
      </c>
      <c r="B1097" s="15" t="s">
        <v>9964</v>
      </c>
      <c r="D1097" s="15" t="s">
        <v>7105</v>
      </c>
      <c r="E1097" s="15" t="s">
        <v>3135</v>
      </c>
      <c r="F1097" s="15" t="s">
        <v>7909</v>
      </c>
      <c r="G1097" s="5" t="s">
        <v>231</v>
      </c>
      <c r="H1097" s="5" t="s">
        <v>8</v>
      </c>
      <c r="I1097" s="5" t="s">
        <v>44</v>
      </c>
      <c r="J1097" s="5" t="s">
        <v>12</v>
      </c>
      <c r="K1097" s="5" t="s">
        <v>16</v>
      </c>
      <c r="L1097" s="5" t="s">
        <v>12833</v>
      </c>
      <c r="M1097" s="15" t="s">
        <v>91</v>
      </c>
      <c r="N1097" s="15" t="s">
        <v>231</v>
      </c>
      <c r="O1097" s="15" t="s">
        <v>21796</v>
      </c>
      <c r="P1097" s="15" t="s">
        <v>3136</v>
      </c>
      <c r="Q1097" s="15" t="s">
        <v>22807</v>
      </c>
      <c r="R1097" s="15" t="s">
        <v>23249</v>
      </c>
      <c r="S1097" s="15">
        <v>44057925</v>
      </c>
      <c r="T1097" s="15">
        <v>50033895</v>
      </c>
      <c r="U1097" s="15" t="s">
        <v>16156</v>
      </c>
      <c r="V1097" s="15" t="s">
        <v>10176</v>
      </c>
      <c r="W1097" s="4"/>
      <c r="X1097" s="4" t="s">
        <v>41</v>
      </c>
      <c r="Y1097" s="4" t="s">
        <v>3137</v>
      </c>
      <c r="Z1097" s="4"/>
      <c r="AB1097" s="25"/>
      <c r="AC1097" s="25"/>
      <c r="AD1097" s="25"/>
    </row>
    <row r="1098" spans="1:30" x14ac:dyDescent="0.35">
      <c r="A1098" s="15" t="s">
        <v>9966</v>
      </c>
      <c r="B1098" s="15" t="s">
        <v>3206</v>
      </c>
      <c r="D1098" s="15" t="s">
        <v>2062</v>
      </c>
      <c r="E1098" s="15" t="s">
        <v>3138</v>
      </c>
      <c r="F1098" s="15" t="s">
        <v>79</v>
      </c>
      <c r="G1098" s="5" t="s">
        <v>231</v>
      </c>
      <c r="H1098" s="5" t="s">
        <v>10</v>
      </c>
      <c r="I1098" s="5" t="s">
        <v>44</v>
      </c>
      <c r="J1098" s="5" t="s">
        <v>12</v>
      </c>
      <c r="K1098" s="5" t="s">
        <v>18</v>
      </c>
      <c r="L1098" s="5" t="s">
        <v>12835</v>
      </c>
      <c r="M1098" s="15" t="s">
        <v>91</v>
      </c>
      <c r="N1098" s="15" t="s">
        <v>231</v>
      </c>
      <c r="O1098" s="15" t="s">
        <v>277</v>
      </c>
      <c r="P1098" s="15" t="s">
        <v>79</v>
      </c>
      <c r="Q1098" s="15" t="s">
        <v>22807</v>
      </c>
      <c r="R1098" s="15" t="s">
        <v>20026</v>
      </c>
      <c r="S1098" s="15">
        <v>72984047</v>
      </c>
      <c r="T1098" s="15"/>
      <c r="U1098" s="15" t="s">
        <v>16157</v>
      </c>
      <c r="V1098" s="15" t="s">
        <v>21988</v>
      </c>
      <c r="W1098" s="4"/>
      <c r="X1098" s="4" t="s">
        <v>41</v>
      </c>
      <c r="Y1098" s="4" t="s">
        <v>3139</v>
      </c>
      <c r="Z1098" s="4"/>
      <c r="AB1098" s="25"/>
      <c r="AC1098" s="25"/>
      <c r="AD1098" s="25"/>
    </row>
    <row r="1099" spans="1:30" x14ac:dyDescent="0.35">
      <c r="A1099" s="15" t="s">
        <v>9968</v>
      </c>
      <c r="B1099" s="15" t="s">
        <v>2283</v>
      </c>
      <c r="D1099" s="15" t="s">
        <v>2079</v>
      </c>
      <c r="E1099" s="15" t="s">
        <v>3140</v>
      </c>
      <c r="F1099" s="15" t="s">
        <v>3141</v>
      </c>
      <c r="G1099" s="5" t="s">
        <v>231</v>
      </c>
      <c r="H1099" s="5" t="s">
        <v>17</v>
      </c>
      <c r="I1099" s="5" t="s">
        <v>44</v>
      </c>
      <c r="J1099" s="5" t="s">
        <v>12</v>
      </c>
      <c r="K1099" s="5" t="s">
        <v>16</v>
      </c>
      <c r="L1099" s="5" t="s">
        <v>12833</v>
      </c>
      <c r="M1099" s="15" t="s">
        <v>91</v>
      </c>
      <c r="N1099" s="15" t="s">
        <v>231</v>
      </c>
      <c r="O1099" s="15" t="s">
        <v>21796</v>
      </c>
      <c r="P1099" s="15" t="s">
        <v>3141</v>
      </c>
      <c r="Q1099" s="15" t="s">
        <v>22807</v>
      </c>
      <c r="R1099" s="15" t="s">
        <v>23250</v>
      </c>
      <c r="S1099" s="15">
        <v>24673060</v>
      </c>
      <c r="T1099" s="15">
        <v>24673060</v>
      </c>
      <c r="U1099" s="15" t="s">
        <v>16158</v>
      </c>
      <c r="V1099" s="15" t="s">
        <v>9867</v>
      </c>
      <c r="W1099" s="4"/>
      <c r="X1099" s="4" t="s">
        <v>41</v>
      </c>
      <c r="Y1099" s="4" t="s">
        <v>3142</v>
      </c>
      <c r="Z1099" s="4"/>
      <c r="AB1099" s="25"/>
      <c r="AC1099" s="25"/>
      <c r="AD1099" s="25"/>
    </row>
    <row r="1100" spans="1:30" x14ac:dyDescent="0.35">
      <c r="A1100" s="15" t="s">
        <v>9970</v>
      </c>
      <c r="B1100" s="15" t="s">
        <v>3071</v>
      </c>
      <c r="D1100" s="15" t="s">
        <v>3143</v>
      </c>
      <c r="E1100" s="15" t="s">
        <v>3144</v>
      </c>
      <c r="F1100" s="15" t="s">
        <v>453</v>
      </c>
      <c r="G1100" s="5" t="s">
        <v>231</v>
      </c>
      <c r="H1100" s="5" t="s">
        <v>18</v>
      </c>
      <c r="I1100" s="5" t="s">
        <v>44</v>
      </c>
      <c r="J1100" s="5" t="s">
        <v>12</v>
      </c>
      <c r="K1100" s="5" t="s">
        <v>18</v>
      </c>
      <c r="L1100" s="5" t="s">
        <v>12835</v>
      </c>
      <c r="M1100" s="15" t="s">
        <v>91</v>
      </c>
      <c r="N1100" s="15" t="s">
        <v>231</v>
      </c>
      <c r="O1100" s="15" t="s">
        <v>277</v>
      </c>
      <c r="P1100" s="15" t="s">
        <v>453</v>
      </c>
      <c r="Q1100" s="15" t="s">
        <v>22807</v>
      </c>
      <c r="R1100" s="15" t="s">
        <v>21273</v>
      </c>
      <c r="S1100" s="15">
        <v>44056199</v>
      </c>
      <c r="T1100" s="15"/>
      <c r="U1100" s="15" t="s">
        <v>16159</v>
      </c>
      <c r="V1100" s="15" t="s">
        <v>10061</v>
      </c>
      <c r="W1100" s="4"/>
      <c r="X1100" s="4" t="s">
        <v>41</v>
      </c>
      <c r="Y1100" s="4" t="s">
        <v>3145</v>
      </c>
      <c r="Z1100" s="4"/>
      <c r="AB1100" s="25"/>
      <c r="AC1100" s="25"/>
      <c r="AD1100" s="25"/>
    </row>
    <row r="1101" spans="1:30" x14ac:dyDescent="0.35">
      <c r="A1101" s="15" t="s">
        <v>9973</v>
      </c>
      <c r="B1101" s="15" t="s">
        <v>3384</v>
      </c>
      <c r="D1101" s="15" t="s">
        <v>2125</v>
      </c>
      <c r="E1101" s="15" t="s">
        <v>3146</v>
      </c>
      <c r="F1101" s="15" t="s">
        <v>3147</v>
      </c>
      <c r="G1101" s="5" t="s">
        <v>231</v>
      </c>
      <c r="H1101" s="5" t="s">
        <v>10</v>
      </c>
      <c r="I1101" s="5" t="s">
        <v>44</v>
      </c>
      <c r="J1101" s="5" t="s">
        <v>12</v>
      </c>
      <c r="K1101" s="5" t="s">
        <v>18</v>
      </c>
      <c r="L1101" s="5" t="s">
        <v>12835</v>
      </c>
      <c r="M1101" s="15" t="s">
        <v>91</v>
      </c>
      <c r="N1101" s="15" t="s">
        <v>231</v>
      </c>
      <c r="O1101" s="15" t="s">
        <v>277</v>
      </c>
      <c r="P1101" s="15" t="s">
        <v>3147</v>
      </c>
      <c r="Q1101" s="15" t="s">
        <v>22807</v>
      </c>
      <c r="R1101" s="15" t="s">
        <v>23251</v>
      </c>
      <c r="S1101" s="15">
        <v>72984058</v>
      </c>
      <c r="T1101" s="15">
        <v>72984058</v>
      </c>
      <c r="U1101" s="15" t="s">
        <v>17690</v>
      </c>
      <c r="V1101" s="15" t="s">
        <v>3148</v>
      </c>
      <c r="W1101" s="4"/>
      <c r="X1101" s="4" t="s">
        <v>41</v>
      </c>
      <c r="Y1101" s="4" t="s">
        <v>3149</v>
      </c>
      <c r="Z1101" s="4"/>
      <c r="AB1101" s="25"/>
      <c r="AC1101" s="25"/>
      <c r="AD1101" s="25"/>
    </row>
    <row r="1102" spans="1:30" x14ac:dyDescent="0.35">
      <c r="A1102" s="15" t="s">
        <v>9974</v>
      </c>
      <c r="B1102" s="15" t="s">
        <v>806</v>
      </c>
      <c r="D1102" s="15" t="s">
        <v>2137</v>
      </c>
      <c r="E1102" s="15" t="s">
        <v>3150</v>
      </c>
      <c r="F1102" s="15" t="s">
        <v>2551</v>
      </c>
      <c r="G1102" s="5" t="s">
        <v>231</v>
      </c>
      <c r="H1102" s="5" t="s">
        <v>10</v>
      </c>
      <c r="I1102" s="5" t="s">
        <v>44</v>
      </c>
      <c r="J1102" s="5" t="s">
        <v>12</v>
      </c>
      <c r="K1102" s="5" t="s">
        <v>18</v>
      </c>
      <c r="L1102" s="5" t="s">
        <v>12835</v>
      </c>
      <c r="M1102" s="15" t="s">
        <v>91</v>
      </c>
      <c r="N1102" s="15" t="s">
        <v>231</v>
      </c>
      <c r="O1102" s="15" t="s">
        <v>277</v>
      </c>
      <c r="P1102" s="15" t="s">
        <v>2551</v>
      </c>
      <c r="Q1102" s="15" t="s">
        <v>22807</v>
      </c>
      <c r="R1102" s="15" t="s">
        <v>23252</v>
      </c>
      <c r="S1102" s="15">
        <v>24778564</v>
      </c>
      <c r="T1102" s="15">
        <v>24778564</v>
      </c>
      <c r="U1102" s="15" t="s">
        <v>16160</v>
      </c>
      <c r="V1102" s="15" t="s">
        <v>23253</v>
      </c>
      <c r="W1102" s="4"/>
      <c r="X1102" s="4" t="s">
        <v>41</v>
      </c>
      <c r="Y1102" s="4" t="s">
        <v>3151</v>
      </c>
      <c r="Z1102" s="4"/>
      <c r="AB1102" s="25"/>
      <c r="AC1102" s="25"/>
      <c r="AD1102" s="25"/>
    </row>
    <row r="1103" spans="1:30" x14ac:dyDescent="0.35">
      <c r="A1103" s="15" t="s">
        <v>8264</v>
      </c>
      <c r="B1103" s="15" t="s">
        <v>3292</v>
      </c>
      <c r="D1103" s="15" t="s">
        <v>848</v>
      </c>
      <c r="E1103" s="15" t="s">
        <v>3152</v>
      </c>
      <c r="F1103" s="15" t="s">
        <v>951</v>
      </c>
      <c r="G1103" s="5" t="s">
        <v>231</v>
      </c>
      <c r="H1103" s="5" t="s">
        <v>17</v>
      </c>
      <c r="I1103" s="5" t="s">
        <v>44</v>
      </c>
      <c r="J1103" s="5" t="s">
        <v>12</v>
      </c>
      <c r="K1103" s="5" t="s">
        <v>16</v>
      </c>
      <c r="L1103" s="5" t="s">
        <v>12833</v>
      </c>
      <c r="M1103" s="15" t="s">
        <v>91</v>
      </c>
      <c r="N1103" s="15" t="s">
        <v>231</v>
      </c>
      <c r="O1103" s="15" t="s">
        <v>21796</v>
      </c>
      <c r="P1103" s="15" t="s">
        <v>678</v>
      </c>
      <c r="Q1103" s="15" t="s">
        <v>22807</v>
      </c>
      <c r="R1103" s="15" t="s">
        <v>17694</v>
      </c>
      <c r="S1103" s="15">
        <v>24673179</v>
      </c>
      <c r="T1103" s="15">
        <v>24673179</v>
      </c>
      <c r="U1103" s="15" t="s">
        <v>17691</v>
      </c>
      <c r="V1103" s="15" t="s">
        <v>3153</v>
      </c>
      <c r="W1103" s="4"/>
      <c r="X1103" s="4" t="s">
        <v>41</v>
      </c>
      <c r="Y1103" s="4" t="s">
        <v>3154</v>
      </c>
      <c r="Z1103" s="4"/>
      <c r="AB1103" s="25"/>
      <c r="AC1103" s="25"/>
      <c r="AD1103" s="25"/>
    </row>
    <row r="1104" spans="1:30" x14ac:dyDescent="0.35">
      <c r="A1104" s="15" t="s">
        <v>9976</v>
      </c>
      <c r="B1104" s="15" t="s">
        <v>3103</v>
      </c>
      <c r="D1104" s="15" t="s">
        <v>3155</v>
      </c>
      <c r="E1104" s="15" t="s">
        <v>3156</v>
      </c>
      <c r="F1104" s="15" t="s">
        <v>1407</v>
      </c>
      <c r="G1104" s="5" t="s">
        <v>231</v>
      </c>
      <c r="H1104" s="5" t="s">
        <v>18</v>
      </c>
      <c r="I1104" s="5" t="s">
        <v>44</v>
      </c>
      <c r="J1104" s="5" t="s">
        <v>12</v>
      </c>
      <c r="K1104" s="5" t="s">
        <v>18</v>
      </c>
      <c r="L1104" s="5" t="s">
        <v>12835</v>
      </c>
      <c r="M1104" s="15" t="s">
        <v>91</v>
      </c>
      <c r="N1104" s="15" t="s">
        <v>231</v>
      </c>
      <c r="O1104" s="15" t="s">
        <v>277</v>
      </c>
      <c r="P1104" s="15" t="s">
        <v>1407</v>
      </c>
      <c r="Q1104" s="15" t="s">
        <v>22807</v>
      </c>
      <c r="R1104" s="15" t="s">
        <v>21283</v>
      </c>
      <c r="S1104" s="15">
        <v>44030311</v>
      </c>
      <c r="T1104" s="15">
        <v>24777082</v>
      </c>
      <c r="U1104" s="15" t="s">
        <v>16161</v>
      </c>
      <c r="V1104" s="15" t="s">
        <v>10043</v>
      </c>
      <c r="W1104" s="4"/>
      <c r="X1104" s="4" t="s">
        <v>41</v>
      </c>
      <c r="Y1104" s="4" t="s">
        <v>13322</v>
      </c>
      <c r="Z1104" s="4"/>
      <c r="AB1104" s="25"/>
      <c r="AC1104" s="25"/>
      <c r="AD1104" s="25"/>
    </row>
    <row r="1105" spans="1:30" x14ac:dyDescent="0.35">
      <c r="A1105" s="15" t="s">
        <v>2972</v>
      </c>
      <c r="B1105" s="15" t="s">
        <v>1092</v>
      </c>
      <c r="D1105" s="15" t="s">
        <v>2243</v>
      </c>
      <c r="E1105" s="15" t="s">
        <v>10044</v>
      </c>
      <c r="F1105" s="15" t="s">
        <v>10045</v>
      </c>
      <c r="G1105" s="5" t="s">
        <v>231</v>
      </c>
      <c r="H1105" s="5" t="s">
        <v>18</v>
      </c>
      <c r="I1105" s="5" t="s">
        <v>44</v>
      </c>
      <c r="J1105" s="5" t="s">
        <v>12</v>
      </c>
      <c r="K1105" s="5" t="s">
        <v>18</v>
      </c>
      <c r="L1105" s="5" t="s">
        <v>12835</v>
      </c>
      <c r="M1105" s="15" t="s">
        <v>91</v>
      </c>
      <c r="N1105" s="15" t="s">
        <v>231</v>
      </c>
      <c r="O1105" s="15" t="s">
        <v>277</v>
      </c>
      <c r="P1105" s="15" t="s">
        <v>10046</v>
      </c>
      <c r="Q1105" s="15" t="s">
        <v>22807</v>
      </c>
      <c r="R1105" s="15" t="s">
        <v>20034</v>
      </c>
      <c r="S1105" s="15">
        <v>73003747</v>
      </c>
      <c r="T1105" s="15"/>
      <c r="U1105" s="15" t="s">
        <v>14779</v>
      </c>
      <c r="V1105" s="15" t="s">
        <v>10048</v>
      </c>
      <c r="W1105" s="4"/>
      <c r="X1105" s="4" t="s">
        <v>41</v>
      </c>
      <c r="Y1105" s="4" t="s">
        <v>13940</v>
      </c>
      <c r="Z1105" s="4"/>
      <c r="AB1105" s="25"/>
      <c r="AC1105" s="25"/>
      <c r="AD1105" s="25"/>
    </row>
    <row r="1106" spans="1:30" x14ac:dyDescent="0.35">
      <c r="A1106" s="15" t="s">
        <v>3188</v>
      </c>
      <c r="B1106" s="15" t="s">
        <v>7107</v>
      </c>
      <c r="D1106" s="15" t="s">
        <v>2374</v>
      </c>
      <c r="E1106" s="15" t="s">
        <v>3157</v>
      </c>
      <c r="F1106" s="15" t="s">
        <v>3158</v>
      </c>
      <c r="G1106" s="5" t="s">
        <v>231</v>
      </c>
      <c r="H1106" s="5" t="s">
        <v>18</v>
      </c>
      <c r="I1106" s="5" t="s">
        <v>44</v>
      </c>
      <c r="J1106" s="5" t="s">
        <v>12</v>
      </c>
      <c r="K1106" s="5" t="s">
        <v>18</v>
      </c>
      <c r="L1106" s="5" t="s">
        <v>12835</v>
      </c>
      <c r="M1106" s="15" t="s">
        <v>91</v>
      </c>
      <c r="N1106" s="15" t="s">
        <v>231</v>
      </c>
      <c r="O1106" s="15" t="s">
        <v>277</v>
      </c>
      <c r="P1106" s="15" t="s">
        <v>3158</v>
      </c>
      <c r="Q1106" s="15" t="s">
        <v>22807</v>
      </c>
      <c r="R1106" s="15" t="s">
        <v>16162</v>
      </c>
      <c r="S1106" s="15">
        <v>44056326</v>
      </c>
      <c r="T1106" s="15">
        <v>44056326</v>
      </c>
      <c r="U1106" s="15" t="s">
        <v>17692</v>
      </c>
      <c r="V1106" s="15" t="s">
        <v>9984</v>
      </c>
      <c r="W1106" s="4"/>
      <c r="X1106" s="4" t="s">
        <v>41</v>
      </c>
      <c r="Y1106" s="4" t="s">
        <v>3159</v>
      </c>
      <c r="Z1106" s="4"/>
      <c r="AB1106" s="25"/>
      <c r="AC1106" s="25"/>
      <c r="AD1106" s="25"/>
    </row>
    <row r="1107" spans="1:30" x14ac:dyDescent="0.35">
      <c r="A1107" s="15" t="s">
        <v>9978</v>
      </c>
      <c r="B1107" s="15" t="s">
        <v>365</v>
      </c>
      <c r="D1107" s="15" t="s">
        <v>2403</v>
      </c>
      <c r="E1107" s="15" t="s">
        <v>3160</v>
      </c>
      <c r="F1107" s="15" t="s">
        <v>7875</v>
      </c>
      <c r="G1107" s="5" t="s">
        <v>231</v>
      </c>
      <c r="H1107" s="5" t="s">
        <v>18</v>
      </c>
      <c r="I1107" s="5" t="s">
        <v>44</v>
      </c>
      <c r="J1107" s="5" t="s">
        <v>12</v>
      </c>
      <c r="K1107" s="5" t="s">
        <v>18</v>
      </c>
      <c r="L1107" s="5" t="s">
        <v>12835</v>
      </c>
      <c r="M1107" s="15" t="s">
        <v>91</v>
      </c>
      <c r="N1107" s="15" t="s">
        <v>231</v>
      </c>
      <c r="O1107" s="15" t="s">
        <v>277</v>
      </c>
      <c r="P1107" s="15" t="s">
        <v>3161</v>
      </c>
      <c r="Q1107" s="15" t="s">
        <v>22807</v>
      </c>
      <c r="R1107" s="15" t="s">
        <v>20035</v>
      </c>
      <c r="S1107" s="15">
        <v>72984061</v>
      </c>
      <c r="T1107" s="15"/>
      <c r="U1107" s="15" t="s">
        <v>16163</v>
      </c>
      <c r="V1107" s="15" t="s">
        <v>1064</v>
      </c>
      <c r="W1107" s="4"/>
      <c r="X1107" s="4" t="s">
        <v>41</v>
      </c>
      <c r="Y1107" s="4" t="s">
        <v>3162</v>
      </c>
      <c r="Z1107" s="4"/>
      <c r="AB1107" s="25"/>
      <c r="AC1107" s="25"/>
      <c r="AD1107" s="25"/>
    </row>
    <row r="1108" spans="1:30" x14ac:dyDescent="0.35">
      <c r="A1108" s="15" t="s">
        <v>3106</v>
      </c>
      <c r="B1108" s="15" t="s">
        <v>3105</v>
      </c>
      <c r="D1108" s="15" t="s">
        <v>2318</v>
      </c>
      <c r="E1108" s="15" t="s">
        <v>3163</v>
      </c>
      <c r="F1108" s="15" t="s">
        <v>3164</v>
      </c>
      <c r="G1108" s="5" t="s">
        <v>231</v>
      </c>
      <c r="H1108" s="5" t="s">
        <v>10</v>
      </c>
      <c r="I1108" s="5" t="s">
        <v>44</v>
      </c>
      <c r="J1108" s="5" t="s">
        <v>12</v>
      </c>
      <c r="K1108" s="5" t="s">
        <v>18</v>
      </c>
      <c r="L1108" s="5" t="s">
        <v>12835</v>
      </c>
      <c r="M1108" s="15" t="s">
        <v>91</v>
      </c>
      <c r="N1108" s="15" t="s">
        <v>231</v>
      </c>
      <c r="O1108" s="15" t="s">
        <v>277</v>
      </c>
      <c r="P1108" s="15" t="s">
        <v>3164</v>
      </c>
      <c r="Q1108" s="15" t="s">
        <v>22807</v>
      </c>
      <c r="R1108" s="15" t="s">
        <v>8821</v>
      </c>
      <c r="S1108" s="15">
        <v>24777220</v>
      </c>
      <c r="T1108" s="15">
        <v>24777220</v>
      </c>
      <c r="U1108" s="15" t="s">
        <v>14780</v>
      </c>
      <c r="V1108" s="15" t="s">
        <v>222</v>
      </c>
      <c r="W1108" s="4"/>
      <c r="X1108" s="4" t="s">
        <v>41</v>
      </c>
      <c r="Y1108" s="4" t="s">
        <v>3165</v>
      </c>
      <c r="Z1108" s="4"/>
      <c r="AB1108" s="25"/>
      <c r="AC1108" s="25"/>
      <c r="AD1108" s="25"/>
    </row>
    <row r="1109" spans="1:30" x14ac:dyDescent="0.35">
      <c r="A1109" s="15" t="s">
        <v>2759</v>
      </c>
      <c r="B1109" s="15" t="s">
        <v>2640</v>
      </c>
      <c r="D1109" s="15" t="s">
        <v>3167</v>
      </c>
      <c r="E1109" s="15" t="s">
        <v>3168</v>
      </c>
      <c r="F1109" s="15" t="s">
        <v>1237</v>
      </c>
      <c r="G1109" s="5" t="s">
        <v>231</v>
      </c>
      <c r="H1109" s="5" t="s">
        <v>10</v>
      </c>
      <c r="I1109" s="5" t="s">
        <v>44</v>
      </c>
      <c r="J1109" s="5" t="s">
        <v>12</v>
      </c>
      <c r="K1109" s="5" t="s">
        <v>18</v>
      </c>
      <c r="L1109" s="5" t="s">
        <v>12835</v>
      </c>
      <c r="M1109" s="15" t="s">
        <v>91</v>
      </c>
      <c r="N1109" s="15" t="s">
        <v>231</v>
      </c>
      <c r="O1109" s="15" t="s">
        <v>277</v>
      </c>
      <c r="P1109" s="15" t="s">
        <v>1237</v>
      </c>
      <c r="Q1109" s="15" t="s">
        <v>22807</v>
      </c>
      <c r="R1109" s="15" t="s">
        <v>7032</v>
      </c>
      <c r="S1109" s="15">
        <v>24777443</v>
      </c>
      <c r="T1109" s="15">
        <v>24777443</v>
      </c>
      <c r="U1109" s="15" t="s">
        <v>14781</v>
      </c>
      <c r="V1109" s="15" t="s">
        <v>10133</v>
      </c>
      <c r="W1109" s="4"/>
      <c r="X1109" s="4" t="s">
        <v>41</v>
      </c>
      <c r="Y1109" s="4" t="s">
        <v>1288</v>
      </c>
      <c r="Z1109" s="4"/>
      <c r="AB1109" s="25"/>
      <c r="AC1109" s="25"/>
      <c r="AD1109" s="25"/>
    </row>
    <row r="1110" spans="1:30" x14ac:dyDescent="0.35">
      <c r="A1110" s="15" t="s">
        <v>3031</v>
      </c>
      <c r="B1110" s="15" t="s">
        <v>7099</v>
      </c>
      <c r="D1110" s="15" t="s">
        <v>3169</v>
      </c>
      <c r="E1110" s="15" t="s">
        <v>3170</v>
      </c>
      <c r="F1110" s="15" t="s">
        <v>3171</v>
      </c>
      <c r="G1110" s="5" t="s">
        <v>231</v>
      </c>
      <c r="H1110" s="5" t="s">
        <v>10</v>
      </c>
      <c r="I1110" s="5" t="s">
        <v>44</v>
      </c>
      <c r="J1110" s="5" t="s">
        <v>12</v>
      </c>
      <c r="K1110" s="5" t="s">
        <v>18</v>
      </c>
      <c r="L1110" s="5" t="s">
        <v>12835</v>
      </c>
      <c r="M1110" s="15" t="s">
        <v>91</v>
      </c>
      <c r="N1110" s="15" t="s">
        <v>231</v>
      </c>
      <c r="O1110" s="15" t="s">
        <v>277</v>
      </c>
      <c r="P1110" s="15" t="s">
        <v>3171</v>
      </c>
      <c r="Q1110" s="15" t="s">
        <v>22807</v>
      </c>
      <c r="R1110" s="15" t="s">
        <v>15544</v>
      </c>
      <c r="S1110" s="15">
        <v>24778334</v>
      </c>
      <c r="T1110" s="15">
        <v>24777627</v>
      </c>
      <c r="U1110" s="15" t="s">
        <v>16164</v>
      </c>
      <c r="V1110" s="15" t="s">
        <v>1294</v>
      </c>
      <c r="W1110" s="4"/>
      <c r="X1110" s="4" t="s">
        <v>41</v>
      </c>
      <c r="Y1110" s="4" t="s">
        <v>3172</v>
      </c>
      <c r="Z1110" s="4"/>
      <c r="AB1110" s="25"/>
      <c r="AC1110" s="25"/>
      <c r="AD1110" s="25"/>
    </row>
    <row r="1111" spans="1:30" x14ac:dyDescent="0.35">
      <c r="A1111" s="15" t="s">
        <v>3040</v>
      </c>
      <c r="B1111" s="15" t="s">
        <v>7100</v>
      </c>
      <c r="D1111" s="15" t="s">
        <v>3173</v>
      </c>
      <c r="E1111" s="15" t="s">
        <v>21989</v>
      </c>
      <c r="F1111" s="15" t="s">
        <v>7106</v>
      </c>
      <c r="G1111" s="5" t="s">
        <v>231</v>
      </c>
      <c r="H1111" s="5" t="s">
        <v>17</v>
      </c>
      <c r="I1111" s="5" t="s">
        <v>44</v>
      </c>
      <c r="J1111" s="5" t="s">
        <v>12</v>
      </c>
      <c r="K1111" s="5" t="s">
        <v>18</v>
      </c>
      <c r="L1111" s="5" t="s">
        <v>12835</v>
      </c>
      <c r="M1111" s="15" t="s">
        <v>91</v>
      </c>
      <c r="N1111" s="15" t="s">
        <v>231</v>
      </c>
      <c r="O1111" s="15" t="s">
        <v>277</v>
      </c>
      <c r="P1111" s="15" t="s">
        <v>217</v>
      </c>
      <c r="Q1111" s="15" t="s">
        <v>22807</v>
      </c>
      <c r="R1111" s="15" t="s">
        <v>23254</v>
      </c>
      <c r="S1111" s="15">
        <v>44056192</v>
      </c>
      <c r="T1111" s="15"/>
      <c r="U1111" s="15" t="s">
        <v>21990</v>
      </c>
      <c r="V1111" s="15" t="s">
        <v>222</v>
      </c>
      <c r="W1111" s="4"/>
      <c r="X1111" s="4"/>
      <c r="Y1111" s="4"/>
      <c r="Z1111" s="4"/>
      <c r="AB1111" s="25"/>
      <c r="AC1111" s="25"/>
      <c r="AD1111" s="25"/>
    </row>
    <row r="1112" spans="1:30" x14ac:dyDescent="0.35">
      <c r="A1112" s="15" t="s">
        <v>9981</v>
      </c>
      <c r="B1112" s="15" t="s">
        <v>3200</v>
      </c>
      <c r="D1112" s="15" t="s">
        <v>3175</v>
      </c>
      <c r="E1112" s="15" t="s">
        <v>9906</v>
      </c>
      <c r="F1112" s="15" t="s">
        <v>9907</v>
      </c>
      <c r="G1112" s="5" t="s">
        <v>231</v>
      </c>
      <c r="H1112" s="5" t="s">
        <v>10</v>
      </c>
      <c r="I1112" s="5" t="s">
        <v>44</v>
      </c>
      <c r="J1112" s="5" t="s">
        <v>12</v>
      </c>
      <c r="K1112" s="5" t="s">
        <v>18</v>
      </c>
      <c r="L1112" s="5" t="s">
        <v>12835</v>
      </c>
      <c r="M1112" s="15" t="s">
        <v>91</v>
      </c>
      <c r="N1112" s="15" t="s">
        <v>231</v>
      </c>
      <c r="O1112" s="15" t="s">
        <v>277</v>
      </c>
      <c r="P1112" s="15" t="s">
        <v>9907</v>
      </c>
      <c r="Q1112" s="15" t="s">
        <v>22807</v>
      </c>
      <c r="R1112" s="15" t="s">
        <v>9908</v>
      </c>
      <c r="S1112" s="15">
        <v>73003744</v>
      </c>
      <c r="T1112" s="15"/>
      <c r="U1112" s="15" t="s">
        <v>17693</v>
      </c>
      <c r="V1112" s="15" t="s">
        <v>16165</v>
      </c>
      <c r="W1112" s="4"/>
      <c r="X1112" s="4"/>
      <c r="Y1112" s="4"/>
      <c r="Z1112" s="4"/>
      <c r="AB1112" s="25"/>
      <c r="AC1112" s="25"/>
      <c r="AD1112" s="25"/>
    </row>
    <row r="1113" spans="1:30" x14ac:dyDescent="0.35">
      <c r="A1113" s="15" t="s">
        <v>3033</v>
      </c>
      <c r="B1113" s="15" t="s">
        <v>7506</v>
      </c>
      <c r="D1113" s="15" t="s">
        <v>421</v>
      </c>
      <c r="E1113" s="15" t="s">
        <v>8257</v>
      </c>
      <c r="F1113" s="15" t="s">
        <v>1410</v>
      </c>
      <c r="G1113" s="5" t="s">
        <v>231</v>
      </c>
      <c r="H1113" s="5" t="s">
        <v>17</v>
      </c>
      <c r="I1113" s="5" t="s">
        <v>44</v>
      </c>
      <c r="J1113" s="5" t="s">
        <v>12</v>
      </c>
      <c r="K1113" s="5" t="s">
        <v>16</v>
      </c>
      <c r="L1113" s="5" t="s">
        <v>12833</v>
      </c>
      <c r="M1113" s="15" t="s">
        <v>91</v>
      </c>
      <c r="N1113" s="15" t="s">
        <v>231</v>
      </c>
      <c r="O1113" s="15" t="s">
        <v>21796</v>
      </c>
      <c r="P1113" s="15" t="s">
        <v>1410</v>
      </c>
      <c r="Q1113" s="15" t="s">
        <v>22807</v>
      </c>
      <c r="R1113" s="15" t="s">
        <v>23255</v>
      </c>
      <c r="S1113" s="15">
        <v>73006494</v>
      </c>
      <c r="T1113" s="15"/>
      <c r="U1113" s="15" t="s">
        <v>18735</v>
      </c>
      <c r="V1113" s="15" t="s">
        <v>259</v>
      </c>
      <c r="W1113" s="4"/>
      <c r="X1113" s="4"/>
      <c r="Y1113" s="4"/>
      <c r="Z1113" s="4"/>
      <c r="AB1113" s="25"/>
      <c r="AC1113" s="25"/>
      <c r="AD1113" s="25"/>
    </row>
    <row r="1114" spans="1:30" x14ac:dyDescent="0.35">
      <c r="A1114" s="15" t="s">
        <v>3157</v>
      </c>
      <c r="B1114" s="15" t="s">
        <v>2374</v>
      </c>
      <c r="D1114" s="15" t="s">
        <v>3177</v>
      </c>
      <c r="E1114" s="15" t="s">
        <v>3178</v>
      </c>
      <c r="F1114" s="15" t="s">
        <v>3179</v>
      </c>
      <c r="G1114" s="5" t="s">
        <v>231</v>
      </c>
      <c r="H1114" s="5" t="s">
        <v>18</v>
      </c>
      <c r="I1114" s="5" t="s">
        <v>44</v>
      </c>
      <c r="J1114" s="5" t="s">
        <v>12</v>
      </c>
      <c r="K1114" s="5" t="s">
        <v>18</v>
      </c>
      <c r="L1114" s="5" t="s">
        <v>12835</v>
      </c>
      <c r="M1114" s="15" t="s">
        <v>91</v>
      </c>
      <c r="N1114" s="15" t="s">
        <v>231</v>
      </c>
      <c r="O1114" s="15" t="s">
        <v>277</v>
      </c>
      <c r="P1114" s="15" t="s">
        <v>3179</v>
      </c>
      <c r="Q1114" s="15" t="s">
        <v>22807</v>
      </c>
      <c r="R1114" s="15" t="s">
        <v>18736</v>
      </c>
      <c r="S1114" s="15">
        <v>22005588</v>
      </c>
      <c r="T1114" s="15">
        <v>22005588</v>
      </c>
      <c r="U1114" s="15" t="s">
        <v>21991</v>
      </c>
      <c r="V1114" s="15" t="s">
        <v>10069</v>
      </c>
      <c r="W1114" s="4"/>
      <c r="X1114" s="4" t="s">
        <v>41</v>
      </c>
      <c r="Y1114" s="4" t="s">
        <v>3180</v>
      </c>
      <c r="Z1114" s="4"/>
      <c r="AB1114" s="25"/>
      <c r="AC1114" s="25"/>
      <c r="AD1114" s="25"/>
    </row>
    <row r="1115" spans="1:30" x14ac:dyDescent="0.35">
      <c r="A1115" s="15" t="s">
        <v>9985</v>
      </c>
      <c r="B1115" s="15" t="s">
        <v>8343</v>
      </c>
      <c r="D1115" s="15" t="s">
        <v>3181</v>
      </c>
      <c r="E1115" s="15" t="s">
        <v>3182</v>
      </c>
      <c r="F1115" s="15" t="s">
        <v>17319</v>
      </c>
      <c r="G1115" s="5" t="s">
        <v>15691</v>
      </c>
      <c r="H1115" s="5" t="s">
        <v>11</v>
      </c>
      <c r="I1115" s="5" t="s">
        <v>44</v>
      </c>
      <c r="J1115" s="5" t="s">
        <v>3</v>
      </c>
      <c r="K1115" s="5" t="s">
        <v>18</v>
      </c>
      <c r="L1115" s="5" t="s">
        <v>12778</v>
      </c>
      <c r="M1115" s="15" t="s">
        <v>91</v>
      </c>
      <c r="N1115" s="15" t="s">
        <v>92</v>
      </c>
      <c r="O1115" s="15" t="s">
        <v>22785</v>
      </c>
      <c r="P1115" s="15" t="s">
        <v>21992</v>
      </c>
      <c r="Q1115" s="15" t="s">
        <v>22807</v>
      </c>
      <c r="R1115" s="15" t="s">
        <v>21993</v>
      </c>
      <c r="S1115" s="15">
        <v>24797480</v>
      </c>
      <c r="T1115" s="15">
        <v>24797480</v>
      </c>
      <c r="U1115" s="15" t="s">
        <v>16166</v>
      </c>
      <c r="V1115" s="15" t="s">
        <v>23256</v>
      </c>
      <c r="W1115" s="4"/>
      <c r="X1115" s="4" t="s">
        <v>41</v>
      </c>
      <c r="Y1115" s="4" t="s">
        <v>1974</v>
      </c>
      <c r="Z1115" s="4"/>
      <c r="AB1115" s="25"/>
      <c r="AC1115" s="25"/>
      <c r="AD1115" s="25"/>
    </row>
    <row r="1116" spans="1:30" x14ac:dyDescent="0.35">
      <c r="A1116" s="15" t="s">
        <v>9988</v>
      </c>
      <c r="B1116" s="15" t="s">
        <v>2029</v>
      </c>
      <c r="D1116" s="15" t="s">
        <v>9942</v>
      </c>
      <c r="E1116" s="15" t="s">
        <v>9941</v>
      </c>
      <c r="F1116" s="15" t="s">
        <v>3183</v>
      </c>
      <c r="G1116" s="5" t="s">
        <v>231</v>
      </c>
      <c r="H1116" s="5" t="s">
        <v>17</v>
      </c>
      <c r="I1116" s="5" t="s">
        <v>44</v>
      </c>
      <c r="J1116" s="5" t="s">
        <v>12</v>
      </c>
      <c r="K1116" s="5" t="s">
        <v>16</v>
      </c>
      <c r="L1116" s="5" t="s">
        <v>12833</v>
      </c>
      <c r="M1116" s="15" t="s">
        <v>91</v>
      </c>
      <c r="N1116" s="15" t="s">
        <v>231</v>
      </c>
      <c r="O1116" s="15" t="s">
        <v>21796</v>
      </c>
      <c r="P1116" s="15" t="s">
        <v>3183</v>
      </c>
      <c r="Q1116" s="15" t="s">
        <v>22807</v>
      </c>
      <c r="R1116" s="15" t="s">
        <v>17699</v>
      </c>
      <c r="S1116" s="15">
        <v>22064823</v>
      </c>
      <c r="T1116" s="15">
        <v>24673035</v>
      </c>
      <c r="U1116" s="15" t="s">
        <v>16167</v>
      </c>
      <c r="V1116" s="15" t="s">
        <v>9943</v>
      </c>
      <c r="W1116" s="4"/>
      <c r="X1116" s="4" t="s">
        <v>41</v>
      </c>
      <c r="Y1116" s="4" t="s">
        <v>8563</v>
      </c>
      <c r="Z1116" s="4"/>
      <c r="AB1116" s="25"/>
      <c r="AC1116" s="25"/>
      <c r="AD1116" s="25"/>
    </row>
    <row r="1117" spans="1:30" x14ac:dyDescent="0.35">
      <c r="A1117" s="15" t="s">
        <v>2861</v>
      </c>
      <c r="B1117" s="15" t="s">
        <v>7097</v>
      </c>
      <c r="D1117" s="15" t="s">
        <v>10098</v>
      </c>
      <c r="E1117" s="15" t="s">
        <v>10097</v>
      </c>
      <c r="F1117" s="15" t="s">
        <v>1086</v>
      </c>
      <c r="G1117" s="5" t="s">
        <v>231</v>
      </c>
      <c r="H1117" s="5" t="s">
        <v>10</v>
      </c>
      <c r="I1117" s="5" t="s">
        <v>44</v>
      </c>
      <c r="J1117" s="5" t="s">
        <v>12</v>
      </c>
      <c r="K1117" s="5" t="s">
        <v>18</v>
      </c>
      <c r="L1117" s="5" t="s">
        <v>12835</v>
      </c>
      <c r="M1117" s="15" t="s">
        <v>91</v>
      </c>
      <c r="N1117" s="15" t="s">
        <v>231</v>
      </c>
      <c r="O1117" s="15" t="s">
        <v>277</v>
      </c>
      <c r="P1117" s="15" t="s">
        <v>1086</v>
      </c>
      <c r="Q1117" s="15" t="s">
        <v>22807</v>
      </c>
      <c r="R1117" s="15" t="s">
        <v>10099</v>
      </c>
      <c r="S1117" s="15">
        <v>72984030</v>
      </c>
      <c r="T1117" s="15"/>
      <c r="U1117" s="15" t="s">
        <v>14783</v>
      </c>
      <c r="V1117" s="15" t="s">
        <v>259</v>
      </c>
      <c r="W1117" s="4"/>
      <c r="X1117" s="4" t="s">
        <v>41</v>
      </c>
      <c r="Y1117" s="4" t="s">
        <v>13999</v>
      </c>
      <c r="Z1117" s="4"/>
      <c r="AB1117" s="25"/>
      <c r="AC1117" s="25"/>
      <c r="AD1117" s="25"/>
    </row>
    <row r="1118" spans="1:30" x14ac:dyDescent="0.35">
      <c r="A1118" s="15" t="s">
        <v>3036</v>
      </c>
      <c r="B1118" s="15" t="s">
        <v>3035</v>
      </c>
      <c r="D1118" s="15" t="s">
        <v>7910</v>
      </c>
      <c r="E1118" s="15" t="s">
        <v>3184</v>
      </c>
      <c r="F1118" s="15" t="s">
        <v>277</v>
      </c>
      <c r="G1118" s="5" t="s">
        <v>231</v>
      </c>
      <c r="H1118" s="5" t="s">
        <v>18</v>
      </c>
      <c r="I1118" s="5" t="s">
        <v>44</v>
      </c>
      <c r="J1118" s="5" t="s">
        <v>12</v>
      </c>
      <c r="K1118" s="5" t="s">
        <v>18</v>
      </c>
      <c r="L1118" s="5" t="s">
        <v>12835</v>
      </c>
      <c r="M1118" s="15" t="s">
        <v>91</v>
      </c>
      <c r="N1118" s="15" t="s">
        <v>231</v>
      </c>
      <c r="O1118" s="15" t="s">
        <v>277</v>
      </c>
      <c r="P1118" s="15" t="s">
        <v>277</v>
      </c>
      <c r="Q1118" s="15" t="s">
        <v>22807</v>
      </c>
      <c r="R1118" s="15" t="s">
        <v>23257</v>
      </c>
      <c r="S1118" s="15">
        <v>22064586</v>
      </c>
      <c r="T1118" s="15"/>
      <c r="U1118" s="15" t="s">
        <v>14784</v>
      </c>
      <c r="V1118" s="15" t="s">
        <v>14785</v>
      </c>
      <c r="W1118" s="4"/>
      <c r="X1118" s="4" t="s">
        <v>41</v>
      </c>
      <c r="Y1118" s="4" t="s">
        <v>3185</v>
      </c>
      <c r="Z1118" s="4"/>
      <c r="AB1118" s="25"/>
      <c r="AC1118" s="25"/>
      <c r="AD1118" s="25"/>
    </row>
    <row r="1119" spans="1:30" x14ac:dyDescent="0.35">
      <c r="A1119" s="15" t="s">
        <v>4058</v>
      </c>
      <c r="B1119" s="15" t="s">
        <v>1542</v>
      </c>
      <c r="D1119" s="15" t="s">
        <v>10141</v>
      </c>
      <c r="E1119" s="15" t="s">
        <v>10140</v>
      </c>
      <c r="F1119" s="15" t="s">
        <v>3186</v>
      </c>
      <c r="G1119" s="5" t="s">
        <v>231</v>
      </c>
      <c r="H1119" s="5" t="s">
        <v>18</v>
      </c>
      <c r="I1119" s="5" t="s">
        <v>44</v>
      </c>
      <c r="J1119" s="5" t="s">
        <v>12</v>
      </c>
      <c r="K1119" s="5" t="s">
        <v>18</v>
      </c>
      <c r="L1119" s="5" t="s">
        <v>12835</v>
      </c>
      <c r="M1119" s="15" t="s">
        <v>91</v>
      </c>
      <c r="N1119" s="15" t="s">
        <v>231</v>
      </c>
      <c r="O1119" s="15" t="s">
        <v>277</v>
      </c>
      <c r="P1119" s="15" t="s">
        <v>3186</v>
      </c>
      <c r="Q1119" s="15" t="s">
        <v>22807</v>
      </c>
      <c r="R1119" s="15" t="s">
        <v>23258</v>
      </c>
      <c r="S1119" s="15">
        <v>44030146</v>
      </c>
      <c r="T1119" s="15"/>
      <c r="U1119" s="15" t="s">
        <v>14786</v>
      </c>
      <c r="V1119" s="15" t="s">
        <v>16168</v>
      </c>
      <c r="W1119" s="4"/>
      <c r="X1119" s="4"/>
      <c r="Y1119" s="4"/>
      <c r="Z1119" s="4"/>
      <c r="AB1119" s="25"/>
      <c r="AC1119" s="25"/>
      <c r="AD1119" s="25"/>
    </row>
    <row r="1120" spans="1:30" x14ac:dyDescent="0.35">
      <c r="A1120" s="15" t="s">
        <v>3111</v>
      </c>
      <c r="B1120" s="15" t="s">
        <v>3110</v>
      </c>
      <c r="D1120" s="15" t="s">
        <v>9964</v>
      </c>
      <c r="E1120" s="15" t="s">
        <v>9963</v>
      </c>
      <c r="F1120" s="15" t="s">
        <v>3187</v>
      </c>
      <c r="G1120" s="5" t="s">
        <v>231</v>
      </c>
      <c r="H1120" s="5" t="s">
        <v>18</v>
      </c>
      <c r="I1120" s="5" t="s">
        <v>44</v>
      </c>
      <c r="J1120" s="5" t="s">
        <v>12</v>
      </c>
      <c r="K1120" s="5" t="s">
        <v>18</v>
      </c>
      <c r="L1120" s="5" t="s">
        <v>12835</v>
      </c>
      <c r="M1120" s="15" t="s">
        <v>91</v>
      </c>
      <c r="N1120" s="15" t="s">
        <v>231</v>
      </c>
      <c r="O1120" s="15" t="s">
        <v>277</v>
      </c>
      <c r="P1120" s="15" t="s">
        <v>3187</v>
      </c>
      <c r="Q1120" s="15" t="s">
        <v>22807</v>
      </c>
      <c r="R1120" s="15" t="s">
        <v>23259</v>
      </c>
      <c r="S1120" s="15">
        <v>44039442</v>
      </c>
      <c r="T1120" s="15"/>
      <c r="U1120" s="15" t="s">
        <v>16169</v>
      </c>
      <c r="V1120" s="15" t="s">
        <v>16170</v>
      </c>
      <c r="W1120" s="4"/>
      <c r="X1120" s="4"/>
      <c r="Y1120" s="4"/>
      <c r="Z1120" s="4"/>
      <c r="AB1120" s="25"/>
      <c r="AC1120" s="25"/>
      <c r="AD1120" s="25"/>
    </row>
    <row r="1121" spans="1:30" x14ac:dyDescent="0.35">
      <c r="A1121" s="15" t="s">
        <v>8265</v>
      </c>
      <c r="B1121" s="15" t="s">
        <v>1180</v>
      </c>
      <c r="D1121" s="15" t="s">
        <v>7107</v>
      </c>
      <c r="E1121" s="15" t="s">
        <v>3188</v>
      </c>
      <c r="F1121" s="15" t="s">
        <v>3189</v>
      </c>
      <c r="G1121" s="5" t="s">
        <v>231</v>
      </c>
      <c r="H1121" s="5" t="s">
        <v>18</v>
      </c>
      <c r="I1121" s="5" t="s">
        <v>44</v>
      </c>
      <c r="J1121" s="5" t="s">
        <v>12</v>
      </c>
      <c r="K1121" s="5" t="s">
        <v>18</v>
      </c>
      <c r="L1121" s="5" t="s">
        <v>12835</v>
      </c>
      <c r="M1121" s="15" t="s">
        <v>91</v>
      </c>
      <c r="N1121" s="15" t="s">
        <v>231</v>
      </c>
      <c r="O1121" s="15" t="s">
        <v>277</v>
      </c>
      <c r="P1121" s="15" t="s">
        <v>165</v>
      </c>
      <c r="Q1121" s="15" t="s">
        <v>22807</v>
      </c>
      <c r="R1121" s="15" t="s">
        <v>18738</v>
      </c>
      <c r="S1121" s="15">
        <v>72984064</v>
      </c>
      <c r="T1121" s="15"/>
      <c r="U1121" s="15" t="s">
        <v>16171</v>
      </c>
      <c r="V1121" s="15" t="s">
        <v>16172</v>
      </c>
      <c r="W1121" s="4"/>
      <c r="X1121" s="4" t="s">
        <v>41</v>
      </c>
      <c r="Y1121" s="4" t="s">
        <v>3190</v>
      </c>
      <c r="Z1121" s="4"/>
      <c r="AB1121" s="25"/>
      <c r="AC1121" s="25"/>
      <c r="AD1121" s="25"/>
    </row>
    <row r="1122" spans="1:30" x14ac:dyDescent="0.35">
      <c r="A1122" s="15" t="s">
        <v>2918</v>
      </c>
      <c r="B1122" s="15" t="s">
        <v>1187</v>
      </c>
      <c r="D1122" s="15" t="s">
        <v>8757</v>
      </c>
      <c r="E1122" s="15" t="s">
        <v>10155</v>
      </c>
      <c r="F1122" s="15" t="s">
        <v>2969</v>
      </c>
      <c r="G1122" s="5" t="s">
        <v>231</v>
      </c>
      <c r="H1122" s="5" t="s">
        <v>17</v>
      </c>
      <c r="I1122" s="5" t="s">
        <v>44</v>
      </c>
      <c r="J1122" s="5" t="s">
        <v>12</v>
      </c>
      <c r="K1122" s="5" t="s">
        <v>16</v>
      </c>
      <c r="L1122" s="5" t="s">
        <v>12833</v>
      </c>
      <c r="M1122" s="15" t="s">
        <v>91</v>
      </c>
      <c r="N1122" s="15" t="s">
        <v>231</v>
      </c>
      <c r="O1122" s="15" t="s">
        <v>21796</v>
      </c>
      <c r="P1122" s="15" t="s">
        <v>2969</v>
      </c>
      <c r="Q1122" s="15" t="s">
        <v>22807</v>
      </c>
      <c r="R1122" s="15" t="s">
        <v>23260</v>
      </c>
      <c r="S1122" s="15">
        <v>71121323</v>
      </c>
      <c r="T1122" s="15">
        <v>24673035</v>
      </c>
      <c r="U1122" s="15" t="s">
        <v>20036</v>
      </c>
      <c r="V1122" s="15" t="s">
        <v>16173</v>
      </c>
      <c r="W1122" s="4"/>
      <c r="X1122" s="4"/>
      <c r="Y1122" s="4"/>
      <c r="Z1122" s="4"/>
      <c r="AB1122" s="25"/>
      <c r="AC1122" s="25"/>
      <c r="AD1122" s="25"/>
    </row>
    <row r="1123" spans="1:30" x14ac:dyDescent="0.35">
      <c r="A1123" s="15" t="s">
        <v>3297</v>
      </c>
      <c r="B1123" s="15" t="s">
        <v>3296</v>
      </c>
      <c r="D1123" s="15" t="s">
        <v>8343</v>
      </c>
      <c r="E1123" s="15" t="s">
        <v>9985</v>
      </c>
      <c r="F1123" s="15" t="s">
        <v>9986</v>
      </c>
      <c r="G1123" s="5" t="s">
        <v>231</v>
      </c>
      <c r="H1123" s="5" t="s">
        <v>17</v>
      </c>
      <c r="I1123" s="5" t="s">
        <v>44</v>
      </c>
      <c r="J1123" s="5" t="s">
        <v>12</v>
      </c>
      <c r="K1123" s="5" t="s">
        <v>16</v>
      </c>
      <c r="L1123" s="5" t="s">
        <v>12833</v>
      </c>
      <c r="M1123" s="15" t="s">
        <v>91</v>
      </c>
      <c r="N1123" s="15" t="s">
        <v>231</v>
      </c>
      <c r="O1123" s="15" t="s">
        <v>21796</v>
      </c>
      <c r="P1123" s="15" t="s">
        <v>9987</v>
      </c>
      <c r="Q1123" s="15" t="s">
        <v>22807</v>
      </c>
      <c r="R1123" s="15" t="s">
        <v>23261</v>
      </c>
      <c r="S1123" s="15">
        <v>24673035</v>
      </c>
      <c r="T1123" s="15">
        <v>44030430</v>
      </c>
      <c r="U1123" s="15" t="s">
        <v>17695</v>
      </c>
      <c r="V1123" s="15" t="s">
        <v>16174</v>
      </c>
      <c r="W1123" s="4"/>
      <c r="X1123" s="4"/>
      <c r="Y1123" s="4"/>
      <c r="Z1123" s="4"/>
      <c r="AB1123" s="25"/>
      <c r="AC1123" s="25"/>
      <c r="AD1123" s="25"/>
    </row>
    <row r="1124" spans="1:30" x14ac:dyDescent="0.35">
      <c r="A1124" s="15" t="s">
        <v>3152</v>
      </c>
      <c r="B1124" s="15" t="s">
        <v>848</v>
      </c>
      <c r="D1124" s="15" t="s">
        <v>8744</v>
      </c>
      <c r="E1124" s="15" t="s">
        <v>10156</v>
      </c>
      <c r="F1124" s="15" t="s">
        <v>3192</v>
      </c>
      <c r="G1124" s="5" t="s">
        <v>231</v>
      </c>
      <c r="H1124" s="5" t="s">
        <v>18</v>
      </c>
      <c r="I1124" s="5" t="s">
        <v>44</v>
      </c>
      <c r="J1124" s="5" t="s">
        <v>12</v>
      </c>
      <c r="K1124" s="5" t="s">
        <v>18</v>
      </c>
      <c r="L1124" s="5" t="s">
        <v>12835</v>
      </c>
      <c r="M1124" s="15" t="s">
        <v>91</v>
      </c>
      <c r="N1124" s="15" t="s">
        <v>231</v>
      </c>
      <c r="O1124" s="15" t="s">
        <v>277</v>
      </c>
      <c r="P1124" s="15" t="s">
        <v>3192</v>
      </c>
      <c r="Q1124" s="15" t="s">
        <v>22807</v>
      </c>
      <c r="R1124" s="15" t="s">
        <v>18734</v>
      </c>
      <c r="S1124" s="15">
        <v>44056195</v>
      </c>
      <c r="T1124" s="15"/>
      <c r="U1124" s="15" t="s">
        <v>19402</v>
      </c>
      <c r="V1124" s="15" t="s">
        <v>484</v>
      </c>
      <c r="W1124" s="4"/>
      <c r="X1124" s="4"/>
      <c r="Y1124" s="4"/>
      <c r="Z1124" s="4"/>
      <c r="AB1124" s="25"/>
      <c r="AC1124" s="25"/>
      <c r="AD1124" s="25"/>
    </row>
    <row r="1125" spans="1:30" x14ac:dyDescent="0.35">
      <c r="A1125" s="15" t="s">
        <v>9997</v>
      </c>
      <c r="B1125" s="15" t="s">
        <v>3114</v>
      </c>
      <c r="D1125" s="15" t="s">
        <v>8558</v>
      </c>
      <c r="E1125" s="15" t="s">
        <v>10037</v>
      </c>
      <c r="F1125" s="15" t="s">
        <v>10038</v>
      </c>
      <c r="G1125" s="5" t="s">
        <v>231</v>
      </c>
      <c r="H1125" s="5" t="s">
        <v>17</v>
      </c>
      <c r="I1125" s="5" t="s">
        <v>44</v>
      </c>
      <c r="J1125" s="5" t="s">
        <v>12</v>
      </c>
      <c r="K1125" s="5" t="s">
        <v>16</v>
      </c>
      <c r="L1125" s="5" t="s">
        <v>12833</v>
      </c>
      <c r="M1125" s="15" t="s">
        <v>91</v>
      </c>
      <c r="N1125" s="15" t="s">
        <v>231</v>
      </c>
      <c r="O1125" s="15" t="s">
        <v>21796</v>
      </c>
      <c r="P1125" s="15" t="s">
        <v>10038</v>
      </c>
      <c r="Q1125" s="15" t="s">
        <v>22807</v>
      </c>
      <c r="R1125" s="15" t="s">
        <v>17687</v>
      </c>
      <c r="S1125" s="15">
        <v>44056191</v>
      </c>
      <c r="T1125" s="15">
        <v>24673035</v>
      </c>
      <c r="U1125" s="15" t="s">
        <v>14787</v>
      </c>
      <c r="V1125" s="15" t="s">
        <v>7003</v>
      </c>
      <c r="W1125" s="4"/>
      <c r="X1125" s="4" t="s">
        <v>41</v>
      </c>
      <c r="Y1125" s="4" t="s">
        <v>24627</v>
      </c>
      <c r="Z1125" s="4"/>
      <c r="AB1125" s="25"/>
      <c r="AC1125" s="25"/>
      <c r="AD1125" s="25"/>
    </row>
    <row r="1126" spans="1:30" x14ac:dyDescent="0.35">
      <c r="A1126" s="15" t="s">
        <v>2886</v>
      </c>
      <c r="B1126" s="15" t="s">
        <v>946</v>
      </c>
      <c r="D1126" s="15" t="s">
        <v>3193</v>
      </c>
      <c r="E1126" s="15" t="s">
        <v>3194</v>
      </c>
      <c r="F1126" s="15" t="s">
        <v>3195</v>
      </c>
      <c r="G1126" s="5" t="s">
        <v>21775</v>
      </c>
      <c r="H1126" s="5" t="s">
        <v>3</v>
      </c>
      <c r="I1126" s="5" t="s">
        <v>95</v>
      </c>
      <c r="J1126" s="5" t="s">
        <v>2</v>
      </c>
      <c r="K1126" s="5" t="s">
        <v>3</v>
      </c>
      <c r="L1126" s="5" t="s">
        <v>13077</v>
      </c>
      <c r="M1126" s="15" t="s">
        <v>21775</v>
      </c>
      <c r="N1126" s="15" t="s">
        <v>21775</v>
      </c>
      <c r="O1126" s="15" t="s">
        <v>21855</v>
      </c>
      <c r="P1126" s="15" t="s">
        <v>3195</v>
      </c>
      <c r="Q1126" s="15" t="s">
        <v>22807</v>
      </c>
      <c r="R1126" s="15" t="s">
        <v>20258</v>
      </c>
      <c r="S1126" s="15">
        <v>27985497</v>
      </c>
      <c r="T1126" s="15">
        <v>27985497</v>
      </c>
      <c r="U1126" s="15" t="s">
        <v>16175</v>
      </c>
      <c r="V1126" s="15" t="s">
        <v>17697</v>
      </c>
      <c r="W1126" s="4"/>
      <c r="X1126" s="4" t="s">
        <v>41</v>
      </c>
      <c r="Y1126" s="4" t="s">
        <v>3196</v>
      </c>
      <c r="Z1126" s="4"/>
      <c r="AB1126" s="25"/>
      <c r="AC1126" s="25"/>
      <c r="AD1126" s="25"/>
    </row>
    <row r="1127" spans="1:30" x14ac:dyDescent="0.35">
      <c r="A1127" s="15" t="s">
        <v>3215</v>
      </c>
      <c r="B1127" s="15" t="s">
        <v>3214</v>
      </c>
      <c r="D1127" s="15" t="s">
        <v>3196</v>
      </c>
      <c r="E1127" s="15" t="s">
        <v>8289</v>
      </c>
      <c r="F1127" s="15" t="s">
        <v>1600</v>
      </c>
      <c r="G1127" s="5" t="s">
        <v>231</v>
      </c>
      <c r="H1127" s="5" t="s">
        <v>10</v>
      </c>
      <c r="I1127" s="5" t="s">
        <v>44</v>
      </c>
      <c r="J1127" s="5" t="s">
        <v>12</v>
      </c>
      <c r="K1127" s="5" t="s">
        <v>18</v>
      </c>
      <c r="L1127" s="5" t="s">
        <v>12835</v>
      </c>
      <c r="M1127" s="15" t="s">
        <v>91</v>
      </c>
      <c r="N1127" s="15" t="s">
        <v>231</v>
      </c>
      <c r="O1127" s="15" t="s">
        <v>277</v>
      </c>
      <c r="P1127" s="15" t="s">
        <v>1600</v>
      </c>
      <c r="Q1127" s="15" t="s">
        <v>22807</v>
      </c>
      <c r="R1127" s="15" t="s">
        <v>10183</v>
      </c>
      <c r="S1127" s="15">
        <v>24777541</v>
      </c>
      <c r="T1127" s="15"/>
      <c r="U1127" s="15" t="s">
        <v>17698</v>
      </c>
      <c r="V1127" s="15" t="s">
        <v>10184</v>
      </c>
      <c r="W1127" s="4"/>
      <c r="X1127" s="4" t="s">
        <v>41</v>
      </c>
      <c r="Y1127" s="4" t="s">
        <v>12276</v>
      </c>
      <c r="Z1127" s="4"/>
      <c r="AB1127" s="25"/>
      <c r="AC1127" s="25"/>
      <c r="AD1127" s="25"/>
    </row>
    <row r="1128" spans="1:30" x14ac:dyDescent="0.35">
      <c r="A1128" s="15" t="s">
        <v>2775</v>
      </c>
      <c r="B1128" s="15" t="s">
        <v>2774</v>
      </c>
      <c r="D1128" s="15" t="s">
        <v>7821</v>
      </c>
      <c r="E1128" s="15" t="s">
        <v>3197</v>
      </c>
      <c r="F1128" s="15" t="s">
        <v>3198</v>
      </c>
      <c r="G1128" s="5" t="s">
        <v>231</v>
      </c>
      <c r="H1128" s="5" t="s">
        <v>18</v>
      </c>
      <c r="I1128" s="5" t="s">
        <v>44</v>
      </c>
      <c r="J1128" s="5" t="s">
        <v>12</v>
      </c>
      <c r="K1128" s="5" t="s">
        <v>18</v>
      </c>
      <c r="L1128" s="5" t="s">
        <v>12835</v>
      </c>
      <c r="M1128" s="15" t="s">
        <v>91</v>
      </c>
      <c r="N1128" s="15" t="s">
        <v>231</v>
      </c>
      <c r="O1128" s="15" t="s">
        <v>277</v>
      </c>
      <c r="P1128" s="15" t="s">
        <v>3198</v>
      </c>
      <c r="Q1128" s="15" t="s">
        <v>22807</v>
      </c>
      <c r="R1128" s="15" t="s">
        <v>9771</v>
      </c>
      <c r="S1128" s="15">
        <v>44030125</v>
      </c>
      <c r="T1128" s="15"/>
      <c r="U1128" s="15" t="s">
        <v>16176</v>
      </c>
      <c r="V1128" s="15" t="s">
        <v>9958</v>
      </c>
      <c r="W1128" s="4"/>
      <c r="X1128" s="4" t="s">
        <v>41</v>
      </c>
      <c r="Y1128" s="4" t="s">
        <v>3199</v>
      </c>
      <c r="Z1128" s="4"/>
      <c r="AB1128" s="25"/>
      <c r="AC1128" s="25"/>
      <c r="AD1128" s="25"/>
    </row>
    <row r="1129" spans="1:30" x14ac:dyDescent="0.35">
      <c r="A1129" s="15" t="s">
        <v>10002</v>
      </c>
      <c r="B1129" s="15" t="s">
        <v>3385</v>
      </c>
      <c r="D1129" s="15" t="s">
        <v>3200</v>
      </c>
      <c r="E1129" s="15" t="s">
        <v>9981</v>
      </c>
      <c r="F1129" s="15" t="s">
        <v>9982</v>
      </c>
      <c r="G1129" s="5" t="s">
        <v>231</v>
      </c>
      <c r="H1129" s="5" t="s">
        <v>10</v>
      </c>
      <c r="I1129" s="5" t="s">
        <v>44</v>
      </c>
      <c r="J1129" s="5" t="s">
        <v>232</v>
      </c>
      <c r="K1129" s="5" t="s">
        <v>5</v>
      </c>
      <c r="L1129" s="5" t="s">
        <v>12859</v>
      </c>
      <c r="M1129" s="15" t="s">
        <v>91</v>
      </c>
      <c r="N1129" s="15" t="s">
        <v>233</v>
      </c>
      <c r="O1129" s="15" t="s">
        <v>94</v>
      </c>
      <c r="P1129" s="15" t="s">
        <v>9982</v>
      </c>
      <c r="Q1129" s="15" t="s">
        <v>22807</v>
      </c>
      <c r="R1129" s="15" t="s">
        <v>18739</v>
      </c>
      <c r="S1129" s="15">
        <v>41051026</v>
      </c>
      <c r="T1129" s="15"/>
      <c r="U1129" s="15" t="s">
        <v>16177</v>
      </c>
      <c r="V1129" s="15" t="s">
        <v>9983</v>
      </c>
      <c r="W1129" s="4"/>
      <c r="X1129" s="4" t="s">
        <v>41</v>
      </c>
      <c r="Y1129" s="4" t="s">
        <v>12163</v>
      </c>
      <c r="Z1129" s="4"/>
      <c r="AB1129" s="25"/>
      <c r="AC1129" s="25"/>
      <c r="AD1129" s="25"/>
    </row>
    <row r="1130" spans="1:30" x14ac:dyDescent="0.35">
      <c r="A1130" s="15" t="s">
        <v>8266</v>
      </c>
      <c r="B1130" s="15" t="s">
        <v>3366</v>
      </c>
      <c r="D1130" s="15" t="s">
        <v>3201</v>
      </c>
      <c r="E1130" s="15" t="s">
        <v>10027</v>
      </c>
      <c r="F1130" s="15" t="s">
        <v>10028</v>
      </c>
      <c r="G1130" s="5" t="s">
        <v>231</v>
      </c>
      <c r="H1130" s="5" t="s">
        <v>17</v>
      </c>
      <c r="I1130" s="5" t="s">
        <v>44</v>
      </c>
      <c r="J1130" s="5" t="s">
        <v>12</v>
      </c>
      <c r="K1130" s="5" t="s">
        <v>16</v>
      </c>
      <c r="L1130" s="5" t="s">
        <v>12833</v>
      </c>
      <c r="M1130" s="15" t="s">
        <v>91</v>
      </c>
      <c r="N1130" s="15" t="s">
        <v>231</v>
      </c>
      <c r="O1130" s="15" t="s">
        <v>21796</v>
      </c>
      <c r="P1130" s="15" t="s">
        <v>10029</v>
      </c>
      <c r="Q1130" s="15" t="s">
        <v>22807</v>
      </c>
      <c r="R1130" s="15" t="s">
        <v>20037</v>
      </c>
      <c r="S1130" s="15">
        <v>70159689</v>
      </c>
      <c r="T1130" s="15"/>
      <c r="U1130" s="15" t="s">
        <v>16178</v>
      </c>
      <c r="V1130" s="15" t="s">
        <v>10030</v>
      </c>
      <c r="W1130" s="4"/>
      <c r="X1130" s="4"/>
      <c r="Y1130" s="4"/>
      <c r="Z1130" s="4"/>
      <c r="AB1130" s="25"/>
      <c r="AC1130" s="25"/>
      <c r="AD1130" s="25"/>
    </row>
    <row r="1131" spans="1:30" x14ac:dyDescent="0.35">
      <c r="A1131" s="15" t="s">
        <v>2908</v>
      </c>
      <c r="B1131" s="15" t="s">
        <v>1157</v>
      </c>
      <c r="D1131" s="15" t="s">
        <v>3202</v>
      </c>
      <c r="E1131" s="15" t="s">
        <v>3203</v>
      </c>
      <c r="F1131" s="15" t="s">
        <v>278</v>
      </c>
      <c r="G1131" s="5" t="s">
        <v>231</v>
      </c>
      <c r="H1131" s="5" t="s">
        <v>18</v>
      </c>
      <c r="I1131" s="5" t="s">
        <v>44</v>
      </c>
      <c r="J1131" s="5" t="s">
        <v>12</v>
      </c>
      <c r="K1131" s="5" t="s">
        <v>18</v>
      </c>
      <c r="L1131" s="5" t="s">
        <v>12835</v>
      </c>
      <c r="M1131" s="15" t="s">
        <v>91</v>
      </c>
      <c r="N1131" s="15" t="s">
        <v>231</v>
      </c>
      <c r="O1131" s="15" t="s">
        <v>277</v>
      </c>
      <c r="P1131" s="15" t="s">
        <v>278</v>
      </c>
      <c r="Q1131" s="15" t="s">
        <v>22807</v>
      </c>
      <c r="R1131" s="15" t="s">
        <v>23262</v>
      </c>
      <c r="S1131" s="15">
        <v>22064073</v>
      </c>
      <c r="T1131" s="15">
        <v>70045634</v>
      </c>
      <c r="U1131" s="15" t="s">
        <v>16179</v>
      </c>
      <c r="V1131" s="15" t="s">
        <v>1064</v>
      </c>
      <c r="W1131" s="4"/>
      <c r="X1131" s="4" t="s">
        <v>41</v>
      </c>
      <c r="Y1131" s="4" t="s">
        <v>3204</v>
      </c>
      <c r="Z1131" s="4"/>
      <c r="AB1131" s="25"/>
      <c r="AC1131" s="25"/>
      <c r="AD1131" s="25"/>
    </row>
    <row r="1132" spans="1:30" x14ac:dyDescent="0.35">
      <c r="A1132" s="15" t="s">
        <v>10004</v>
      </c>
      <c r="B1132" s="15" t="s">
        <v>8743</v>
      </c>
      <c r="D1132" s="15" t="s">
        <v>3205</v>
      </c>
      <c r="E1132" s="15" t="s">
        <v>9944</v>
      </c>
      <c r="F1132" s="15" t="s">
        <v>371</v>
      </c>
      <c r="G1132" s="5" t="s">
        <v>231</v>
      </c>
      <c r="H1132" s="5" t="s">
        <v>17</v>
      </c>
      <c r="I1132" s="5" t="s">
        <v>44</v>
      </c>
      <c r="J1132" s="5" t="s">
        <v>12</v>
      </c>
      <c r="K1132" s="5" t="s">
        <v>16</v>
      </c>
      <c r="L1132" s="5" t="s">
        <v>12833</v>
      </c>
      <c r="M1132" s="15" t="s">
        <v>91</v>
      </c>
      <c r="N1132" s="15" t="s">
        <v>231</v>
      </c>
      <c r="O1132" s="15" t="s">
        <v>21796</v>
      </c>
      <c r="P1132" s="15" t="s">
        <v>371</v>
      </c>
      <c r="Q1132" s="15" t="s">
        <v>22807</v>
      </c>
      <c r="R1132" s="15" t="s">
        <v>23263</v>
      </c>
      <c r="S1132" s="15"/>
      <c r="T1132" s="15">
        <v>24673035</v>
      </c>
      <c r="U1132" s="15" t="s">
        <v>16180</v>
      </c>
      <c r="V1132" s="15" t="s">
        <v>1064</v>
      </c>
      <c r="W1132" s="4"/>
      <c r="X1132" s="4"/>
      <c r="Y1132" s="4"/>
      <c r="Z1132" s="4"/>
      <c r="AB1132" s="25"/>
      <c r="AC1132" s="25"/>
      <c r="AD1132" s="25"/>
    </row>
    <row r="1133" spans="1:30" x14ac:dyDescent="0.35">
      <c r="A1133" s="15" t="s">
        <v>2864</v>
      </c>
      <c r="B1133" s="15" t="s">
        <v>2250</v>
      </c>
      <c r="D1133" s="15" t="s">
        <v>3206</v>
      </c>
      <c r="E1133" s="15" t="s">
        <v>9966</v>
      </c>
      <c r="F1133" s="15" t="s">
        <v>1987</v>
      </c>
      <c r="G1133" s="5" t="s">
        <v>231</v>
      </c>
      <c r="H1133" s="5" t="s">
        <v>18</v>
      </c>
      <c r="I1133" s="5" t="s">
        <v>44</v>
      </c>
      <c r="J1133" s="5" t="s">
        <v>12</v>
      </c>
      <c r="K1133" s="5" t="s">
        <v>18</v>
      </c>
      <c r="L1133" s="5" t="s">
        <v>12835</v>
      </c>
      <c r="M1133" s="15" t="s">
        <v>91</v>
      </c>
      <c r="N1133" s="15" t="s">
        <v>231</v>
      </c>
      <c r="O1133" s="15" t="s">
        <v>277</v>
      </c>
      <c r="P1133" s="15" t="s">
        <v>1987</v>
      </c>
      <c r="Q1133" s="15" t="s">
        <v>22807</v>
      </c>
      <c r="R1133" s="15" t="s">
        <v>10047</v>
      </c>
      <c r="S1133" s="15">
        <v>73003745</v>
      </c>
      <c r="T1133" s="15"/>
      <c r="U1133" s="15" t="s">
        <v>17700</v>
      </c>
      <c r="V1133" s="15" t="s">
        <v>9967</v>
      </c>
      <c r="W1133" s="4"/>
      <c r="X1133" s="4"/>
      <c r="Y1133" s="4"/>
      <c r="Z1133" s="4"/>
      <c r="AB1133" s="25"/>
      <c r="AC1133" s="25"/>
      <c r="AD1133" s="25"/>
    </row>
    <row r="1134" spans="1:30" x14ac:dyDescent="0.35">
      <c r="A1134" s="15" t="s">
        <v>2866</v>
      </c>
      <c r="B1134" s="15" t="s">
        <v>1164</v>
      </c>
      <c r="D1134" s="15" t="s">
        <v>3207</v>
      </c>
      <c r="E1134" s="15" t="s">
        <v>8258</v>
      </c>
      <c r="F1134" s="15" t="s">
        <v>1979</v>
      </c>
      <c r="G1134" s="5" t="s">
        <v>231</v>
      </c>
      <c r="H1134" s="5" t="s">
        <v>11</v>
      </c>
      <c r="I1134" s="5" t="s">
        <v>44</v>
      </c>
      <c r="J1134" s="5" t="s">
        <v>232</v>
      </c>
      <c r="K1134" s="5" t="s">
        <v>4</v>
      </c>
      <c r="L1134" s="5" t="s">
        <v>12858</v>
      </c>
      <c r="M1134" s="15" t="s">
        <v>91</v>
      </c>
      <c r="N1134" s="15" t="s">
        <v>233</v>
      </c>
      <c r="O1134" s="15" t="s">
        <v>21900</v>
      </c>
      <c r="P1134" s="15" t="s">
        <v>1979</v>
      </c>
      <c r="Q1134" s="15" t="s">
        <v>22807</v>
      </c>
      <c r="R1134" s="15" t="s">
        <v>20169</v>
      </c>
      <c r="S1134" s="15">
        <v>41051133</v>
      </c>
      <c r="T1134" s="15"/>
      <c r="U1134" s="15" t="s">
        <v>18741</v>
      </c>
      <c r="V1134" s="15" t="s">
        <v>1492</v>
      </c>
      <c r="W1134" s="4"/>
      <c r="X1134" s="4" t="s">
        <v>41</v>
      </c>
      <c r="Y1134" s="4" t="s">
        <v>8253</v>
      </c>
      <c r="Z1134" s="4"/>
      <c r="AB1134" s="25"/>
      <c r="AC1134" s="25"/>
      <c r="AD1134" s="25"/>
    </row>
    <row r="1135" spans="1:30" x14ac:dyDescent="0.35">
      <c r="A1135" s="15" t="s">
        <v>10006</v>
      </c>
      <c r="B1135" s="15" t="s">
        <v>8139</v>
      </c>
      <c r="D1135" s="15" t="s">
        <v>3208</v>
      </c>
      <c r="E1135" s="15" t="s">
        <v>3209</v>
      </c>
      <c r="F1135" s="15" t="s">
        <v>3210</v>
      </c>
      <c r="G1135" s="5" t="s">
        <v>21791</v>
      </c>
      <c r="H1135" s="5" t="s">
        <v>10</v>
      </c>
      <c r="I1135" s="5" t="s">
        <v>44</v>
      </c>
      <c r="J1135" s="5" t="s">
        <v>232</v>
      </c>
      <c r="K1135" s="5" t="s">
        <v>3</v>
      </c>
      <c r="L1135" s="5" t="s">
        <v>12857</v>
      </c>
      <c r="M1135" s="15" t="s">
        <v>91</v>
      </c>
      <c r="N1135" s="15" t="s">
        <v>233</v>
      </c>
      <c r="O1135" s="15" t="s">
        <v>3211</v>
      </c>
      <c r="P1135" s="15" t="s">
        <v>3211</v>
      </c>
      <c r="Q1135" s="15" t="s">
        <v>22807</v>
      </c>
      <c r="R1135" s="15" t="s">
        <v>18742</v>
      </c>
      <c r="S1135" s="15">
        <v>41051023</v>
      </c>
      <c r="T1135" s="15">
        <v>24711460</v>
      </c>
      <c r="U1135" s="15" t="s">
        <v>18743</v>
      </c>
      <c r="V1135" s="15" t="s">
        <v>360</v>
      </c>
      <c r="W1135" s="4"/>
      <c r="X1135" s="4" t="s">
        <v>41</v>
      </c>
      <c r="Y1135" s="4" t="s">
        <v>3212</v>
      </c>
      <c r="Z1135" s="4"/>
      <c r="AB1135" s="25" t="s">
        <v>21118</v>
      </c>
      <c r="AC1135" s="25"/>
      <c r="AD1135" s="25"/>
    </row>
    <row r="1136" spans="1:30" x14ac:dyDescent="0.35">
      <c r="A1136" s="15" t="s">
        <v>6426</v>
      </c>
      <c r="B1136" s="15" t="s">
        <v>7927</v>
      </c>
      <c r="D1136" s="15" t="s">
        <v>3214</v>
      </c>
      <c r="E1136" s="15" t="s">
        <v>3215</v>
      </c>
      <c r="F1136" s="15" t="s">
        <v>42</v>
      </c>
      <c r="G1136" s="5" t="s">
        <v>231</v>
      </c>
      <c r="H1136" s="5" t="s">
        <v>12</v>
      </c>
      <c r="I1136" s="5" t="s">
        <v>44</v>
      </c>
      <c r="J1136" s="5" t="s">
        <v>232</v>
      </c>
      <c r="K1136" s="5" t="s">
        <v>4</v>
      </c>
      <c r="L1136" s="5" t="s">
        <v>12858</v>
      </c>
      <c r="M1136" s="15" t="s">
        <v>91</v>
      </c>
      <c r="N1136" s="15" t="s">
        <v>233</v>
      </c>
      <c r="O1136" s="15" t="s">
        <v>21900</v>
      </c>
      <c r="P1136" s="15" t="s">
        <v>42</v>
      </c>
      <c r="Q1136" s="15" t="s">
        <v>22807</v>
      </c>
      <c r="R1136" s="15" t="s">
        <v>9999</v>
      </c>
      <c r="S1136" s="15">
        <v>24717140</v>
      </c>
      <c r="T1136" s="15">
        <v>24717140</v>
      </c>
      <c r="U1136" s="15" t="s">
        <v>16181</v>
      </c>
      <c r="V1136" s="15" t="s">
        <v>10000</v>
      </c>
      <c r="W1136" s="4"/>
      <c r="X1136" s="4" t="s">
        <v>41</v>
      </c>
      <c r="Y1136" s="4" t="s">
        <v>3216</v>
      </c>
      <c r="Z1136" s="4"/>
      <c r="AB1136" s="25"/>
      <c r="AC1136" s="25"/>
      <c r="AD1136" s="25"/>
    </row>
    <row r="1137" spans="1:30" x14ac:dyDescent="0.35">
      <c r="A1137" s="15" t="s">
        <v>6435</v>
      </c>
      <c r="B1137" s="15" t="s">
        <v>7626</v>
      </c>
      <c r="D1137" s="15" t="s">
        <v>7806</v>
      </c>
      <c r="E1137" s="15" t="s">
        <v>3218</v>
      </c>
      <c r="F1137" s="15" t="s">
        <v>3219</v>
      </c>
      <c r="G1137" s="5" t="s">
        <v>231</v>
      </c>
      <c r="H1137" s="5" t="s">
        <v>11</v>
      </c>
      <c r="I1137" s="5" t="s">
        <v>44</v>
      </c>
      <c r="J1137" s="5" t="s">
        <v>232</v>
      </c>
      <c r="K1137" s="5" t="s">
        <v>2</v>
      </c>
      <c r="L1137" s="5" t="s">
        <v>12856</v>
      </c>
      <c r="M1137" s="15" t="s">
        <v>91</v>
      </c>
      <c r="N1137" s="15" t="s">
        <v>233</v>
      </c>
      <c r="O1137" s="15" t="s">
        <v>233</v>
      </c>
      <c r="P1137" s="15" t="s">
        <v>3219</v>
      </c>
      <c r="Q1137" s="15" t="s">
        <v>22807</v>
      </c>
      <c r="R1137" s="15" t="s">
        <v>18790</v>
      </c>
      <c r="S1137" s="15">
        <v>87459289</v>
      </c>
      <c r="T1137" s="15"/>
      <c r="U1137" s="15" t="s">
        <v>16182</v>
      </c>
      <c r="V1137" s="15" t="s">
        <v>14788</v>
      </c>
      <c r="W1137" s="4"/>
      <c r="X1137" s="4" t="s">
        <v>41</v>
      </c>
      <c r="Y1137" s="4" t="s">
        <v>3220</v>
      </c>
      <c r="Z1137" s="4"/>
      <c r="AB1137" s="25"/>
      <c r="AC1137" s="25"/>
      <c r="AD1137" s="25"/>
    </row>
    <row r="1138" spans="1:30" x14ac:dyDescent="0.35">
      <c r="A1138" s="15" t="s">
        <v>3092</v>
      </c>
      <c r="B1138" s="15" t="s">
        <v>2569</v>
      </c>
      <c r="D1138" s="15" t="s">
        <v>2787</v>
      </c>
      <c r="E1138" s="15" t="s">
        <v>3221</v>
      </c>
      <c r="F1138" s="15" t="s">
        <v>3222</v>
      </c>
      <c r="G1138" s="5" t="s">
        <v>231</v>
      </c>
      <c r="H1138" s="5" t="s">
        <v>11</v>
      </c>
      <c r="I1138" s="5" t="s">
        <v>44</v>
      </c>
      <c r="J1138" s="5" t="s">
        <v>232</v>
      </c>
      <c r="K1138" s="5" t="s">
        <v>2</v>
      </c>
      <c r="L1138" s="5" t="s">
        <v>12856</v>
      </c>
      <c r="M1138" s="15" t="s">
        <v>91</v>
      </c>
      <c r="N1138" s="15" t="s">
        <v>233</v>
      </c>
      <c r="O1138" s="15" t="s">
        <v>233</v>
      </c>
      <c r="P1138" s="15" t="s">
        <v>2959</v>
      </c>
      <c r="Q1138" s="15" t="s">
        <v>22807</v>
      </c>
      <c r="R1138" s="15" t="s">
        <v>18744</v>
      </c>
      <c r="S1138" s="15">
        <v>41051068</v>
      </c>
      <c r="T1138" s="15"/>
      <c r="U1138" s="15" t="s">
        <v>16183</v>
      </c>
      <c r="V1138" s="15" t="s">
        <v>10065</v>
      </c>
      <c r="W1138" s="4"/>
      <c r="X1138" s="4" t="s">
        <v>41</v>
      </c>
      <c r="Y1138" s="4" t="s">
        <v>3223</v>
      </c>
      <c r="Z1138" s="4"/>
      <c r="AB1138" s="25"/>
      <c r="AC1138" s="25"/>
      <c r="AD1138" s="25"/>
    </row>
    <row r="1139" spans="1:30" x14ac:dyDescent="0.35">
      <c r="A1139" s="15" t="s">
        <v>2767</v>
      </c>
      <c r="B1139" s="15" t="s">
        <v>2766</v>
      </c>
      <c r="D1139" s="15" t="s">
        <v>3224</v>
      </c>
      <c r="E1139" s="15" t="s">
        <v>3225</v>
      </c>
      <c r="F1139" s="15" t="s">
        <v>251</v>
      </c>
      <c r="G1139" s="5" t="s">
        <v>231</v>
      </c>
      <c r="H1139" s="5" t="s">
        <v>12</v>
      </c>
      <c r="I1139" s="5" t="s">
        <v>44</v>
      </c>
      <c r="J1139" s="5" t="s">
        <v>232</v>
      </c>
      <c r="K1139" s="5" t="s">
        <v>4</v>
      </c>
      <c r="L1139" s="5" t="s">
        <v>12858</v>
      </c>
      <c r="M1139" s="15" t="s">
        <v>91</v>
      </c>
      <c r="N1139" s="15" t="s">
        <v>233</v>
      </c>
      <c r="O1139" s="15" t="s">
        <v>21900</v>
      </c>
      <c r="P1139" s="15" t="s">
        <v>1597</v>
      </c>
      <c r="Q1139" s="15" t="s">
        <v>22807</v>
      </c>
      <c r="R1139" s="15" t="s">
        <v>21994</v>
      </c>
      <c r="S1139" s="15">
        <v>41051127</v>
      </c>
      <c r="T1139" s="15">
        <v>41051127</v>
      </c>
      <c r="U1139" s="15" t="s">
        <v>16184</v>
      </c>
      <c r="V1139" s="15" t="s">
        <v>16185</v>
      </c>
      <c r="W1139" s="4"/>
      <c r="X1139" s="4" t="s">
        <v>41</v>
      </c>
      <c r="Y1139" s="4" t="s">
        <v>3226</v>
      </c>
      <c r="Z1139" s="4"/>
      <c r="AB1139" s="25"/>
      <c r="AC1139" s="25"/>
      <c r="AD1139" s="25"/>
    </row>
    <row r="1140" spans="1:30" x14ac:dyDescent="0.35">
      <c r="A1140" s="15" t="s">
        <v>3260</v>
      </c>
      <c r="B1140" s="15" t="s">
        <v>7514</v>
      </c>
      <c r="D1140" s="15" t="s">
        <v>3227</v>
      </c>
      <c r="E1140" s="15" t="s">
        <v>3228</v>
      </c>
      <c r="F1140" s="15" t="s">
        <v>1704</v>
      </c>
      <c r="G1140" s="5" t="s">
        <v>21791</v>
      </c>
      <c r="H1140" s="5" t="s">
        <v>10</v>
      </c>
      <c r="I1140" s="5" t="s">
        <v>44</v>
      </c>
      <c r="J1140" s="5" t="s">
        <v>232</v>
      </c>
      <c r="K1140" s="5" t="s">
        <v>3</v>
      </c>
      <c r="L1140" s="5" t="s">
        <v>12857</v>
      </c>
      <c r="M1140" s="15" t="s">
        <v>91</v>
      </c>
      <c r="N1140" s="15" t="s">
        <v>233</v>
      </c>
      <c r="O1140" s="15" t="s">
        <v>3211</v>
      </c>
      <c r="P1140" s="15" t="s">
        <v>1704</v>
      </c>
      <c r="Q1140" s="15" t="s">
        <v>22807</v>
      </c>
      <c r="R1140" s="15" t="s">
        <v>21995</v>
      </c>
      <c r="S1140" s="15">
        <v>24804525</v>
      </c>
      <c r="T1140" s="15">
        <v>24804525</v>
      </c>
      <c r="U1140" s="15" t="s">
        <v>20038</v>
      </c>
      <c r="V1140" s="15" t="s">
        <v>10139</v>
      </c>
      <c r="W1140" s="4"/>
      <c r="X1140" s="4" t="s">
        <v>41</v>
      </c>
      <c r="Y1140" s="4" t="s">
        <v>3229</v>
      </c>
      <c r="Z1140" s="4"/>
      <c r="AB1140" s="25" t="s">
        <v>21118</v>
      </c>
      <c r="AC1140" s="25"/>
      <c r="AD1140" s="25"/>
    </row>
    <row r="1141" spans="1:30" x14ac:dyDescent="0.35">
      <c r="A1141" s="15" t="s">
        <v>2836</v>
      </c>
      <c r="B1141" s="15" t="s">
        <v>2609</v>
      </c>
      <c r="D1141" s="15" t="s">
        <v>7109</v>
      </c>
      <c r="E1141" s="15" t="s">
        <v>3230</v>
      </c>
      <c r="F1141" s="15" t="s">
        <v>3231</v>
      </c>
      <c r="G1141" s="5" t="s">
        <v>231</v>
      </c>
      <c r="H1141" s="5" t="s">
        <v>11</v>
      </c>
      <c r="I1141" s="5" t="s">
        <v>44</v>
      </c>
      <c r="J1141" s="5" t="s">
        <v>232</v>
      </c>
      <c r="K1141" s="5" t="s">
        <v>2</v>
      </c>
      <c r="L1141" s="5" t="s">
        <v>12856</v>
      </c>
      <c r="M1141" s="15" t="s">
        <v>91</v>
      </c>
      <c r="N1141" s="15" t="s">
        <v>233</v>
      </c>
      <c r="O1141" s="15" t="s">
        <v>233</v>
      </c>
      <c r="P1141" s="15" t="s">
        <v>3231</v>
      </c>
      <c r="Q1141" s="15" t="s">
        <v>22807</v>
      </c>
      <c r="R1141" s="15" t="s">
        <v>23264</v>
      </c>
      <c r="S1141" s="15">
        <v>41051049</v>
      </c>
      <c r="T1141" s="15"/>
      <c r="U1141" s="15" t="s">
        <v>16186</v>
      </c>
      <c r="V1141" s="15" t="s">
        <v>10057</v>
      </c>
      <c r="W1141" s="4"/>
      <c r="X1141" s="4" t="s">
        <v>41</v>
      </c>
      <c r="Y1141" s="4" t="s">
        <v>3232</v>
      </c>
      <c r="Z1141" s="4"/>
      <c r="AB1141" s="25"/>
      <c r="AC1141" s="25"/>
      <c r="AD1141" s="25"/>
    </row>
    <row r="1142" spans="1:30" x14ac:dyDescent="0.35">
      <c r="A1142" s="15" t="s">
        <v>3004</v>
      </c>
      <c r="B1142" s="15" t="s">
        <v>2445</v>
      </c>
      <c r="D1142" s="15" t="s">
        <v>1655</v>
      </c>
      <c r="E1142" s="15" t="s">
        <v>3233</v>
      </c>
      <c r="F1142" s="15" t="s">
        <v>3234</v>
      </c>
      <c r="G1142" s="5" t="s">
        <v>231</v>
      </c>
      <c r="H1142" s="5" t="s">
        <v>11</v>
      </c>
      <c r="I1142" s="5" t="s">
        <v>44</v>
      </c>
      <c r="J1142" s="5" t="s">
        <v>232</v>
      </c>
      <c r="K1142" s="5" t="s">
        <v>2</v>
      </c>
      <c r="L1142" s="5" t="s">
        <v>12856</v>
      </c>
      <c r="M1142" s="15" t="s">
        <v>91</v>
      </c>
      <c r="N1142" s="15" t="s">
        <v>233</v>
      </c>
      <c r="O1142" s="15" t="s">
        <v>233</v>
      </c>
      <c r="P1142" s="15" t="s">
        <v>3234</v>
      </c>
      <c r="Q1142" s="15" t="s">
        <v>22807</v>
      </c>
      <c r="R1142" s="15" t="s">
        <v>17703</v>
      </c>
      <c r="S1142" s="15">
        <v>41051056</v>
      </c>
      <c r="T1142" s="15">
        <v>60128392</v>
      </c>
      <c r="U1142" s="15" t="s">
        <v>16187</v>
      </c>
      <c r="V1142" s="15" t="s">
        <v>10085</v>
      </c>
      <c r="W1142" s="4"/>
      <c r="X1142" s="4" t="s">
        <v>41</v>
      </c>
      <c r="Y1142" s="4" t="s">
        <v>3235</v>
      </c>
      <c r="Z1142" s="4"/>
      <c r="AB1142" s="25"/>
      <c r="AC1142" s="25"/>
      <c r="AD1142" s="25"/>
    </row>
    <row r="1143" spans="1:30" x14ac:dyDescent="0.35">
      <c r="A1143" s="15" t="s">
        <v>2778</v>
      </c>
      <c r="B1143" s="15" t="s">
        <v>2777</v>
      </c>
      <c r="D1143" s="15" t="s">
        <v>7432</v>
      </c>
      <c r="E1143" s="15" t="s">
        <v>3236</v>
      </c>
      <c r="F1143" s="15" t="s">
        <v>3237</v>
      </c>
      <c r="G1143" s="5" t="s">
        <v>231</v>
      </c>
      <c r="H1143" s="5" t="s">
        <v>11</v>
      </c>
      <c r="I1143" s="5" t="s">
        <v>44</v>
      </c>
      <c r="J1143" s="5" t="s">
        <v>232</v>
      </c>
      <c r="K1143" s="5" t="s">
        <v>2</v>
      </c>
      <c r="L1143" s="5" t="s">
        <v>12856</v>
      </c>
      <c r="M1143" s="15" t="s">
        <v>91</v>
      </c>
      <c r="N1143" s="15" t="s">
        <v>233</v>
      </c>
      <c r="O1143" s="15" t="s">
        <v>233</v>
      </c>
      <c r="P1143" s="15" t="s">
        <v>3237</v>
      </c>
      <c r="Q1143" s="15" t="s">
        <v>22807</v>
      </c>
      <c r="R1143" s="15" t="s">
        <v>8944</v>
      </c>
      <c r="S1143" s="15">
        <v>24713090</v>
      </c>
      <c r="T1143" s="15">
        <v>24713090</v>
      </c>
      <c r="U1143" s="15" t="s">
        <v>16188</v>
      </c>
      <c r="V1143" s="15" t="s">
        <v>360</v>
      </c>
      <c r="W1143" s="4"/>
      <c r="X1143" s="4" t="s">
        <v>41</v>
      </c>
      <c r="Y1143" s="4" t="s">
        <v>2762</v>
      </c>
      <c r="Z1143" s="4"/>
      <c r="AB1143" s="25"/>
      <c r="AC1143" s="25"/>
      <c r="AD1143" s="25"/>
    </row>
    <row r="1144" spans="1:30" x14ac:dyDescent="0.35">
      <c r="A1144" s="15" t="s">
        <v>2782</v>
      </c>
      <c r="B1144" s="15" t="s">
        <v>2781</v>
      </c>
      <c r="D1144" s="15" t="s">
        <v>8451</v>
      </c>
      <c r="E1144" s="15" t="s">
        <v>10095</v>
      </c>
      <c r="F1144" s="15" t="s">
        <v>10096</v>
      </c>
      <c r="G1144" s="5" t="s">
        <v>231</v>
      </c>
      <c r="H1144" s="5" t="s">
        <v>12</v>
      </c>
      <c r="I1144" s="5" t="s">
        <v>44</v>
      </c>
      <c r="J1144" s="5" t="s">
        <v>232</v>
      </c>
      <c r="K1144" s="5" t="s">
        <v>4</v>
      </c>
      <c r="L1144" s="5" t="s">
        <v>12858</v>
      </c>
      <c r="M1144" s="15" t="s">
        <v>91</v>
      </c>
      <c r="N1144" s="15" t="s">
        <v>233</v>
      </c>
      <c r="O1144" s="15" t="s">
        <v>21900</v>
      </c>
      <c r="P1144" s="15" t="s">
        <v>10096</v>
      </c>
      <c r="Q1144" s="15" t="s">
        <v>22807</v>
      </c>
      <c r="R1144" s="15" t="s">
        <v>18745</v>
      </c>
      <c r="S1144" s="15">
        <v>41051136</v>
      </c>
      <c r="T1144" s="15"/>
      <c r="U1144" s="15" t="s">
        <v>16190</v>
      </c>
      <c r="V1144" s="15" t="s">
        <v>17702</v>
      </c>
      <c r="W1144" s="4"/>
      <c r="X1144" s="4" t="s">
        <v>41</v>
      </c>
      <c r="Y1144" s="4" t="s">
        <v>12188</v>
      </c>
      <c r="Z1144" s="4"/>
      <c r="AB1144" s="25"/>
      <c r="AC1144" s="25"/>
      <c r="AD1144" s="25"/>
    </row>
    <row r="1145" spans="1:30" x14ac:dyDescent="0.35">
      <c r="A1145" s="15" t="s">
        <v>6424</v>
      </c>
      <c r="B1145" s="15" t="s">
        <v>7715</v>
      </c>
      <c r="D1145" s="15" t="s">
        <v>3240</v>
      </c>
      <c r="E1145" s="15" t="s">
        <v>8254</v>
      </c>
      <c r="F1145" s="15" t="s">
        <v>3241</v>
      </c>
      <c r="G1145" s="5" t="s">
        <v>231</v>
      </c>
      <c r="H1145" s="5" t="s">
        <v>11</v>
      </c>
      <c r="I1145" s="5" t="s">
        <v>44</v>
      </c>
      <c r="J1145" s="5" t="s">
        <v>232</v>
      </c>
      <c r="K1145" s="5" t="s">
        <v>2</v>
      </c>
      <c r="L1145" s="5" t="s">
        <v>12856</v>
      </c>
      <c r="M1145" s="15" t="s">
        <v>91</v>
      </c>
      <c r="N1145" s="15" t="s">
        <v>233</v>
      </c>
      <c r="O1145" s="15" t="s">
        <v>233</v>
      </c>
      <c r="P1145" s="15" t="s">
        <v>1109</v>
      </c>
      <c r="Q1145" s="15" t="s">
        <v>22807</v>
      </c>
      <c r="R1145" s="15" t="s">
        <v>23265</v>
      </c>
      <c r="S1145" s="15">
        <v>41051066</v>
      </c>
      <c r="T1145" s="15">
        <v>41051066</v>
      </c>
      <c r="U1145" s="15" t="s">
        <v>16191</v>
      </c>
      <c r="V1145" s="15" t="s">
        <v>9856</v>
      </c>
      <c r="W1145" s="4"/>
      <c r="X1145" s="4"/>
      <c r="Y1145" s="4"/>
      <c r="Z1145" s="4"/>
      <c r="AB1145" s="25"/>
      <c r="AC1145" s="25"/>
      <c r="AD1145" s="25"/>
    </row>
    <row r="1146" spans="1:30" x14ac:dyDescent="0.35">
      <c r="A1146" s="15" t="s">
        <v>3330</v>
      </c>
      <c r="B1146" s="15" t="s">
        <v>3329</v>
      </c>
      <c r="D1146" s="15" t="s">
        <v>3242</v>
      </c>
      <c r="E1146" s="15" t="s">
        <v>3243</v>
      </c>
      <c r="F1146" s="15" t="s">
        <v>3244</v>
      </c>
      <c r="G1146" s="5" t="s">
        <v>231</v>
      </c>
      <c r="H1146" s="5" t="s">
        <v>11</v>
      </c>
      <c r="I1146" s="5" t="s">
        <v>44</v>
      </c>
      <c r="J1146" s="5" t="s">
        <v>232</v>
      </c>
      <c r="K1146" s="5" t="s">
        <v>2</v>
      </c>
      <c r="L1146" s="5" t="s">
        <v>12856</v>
      </c>
      <c r="M1146" s="15" t="s">
        <v>91</v>
      </c>
      <c r="N1146" s="15" t="s">
        <v>233</v>
      </c>
      <c r="O1146" s="15" t="s">
        <v>233</v>
      </c>
      <c r="P1146" s="15" t="s">
        <v>2297</v>
      </c>
      <c r="Q1146" s="15" t="s">
        <v>22807</v>
      </c>
      <c r="R1146" s="15" t="s">
        <v>20039</v>
      </c>
      <c r="S1146" s="15">
        <v>41051134</v>
      </c>
      <c r="T1146" s="15"/>
      <c r="U1146" s="15" t="s">
        <v>18746</v>
      </c>
      <c r="V1146" s="15" t="s">
        <v>3245</v>
      </c>
      <c r="W1146" s="4"/>
      <c r="X1146" s="4" t="s">
        <v>41</v>
      </c>
      <c r="Y1146" s="4" t="s">
        <v>3246</v>
      </c>
      <c r="Z1146" s="4"/>
      <c r="AB1146" s="25"/>
      <c r="AC1146" s="25"/>
      <c r="AD1146" s="25"/>
    </row>
    <row r="1147" spans="1:30" x14ac:dyDescent="0.35">
      <c r="A1147" s="15" t="s">
        <v>3024</v>
      </c>
      <c r="B1147" s="15" t="s">
        <v>744</v>
      </c>
      <c r="D1147" s="15" t="s">
        <v>3247</v>
      </c>
      <c r="E1147" s="15" t="s">
        <v>7333</v>
      </c>
      <c r="F1147" s="15" t="s">
        <v>515</v>
      </c>
      <c r="G1147" s="5" t="s">
        <v>231</v>
      </c>
      <c r="H1147" s="5" t="s">
        <v>12</v>
      </c>
      <c r="I1147" s="5" t="s">
        <v>44</v>
      </c>
      <c r="J1147" s="5" t="s">
        <v>232</v>
      </c>
      <c r="K1147" s="5" t="s">
        <v>4</v>
      </c>
      <c r="L1147" s="5" t="s">
        <v>12858</v>
      </c>
      <c r="M1147" s="15" t="s">
        <v>91</v>
      </c>
      <c r="N1147" s="15" t="s">
        <v>233</v>
      </c>
      <c r="O1147" s="15" t="s">
        <v>21900</v>
      </c>
      <c r="P1147" s="15" t="s">
        <v>515</v>
      </c>
      <c r="Q1147" s="15" t="s">
        <v>22807</v>
      </c>
      <c r="R1147" s="15" t="s">
        <v>20042</v>
      </c>
      <c r="S1147" s="15">
        <v>89903213</v>
      </c>
      <c r="T1147" s="15"/>
      <c r="U1147" s="15" t="s">
        <v>16192</v>
      </c>
      <c r="V1147" s="15" t="s">
        <v>222</v>
      </c>
      <c r="W1147" s="4"/>
      <c r="X1147" s="4" t="s">
        <v>41</v>
      </c>
      <c r="Y1147" s="4" t="s">
        <v>7334</v>
      </c>
      <c r="Z1147" s="4"/>
      <c r="AB1147" s="25"/>
      <c r="AC1147" s="25"/>
      <c r="AD1147" s="25"/>
    </row>
    <row r="1148" spans="1:30" x14ac:dyDescent="0.35">
      <c r="A1148" s="15" t="s">
        <v>2976</v>
      </c>
      <c r="B1148" s="15" t="s">
        <v>7504</v>
      </c>
      <c r="D1148" s="15" t="s">
        <v>3249</v>
      </c>
      <c r="E1148" s="15" t="s">
        <v>9917</v>
      </c>
      <c r="F1148" s="15" t="s">
        <v>250</v>
      </c>
      <c r="G1148" s="5" t="s">
        <v>231</v>
      </c>
      <c r="H1148" s="5" t="s">
        <v>12</v>
      </c>
      <c r="I1148" s="5" t="s">
        <v>44</v>
      </c>
      <c r="J1148" s="5" t="s">
        <v>232</v>
      </c>
      <c r="K1148" s="5" t="s">
        <v>4</v>
      </c>
      <c r="L1148" s="5" t="s">
        <v>12858</v>
      </c>
      <c r="M1148" s="15" t="s">
        <v>91</v>
      </c>
      <c r="N1148" s="15" t="s">
        <v>233</v>
      </c>
      <c r="O1148" s="15" t="s">
        <v>21900</v>
      </c>
      <c r="P1148" s="15" t="s">
        <v>250</v>
      </c>
      <c r="Q1148" s="15" t="s">
        <v>22807</v>
      </c>
      <c r="R1148" s="15" t="s">
        <v>23266</v>
      </c>
      <c r="S1148" s="15">
        <v>41051042</v>
      </c>
      <c r="T1148" s="15"/>
      <c r="U1148" s="15" t="s">
        <v>14747</v>
      </c>
      <c r="V1148" s="15" t="s">
        <v>222</v>
      </c>
      <c r="W1148" s="4"/>
      <c r="X1148" s="4" t="s">
        <v>41</v>
      </c>
      <c r="Y1148" s="4" t="s">
        <v>13634</v>
      </c>
      <c r="Z1148" s="4"/>
      <c r="AB1148" s="25"/>
      <c r="AC1148" s="25"/>
      <c r="AD1148" s="25"/>
    </row>
    <row r="1149" spans="1:30" x14ac:dyDescent="0.35">
      <c r="A1149" s="15" t="s">
        <v>2979</v>
      </c>
      <c r="B1149" s="15" t="s">
        <v>2523</v>
      </c>
      <c r="D1149" s="15" t="s">
        <v>8139</v>
      </c>
      <c r="E1149" s="15" t="s">
        <v>10006</v>
      </c>
      <c r="F1149" s="15" t="s">
        <v>10007</v>
      </c>
      <c r="G1149" s="5" t="s">
        <v>231</v>
      </c>
      <c r="H1149" s="5" t="s">
        <v>11</v>
      </c>
      <c r="I1149" s="5" t="s">
        <v>44</v>
      </c>
      <c r="J1149" s="5" t="s">
        <v>232</v>
      </c>
      <c r="K1149" s="5" t="s">
        <v>2</v>
      </c>
      <c r="L1149" s="5" t="s">
        <v>12856</v>
      </c>
      <c r="M1149" s="15" t="s">
        <v>91</v>
      </c>
      <c r="N1149" s="15" t="s">
        <v>233</v>
      </c>
      <c r="O1149" s="15" t="s">
        <v>233</v>
      </c>
      <c r="P1149" s="15" t="s">
        <v>10007</v>
      </c>
      <c r="Q1149" s="15" t="s">
        <v>22807</v>
      </c>
      <c r="R1149" s="15" t="s">
        <v>21284</v>
      </c>
      <c r="S1149" s="15"/>
      <c r="T1149" s="15"/>
      <c r="U1149" s="15" t="s">
        <v>16193</v>
      </c>
      <c r="V1149" s="15" t="s">
        <v>21996</v>
      </c>
      <c r="W1149" s="4"/>
      <c r="X1149" s="4" t="s">
        <v>41</v>
      </c>
      <c r="Y1149" s="4" t="s">
        <v>13854</v>
      </c>
      <c r="Z1149" s="4"/>
      <c r="AB1149" s="25"/>
      <c r="AC1149" s="25"/>
      <c r="AD1149" s="25"/>
    </row>
    <row r="1150" spans="1:30" x14ac:dyDescent="0.35">
      <c r="A1150" s="15" t="s">
        <v>3369</v>
      </c>
      <c r="B1150" s="15" t="s">
        <v>2436</v>
      </c>
      <c r="D1150" s="15" t="s">
        <v>8776</v>
      </c>
      <c r="E1150" s="15" t="s">
        <v>10142</v>
      </c>
      <c r="F1150" s="15" t="s">
        <v>10143</v>
      </c>
      <c r="G1150" s="5" t="s">
        <v>231</v>
      </c>
      <c r="H1150" s="5" t="s">
        <v>11</v>
      </c>
      <c r="I1150" s="5" t="s">
        <v>44</v>
      </c>
      <c r="J1150" s="5" t="s">
        <v>232</v>
      </c>
      <c r="K1150" s="5" t="s">
        <v>2</v>
      </c>
      <c r="L1150" s="5" t="s">
        <v>12856</v>
      </c>
      <c r="M1150" s="15" t="s">
        <v>91</v>
      </c>
      <c r="N1150" s="15" t="s">
        <v>233</v>
      </c>
      <c r="O1150" s="15" t="s">
        <v>233</v>
      </c>
      <c r="P1150" s="15" t="s">
        <v>10144</v>
      </c>
      <c r="Q1150" s="15" t="s">
        <v>22807</v>
      </c>
      <c r="R1150" s="15" t="s">
        <v>23267</v>
      </c>
      <c r="S1150" s="15">
        <v>88704344</v>
      </c>
      <c r="T1150" s="15"/>
      <c r="U1150" s="15" t="s">
        <v>16194</v>
      </c>
      <c r="V1150" s="15" t="s">
        <v>23268</v>
      </c>
      <c r="W1150" s="4"/>
      <c r="X1150" s="4"/>
      <c r="Y1150" s="4"/>
      <c r="Z1150" s="4"/>
      <c r="AB1150" s="25"/>
      <c r="AC1150" s="25"/>
      <c r="AD1150" s="25"/>
    </row>
    <row r="1151" spans="1:30" x14ac:dyDescent="0.35">
      <c r="A1151" s="15" t="s">
        <v>2840</v>
      </c>
      <c r="B1151" s="15" t="s">
        <v>2839</v>
      </c>
      <c r="D1151" s="15" t="s">
        <v>1009</v>
      </c>
      <c r="E1151" s="15" t="s">
        <v>10019</v>
      </c>
      <c r="F1151" s="15" t="s">
        <v>10020</v>
      </c>
      <c r="G1151" s="5" t="s">
        <v>231</v>
      </c>
      <c r="H1151" s="5" t="s">
        <v>11</v>
      </c>
      <c r="I1151" s="5" t="s">
        <v>44</v>
      </c>
      <c r="J1151" s="5" t="s">
        <v>232</v>
      </c>
      <c r="K1151" s="5" t="s">
        <v>2</v>
      </c>
      <c r="L1151" s="5" t="s">
        <v>12856</v>
      </c>
      <c r="M1151" s="15" t="s">
        <v>91</v>
      </c>
      <c r="N1151" s="15" t="s">
        <v>233</v>
      </c>
      <c r="O1151" s="15" t="s">
        <v>233</v>
      </c>
      <c r="P1151" s="15" t="s">
        <v>10020</v>
      </c>
      <c r="Q1151" s="15" t="s">
        <v>22807</v>
      </c>
      <c r="R1151" s="15" t="s">
        <v>21997</v>
      </c>
      <c r="S1151" s="15">
        <v>41051037</v>
      </c>
      <c r="T1151" s="15">
        <v>89136789</v>
      </c>
      <c r="U1151" s="15" t="s">
        <v>16195</v>
      </c>
      <c r="V1151" s="15" t="s">
        <v>10021</v>
      </c>
      <c r="W1151" s="4"/>
      <c r="X1151" s="4" t="s">
        <v>41</v>
      </c>
      <c r="Y1151" s="4" t="s">
        <v>19093</v>
      </c>
      <c r="Z1151" s="4"/>
      <c r="AB1151" s="25"/>
      <c r="AC1151" s="25"/>
      <c r="AD1151" s="25"/>
    </row>
    <row r="1152" spans="1:30" x14ac:dyDescent="0.35">
      <c r="A1152" s="15" t="s">
        <v>8268</v>
      </c>
      <c r="B1152" s="15" t="s">
        <v>8269</v>
      </c>
      <c r="D1152" s="15" t="s">
        <v>10146</v>
      </c>
      <c r="E1152" s="15" t="s">
        <v>10145</v>
      </c>
      <c r="F1152" s="15" t="s">
        <v>217</v>
      </c>
      <c r="G1152" s="5" t="s">
        <v>231</v>
      </c>
      <c r="H1152" s="5" t="s">
        <v>11</v>
      </c>
      <c r="I1152" s="5" t="s">
        <v>44</v>
      </c>
      <c r="J1152" s="5" t="s">
        <v>232</v>
      </c>
      <c r="K1152" s="5" t="s">
        <v>2</v>
      </c>
      <c r="L1152" s="5" t="s">
        <v>12856</v>
      </c>
      <c r="M1152" s="15" t="s">
        <v>91</v>
      </c>
      <c r="N1152" s="15" t="s">
        <v>233</v>
      </c>
      <c r="O1152" s="15" t="s">
        <v>233</v>
      </c>
      <c r="P1152" s="15" t="s">
        <v>217</v>
      </c>
      <c r="Q1152" s="15" t="s">
        <v>22807</v>
      </c>
      <c r="R1152" s="15" t="s">
        <v>23269</v>
      </c>
      <c r="S1152" s="15">
        <v>85673811</v>
      </c>
      <c r="T1152" s="15">
        <v>85673811</v>
      </c>
      <c r="U1152" s="15" t="s">
        <v>16196</v>
      </c>
      <c r="V1152" s="15" t="s">
        <v>10147</v>
      </c>
      <c r="W1152" s="4"/>
      <c r="X1152" s="4"/>
      <c r="Y1152" s="4"/>
      <c r="Z1152" s="4"/>
      <c r="AB1152" s="25"/>
      <c r="AC1152" s="25"/>
      <c r="AD1152" s="25"/>
    </row>
    <row r="1153" spans="1:30" x14ac:dyDescent="0.35">
      <c r="A1153" s="15" t="s">
        <v>2921</v>
      </c>
      <c r="B1153" s="15" t="s">
        <v>1153</v>
      </c>
      <c r="D1153" s="15" t="s">
        <v>8281</v>
      </c>
      <c r="E1153" s="15" t="s">
        <v>8280</v>
      </c>
      <c r="F1153" s="15" t="s">
        <v>257</v>
      </c>
      <c r="G1153" s="5" t="s">
        <v>21791</v>
      </c>
      <c r="H1153" s="5" t="s">
        <v>10</v>
      </c>
      <c r="I1153" s="5" t="s">
        <v>44</v>
      </c>
      <c r="J1153" s="5" t="s">
        <v>232</v>
      </c>
      <c r="K1153" s="5" t="s">
        <v>3</v>
      </c>
      <c r="L1153" s="5" t="s">
        <v>12857</v>
      </c>
      <c r="M1153" s="15" t="s">
        <v>91</v>
      </c>
      <c r="N1153" s="15" t="s">
        <v>233</v>
      </c>
      <c r="O1153" s="15" t="s">
        <v>3211</v>
      </c>
      <c r="P1153" s="15" t="s">
        <v>257</v>
      </c>
      <c r="Q1153" s="15" t="s">
        <v>22807</v>
      </c>
      <c r="R1153" s="15" t="s">
        <v>23270</v>
      </c>
      <c r="S1153" s="15">
        <v>41051057</v>
      </c>
      <c r="T1153" s="15"/>
      <c r="U1153" s="15" t="s">
        <v>18748</v>
      </c>
      <c r="V1153" s="15" t="s">
        <v>20040</v>
      </c>
      <c r="W1153" s="4"/>
      <c r="X1153" s="4" t="s">
        <v>41</v>
      </c>
      <c r="Y1153" s="4" t="s">
        <v>8837</v>
      </c>
      <c r="Z1153" s="4"/>
      <c r="AB1153" s="25"/>
      <c r="AC1153" s="25"/>
      <c r="AD1153" s="25"/>
    </row>
    <row r="1154" spans="1:30" x14ac:dyDescent="0.35">
      <c r="A1154" s="15" t="s">
        <v>2867</v>
      </c>
      <c r="B1154" s="15" t="s">
        <v>7352</v>
      </c>
      <c r="D1154" s="15" t="s">
        <v>7953</v>
      </c>
      <c r="E1154" s="15" t="s">
        <v>3251</v>
      </c>
      <c r="F1154" s="15" t="s">
        <v>3252</v>
      </c>
      <c r="G1154" s="5" t="s">
        <v>231</v>
      </c>
      <c r="H1154" s="5" t="s">
        <v>11</v>
      </c>
      <c r="I1154" s="5" t="s">
        <v>44</v>
      </c>
      <c r="J1154" s="5" t="s">
        <v>232</v>
      </c>
      <c r="K1154" s="5" t="s">
        <v>2</v>
      </c>
      <c r="L1154" s="5" t="s">
        <v>12856</v>
      </c>
      <c r="M1154" s="15" t="s">
        <v>91</v>
      </c>
      <c r="N1154" s="15" t="s">
        <v>233</v>
      </c>
      <c r="O1154" s="15" t="s">
        <v>233</v>
      </c>
      <c r="P1154" s="15" t="s">
        <v>3252</v>
      </c>
      <c r="Q1154" s="15" t="s">
        <v>22807</v>
      </c>
      <c r="R1154" s="15" t="s">
        <v>11953</v>
      </c>
      <c r="S1154" s="15">
        <v>41051036</v>
      </c>
      <c r="T1154" s="15">
        <v>41051036</v>
      </c>
      <c r="U1154" s="15" t="s">
        <v>14789</v>
      </c>
      <c r="V1154" s="15" t="s">
        <v>19404</v>
      </c>
      <c r="W1154" s="4"/>
      <c r="X1154" s="4" t="s">
        <v>41</v>
      </c>
      <c r="Y1154" s="4" t="s">
        <v>3253</v>
      </c>
      <c r="Z1154" s="4"/>
      <c r="AB1154" s="25"/>
      <c r="AC1154" s="25"/>
      <c r="AD1154" s="25"/>
    </row>
    <row r="1155" spans="1:30" x14ac:dyDescent="0.35">
      <c r="A1155" s="15" t="s">
        <v>10017</v>
      </c>
      <c r="B1155" s="15" t="s">
        <v>10018</v>
      </c>
      <c r="D1155" s="15" t="s">
        <v>8283</v>
      </c>
      <c r="E1155" s="15" t="s">
        <v>8282</v>
      </c>
      <c r="F1155" s="15" t="s">
        <v>1161</v>
      </c>
      <c r="G1155" s="5" t="s">
        <v>231</v>
      </c>
      <c r="H1155" s="5" t="s">
        <v>11</v>
      </c>
      <c r="I1155" s="5" t="s">
        <v>44</v>
      </c>
      <c r="J1155" s="5" t="s">
        <v>232</v>
      </c>
      <c r="K1155" s="5" t="s">
        <v>2</v>
      </c>
      <c r="L1155" s="5" t="s">
        <v>12856</v>
      </c>
      <c r="M1155" s="15" t="s">
        <v>91</v>
      </c>
      <c r="N1155" s="15" t="s">
        <v>233</v>
      </c>
      <c r="O1155" s="15" t="s">
        <v>233</v>
      </c>
      <c r="P1155" s="15" t="s">
        <v>1161</v>
      </c>
      <c r="Q1155" s="15" t="s">
        <v>22807</v>
      </c>
      <c r="R1155" s="15" t="s">
        <v>23271</v>
      </c>
      <c r="S1155" s="15">
        <v>41051017</v>
      </c>
      <c r="T1155" s="15">
        <v>24711101</v>
      </c>
      <c r="U1155" s="15" t="s">
        <v>17704</v>
      </c>
      <c r="V1155" s="15" t="s">
        <v>17705</v>
      </c>
      <c r="W1155" s="4"/>
      <c r="X1155" s="4" t="s">
        <v>41</v>
      </c>
      <c r="Y1155" s="4" t="s">
        <v>7608</v>
      </c>
      <c r="Z1155" s="4"/>
      <c r="AB1155" s="25"/>
      <c r="AC1155" s="25"/>
      <c r="AD1155" s="25"/>
    </row>
    <row r="1156" spans="1:30" x14ac:dyDescent="0.35">
      <c r="A1156" s="15" t="s">
        <v>229</v>
      </c>
      <c r="B1156" s="15" t="s">
        <v>155</v>
      </c>
      <c r="D1156" s="15" t="s">
        <v>8223</v>
      </c>
      <c r="E1156" s="15" t="s">
        <v>9962</v>
      </c>
      <c r="F1156" s="15" t="s">
        <v>8940</v>
      </c>
      <c r="G1156" s="5" t="s">
        <v>231</v>
      </c>
      <c r="H1156" s="5" t="s">
        <v>11</v>
      </c>
      <c r="I1156" s="5" t="s">
        <v>44</v>
      </c>
      <c r="J1156" s="5" t="s">
        <v>232</v>
      </c>
      <c r="K1156" s="5" t="s">
        <v>4</v>
      </c>
      <c r="L1156" s="5" t="s">
        <v>12858</v>
      </c>
      <c r="M1156" s="15" t="s">
        <v>91</v>
      </c>
      <c r="N1156" s="15" t="s">
        <v>233</v>
      </c>
      <c r="O1156" s="15" t="s">
        <v>21900</v>
      </c>
      <c r="P1156" s="15" t="s">
        <v>8940</v>
      </c>
      <c r="Q1156" s="15" t="s">
        <v>22807</v>
      </c>
      <c r="R1156" s="15" t="s">
        <v>23272</v>
      </c>
      <c r="S1156" s="15">
        <v>85916965</v>
      </c>
      <c r="T1156" s="15"/>
      <c r="U1156" s="15" t="s">
        <v>21998</v>
      </c>
      <c r="V1156" s="15" t="s">
        <v>222</v>
      </c>
      <c r="W1156" s="4"/>
      <c r="X1156" s="4"/>
      <c r="Y1156" s="4"/>
      <c r="Z1156" s="4"/>
      <c r="AB1156" s="25"/>
      <c r="AC1156" s="25"/>
      <c r="AD1156" s="25"/>
    </row>
    <row r="1157" spans="1:30" x14ac:dyDescent="0.35">
      <c r="A1157" s="15" t="s">
        <v>262</v>
      </c>
      <c r="B1157" s="15" t="s">
        <v>7877</v>
      </c>
      <c r="D1157" s="15" t="s">
        <v>7111</v>
      </c>
      <c r="E1157" s="15" t="s">
        <v>3254</v>
      </c>
      <c r="F1157" s="15" t="s">
        <v>3255</v>
      </c>
      <c r="G1157" s="5" t="s">
        <v>231</v>
      </c>
      <c r="H1157" s="5" t="s">
        <v>2</v>
      </c>
      <c r="I1157" s="5" t="s">
        <v>44</v>
      </c>
      <c r="J1157" s="5" t="s">
        <v>940</v>
      </c>
      <c r="K1157" s="5" t="s">
        <v>4</v>
      </c>
      <c r="L1157" s="5" t="s">
        <v>19850</v>
      </c>
      <c r="M1157" s="15" t="s">
        <v>91</v>
      </c>
      <c r="N1157" s="15" t="s">
        <v>2739</v>
      </c>
      <c r="O1157" s="15" t="s">
        <v>2991</v>
      </c>
      <c r="P1157" s="15" t="s">
        <v>3255</v>
      </c>
      <c r="Q1157" s="15" t="s">
        <v>22807</v>
      </c>
      <c r="R1157" s="15" t="s">
        <v>10014</v>
      </c>
      <c r="S1157" s="15">
        <v>24650778</v>
      </c>
      <c r="T1157" s="15">
        <v>24650778</v>
      </c>
      <c r="U1157" s="15" t="s">
        <v>16197</v>
      </c>
      <c r="V1157" s="15" t="s">
        <v>9893</v>
      </c>
      <c r="W1157" s="4"/>
      <c r="X1157" s="4" t="s">
        <v>41</v>
      </c>
      <c r="Y1157" s="4" t="s">
        <v>3256</v>
      </c>
      <c r="Z1157" s="4"/>
      <c r="AB1157" s="25"/>
      <c r="AC1157" s="25"/>
      <c r="AD1157" s="25"/>
    </row>
    <row r="1158" spans="1:30" x14ac:dyDescent="0.35">
      <c r="A1158" s="15" t="s">
        <v>10019</v>
      </c>
      <c r="B1158" s="15" t="s">
        <v>1009</v>
      </c>
      <c r="D1158" s="15" t="s">
        <v>7112</v>
      </c>
      <c r="E1158" s="15" t="s">
        <v>3257</v>
      </c>
      <c r="F1158" s="15" t="s">
        <v>3258</v>
      </c>
      <c r="G1158" s="5" t="s">
        <v>231</v>
      </c>
      <c r="H1158" s="5" t="s">
        <v>11</v>
      </c>
      <c r="I1158" s="5" t="s">
        <v>44</v>
      </c>
      <c r="J1158" s="5" t="s">
        <v>232</v>
      </c>
      <c r="K1158" s="5" t="s">
        <v>2</v>
      </c>
      <c r="L1158" s="5" t="s">
        <v>12856</v>
      </c>
      <c r="M1158" s="15" t="s">
        <v>91</v>
      </c>
      <c r="N1158" s="15" t="s">
        <v>233</v>
      </c>
      <c r="O1158" s="15" t="s">
        <v>233</v>
      </c>
      <c r="P1158" s="15" t="s">
        <v>233</v>
      </c>
      <c r="Q1158" s="15" t="s">
        <v>22807</v>
      </c>
      <c r="R1158" s="15" t="s">
        <v>3238</v>
      </c>
      <c r="S1158" s="15">
        <v>24711678</v>
      </c>
      <c r="T1158" s="15">
        <v>24711678</v>
      </c>
      <c r="U1158" s="15" t="s">
        <v>20041</v>
      </c>
      <c r="V1158" s="15" t="s">
        <v>3259</v>
      </c>
      <c r="W1158" s="4"/>
      <c r="X1158" s="4" t="s">
        <v>41</v>
      </c>
      <c r="Y1158" s="4" t="s">
        <v>1291</v>
      </c>
      <c r="Z1158" s="4" t="s">
        <v>41</v>
      </c>
      <c r="AA1158" s="4" t="s">
        <v>275</v>
      </c>
      <c r="AB1158" s="25"/>
      <c r="AC1158" s="25" t="s">
        <v>21118</v>
      </c>
      <c r="AD1158" s="25"/>
    </row>
    <row r="1159" spans="1:30" x14ac:dyDescent="0.35">
      <c r="A1159" s="15" t="s">
        <v>2896</v>
      </c>
      <c r="B1159" s="15" t="s">
        <v>991</v>
      </c>
      <c r="D1159" s="15" t="s">
        <v>7514</v>
      </c>
      <c r="E1159" s="15" t="s">
        <v>3260</v>
      </c>
      <c r="F1159" s="15" t="s">
        <v>3261</v>
      </c>
      <c r="G1159" s="5" t="s">
        <v>231</v>
      </c>
      <c r="H1159" s="5" t="s">
        <v>11</v>
      </c>
      <c r="I1159" s="5" t="s">
        <v>44</v>
      </c>
      <c r="J1159" s="5" t="s">
        <v>232</v>
      </c>
      <c r="K1159" s="5" t="s">
        <v>2</v>
      </c>
      <c r="L1159" s="5" t="s">
        <v>12856</v>
      </c>
      <c r="M1159" s="15" t="s">
        <v>91</v>
      </c>
      <c r="N1159" s="15" t="s">
        <v>233</v>
      </c>
      <c r="O1159" s="15" t="s">
        <v>233</v>
      </c>
      <c r="P1159" s="15" t="s">
        <v>3262</v>
      </c>
      <c r="Q1159" s="15" t="s">
        <v>22807</v>
      </c>
      <c r="R1159" s="15" t="s">
        <v>21999</v>
      </c>
      <c r="S1159" s="15">
        <v>24713025</v>
      </c>
      <c r="T1159" s="15">
        <v>67916868</v>
      </c>
      <c r="U1159" s="15" t="s">
        <v>16198</v>
      </c>
      <c r="V1159" s="15" t="s">
        <v>10011</v>
      </c>
      <c r="W1159" s="4"/>
      <c r="X1159" s="4" t="s">
        <v>41</v>
      </c>
      <c r="Y1159" s="4" t="s">
        <v>3263</v>
      </c>
      <c r="Z1159" s="4"/>
      <c r="AB1159" s="25"/>
      <c r="AC1159" s="25"/>
      <c r="AD1159" s="25"/>
    </row>
    <row r="1160" spans="1:30" x14ac:dyDescent="0.35">
      <c r="A1160" s="15" t="s">
        <v>2891</v>
      </c>
      <c r="B1160" s="15" t="s">
        <v>2890</v>
      </c>
      <c r="D1160" s="15" t="s">
        <v>8215</v>
      </c>
      <c r="E1160" s="15" t="s">
        <v>8287</v>
      </c>
      <c r="F1160" s="15" t="s">
        <v>10172</v>
      </c>
      <c r="G1160" s="5" t="s">
        <v>21791</v>
      </c>
      <c r="H1160" s="5" t="s">
        <v>10</v>
      </c>
      <c r="I1160" s="5" t="s">
        <v>44</v>
      </c>
      <c r="J1160" s="5" t="s">
        <v>232</v>
      </c>
      <c r="K1160" s="5" t="s">
        <v>3</v>
      </c>
      <c r="L1160" s="5" t="s">
        <v>12857</v>
      </c>
      <c r="M1160" s="15" t="s">
        <v>91</v>
      </c>
      <c r="N1160" s="15" t="s">
        <v>233</v>
      </c>
      <c r="O1160" s="15" t="s">
        <v>3211</v>
      </c>
      <c r="P1160" s="15" t="s">
        <v>1670</v>
      </c>
      <c r="Q1160" s="15" t="s">
        <v>22807</v>
      </c>
      <c r="R1160" s="15" t="s">
        <v>21285</v>
      </c>
      <c r="S1160" s="15">
        <v>41051019</v>
      </c>
      <c r="T1160" s="15"/>
      <c r="U1160" s="15" t="s">
        <v>19405</v>
      </c>
      <c r="V1160" s="15" t="s">
        <v>10173</v>
      </c>
      <c r="W1160" s="4"/>
      <c r="X1160" s="4" t="s">
        <v>41</v>
      </c>
      <c r="Y1160" s="4" t="s">
        <v>13619</v>
      </c>
      <c r="Z1160" s="4"/>
      <c r="AB1160" s="25"/>
      <c r="AC1160" s="25"/>
      <c r="AD1160" s="25"/>
    </row>
    <row r="1161" spans="1:30" x14ac:dyDescent="0.35">
      <c r="A1161" s="15" t="s">
        <v>2784</v>
      </c>
      <c r="B1161" s="15" t="s">
        <v>2783</v>
      </c>
      <c r="D1161" s="15" t="s">
        <v>3264</v>
      </c>
      <c r="E1161" s="15" t="s">
        <v>9880</v>
      </c>
      <c r="F1161" s="15" t="s">
        <v>9349</v>
      </c>
      <c r="G1161" s="5" t="s">
        <v>231</v>
      </c>
      <c r="H1161" s="5" t="s">
        <v>12</v>
      </c>
      <c r="I1161" s="5" t="s">
        <v>44</v>
      </c>
      <c r="J1161" s="5" t="s">
        <v>232</v>
      </c>
      <c r="K1161" s="5" t="s">
        <v>4</v>
      </c>
      <c r="L1161" s="5" t="s">
        <v>12858</v>
      </c>
      <c r="M1161" s="15" t="s">
        <v>91</v>
      </c>
      <c r="N1161" s="15" t="s">
        <v>233</v>
      </c>
      <c r="O1161" s="15" t="s">
        <v>21900</v>
      </c>
      <c r="P1161" s="15" t="s">
        <v>9349</v>
      </c>
      <c r="Q1161" s="15" t="s">
        <v>22807</v>
      </c>
      <c r="R1161" s="15" t="s">
        <v>22000</v>
      </c>
      <c r="S1161" s="15">
        <v>41051034</v>
      </c>
      <c r="T1161" s="15">
        <v>41051034</v>
      </c>
      <c r="U1161" s="15" t="s">
        <v>16200</v>
      </c>
      <c r="V1161" s="15" t="s">
        <v>14790</v>
      </c>
      <c r="W1161" s="4"/>
      <c r="X1161" s="4" t="s">
        <v>41</v>
      </c>
      <c r="Y1161" s="4" t="s">
        <v>13323</v>
      </c>
      <c r="Z1161" s="4"/>
      <c r="AB1161" s="25"/>
      <c r="AC1161" s="25"/>
      <c r="AD1161" s="25"/>
    </row>
    <row r="1162" spans="1:30" x14ac:dyDescent="0.35">
      <c r="A1162" s="15" t="s">
        <v>2789</v>
      </c>
      <c r="B1162" s="15" t="s">
        <v>2788</v>
      </c>
      <c r="D1162" s="15" t="s">
        <v>3265</v>
      </c>
      <c r="E1162" s="15" t="s">
        <v>3266</v>
      </c>
      <c r="F1162" s="15" t="s">
        <v>3267</v>
      </c>
      <c r="G1162" s="5" t="s">
        <v>231</v>
      </c>
      <c r="H1162" s="5" t="s">
        <v>12</v>
      </c>
      <c r="I1162" s="5" t="s">
        <v>44</v>
      </c>
      <c r="J1162" s="5" t="s">
        <v>232</v>
      </c>
      <c r="K1162" s="5" t="s">
        <v>4</v>
      </c>
      <c r="L1162" s="5" t="s">
        <v>12858</v>
      </c>
      <c r="M1162" s="15" t="s">
        <v>91</v>
      </c>
      <c r="N1162" s="15" t="s">
        <v>233</v>
      </c>
      <c r="O1162" s="15" t="s">
        <v>21900</v>
      </c>
      <c r="P1162" s="15" t="s">
        <v>3267</v>
      </c>
      <c r="Q1162" s="15" t="s">
        <v>22807</v>
      </c>
      <c r="R1162" s="15" t="s">
        <v>23273</v>
      </c>
      <c r="S1162" s="15">
        <v>24718443</v>
      </c>
      <c r="T1162" s="15">
        <v>24718393</v>
      </c>
      <c r="U1162" s="15" t="s">
        <v>16201</v>
      </c>
      <c r="V1162" s="15" t="s">
        <v>2325</v>
      </c>
      <c r="W1162" s="4"/>
      <c r="X1162" s="4" t="s">
        <v>41</v>
      </c>
      <c r="Y1162" s="4" t="s">
        <v>3224</v>
      </c>
      <c r="Z1162" s="4"/>
      <c r="AB1162" s="25"/>
      <c r="AC1162" s="25"/>
      <c r="AD1162" s="25"/>
    </row>
    <row r="1163" spans="1:30" x14ac:dyDescent="0.35">
      <c r="A1163" s="15" t="s">
        <v>3321</v>
      </c>
      <c r="B1163" s="15" t="s">
        <v>7114</v>
      </c>
      <c r="D1163" s="15" t="s">
        <v>3269</v>
      </c>
      <c r="E1163" s="15" t="s">
        <v>3270</v>
      </c>
      <c r="F1163" s="15" t="s">
        <v>3271</v>
      </c>
      <c r="G1163" s="5" t="s">
        <v>231</v>
      </c>
      <c r="H1163" s="5" t="s">
        <v>12</v>
      </c>
      <c r="I1163" s="5" t="s">
        <v>44</v>
      </c>
      <c r="J1163" s="5" t="s">
        <v>232</v>
      </c>
      <c r="K1163" s="5" t="s">
        <v>4</v>
      </c>
      <c r="L1163" s="5" t="s">
        <v>12858</v>
      </c>
      <c r="M1163" s="15" t="s">
        <v>91</v>
      </c>
      <c r="N1163" s="15" t="s">
        <v>233</v>
      </c>
      <c r="O1163" s="15" t="s">
        <v>21900</v>
      </c>
      <c r="P1163" s="15" t="s">
        <v>2931</v>
      </c>
      <c r="Q1163" s="15" t="s">
        <v>22807</v>
      </c>
      <c r="R1163" s="15" t="s">
        <v>18733</v>
      </c>
      <c r="S1163" s="15">
        <v>24717058</v>
      </c>
      <c r="T1163" s="15">
        <v>24717058</v>
      </c>
      <c r="U1163" s="15" t="s">
        <v>16202</v>
      </c>
      <c r="V1163" s="15" t="s">
        <v>8975</v>
      </c>
      <c r="W1163" s="4"/>
      <c r="X1163" s="4" t="s">
        <v>41</v>
      </c>
      <c r="Y1163" s="4" t="s">
        <v>3272</v>
      </c>
      <c r="Z1163" s="4"/>
      <c r="AB1163" s="25"/>
      <c r="AC1163" s="25"/>
      <c r="AD1163" s="25"/>
    </row>
    <row r="1164" spans="1:30" x14ac:dyDescent="0.35">
      <c r="A1164" s="15" t="s">
        <v>2820</v>
      </c>
      <c r="B1164" s="15" t="s">
        <v>2819</v>
      </c>
      <c r="D1164" s="15" t="s">
        <v>3273</v>
      </c>
      <c r="E1164" s="15" t="s">
        <v>3274</v>
      </c>
      <c r="F1164" s="15" t="s">
        <v>77</v>
      </c>
      <c r="G1164" s="5" t="s">
        <v>231</v>
      </c>
      <c r="H1164" s="5" t="s">
        <v>12</v>
      </c>
      <c r="I1164" s="5" t="s">
        <v>44</v>
      </c>
      <c r="J1164" s="5" t="s">
        <v>232</v>
      </c>
      <c r="K1164" s="5" t="s">
        <v>4</v>
      </c>
      <c r="L1164" s="5" t="s">
        <v>12858</v>
      </c>
      <c r="M1164" s="15" t="s">
        <v>91</v>
      </c>
      <c r="N1164" s="15" t="s">
        <v>233</v>
      </c>
      <c r="O1164" s="15" t="s">
        <v>21900</v>
      </c>
      <c r="P1164" s="15" t="s">
        <v>77</v>
      </c>
      <c r="Q1164" s="15" t="s">
        <v>22807</v>
      </c>
      <c r="R1164" s="15" t="s">
        <v>23274</v>
      </c>
      <c r="S1164" s="15">
        <v>41051028</v>
      </c>
      <c r="T1164" s="15">
        <v>41051028</v>
      </c>
      <c r="U1164" s="15" t="s">
        <v>16203</v>
      </c>
      <c r="V1164" s="15" t="s">
        <v>23275</v>
      </c>
      <c r="W1164" s="4"/>
      <c r="X1164" s="4" t="s">
        <v>41</v>
      </c>
      <c r="Y1164" s="4" t="s">
        <v>3275</v>
      </c>
      <c r="Z1164" s="4"/>
      <c r="AB1164" s="25"/>
      <c r="AC1164" s="25"/>
      <c r="AD1164" s="25"/>
    </row>
    <row r="1165" spans="1:30" x14ac:dyDescent="0.35">
      <c r="A1165" s="15" t="s">
        <v>3043</v>
      </c>
      <c r="B1165" s="15" t="s">
        <v>7354</v>
      </c>
      <c r="D1165" s="15" t="s">
        <v>3276</v>
      </c>
      <c r="E1165" s="15" t="s">
        <v>7346</v>
      </c>
      <c r="F1165" s="15" t="s">
        <v>7348</v>
      </c>
      <c r="G1165" s="5" t="s">
        <v>231</v>
      </c>
      <c r="H1165" s="5" t="s">
        <v>12</v>
      </c>
      <c r="I1165" s="5" t="s">
        <v>44</v>
      </c>
      <c r="J1165" s="5" t="s">
        <v>232</v>
      </c>
      <c r="K1165" s="5" t="s">
        <v>5</v>
      </c>
      <c r="L1165" s="5" t="s">
        <v>12859</v>
      </c>
      <c r="M1165" s="15" t="s">
        <v>91</v>
      </c>
      <c r="N1165" s="15" t="s">
        <v>233</v>
      </c>
      <c r="O1165" s="15" t="s">
        <v>94</v>
      </c>
      <c r="P1165" s="15" t="s">
        <v>94</v>
      </c>
      <c r="Q1165" s="15" t="s">
        <v>22807</v>
      </c>
      <c r="R1165" s="15" t="s">
        <v>23276</v>
      </c>
      <c r="S1165" s="15">
        <v>41051064</v>
      </c>
      <c r="T1165" s="15"/>
      <c r="U1165" s="15" t="s">
        <v>16204</v>
      </c>
      <c r="V1165" s="15" t="s">
        <v>10148</v>
      </c>
      <c r="W1165" s="4"/>
      <c r="X1165" s="4" t="s">
        <v>41</v>
      </c>
      <c r="Y1165" s="4" t="s">
        <v>7347</v>
      </c>
      <c r="Z1165" s="4"/>
      <c r="AB1165" s="25"/>
      <c r="AC1165" s="25"/>
      <c r="AD1165" s="25"/>
    </row>
    <row r="1166" spans="1:30" x14ac:dyDescent="0.35">
      <c r="A1166" s="15" t="s">
        <v>2763</v>
      </c>
      <c r="B1166" s="15" t="s">
        <v>2762</v>
      </c>
      <c r="D1166" s="15" t="s">
        <v>3278</v>
      </c>
      <c r="E1166" s="15" t="s">
        <v>10062</v>
      </c>
      <c r="F1166" s="15" t="s">
        <v>10063</v>
      </c>
      <c r="G1166" s="5" t="s">
        <v>231</v>
      </c>
      <c r="H1166" s="5" t="s">
        <v>12</v>
      </c>
      <c r="I1166" s="5" t="s">
        <v>44</v>
      </c>
      <c r="J1166" s="5" t="s">
        <v>232</v>
      </c>
      <c r="K1166" s="5" t="s">
        <v>5</v>
      </c>
      <c r="L1166" s="5" t="s">
        <v>12859</v>
      </c>
      <c r="M1166" s="15" t="s">
        <v>91</v>
      </c>
      <c r="N1166" s="15" t="s">
        <v>233</v>
      </c>
      <c r="O1166" s="15" t="s">
        <v>94</v>
      </c>
      <c r="P1166" s="15" t="s">
        <v>10063</v>
      </c>
      <c r="Q1166" s="15" t="s">
        <v>22807</v>
      </c>
      <c r="R1166" s="15" t="s">
        <v>21286</v>
      </c>
      <c r="S1166" s="15">
        <v>41051030</v>
      </c>
      <c r="T1166" s="15"/>
      <c r="U1166" s="15" t="s">
        <v>19406</v>
      </c>
      <c r="V1166" s="15" t="s">
        <v>17706</v>
      </c>
      <c r="W1166" s="4"/>
      <c r="X1166" s="4" t="s">
        <v>41</v>
      </c>
      <c r="Y1166" s="4" t="s">
        <v>7845</v>
      </c>
      <c r="Z1166" s="4"/>
      <c r="AB1166" s="25"/>
      <c r="AC1166" s="25"/>
      <c r="AD1166" s="25"/>
    </row>
    <row r="1167" spans="1:30" x14ac:dyDescent="0.35">
      <c r="A1167" s="15" t="s">
        <v>10027</v>
      </c>
      <c r="B1167" s="15" t="s">
        <v>3201</v>
      </c>
      <c r="D1167" s="15" t="s">
        <v>3279</v>
      </c>
      <c r="E1167" s="15" t="s">
        <v>3280</v>
      </c>
      <c r="F1167" s="15" t="s">
        <v>3281</v>
      </c>
      <c r="G1167" s="5" t="s">
        <v>231</v>
      </c>
      <c r="H1167" s="5" t="s">
        <v>12</v>
      </c>
      <c r="I1167" s="5" t="s">
        <v>44</v>
      </c>
      <c r="J1167" s="5" t="s">
        <v>232</v>
      </c>
      <c r="K1167" s="5" t="s">
        <v>4</v>
      </c>
      <c r="L1167" s="5" t="s">
        <v>12858</v>
      </c>
      <c r="M1167" s="15" t="s">
        <v>91</v>
      </c>
      <c r="N1167" s="15" t="s">
        <v>233</v>
      </c>
      <c r="O1167" s="15" t="s">
        <v>21900</v>
      </c>
      <c r="P1167" s="15" t="s">
        <v>3281</v>
      </c>
      <c r="Q1167" s="15" t="s">
        <v>22807</v>
      </c>
      <c r="R1167" s="15" t="s">
        <v>3282</v>
      </c>
      <c r="S1167" s="15">
        <v>41051050</v>
      </c>
      <c r="T1167" s="15">
        <v>41051050</v>
      </c>
      <c r="U1167" s="15" t="s">
        <v>16205</v>
      </c>
      <c r="V1167" s="15" t="s">
        <v>10064</v>
      </c>
      <c r="W1167" s="4"/>
      <c r="X1167" s="4" t="s">
        <v>41</v>
      </c>
      <c r="Y1167" s="4" t="s">
        <v>3283</v>
      </c>
      <c r="Z1167" s="4"/>
      <c r="AB1167" s="25"/>
      <c r="AC1167" s="25"/>
      <c r="AD1167" s="25"/>
    </row>
    <row r="1168" spans="1:30" x14ac:dyDescent="0.35">
      <c r="A1168" s="15" t="s">
        <v>3065</v>
      </c>
      <c r="B1168" s="15" t="s">
        <v>3064</v>
      </c>
      <c r="D1168" s="15" t="s">
        <v>3284</v>
      </c>
      <c r="E1168" s="15" t="s">
        <v>9838</v>
      </c>
      <c r="F1168" s="15" t="s">
        <v>9839</v>
      </c>
      <c r="G1168" s="5" t="s">
        <v>231</v>
      </c>
      <c r="H1168" s="5" t="s">
        <v>12</v>
      </c>
      <c r="I1168" s="5" t="s">
        <v>44</v>
      </c>
      <c r="J1168" s="5" t="s">
        <v>232</v>
      </c>
      <c r="K1168" s="5" t="s">
        <v>4</v>
      </c>
      <c r="L1168" s="5" t="s">
        <v>12858</v>
      </c>
      <c r="M1168" s="15" t="s">
        <v>91</v>
      </c>
      <c r="N1168" s="15" t="s">
        <v>233</v>
      </c>
      <c r="O1168" s="15" t="s">
        <v>21900</v>
      </c>
      <c r="P1168" s="15" t="s">
        <v>9839</v>
      </c>
      <c r="Q1168" s="15" t="s">
        <v>22807</v>
      </c>
      <c r="R1168" s="15" t="s">
        <v>9840</v>
      </c>
      <c r="S1168" s="15">
        <v>41051029</v>
      </c>
      <c r="T1168" s="15"/>
      <c r="U1168" s="15" t="s">
        <v>22001</v>
      </c>
      <c r="V1168" s="15" t="s">
        <v>107</v>
      </c>
      <c r="W1168" s="4"/>
      <c r="X1168" s="4"/>
      <c r="Y1168" s="4"/>
      <c r="Z1168" s="4"/>
      <c r="AB1168" s="25"/>
      <c r="AC1168" s="25"/>
      <c r="AD1168" s="25"/>
    </row>
    <row r="1169" spans="1:30" x14ac:dyDescent="0.35">
      <c r="A1169" s="15" t="s">
        <v>10032</v>
      </c>
      <c r="B1169" s="15" t="s">
        <v>586</v>
      </c>
      <c r="D1169" s="15" t="s">
        <v>3285</v>
      </c>
      <c r="E1169" s="15" t="s">
        <v>11620</v>
      </c>
      <c r="F1169" s="15" t="s">
        <v>1670</v>
      </c>
      <c r="G1169" s="5" t="s">
        <v>21775</v>
      </c>
      <c r="H1169" s="5" t="s">
        <v>4</v>
      </c>
      <c r="I1169" s="5" t="s">
        <v>95</v>
      </c>
      <c r="J1169" s="5" t="s">
        <v>2</v>
      </c>
      <c r="K1169" s="5" t="s">
        <v>3</v>
      </c>
      <c r="L1169" s="5" t="s">
        <v>13077</v>
      </c>
      <c r="M1169" s="15" t="s">
        <v>21775</v>
      </c>
      <c r="N1169" s="15" t="s">
        <v>21775</v>
      </c>
      <c r="O1169" s="15" t="s">
        <v>21855</v>
      </c>
      <c r="P1169" s="15" t="s">
        <v>1670</v>
      </c>
      <c r="Q1169" s="15" t="s">
        <v>22807</v>
      </c>
      <c r="R1169" s="15" t="s">
        <v>23277</v>
      </c>
      <c r="S1169" s="15">
        <v>84394655</v>
      </c>
      <c r="T1169" s="15"/>
      <c r="U1169" s="15" t="s">
        <v>16206</v>
      </c>
      <c r="V1169" s="15" t="s">
        <v>21287</v>
      </c>
      <c r="W1169" s="4"/>
      <c r="X1169" s="4"/>
      <c r="Y1169" s="4"/>
      <c r="Z1169" s="4"/>
      <c r="AB1169" s="25"/>
      <c r="AC1169" s="25"/>
      <c r="AD1169" s="25"/>
    </row>
    <row r="1170" spans="1:30" x14ac:dyDescent="0.35">
      <c r="A1170" s="15" t="s">
        <v>3309</v>
      </c>
      <c r="B1170" s="15" t="s">
        <v>2210</v>
      </c>
      <c r="D1170" s="15" t="s">
        <v>3286</v>
      </c>
      <c r="E1170" s="15" t="s">
        <v>9930</v>
      </c>
      <c r="F1170" s="15" t="s">
        <v>2161</v>
      </c>
      <c r="G1170" s="5" t="s">
        <v>231</v>
      </c>
      <c r="H1170" s="5" t="s">
        <v>12</v>
      </c>
      <c r="I1170" s="5" t="s">
        <v>44</v>
      </c>
      <c r="J1170" s="5" t="s">
        <v>232</v>
      </c>
      <c r="K1170" s="5" t="s">
        <v>5</v>
      </c>
      <c r="L1170" s="5" t="s">
        <v>12859</v>
      </c>
      <c r="M1170" s="15" t="s">
        <v>91</v>
      </c>
      <c r="N1170" s="15" t="s">
        <v>233</v>
      </c>
      <c r="O1170" s="15" t="s">
        <v>94</v>
      </c>
      <c r="P1170" s="15" t="s">
        <v>2161</v>
      </c>
      <c r="Q1170" s="15" t="s">
        <v>22807</v>
      </c>
      <c r="R1170" s="15" t="s">
        <v>23278</v>
      </c>
      <c r="S1170" s="15">
        <v>41051071</v>
      </c>
      <c r="T1170" s="15">
        <v>72059193</v>
      </c>
      <c r="U1170" s="15" t="s">
        <v>17707</v>
      </c>
      <c r="V1170" s="15" t="s">
        <v>9931</v>
      </c>
      <c r="W1170" s="4"/>
      <c r="X1170" s="4" t="s">
        <v>41</v>
      </c>
      <c r="Y1170" s="4" t="s">
        <v>12545</v>
      </c>
      <c r="Z1170" s="4"/>
      <c r="AB1170" s="25"/>
      <c r="AC1170" s="25"/>
      <c r="AD1170" s="25"/>
    </row>
    <row r="1171" spans="1:30" x14ac:dyDescent="0.35">
      <c r="A1171" s="15" t="s">
        <v>3015</v>
      </c>
      <c r="B1171" s="15" t="s">
        <v>555</v>
      </c>
      <c r="D1171" s="15" t="s">
        <v>8755</v>
      </c>
      <c r="E1171" s="15" t="s">
        <v>9946</v>
      </c>
      <c r="F1171" s="15" t="s">
        <v>9947</v>
      </c>
      <c r="G1171" s="5" t="s">
        <v>231</v>
      </c>
      <c r="H1171" s="5" t="s">
        <v>12</v>
      </c>
      <c r="I1171" s="5" t="s">
        <v>44</v>
      </c>
      <c r="J1171" s="5" t="s">
        <v>232</v>
      </c>
      <c r="K1171" s="5" t="s">
        <v>5</v>
      </c>
      <c r="L1171" s="5" t="s">
        <v>12859</v>
      </c>
      <c r="M1171" s="15" t="s">
        <v>91</v>
      </c>
      <c r="N1171" s="15" t="s">
        <v>233</v>
      </c>
      <c r="O1171" s="15" t="s">
        <v>94</v>
      </c>
      <c r="P1171" s="15" t="s">
        <v>2802</v>
      </c>
      <c r="Q1171" s="15" t="s">
        <v>22807</v>
      </c>
      <c r="R1171" s="15" t="s">
        <v>16189</v>
      </c>
      <c r="S1171" s="15">
        <v>41051138</v>
      </c>
      <c r="T1171" s="15">
        <v>24718393</v>
      </c>
      <c r="U1171" s="15" t="s">
        <v>16208</v>
      </c>
      <c r="V1171" s="15" t="s">
        <v>1894</v>
      </c>
      <c r="W1171" s="4"/>
      <c r="X1171" s="4"/>
      <c r="Y1171" s="4"/>
      <c r="Z1171" s="4"/>
      <c r="AB1171" s="25"/>
      <c r="AC1171" s="25"/>
      <c r="AD1171" s="25"/>
    </row>
    <row r="1172" spans="1:30" x14ac:dyDescent="0.35">
      <c r="A1172" s="15" t="s">
        <v>2913</v>
      </c>
      <c r="B1172" s="15" t="s">
        <v>2912</v>
      </c>
      <c r="D1172" s="15" t="s">
        <v>3287</v>
      </c>
      <c r="E1172" s="15" t="s">
        <v>3288</v>
      </c>
      <c r="F1172" s="15" t="s">
        <v>649</v>
      </c>
      <c r="G1172" s="5" t="s">
        <v>231</v>
      </c>
      <c r="H1172" s="5" t="s">
        <v>10</v>
      </c>
      <c r="I1172" s="5" t="s">
        <v>44</v>
      </c>
      <c r="J1172" s="5" t="s">
        <v>232</v>
      </c>
      <c r="K1172" s="5" t="s">
        <v>5</v>
      </c>
      <c r="L1172" s="5" t="s">
        <v>12859</v>
      </c>
      <c r="M1172" s="15" t="s">
        <v>91</v>
      </c>
      <c r="N1172" s="15" t="s">
        <v>233</v>
      </c>
      <c r="O1172" s="15" t="s">
        <v>94</v>
      </c>
      <c r="P1172" s="15" t="s">
        <v>3195</v>
      </c>
      <c r="Q1172" s="15" t="s">
        <v>22807</v>
      </c>
      <c r="R1172" s="15" t="s">
        <v>19407</v>
      </c>
      <c r="S1172" s="15">
        <v>24713789</v>
      </c>
      <c r="T1172" s="15">
        <v>24713789</v>
      </c>
      <c r="U1172" s="15" t="s">
        <v>17708</v>
      </c>
      <c r="V1172" s="15" t="s">
        <v>3289</v>
      </c>
      <c r="W1172" s="4"/>
      <c r="X1172" s="4" t="s">
        <v>41</v>
      </c>
      <c r="Y1172" s="4" t="s">
        <v>3290</v>
      </c>
      <c r="Z1172" s="4"/>
      <c r="AB1172" s="25"/>
      <c r="AC1172" s="25"/>
      <c r="AD1172" s="25"/>
    </row>
    <row r="1173" spans="1:30" x14ac:dyDescent="0.35">
      <c r="A1173" s="15" t="s">
        <v>8270</v>
      </c>
      <c r="B1173" s="15" t="s">
        <v>3303</v>
      </c>
      <c r="D1173" s="15" t="s">
        <v>3292</v>
      </c>
      <c r="E1173" s="15" t="s">
        <v>8264</v>
      </c>
      <c r="F1173" s="15" t="s">
        <v>278</v>
      </c>
      <c r="G1173" s="5" t="s">
        <v>231</v>
      </c>
      <c r="H1173" s="5" t="s">
        <v>12</v>
      </c>
      <c r="I1173" s="5" t="s">
        <v>44</v>
      </c>
      <c r="J1173" s="5" t="s">
        <v>232</v>
      </c>
      <c r="K1173" s="5" t="s">
        <v>5</v>
      </c>
      <c r="L1173" s="5" t="s">
        <v>12859</v>
      </c>
      <c r="M1173" s="15" t="s">
        <v>91</v>
      </c>
      <c r="N1173" s="15" t="s">
        <v>233</v>
      </c>
      <c r="O1173" s="15" t="s">
        <v>94</v>
      </c>
      <c r="P1173" s="15" t="s">
        <v>278</v>
      </c>
      <c r="Q1173" s="15" t="s">
        <v>22807</v>
      </c>
      <c r="R1173" s="15" t="s">
        <v>21288</v>
      </c>
      <c r="S1173" s="15">
        <v>41051062</v>
      </c>
      <c r="T1173" s="15"/>
      <c r="U1173" s="15" t="s">
        <v>17709</v>
      </c>
      <c r="V1173" s="15" t="s">
        <v>7186</v>
      </c>
      <c r="W1173" s="4"/>
      <c r="X1173" s="4" t="s">
        <v>41</v>
      </c>
      <c r="Y1173" s="4" t="s">
        <v>19733</v>
      </c>
      <c r="Z1173" s="4"/>
      <c r="AB1173" s="25"/>
      <c r="AC1173" s="25"/>
      <c r="AD1173" s="25"/>
    </row>
    <row r="1174" spans="1:30" x14ac:dyDescent="0.35">
      <c r="A1174" s="15" t="s">
        <v>2980</v>
      </c>
      <c r="B1174" s="15" t="s">
        <v>2863</v>
      </c>
      <c r="D1174" s="15" t="s">
        <v>3294</v>
      </c>
      <c r="E1174" s="15" t="s">
        <v>9891</v>
      </c>
      <c r="F1174" s="15" t="s">
        <v>3295</v>
      </c>
      <c r="G1174" s="5" t="s">
        <v>231</v>
      </c>
      <c r="H1174" s="5" t="s">
        <v>6</v>
      </c>
      <c r="I1174" s="5" t="s">
        <v>44</v>
      </c>
      <c r="J1174" s="5" t="s">
        <v>12</v>
      </c>
      <c r="K1174" s="5" t="s">
        <v>7</v>
      </c>
      <c r="L1174" s="5" t="s">
        <v>12828</v>
      </c>
      <c r="M1174" s="15" t="s">
        <v>91</v>
      </c>
      <c r="N1174" s="15" t="s">
        <v>231</v>
      </c>
      <c r="O1174" s="15" t="s">
        <v>2964</v>
      </c>
      <c r="P1174" s="15" t="s">
        <v>2995</v>
      </c>
      <c r="Q1174" s="15" t="s">
        <v>22807</v>
      </c>
      <c r="R1174" s="15" t="s">
        <v>21289</v>
      </c>
      <c r="S1174" s="15">
        <v>86855249</v>
      </c>
      <c r="T1174" s="15"/>
      <c r="U1174" s="15" t="s">
        <v>16209</v>
      </c>
      <c r="V1174" s="15" t="s">
        <v>9892</v>
      </c>
      <c r="W1174" s="4"/>
      <c r="X1174" s="4" t="s">
        <v>41</v>
      </c>
      <c r="Y1174" s="4" t="s">
        <v>7450</v>
      </c>
      <c r="Z1174" s="4"/>
      <c r="AB1174" s="25"/>
      <c r="AC1174" s="25"/>
      <c r="AD1174" s="25"/>
    </row>
    <row r="1175" spans="1:30" x14ac:dyDescent="0.35">
      <c r="A1175" s="15" t="s">
        <v>2801</v>
      </c>
      <c r="B1175" s="15" t="s">
        <v>8753</v>
      </c>
      <c r="D1175" s="15" t="s">
        <v>3296</v>
      </c>
      <c r="E1175" s="15" t="s">
        <v>3297</v>
      </c>
      <c r="F1175" s="15" t="s">
        <v>3298</v>
      </c>
      <c r="G1175" s="5" t="s">
        <v>231</v>
      </c>
      <c r="H1175" s="5" t="s">
        <v>12</v>
      </c>
      <c r="I1175" s="5" t="s">
        <v>44</v>
      </c>
      <c r="J1175" s="5" t="s">
        <v>232</v>
      </c>
      <c r="K1175" s="5" t="s">
        <v>4</v>
      </c>
      <c r="L1175" s="5" t="s">
        <v>12858</v>
      </c>
      <c r="M1175" s="15" t="s">
        <v>91</v>
      </c>
      <c r="N1175" s="15" t="s">
        <v>233</v>
      </c>
      <c r="O1175" s="15" t="s">
        <v>21900</v>
      </c>
      <c r="P1175" s="15" t="s">
        <v>3299</v>
      </c>
      <c r="Q1175" s="15" t="s">
        <v>22807</v>
      </c>
      <c r="R1175" s="15" t="s">
        <v>3300</v>
      </c>
      <c r="S1175" s="15">
        <v>41051126</v>
      </c>
      <c r="T1175" s="15"/>
      <c r="U1175" s="15" t="s">
        <v>16210</v>
      </c>
      <c r="V1175" s="15" t="s">
        <v>9995</v>
      </c>
      <c r="W1175" s="4"/>
      <c r="X1175" s="4" t="s">
        <v>41</v>
      </c>
      <c r="Y1175" s="4" t="s">
        <v>3301</v>
      </c>
      <c r="Z1175" s="4"/>
      <c r="AB1175" s="25"/>
      <c r="AC1175" s="25"/>
      <c r="AD1175" s="25"/>
    </row>
    <row r="1176" spans="1:30" x14ac:dyDescent="0.35">
      <c r="A1176" s="15" t="s">
        <v>10035</v>
      </c>
      <c r="B1176" s="15" t="s">
        <v>2688</v>
      </c>
      <c r="D1176" s="15" t="s">
        <v>3302</v>
      </c>
      <c r="E1176" s="15" t="s">
        <v>10160</v>
      </c>
      <c r="F1176" s="15" t="s">
        <v>2085</v>
      </c>
      <c r="G1176" s="5" t="s">
        <v>231</v>
      </c>
      <c r="H1176" s="5" t="s">
        <v>12</v>
      </c>
      <c r="I1176" s="5" t="s">
        <v>44</v>
      </c>
      <c r="J1176" s="5" t="s">
        <v>232</v>
      </c>
      <c r="K1176" s="5" t="s">
        <v>4</v>
      </c>
      <c r="L1176" s="5" t="s">
        <v>12858</v>
      </c>
      <c r="M1176" s="15" t="s">
        <v>91</v>
      </c>
      <c r="N1176" s="15" t="s">
        <v>233</v>
      </c>
      <c r="O1176" s="15" t="s">
        <v>21900</v>
      </c>
      <c r="P1176" s="15" t="s">
        <v>2995</v>
      </c>
      <c r="Q1176" s="15" t="s">
        <v>22807</v>
      </c>
      <c r="R1176" s="15" t="s">
        <v>19403</v>
      </c>
      <c r="S1176" s="15">
        <v>41051056</v>
      </c>
      <c r="T1176" s="15"/>
      <c r="U1176" s="15" t="s">
        <v>17710</v>
      </c>
      <c r="V1176" s="15" t="s">
        <v>293</v>
      </c>
      <c r="W1176" s="4"/>
      <c r="X1176" s="4"/>
      <c r="Y1176" s="4"/>
      <c r="Z1176" s="4"/>
      <c r="AB1176" s="25"/>
      <c r="AC1176" s="25"/>
      <c r="AD1176" s="25"/>
    </row>
    <row r="1177" spans="1:30" x14ac:dyDescent="0.35">
      <c r="A1177" s="15" t="s">
        <v>10036</v>
      </c>
      <c r="B1177" s="15" t="s">
        <v>3116</v>
      </c>
      <c r="D1177" s="15" t="s">
        <v>3303</v>
      </c>
      <c r="E1177" s="15" t="s">
        <v>8270</v>
      </c>
      <c r="F1177" s="15" t="s">
        <v>8271</v>
      </c>
      <c r="G1177" s="5" t="s">
        <v>231</v>
      </c>
      <c r="H1177" s="5" t="s">
        <v>12</v>
      </c>
      <c r="I1177" s="5" t="s">
        <v>44</v>
      </c>
      <c r="J1177" s="5" t="s">
        <v>232</v>
      </c>
      <c r="K1177" s="5" t="s">
        <v>4</v>
      </c>
      <c r="L1177" s="5" t="s">
        <v>12858</v>
      </c>
      <c r="M1177" s="15" t="s">
        <v>91</v>
      </c>
      <c r="N1177" s="15" t="s">
        <v>233</v>
      </c>
      <c r="O1177" s="15" t="s">
        <v>21900</v>
      </c>
      <c r="P1177" s="15" t="s">
        <v>8271</v>
      </c>
      <c r="Q1177" s="15" t="s">
        <v>22807</v>
      </c>
      <c r="R1177" s="15" t="s">
        <v>23279</v>
      </c>
      <c r="S1177" s="15">
        <v>41051039</v>
      </c>
      <c r="T1177" s="15">
        <v>60465780</v>
      </c>
      <c r="U1177" s="15" t="s">
        <v>18749</v>
      </c>
      <c r="V1177" s="15" t="s">
        <v>10034</v>
      </c>
      <c r="W1177" s="4"/>
      <c r="X1177" s="4" t="s">
        <v>41</v>
      </c>
      <c r="Y1177" s="4" t="s">
        <v>14003</v>
      </c>
      <c r="Z1177" s="4"/>
      <c r="AB1177" s="25"/>
      <c r="AC1177" s="25"/>
      <c r="AD1177" s="25"/>
    </row>
    <row r="1178" spans="1:30" x14ac:dyDescent="0.35">
      <c r="A1178" s="15" t="s">
        <v>2982</v>
      </c>
      <c r="B1178" s="15" t="s">
        <v>2870</v>
      </c>
      <c r="D1178" s="15" t="s">
        <v>3304</v>
      </c>
      <c r="E1178" s="15" t="s">
        <v>10174</v>
      </c>
      <c r="F1178" s="15" t="s">
        <v>546</v>
      </c>
      <c r="G1178" s="5" t="s">
        <v>231</v>
      </c>
      <c r="H1178" s="5" t="s">
        <v>16</v>
      </c>
      <c r="I1178" s="5" t="s">
        <v>44</v>
      </c>
      <c r="J1178" s="5" t="s">
        <v>12</v>
      </c>
      <c r="K1178" s="5" t="s">
        <v>17</v>
      </c>
      <c r="L1178" s="5" t="s">
        <v>12834</v>
      </c>
      <c r="M1178" s="15" t="s">
        <v>91</v>
      </c>
      <c r="N1178" s="15" t="s">
        <v>231</v>
      </c>
      <c r="O1178" s="15" t="s">
        <v>343</v>
      </c>
      <c r="P1178" s="15" t="s">
        <v>2165</v>
      </c>
      <c r="Q1178" s="15" t="s">
        <v>22807</v>
      </c>
      <c r="R1178" s="15" t="s">
        <v>19401</v>
      </c>
      <c r="S1178" s="15">
        <v>24780158</v>
      </c>
      <c r="T1178" s="15"/>
      <c r="U1178" s="15" t="s">
        <v>20043</v>
      </c>
      <c r="V1178" s="15" t="s">
        <v>259</v>
      </c>
      <c r="W1178" s="4"/>
      <c r="X1178" s="4"/>
      <c r="Y1178" s="4"/>
      <c r="Z1178" s="4"/>
      <c r="AB1178" s="25"/>
      <c r="AC1178" s="25"/>
      <c r="AD1178" s="25"/>
    </row>
    <row r="1179" spans="1:30" x14ac:dyDescent="0.35">
      <c r="A1179" s="15" t="s">
        <v>3266</v>
      </c>
      <c r="B1179" s="15" t="s">
        <v>3265</v>
      </c>
      <c r="D1179" s="15" t="s">
        <v>3306</v>
      </c>
      <c r="E1179" s="15" t="s">
        <v>10149</v>
      </c>
      <c r="F1179" s="15" t="s">
        <v>10150</v>
      </c>
      <c r="G1179" s="5" t="s">
        <v>21791</v>
      </c>
      <c r="H1179" s="5" t="s">
        <v>6</v>
      </c>
      <c r="I1179" s="5" t="s">
        <v>44</v>
      </c>
      <c r="J1179" s="5" t="s">
        <v>232</v>
      </c>
      <c r="K1179" s="5" t="s">
        <v>5</v>
      </c>
      <c r="L1179" s="5" t="s">
        <v>12859</v>
      </c>
      <c r="M1179" s="15" t="s">
        <v>91</v>
      </c>
      <c r="N1179" s="15" t="s">
        <v>233</v>
      </c>
      <c r="O1179" s="15" t="s">
        <v>94</v>
      </c>
      <c r="P1179" s="15" t="s">
        <v>10150</v>
      </c>
      <c r="Q1179" s="15" t="s">
        <v>22807</v>
      </c>
      <c r="R1179" s="15" t="s">
        <v>14165</v>
      </c>
      <c r="S1179" s="15">
        <v>41051035</v>
      </c>
      <c r="T1179" s="15">
        <v>24640011</v>
      </c>
      <c r="U1179" s="15" t="s">
        <v>22002</v>
      </c>
      <c r="V1179" s="15" t="s">
        <v>10151</v>
      </c>
      <c r="W1179" s="4"/>
      <c r="X1179" s="4" t="s">
        <v>41</v>
      </c>
      <c r="Y1179" s="4" t="s">
        <v>7535</v>
      </c>
      <c r="Z1179" s="4"/>
      <c r="AB1179" s="25"/>
      <c r="AC1179" s="25"/>
      <c r="AD1179" s="25"/>
    </row>
    <row r="1180" spans="1:30" x14ac:dyDescent="0.35">
      <c r="A1180" s="15" t="s">
        <v>3160</v>
      </c>
      <c r="B1180" s="15" t="s">
        <v>2403</v>
      </c>
      <c r="D1180" s="15" t="s">
        <v>10181</v>
      </c>
      <c r="E1180" s="15" t="s">
        <v>10180</v>
      </c>
      <c r="F1180" s="15" t="s">
        <v>431</v>
      </c>
      <c r="G1180" s="5" t="s">
        <v>231</v>
      </c>
      <c r="H1180" s="5" t="s">
        <v>12</v>
      </c>
      <c r="I1180" s="5" t="s">
        <v>44</v>
      </c>
      <c r="J1180" s="5" t="s">
        <v>232</v>
      </c>
      <c r="K1180" s="5" t="s">
        <v>5</v>
      </c>
      <c r="L1180" s="5" t="s">
        <v>12859</v>
      </c>
      <c r="M1180" s="15" t="s">
        <v>91</v>
      </c>
      <c r="N1180" s="15" t="s">
        <v>233</v>
      </c>
      <c r="O1180" s="15" t="s">
        <v>94</v>
      </c>
      <c r="P1180" s="15" t="s">
        <v>431</v>
      </c>
      <c r="Q1180" s="15" t="s">
        <v>22807</v>
      </c>
      <c r="R1180" s="15" t="s">
        <v>14166</v>
      </c>
      <c r="S1180" s="15">
        <v>41051033</v>
      </c>
      <c r="T1180" s="15"/>
      <c r="U1180" s="15" t="s">
        <v>16211</v>
      </c>
      <c r="V1180" s="15" t="s">
        <v>10182</v>
      </c>
      <c r="W1180" s="4"/>
      <c r="X1180" s="4"/>
      <c r="Y1180" s="4"/>
      <c r="Z1180" s="4"/>
      <c r="AB1180" s="25"/>
      <c r="AC1180" s="25"/>
      <c r="AD1180" s="25"/>
    </row>
    <row r="1181" spans="1:30" x14ac:dyDescent="0.35">
      <c r="A1181" s="15" t="s">
        <v>3218</v>
      </c>
      <c r="B1181" s="15" t="s">
        <v>7806</v>
      </c>
      <c r="D1181" s="15" t="s">
        <v>821</v>
      </c>
      <c r="E1181" s="15" t="s">
        <v>9932</v>
      </c>
      <c r="F1181" s="15" t="s">
        <v>9933</v>
      </c>
      <c r="G1181" s="5" t="s">
        <v>21791</v>
      </c>
      <c r="H1181" s="5" t="s">
        <v>6</v>
      </c>
      <c r="I1181" s="5" t="s">
        <v>44</v>
      </c>
      <c r="J1181" s="5" t="s">
        <v>232</v>
      </c>
      <c r="K1181" s="5" t="s">
        <v>5</v>
      </c>
      <c r="L1181" s="5" t="s">
        <v>12859</v>
      </c>
      <c r="M1181" s="15" t="s">
        <v>91</v>
      </c>
      <c r="N1181" s="15" t="s">
        <v>233</v>
      </c>
      <c r="O1181" s="15" t="s">
        <v>94</v>
      </c>
      <c r="P1181" s="15" t="s">
        <v>9933</v>
      </c>
      <c r="Q1181" s="15" t="s">
        <v>22807</v>
      </c>
      <c r="R1181" s="15" t="s">
        <v>23280</v>
      </c>
      <c r="S1181" s="15">
        <v>41051022</v>
      </c>
      <c r="T1181" s="15">
        <v>88375053</v>
      </c>
      <c r="U1181" s="15" t="s">
        <v>17711</v>
      </c>
      <c r="V1181" s="15" t="s">
        <v>9934</v>
      </c>
      <c r="W1181" s="4"/>
      <c r="X1181" s="4"/>
      <c r="Y1181" s="4"/>
      <c r="Z1181" s="4"/>
      <c r="AB1181" s="25"/>
      <c r="AC1181" s="25"/>
      <c r="AD1181" s="25"/>
    </row>
    <row r="1182" spans="1:30" x14ac:dyDescent="0.35">
      <c r="A1182" s="15" t="s">
        <v>10037</v>
      </c>
      <c r="B1182" s="15" t="s">
        <v>8558</v>
      </c>
      <c r="D1182" s="15" t="s">
        <v>3307</v>
      </c>
      <c r="E1182" s="15" t="s">
        <v>10185</v>
      </c>
      <c r="F1182" s="15" t="s">
        <v>10186</v>
      </c>
      <c r="G1182" s="5" t="s">
        <v>231</v>
      </c>
      <c r="H1182" s="5" t="s">
        <v>10</v>
      </c>
      <c r="I1182" s="5" t="s">
        <v>44</v>
      </c>
      <c r="J1182" s="5" t="s">
        <v>232</v>
      </c>
      <c r="K1182" s="5" t="s">
        <v>5</v>
      </c>
      <c r="L1182" s="5" t="s">
        <v>12859</v>
      </c>
      <c r="M1182" s="15" t="s">
        <v>91</v>
      </c>
      <c r="N1182" s="15" t="s">
        <v>233</v>
      </c>
      <c r="O1182" s="15" t="s">
        <v>94</v>
      </c>
      <c r="P1182" s="15" t="s">
        <v>10186</v>
      </c>
      <c r="Q1182" s="15" t="s">
        <v>22807</v>
      </c>
      <c r="R1182" s="15" t="s">
        <v>21463</v>
      </c>
      <c r="S1182" s="15">
        <v>41051060</v>
      </c>
      <c r="T1182" s="15"/>
      <c r="U1182" s="15" t="s">
        <v>17712</v>
      </c>
      <c r="V1182" s="15" t="s">
        <v>16212</v>
      </c>
      <c r="W1182" s="4"/>
      <c r="X1182" s="4" t="s">
        <v>41</v>
      </c>
      <c r="Y1182" s="4" t="s">
        <v>19734</v>
      </c>
      <c r="Z1182" s="4"/>
      <c r="AB1182" s="25"/>
      <c r="AC1182" s="25"/>
      <c r="AD1182" s="25"/>
    </row>
    <row r="1183" spans="1:30" x14ac:dyDescent="0.35">
      <c r="A1183" s="15" t="s">
        <v>2732</v>
      </c>
      <c r="B1183" s="15" t="s">
        <v>2430</v>
      </c>
      <c r="D1183" s="15" t="s">
        <v>2029</v>
      </c>
      <c r="E1183" s="15" t="s">
        <v>9988</v>
      </c>
      <c r="F1183" s="15" t="s">
        <v>9989</v>
      </c>
      <c r="G1183" s="5" t="s">
        <v>231</v>
      </c>
      <c r="H1183" s="5" t="s">
        <v>10</v>
      </c>
      <c r="I1183" s="5" t="s">
        <v>44</v>
      </c>
      <c r="J1183" s="5" t="s">
        <v>232</v>
      </c>
      <c r="K1183" s="5" t="s">
        <v>5</v>
      </c>
      <c r="L1183" s="5" t="s">
        <v>12859</v>
      </c>
      <c r="M1183" s="15" t="s">
        <v>91</v>
      </c>
      <c r="N1183" s="15" t="s">
        <v>233</v>
      </c>
      <c r="O1183" s="15" t="s">
        <v>94</v>
      </c>
      <c r="P1183" s="15" t="s">
        <v>9990</v>
      </c>
      <c r="Q1183" s="15" t="s">
        <v>22807</v>
      </c>
      <c r="R1183" s="15" t="s">
        <v>23281</v>
      </c>
      <c r="S1183" s="15">
        <v>41051130</v>
      </c>
      <c r="T1183" s="15">
        <v>24777082</v>
      </c>
      <c r="U1183" s="15" t="s">
        <v>23282</v>
      </c>
      <c r="V1183" s="15" t="s">
        <v>9991</v>
      </c>
      <c r="W1183" s="4"/>
      <c r="X1183" s="4"/>
      <c r="Y1183" s="4"/>
      <c r="Z1183" s="4"/>
      <c r="AB1183" s="25"/>
      <c r="AC1183" s="25"/>
      <c r="AD1183" s="25"/>
    </row>
    <row r="1184" spans="1:30" x14ac:dyDescent="0.35">
      <c r="A1184" s="15" t="s">
        <v>8823</v>
      </c>
      <c r="B1184" s="15" t="s">
        <v>8092</v>
      </c>
      <c r="D1184" s="15" t="s">
        <v>2207</v>
      </c>
      <c r="E1184" s="15" t="s">
        <v>10053</v>
      </c>
      <c r="F1184" s="15" t="s">
        <v>3308</v>
      </c>
      <c r="G1184" s="5" t="s">
        <v>231</v>
      </c>
      <c r="H1184" s="5" t="s">
        <v>10</v>
      </c>
      <c r="I1184" s="5" t="s">
        <v>44</v>
      </c>
      <c r="J1184" s="5" t="s">
        <v>232</v>
      </c>
      <c r="K1184" s="5" t="s">
        <v>5</v>
      </c>
      <c r="L1184" s="5" t="s">
        <v>12859</v>
      </c>
      <c r="M1184" s="15" t="s">
        <v>91</v>
      </c>
      <c r="N1184" s="15" t="s">
        <v>233</v>
      </c>
      <c r="O1184" s="15" t="s">
        <v>94</v>
      </c>
      <c r="P1184" s="15" t="s">
        <v>3308</v>
      </c>
      <c r="Q1184" s="15" t="s">
        <v>22807</v>
      </c>
      <c r="R1184" s="15" t="s">
        <v>16207</v>
      </c>
      <c r="S1184" s="15">
        <v>41051024</v>
      </c>
      <c r="T1184" s="15"/>
      <c r="U1184" s="15" t="s">
        <v>17714</v>
      </c>
      <c r="V1184" s="15" t="s">
        <v>10054</v>
      </c>
      <c r="W1184" s="4"/>
      <c r="X1184" s="4" t="s">
        <v>41</v>
      </c>
      <c r="Y1184" s="4" t="s">
        <v>12180</v>
      </c>
      <c r="Z1184" s="4"/>
      <c r="AB1184" s="25"/>
      <c r="AC1184" s="25"/>
      <c r="AD1184" s="25"/>
    </row>
    <row r="1185" spans="1:30" x14ac:dyDescent="0.35">
      <c r="A1185" s="15" t="s">
        <v>2823</v>
      </c>
      <c r="B1185" s="15" t="s">
        <v>2822</v>
      </c>
      <c r="D1185" s="15" t="s">
        <v>2224</v>
      </c>
      <c r="E1185" s="15" t="s">
        <v>9848</v>
      </c>
      <c r="F1185" s="15" t="s">
        <v>9849</v>
      </c>
      <c r="G1185" s="5" t="s">
        <v>231</v>
      </c>
      <c r="H1185" s="5" t="s">
        <v>16</v>
      </c>
      <c r="I1185" s="5" t="s">
        <v>44</v>
      </c>
      <c r="J1185" s="5" t="s">
        <v>232</v>
      </c>
      <c r="K1185" s="5" t="s">
        <v>5</v>
      </c>
      <c r="L1185" s="5" t="s">
        <v>12859</v>
      </c>
      <c r="M1185" s="15" t="s">
        <v>91</v>
      </c>
      <c r="N1185" s="15" t="s">
        <v>233</v>
      </c>
      <c r="O1185" s="15" t="s">
        <v>94</v>
      </c>
      <c r="P1185" s="15" t="s">
        <v>9849</v>
      </c>
      <c r="Q1185" s="15" t="s">
        <v>22807</v>
      </c>
      <c r="R1185" s="15" t="s">
        <v>22003</v>
      </c>
      <c r="S1185" s="15">
        <v>85550029</v>
      </c>
      <c r="T1185" s="15"/>
      <c r="U1185" s="15" t="s">
        <v>18750</v>
      </c>
      <c r="V1185" s="15" t="s">
        <v>9850</v>
      </c>
      <c r="W1185" s="4"/>
      <c r="X1185" s="4"/>
      <c r="Y1185" s="4"/>
      <c r="Z1185" s="4"/>
      <c r="AB1185" s="25"/>
      <c r="AC1185" s="25"/>
      <c r="AD1185" s="25"/>
    </row>
    <row r="1186" spans="1:30" x14ac:dyDescent="0.35">
      <c r="A1186" s="15" t="s">
        <v>2947</v>
      </c>
      <c r="B1186" s="15" t="s">
        <v>2946</v>
      </c>
      <c r="D1186" s="15" t="s">
        <v>2210</v>
      </c>
      <c r="E1186" s="15" t="s">
        <v>3309</v>
      </c>
      <c r="F1186" s="15" t="s">
        <v>257</v>
      </c>
      <c r="G1186" s="5" t="s">
        <v>231</v>
      </c>
      <c r="H1186" s="5" t="s">
        <v>12</v>
      </c>
      <c r="I1186" s="5" t="s">
        <v>44</v>
      </c>
      <c r="J1186" s="5" t="s">
        <v>232</v>
      </c>
      <c r="K1186" s="5" t="s">
        <v>4</v>
      </c>
      <c r="L1186" s="5" t="s">
        <v>12858</v>
      </c>
      <c r="M1186" s="15" t="s">
        <v>91</v>
      </c>
      <c r="N1186" s="15" t="s">
        <v>233</v>
      </c>
      <c r="O1186" s="15" t="s">
        <v>21900</v>
      </c>
      <c r="P1186" s="15" t="s">
        <v>257</v>
      </c>
      <c r="Q1186" s="15" t="s">
        <v>22807</v>
      </c>
      <c r="R1186" s="15" t="s">
        <v>23283</v>
      </c>
      <c r="S1186" s="15">
        <v>24591100</v>
      </c>
      <c r="T1186" s="15"/>
      <c r="U1186" s="15" t="s">
        <v>16213</v>
      </c>
      <c r="V1186" s="15" t="s">
        <v>3310</v>
      </c>
      <c r="W1186" s="4"/>
      <c r="X1186" s="4" t="s">
        <v>41</v>
      </c>
      <c r="Y1186" s="4" t="s">
        <v>1887</v>
      </c>
      <c r="Z1186" s="4"/>
      <c r="AB1186" s="25"/>
      <c r="AC1186" s="25"/>
      <c r="AD1186" s="25"/>
    </row>
    <row r="1187" spans="1:30" x14ac:dyDescent="0.35">
      <c r="A1187" s="15" t="s">
        <v>6867</v>
      </c>
      <c r="B1187" s="15" t="s">
        <v>7657</v>
      </c>
      <c r="D1187" s="15" t="s">
        <v>7592</v>
      </c>
      <c r="E1187" s="15" t="s">
        <v>3312</v>
      </c>
      <c r="F1187" s="15" t="s">
        <v>3313</v>
      </c>
      <c r="G1187" s="5" t="s">
        <v>21791</v>
      </c>
      <c r="H1187" s="5" t="s">
        <v>7</v>
      </c>
      <c r="I1187" s="5" t="s">
        <v>44</v>
      </c>
      <c r="J1187" s="5" t="s">
        <v>210</v>
      </c>
      <c r="K1187" s="5" t="s">
        <v>5</v>
      </c>
      <c r="L1187" s="5" t="s">
        <v>12863</v>
      </c>
      <c r="M1187" s="15" t="s">
        <v>91</v>
      </c>
      <c r="N1187" s="15" t="s">
        <v>211</v>
      </c>
      <c r="O1187" s="15" t="s">
        <v>21793</v>
      </c>
      <c r="P1187" s="15" t="s">
        <v>3313</v>
      </c>
      <c r="Q1187" s="15" t="s">
        <v>22807</v>
      </c>
      <c r="R1187" s="15" t="s">
        <v>22004</v>
      </c>
      <c r="S1187" s="15">
        <v>41051089</v>
      </c>
      <c r="T1187" s="15">
        <v>88312841</v>
      </c>
      <c r="U1187" s="15" t="s">
        <v>16214</v>
      </c>
      <c r="V1187" s="15" t="s">
        <v>711</v>
      </c>
      <c r="W1187" s="4"/>
      <c r="X1187" s="4" t="s">
        <v>41</v>
      </c>
      <c r="Y1187" s="4" t="s">
        <v>3314</v>
      </c>
      <c r="Z1187" s="4"/>
      <c r="AB1187" s="25"/>
      <c r="AC1187" s="25"/>
      <c r="AD1187" s="25"/>
    </row>
    <row r="1188" spans="1:30" x14ac:dyDescent="0.35">
      <c r="A1188" s="15" t="s">
        <v>2869</v>
      </c>
      <c r="B1188" s="15" t="s">
        <v>7461</v>
      </c>
      <c r="D1188" s="15" t="s">
        <v>7113</v>
      </c>
      <c r="E1188" s="15" t="s">
        <v>3315</v>
      </c>
      <c r="F1188" s="15" t="s">
        <v>21290</v>
      </c>
      <c r="G1188" s="5" t="s">
        <v>21791</v>
      </c>
      <c r="H1188" s="5" t="s">
        <v>7</v>
      </c>
      <c r="I1188" s="5" t="s">
        <v>44</v>
      </c>
      <c r="J1188" s="5" t="s">
        <v>210</v>
      </c>
      <c r="K1188" s="5" t="s">
        <v>5</v>
      </c>
      <c r="L1188" s="5" t="s">
        <v>12863</v>
      </c>
      <c r="M1188" s="15" t="s">
        <v>91</v>
      </c>
      <c r="N1188" s="15" t="s">
        <v>211</v>
      </c>
      <c r="O1188" s="15" t="s">
        <v>21793</v>
      </c>
      <c r="P1188" s="15" t="s">
        <v>3316</v>
      </c>
      <c r="Q1188" s="15" t="s">
        <v>22807</v>
      </c>
      <c r="R1188" s="15" t="s">
        <v>18751</v>
      </c>
      <c r="S1188" s="15">
        <v>24021397</v>
      </c>
      <c r="T1188" s="15">
        <v>41051082</v>
      </c>
      <c r="U1188" s="15" t="s">
        <v>17715</v>
      </c>
      <c r="V1188" s="15" t="s">
        <v>17716</v>
      </c>
      <c r="W1188" s="4"/>
      <c r="X1188" s="4" t="s">
        <v>41</v>
      </c>
      <c r="Y1188" s="4" t="s">
        <v>3317</v>
      </c>
      <c r="Z1188" s="4"/>
      <c r="AB1188" s="25"/>
      <c r="AC1188" s="25"/>
      <c r="AD1188" s="25"/>
    </row>
    <row r="1189" spans="1:30" x14ac:dyDescent="0.35">
      <c r="A1189" s="15" t="s">
        <v>10042</v>
      </c>
      <c r="B1189" s="15" t="s">
        <v>2597</v>
      </c>
      <c r="D1189" s="15" t="s">
        <v>3318</v>
      </c>
      <c r="E1189" s="15" t="s">
        <v>3319</v>
      </c>
      <c r="F1189" s="15" t="s">
        <v>3320</v>
      </c>
      <c r="G1189" s="5" t="s">
        <v>21791</v>
      </c>
      <c r="H1189" s="5" t="s">
        <v>7</v>
      </c>
      <c r="I1189" s="5" t="s">
        <v>44</v>
      </c>
      <c r="J1189" s="5" t="s">
        <v>210</v>
      </c>
      <c r="K1189" s="5" t="s">
        <v>5</v>
      </c>
      <c r="L1189" s="5" t="s">
        <v>12863</v>
      </c>
      <c r="M1189" s="15" t="s">
        <v>91</v>
      </c>
      <c r="N1189" s="15" t="s">
        <v>211</v>
      </c>
      <c r="O1189" s="15" t="s">
        <v>21793</v>
      </c>
      <c r="P1189" s="15" t="s">
        <v>3320</v>
      </c>
      <c r="Q1189" s="15" t="s">
        <v>22807</v>
      </c>
      <c r="R1189" s="15" t="s">
        <v>21291</v>
      </c>
      <c r="S1189" s="15">
        <v>24021157</v>
      </c>
      <c r="T1189" s="15">
        <v>24021157</v>
      </c>
      <c r="U1189" s="15" t="s">
        <v>17717</v>
      </c>
      <c r="V1189" s="15" t="s">
        <v>11914</v>
      </c>
      <c r="W1189" s="4"/>
      <c r="X1189" s="4" t="s">
        <v>41</v>
      </c>
      <c r="Y1189" s="4" t="s">
        <v>3000</v>
      </c>
      <c r="Z1189" s="4"/>
      <c r="AB1189" s="25"/>
      <c r="AC1189" s="25"/>
      <c r="AD1189" s="25"/>
    </row>
    <row r="1190" spans="1:30" x14ac:dyDescent="0.35">
      <c r="A1190" s="15" t="s">
        <v>3156</v>
      </c>
      <c r="B1190" s="15" t="s">
        <v>3155</v>
      </c>
      <c r="D1190" s="15" t="s">
        <v>7114</v>
      </c>
      <c r="E1190" s="15" t="s">
        <v>3321</v>
      </c>
      <c r="F1190" s="15" t="s">
        <v>3322</v>
      </c>
      <c r="G1190" s="5" t="s">
        <v>21791</v>
      </c>
      <c r="H1190" s="5" t="s">
        <v>6</v>
      </c>
      <c r="I1190" s="5" t="s">
        <v>44</v>
      </c>
      <c r="J1190" s="5" t="s">
        <v>210</v>
      </c>
      <c r="K1190" s="5" t="s">
        <v>4</v>
      </c>
      <c r="L1190" s="5" t="s">
        <v>12862</v>
      </c>
      <c r="M1190" s="15" t="s">
        <v>91</v>
      </c>
      <c r="N1190" s="15" t="s">
        <v>211</v>
      </c>
      <c r="O1190" s="15" t="s">
        <v>22005</v>
      </c>
      <c r="P1190" s="15" t="s">
        <v>3322</v>
      </c>
      <c r="Q1190" s="15" t="s">
        <v>22807</v>
      </c>
      <c r="R1190" s="15" t="s">
        <v>21292</v>
      </c>
      <c r="S1190" s="15">
        <v>24641505</v>
      </c>
      <c r="T1190" s="15">
        <v>24641505</v>
      </c>
      <c r="U1190" s="15" t="s">
        <v>17718</v>
      </c>
      <c r="V1190" s="15" t="s">
        <v>10025</v>
      </c>
      <c r="W1190" s="4"/>
      <c r="X1190" s="4" t="s">
        <v>41</v>
      </c>
      <c r="Y1190" s="4" t="s">
        <v>3323</v>
      </c>
      <c r="Z1190" s="4"/>
      <c r="AB1190" s="25"/>
      <c r="AC1190" s="25"/>
      <c r="AD1190" s="25"/>
    </row>
    <row r="1191" spans="1:30" x14ac:dyDescent="0.35">
      <c r="A1191" s="15" t="s">
        <v>10044</v>
      </c>
      <c r="B1191" s="15" t="s">
        <v>2243</v>
      </c>
      <c r="D1191" s="15" t="s">
        <v>3324</v>
      </c>
      <c r="E1191" s="15" t="s">
        <v>3325</v>
      </c>
      <c r="F1191" s="15" t="s">
        <v>3326</v>
      </c>
      <c r="G1191" s="5" t="s">
        <v>21791</v>
      </c>
      <c r="H1191" s="5" t="s">
        <v>7</v>
      </c>
      <c r="I1191" s="5" t="s">
        <v>44</v>
      </c>
      <c r="J1191" s="5" t="s">
        <v>210</v>
      </c>
      <c r="K1191" s="5" t="s">
        <v>5</v>
      </c>
      <c r="L1191" s="5" t="s">
        <v>12863</v>
      </c>
      <c r="M1191" s="15" t="s">
        <v>91</v>
      </c>
      <c r="N1191" s="15" t="s">
        <v>211</v>
      </c>
      <c r="O1191" s="15" t="s">
        <v>21793</v>
      </c>
      <c r="P1191" s="15" t="s">
        <v>3326</v>
      </c>
      <c r="Q1191" s="15" t="s">
        <v>22807</v>
      </c>
      <c r="R1191" s="15" t="s">
        <v>8824</v>
      </c>
      <c r="S1191" s="15">
        <v>24610908</v>
      </c>
      <c r="T1191" s="15">
        <v>24610908</v>
      </c>
      <c r="U1191" s="15" t="s">
        <v>18752</v>
      </c>
      <c r="V1191" s="15" t="s">
        <v>222</v>
      </c>
      <c r="W1191" s="4"/>
      <c r="X1191" s="4" t="s">
        <v>41</v>
      </c>
      <c r="Y1191" s="4" t="s">
        <v>3327</v>
      </c>
      <c r="Z1191" s="4"/>
      <c r="AB1191" s="25"/>
      <c r="AC1191" s="25"/>
      <c r="AD1191" s="25"/>
    </row>
    <row r="1192" spans="1:30" x14ac:dyDescent="0.35">
      <c r="A1192" s="15" t="s">
        <v>3203</v>
      </c>
      <c r="B1192" s="15" t="s">
        <v>3202</v>
      </c>
      <c r="D1192" s="15" t="s">
        <v>542</v>
      </c>
      <c r="E1192" s="15" t="s">
        <v>11942</v>
      </c>
      <c r="F1192" s="15" t="s">
        <v>11943</v>
      </c>
      <c r="G1192" s="5" t="s">
        <v>21791</v>
      </c>
      <c r="H1192" s="5" t="s">
        <v>7</v>
      </c>
      <c r="I1192" s="5" t="s">
        <v>44</v>
      </c>
      <c r="J1192" s="5" t="s">
        <v>210</v>
      </c>
      <c r="K1192" s="5" t="s">
        <v>3</v>
      </c>
      <c r="L1192" s="5" t="s">
        <v>12861</v>
      </c>
      <c r="M1192" s="15" t="s">
        <v>91</v>
      </c>
      <c r="N1192" s="15" t="s">
        <v>211</v>
      </c>
      <c r="O1192" s="15" t="s">
        <v>2859</v>
      </c>
      <c r="P1192" s="15" t="s">
        <v>11943</v>
      </c>
      <c r="Q1192" s="15" t="s">
        <v>22807</v>
      </c>
      <c r="R1192" s="15" t="s">
        <v>23284</v>
      </c>
      <c r="S1192" s="15">
        <v>41051099</v>
      </c>
      <c r="T1192" s="15"/>
      <c r="U1192" s="15" t="s">
        <v>19408</v>
      </c>
      <c r="V1192" s="15" t="s">
        <v>11944</v>
      </c>
      <c r="W1192" s="4"/>
      <c r="X1192" s="4" t="s">
        <v>41</v>
      </c>
      <c r="Y1192" s="4" t="s">
        <v>7937</v>
      </c>
      <c r="Z1192" s="4"/>
      <c r="AB1192" s="25"/>
      <c r="AC1192" s="25"/>
      <c r="AD1192" s="25"/>
    </row>
    <row r="1193" spans="1:30" x14ac:dyDescent="0.35">
      <c r="A1193" s="15" t="s">
        <v>3325</v>
      </c>
      <c r="B1193" s="15" t="s">
        <v>3324</v>
      </c>
      <c r="D1193" s="15" t="s">
        <v>3329</v>
      </c>
      <c r="E1193" s="15" t="s">
        <v>3330</v>
      </c>
      <c r="F1193" s="15" t="s">
        <v>3331</v>
      </c>
      <c r="G1193" s="5" t="s">
        <v>21791</v>
      </c>
      <c r="H1193" s="5" t="s">
        <v>6</v>
      </c>
      <c r="I1193" s="5" t="s">
        <v>44</v>
      </c>
      <c r="J1193" s="5" t="s">
        <v>210</v>
      </c>
      <c r="K1193" s="5" t="s">
        <v>2</v>
      </c>
      <c r="L1193" s="5" t="s">
        <v>12860</v>
      </c>
      <c r="M1193" s="15" t="s">
        <v>91</v>
      </c>
      <c r="N1193" s="15" t="s">
        <v>211</v>
      </c>
      <c r="O1193" s="15" t="s">
        <v>165</v>
      </c>
      <c r="P1193" s="15" t="s">
        <v>3331</v>
      </c>
      <c r="Q1193" s="15" t="s">
        <v>22807</v>
      </c>
      <c r="R1193" s="15" t="s">
        <v>20044</v>
      </c>
      <c r="S1193" s="15">
        <v>41051088</v>
      </c>
      <c r="T1193" s="15"/>
      <c r="U1193" s="15" t="s">
        <v>21293</v>
      </c>
      <c r="V1193" s="15" t="s">
        <v>1492</v>
      </c>
      <c r="W1193" s="4"/>
      <c r="X1193" s="4" t="s">
        <v>41</v>
      </c>
      <c r="Y1193" s="4" t="s">
        <v>3332</v>
      </c>
      <c r="Z1193" s="4"/>
      <c r="AB1193" s="25"/>
      <c r="AC1193" s="25"/>
      <c r="AD1193" s="25"/>
    </row>
    <row r="1194" spans="1:30" x14ac:dyDescent="0.35">
      <c r="A1194" s="15" t="s">
        <v>10049</v>
      </c>
      <c r="B1194" s="15" t="s">
        <v>2590</v>
      </c>
      <c r="D1194" s="15" t="s">
        <v>3333</v>
      </c>
      <c r="E1194" s="15" t="s">
        <v>3334</v>
      </c>
      <c r="F1194" s="15" t="s">
        <v>3335</v>
      </c>
      <c r="G1194" s="5" t="s">
        <v>21791</v>
      </c>
      <c r="H1194" s="5" t="s">
        <v>7</v>
      </c>
      <c r="I1194" s="5" t="s">
        <v>44</v>
      </c>
      <c r="J1194" s="5" t="s">
        <v>210</v>
      </c>
      <c r="K1194" s="5" t="s">
        <v>3</v>
      </c>
      <c r="L1194" s="5" t="s">
        <v>12861</v>
      </c>
      <c r="M1194" s="15" t="s">
        <v>91</v>
      </c>
      <c r="N1194" s="15" t="s">
        <v>211</v>
      </c>
      <c r="O1194" s="15" t="s">
        <v>2859</v>
      </c>
      <c r="P1194" s="15" t="s">
        <v>3335</v>
      </c>
      <c r="Q1194" s="15" t="s">
        <v>22807</v>
      </c>
      <c r="R1194" s="15" t="s">
        <v>23285</v>
      </c>
      <c r="S1194" s="15">
        <v>41051123</v>
      </c>
      <c r="T1194" s="15"/>
      <c r="U1194" s="15" t="s">
        <v>21294</v>
      </c>
      <c r="V1194" s="15" t="s">
        <v>11921</v>
      </c>
      <c r="W1194" s="4"/>
      <c r="X1194" s="4" t="s">
        <v>41</v>
      </c>
      <c r="Y1194" s="4" t="s">
        <v>3336</v>
      </c>
      <c r="Z1194" s="4"/>
      <c r="AB1194" s="25"/>
      <c r="AC1194" s="25"/>
      <c r="AD1194" s="25"/>
    </row>
    <row r="1195" spans="1:30" x14ac:dyDescent="0.35">
      <c r="A1195" s="15" t="s">
        <v>7167</v>
      </c>
      <c r="B1195" s="15" t="s">
        <v>2647</v>
      </c>
      <c r="D1195" s="15" t="s">
        <v>494</v>
      </c>
      <c r="E1195" s="15" t="s">
        <v>10070</v>
      </c>
      <c r="F1195" s="15" t="s">
        <v>1508</v>
      </c>
      <c r="G1195" s="5" t="s">
        <v>21791</v>
      </c>
      <c r="H1195" s="5" t="s">
        <v>6</v>
      </c>
      <c r="I1195" s="5" t="s">
        <v>44</v>
      </c>
      <c r="J1195" s="5" t="s">
        <v>210</v>
      </c>
      <c r="K1195" s="5" t="s">
        <v>2</v>
      </c>
      <c r="L1195" s="5" t="s">
        <v>12860</v>
      </c>
      <c r="M1195" s="15" t="s">
        <v>91</v>
      </c>
      <c r="N1195" s="15" t="s">
        <v>211</v>
      </c>
      <c r="O1195" s="15" t="s">
        <v>165</v>
      </c>
      <c r="P1195" s="15" t="s">
        <v>22788</v>
      </c>
      <c r="Q1195" s="15" t="s">
        <v>22807</v>
      </c>
      <c r="R1195" s="15" t="s">
        <v>21295</v>
      </c>
      <c r="S1195" s="15">
        <v>41051112</v>
      </c>
      <c r="T1195" s="15">
        <v>83065796</v>
      </c>
      <c r="U1195" s="15" t="s">
        <v>21296</v>
      </c>
      <c r="V1195" s="15" t="s">
        <v>23286</v>
      </c>
      <c r="W1195" s="4"/>
      <c r="X1195" s="4" t="s">
        <v>41</v>
      </c>
      <c r="Y1195" s="4" t="s">
        <v>7796</v>
      </c>
      <c r="Z1195" s="4"/>
      <c r="AB1195" s="25"/>
      <c r="AC1195" s="25"/>
      <c r="AD1195" s="25"/>
    </row>
    <row r="1196" spans="1:30" x14ac:dyDescent="0.35">
      <c r="A1196" s="15" t="s">
        <v>10053</v>
      </c>
      <c r="B1196" s="15" t="s">
        <v>2207</v>
      </c>
      <c r="D1196" s="15" t="s">
        <v>1192</v>
      </c>
      <c r="E1196" s="15" t="s">
        <v>11530</v>
      </c>
      <c r="F1196" s="15" t="s">
        <v>11531</v>
      </c>
      <c r="G1196" s="5" t="s">
        <v>21775</v>
      </c>
      <c r="H1196" s="5" t="s">
        <v>7</v>
      </c>
      <c r="I1196" s="5" t="s">
        <v>95</v>
      </c>
      <c r="J1196" s="5" t="s">
        <v>4</v>
      </c>
      <c r="K1196" s="5" t="s">
        <v>6</v>
      </c>
      <c r="L1196" s="5" t="s">
        <v>13091</v>
      </c>
      <c r="M1196" s="15" t="s">
        <v>21775</v>
      </c>
      <c r="N1196" s="15" t="s">
        <v>22006</v>
      </c>
      <c r="O1196" s="15" t="s">
        <v>22789</v>
      </c>
      <c r="P1196" s="15" t="s">
        <v>11531</v>
      </c>
      <c r="Q1196" s="15" t="s">
        <v>22807</v>
      </c>
      <c r="R1196" s="15" t="s">
        <v>15383</v>
      </c>
      <c r="S1196" s="15">
        <v>22001813</v>
      </c>
      <c r="T1196" s="15"/>
      <c r="U1196" s="15" t="s">
        <v>20045</v>
      </c>
      <c r="V1196" s="15" t="s">
        <v>18753</v>
      </c>
      <c r="W1196" s="4"/>
      <c r="X1196" s="4" t="s">
        <v>41</v>
      </c>
      <c r="Y1196" s="4" t="s">
        <v>12023</v>
      </c>
      <c r="Z1196" s="4"/>
      <c r="AB1196" s="25"/>
      <c r="AC1196" s="25"/>
      <c r="AD1196" s="25"/>
    </row>
    <row r="1197" spans="1:30" x14ac:dyDescent="0.35">
      <c r="A1197" s="15" t="s">
        <v>3257</v>
      </c>
      <c r="B1197" s="15" t="s">
        <v>7112</v>
      </c>
      <c r="D1197" s="15" t="s">
        <v>7675</v>
      </c>
      <c r="E1197" s="15" t="s">
        <v>3337</v>
      </c>
      <c r="F1197" s="15" t="s">
        <v>3338</v>
      </c>
      <c r="G1197" s="5" t="s">
        <v>21791</v>
      </c>
      <c r="H1197" s="5" t="s">
        <v>7</v>
      </c>
      <c r="I1197" s="5" t="s">
        <v>44</v>
      </c>
      <c r="J1197" s="5" t="s">
        <v>210</v>
      </c>
      <c r="K1197" s="5" t="s">
        <v>3</v>
      </c>
      <c r="L1197" s="5" t="s">
        <v>12861</v>
      </c>
      <c r="M1197" s="15" t="s">
        <v>91</v>
      </c>
      <c r="N1197" s="15" t="s">
        <v>211</v>
      </c>
      <c r="O1197" s="15" t="s">
        <v>2859</v>
      </c>
      <c r="P1197" s="15" t="s">
        <v>3338</v>
      </c>
      <c r="Q1197" s="15" t="s">
        <v>22807</v>
      </c>
      <c r="R1197" s="15" t="s">
        <v>3339</v>
      </c>
      <c r="S1197" s="15">
        <v>41051119</v>
      </c>
      <c r="T1197" s="15"/>
      <c r="U1197" s="15" t="s">
        <v>17719</v>
      </c>
      <c r="V1197" s="15" t="s">
        <v>11993</v>
      </c>
      <c r="W1197" s="4"/>
      <c r="X1197" s="4" t="s">
        <v>41</v>
      </c>
      <c r="Y1197" s="4" t="s">
        <v>3340</v>
      </c>
      <c r="Z1197" s="4"/>
      <c r="AB1197" s="25"/>
      <c r="AC1197" s="25"/>
      <c r="AD1197" s="25"/>
    </row>
    <row r="1198" spans="1:30" x14ac:dyDescent="0.35">
      <c r="A1198" s="15" t="s">
        <v>2924</v>
      </c>
      <c r="B1198" s="15" t="s">
        <v>1183</v>
      </c>
      <c r="D1198" s="15" t="s">
        <v>1249</v>
      </c>
      <c r="E1198" s="15" t="s">
        <v>11878</v>
      </c>
      <c r="F1198" s="15" t="s">
        <v>9177</v>
      </c>
      <c r="G1198" s="5" t="s">
        <v>21791</v>
      </c>
      <c r="H1198" s="5" t="s">
        <v>7</v>
      </c>
      <c r="I1198" s="5" t="s">
        <v>44</v>
      </c>
      <c r="J1198" s="5" t="s">
        <v>210</v>
      </c>
      <c r="K1198" s="5" t="s">
        <v>5</v>
      </c>
      <c r="L1198" s="5" t="s">
        <v>12863</v>
      </c>
      <c r="M1198" s="15" t="s">
        <v>91</v>
      </c>
      <c r="N1198" s="15" t="s">
        <v>211</v>
      </c>
      <c r="O1198" s="15" t="s">
        <v>21793</v>
      </c>
      <c r="P1198" s="15" t="s">
        <v>9177</v>
      </c>
      <c r="Q1198" s="15" t="s">
        <v>22807</v>
      </c>
      <c r="R1198" s="15" t="s">
        <v>23287</v>
      </c>
      <c r="S1198" s="15">
        <v>45011096</v>
      </c>
      <c r="T1198" s="15">
        <v>24021628</v>
      </c>
      <c r="U1198" s="15" t="s">
        <v>15697</v>
      </c>
      <c r="V1198" s="15" t="s">
        <v>16215</v>
      </c>
      <c r="W1198" s="4"/>
      <c r="X1198" s="4" t="s">
        <v>41</v>
      </c>
      <c r="Y1198" s="4" t="s">
        <v>9937</v>
      </c>
      <c r="Z1198" s="4"/>
      <c r="AB1198" s="25"/>
      <c r="AC1198" s="25"/>
      <c r="AD1198" s="25"/>
    </row>
    <row r="1199" spans="1:30" x14ac:dyDescent="0.35">
      <c r="A1199" s="15" t="s">
        <v>3270</v>
      </c>
      <c r="B1199" s="15" t="s">
        <v>3269</v>
      </c>
      <c r="D1199" s="15" t="s">
        <v>8754</v>
      </c>
      <c r="E1199" s="15" t="s">
        <v>10076</v>
      </c>
      <c r="F1199" s="15" t="s">
        <v>1676</v>
      </c>
      <c r="G1199" s="5" t="s">
        <v>21791</v>
      </c>
      <c r="H1199" s="5" t="s">
        <v>6</v>
      </c>
      <c r="I1199" s="5" t="s">
        <v>44</v>
      </c>
      <c r="J1199" s="5" t="s">
        <v>210</v>
      </c>
      <c r="K1199" s="5" t="s">
        <v>4</v>
      </c>
      <c r="L1199" s="5" t="s">
        <v>12862</v>
      </c>
      <c r="M1199" s="15" t="s">
        <v>91</v>
      </c>
      <c r="N1199" s="15" t="s">
        <v>211</v>
      </c>
      <c r="O1199" s="15" t="s">
        <v>22005</v>
      </c>
      <c r="P1199" s="15" t="s">
        <v>1676</v>
      </c>
      <c r="Q1199" s="15" t="s">
        <v>22807</v>
      </c>
      <c r="R1199" s="15" t="s">
        <v>23288</v>
      </c>
      <c r="S1199" s="15">
        <v>41051076</v>
      </c>
      <c r="T1199" s="15"/>
      <c r="U1199" s="15" t="s">
        <v>17720</v>
      </c>
      <c r="V1199" s="15" t="s">
        <v>360</v>
      </c>
      <c r="W1199" s="4"/>
      <c r="X1199" s="4" t="s">
        <v>41</v>
      </c>
      <c r="Y1199" s="4" t="s">
        <v>7609</v>
      </c>
      <c r="Z1199" s="4"/>
      <c r="AB1199" s="25"/>
      <c r="AC1199" s="25"/>
      <c r="AD1199" s="25"/>
    </row>
    <row r="1200" spans="1:30" x14ac:dyDescent="0.35">
      <c r="A1200" s="15" t="s">
        <v>2950</v>
      </c>
      <c r="B1200" s="15" t="s">
        <v>2949</v>
      </c>
      <c r="D1200" s="15" t="s">
        <v>3342</v>
      </c>
      <c r="E1200" s="15" t="s">
        <v>3343</v>
      </c>
      <c r="F1200" s="15" t="s">
        <v>7961</v>
      </c>
      <c r="G1200" s="5" t="s">
        <v>21775</v>
      </c>
      <c r="H1200" s="5" t="s">
        <v>6</v>
      </c>
      <c r="I1200" s="5" t="s">
        <v>95</v>
      </c>
      <c r="J1200" s="5" t="s">
        <v>4</v>
      </c>
      <c r="K1200" s="5" t="s">
        <v>8</v>
      </c>
      <c r="L1200" s="5" t="s">
        <v>19243</v>
      </c>
      <c r="M1200" s="15" t="s">
        <v>21775</v>
      </c>
      <c r="N1200" s="15" t="s">
        <v>22006</v>
      </c>
      <c r="O1200" s="15" t="s">
        <v>22007</v>
      </c>
      <c r="P1200" s="15" t="s">
        <v>11597</v>
      </c>
      <c r="Q1200" s="15" t="s">
        <v>22807</v>
      </c>
      <c r="R1200" s="15" t="s">
        <v>22008</v>
      </c>
      <c r="S1200" s="15">
        <v>60049808</v>
      </c>
      <c r="T1200" s="15"/>
      <c r="U1200" s="15" t="s">
        <v>16216</v>
      </c>
      <c r="V1200" s="15" t="s">
        <v>293</v>
      </c>
      <c r="W1200" s="4"/>
      <c r="X1200" s="4" t="s">
        <v>41</v>
      </c>
      <c r="Y1200" s="4" t="s">
        <v>3344</v>
      </c>
      <c r="Z1200" s="4"/>
      <c r="AB1200" s="25"/>
      <c r="AC1200" s="25"/>
      <c r="AD1200" s="25"/>
    </row>
    <row r="1201" spans="1:30" x14ac:dyDescent="0.35">
      <c r="A1201" s="15" t="s">
        <v>2733</v>
      </c>
      <c r="B1201" s="15" t="s">
        <v>7458</v>
      </c>
      <c r="D1201" s="15" t="s">
        <v>3345</v>
      </c>
      <c r="E1201" s="15" t="s">
        <v>9894</v>
      </c>
      <c r="F1201" s="15" t="s">
        <v>9895</v>
      </c>
      <c r="G1201" s="5" t="s">
        <v>231</v>
      </c>
      <c r="H1201" s="5" t="s">
        <v>6</v>
      </c>
      <c r="I1201" s="5" t="s">
        <v>44</v>
      </c>
      <c r="J1201" s="5" t="s">
        <v>12</v>
      </c>
      <c r="K1201" s="5" t="s">
        <v>7</v>
      </c>
      <c r="L1201" s="5" t="s">
        <v>12828</v>
      </c>
      <c r="M1201" s="15" t="s">
        <v>91</v>
      </c>
      <c r="N1201" s="15" t="s">
        <v>231</v>
      </c>
      <c r="O1201" s="15" t="s">
        <v>2964</v>
      </c>
      <c r="P1201" s="15" t="s">
        <v>9895</v>
      </c>
      <c r="Q1201" s="15" t="s">
        <v>22807</v>
      </c>
      <c r="R1201" s="15" t="s">
        <v>9896</v>
      </c>
      <c r="S1201" s="15"/>
      <c r="T1201" s="15"/>
      <c r="U1201" s="15" t="s">
        <v>14792</v>
      </c>
      <c r="V1201" s="15" t="s">
        <v>9897</v>
      </c>
      <c r="W1201" s="4"/>
      <c r="X1201" s="4"/>
      <c r="Y1201" s="4"/>
      <c r="Z1201" s="4"/>
      <c r="AB1201" s="25"/>
      <c r="AC1201" s="25"/>
      <c r="AD1201" s="25"/>
    </row>
    <row r="1202" spans="1:30" x14ac:dyDescent="0.35">
      <c r="A1202" s="15" t="s">
        <v>3230</v>
      </c>
      <c r="B1202" s="15" t="s">
        <v>7109</v>
      </c>
      <c r="D1202" s="15" t="s">
        <v>1865</v>
      </c>
      <c r="E1202" s="15" t="s">
        <v>9948</v>
      </c>
      <c r="F1202" s="15" t="s">
        <v>179</v>
      </c>
      <c r="G1202" s="5" t="s">
        <v>21791</v>
      </c>
      <c r="H1202" s="5" t="s">
        <v>6</v>
      </c>
      <c r="I1202" s="5" t="s">
        <v>44</v>
      </c>
      <c r="J1202" s="5" t="s">
        <v>210</v>
      </c>
      <c r="K1202" s="5" t="s">
        <v>2</v>
      </c>
      <c r="L1202" s="5" t="s">
        <v>12860</v>
      </c>
      <c r="M1202" s="15" t="s">
        <v>91</v>
      </c>
      <c r="N1202" s="15" t="s">
        <v>211</v>
      </c>
      <c r="O1202" s="15" t="s">
        <v>165</v>
      </c>
      <c r="P1202" s="15" t="s">
        <v>179</v>
      </c>
      <c r="Q1202" s="15" t="s">
        <v>22807</v>
      </c>
      <c r="R1202" s="15" t="s">
        <v>19410</v>
      </c>
      <c r="S1202" s="15">
        <v>41051080</v>
      </c>
      <c r="T1202" s="15"/>
      <c r="U1202" s="15" t="s">
        <v>17721</v>
      </c>
      <c r="V1202" s="15" t="s">
        <v>9949</v>
      </c>
      <c r="W1202" s="4"/>
      <c r="X1202" s="4" t="s">
        <v>41</v>
      </c>
      <c r="Y1202" s="4" t="s">
        <v>10533</v>
      </c>
      <c r="Z1202" s="4"/>
      <c r="AB1202" s="25"/>
      <c r="AC1202" s="25"/>
      <c r="AD1202" s="25"/>
    </row>
    <row r="1203" spans="1:30" x14ac:dyDescent="0.35">
      <c r="A1203" s="15" t="s">
        <v>10058</v>
      </c>
      <c r="B1203" s="15" t="s">
        <v>1151</v>
      </c>
      <c r="D1203" s="15" t="s">
        <v>3346</v>
      </c>
      <c r="E1203" s="15" t="s">
        <v>8604</v>
      </c>
      <c r="F1203" s="15" t="s">
        <v>8605</v>
      </c>
      <c r="G1203" s="5" t="s">
        <v>21791</v>
      </c>
      <c r="H1203" s="5" t="s">
        <v>7</v>
      </c>
      <c r="I1203" s="5" t="s">
        <v>44</v>
      </c>
      <c r="J1203" s="5" t="s">
        <v>210</v>
      </c>
      <c r="K1203" s="5" t="s">
        <v>5</v>
      </c>
      <c r="L1203" s="5" t="s">
        <v>12863</v>
      </c>
      <c r="M1203" s="15" t="s">
        <v>91</v>
      </c>
      <c r="N1203" s="15" t="s">
        <v>211</v>
      </c>
      <c r="O1203" s="15" t="s">
        <v>21793</v>
      </c>
      <c r="P1203" s="15" t="s">
        <v>8605</v>
      </c>
      <c r="Q1203" s="15" t="s">
        <v>22807</v>
      </c>
      <c r="R1203" s="15" t="s">
        <v>11998</v>
      </c>
      <c r="S1203" s="15">
        <v>24020015</v>
      </c>
      <c r="T1203" s="15">
        <v>41051092</v>
      </c>
      <c r="U1203" s="15" t="s">
        <v>16217</v>
      </c>
      <c r="V1203" s="15" t="s">
        <v>20046</v>
      </c>
      <c r="W1203" s="4"/>
      <c r="X1203" s="4" t="s">
        <v>41</v>
      </c>
      <c r="Y1203" s="4" t="s">
        <v>7728</v>
      </c>
      <c r="Z1203" s="4"/>
      <c r="AB1203" s="25"/>
      <c r="AC1203" s="25"/>
      <c r="AD1203" s="25"/>
    </row>
    <row r="1204" spans="1:30" x14ac:dyDescent="0.35">
      <c r="A1204" s="15" t="s">
        <v>3394</v>
      </c>
      <c r="B1204" s="15" t="s">
        <v>2692</v>
      </c>
      <c r="D1204" s="15" t="s">
        <v>1891</v>
      </c>
      <c r="E1204" s="15" t="s">
        <v>3348</v>
      </c>
      <c r="F1204" s="15" t="s">
        <v>3349</v>
      </c>
      <c r="G1204" s="5" t="s">
        <v>3350</v>
      </c>
      <c r="H1204" s="5" t="s">
        <v>4</v>
      </c>
      <c r="I1204" s="5" t="s">
        <v>95</v>
      </c>
      <c r="J1204" s="5" t="s">
        <v>3</v>
      </c>
      <c r="K1204" s="5" t="s">
        <v>6</v>
      </c>
      <c r="L1204" s="5" t="s">
        <v>13084</v>
      </c>
      <c r="M1204" s="15" t="s">
        <v>21775</v>
      </c>
      <c r="N1204" s="15" t="s">
        <v>21593</v>
      </c>
      <c r="O1204" s="15" t="s">
        <v>3351</v>
      </c>
      <c r="P1204" s="15" t="s">
        <v>3352</v>
      </c>
      <c r="Q1204" s="15" t="s">
        <v>22807</v>
      </c>
      <c r="R1204" s="15" t="s">
        <v>21297</v>
      </c>
      <c r="S1204" s="15">
        <v>27677009</v>
      </c>
      <c r="T1204" s="15">
        <v>27677009</v>
      </c>
      <c r="U1204" s="15" t="s">
        <v>14793</v>
      </c>
      <c r="V1204" s="15" t="s">
        <v>23289</v>
      </c>
      <c r="W1204" s="4"/>
      <c r="X1204" s="4" t="s">
        <v>41</v>
      </c>
      <c r="Y1204" s="4" t="s">
        <v>2890</v>
      </c>
      <c r="Z1204" s="4"/>
      <c r="AB1204" s="25"/>
      <c r="AC1204" s="25"/>
      <c r="AD1204" s="25"/>
    </row>
    <row r="1205" spans="1:30" x14ac:dyDescent="0.35">
      <c r="A1205" s="15" t="s">
        <v>3144</v>
      </c>
      <c r="B1205" s="15" t="s">
        <v>3143</v>
      </c>
      <c r="D1205" s="15" t="s">
        <v>730</v>
      </c>
      <c r="E1205" s="15" t="s">
        <v>10178</v>
      </c>
      <c r="F1205" s="15" t="s">
        <v>371</v>
      </c>
      <c r="G1205" s="5" t="s">
        <v>21791</v>
      </c>
      <c r="H1205" s="5" t="s">
        <v>6</v>
      </c>
      <c r="I1205" s="5" t="s">
        <v>44</v>
      </c>
      <c r="J1205" s="5" t="s">
        <v>210</v>
      </c>
      <c r="K1205" s="5" t="s">
        <v>2</v>
      </c>
      <c r="L1205" s="5" t="s">
        <v>12860</v>
      </c>
      <c r="M1205" s="15" t="s">
        <v>91</v>
      </c>
      <c r="N1205" s="15" t="s">
        <v>211</v>
      </c>
      <c r="O1205" s="15" t="s">
        <v>165</v>
      </c>
      <c r="P1205" s="15" t="s">
        <v>371</v>
      </c>
      <c r="Q1205" s="15" t="s">
        <v>22807</v>
      </c>
      <c r="R1205" s="15" t="s">
        <v>17722</v>
      </c>
      <c r="S1205" s="15">
        <v>85570510</v>
      </c>
      <c r="T1205" s="15"/>
      <c r="U1205" s="15" t="s">
        <v>17723</v>
      </c>
      <c r="V1205" s="15" t="s">
        <v>222</v>
      </c>
      <c r="W1205" s="4"/>
      <c r="X1205" s="4" t="s">
        <v>41</v>
      </c>
      <c r="Y1205" s="4" t="s">
        <v>19094</v>
      </c>
      <c r="Z1205" s="4"/>
      <c r="AB1205" s="25"/>
      <c r="AC1205" s="25"/>
      <c r="AD1205" s="25"/>
    </row>
    <row r="1206" spans="1:30" x14ac:dyDescent="0.35">
      <c r="A1206" s="15" t="s">
        <v>10062</v>
      </c>
      <c r="B1206" s="15" t="s">
        <v>3278</v>
      </c>
      <c r="D1206" s="15" t="s">
        <v>3353</v>
      </c>
      <c r="E1206" s="15" t="s">
        <v>3354</v>
      </c>
      <c r="F1206" s="15" t="s">
        <v>3355</v>
      </c>
      <c r="G1206" s="5" t="s">
        <v>21791</v>
      </c>
      <c r="H1206" s="5" t="s">
        <v>6</v>
      </c>
      <c r="I1206" s="5" t="s">
        <v>44</v>
      </c>
      <c r="J1206" s="5" t="s">
        <v>210</v>
      </c>
      <c r="K1206" s="5" t="s">
        <v>2</v>
      </c>
      <c r="L1206" s="5" t="s">
        <v>12860</v>
      </c>
      <c r="M1206" s="15" t="s">
        <v>91</v>
      </c>
      <c r="N1206" s="15" t="s">
        <v>211</v>
      </c>
      <c r="O1206" s="15" t="s">
        <v>165</v>
      </c>
      <c r="P1206" s="15" t="s">
        <v>3355</v>
      </c>
      <c r="Q1206" s="15" t="s">
        <v>22807</v>
      </c>
      <c r="R1206" s="15" t="s">
        <v>20047</v>
      </c>
      <c r="S1206" s="15">
        <v>41051101</v>
      </c>
      <c r="T1206" s="15"/>
      <c r="U1206" s="15" t="s">
        <v>18754</v>
      </c>
      <c r="V1206" s="15" t="s">
        <v>2998</v>
      </c>
      <c r="W1206" s="4"/>
      <c r="X1206" s="4" t="s">
        <v>41</v>
      </c>
      <c r="Y1206" s="4" t="s">
        <v>3356</v>
      </c>
      <c r="Z1206" s="4"/>
      <c r="AB1206" s="25"/>
      <c r="AC1206" s="25"/>
      <c r="AD1206" s="25"/>
    </row>
    <row r="1207" spans="1:30" x14ac:dyDescent="0.35">
      <c r="A1207" s="15" t="s">
        <v>3280</v>
      </c>
      <c r="B1207" s="15" t="s">
        <v>3279</v>
      </c>
      <c r="D1207" s="15" t="s">
        <v>3358</v>
      </c>
      <c r="E1207" s="15" t="s">
        <v>3359</v>
      </c>
      <c r="F1207" s="15" t="s">
        <v>165</v>
      </c>
      <c r="G1207" s="5" t="s">
        <v>21791</v>
      </c>
      <c r="H1207" s="5" t="s">
        <v>6</v>
      </c>
      <c r="I1207" s="5" t="s">
        <v>44</v>
      </c>
      <c r="J1207" s="5" t="s">
        <v>210</v>
      </c>
      <c r="K1207" s="5" t="s">
        <v>2</v>
      </c>
      <c r="L1207" s="5" t="s">
        <v>12860</v>
      </c>
      <c r="M1207" s="15" t="s">
        <v>91</v>
      </c>
      <c r="N1207" s="15" t="s">
        <v>211</v>
      </c>
      <c r="O1207" s="15" t="s">
        <v>165</v>
      </c>
      <c r="P1207" s="15" t="s">
        <v>165</v>
      </c>
      <c r="Q1207" s="15" t="s">
        <v>22807</v>
      </c>
      <c r="R1207" s="15" t="s">
        <v>23290</v>
      </c>
      <c r="S1207" s="15">
        <v>24641158</v>
      </c>
      <c r="T1207" s="15">
        <v>24641158</v>
      </c>
      <c r="U1207" s="15" t="s">
        <v>17724</v>
      </c>
      <c r="V1207" s="15" t="s">
        <v>10130</v>
      </c>
      <c r="W1207" s="4"/>
      <c r="X1207" s="4" t="s">
        <v>41</v>
      </c>
      <c r="Y1207" s="4" t="s">
        <v>1296</v>
      </c>
      <c r="Z1207" s="4"/>
      <c r="AB1207" s="25"/>
      <c r="AC1207" s="25"/>
      <c r="AD1207" s="25"/>
    </row>
    <row r="1208" spans="1:30" x14ac:dyDescent="0.35">
      <c r="A1208" s="15" t="s">
        <v>3221</v>
      </c>
      <c r="B1208" s="15" t="s">
        <v>2787</v>
      </c>
      <c r="D1208" s="15" t="s">
        <v>3360</v>
      </c>
      <c r="E1208" s="15" t="s">
        <v>3361</v>
      </c>
      <c r="F1208" s="15" t="s">
        <v>197</v>
      </c>
      <c r="G1208" s="5" t="s">
        <v>21791</v>
      </c>
      <c r="H1208" s="5" t="s">
        <v>6</v>
      </c>
      <c r="I1208" s="5" t="s">
        <v>44</v>
      </c>
      <c r="J1208" s="5" t="s">
        <v>210</v>
      </c>
      <c r="K1208" s="5" t="s">
        <v>4</v>
      </c>
      <c r="L1208" s="5" t="s">
        <v>12862</v>
      </c>
      <c r="M1208" s="15" t="s">
        <v>91</v>
      </c>
      <c r="N1208" s="15" t="s">
        <v>211</v>
      </c>
      <c r="O1208" s="15" t="s">
        <v>22005</v>
      </c>
      <c r="P1208" s="15" t="s">
        <v>197</v>
      </c>
      <c r="Q1208" s="15" t="s">
        <v>22807</v>
      </c>
      <c r="R1208" s="15" t="s">
        <v>17725</v>
      </c>
      <c r="S1208" s="15">
        <v>41051106</v>
      </c>
      <c r="T1208" s="15"/>
      <c r="U1208" s="15" t="s">
        <v>21298</v>
      </c>
      <c r="V1208" s="15" t="s">
        <v>1894</v>
      </c>
      <c r="W1208" s="4"/>
      <c r="X1208" s="4" t="s">
        <v>41</v>
      </c>
      <c r="Y1208" s="4" t="s">
        <v>3362</v>
      </c>
      <c r="Z1208" s="4"/>
      <c r="AB1208" s="25"/>
      <c r="AC1208" s="25"/>
      <c r="AD1208" s="25"/>
    </row>
    <row r="1209" spans="1:30" x14ac:dyDescent="0.35">
      <c r="A1209" s="15" t="s">
        <v>3354</v>
      </c>
      <c r="B1209" s="15" t="s">
        <v>3353</v>
      </c>
      <c r="D1209" s="15" t="s">
        <v>767</v>
      </c>
      <c r="E1209" s="15" t="s">
        <v>3363</v>
      </c>
      <c r="F1209" s="15" t="s">
        <v>3364</v>
      </c>
      <c r="G1209" s="5" t="s">
        <v>21791</v>
      </c>
      <c r="H1209" s="5" t="s">
        <v>7</v>
      </c>
      <c r="I1209" s="5" t="s">
        <v>44</v>
      </c>
      <c r="J1209" s="5" t="s">
        <v>210</v>
      </c>
      <c r="K1209" s="5" t="s">
        <v>5</v>
      </c>
      <c r="L1209" s="5" t="s">
        <v>12863</v>
      </c>
      <c r="M1209" s="15" t="s">
        <v>91</v>
      </c>
      <c r="N1209" s="15" t="s">
        <v>211</v>
      </c>
      <c r="O1209" s="15" t="s">
        <v>21793</v>
      </c>
      <c r="P1209" s="15" t="s">
        <v>483</v>
      </c>
      <c r="Q1209" s="15" t="s">
        <v>22807</v>
      </c>
      <c r="R1209" s="15" t="s">
        <v>11901</v>
      </c>
      <c r="S1209" s="15">
        <v>24021067</v>
      </c>
      <c r="T1209" s="15">
        <v>24021067</v>
      </c>
      <c r="U1209" s="15" t="s">
        <v>20048</v>
      </c>
      <c r="V1209" s="15" t="s">
        <v>11902</v>
      </c>
      <c r="W1209" s="4"/>
      <c r="X1209" s="4" t="s">
        <v>41</v>
      </c>
      <c r="Y1209" s="4" t="s">
        <v>3365</v>
      </c>
      <c r="Z1209" s="4"/>
      <c r="AB1209" s="25"/>
      <c r="AC1209" s="25"/>
      <c r="AD1209" s="25"/>
    </row>
    <row r="1210" spans="1:30" x14ac:dyDescent="0.35">
      <c r="A1210" s="15" t="s">
        <v>10066</v>
      </c>
      <c r="B1210" s="15" t="s">
        <v>1912</v>
      </c>
      <c r="D1210" s="15" t="s">
        <v>810</v>
      </c>
      <c r="E1210" s="15" t="s">
        <v>9960</v>
      </c>
      <c r="F1210" s="15" t="s">
        <v>9961</v>
      </c>
      <c r="G1210" s="5" t="s">
        <v>21791</v>
      </c>
      <c r="H1210" s="5" t="s">
        <v>7</v>
      </c>
      <c r="I1210" s="5" t="s">
        <v>44</v>
      </c>
      <c r="J1210" s="5" t="s">
        <v>210</v>
      </c>
      <c r="K1210" s="5" t="s">
        <v>3</v>
      </c>
      <c r="L1210" s="5" t="s">
        <v>12861</v>
      </c>
      <c r="M1210" s="15" t="s">
        <v>91</v>
      </c>
      <c r="N1210" s="15" t="s">
        <v>211</v>
      </c>
      <c r="O1210" s="15" t="s">
        <v>2859</v>
      </c>
      <c r="P1210" s="15" t="s">
        <v>9961</v>
      </c>
      <c r="Q1210" s="15" t="s">
        <v>22807</v>
      </c>
      <c r="R1210" s="15" t="s">
        <v>23291</v>
      </c>
      <c r="S1210" s="15">
        <v>41051115</v>
      </c>
      <c r="T1210" s="15"/>
      <c r="U1210" s="15" t="s">
        <v>20049</v>
      </c>
      <c r="V1210" s="15" t="s">
        <v>16218</v>
      </c>
      <c r="W1210" s="4"/>
      <c r="X1210" s="4" t="s">
        <v>41</v>
      </c>
      <c r="Y1210" s="4" t="s">
        <v>21299</v>
      </c>
      <c r="Z1210" s="4"/>
      <c r="AB1210" s="25"/>
      <c r="AC1210" s="25"/>
      <c r="AD1210" s="25"/>
    </row>
    <row r="1211" spans="1:30" x14ac:dyDescent="0.35">
      <c r="A1211" s="15" t="s">
        <v>3066</v>
      </c>
      <c r="B1211" s="15" t="s">
        <v>1248</v>
      </c>
      <c r="D1211" s="15" t="s">
        <v>3366</v>
      </c>
      <c r="E1211" s="15" t="s">
        <v>8266</v>
      </c>
      <c r="F1211" s="15" t="s">
        <v>8267</v>
      </c>
      <c r="G1211" s="5" t="s">
        <v>21791</v>
      </c>
      <c r="H1211" s="5" t="s">
        <v>6</v>
      </c>
      <c r="I1211" s="5" t="s">
        <v>44</v>
      </c>
      <c r="J1211" s="5" t="s">
        <v>210</v>
      </c>
      <c r="K1211" s="5" t="s">
        <v>2</v>
      </c>
      <c r="L1211" s="5" t="s">
        <v>12860</v>
      </c>
      <c r="M1211" s="15" t="s">
        <v>91</v>
      </c>
      <c r="N1211" s="15" t="s">
        <v>211</v>
      </c>
      <c r="O1211" s="15" t="s">
        <v>165</v>
      </c>
      <c r="P1211" s="15" t="s">
        <v>8267</v>
      </c>
      <c r="Q1211" s="15" t="s">
        <v>22807</v>
      </c>
      <c r="R1211" s="15" t="s">
        <v>19411</v>
      </c>
      <c r="S1211" s="15">
        <v>41051124</v>
      </c>
      <c r="T1211" s="15">
        <v>24641251</v>
      </c>
      <c r="U1211" s="15" t="s">
        <v>17726</v>
      </c>
      <c r="V1211" s="15" t="s">
        <v>10003</v>
      </c>
      <c r="W1211" s="4"/>
      <c r="X1211" s="4" t="s">
        <v>41</v>
      </c>
      <c r="Y1211" s="4" t="s">
        <v>8478</v>
      </c>
      <c r="Z1211" s="4"/>
      <c r="AB1211" s="25"/>
      <c r="AC1211" s="25"/>
      <c r="AD1211" s="25"/>
    </row>
    <row r="1212" spans="1:30" x14ac:dyDescent="0.35">
      <c r="A1212" s="15" t="s">
        <v>3178</v>
      </c>
      <c r="B1212" s="15" t="s">
        <v>3177</v>
      </c>
      <c r="D1212" s="15" t="s">
        <v>1396</v>
      </c>
      <c r="E1212" s="15" t="s">
        <v>3367</v>
      </c>
      <c r="F1212" s="15" t="s">
        <v>42</v>
      </c>
      <c r="G1212" s="5" t="s">
        <v>21791</v>
      </c>
      <c r="H1212" s="5" t="s">
        <v>7</v>
      </c>
      <c r="I1212" s="5" t="s">
        <v>44</v>
      </c>
      <c r="J1212" s="5" t="s">
        <v>210</v>
      </c>
      <c r="K1212" s="5" t="s">
        <v>3</v>
      </c>
      <c r="L1212" s="5" t="s">
        <v>12861</v>
      </c>
      <c r="M1212" s="15" t="s">
        <v>91</v>
      </c>
      <c r="N1212" s="15" t="s">
        <v>211</v>
      </c>
      <c r="O1212" s="15" t="s">
        <v>2859</v>
      </c>
      <c r="P1212" s="15" t="s">
        <v>2859</v>
      </c>
      <c r="Q1212" s="15" t="s">
        <v>22807</v>
      </c>
      <c r="R1212" s="15" t="s">
        <v>16199</v>
      </c>
      <c r="S1212" s="15">
        <v>41051116</v>
      </c>
      <c r="T1212" s="15"/>
      <c r="U1212" s="15" t="s">
        <v>19412</v>
      </c>
      <c r="V1212" s="15" t="s">
        <v>1064</v>
      </c>
      <c r="W1212" s="4"/>
      <c r="X1212" s="4" t="s">
        <v>41</v>
      </c>
      <c r="Y1212" s="4" t="s">
        <v>3368</v>
      </c>
      <c r="Z1212" s="4"/>
      <c r="AB1212" s="25" t="s">
        <v>21118</v>
      </c>
      <c r="AC1212" s="25"/>
      <c r="AD1212" s="25"/>
    </row>
    <row r="1213" spans="1:30" x14ac:dyDescent="0.35">
      <c r="A1213" s="15" t="s">
        <v>10070</v>
      </c>
      <c r="B1213" s="15" t="s">
        <v>494</v>
      </c>
      <c r="D1213" s="15" t="s">
        <v>2436</v>
      </c>
      <c r="E1213" s="15" t="s">
        <v>3369</v>
      </c>
      <c r="F1213" s="15" t="s">
        <v>3370</v>
      </c>
      <c r="G1213" s="5" t="s">
        <v>231</v>
      </c>
      <c r="H1213" s="5" t="s">
        <v>16</v>
      </c>
      <c r="I1213" s="5" t="s">
        <v>44</v>
      </c>
      <c r="J1213" s="5" t="s">
        <v>12</v>
      </c>
      <c r="K1213" s="5" t="s">
        <v>12</v>
      </c>
      <c r="L1213" s="5" t="s">
        <v>12832</v>
      </c>
      <c r="M1213" s="15" t="s">
        <v>91</v>
      </c>
      <c r="N1213" s="15" t="s">
        <v>231</v>
      </c>
      <c r="O1213" s="15" t="s">
        <v>3371</v>
      </c>
      <c r="P1213" s="15" t="s">
        <v>3371</v>
      </c>
      <c r="Q1213" s="15" t="s">
        <v>22807</v>
      </c>
      <c r="R1213" s="15" t="s">
        <v>21300</v>
      </c>
      <c r="S1213" s="15">
        <v>24788067</v>
      </c>
      <c r="T1213" s="15">
        <v>24788067</v>
      </c>
      <c r="U1213" s="15" t="s">
        <v>16219</v>
      </c>
      <c r="V1213" s="15" t="s">
        <v>7138</v>
      </c>
      <c r="W1213" s="4"/>
      <c r="X1213" s="4" t="s">
        <v>41</v>
      </c>
      <c r="Y1213" s="4" t="s">
        <v>3372</v>
      </c>
      <c r="Z1213" s="4"/>
      <c r="AB1213" s="25"/>
      <c r="AC1213" s="25"/>
      <c r="AD1213" s="25"/>
    </row>
    <row r="1214" spans="1:30" x14ac:dyDescent="0.35">
      <c r="A1214" s="15" t="s">
        <v>10071</v>
      </c>
      <c r="B1214" s="15" t="s">
        <v>287</v>
      </c>
      <c r="D1214" s="15" t="s">
        <v>45</v>
      </c>
      <c r="E1214" s="15" t="s">
        <v>12217</v>
      </c>
      <c r="F1214" s="15" t="s">
        <v>1161</v>
      </c>
      <c r="G1214" s="5" t="s">
        <v>231</v>
      </c>
      <c r="H1214" s="5" t="s">
        <v>16</v>
      </c>
      <c r="I1214" s="5" t="s">
        <v>44</v>
      </c>
      <c r="J1214" s="5" t="s">
        <v>12</v>
      </c>
      <c r="K1214" s="5" t="s">
        <v>17</v>
      </c>
      <c r="L1214" s="5" t="s">
        <v>12834</v>
      </c>
      <c r="M1214" s="15" t="s">
        <v>91</v>
      </c>
      <c r="N1214" s="15" t="s">
        <v>231</v>
      </c>
      <c r="O1214" s="15" t="s">
        <v>343</v>
      </c>
      <c r="P1214" s="15" t="s">
        <v>1161</v>
      </c>
      <c r="Q1214" s="15" t="s">
        <v>22807</v>
      </c>
      <c r="R1214" s="15" t="s">
        <v>12218</v>
      </c>
      <c r="S1214" s="15">
        <v>83710732</v>
      </c>
      <c r="T1214" s="15"/>
      <c r="U1214" s="15" t="s">
        <v>16220</v>
      </c>
      <c r="V1214" s="15" t="s">
        <v>537</v>
      </c>
      <c r="W1214" s="4"/>
      <c r="X1214" s="4"/>
      <c r="Y1214" s="4"/>
      <c r="Z1214" s="4"/>
      <c r="AB1214" s="25"/>
      <c r="AC1214" s="25"/>
      <c r="AD1214" s="25"/>
    </row>
    <row r="1215" spans="1:30" x14ac:dyDescent="0.35">
      <c r="A1215" s="15" t="s">
        <v>10073</v>
      </c>
      <c r="B1215" s="15" t="s">
        <v>2606</v>
      </c>
      <c r="D1215" s="15" t="s">
        <v>2493</v>
      </c>
      <c r="E1215" s="15" t="s">
        <v>10113</v>
      </c>
      <c r="F1215" s="15" t="s">
        <v>59</v>
      </c>
      <c r="G1215" s="5" t="s">
        <v>231</v>
      </c>
      <c r="H1215" s="5" t="s">
        <v>16</v>
      </c>
      <c r="I1215" s="5" t="s">
        <v>44</v>
      </c>
      <c r="J1215" s="5" t="s">
        <v>12</v>
      </c>
      <c r="K1215" s="5" t="s">
        <v>17</v>
      </c>
      <c r="L1215" s="5" t="s">
        <v>12834</v>
      </c>
      <c r="M1215" s="15" t="s">
        <v>91</v>
      </c>
      <c r="N1215" s="15" t="s">
        <v>231</v>
      </c>
      <c r="O1215" s="15" t="s">
        <v>343</v>
      </c>
      <c r="P1215" s="15" t="s">
        <v>59</v>
      </c>
      <c r="Q1215" s="15" t="s">
        <v>22807</v>
      </c>
      <c r="R1215" s="15" t="s">
        <v>23292</v>
      </c>
      <c r="S1215" s="15">
        <v>89263339</v>
      </c>
      <c r="T1215" s="15"/>
      <c r="U1215" s="15" t="s">
        <v>16221</v>
      </c>
      <c r="V1215" s="15" t="s">
        <v>10114</v>
      </c>
      <c r="W1215" s="4"/>
      <c r="X1215" s="4"/>
      <c r="Y1215" s="4"/>
      <c r="Z1215" s="4"/>
      <c r="AB1215" s="25"/>
      <c r="AC1215" s="25"/>
      <c r="AD1215" s="25"/>
    </row>
    <row r="1216" spans="1:30" x14ac:dyDescent="0.35">
      <c r="A1216" s="15" t="s">
        <v>10076</v>
      </c>
      <c r="B1216" s="15" t="s">
        <v>8754</v>
      </c>
      <c r="D1216" s="15" t="s">
        <v>408</v>
      </c>
      <c r="E1216" s="15" t="s">
        <v>3373</v>
      </c>
      <c r="F1216" s="15" t="s">
        <v>3374</v>
      </c>
      <c r="G1216" s="5" t="s">
        <v>231</v>
      </c>
      <c r="H1216" s="5" t="s">
        <v>16</v>
      </c>
      <c r="I1216" s="5" t="s">
        <v>44</v>
      </c>
      <c r="J1216" s="5" t="s">
        <v>12</v>
      </c>
      <c r="K1216" s="5" t="s">
        <v>17</v>
      </c>
      <c r="L1216" s="5" t="s">
        <v>12834</v>
      </c>
      <c r="M1216" s="15" t="s">
        <v>91</v>
      </c>
      <c r="N1216" s="15" t="s">
        <v>231</v>
      </c>
      <c r="O1216" s="15" t="s">
        <v>343</v>
      </c>
      <c r="P1216" s="15" t="s">
        <v>1610</v>
      </c>
      <c r="Q1216" s="15" t="s">
        <v>22807</v>
      </c>
      <c r="R1216" s="15" t="s">
        <v>22009</v>
      </c>
      <c r="S1216" s="15">
        <v>24780175</v>
      </c>
      <c r="T1216" s="15">
        <v>24780175</v>
      </c>
      <c r="U1216" s="15" t="s">
        <v>19413</v>
      </c>
      <c r="V1216" s="15" t="s">
        <v>2325</v>
      </c>
      <c r="W1216" s="4"/>
      <c r="X1216" s="4" t="s">
        <v>41</v>
      </c>
      <c r="Y1216" s="4" t="s">
        <v>3227</v>
      </c>
      <c r="Z1216" s="4"/>
      <c r="AB1216" s="25"/>
      <c r="AC1216" s="25"/>
      <c r="AD1216" s="25"/>
    </row>
    <row r="1217" spans="1:30" x14ac:dyDescent="0.35">
      <c r="A1217" s="15" t="s">
        <v>10077</v>
      </c>
      <c r="B1217" s="15" t="s">
        <v>10078</v>
      </c>
      <c r="D1217" s="15" t="s">
        <v>382</v>
      </c>
      <c r="E1217" s="15" t="s">
        <v>11684</v>
      </c>
      <c r="F1217" s="15" t="s">
        <v>11685</v>
      </c>
      <c r="G1217" s="5" t="s">
        <v>213</v>
      </c>
      <c r="H1217" s="5" t="s">
        <v>6</v>
      </c>
      <c r="I1217" s="5" t="s">
        <v>214</v>
      </c>
      <c r="J1217" s="5" t="s">
        <v>12</v>
      </c>
      <c r="K1217" s="5" t="s">
        <v>2</v>
      </c>
      <c r="L1217" s="5" t="s">
        <v>12957</v>
      </c>
      <c r="M1217" s="15" t="s">
        <v>215</v>
      </c>
      <c r="N1217" s="15" t="s">
        <v>213</v>
      </c>
      <c r="O1217" s="15" t="s">
        <v>3375</v>
      </c>
      <c r="P1217" s="15" t="s">
        <v>11685</v>
      </c>
      <c r="Q1217" s="15" t="s">
        <v>22807</v>
      </c>
      <c r="R1217" s="15" t="s">
        <v>23293</v>
      </c>
      <c r="S1217" s="15">
        <v>83269554</v>
      </c>
      <c r="T1217" s="15"/>
      <c r="U1217" s="15" t="s">
        <v>16222</v>
      </c>
      <c r="V1217" s="15" t="s">
        <v>18755</v>
      </c>
      <c r="W1217" s="4"/>
      <c r="X1217" s="4" t="s">
        <v>41</v>
      </c>
      <c r="Y1217" s="4" t="s">
        <v>18441</v>
      </c>
      <c r="Z1217" s="4"/>
      <c r="AB1217" s="25" t="s">
        <v>21118</v>
      </c>
      <c r="AC1217" s="25"/>
      <c r="AD1217" s="25"/>
    </row>
    <row r="1218" spans="1:30" x14ac:dyDescent="0.35">
      <c r="A1218" s="15" t="s">
        <v>3011</v>
      </c>
      <c r="B1218" s="15" t="s">
        <v>253</v>
      </c>
      <c r="D1218" s="15" t="s">
        <v>2501</v>
      </c>
      <c r="E1218" s="15" t="s">
        <v>9899</v>
      </c>
      <c r="F1218" s="15" t="s">
        <v>9900</v>
      </c>
      <c r="G1218" s="5" t="s">
        <v>231</v>
      </c>
      <c r="H1218" s="5" t="s">
        <v>16</v>
      </c>
      <c r="I1218" s="5" t="s">
        <v>44</v>
      </c>
      <c r="J1218" s="5" t="s">
        <v>12</v>
      </c>
      <c r="K1218" s="5" t="s">
        <v>17</v>
      </c>
      <c r="L1218" s="5" t="s">
        <v>12834</v>
      </c>
      <c r="M1218" s="15" t="s">
        <v>91</v>
      </c>
      <c r="N1218" s="15" t="s">
        <v>231</v>
      </c>
      <c r="O1218" s="15" t="s">
        <v>343</v>
      </c>
      <c r="P1218" s="15" t="s">
        <v>9901</v>
      </c>
      <c r="Q1218" s="15" t="s">
        <v>22807</v>
      </c>
      <c r="R1218" s="15" t="s">
        <v>19414</v>
      </c>
      <c r="S1218" s="15">
        <v>24780607</v>
      </c>
      <c r="T1218" s="15"/>
      <c r="U1218" s="15" t="s">
        <v>20050</v>
      </c>
      <c r="V1218" s="15" t="s">
        <v>9902</v>
      </c>
      <c r="W1218" s="4"/>
      <c r="X1218" s="4" t="s">
        <v>41</v>
      </c>
      <c r="Y1218" s="4" t="s">
        <v>8464</v>
      </c>
      <c r="Z1218" s="4"/>
      <c r="AB1218" s="25"/>
      <c r="AC1218" s="25"/>
      <c r="AD1218" s="25"/>
    </row>
    <row r="1219" spans="1:30" x14ac:dyDescent="0.35">
      <c r="A1219" s="15" t="s">
        <v>2810</v>
      </c>
      <c r="B1219" s="15" t="s">
        <v>2809</v>
      </c>
      <c r="D1219" s="15" t="s">
        <v>358</v>
      </c>
      <c r="E1219" s="15" t="s">
        <v>9928</v>
      </c>
      <c r="F1219" s="15" t="s">
        <v>9929</v>
      </c>
      <c r="G1219" s="5" t="s">
        <v>21791</v>
      </c>
      <c r="H1219" s="5" t="s">
        <v>6</v>
      </c>
      <c r="I1219" s="5" t="s">
        <v>44</v>
      </c>
      <c r="J1219" s="5" t="s">
        <v>12</v>
      </c>
      <c r="K1219" s="5" t="s">
        <v>12</v>
      </c>
      <c r="L1219" s="5" t="s">
        <v>12832</v>
      </c>
      <c r="M1219" s="15" t="s">
        <v>91</v>
      </c>
      <c r="N1219" s="15" t="s">
        <v>231</v>
      </c>
      <c r="O1219" s="15" t="s">
        <v>3371</v>
      </c>
      <c r="P1219" s="15" t="s">
        <v>9929</v>
      </c>
      <c r="Q1219" s="15" t="s">
        <v>22807</v>
      </c>
      <c r="R1219" s="15" t="s">
        <v>22010</v>
      </c>
      <c r="S1219" s="15">
        <v>24640036</v>
      </c>
      <c r="T1219" s="15"/>
      <c r="U1219" s="15" t="s">
        <v>18757</v>
      </c>
      <c r="V1219" s="15" t="s">
        <v>14167</v>
      </c>
      <c r="W1219" s="4"/>
      <c r="X1219" s="4" t="s">
        <v>41</v>
      </c>
      <c r="Y1219" s="4" t="s">
        <v>7888</v>
      </c>
      <c r="Z1219" s="4"/>
      <c r="AB1219" s="25"/>
      <c r="AC1219" s="25"/>
      <c r="AD1219" s="25"/>
    </row>
    <row r="1220" spans="1:30" x14ac:dyDescent="0.35">
      <c r="A1220" s="15" t="s">
        <v>3225</v>
      </c>
      <c r="B1220" s="15" t="s">
        <v>3224</v>
      </c>
      <c r="D1220" s="15" t="s">
        <v>663</v>
      </c>
      <c r="E1220" s="15" t="s">
        <v>3376</v>
      </c>
      <c r="F1220" s="15" t="s">
        <v>3237</v>
      </c>
      <c r="G1220" s="5" t="s">
        <v>3350</v>
      </c>
      <c r="H1220" s="5" t="s">
        <v>7</v>
      </c>
      <c r="I1220" s="5" t="s">
        <v>95</v>
      </c>
      <c r="J1220" s="5" t="s">
        <v>3</v>
      </c>
      <c r="K1220" s="5" t="s">
        <v>6</v>
      </c>
      <c r="L1220" s="5" t="s">
        <v>13084</v>
      </c>
      <c r="M1220" s="15" t="s">
        <v>21775</v>
      </c>
      <c r="N1220" s="15" t="s">
        <v>21593</v>
      </c>
      <c r="O1220" s="15" t="s">
        <v>3351</v>
      </c>
      <c r="P1220" s="15" t="s">
        <v>3377</v>
      </c>
      <c r="Q1220" s="15" t="s">
        <v>22807</v>
      </c>
      <c r="R1220" s="15" t="s">
        <v>23294</v>
      </c>
      <c r="S1220" s="15">
        <v>44025595</v>
      </c>
      <c r="T1220" s="15">
        <v>88819011</v>
      </c>
      <c r="U1220" s="15" t="s">
        <v>16223</v>
      </c>
      <c r="V1220" s="15" t="s">
        <v>22011</v>
      </c>
      <c r="W1220" s="4"/>
      <c r="X1220" s="4" t="s">
        <v>41</v>
      </c>
      <c r="Y1220" s="4" t="s">
        <v>3378</v>
      </c>
      <c r="Z1220" s="4"/>
      <c r="AB1220" s="25"/>
      <c r="AC1220" s="25"/>
      <c r="AD1220" s="25"/>
    </row>
    <row r="1221" spans="1:30" x14ac:dyDescent="0.35">
      <c r="A1221" s="15" t="s">
        <v>6768</v>
      </c>
      <c r="B1221" s="15" t="s">
        <v>7639</v>
      </c>
      <c r="D1221" s="15" t="s">
        <v>2552</v>
      </c>
      <c r="E1221" s="15" t="s">
        <v>10122</v>
      </c>
      <c r="F1221" s="15" t="s">
        <v>3295</v>
      </c>
      <c r="G1221" s="5" t="s">
        <v>231</v>
      </c>
      <c r="H1221" s="5" t="s">
        <v>16</v>
      </c>
      <c r="I1221" s="5" t="s">
        <v>44</v>
      </c>
      <c r="J1221" s="5" t="s">
        <v>12</v>
      </c>
      <c r="K1221" s="5" t="s">
        <v>12</v>
      </c>
      <c r="L1221" s="5" t="s">
        <v>12832</v>
      </c>
      <c r="M1221" s="15" t="s">
        <v>91</v>
      </c>
      <c r="N1221" s="15" t="s">
        <v>231</v>
      </c>
      <c r="O1221" s="15" t="s">
        <v>3371</v>
      </c>
      <c r="P1221" s="15" t="s">
        <v>3295</v>
      </c>
      <c r="Q1221" s="15" t="s">
        <v>22807</v>
      </c>
      <c r="R1221" s="15" t="s">
        <v>10123</v>
      </c>
      <c r="S1221" s="15">
        <v>24780158</v>
      </c>
      <c r="T1221" s="15"/>
      <c r="U1221" s="15" t="s">
        <v>19415</v>
      </c>
      <c r="V1221" s="15" t="s">
        <v>10124</v>
      </c>
      <c r="W1221" s="4"/>
      <c r="X1221" s="4"/>
      <c r="Y1221" s="4"/>
      <c r="Z1221" s="4"/>
      <c r="AB1221" s="25"/>
      <c r="AC1221" s="25"/>
      <c r="AD1221" s="25"/>
    </row>
    <row r="1222" spans="1:30" x14ac:dyDescent="0.35">
      <c r="A1222" s="15" t="s">
        <v>2926</v>
      </c>
      <c r="B1222" s="15" t="s">
        <v>1141</v>
      </c>
      <c r="D1222" s="15" t="s">
        <v>2563</v>
      </c>
      <c r="E1222" s="15" t="s">
        <v>3380</v>
      </c>
      <c r="F1222" s="15" t="s">
        <v>3381</v>
      </c>
      <c r="G1222" s="5" t="s">
        <v>21791</v>
      </c>
      <c r="H1222" s="5" t="s">
        <v>6</v>
      </c>
      <c r="I1222" s="5" t="s">
        <v>44</v>
      </c>
      <c r="J1222" s="5" t="s">
        <v>210</v>
      </c>
      <c r="K1222" s="5" t="s">
        <v>2</v>
      </c>
      <c r="L1222" s="5" t="s">
        <v>12860</v>
      </c>
      <c r="M1222" s="15" t="s">
        <v>91</v>
      </c>
      <c r="N1222" s="15" t="s">
        <v>211</v>
      </c>
      <c r="O1222" s="15" t="s">
        <v>165</v>
      </c>
      <c r="P1222" s="15" t="s">
        <v>3382</v>
      </c>
      <c r="Q1222" s="15" t="s">
        <v>22807</v>
      </c>
      <c r="R1222" s="15" t="s">
        <v>21301</v>
      </c>
      <c r="S1222" s="15">
        <v>41051111</v>
      </c>
      <c r="T1222" s="15"/>
      <c r="U1222" s="15" t="s">
        <v>21302</v>
      </c>
      <c r="V1222" s="15" t="s">
        <v>21303</v>
      </c>
      <c r="W1222" s="4"/>
      <c r="X1222" s="4" t="s">
        <v>41</v>
      </c>
      <c r="Y1222" s="4" t="s">
        <v>3383</v>
      </c>
      <c r="Z1222" s="4"/>
      <c r="AB1222" s="25"/>
      <c r="AC1222" s="25"/>
      <c r="AD1222" s="25"/>
    </row>
    <row r="1223" spans="1:30" x14ac:dyDescent="0.35">
      <c r="A1223" s="15" t="s">
        <v>4078</v>
      </c>
      <c r="B1223" s="15" t="s">
        <v>7874</v>
      </c>
      <c r="D1223" s="15" t="s">
        <v>3384</v>
      </c>
      <c r="E1223" s="15" t="s">
        <v>9973</v>
      </c>
      <c r="F1223" s="15" t="s">
        <v>2959</v>
      </c>
      <c r="G1223" s="5" t="s">
        <v>21791</v>
      </c>
      <c r="H1223" s="5" t="s">
        <v>6</v>
      </c>
      <c r="I1223" s="5" t="s">
        <v>44</v>
      </c>
      <c r="J1223" s="5" t="s">
        <v>210</v>
      </c>
      <c r="K1223" s="5" t="s">
        <v>2</v>
      </c>
      <c r="L1223" s="5" t="s">
        <v>12860</v>
      </c>
      <c r="M1223" s="15" t="s">
        <v>91</v>
      </c>
      <c r="N1223" s="15" t="s">
        <v>211</v>
      </c>
      <c r="O1223" s="15" t="s">
        <v>165</v>
      </c>
      <c r="P1223" s="15" t="s">
        <v>2959</v>
      </c>
      <c r="Q1223" s="15" t="s">
        <v>22807</v>
      </c>
      <c r="R1223" s="15" t="s">
        <v>23295</v>
      </c>
      <c r="S1223" s="15">
        <v>22065048</v>
      </c>
      <c r="T1223" s="15">
        <v>22065048</v>
      </c>
      <c r="U1223" s="15" t="s">
        <v>20051</v>
      </c>
      <c r="V1223" s="15" t="s">
        <v>13325</v>
      </c>
      <c r="W1223" s="4"/>
      <c r="X1223" s="4" t="s">
        <v>41</v>
      </c>
      <c r="Y1223" s="4" t="s">
        <v>8422</v>
      </c>
      <c r="Z1223" s="4"/>
      <c r="AB1223" s="25"/>
      <c r="AC1223" s="25"/>
      <c r="AD1223" s="25"/>
    </row>
    <row r="1224" spans="1:30" x14ac:dyDescent="0.35">
      <c r="A1224" s="15" t="s">
        <v>2883</v>
      </c>
      <c r="B1224" s="15" t="s">
        <v>2882</v>
      </c>
      <c r="D1224" s="15" t="s">
        <v>3385</v>
      </c>
      <c r="E1224" s="15" t="s">
        <v>10002</v>
      </c>
      <c r="F1224" s="15" t="s">
        <v>9358</v>
      </c>
      <c r="G1224" s="5" t="s">
        <v>21791</v>
      </c>
      <c r="H1224" s="5" t="s">
        <v>6</v>
      </c>
      <c r="I1224" s="5" t="s">
        <v>44</v>
      </c>
      <c r="J1224" s="5" t="s">
        <v>210</v>
      </c>
      <c r="K1224" s="5" t="s">
        <v>2</v>
      </c>
      <c r="L1224" s="5" t="s">
        <v>12860</v>
      </c>
      <c r="M1224" s="15" t="s">
        <v>91</v>
      </c>
      <c r="N1224" s="15" t="s">
        <v>211</v>
      </c>
      <c r="O1224" s="15" t="s">
        <v>165</v>
      </c>
      <c r="P1224" s="15" t="s">
        <v>9358</v>
      </c>
      <c r="Q1224" s="15" t="s">
        <v>22807</v>
      </c>
      <c r="R1224" s="15" t="s">
        <v>23296</v>
      </c>
      <c r="S1224" s="15">
        <v>41051125</v>
      </c>
      <c r="T1224" s="15"/>
      <c r="U1224" s="15" t="s">
        <v>20052</v>
      </c>
      <c r="V1224" s="15" t="s">
        <v>711</v>
      </c>
      <c r="W1224" s="4"/>
      <c r="X1224" s="4"/>
      <c r="Y1224" s="4"/>
      <c r="Z1224" s="4"/>
      <c r="AB1224" s="25"/>
      <c r="AC1224" s="25"/>
      <c r="AD1224" s="25"/>
    </row>
    <row r="1225" spans="1:30" x14ac:dyDescent="0.35">
      <c r="A1225" s="15" t="s">
        <v>2955</v>
      </c>
      <c r="B1225" s="15" t="s">
        <v>2954</v>
      </c>
      <c r="D1225" s="15" t="s">
        <v>3386</v>
      </c>
      <c r="E1225" s="15" t="s">
        <v>10161</v>
      </c>
      <c r="F1225" s="15" t="s">
        <v>79</v>
      </c>
      <c r="G1225" s="5" t="s">
        <v>21791</v>
      </c>
      <c r="H1225" s="5" t="s">
        <v>6</v>
      </c>
      <c r="I1225" s="5" t="s">
        <v>44</v>
      </c>
      <c r="J1225" s="5" t="s">
        <v>210</v>
      </c>
      <c r="K1225" s="5" t="s">
        <v>2</v>
      </c>
      <c r="L1225" s="5" t="s">
        <v>12860</v>
      </c>
      <c r="M1225" s="15" t="s">
        <v>91</v>
      </c>
      <c r="N1225" s="15" t="s">
        <v>211</v>
      </c>
      <c r="O1225" s="15" t="s">
        <v>165</v>
      </c>
      <c r="P1225" s="15" t="s">
        <v>79</v>
      </c>
      <c r="Q1225" s="15" t="s">
        <v>22807</v>
      </c>
      <c r="R1225" s="15" t="s">
        <v>13324</v>
      </c>
      <c r="S1225" s="15">
        <v>41051121</v>
      </c>
      <c r="T1225" s="15"/>
      <c r="U1225" s="15" t="s">
        <v>21304</v>
      </c>
      <c r="V1225" s="15" t="s">
        <v>10162</v>
      </c>
      <c r="W1225" s="4"/>
      <c r="X1225" s="4" t="s">
        <v>41</v>
      </c>
      <c r="Y1225" s="4" t="s">
        <v>7906</v>
      </c>
      <c r="Z1225" s="4"/>
      <c r="AB1225" s="25"/>
      <c r="AC1225" s="25"/>
      <c r="AD1225" s="25"/>
    </row>
    <row r="1226" spans="1:30" x14ac:dyDescent="0.35">
      <c r="A1226" s="15" t="s">
        <v>2845</v>
      </c>
      <c r="B1226" s="15" t="s">
        <v>2844</v>
      </c>
      <c r="D1226" s="15" t="s">
        <v>2597</v>
      </c>
      <c r="E1226" s="15" t="s">
        <v>10042</v>
      </c>
      <c r="F1226" s="15" t="s">
        <v>798</v>
      </c>
      <c r="G1226" s="5" t="s">
        <v>231</v>
      </c>
      <c r="H1226" s="5" t="s">
        <v>16</v>
      </c>
      <c r="I1226" s="5" t="s">
        <v>44</v>
      </c>
      <c r="J1226" s="5" t="s">
        <v>12</v>
      </c>
      <c r="K1226" s="5" t="s">
        <v>12</v>
      </c>
      <c r="L1226" s="5" t="s">
        <v>12832</v>
      </c>
      <c r="M1226" s="15" t="s">
        <v>91</v>
      </c>
      <c r="N1226" s="15" t="s">
        <v>231</v>
      </c>
      <c r="O1226" s="15" t="s">
        <v>3371</v>
      </c>
      <c r="P1226" s="15" t="s">
        <v>798</v>
      </c>
      <c r="Q1226" s="15" t="s">
        <v>22807</v>
      </c>
      <c r="R1226" s="15" t="s">
        <v>23297</v>
      </c>
      <c r="S1226" s="15">
        <v>24788907</v>
      </c>
      <c r="T1226" s="15"/>
      <c r="U1226" s="15" t="s">
        <v>16225</v>
      </c>
      <c r="V1226" s="15" t="s">
        <v>21305</v>
      </c>
      <c r="W1226" s="4"/>
      <c r="X1226" s="4"/>
      <c r="Y1226" s="4"/>
      <c r="Z1226" s="4"/>
      <c r="AB1226" s="25"/>
      <c r="AC1226" s="25"/>
      <c r="AD1226" s="25"/>
    </row>
    <row r="1227" spans="1:30" x14ac:dyDescent="0.35">
      <c r="A1227" s="15" t="s">
        <v>10082</v>
      </c>
      <c r="B1227" s="15" t="s">
        <v>3396</v>
      </c>
      <c r="D1227" s="15" t="s">
        <v>2622</v>
      </c>
      <c r="E1227" s="15" t="s">
        <v>3387</v>
      </c>
      <c r="F1227" s="15" t="s">
        <v>3388</v>
      </c>
      <c r="G1227" s="5" t="s">
        <v>21791</v>
      </c>
      <c r="H1227" s="5" t="s">
        <v>6</v>
      </c>
      <c r="I1227" s="5" t="s">
        <v>44</v>
      </c>
      <c r="J1227" s="5" t="s">
        <v>210</v>
      </c>
      <c r="K1227" s="5" t="s">
        <v>2</v>
      </c>
      <c r="L1227" s="5" t="s">
        <v>12860</v>
      </c>
      <c r="M1227" s="15" t="s">
        <v>91</v>
      </c>
      <c r="N1227" s="15" t="s">
        <v>211</v>
      </c>
      <c r="O1227" s="15" t="s">
        <v>165</v>
      </c>
      <c r="P1227" s="15" t="s">
        <v>342</v>
      </c>
      <c r="Q1227" s="15" t="s">
        <v>22807</v>
      </c>
      <c r="R1227" s="15" t="s">
        <v>20053</v>
      </c>
      <c r="S1227" s="15">
        <v>41051118</v>
      </c>
      <c r="T1227" s="15"/>
      <c r="U1227" s="15" t="s">
        <v>18758</v>
      </c>
      <c r="V1227" s="15" t="s">
        <v>10163</v>
      </c>
      <c r="W1227" s="4"/>
      <c r="X1227" s="4" t="s">
        <v>41</v>
      </c>
      <c r="Y1227" s="4" t="s">
        <v>3389</v>
      </c>
      <c r="Z1227" s="4"/>
      <c r="AB1227" s="25"/>
      <c r="AC1227" s="25"/>
      <c r="AD1227" s="25"/>
    </row>
    <row r="1228" spans="1:30" x14ac:dyDescent="0.35">
      <c r="A1228" s="15" t="s">
        <v>3233</v>
      </c>
      <c r="B1228" s="15" t="s">
        <v>1655</v>
      </c>
      <c r="D1228" s="15" t="s">
        <v>2606</v>
      </c>
      <c r="E1228" s="15" t="s">
        <v>10073</v>
      </c>
      <c r="F1228" s="15" t="s">
        <v>10074</v>
      </c>
      <c r="G1228" s="5" t="s">
        <v>21791</v>
      </c>
      <c r="H1228" s="5" t="s">
        <v>6</v>
      </c>
      <c r="I1228" s="5" t="s">
        <v>44</v>
      </c>
      <c r="J1228" s="5" t="s">
        <v>210</v>
      </c>
      <c r="K1228" s="5" t="s">
        <v>2</v>
      </c>
      <c r="L1228" s="5" t="s">
        <v>12860</v>
      </c>
      <c r="M1228" s="15" t="s">
        <v>91</v>
      </c>
      <c r="N1228" s="15" t="s">
        <v>211</v>
      </c>
      <c r="O1228" s="15" t="s">
        <v>165</v>
      </c>
      <c r="P1228" s="15" t="s">
        <v>10074</v>
      </c>
      <c r="Q1228" s="15" t="s">
        <v>22807</v>
      </c>
      <c r="R1228" s="15" t="s">
        <v>10179</v>
      </c>
      <c r="S1228" s="15">
        <v>41051075</v>
      </c>
      <c r="T1228" s="15"/>
      <c r="U1228" s="15" t="s">
        <v>14216</v>
      </c>
      <c r="V1228" s="15" t="s">
        <v>10075</v>
      </c>
      <c r="W1228" s="4"/>
      <c r="X1228" s="4" t="s">
        <v>41</v>
      </c>
      <c r="Y1228" s="4" t="s">
        <v>10339</v>
      </c>
      <c r="Z1228" s="4"/>
      <c r="AB1228" s="25"/>
      <c r="AC1228" s="25"/>
      <c r="AD1228" s="25"/>
    </row>
    <row r="1229" spans="1:30" x14ac:dyDescent="0.35">
      <c r="A1229" s="15" t="s">
        <v>10086</v>
      </c>
      <c r="B1229" s="15" t="s">
        <v>10087</v>
      </c>
      <c r="D1229" s="15" t="s">
        <v>2625</v>
      </c>
      <c r="E1229" s="15" t="s">
        <v>10093</v>
      </c>
      <c r="F1229" s="15" t="s">
        <v>3390</v>
      </c>
      <c r="G1229" s="5" t="s">
        <v>231</v>
      </c>
      <c r="H1229" s="5" t="s">
        <v>16</v>
      </c>
      <c r="I1229" s="5" t="s">
        <v>44</v>
      </c>
      <c r="J1229" s="5" t="s">
        <v>12</v>
      </c>
      <c r="K1229" s="5" t="s">
        <v>17</v>
      </c>
      <c r="L1229" s="5" t="s">
        <v>12834</v>
      </c>
      <c r="M1229" s="15" t="s">
        <v>91</v>
      </c>
      <c r="N1229" s="15" t="s">
        <v>231</v>
      </c>
      <c r="O1229" s="15" t="s">
        <v>343</v>
      </c>
      <c r="P1229" s="15" t="s">
        <v>3390</v>
      </c>
      <c r="Q1229" s="15" t="s">
        <v>22807</v>
      </c>
      <c r="R1229" s="15" t="s">
        <v>23298</v>
      </c>
      <c r="S1229" s="15">
        <v>24781901</v>
      </c>
      <c r="T1229" s="15"/>
      <c r="U1229" s="15" t="s">
        <v>17727</v>
      </c>
      <c r="V1229" s="15" t="s">
        <v>10094</v>
      </c>
      <c r="W1229" s="4"/>
      <c r="X1229" s="4" t="s">
        <v>41</v>
      </c>
      <c r="Y1229" s="4" t="s">
        <v>19735</v>
      </c>
      <c r="Z1229" s="4"/>
      <c r="AB1229" s="25"/>
      <c r="AC1229" s="25"/>
      <c r="AD1229" s="25"/>
    </row>
    <row r="1230" spans="1:30" x14ac:dyDescent="0.35">
      <c r="A1230" s="15" t="s">
        <v>3001</v>
      </c>
      <c r="B1230" s="15" t="s">
        <v>3000</v>
      </c>
      <c r="D1230" s="15" t="s">
        <v>2644</v>
      </c>
      <c r="E1230" s="15" t="s">
        <v>3391</v>
      </c>
      <c r="F1230" s="15" t="s">
        <v>257</v>
      </c>
      <c r="G1230" s="5" t="s">
        <v>231</v>
      </c>
      <c r="H1230" s="5" t="s">
        <v>16</v>
      </c>
      <c r="I1230" s="5" t="s">
        <v>44</v>
      </c>
      <c r="J1230" s="5" t="s">
        <v>12</v>
      </c>
      <c r="K1230" s="5" t="s">
        <v>17</v>
      </c>
      <c r="L1230" s="5" t="s">
        <v>12834</v>
      </c>
      <c r="M1230" s="15" t="s">
        <v>91</v>
      </c>
      <c r="N1230" s="15" t="s">
        <v>231</v>
      </c>
      <c r="O1230" s="15" t="s">
        <v>343</v>
      </c>
      <c r="P1230" s="15" t="s">
        <v>257</v>
      </c>
      <c r="Q1230" s="15" t="s">
        <v>22807</v>
      </c>
      <c r="R1230" s="15" t="s">
        <v>22012</v>
      </c>
      <c r="S1230" s="15">
        <v>24780469</v>
      </c>
      <c r="T1230" s="15">
        <v>24780469</v>
      </c>
      <c r="U1230" s="15" t="s">
        <v>17728</v>
      </c>
      <c r="V1230" s="15" t="s">
        <v>477</v>
      </c>
      <c r="W1230" s="4"/>
      <c r="X1230" s="4" t="s">
        <v>41</v>
      </c>
      <c r="Y1230" s="4" t="s">
        <v>3392</v>
      </c>
      <c r="Z1230" s="4"/>
      <c r="AB1230" s="25"/>
      <c r="AC1230" s="25"/>
      <c r="AD1230" s="25"/>
    </row>
    <row r="1231" spans="1:30" x14ac:dyDescent="0.35">
      <c r="A1231" s="15" t="s">
        <v>2738</v>
      </c>
      <c r="B1231" s="15" t="s">
        <v>2626</v>
      </c>
      <c r="D1231" s="15" t="s">
        <v>2479</v>
      </c>
      <c r="E1231" s="15" t="s">
        <v>10110</v>
      </c>
      <c r="F1231" s="15" t="s">
        <v>179</v>
      </c>
      <c r="G1231" s="5" t="s">
        <v>231</v>
      </c>
      <c r="H1231" s="5" t="s">
        <v>16</v>
      </c>
      <c r="I1231" s="5" t="s">
        <v>44</v>
      </c>
      <c r="J1231" s="5" t="s">
        <v>12</v>
      </c>
      <c r="K1231" s="5" t="s">
        <v>17</v>
      </c>
      <c r="L1231" s="5" t="s">
        <v>12834</v>
      </c>
      <c r="M1231" s="15" t="s">
        <v>91</v>
      </c>
      <c r="N1231" s="15" t="s">
        <v>231</v>
      </c>
      <c r="O1231" s="15" t="s">
        <v>343</v>
      </c>
      <c r="P1231" s="15" t="s">
        <v>179</v>
      </c>
      <c r="Q1231" s="15" t="s">
        <v>22807</v>
      </c>
      <c r="R1231" s="15" t="s">
        <v>20054</v>
      </c>
      <c r="S1231" s="15"/>
      <c r="T1231" s="15"/>
      <c r="U1231" s="15" t="s">
        <v>21306</v>
      </c>
      <c r="V1231" s="15" t="s">
        <v>259</v>
      </c>
      <c r="W1231" s="4"/>
      <c r="X1231" s="4"/>
      <c r="Y1231" s="4"/>
      <c r="Z1231" s="4"/>
      <c r="AB1231" s="25"/>
      <c r="AC1231" s="25"/>
      <c r="AD1231" s="25"/>
    </row>
    <row r="1232" spans="1:30" x14ac:dyDescent="0.35">
      <c r="A1232" s="15" t="s">
        <v>10091</v>
      </c>
      <c r="B1232" s="15" t="s">
        <v>3118</v>
      </c>
      <c r="D1232" s="15" t="s">
        <v>2680</v>
      </c>
      <c r="E1232" s="15" t="s">
        <v>10121</v>
      </c>
      <c r="F1232" s="15" t="s">
        <v>2402</v>
      </c>
      <c r="G1232" s="5" t="s">
        <v>231</v>
      </c>
      <c r="H1232" s="5" t="s">
        <v>16</v>
      </c>
      <c r="I1232" s="5" t="s">
        <v>44</v>
      </c>
      <c r="J1232" s="5" t="s">
        <v>12</v>
      </c>
      <c r="K1232" s="5" t="s">
        <v>12</v>
      </c>
      <c r="L1232" s="5" t="s">
        <v>12832</v>
      </c>
      <c r="M1232" s="15" t="s">
        <v>91</v>
      </c>
      <c r="N1232" s="15" t="s">
        <v>231</v>
      </c>
      <c r="O1232" s="15" t="s">
        <v>3371</v>
      </c>
      <c r="P1232" s="15" t="s">
        <v>2402</v>
      </c>
      <c r="Q1232" s="15" t="s">
        <v>22807</v>
      </c>
      <c r="R1232" s="15" t="s">
        <v>23299</v>
      </c>
      <c r="S1232" s="15">
        <v>44056205</v>
      </c>
      <c r="T1232" s="15"/>
      <c r="U1232" s="15" t="s">
        <v>14795</v>
      </c>
      <c r="V1232" s="15" t="s">
        <v>293</v>
      </c>
      <c r="W1232" s="4"/>
      <c r="X1232" s="4"/>
      <c r="Y1232" s="4"/>
      <c r="Z1232" s="4"/>
      <c r="AB1232" s="25"/>
      <c r="AC1232" s="25"/>
      <c r="AD1232" s="25"/>
    </row>
    <row r="1233" spans="1:30" x14ac:dyDescent="0.35">
      <c r="A1233" s="15" t="s">
        <v>2741</v>
      </c>
      <c r="B1233" s="15" t="s">
        <v>2657</v>
      </c>
      <c r="D1233" s="15" t="s">
        <v>2283</v>
      </c>
      <c r="E1233" s="15" t="s">
        <v>9968</v>
      </c>
      <c r="F1233" s="15" t="s">
        <v>2764</v>
      </c>
      <c r="G1233" s="5" t="s">
        <v>21791</v>
      </c>
      <c r="H1233" s="5" t="s">
        <v>6</v>
      </c>
      <c r="I1233" s="5" t="s">
        <v>44</v>
      </c>
      <c r="J1233" s="5" t="s">
        <v>210</v>
      </c>
      <c r="K1233" s="5" t="s">
        <v>2</v>
      </c>
      <c r="L1233" s="5" t="s">
        <v>12860</v>
      </c>
      <c r="M1233" s="15" t="s">
        <v>91</v>
      </c>
      <c r="N1233" s="15" t="s">
        <v>211</v>
      </c>
      <c r="O1233" s="15" t="s">
        <v>165</v>
      </c>
      <c r="P1233" s="15" t="s">
        <v>2764</v>
      </c>
      <c r="Q1233" s="15" t="s">
        <v>22807</v>
      </c>
      <c r="R1233" s="15" t="s">
        <v>18759</v>
      </c>
      <c r="S1233" s="15">
        <v>41051108</v>
      </c>
      <c r="T1233" s="15">
        <v>24610011</v>
      </c>
      <c r="U1233" s="15" t="s">
        <v>17729</v>
      </c>
      <c r="V1233" s="15" t="s">
        <v>9969</v>
      </c>
      <c r="W1233" s="4"/>
      <c r="X1233" s="4"/>
      <c r="Y1233" s="4"/>
      <c r="Z1233" s="4"/>
      <c r="AB1233" s="25"/>
      <c r="AC1233" s="25"/>
      <c r="AD1233" s="25"/>
    </row>
    <row r="1234" spans="1:30" x14ac:dyDescent="0.35">
      <c r="A1234" s="15" t="s">
        <v>3046</v>
      </c>
      <c r="B1234" s="15" t="s">
        <v>221</v>
      </c>
      <c r="D1234" s="15" t="s">
        <v>806</v>
      </c>
      <c r="E1234" s="15" t="s">
        <v>9974</v>
      </c>
      <c r="F1234" s="15" t="s">
        <v>3393</v>
      </c>
      <c r="G1234" s="5" t="s">
        <v>21791</v>
      </c>
      <c r="H1234" s="5" t="s">
        <v>6</v>
      </c>
      <c r="I1234" s="5" t="s">
        <v>44</v>
      </c>
      <c r="J1234" s="5" t="s">
        <v>210</v>
      </c>
      <c r="K1234" s="5" t="s">
        <v>2</v>
      </c>
      <c r="L1234" s="5" t="s">
        <v>12860</v>
      </c>
      <c r="M1234" s="15" t="s">
        <v>91</v>
      </c>
      <c r="N1234" s="15" t="s">
        <v>211</v>
      </c>
      <c r="O1234" s="15" t="s">
        <v>165</v>
      </c>
      <c r="P1234" s="15" t="s">
        <v>3393</v>
      </c>
      <c r="Q1234" s="15" t="s">
        <v>22807</v>
      </c>
      <c r="R1234" s="15" t="s">
        <v>17730</v>
      </c>
      <c r="S1234" s="15">
        <v>41051102</v>
      </c>
      <c r="T1234" s="15"/>
      <c r="U1234" s="15" t="s">
        <v>17731</v>
      </c>
      <c r="V1234" s="15" t="s">
        <v>9975</v>
      </c>
      <c r="W1234" s="4"/>
      <c r="X1234" s="4" t="s">
        <v>41</v>
      </c>
      <c r="Y1234" s="4" t="s">
        <v>9871</v>
      </c>
      <c r="Z1234" s="4"/>
      <c r="AB1234" s="25"/>
      <c r="AC1234" s="25"/>
      <c r="AD1234" s="25"/>
    </row>
    <row r="1235" spans="1:30" x14ac:dyDescent="0.35">
      <c r="A1235" s="15" t="s">
        <v>2745</v>
      </c>
      <c r="B1235" s="15" t="s">
        <v>1477</v>
      </c>
      <c r="D1235" s="15" t="s">
        <v>2688</v>
      </c>
      <c r="E1235" s="15" t="s">
        <v>10035</v>
      </c>
      <c r="F1235" s="15" t="s">
        <v>2802</v>
      </c>
      <c r="G1235" s="5" t="s">
        <v>231</v>
      </c>
      <c r="H1235" s="5" t="s">
        <v>16</v>
      </c>
      <c r="I1235" s="5" t="s">
        <v>44</v>
      </c>
      <c r="J1235" s="5" t="s">
        <v>12</v>
      </c>
      <c r="K1235" s="5" t="s">
        <v>12</v>
      </c>
      <c r="L1235" s="5" t="s">
        <v>12832</v>
      </c>
      <c r="M1235" s="15" t="s">
        <v>91</v>
      </c>
      <c r="N1235" s="15" t="s">
        <v>231</v>
      </c>
      <c r="O1235" s="15" t="s">
        <v>3371</v>
      </c>
      <c r="P1235" s="15" t="s">
        <v>2802</v>
      </c>
      <c r="Q1235" s="15" t="s">
        <v>22807</v>
      </c>
      <c r="R1235" s="15" t="s">
        <v>20033</v>
      </c>
      <c r="S1235" s="15">
        <v>44050991</v>
      </c>
      <c r="T1235" s="15">
        <v>84153526</v>
      </c>
      <c r="U1235" s="15" t="s">
        <v>17733</v>
      </c>
      <c r="V1235" s="15" t="s">
        <v>222</v>
      </c>
      <c r="W1235" s="4"/>
      <c r="X1235" s="4" t="s">
        <v>41</v>
      </c>
      <c r="Y1235" s="4" t="s">
        <v>24628</v>
      </c>
      <c r="Z1235" s="4"/>
      <c r="AB1235" s="25"/>
      <c r="AC1235" s="25"/>
      <c r="AD1235" s="25"/>
    </row>
    <row r="1236" spans="1:30" x14ac:dyDescent="0.35">
      <c r="A1236" s="15" t="s">
        <v>2826</v>
      </c>
      <c r="B1236" s="15" t="s">
        <v>2825</v>
      </c>
      <c r="D1236" s="15" t="s">
        <v>2692</v>
      </c>
      <c r="E1236" s="15" t="s">
        <v>3394</v>
      </c>
      <c r="F1236" s="15" t="s">
        <v>343</v>
      </c>
      <c r="G1236" s="5" t="s">
        <v>231</v>
      </c>
      <c r="H1236" s="5" t="s">
        <v>16</v>
      </c>
      <c r="I1236" s="5" t="s">
        <v>44</v>
      </c>
      <c r="J1236" s="5" t="s">
        <v>12</v>
      </c>
      <c r="K1236" s="5" t="s">
        <v>17</v>
      </c>
      <c r="L1236" s="5" t="s">
        <v>12834</v>
      </c>
      <c r="M1236" s="15" t="s">
        <v>91</v>
      </c>
      <c r="N1236" s="15" t="s">
        <v>231</v>
      </c>
      <c r="O1236" s="15" t="s">
        <v>343</v>
      </c>
      <c r="P1236" s="15" t="s">
        <v>343</v>
      </c>
      <c r="Q1236" s="15" t="s">
        <v>22807</v>
      </c>
      <c r="R1236" s="15" t="s">
        <v>23300</v>
      </c>
      <c r="S1236" s="15">
        <v>22005349</v>
      </c>
      <c r="T1236" s="15"/>
      <c r="U1236" s="15" t="s">
        <v>14796</v>
      </c>
      <c r="V1236" s="15" t="s">
        <v>10060</v>
      </c>
      <c r="W1236" s="4"/>
      <c r="X1236" s="4" t="s">
        <v>41</v>
      </c>
      <c r="Y1236" s="4" t="s">
        <v>3395</v>
      </c>
      <c r="Z1236" s="4"/>
      <c r="AB1236" s="25"/>
      <c r="AC1236" s="25"/>
      <c r="AD1236" s="25"/>
    </row>
    <row r="1237" spans="1:30" x14ac:dyDescent="0.35">
      <c r="A1237" s="15" t="s">
        <v>10093</v>
      </c>
      <c r="B1237" s="15" t="s">
        <v>2625</v>
      </c>
      <c r="D1237" s="15" t="s">
        <v>3396</v>
      </c>
      <c r="E1237" s="15" t="s">
        <v>10082</v>
      </c>
      <c r="F1237" s="15" t="s">
        <v>10083</v>
      </c>
      <c r="G1237" s="5" t="s">
        <v>231</v>
      </c>
      <c r="H1237" s="5" t="s">
        <v>16</v>
      </c>
      <c r="I1237" s="5" t="s">
        <v>44</v>
      </c>
      <c r="J1237" s="5" t="s">
        <v>12</v>
      </c>
      <c r="K1237" s="5" t="s">
        <v>12</v>
      </c>
      <c r="L1237" s="5" t="s">
        <v>12832</v>
      </c>
      <c r="M1237" s="15" t="s">
        <v>91</v>
      </c>
      <c r="N1237" s="15" t="s">
        <v>231</v>
      </c>
      <c r="O1237" s="15" t="s">
        <v>3371</v>
      </c>
      <c r="P1237" s="15" t="s">
        <v>10083</v>
      </c>
      <c r="Q1237" s="15" t="s">
        <v>22807</v>
      </c>
      <c r="R1237" s="15" t="s">
        <v>23301</v>
      </c>
      <c r="S1237" s="15">
        <v>44039447</v>
      </c>
      <c r="T1237" s="15"/>
      <c r="U1237" s="15" t="s">
        <v>14797</v>
      </c>
      <c r="V1237" s="15" t="s">
        <v>10084</v>
      </c>
      <c r="W1237" s="4"/>
      <c r="X1237" s="4"/>
      <c r="Y1237" s="4"/>
      <c r="Z1237" s="4"/>
      <c r="AB1237" s="25"/>
      <c r="AC1237" s="25"/>
      <c r="AD1237" s="25"/>
    </row>
    <row r="1238" spans="1:30" x14ac:dyDescent="0.35">
      <c r="A1238" s="15" t="s">
        <v>10095</v>
      </c>
      <c r="B1238" s="15" t="s">
        <v>8451</v>
      </c>
      <c r="D1238" s="15" t="s">
        <v>3397</v>
      </c>
      <c r="E1238" s="15" t="s">
        <v>3398</v>
      </c>
      <c r="F1238" s="15" t="s">
        <v>1128</v>
      </c>
      <c r="G1238" s="5" t="s">
        <v>15693</v>
      </c>
      <c r="H1238" s="5" t="s">
        <v>2</v>
      </c>
      <c r="I1238" s="5" t="s">
        <v>41</v>
      </c>
      <c r="J1238" s="5" t="s">
        <v>6</v>
      </c>
      <c r="K1238" s="5" t="s">
        <v>2</v>
      </c>
      <c r="L1238" s="5" t="s">
        <v>12667</v>
      </c>
      <c r="M1238" s="15" t="s">
        <v>42</v>
      </c>
      <c r="N1238" s="15" t="s">
        <v>22013</v>
      </c>
      <c r="O1238" s="15" t="s">
        <v>1266</v>
      </c>
      <c r="P1238" s="15" t="s">
        <v>1128</v>
      </c>
      <c r="Q1238" s="15" t="s">
        <v>22807</v>
      </c>
      <c r="R1238" s="15" t="s">
        <v>23302</v>
      </c>
      <c r="S1238" s="15">
        <v>25467707</v>
      </c>
      <c r="T1238" s="15">
        <v>25467707</v>
      </c>
      <c r="U1238" s="15" t="s">
        <v>14799</v>
      </c>
      <c r="V1238" s="15" t="s">
        <v>23303</v>
      </c>
      <c r="W1238" s="4"/>
      <c r="X1238" s="4" t="s">
        <v>41</v>
      </c>
      <c r="Y1238" s="4" t="s">
        <v>101</v>
      </c>
      <c r="Z1238" s="4"/>
      <c r="AB1238" s="25"/>
      <c r="AC1238" s="25"/>
      <c r="AD1238" s="25"/>
    </row>
    <row r="1239" spans="1:30" x14ac:dyDescent="0.35">
      <c r="A1239" s="15" t="s">
        <v>6428</v>
      </c>
      <c r="B1239" s="15" t="s">
        <v>7717</v>
      </c>
      <c r="D1239" s="15" t="s">
        <v>3400</v>
      </c>
      <c r="E1239" s="15" t="s">
        <v>3401</v>
      </c>
      <c r="F1239" s="15" t="s">
        <v>627</v>
      </c>
      <c r="G1239" s="5" t="s">
        <v>15693</v>
      </c>
      <c r="H1239" s="5" t="s">
        <v>2</v>
      </c>
      <c r="I1239" s="5" t="s">
        <v>41</v>
      </c>
      <c r="J1239" s="5" t="s">
        <v>6</v>
      </c>
      <c r="K1239" s="5" t="s">
        <v>2</v>
      </c>
      <c r="L1239" s="5" t="s">
        <v>12667</v>
      </c>
      <c r="M1239" s="15" t="s">
        <v>42</v>
      </c>
      <c r="N1239" s="15" t="s">
        <v>22013</v>
      </c>
      <c r="O1239" s="15" t="s">
        <v>1266</v>
      </c>
      <c r="P1239" s="15" t="s">
        <v>627</v>
      </c>
      <c r="Q1239" s="15" t="s">
        <v>22807</v>
      </c>
      <c r="R1239" s="15" t="s">
        <v>17734</v>
      </c>
      <c r="S1239" s="15">
        <v>25466008</v>
      </c>
      <c r="T1239" s="15">
        <v>25464030</v>
      </c>
      <c r="U1239" s="15" t="s">
        <v>14800</v>
      </c>
      <c r="V1239" s="15" t="s">
        <v>23304</v>
      </c>
      <c r="W1239" s="4"/>
      <c r="X1239" s="4" t="s">
        <v>41</v>
      </c>
      <c r="Y1239" s="4" t="s">
        <v>1169</v>
      </c>
      <c r="Z1239" s="4"/>
      <c r="AB1239" s="25"/>
      <c r="AC1239" s="25"/>
      <c r="AD1239" s="25"/>
    </row>
    <row r="1240" spans="1:30" x14ac:dyDescent="0.35">
      <c r="A1240" s="15" t="s">
        <v>6359</v>
      </c>
      <c r="B1240" s="15" t="s">
        <v>7327</v>
      </c>
      <c r="D1240" s="15" t="s">
        <v>3402</v>
      </c>
      <c r="E1240" s="15" t="s">
        <v>3403</v>
      </c>
      <c r="F1240" s="15" t="s">
        <v>231</v>
      </c>
      <c r="G1240" s="5" t="s">
        <v>15693</v>
      </c>
      <c r="H1240" s="5" t="s">
        <v>2</v>
      </c>
      <c r="I1240" s="5" t="s">
        <v>41</v>
      </c>
      <c r="J1240" s="5" t="s">
        <v>6</v>
      </c>
      <c r="K1240" s="5" t="s">
        <v>4</v>
      </c>
      <c r="L1240" s="5" t="s">
        <v>12669</v>
      </c>
      <c r="M1240" s="15" t="s">
        <v>42</v>
      </c>
      <c r="N1240" s="15" t="s">
        <v>22013</v>
      </c>
      <c r="O1240" s="15" t="s">
        <v>231</v>
      </c>
      <c r="P1240" s="15" t="s">
        <v>231</v>
      </c>
      <c r="Q1240" s="15" t="s">
        <v>22807</v>
      </c>
      <c r="R1240" s="15" t="s">
        <v>20057</v>
      </c>
      <c r="S1240" s="15">
        <v>25463203</v>
      </c>
      <c r="T1240" s="15">
        <v>25463202</v>
      </c>
      <c r="U1240" s="15" t="s">
        <v>16227</v>
      </c>
      <c r="V1240" s="15" t="s">
        <v>23305</v>
      </c>
      <c r="W1240" s="4"/>
      <c r="X1240" s="4" t="s">
        <v>41</v>
      </c>
      <c r="Y1240" s="4" t="s">
        <v>3404</v>
      </c>
      <c r="Z1240" s="4"/>
      <c r="AB1240" s="25"/>
      <c r="AC1240" s="25"/>
      <c r="AD1240" s="25"/>
    </row>
    <row r="1241" spans="1:30" x14ac:dyDescent="0.35">
      <c r="A1241" s="15" t="s">
        <v>3391</v>
      </c>
      <c r="B1241" s="15" t="s">
        <v>2644</v>
      </c>
      <c r="D1241" s="15" t="s">
        <v>3405</v>
      </c>
      <c r="E1241" s="15" t="s">
        <v>3406</v>
      </c>
      <c r="F1241" s="15" t="s">
        <v>449</v>
      </c>
      <c r="G1241" s="5" t="s">
        <v>15693</v>
      </c>
      <c r="H1241" s="5" t="s">
        <v>2</v>
      </c>
      <c r="I1241" s="5" t="s">
        <v>41</v>
      </c>
      <c r="J1241" s="5" t="s">
        <v>6</v>
      </c>
      <c r="K1241" s="5" t="s">
        <v>4</v>
      </c>
      <c r="L1241" s="5" t="s">
        <v>12669</v>
      </c>
      <c r="M1241" s="15" t="s">
        <v>42</v>
      </c>
      <c r="N1241" s="15" t="s">
        <v>22013</v>
      </c>
      <c r="O1241" s="15" t="s">
        <v>231</v>
      </c>
      <c r="P1241" s="15" t="s">
        <v>231</v>
      </c>
      <c r="Q1241" s="15" t="s">
        <v>22807</v>
      </c>
      <c r="R1241" s="15" t="s">
        <v>23306</v>
      </c>
      <c r="S1241" s="15">
        <v>25461741</v>
      </c>
      <c r="T1241" s="15"/>
      <c r="U1241" s="15" t="s">
        <v>14801</v>
      </c>
      <c r="V1241" s="15" t="s">
        <v>10291</v>
      </c>
      <c r="W1241" s="4"/>
      <c r="X1241" s="4" t="s">
        <v>41</v>
      </c>
      <c r="Y1241" s="4" t="s">
        <v>3407</v>
      </c>
      <c r="Z1241" s="4"/>
      <c r="AB1241" s="25"/>
      <c r="AC1241" s="25"/>
      <c r="AD1241" s="25"/>
    </row>
    <row r="1242" spans="1:30" x14ac:dyDescent="0.35">
      <c r="A1242" s="15" t="s">
        <v>10097</v>
      </c>
      <c r="B1242" s="15" t="s">
        <v>10098</v>
      </c>
      <c r="D1242" s="15" t="s">
        <v>3408</v>
      </c>
      <c r="E1242" s="15" t="s">
        <v>3409</v>
      </c>
      <c r="F1242" s="15" t="s">
        <v>688</v>
      </c>
      <c r="G1242" s="5" t="s">
        <v>15693</v>
      </c>
      <c r="H1242" s="5" t="s">
        <v>2</v>
      </c>
      <c r="I1242" s="5" t="s">
        <v>41</v>
      </c>
      <c r="J1242" s="5" t="s">
        <v>6</v>
      </c>
      <c r="K1242" s="5" t="s">
        <v>2</v>
      </c>
      <c r="L1242" s="5" t="s">
        <v>12667</v>
      </c>
      <c r="M1242" s="15" t="s">
        <v>42</v>
      </c>
      <c r="N1242" s="15" t="s">
        <v>22013</v>
      </c>
      <c r="O1242" s="15" t="s">
        <v>1266</v>
      </c>
      <c r="P1242" s="15" t="s">
        <v>688</v>
      </c>
      <c r="Q1242" s="15" t="s">
        <v>22807</v>
      </c>
      <c r="R1242" s="15" t="s">
        <v>18766</v>
      </c>
      <c r="S1242" s="15">
        <v>25463132</v>
      </c>
      <c r="T1242" s="15">
        <v>25463132</v>
      </c>
      <c r="U1242" s="15" t="s">
        <v>14802</v>
      </c>
      <c r="V1242" s="15" t="s">
        <v>23307</v>
      </c>
      <c r="W1242" s="4"/>
      <c r="X1242" s="4" t="s">
        <v>41</v>
      </c>
      <c r="Y1242" s="4" t="s">
        <v>3410</v>
      </c>
      <c r="Z1242" s="4"/>
      <c r="AB1242" s="25"/>
      <c r="AC1242" s="25"/>
      <c r="AD1242" s="25"/>
    </row>
    <row r="1243" spans="1:30" x14ac:dyDescent="0.35">
      <c r="A1243" s="15" t="s">
        <v>10100</v>
      </c>
      <c r="B1243" s="15" t="s">
        <v>113</v>
      </c>
      <c r="D1243" s="15" t="s">
        <v>3411</v>
      </c>
      <c r="E1243" s="15" t="s">
        <v>3412</v>
      </c>
      <c r="F1243" s="15" t="s">
        <v>1417</v>
      </c>
      <c r="G1243" s="5" t="s">
        <v>15693</v>
      </c>
      <c r="H1243" s="5" t="s">
        <v>2</v>
      </c>
      <c r="I1243" s="5" t="s">
        <v>41</v>
      </c>
      <c r="J1243" s="5" t="s">
        <v>6</v>
      </c>
      <c r="K1243" s="5" t="s">
        <v>3</v>
      </c>
      <c r="L1243" s="5" t="s">
        <v>12668</v>
      </c>
      <c r="M1243" s="15" t="s">
        <v>42</v>
      </c>
      <c r="N1243" s="15" t="s">
        <v>22013</v>
      </c>
      <c r="O1243" s="15" t="s">
        <v>1417</v>
      </c>
      <c r="P1243" s="15" t="s">
        <v>1417</v>
      </c>
      <c r="Q1243" s="15" t="s">
        <v>22807</v>
      </c>
      <c r="R1243" s="15" t="s">
        <v>23308</v>
      </c>
      <c r="S1243" s="15">
        <v>25466034</v>
      </c>
      <c r="T1243" s="15">
        <v>25466034</v>
      </c>
      <c r="U1243" s="15" t="s">
        <v>16228</v>
      </c>
      <c r="V1243" s="15" t="s">
        <v>6974</v>
      </c>
      <c r="W1243" s="4"/>
      <c r="X1243" s="4" t="s">
        <v>41</v>
      </c>
      <c r="Y1243" s="4" t="s">
        <v>653</v>
      </c>
      <c r="Z1243" s="4"/>
      <c r="AB1243" s="25" t="s">
        <v>21118</v>
      </c>
      <c r="AC1243" s="25"/>
      <c r="AD1243" s="25"/>
    </row>
    <row r="1244" spans="1:30" x14ac:dyDescent="0.35">
      <c r="A1244" s="15" t="s">
        <v>3072</v>
      </c>
      <c r="B1244" s="15" t="s">
        <v>7656</v>
      </c>
      <c r="D1244" s="15" t="s">
        <v>3413</v>
      </c>
      <c r="E1244" s="15" t="s">
        <v>3414</v>
      </c>
      <c r="F1244" s="19" t="s">
        <v>1994</v>
      </c>
      <c r="G1244" s="5" t="s">
        <v>15693</v>
      </c>
      <c r="H1244" s="5" t="s">
        <v>2</v>
      </c>
      <c r="I1244" s="5" t="s">
        <v>41</v>
      </c>
      <c r="J1244" s="5" t="s">
        <v>6</v>
      </c>
      <c r="K1244" s="5" t="s">
        <v>2</v>
      </c>
      <c r="L1244" s="5" t="s">
        <v>12667</v>
      </c>
      <c r="M1244" s="15" t="s">
        <v>42</v>
      </c>
      <c r="N1244" s="15" t="s">
        <v>22013</v>
      </c>
      <c r="O1244" s="15" t="s">
        <v>1266</v>
      </c>
      <c r="P1244" s="15" t="s">
        <v>1266</v>
      </c>
      <c r="Q1244" s="15" t="s">
        <v>22807</v>
      </c>
      <c r="R1244" s="15" t="s">
        <v>19416</v>
      </c>
      <c r="S1244" s="15">
        <v>25466184</v>
      </c>
      <c r="T1244" s="15">
        <v>25461178</v>
      </c>
      <c r="U1244" s="15" t="s">
        <v>14803</v>
      </c>
      <c r="V1244" s="15" t="s">
        <v>10295</v>
      </c>
      <c r="W1244" s="4"/>
      <c r="X1244" s="4" t="s">
        <v>41</v>
      </c>
      <c r="Y1244" s="4" t="s">
        <v>373</v>
      </c>
      <c r="Z1244" s="4" t="s">
        <v>41</v>
      </c>
      <c r="AA1244" s="4" t="s">
        <v>8065</v>
      </c>
      <c r="AB1244" s="25"/>
      <c r="AC1244" s="25"/>
      <c r="AD1244" s="25"/>
    </row>
    <row r="1245" spans="1:30" x14ac:dyDescent="0.35">
      <c r="A1245" s="15" t="s">
        <v>2848</v>
      </c>
      <c r="B1245" s="15" t="s">
        <v>1210</v>
      </c>
      <c r="D1245" s="15" t="s">
        <v>3415</v>
      </c>
      <c r="E1245" s="15" t="s">
        <v>3416</v>
      </c>
      <c r="F1245" s="15" t="s">
        <v>3417</v>
      </c>
      <c r="G1245" s="5" t="s">
        <v>15693</v>
      </c>
      <c r="H1245" s="5" t="s">
        <v>2</v>
      </c>
      <c r="I1245" s="5" t="s">
        <v>41</v>
      </c>
      <c r="J1245" s="5" t="s">
        <v>6</v>
      </c>
      <c r="K1245" s="5" t="s">
        <v>4</v>
      </c>
      <c r="L1245" s="5" t="s">
        <v>12669</v>
      </c>
      <c r="M1245" s="15" t="s">
        <v>42</v>
      </c>
      <c r="N1245" s="15" t="s">
        <v>22013</v>
      </c>
      <c r="O1245" s="15" t="s">
        <v>231</v>
      </c>
      <c r="P1245" s="15" t="s">
        <v>3417</v>
      </c>
      <c r="Q1245" s="15" t="s">
        <v>22807</v>
      </c>
      <c r="R1245" s="15" t="s">
        <v>10232</v>
      </c>
      <c r="S1245" s="15">
        <v>25464383</v>
      </c>
      <c r="T1245" s="15">
        <v>25464383</v>
      </c>
      <c r="U1245" s="15" t="s">
        <v>16229</v>
      </c>
      <c r="V1245" s="15" t="s">
        <v>477</v>
      </c>
      <c r="W1245" s="4"/>
      <c r="X1245" s="4" t="s">
        <v>41</v>
      </c>
      <c r="Y1245" s="4" t="s">
        <v>3418</v>
      </c>
      <c r="Z1245" s="4"/>
      <c r="AB1245" s="25"/>
      <c r="AC1245" s="25"/>
      <c r="AD1245" s="25"/>
    </row>
    <row r="1246" spans="1:30" x14ac:dyDescent="0.35">
      <c r="A1246" s="15" t="s">
        <v>2928</v>
      </c>
      <c r="B1246" s="15" t="s">
        <v>1145</v>
      </c>
      <c r="D1246" s="15" t="s">
        <v>3419</v>
      </c>
      <c r="E1246" s="15" t="s">
        <v>8291</v>
      </c>
      <c r="F1246" s="15" t="s">
        <v>3420</v>
      </c>
      <c r="G1246" s="5" t="s">
        <v>15693</v>
      </c>
      <c r="H1246" s="5" t="s">
        <v>2</v>
      </c>
      <c r="I1246" s="5" t="s">
        <v>41</v>
      </c>
      <c r="J1246" s="5" t="s">
        <v>6</v>
      </c>
      <c r="K1246" s="5" t="s">
        <v>2</v>
      </c>
      <c r="L1246" s="5" t="s">
        <v>12667</v>
      </c>
      <c r="M1246" s="15" t="s">
        <v>42</v>
      </c>
      <c r="N1246" s="15" t="s">
        <v>22013</v>
      </c>
      <c r="O1246" s="15" t="s">
        <v>1266</v>
      </c>
      <c r="P1246" s="15" t="s">
        <v>3420</v>
      </c>
      <c r="Q1246" s="15" t="s">
        <v>22807</v>
      </c>
      <c r="R1246" s="15" t="s">
        <v>23309</v>
      </c>
      <c r="S1246" s="15">
        <v>25464300</v>
      </c>
      <c r="T1246" s="15"/>
      <c r="U1246" s="15" t="s">
        <v>18760</v>
      </c>
      <c r="V1246" s="15" t="s">
        <v>10216</v>
      </c>
      <c r="W1246" s="4"/>
      <c r="X1246" s="4" t="s">
        <v>41</v>
      </c>
      <c r="Y1246" s="4" t="s">
        <v>19736</v>
      </c>
      <c r="Z1246" s="4"/>
      <c r="AB1246" s="25"/>
      <c r="AC1246" s="25"/>
      <c r="AD1246" s="25"/>
    </row>
    <row r="1247" spans="1:30" x14ac:dyDescent="0.35">
      <c r="A1247" s="15" t="s">
        <v>3124</v>
      </c>
      <c r="B1247" s="15" t="s">
        <v>1984</v>
      </c>
      <c r="D1247" s="15" t="s">
        <v>3421</v>
      </c>
      <c r="E1247" s="15" t="s">
        <v>10219</v>
      </c>
      <c r="F1247" s="15" t="s">
        <v>10220</v>
      </c>
      <c r="G1247" s="5" t="s">
        <v>15693</v>
      </c>
      <c r="H1247" s="5" t="s">
        <v>2</v>
      </c>
      <c r="I1247" s="5" t="s">
        <v>143</v>
      </c>
      <c r="J1247" s="5" t="s">
        <v>7</v>
      </c>
      <c r="K1247" s="5" t="s">
        <v>4</v>
      </c>
      <c r="L1247" s="5" t="s">
        <v>13060</v>
      </c>
      <c r="M1247" s="15" t="s">
        <v>144</v>
      </c>
      <c r="N1247" s="15" t="s">
        <v>1404</v>
      </c>
      <c r="O1247" s="15" t="s">
        <v>5346</v>
      </c>
      <c r="P1247" s="15" t="s">
        <v>10221</v>
      </c>
      <c r="Q1247" s="15" t="s">
        <v>22807</v>
      </c>
      <c r="R1247" s="15" t="s">
        <v>23310</v>
      </c>
      <c r="S1247" s="15">
        <v>89891206</v>
      </c>
      <c r="T1247" s="15"/>
      <c r="U1247" s="15" t="s">
        <v>23311</v>
      </c>
      <c r="V1247" s="15" t="s">
        <v>11811</v>
      </c>
      <c r="W1247" s="4"/>
      <c r="X1247" s="4" t="s">
        <v>41</v>
      </c>
      <c r="Y1247" s="4" t="s">
        <v>11512</v>
      </c>
      <c r="Z1247" s="4"/>
      <c r="AB1247" s="25"/>
      <c r="AC1247" s="25"/>
      <c r="AD1247" s="25"/>
    </row>
    <row r="1248" spans="1:30" x14ac:dyDescent="0.35">
      <c r="A1248" s="15" t="s">
        <v>2871</v>
      </c>
      <c r="B1248" s="15" t="s">
        <v>942</v>
      </c>
      <c r="D1248" s="15" t="s">
        <v>3422</v>
      </c>
      <c r="E1248" s="15" t="s">
        <v>10237</v>
      </c>
      <c r="F1248" s="15" t="s">
        <v>10238</v>
      </c>
      <c r="G1248" s="5" t="s">
        <v>15693</v>
      </c>
      <c r="H1248" s="5" t="s">
        <v>2</v>
      </c>
      <c r="I1248" s="5" t="s">
        <v>41</v>
      </c>
      <c r="J1248" s="5" t="s">
        <v>6</v>
      </c>
      <c r="K1248" s="5" t="s">
        <v>3</v>
      </c>
      <c r="L1248" s="5" t="s">
        <v>12668</v>
      </c>
      <c r="M1248" s="15" t="s">
        <v>42</v>
      </c>
      <c r="N1248" s="15" t="s">
        <v>22013</v>
      </c>
      <c r="O1248" s="15" t="s">
        <v>1417</v>
      </c>
      <c r="P1248" s="15" t="s">
        <v>59</v>
      </c>
      <c r="Q1248" s="15" t="s">
        <v>22807</v>
      </c>
      <c r="R1248" s="15" t="s">
        <v>20055</v>
      </c>
      <c r="S1248" s="15">
        <v>25463887</v>
      </c>
      <c r="T1248" s="15"/>
      <c r="U1248" s="15" t="s">
        <v>18761</v>
      </c>
      <c r="V1248" s="15" t="s">
        <v>23312</v>
      </c>
      <c r="W1248" s="4"/>
      <c r="X1248" s="4" t="s">
        <v>41</v>
      </c>
      <c r="Y1248" s="4" t="s">
        <v>7820</v>
      </c>
      <c r="Z1248" s="4"/>
      <c r="AB1248" s="25"/>
      <c r="AC1248" s="25"/>
      <c r="AD1248" s="25"/>
    </row>
    <row r="1249" spans="1:30" x14ac:dyDescent="0.35">
      <c r="A1249" s="15" t="s">
        <v>3050</v>
      </c>
      <c r="B1249" s="15" t="s">
        <v>3049</v>
      </c>
      <c r="D1249" s="15" t="s">
        <v>3423</v>
      </c>
      <c r="E1249" s="15" t="s">
        <v>10299</v>
      </c>
      <c r="F1249" s="15" t="s">
        <v>92</v>
      </c>
      <c r="G1249" s="5" t="s">
        <v>15693</v>
      </c>
      <c r="H1249" s="5" t="s">
        <v>2</v>
      </c>
      <c r="I1249" s="5" t="s">
        <v>41</v>
      </c>
      <c r="J1249" s="5" t="s">
        <v>6</v>
      </c>
      <c r="K1249" s="5" t="s">
        <v>3</v>
      </c>
      <c r="L1249" s="5" t="s">
        <v>12668</v>
      </c>
      <c r="M1249" s="15" t="s">
        <v>42</v>
      </c>
      <c r="N1249" s="15" t="s">
        <v>22013</v>
      </c>
      <c r="O1249" s="15" t="s">
        <v>1417</v>
      </c>
      <c r="P1249" s="15" t="s">
        <v>92</v>
      </c>
      <c r="Q1249" s="15" t="s">
        <v>22807</v>
      </c>
      <c r="R1249" s="15" t="s">
        <v>23313</v>
      </c>
      <c r="S1249" s="15">
        <v>22064201</v>
      </c>
      <c r="T1249" s="15"/>
      <c r="U1249" s="15" t="s">
        <v>22014</v>
      </c>
      <c r="V1249" s="15" t="s">
        <v>360</v>
      </c>
      <c r="W1249" s="4"/>
      <c r="X1249" s="4"/>
      <c r="Y1249" s="4"/>
      <c r="Z1249" s="4"/>
      <c r="AB1249" s="25"/>
      <c r="AC1249" s="25"/>
      <c r="AD1249" s="25"/>
    </row>
    <row r="1250" spans="1:30" x14ac:dyDescent="0.35">
      <c r="A1250" s="15" t="s">
        <v>2816</v>
      </c>
      <c r="B1250" s="15" t="s">
        <v>2815</v>
      </c>
      <c r="D1250" s="15" t="s">
        <v>3424</v>
      </c>
      <c r="E1250" s="15" t="s">
        <v>10247</v>
      </c>
      <c r="F1250" s="15" t="s">
        <v>10248</v>
      </c>
      <c r="G1250" s="5" t="s">
        <v>15693</v>
      </c>
      <c r="H1250" s="5" t="s">
        <v>2</v>
      </c>
      <c r="I1250" s="5" t="s">
        <v>41</v>
      </c>
      <c r="J1250" s="5" t="s">
        <v>6</v>
      </c>
      <c r="K1250" s="5" t="s">
        <v>4</v>
      </c>
      <c r="L1250" s="5" t="s">
        <v>12669</v>
      </c>
      <c r="M1250" s="15" t="s">
        <v>42</v>
      </c>
      <c r="N1250" s="15" t="s">
        <v>22013</v>
      </c>
      <c r="O1250" s="15" t="s">
        <v>231</v>
      </c>
      <c r="P1250" s="15" t="s">
        <v>10249</v>
      </c>
      <c r="Q1250" s="15" t="s">
        <v>22807</v>
      </c>
      <c r="R1250" s="15" t="s">
        <v>15785</v>
      </c>
      <c r="S1250" s="15">
        <v>25465671</v>
      </c>
      <c r="T1250" s="15">
        <v>25465671</v>
      </c>
      <c r="U1250" s="15" t="s">
        <v>18762</v>
      </c>
      <c r="V1250" s="15" t="s">
        <v>107</v>
      </c>
      <c r="W1250" s="4"/>
      <c r="X1250" s="4" t="s">
        <v>41</v>
      </c>
      <c r="Y1250" s="4" t="s">
        <v>8391</v>
      </c>
      <c r="Z1250" s="4"/>
      <c r="AB1250" s="25"/>
      <c r="AC1250" s="25"/>
      <c r="AD1250" s="25"/>
    </row>
    <row r="1251" spans="1:30" x14ac:dyDescent="0.35">
      <c r="A1251" s="15" t="s">
        <v>10105</v>
      </c>
      <c r="B1251" s="15" t="s">
        <v>10106</v>
      </c>
      <c r="D1251" s="15" t="s">
        <v>3425</v>
      </c>
      <c r="E1251" s="15" t="s">
        <v>3426</v>
      </c>
      <c r="F1251" s="15" t="s">
        <v>3427</v>
      </c>
      <c r="G1251" s="5" t="s">
        <v>15693</v>
      </c>
      <c r="H1251" s="5" t="s">
        <v>2</v>
      </c>
      <c r="I1251" s="5" t="s">
        <v>41</v>
      </c>
      <c r="J1251" s="5" t="s">
        <v>6</v>
      </c>
      <c r="K1251" s="5" t="s">
        <v>3</v>
      </c>
      <c r="L1251" s="5" t="s">
        <v>12668</v>
      </c>
      <c r="M1251" s="15" t="s">
        <v>42</v>
      </c>
      <c r="N1251" s="15" t="s">
        <v>22013</v>
      </c>
      <c r="O1251" s="15" t="s">
        <v>1417</v>
      </c>
      <c r="P1251" s="15" t="s">
        <v>948</v>
      </c>
      <c r="Q1251" s="15" t="s">
        <v>22807</v>
      </c>
      <c r="R1251" s="15" t="s">
        <v>19417</v>
      </c>
      <c r="S1251" s="15">
        <v>25462032</v>
      </c>
      <c r="T1251" s="15">
        <v>24352970</v>
      </c>
      <c r="U1251" s="15" t="s">
        <v>21307</v>
      </c>
      <c r="V1251" s="15" t="s">
        <v>23314</v>
      </c>
      <c r="W1251" s="4"/>
      <c r="X1251" s="4" t="s">
        <v>41</v>
      </c>
      <c r="Y1251" s="4" t="s">
        <v>3428</v>
      </c>
      <c r="Z1251" s="4"/>
      <c r="AB1251" s="25"/>
      <c r="AC1251" s="25"/>
      <c r="AD1251" s="25"/>
    </row>
    <row r="1252" spans="1:30" x14ac:dyDescent="0.35">
      <c r="A1252" s="15" t="s">
        <v>3054</v>
      </c>
      <c r="B1252" s="15" t="s">
        <v>3053</v>
      </c>
      <c r="D1252" s="15" t="s">
        <v>3429</v>
      </c>
      <c r="E1252" s="15" t="s">
        <v>10259</v>
      </c>
      <c r="F1252" s="15" t="s">
        <v>10260</v>
      </c>
      <c r="G1252" s="5" t="s">
        <v>15693</v>
      </c>
      <c r="H1252" s="5" t="s">
        <v>2</v>
      </c>
      <c r="I1252" s="5" t="s">
        <v>41</v>
      </c>
      <c r="J1252" s="5" t="s">
        <v>6</v>
      </c>
      <c r="K1252" s="5" t="s">
        <v>3</v>
      </c>
      <c r="L1252" s="5" t="s">
        <v>12668</v>
      </c>
      <c r="M1252" s="15" t="s">
        <v>42</v>
      </c>
      <c r="N1252" s="15" t="s">
        <v>22013</v>
      </c>
      <c r="O1252" s="15" t="s">
        <v>1417</v>
      </c>
      <c r="P1252" s="15" t="s">
        <v>10260</v>
      </c>
      <c r="Q1252" s="15" t="s">
        <v>22807</v>
      </c>
      <c r="R1252" s="15" t="s">
        <v>20056</v>
      </c>
      <c r="S1252" s="15">
        <v>25462950</v>
      </c>
      <c r="T1252" s="15">
        <v>25462950</v>
      </c>
      <c r="U1252" s="15" t="s">
        <v>16230</v>
      </c>
      <c r="V1252" s="15" t="s">
        <v>10542</v>
      </c>
      <c r="W1252" s="4"/>
      <c r="X1252" s="4" t="s">
        <v>41</v>
      </c>
      <c r="Y1252" s="4" t="s">
        <v>8508</v>
      </c>
      <c r="Z1252" s="4"/>
      <c r="AB1252" s="25"/>
      <c r="AC1252" s="25"/>
      <c r="AD1252" s="25"/>
    </row>
    <row r="1253" spans="1:30" x14ac:dyDescent="0.35">
      <c r="A1253" s="15" t="s">
        <v>2794</v>
      </c>
      <c r="B1253" s="15" t="s">
        <v>2793</v>
      </c>
      <c r="D1253" s="15" t="s">
        <v>3430</v>
      </c>
      <c r="E1253" s="15" t="s">
        <v>10288</v>
      </c>
      <c r="F1253" s="15" t="s">
        <v>10289</v>
      </c>
      <c r="G1253" s="5" t="s">
        <v>15693</v>
      </c>
      <c r="H1253" s="5" t="s">
        <v>2</v>
      </c>
      <c r="I1253" s="5" t="s">
        <v>41</v>
      </c>
      <c r="J1253" s="5" t="s">
        <v>6</v>
      </c>
      <c r="K1253" s="5" t="s">
        <v>2</v>
      </c>
      <c r="L1253" s="5" t="s">
        <v>12667</v>
      </c>
      <c r="M1253" s="15" t="s">
        <v>42</v>
      </c>
      <c r="N1253" s="15" t="s">
        <v>22013</v>
      </c>
      <c r="O1253" s="15" t="s">
        <v>1266</v>
      </c>
      <c r="P1253" s="15" t="s">
        <v>10289</v>
      </c>
      <c r="Q1253" s="15" t="s">
        <v>22807</v>
      </c>
      <c r="R1253" s="15" t="s">
        <v>23315</v>
      </c>
      <c r="S1253" s="15">
        <v>83361523</v>
      </c>
      <c r="T1253" s="15"/>
      <c r="U1253" s="15" t="s">
        <v>22015</v>
      </c>
      <c r="V1253" s="15" t="s">
        <v>23316</v>
      </c>
      <c r="W1253" s="4"/>
      <c r="X1253" s="4" t="s">
        <v>41</v>
      </c>
      <c r="Y1253" s="4" t="s">
        <v>12485</v>
      </c>
      <c r="Z1253" s="4"/>
      <c r="AB1253" s="25"/>
      <c r="AC1253" s="25"/>
      <c r="AD1253" s="25"/>
    </row>
    <row r="1254" spans="1:30" x14ac:dyDescent="0.35">
      <c r="A1254" s="15" t="s">
        <v>2873</v>
      </c>
      <c r="B1254" s="15" t="s">
        <v>938</v>
      </c>
      <c r="D1254" s="15" t="s">
        <v>556</v>
      </c>
      <c r="E1254" s="15" t="s">
        <v>10250</v>
      </c>
      <c r="F1254" s="15" t="s">
        <v>766</v>
      </c>
      <c r="G1254" s="5" t="s">
        <v>15693</v>
      </c>
      <c r="H1254" s="5" t="s">
        <v>2</v>
      </c>
      <c r="I1254" s="5" t="s">
        <v>41</v>
      </c>
      <c r="J1254" s="5" t="s">
        <v>6</v>
      </c>
      <c r="K1254" s="5" t="s">
        <v>3</v>
      </c>
      <c r="L1254" s="5" t="s">
        <v>12668</v>
      </c>
      <c r="M1254" s="15" t="s">
        <v>42</v>
      </c>
      <c r="N1254" s="15" t="s">
        <v>22013</v>
      </c>
      <c r="O1254" s="15" t="s">
        <v>1417</v>
      </c>
      <c r="P1254" s="15" t="s">
        <v>766</v>
      </c>
      <c r="Q1254" s="15" t="s">
        <v>22807</v>
      </c>
      <c r="R1254" s="15" t="s">
        <v>23317</v>
      </c>
      <c r="S1254" s="15">
        <v>25462555</v>
      </c>
      <c r="T1254" s="15"/>
      <c r="U1254" s="15" t="s">
        <v>17735</v>
      </c>
      <c r="V1254" s="15" t="s">
        <v>7030</v>
      </c>
      <c r="W1254" s="4"/>
      <c r="X1254" s="4" t="s">
        <v>41</v>
      </c>
      <c r="Y1254" s="4" t="s">
        <v>11633</v>
      </c>
      <c r="Z1254" s="4"/>
      <c r="AB1254" s="25"/>
      <c r="AC1254" s="25"/>
      <c r="AD1254" s="25"/>
    </row>
    <row r="1255" spans="1:30" x14ac:dyDescent="0.35">
      <c r="A1255" s="15" t="s">
        <v>10110</v>
      </c>
      <c r="B1255" s="15" t="s">
        <v>2479</v>
      </c>
      <c r="D1255" s="15" t="s">
        <v>3431</v>
      </c>
      <c r="E1255" s="15" t="s">
        <v>10262</v>
      </c>
      <c r="F1255" s="15" t="s">
        <v>10263</v>
      </c>
      <c r="G1255" s="5" t="s">
        <v>15693</v>
      </c>
      <c r="H1255" s="5" t="s">
        <v>2</v>
      </c>
      <c r="I1255" s="5" t="s">
        <v>41</v>
      </c>
      <c r="J1255" s="5" t="s">
        <v>6</v>
      </c>
      <c r="K1255" s="5" t="s">
        <v>2</v>
      </c>
      <c r="L1255" s="5" t="s">
        <v>12667</v>
      </c>
      <c r="M1255" s="15" t="s">
        <v>42</v>
      </c>
      <c r="N1255" s="15" t="s">
        <v>22013</v>
      </c>
      <c r="O1255" s="15" t="s">
        <v>1266</v>
      </c>
      <c r="P1255" s="15" t="s">
        <v>10263</v>
      </c>
      <c r="Q1255" s="15" t="s">
        <v>22807</v>
      </c>
      <c r="R1255" s="15" t="s">
        <v>23318</v>
      </c>
      <c r="S1255" s="15">
        <v>25463638</v>
      </c>
      <c r="T1255" s="15">
        <v>25463638</v>
      </c>
      <c r="U1255" s="15" t="s">
        <v>18764</v>
      </c>
      <c r="V1255" s="15" t="s">
        <v>10264</v>
      </c>
      <c r="W1255" s="4"/>
      <c r="X1255" s="4" t="s">
        <v>41</v>
      </c>
      <c r="Y1255" s="4" t="s">
        <v>7397</v>
      </c>
      <c r="Z1255" s="4"/>
      <c r="AB1255" s="25"/>
      <c r="AC1255" s="25"/>
      <c r="AD1255" s="25"/>
    </row>
    <row r="1256" spans="1:30" x14ac:dyDescent="0.35">
      <c r="A1256" s="15" t="s">
        <v>8272</v>
      </c>
      <c r="B1256" s="15" t="s">
        <v>1901</v>
      </c>
      <c r="D1256" s="15" t="s">
        <v>560</v>
      </c>
      <c r="E1256" s="15" t="s">
        <v>10314</v>
      </c>
      <c r="F1256" s="15" t="s">
        <v>1605</v>
      </c>
      <c r="G1256" s="5" t="s">
        <v>15693</v>
      </c>
      <c r="H1256" s="5" t="s">
        <v>2</v>
      </c>
      <c r="I1256" s="5" t="s">
        <v>41</v>
      </c>
      <c r="J1256" s="5" t="s">
        <v>6</v>
      </c>
      <c r="K1256" s="5" t="s">
        <v>3</v>
      </c>
      <c r="L1256" s="5" t="s">
        <v>12668</v>
      </c>
      <c r="M1256" s="15" t="s">
        <v>42</v>
      </c>
      <c r="N1256" s="15" t="s">
        <v>22013</v>
      </c>
      <c r="O1256" s="15" t="s">
        <v>1417</v>
      </c>
      <c r="P1256" s="15" t="s">
        <v>1605</v>
      </c>
      <c r="Q1256" s="15" t="s">
        <v>22807</v>
      </c>
      <c r="R1256" s="15" t="s">
        <v>10315</v>
      </c>
      <c r="S1256" s="15">
        <v>88898255</v>
      </c>
      <c r="T1256" s="15"/>
      <c r="U1256" s="15" t="s">
        <v>22016</v>
      </c>
      <c r="V1256" s="15" t="s">
        <v>23319</v>
      </c>
      <c r="W1256" s="4"/>
      <c r="X1256" s="4" t="s">
        <v>41</v>
      </c>
      <c r="Y1256" s="4" t="s">
        <v>12313</v>
      </c>
      <c r="Z1256" s="4"/>
      <c r="AB1256" s="25"/>
      <c r="AC1256" s="25"/>
      <c r="AD1256" s="25"/>
    </row>
    <row r="1257" spans="1:30" x14ac:dyDescent="0.35">
      <c r="A1257" s="15" t="s">
        <v>2889</v>
      </c>
      <c r="B1257" s="15" t="s">
        <v>950</v>
      </c>
      <c r="D1257" s="15" t="s">
        <v>751</v>
      </c>
      <c r="E1257" s="15" t="s">
        <v>3433</v>
      </c>
      <c r="F1257" s="15" t="s">
        <v>1407</v>
      </c>
      <c r="G1257" s="5" t="s">
        <v>15693</v>
      </c>
      <c r="H1257" s="5" t="s">
        <v>3</v>
      </c>
      <c r="I1257" s="5" t="s">
        <v>41</v>
      </c>
      <c r="J1257" s="5" t="s">
        <v>4</v>
      </c>
      <c r="K1257" s="5" t="s">
        <v>10</v>
      </c>
      <c r="L1257" s="5" t="s">
        <v>12652</v>
      </c>
      <c r="M1257" s="15" t="s">
        <v>42</v>
      </c>
      <c r="N1257" s="15" t="s">
        <v>55</v>
      </c>
      <c r="O1257" s="15" t="s">
        <v>453</v>
      </c>
      <c r="P1257" s="15" t="s">
        <v>1407</v>
      </c>
      <c r="Q1257" s="15" t="s">
        <v>22807</v>
      </c>
      <c r="R1257" s="15" t="s">
        <v>23320</v>
      </c>
      <c r="S1257" s="15">
        <v>25711022</v>
      </c>
      <c r="T1257" s="15">
        <v>25711022</v>
      </c>
      <c r="U1257" s="15" t="s">
        <v>16231</v>
      </c>
      <c r="V1257" s="15" t="s">
        <v>10212</v>
      </c>
      <c r="W1257" s="4"/>
      <c r="X1257" s="4" t="s">
        <v>41</v>
      </c>
      <c r="Y1257" s="4" t="s">
        <v>3434</v>
      </c>
      <c r="Z1257" s="4"/>
      <c r="AB1257" s="25"/>
      <c r="AC1257" s="25"/>
      <c r="AD1257" s="25"/>
    </row>
    <row r="1258" spans="1:30" x14ac:dyDescent="0.35">
      <c r="A1258" s="15" t="s">
        <v>3243</v>
      </c>
      <c r="B1258" s="15" t="s">
        <v>3242</v>
      </c>
      <c r="D1258" s="15" t="s">
        <v>3435</v>
      </c>
      <c r="E1258" s="15" t="s">
        <v>3436</v>
      </c>
      <c r="F1258" s="15" t="s">
        <v>1589</v>
      </c>
      <c r="G1258" s="5" t="s">
        <v>15693</v>
      </c>
      <c r="H1258" s="5" t="s">
        <v>3</v>
      </c>
      <c r="I1258" s="5" t="s">
        <v>41</v>
      </c>
      <c r="J1258" s="5" t="s">
        <v>3437</v>
      </c>
      <c r="K1258" s="5" t="s">
        <v>6</v>
      </c>
      <c r="L1258" s="5" t="s">
        <v>12750</v>
      </c>
      <c r="M1258" s="15" t="s">
        <v>42</v>
      </c>
      <c r="N1258" s="15" t="s">
        <v>3438</v>
      </c>
      <c r="O1258" s="15" t="s">
        <v>242</v>
      </c>
      <c r="P1258" s="15" t="s">
        <v>1589</v>
      </c>
      <c r="Q1258" s="15" t="s">
        <v>22807</v>
      </c>
      <c r="R1258" s="15" t="s">
        <v>23321</v>
      </c>
      <c r="S1258" s="15">
        <v>25712344</v>
      </c>
      <c r="T1258" s="15">
        <v>25712344</v>
      </c>
      <c r="U1258" s="15" t="s">
        <v>14804</v>
      </c>
      <c r="V1258" s="15" t="s">
        <v>9546</v>
      </c>
      <c r="W1258" s="4"/>
      <c r="X1258" s="4" t="s">
        <v>41</v>
      </c>
      <c r="Y1258" s="4" t="s">
        <v>3439</v>
      </c>
      <c r="Z1258" s="4"/>
      <c r="AB1258" s="25"/>
      <c r="AC1258" s="25"/>
      <c r="AD1258" s="25"/>
    </row>
    <row r="1259" spans="1:30" x14ac:dyDescent="0.35">
      <c r="A1259" s="15" t="s">
        <v>10113</v>
      </c>
      <c r="B1259" s="15" t="s">
        <v>2493</v>
      </c>
      <c r="D1259" s="15" t="s">
        <v>1200</v>
      </c>
      <c r="E1259" s="15" t="s">
        <v>3440</v>
      </c>
      <c r="F1259" s="15" t="s">
        <v>3441</v>
      </c>
      <c r="G1259" s="5" t="s">
        <v>15693</v>
      </c>
      <c r="H1259" s="5" t="s">
        <v>3</v>
      </c>
      <c r="I1259" s="5" t="s">
        <v>41</v>
      </c>
      <c r="J1259" s="5" t="s">
        <v>3442</v>
      </c>
      <c r="K1259" s="5" t="s">
        <v>4</v>
      </c>
      <c r="L1259" s="5" t="s">
        <v>12730</v>
      </c>
      <c r="M1259" s="15" t="s">
        <v>42</v>
      </c>
      <c r="N1259" s="15" t="s">
        <v>22017</v>
      </c>
      <c r="O1259" s="15" t="s">
        <v>3443</v>
      </c>
      <c r="P1259" s="15" t="s">
        <v>3443</v>
      </c>
      <c r="Q1259" s="15" t="s">
        <v>22807</v>
      </c>
      <c r="R1259" s="15" t="s">
        <v>17740</v>
      </c>
      <c r="S1259" s="15">
        <v>25413000</v>
      </c>
      <c r="T1259" s="15"/>
      <c r="U1259" s="15" t="s">
        <v>16232</v>
      </c>
      <c r="V1259" s="15" t="s">
        <v>23322</v>
      </c>
      <c r="W1259" s="4"/>
      <c r="X1259" s="4" t="s">
        <v>41</v>
      </c>
      <c r="Y1259" s="4" t="s">
        <v>3444</v>
      </c>
      <c r="Z1259" s="4"/>
      <c r="AB1259" s="25"/>
      <c r="AC1259" s="25"/>
      <c r="AD1259" s="25"/>
    </row>
    <row r="1260" spans="1:30" x14ac:dyDescent="0.35">
      <c r="A1260" s="15" t="s">
        <v>10115</v>
      </c>
      <c r="B1260" s="15" t="s">
        <v>8224</v>
      </c>
      <c r="D1260" s="15" t="s">
        <v>7117</v>
      </c>
      <c r="E1260" s="15" t="s">
        <v>3445</v>
      </c>
      <c r="F1260" s="15" t="s">
        <v>3446</v>
      </c>
      <c r="G1260" s="5" t="s">
        <v>15693</v>
      </c>
      <c r="H1260" s="5" t="s">
        <v>3</v>
      </c>
      <c r="I1260" s="5" t="s">
        <v>72</v>
      </c>
      <c r="J1260" s="5" t="s">
        <v>10</v>
      </c>
      <c r="K1260" s="5" t="s">
        <v>3</v>
      </c>
      <c r="L1260" s="5" t="s">
        <v>12912</v>
      </c>
      <c r="M1260" s="15" t="s">
        <v>249</v>
      </c>
      <c r="N1260" s="15" t="s">
        <v>22018</v>
      </c>
      <c r="O1260" s="15" t="s">
        <v>278</v>
      </c>
      <c r="P1260" s="15" t="s">
        <v>3446</v>
      </c>
      <c r="Q1260" s="15" t="s">
        <v>22807</v>
      </c>
      <c r="R1260" s="15" t="s">
        <v>15548</v>
      </c>
      <c r="S1260" s="15">
        <v>25712289</v>
      </c>
      <c r="T1260" s="15">
        <v>25712113</v>
      </c>
      <c r="U1260" s="15" t="s">
        <v>16233</v>
      </c>
      <c r="V1260" s="15" t="s">
        <v>10284</v>
      </c>
      <c r="W1260" s="4"/>
      <c r="X1260" s="4" t="s">
        <v>41</v>
      </c>
      <c r="Y1260" s="4" t="s">
        <v>3447</v>
      </c>
      <c r="Z1260" s="4"/>
      <c r="AB1260" s="25"/>
      <c r="AC1260" s="25"/>
      <c r="AD1260" s="25"/>
    </row>
    <row r="1261" spans="1:30" x14ac:dyDescent="0.35">
      <c r="A1261" s="15" t="s">
        <v>8273</v>
      </c>
      <c r="B1261" s="15" t="s">
        <v>669</v>
      </c>
      <c r="D1261" s="15" t="s">
        <v>788</v>
      </c>
      <c r="E1261" s="15" t="s">
        <v>3448</v>
      </c>
      <c r="F1261" s="15" t="s">
        <v>515</v>
      </c>
      <c r="G1261" s="5" t="s">
        <v>15693</v>
      </c>
      <c r="H1261" s="5" t="s">
        <v>3</v>
      </c>
      <c r="I1261" s="5" t="s">
        <v>41</v>
      </c>
      <c r="J1261" s="5" t="s">
        <v>3442</v>
      </c>
      <c r="K1261" s="5" t="s">
        <v>4</v>
      </c>
      <c r="L1261" s="5" t="s">
        <v>12730</v>
      </c>
      <c r="M1261" s="15" t="s">
        <v>42</v>
      </c>
      <c r="N1261" s="15" t="s">
        <v>22017</v>
      </c>
      <c r="O1261" s="15" t="s">
        <v>3443</v>
      </c>
      <c r="P1261" s="15" t="s">
        <v>515</v>
      </c>
      <c r="Q1261" s="15" t="s">
        <v>22807</v>
      </c>
      <c r="R1261" s="15" t="s">
        <v>22019</v>
      </c>
      <c r="S1261" s="15">
        <v>25712008</v>
      </c>
      <c r="T1261" s="15"/>
      <c r="U1261" s="15" t="s">
        <v>16234</v>
      </c>
      <c r="V1261" s="15" t="s">
        <v>23323</v>
      </c>
      <c r="W1261" s="4"/>
      <c r="X1261" s="4" t="s">
        <v>41</v>
      </c>
      <c r="Y1261" s="4" t="s">
        <v>3449</v>
      </c>
      <c r="Z1261" s="4"/>
      <c r="AB1261" s="25"/>
      <c r="AC1261" s="25"/>
      <c r="AD1261" s="25"/>
    </row>
    <row r="1262" spans="1:30" x14ac:dyDescent="0.35">
      <c r="A1262" s="15" t="s">
        <v>3119</v>
      </c>
      <c r="B1262" s="15" t="s">
        <v>7842</v>
      </c>
      <c r="D1262" s="15" t="s">
        <v>500</v>
      </c>
      <c r="E1262" s="15" t="s">
        <v>3450</v>
      </c>
      <c r="F1262" s="15" t="s">
        <v>14393</v>
      </c>
      <c r="G1262" s="5" t="s">
        <v>15693</v>
      </c>
      <c r="H1262" s="5" t="s">
        <v>3</v>
      </c>
      <c r="I1262" s="5" t="s">
        <v>72</v>
      </c>
      <c r="J1262" s="5" t="s">
        <v>10</v>
      </c>
      <c r="K1262" s="5" t="s">
        <v>3</v>
      </c>
      <c r="L1262" s="5" t="s">
        <v>12912</v>
      </c>
      <c r="M1262" s="15" t="s">
        <v>249</v>
      </c>
      <c r="N1262" s="15" t="s">
        <v>22018</v>
      </c>
      <c r="O1262" s="15" t="s">
        <v>278</v>
      </c>
      <c r="P1262" s="15" t="s">
        <v>3451</v>
      </c>
      <c r="Q1262" s="15" t="s">
        <v>22807</v>
      </c>
      <c r="R1262" s="15" t="s">
        <v>23324</v>
      </c>
      <c r="S1262" s="15">
        <v>22016892</v>
      </c>
      <c r="T1262" s="15"/>
      <c r="U1262" s="15" t="s">
        <v>17737</v>
      </c>
      <c r="V1262" s="15" t="s">
        <v>10258</v>
      </c>
      <c r="W1262" s="4"/>
      <c r="X1262" s="4" t="s">
        <v>41</v>
      </c>
      <c r="Y1262" s="4" t="s">
        <v>13326</v>
      </c>
      <c r="Z1262" s="4"/>
      <c r="AB1262" s="25"/>
      <c r="AC1262" s="25"/>
      <c r="AD1262" s="25"/>
    </row>
    <row r="1263" spans="1:30" x14ac:dyDescent="0.35">
      <c r="A1263" s="15" t="s">
        <v>10116</v>
      </c>
      <c r="B1263" s="15" t="s">
        <v>696</v>
      </c>
      <c r="D1263" s="15" t="s">
        <v>3452</v>
      </c>
      <c r="E1263" s="15" t="s">
        <v>10193</v>
      </c>
      <c r="F1263" s="15" t="s">
        <v>10194</v>
      </c>
      <c r="G1263" s="5" t="s">
        <v>15693</v>
      </c>
      <c r="H1263" s="5" t="s">
        <v>3</v>
      </c>
      <c r="I1263" s="5" t="s">
        <v>41</v>
      </c>
      <c r="J1263" s="5" t="s">
        <v>3442</v>
      </c>
      <c r="K1263" s="5" t="s">
        <v>4</v>
      </c>
      <c r="L1263" s="5" t="s">
        <v>12730</v>
      </c>
      <c r="M1263" s="15" t="s">
        <v>42</v>
      </c>
      <c r="N1263" s="15" t="s">
        <v>22017</v>
      </c>
      <c r="O1263" s="15" t="s">
        <v>3443</v>
      </c>
      <c r="P1263" s="15" t="s">
        <v>10194</v>
      </c>
      <c r="Q1263" s="15" t="s">
        <v>22807</v>
      </c>
      <c r="R1263" s="15" t="s">
        <v>23325</v>
      </c>
      <c r="S1263" s="15">
        <v>51408558</v>
      </c>
      <c r="T1263" s="15"/>
      <c r="U1263" s="15" t="s">
        <v>14805</v>
      </c>
      <c r="V1263" s="15" t="s">
        <v>10195</v>
      </c>
      <c r="W1263" s="4"/>
      <c r="X1263" s="4" t="s">
        <v>41</v>
      </c>
      <c r="Y1263" s="4" t="s">
        <v>7470</v>
      </c>
      <c r="Z1263" s="4"/>
      <c r="AB1263" s="25"/>
      <c r="AC1263" s="25"/>
      <c r="AD1263" s="25"/>
    </row>
    <row r="1264" spans="1:30" x14ac:dyDescent="0.35">
      <c r="A1264" s="15" t="s">
        <v>10118</v>
      </c>
      <c r="B1264" s="15" t="s">
        <v>1177</v>
      </c>
      <c r="D1264" s="15" t="s">
        <v>3453</v>
      </c>
      <c r="E1264" s="15" t="s">
        <v>3454</v>
      </c>
      <c r="F1264" s="15" t="s">
        <v>766</v>
      </c>
      <c r="G1264" s="5" t="s">
        <v>15693</v>
      </c>
      <c r="H1264" s="5" t="s">
        <v>3</v>
      </c>
      <c r="I1264" s="5" t="s">
        <v>72</v>
      </c>
      <c r="J1264" s="5" t="s">
        <v>10</v>
      </c>
      <c r="K1264" s="5" t="s">
        <v>3</v>
      </c>
      <c r="L1264" s="5" t="s">
        <v>12912</v>
      </c>
      <c r="M1264" s="15" t="s">
        <v>249</v>
      </c>
      <c r="N1264" s="15" t="s">
        <v>22018</v>
      </c>
      <c r="O1264" s="15" t="s">
        <v>278</v>
      </c>
      <c r="P1264" s="15" t="s">
        <v>766</v>
      </c>
      <c r="Q1264" s="15" t="s">
        <v>22807</v>
      </c>
      <c r="R1264" s="15" t="s">
        <v>18250</v>
      </c>
      <c r="S1264" s="15">
        <v>25711503</v>
      </c>
      <c r="T1264" s="15">
        <v>25711503</v>
      </c>
      <c r="U1264" s="15" t="s">
        <v>16235</v>
      </c>
      <c r="V1264" s="15" t="s">
        <v>10283</v>
      </c>
      <c r="W1264" s="4"/>
      <c r="X1264" s="4" t="s">
        <v>41</v>
      </c>
      <c r="Y1264" s="4" t="s">
        <v>3455</v>
      </c>
      <c r="Z1264" s="4"/>
      <c r="AB1264" s="25"/>
      <c r="AC1264" s="25"/>
      <c r="AD1264" s="25"/>
    </row>
    <row r="1265" spans="1:30" x14ac:dyDescent="0.35">
      <c r="A1265" s="15" t="s">
        <v>2897</v>
      </c>
      <c r="B1265" s="15" t="s">
        <v>978</v>
      </c>
      <c r="D1265" s="15" t="s">
        <v>3456</v>
      </c>
      <c r="E1265" s="15" t="s">
        <v>3457</v>
      </c>
      <c r="F1265" s="15" t="s">
        <v>2969</v>
      </c>
      <c r="G1265" s="5" t="s">
        <v>15693</v>
      </c>
      <c r="H1265" s="5" t="s">
        <v>3</v>
      </c>
      <c r="I1265" s="5" t="s">
        <v>41</v>
      </c>
      <c r="J1265" s="5" t="s">
        <v>3442</v>
      </c>
      <c r="K1265" s="5" t="s">
        <v>3</v>
      </c>
      <c r="L1265" s="5" t="s">
        <v>12729</v>
      </c>
      <c r="M1265" s="15" t="s">
        <v>42</v>
      </c>
      <c r="N1265" s="15" t="s">
        <v>22017</v>
      </c>
      <c r="O1265" s="15" t="s">
        <v>3458</v>
      </c>
      <c r="P1265" s="15" t="s">
        <v>2969</v>
      </c>
      <c r="Q1265" s="15" t="s">
        <v>22807</v>
      </c>
      <c r="R1265" s="15" t="s">
        <v>19419</v>
      </c>
      <c r="S1265" s="15">
        <v>25712349</v>
      </c>
      <c r="T1265" s="15">
        <v>84005292</v>
      </c>
      <c r="U1265" s="15" t="s">
        <v>14806</v>
      </c>
      <c r="V1265" s="15" t="s">
        <v>2435</v>
      </c>
      <c r="W1265" s="4"/>
      <c r="X1265" s="4" t="s">
        <v>41</v>
      </c>
      <c r="Y1265" s="4" t="s">
        <v>3459</v>
      </c>
      <c r="Z1265" s="4"/>
      <c r="AB1265" s="25"/>
      <c r="AC1265" s="25"/>
      <c r="AD1265" s="25"/>
    </row>
    <row r="1266" spans="1:30" x14ac:dyDescent="0.35">
      <c r="A1266" s="15" t="s">
        <v>10120</v>
      </c>
      <c r="B1266" s="15" t="s">
        <v>8746</v>
      </c>
      <c r="D1266" s="15" t="s">
        <v>3460</v>
      </c>
      <c r="E1266" s="15" t="s">
        <v>3461</v>
      </c>
      <c r="F1266" s="15" t="s">
        <v>3462</v>
      </c>
      <c r="G1266" s="5" t="s">
        <v>15693</v>
      </c>
      <c r="H1266" s="5" t="s">
        <v>3</v>
      </c>
      <c r="I1266" s="5" t="s">
        <v>41</v>
      </c>
      <c r="J1266" s="5" t="s">
        <v>3442</v>
      </c>
      <c r="K1266" s="5" t="s">
        <v>4</v>
      </c>
      <c r="L1266" s="5" t="s">
        <v>12730</v>
      </c>
      <c r="M1266" s="15" t="s">
        <v>42</v>
      </c>
      <c r="N1266" s="15" t="s">
        <v>22017</v>
      </c>
      <c r="O1266" s="15" t="s">
        <v>3443</v>
      </c>
      <c r="P1266" s="15" t="s">
        <v>3462</v>
      </c>
      <c r="Q1266" s="15" t="s">
        <v>22807</v>
      </c>
      <c r="R1266" s="15" t="s">
        <v>22020</v>
      </c>
      <c r="S1266" s="15">
        <v>22005052</v>
      </c>
      <c r="T1266" s="15"/>
      <c r="U1266" s="15" t="s">
        <v>14807</v>
      </c>
      <c r="V1266" s="15" t="s">
        <v>380</v>
      </c>
      <c r="W1266" s="4"/>
      <c r="X1266" s="4" t="s">
        <v>41</v>
      </c>
      <c r="Y1266" s="4" t="s">
        <v>3463</v>
      </c>
      <c r="Z1266" s="4"/>
      <c r="AB1266" s="25"/>
      <c r="AC1266" s="25"/>
      <c r="AD1266" s="25"/>
    </row>
    <row r="1267" spans="1:30" x14ac:dyDescent="0.35">
      <c r="A1267" s="15" t="s">
        <v>2797</v>
      </c>
      <c r="B1267" s="15" t="s">
        <v>2796</v>
      </c>
      <c r="D1267" s="15" t="s">
        <v>7355</v>
      </c>
      <c r="E1267" s="15" t="s">
        <v>3464</v>
      </c>
      <c r="F1267" s="15" t="s">
        <v>3465</v>
      </c>
      <c r="G1267" s="5" t="s">
        <v>15693</v>
      </c>
      <c r="H1267" s="5" t="s">
        <v>3</v>
      </c>
      <c r="I1267" s="5" t="s">
        <v>41</v>
      </c>
      <c r="J1267" s="5" t="s">
        <v>3442</v>
      </c>
      <c r="K1267" s="5" t="s">
        <v>2</v>
      </c>
      <c r="L1267" s="5" t="s">
        <v>12728</v>
      </c>
      <c r="M1267" s="15" t="s">
        <v>42</v>
      </c>
      <c r="N1267" s="15" t="s">
        <v>22017</v>
      </c>
      <c r="O1267" s="15" t="s">
        <v>3164</v>
      </c>
      <c r="P1267" s="15" t="s">
        <v>3164</v>
      </c>
      <c r="Q1267" s="15" t="s">
        <v>22807</v>
      </c>
      <c r="R1267" s="15" t="s">
        <v>10318</v>
      </c>
      <c r="S1267" s="15">
        <v>25411101</v>
      </c>
      <c r="T1267" s="15">
        <v>25411101</v>
      </c>
      <c r="U1267" s="15" t="s">
        <v>14808</v>
      </c>
      <c r="V1267" s="15" t="s">
        <v>3466</v>
      </c>
      <c r="W1267" s="4"/>
      <c r="X1267" s="4" t="s">
        <v>41</v>
      </c>
      <c r="Y1267" s="4" t="s">
        <v>1302</v>
      </c>
      <c r="Z1267" s="4"/>
      <c r="AB1267" s="25" t="s">
        <v>21118</v>
      </c>
      <c r="AC1267" s="25"/>
      <c r="AD1267" s="25"/>
    </row>
    <row r="1268" spans="1:30" x14ac:dyDescent="0.35">
      <c r="A1268" s="15" t="s">
        <v>10121</v>
      </c>
      <c r="B1268" s="15" t="s">
        <v>2680</v>
      </c>
      <c r="D1268" s="15" t="s">
        <v>3467</v>
      </c>
      <c r="E1268" s="15" t="s">
        <v>3468</v>
      </c>
      <c r="F1268" s="15" t="s">
        <v>340</v>
      </c>
      <c r="G1268" s="5" t="s">
        <v>15693</v>
      </c>
      <c r="H1268" s="5" t="s">
        <v>3</v>
      </c>
      <c r="I1268" s="5" t="s">
        <v>72</v>
      </c>
      <c r="J1268" s="5" t="s">
        <v>10</v>
      </c>
      <c r="K1268" s="5" t="s">
        <v>3</v>
      </c>
      <c r="L1268" s="5" t="s">
        <v>12912</v>
      </c>
      <c r="M1268" s="15" t="s">
        <v>249</v>
      </c>
      <c r="N1268" s="15" t="s">
        <v>22018</v>
      </c>
      <c r="O1268" s="15" t="s">
        <v>278</v>
      </c>
      <c r="P1268" s="15" t="s">
        <v>3469</v>
      </c>
      <c r="Q1268" s="15" t="s">
        <v>22807</v>
      </c>
      <c r="R1268" s="15" t="s">
        <v>18765</v>
      </c>
      <c r="S1268" s="15">
        <v>25712011</v>
      </c>
      <c r="T1268" s="15"/>
      <c r="U1268" s="15" t="s">
        <v>16236</v>
      </c>
      <c r="V1268" s="15" t="s">
        <v>13327</v>
      </c>
      <c r="W1268" s="4"/>
      <c r="X1268" s="4" t="s">
        <v>41</v>
      </c>
      <c r="Y1268" s="4" t="s">
        <v>3470</v>
      </c>
      <c r="Z1268" s="4"/>
      <c r="AB1268" s="25"/>
      <c r="AC1268" s="25"/>
      <c r="AD1268" s="25"/>
    </row>
    <row r="1269" spans="1:30" x14ac:dyDescent="0.35">
      <c r="A1269" s="15" t="s">
        <v>2958</v>
      </c>
      <c r="B1269" s="15" t="s">
        <v>2957</v>
      </c>
      <c r="D1269" s="15" t="s">
        <v>3471</v>
      </c>
      <c r="E1269" s="15" t="s">
        <v>3472</v>
      </c>
      <c r="F1269" s="15" t="s">
        <v>3473</v>
      </c>
      <c r="G1269" s="5" t="s">
        <v>15693</v>
      </c>
      <c r="H1269" s="5" t="s">
        <v>3</v>
      </c>
      <c r="I1269" s="5" t="s">
        <v>41</v>
      </c>
      <c r="J1269" s="5" t="s">
        <v>3442</v>
      </c>
      <c r="K1269" s="5" t="s">
        <v>4</v>
      </c>
      <c r="L1269" s="5" t="s">
        <v>12730</v>
      </c>
      <c r="M1269" s="15" t="s">
        <v>42</v>
      </c>
      <c r="N1269" s="15" t="s">
        <v>22017</v>
      </c>
      <c r="O1269" s="15" t="s">
        <v>3443</v>
      </c>
      <c r="P1269" s="15" t="s">
        <v>3474</v>
      </c>
      <c r="Q1269" s="15" t="s">
        <v>22807</v>
      </c>
      <c r="R1269" s="15" t="s">
        <v>8830</v>
      </c>
      <c r="S1269" s="15">
        <v>25411800</v>
      </c>
      <c r="T1269" s="15"/>
      <c r="U1269" s="15" t="s">
        <v>14809</v>
      </c>
      <c r="V1269" s="15" t="s">
        <v>23326</v>
      </c>
      <c r="W1269" s="4"/>
      <c r="X1269" s="4" t="s">
        <v>41</v>
      </c>
      <c r="Y1269" s="4" t="s">
        <v>3475</v>
      </c>
      <c r="Z1269" s="4"/>
      <c r="AB1269" s="25"/>
      <c r="AC1269" s="25"/>
      <c r="AD1269" s="25"/>
    </row>
    <row r="1270" spans="1:30" x14ac:dyDescent="0.35">
      <c r="A1270" s="15" t="s">
        <v>10122</v>
      </c>
      <c r="B1270" s="15" t="s">
        <v>2552</v>
      </c>
      <c r="D1270" s="15" t="s">
        <v>3323</v>
      </c>
      <c r="E1270" s="15" t="s">
        <v>3476</v>
      </c>
      <c r="F1270" s="15" t="s">
        <v>948</v>
      </c>
      <c r="G1270" s="5" t="s">
        <v>15693</v>
      </c>
      <c r="H1270" s="5" t="s">
        <v>3</v>
      </c>
      <c r="I1270" s="5" t="s">
        <v>41</v>
      </c>
      <c r="J1270" s="5" t="s">
        <v>3437</v>
      </c>
      <c r="K1270" s="5" t="s">
        <v>6</v>
      </c>
      <c r="L1270" s="5" t="s">
        <v>12750</v>
      </c>
      <c r="M1270" s="15" t="s">
        <v>42</v>
      </c>
      <c r="N1270" s="15" t="s">
        <v>3438</v>
      </c>
      <c r="O1270" s="15" t="s">
        <v>242</v>
      </c>
      <c r="P1270" s="15" t="s">
        <v>948</v>
      </c>
      <c r="Q1270" s="15" t="s">
        <v>22807</v>
      </c>
      <c r="R1270" s="15" t="s">
        <v>20058</v>
      </c>
      <c r="S1270" s="15">
        <v>25711307</v>
      </c>
      <c r="T1270" s="15">
        <v>86333190</v>
      </c>
      <c r="U1270" s="15" t="s">
        <v>16237</v>
      </c>
      <c r="V1270" s="15" t="s">
        <v>9082</v>
      </c>
      <c r="W1270" s="4"/>
      <c r="X1270" s="4" t="s">
        <v>41</v>
      </c>
      <c r="Y1270" s="4" t="s">
        <v>3477</v>
      </c>
      <c r="Z1270" s="4"/>
      <c r="AB1270" s="25"/>
      <c r="AC1270" s="25"/>
      <c r="AD1270" s="25"/>
    </row>
    <row r="1271" spans="1:30" x14ac:dyDescent="0.35">
      <c r="A1271" s="15" t="s">
        <v>2807</v>
      </c>
      <c r="B1271" s="15" t="s">
        <v>2806</v>
      </c>
      <c r="D1271" s="15" t="s">
        <v>3356</v>
      </c>
      <c r="E1271" s="15" t="s">
        <v>3478</v>
      </c>
      <c r="F1271" s="15" t="s">
        <v>3479</v>
      </c>
      <c r="G1271" s="5" t="s">
        <v>15693</v>
      </c>
      <c r="H1271" s="5" t="s">
        <v>3</v>
      </c>
      <c r="I1271" s="5" t="s">
        <v>41</v>
      </c>
      <c r="J1271" s="5" t="s">
        <v>3442</v>
      </c>
      <c r="K1271" s="5" t="s">
        <v>4</v>
      </c>
      <c r="L1271" s="5" t="s">
        <v>12730</v>
      </c>
      <c r="M1271" s="15" t="s">
        <v>42</v>
      </c>
      <c r="N1271" s="15" t="s">
        <v>22017</v>
      </c>
      <c r="O1271" s="15" t="s">
        <v>3443</v>
      </c>
      <c r="P1271" s="15" t="s">
        <v>1491</v>
      </c>
      <c r="Q1271" s="15" t="s">
        <v>22807</v>
      </c>
      <c r="R1271" s="15" t="s">
        <v>23327</v>
      </c>
      <c r="S1271" s="15">
        <v>27401056</v>
      </c>
      <c r="T1271" s="15">
        <v>27401056</v>
      </c>
      <c r="U1271" s="15" t="s">
        <v>14810</v>
      </c>
      <c r="V1271" s="15" t="s">
        <v>259</v>
      </c>
      <c r="W1271" s="4"/>
      <c r="X1271" s="4" t="s">
        <v>41</v>
      </c>
      <c r="Y1271" s="4" t="s">
        <v>3480</v>
      </c>
      <c r="Z1271" s="4"/>
      <c r="AB1271" s="25"/>
      <c r="AC1271" s="25"/>
      <c r="AD1271" s="25"/>
    </row>
    <row r="1272" spans="1:30" x14ac:dyDescent="0.35">
      <c r="A1272" s="15" t="s">
        <v>8274</v>
      </c>
      <c r="B1272" s="15" t="s">
        <v>8276</v>
      </c>
      <c r="D1272" s="15" t="s">
        <v>3481</v>
      </c>
      <c r="E1272" s="15" t="s">
        <v>3482</v>
      </c>
      <c r="F1272" s="15" t="s">
        <v>1987</v>
      </c>
      <c r="G1272" s="5" t="s">
        <v>15693</v>
      </c>
      <c r="H1272" s="5" t="s">
        <v>4</v>
      </c>
      <c r="I1272" s="5" t="s">
        <v>41</v>
      </c>
      <c r="J1272" s="5" t="s">
        <v>3437</v>
      </c>
      <c r="K1272" s="5" t="s">
        <v>2</v>
      </c>
      <c r="L1272" s="5" t="s">
        <v>12746</v>
      </c>
      <c r="M1272" s="15" t="s">
        <v>42</v>
      </c>
      <c r="N1272" s="15" t="s">
        <v>3438</v>
      </c>
      <c r="O1272" s="15" t="s">
        <v>1109</v>
      </c>
      <c r="P1272" s="15" t="s">
        <v>1987</v>
      </c>
      <c r="Q1272" s="15" t="s">
        <v>22807</v>
      </c>
      <c r="R1272" s="15" t="s">
        <v>17738</v>
      </c>
      <c r="S1272" s="15">
        <v>25466152</v>
      </c>
      <c r="T1272" s="15">
        <v>25466152</v>
      </c>
      <c r="U1272" s="15" t="s">
        <v>16238</v>
      </c>
      <c r="V1272" s="15" t="s">
        <v>10218</v>
      </c>
      <c r="W1272" s="4"/>
      <c r="X1272" s="4" t="s">
        <v>41</v>
      </c>
      <c r="Y1272" s="4" t="s">
        <v>3483</v>
      </c>
      <c r="Z1272" s="4"/>
      <c r="AB1272" s="25"/>
      <c r="AC1272" s="25"/>
      <c r="AD1272" s="25"/>
    </row>
    <row r="1273" spans="1:30" x14ac:dyDescent="0.35">
      <c r="A1273" s="15" t="s">
        <v>2758</v>
      </c>
      <c r="B1273" s="15" t="s">
        <v>2661</v>
      </c>
      <c r="D1273" s="15" t="s">
        <v>3485</v>
      </c>
      <c r="E1273" s="15" t="s">
        <v>3486</v>
      </c>
      <c r="F1273" s="15" t="s">
        <v>971</v>
      </c>
      <c r="G1273" s="5" t="s">
        <v>15693</v>
      </c>
      <c r="H1273" s="5" t="s">
        <v>4</v>
      </c>
      <c r="I1273" s="5" t="s">
        <v>41</v>
      </c>
      <c r="J1273" s="5" t="s">
        <v>3437</v>
      </c>
      <c r="K1273" s="5" t="s">
        <v>3</v>
      </c>
      <c r="L1273" s="5" t="s">
        <v>12747</v>
      </c>
      <c r="M1273" s="15" t="s">
        <v>42</v>
      </c>
      <c r="N1273" s="15" t="s">
        <v>3438</v>
      </c>
      <c r="O1273" s="15" t="s">
        <v>3115</v>
      </c>
      <c r="P1273" s="15" t="s">
        <v>971</v>
      </c>
      <c r="Q1273" s="15" t="s">
        <v>22807</v>
      </c>
      <c r="R1273" s="15" t="s">
        <v>23328</v>
      </c>
      <c r="S1273" s="15">
        <v>25440733</v>
      </c>
      <c r="T1273" s="15">
        <v>25440733</v>
      </c>
      <c r="U1273" s="15" t="s">
        <v>19418</v>
      </c>
      <c r="V1273" s="15" t="s">
        <v>23329</v>
      </c>
      <c r="W1273" s="4"/>
      <c r="X1273" s="4" t="s">
        <v>41</v>
      </c>
      <c r="Y1273" s="4" t="s">
        <v>3487</v>
      </c>
      <c r="Z1273" s="4"/>
      <c r="AB1273" s="25"/>
      <c r="AC1273" s="25"/>
      <c r="AD1273" s="25"/>
    </row>
    <row r="1274" spans="1:30" x14ac:dyDescent="0.35">
      <c r="A1274" s="15" t="s">
        <v>2850</v>
      </c>
      <c r="B1274" s="15" t="s">
        <v>1864</v>
      </c>
      <c r="D1274" s="15" t="s">
        <v>2885</v>
      </c>
      <c r="E1274" s="15" t="s">
        <v>3488</v>
      </c>
      <c r="F1274" s="15" t="s">
        <v>483</v>
      </c>
      <c r="G1274" s="5" t="s">
        <v>15693</v>
      </c>
      <c r="H1274" s="5" t="s">
        <v>4</v>
      </c>
      <c r="I1274" s="5" t="s">
        <v>41</v>
      </c>
      <c r="J1274" s="5" t="s">
        <v>3437</v>
      </c>
      <c r="K1274" s="5" t="s">
        <v>4</v>
      </c>
      <c r="L1274" s="5" t="s">
        <v>12748</v>
      </c>
      <c r="M1274" s="15" t="s">
        <v>42</v>
      </c>
      <c r="N1274" s="15" t="s">
        <v>3438</v>
      </c>
      <c r="O1274" s="15" t="s">
        <v>483</v>
      </c>
      <c r="P1274" s="15" t="s">
        <v>483</v>
      </c>
      <c r="Q1274" s="15" t="s">
        <v>22807</v>
      </c>
      <c r="R1274" s="15" t="s">
        <v>23330</v>
      </c>
      <c r="S1274" s="15">
        <v>25467671</v>
      </c>
      <c r="T1274" s="15">
        <v>25467671</v>
      </c>
      <c r="U1274" s="15" t="s">
        <v>14811</v>
      </c>
      <c r="V1274" s="15" t="s">
        <v>13329</v>
      </c>
      <c r="W1274" s="4"/>
      <c r="X1274" s="4" t="s">
        <v>41</v>
      </c>
      <c r="Y1274" s="4" t="s">
        <v>1460</v>
      </c>
      <c r="Z1274" s="4"/>
      <c r="AB1274" s="25"/>
      <c r="AC1274" s="25"/>
      <c r="AD1274" s="25"/>
    </row>
    <row r="1275" spans="1:30" x14ac:dyDescent="0.35">
      <c r="A1275" s="15" t="s">
        <v>2985</v>
      </c>
      <c r="B1275" s="15" t="s">
        <v>2546</v>
      </c>
      <c r="D1275" s="15" t="s">
        <v>3489</v>
      </c>
      <c r="E1275" s="15" t="s">
        <v>3490</v>
      </c>
      <c r="F1275" s="15" t="s">
        <v>3115</v>
      </c>
      <c r="G1275" s="5" t="s">
        <v>15693</v>
      </c>
      <c r="H1275" s="5" t="s">
        <v>4</v>
      </c>
      <c r="I1275" s="5" t="s">
        <v>41</v>
      </c>
      <c r="J1275" s="5" t="s">
        <v>3437</v>
      </c>
      <c r="K1275" s="5" t="s">
        <v>3</v>
      </c>
      <c r="L1275" s="5" t="s">
        <v>12747</v>
      </c>
      <c r="M1275" s="15" t="s">
        <v>42</v>
      </c>
      <c r="N1275" s="15" t="s">
        <v>3438</v>
      </c>
      <c r="O1275" s="15" t="s">
        <v>3115</v>
      </c>
      <c r="P1275" s="15" t="s">
        <v>3115</v>
      </c>
      <c r="Q1275" s="15" t="s">
        <v>22807</v>
      </c>
      <c r="R1275" s="15" t="s">
        <v>21308</v>
      </c>
      <c r="S1275" s="15">
        <v>25440535</v>
      </c>
      <c r="T1275" s="15"/>
      <c r="U1275" s="15" t="s">
        <v>14812</v>
      </c>
      <c r="V1275" s="15" t="s">
        <v>23331</v>
      </c>
      <c r="W1275" s="4"/>
      <c r="X1275" s="4" t="s">
        <v>41</v>
      </c>
      <c r="Y1275" s="4" t="s">
        <v>3491</v>
      </c>
      <c r="Z1275" s="4"/>
      <c r="AB1275" s="25"/>
      <c r="AC1275" s="25"/>
      <c r="AD1275" s="25"/>
    </row>
    <row r="1276" spans="1:30" x14ac:dyDescent="0.35">
      <c r="A1276" s="15" t="s">
        <v>3359</v>
      </c>
      <c r="B1276" s="15" t="s">
        <v>3358</v>
      </c>
      <c r="D1276" s="15" t="s">
        <v>913</v>
      </c>
      <c r="E1276" s="15" t="s">
        <v>8298</v>
      </c>
      <c r="F1276" s="15" t="s">
        <v>3492</v>
      </c>
      <c r="G1276" s="5" t="s">
        <v>15693</v>
      </c>
      <c r="H1276" s="5" t="s">
        <v>4</v>
      </c>
      <c r="I1276" s="5" t="s">
        <v>41</v>
      </c>
      <c r="J1276" s="5" t="s">
        <v>3437</v>
      </c>
      <c r="K1276" s="5" t="s">
        <v>3</v>
      </c>
      <c r="L1276" s="5" t="s">
        <v>12747</v>
      </c>
      <c r="M1276" s="15" t="s">
        <v>42</v>
      </c>
      <c r="N1276" s="15" t="s">
        <v>3438</v>
      </c>
      <c r="O1276" s="15" t="s">
        <v>3115</v>
      </c>
      <c r="P1276" s="15" t="s">
        <v>3492</v>
      </c>
      <c r="Q1276" s="15" t="s">
        <v>22807</v>
      </c>
      <c r="R1276" s="15" t="s">
        <v>20059</v>
      </c>
      <c r="S1276" s="15">
        <v>87523845</v>
      </c>
      <c r="T1276" s="15"/>
      <c r="U1276" s="15" t="s">
        <v>17739</v>
      </c>
      <c r="V1276" s="15" t="s">
        <v>22021</v>
      </c>
      <c r="W1276" s="4"/>
      <c r="X1276" s="4" t="s">
        <v>41</v>
      </c>
      <c r="Y1276" s="4" t="s">
        <v>7743</v>
      </c>
      <c r="Z1276" s="4"/>
      <c r="AB1276" s="25"/>
      <c r="AC1276" s="25"/>
      <c r="AD1276" s="25"/>
    </row>
    <row r="1277" spans="1:30" x14ac:dyDescent="0.35">
      <c r="A1277" s="15" t="s">
        <v>2987</v>
      </c>
      <c r="B1277" s="15" t="s">
        <v>2521</v>
      </c>
      <c r="D1277" s="15" t="s">
        <v>2916</v>
      </c>
      <c r="E1277" s="15" t="s">
        <v>10210</v>
      </c>
      <c r="F1277" s="15" t="s">
        <v>10211</v>
      </c>
      <c r="G1277" s="5" t="s">
        <v>15693</v>
      </c>
      <c r="H1277" s="5" t="s">
        <v>4</v>
      </c>
      <c r="I1277" s="5" t="s">
        <v>41</v>
      </c>
      <c r="J1277" s="5" t="s">
        <v>3437</v>
      </c>
      <c r="K1277" s="5" t="s">
        <v>5</v>
      </c>
      <c r="L1277" s="5" t="s">
        <v>12749</v>
      </c>
      <c r="M1277" s="15" t="s">
        <v>42</v>
      </c>
      <c r="N1277" s="15" t="s">
        <v>3438</v>
      </c>
      <c r="O1277" s="15" t="s">
        <v>278</v>
      </c>
      <c r="P1277" s="15" t="s">
        <v>515</v>
      </c>
      <c r="Q1277" s="15" t="s">
        <v>22807</v>
      </c>
      <c r="R1277" s="15" t="s">
        <v>22022</v>
      </c>
      <c r="S1277" s="15">
        <v>25466131</v>
      </c>
      <c r="T1277" s="15"/>
      <c r="U1277" s="15" t="s">
        <v>20060</v>
      </c>
      <c r="V1277" s="15" t="s">
        <v>23332</v>
      </c>
      <c r="W1277" s="4"/>
      <c r="X1277" s="4" t="s">
        <v>41</v>
      </c>
      <c r="Y1277" s="4" t="s">
        <v>9306</v>
      </c>
      <c r="Z1277" s="4"/>
      <c r="AB1277" s="25"/>
      <c r="AC1277" s="25"/>
      <c r="AD1277" s="25"/>
    </row>
    <row r="1278" spans="1:30" x14ac:dyDescent="0.35">
      <c r="A1278" s="15" t="s">
        <v>3061</v>
      </c>
      <c r="B1278" s="15" t="s">
        <v>140</v>
      </c>
      <c r="D1278" s="15" t="s">
        <v>2952</v>
      </c>
      <c r="E1278" s="15" t="s">
        <v>3493</v>
      </c>
      <c r="F1278" s="15" t="s">
        <v>336</v>
      </c>
      <c r="G1278" s="5" t="s">
        <v>15693</v>
      </c>
      <c r="H1278" s="5" t="s">
        <v>4</v>
      </c>
      <c r="I1278" s="5" t="s">
        <v>41</v>
      </c>
      <c r="J1278" s="5" t="s">
        <v>3437</v>
      </c>
      <c r="K1278" s="5" t="s">
        <v>4</v>
      </c>
      <c r="L1278" s="5" t="s">
        <v>12748</v>
      </c>
      <c r="M1278" s="15" t="s">
        <v>42</v>
      </c>
      <c r="N1278" s="15" t="s">
        <v>3438</v>
      </c>
      <c r="O1278" s="15" t="s">
        <v>483</v>
      </c>
      <c r="P1278" s="15" t="s">
        <v>336</v>
      </c>
      <c r="Q1278" s="15" t="s">
        <v>22807</v>
      </c>
      <c r="R1278" s="15" t="s">
        <v>21309</v>
      </c>
      <c r="S1278" s="15">
        <v>25462786</v>
      </c>
      <c r="T1278" s="15">
        <v>25467911</v>
      </c>
      <c r="U1278" s="15" t="s">
        <v>14813</v>
      </c>
      <c r="V1278" s="15" t="s">
        <v>13330</v>
      </c>
      <c r="W1278" s="4"/>
      <c r="X1278" s="4" t="s">
        <v>41</v>
      </c>
      <c r="Y1278" s="4" t="s">
        <v>2925</v>
      </c>
      <c r="Z1278" s="4"/>
      <c r="AB1278" s="25"/>
      <c r="AC1278" s="25"/>
      <c r="AD1278" s="25"/>
    </row>
    <row r="1279" spans="1:30" x14ac:dyDescent="0.35">
      <c r="A1279" s="15" t="s">
        <v>2990</v>
      </c>
      <c r="B1279" s="15" t="s">
        <v>2542</v>
      </c>
      <c r="D1279" s="15" t="s">
        <v>955</v>
      </c>
      <c r="E1279" s="15" t="s">
        <v>10222</v>
      </c>
      <c r="F1279" s="15" t="s">
        <v>10221</v>
      </c>
      <c r="G1279" s="5" t="s">
        <v>15693</v>
      </c>
      <c r="H1279" s="5" t="s">
        <v>4</v>
      </c>
      <c r="I1279" s="5" t="s">
        <v>41</v>
      </c>
      <c r="J1279" s="5" t="s">
        <v>3437</v>
      </c>
      <c r="K1279" s="5" t="s">
        <v>4</v>
      </c>
      <c r="L1279" s="5" t="s">
        <v>12748</v>
      </c>
      <c r="M1279" s="15" t="s">
        <v>42</v>
      </c>
      <c r="N1279" s="15" t="s">
        <v>3438</v>
      </c>
      <c r="O1279" s="15" t="s">
        <v>483</v>
      </c>
      <c r="P1279" s="15" t="s">
        <v>10221</v>
      </c>
      <c r="Q1279" s="15" t="s">
        <v>22807</v>
      </c>
      <c r="R1279" s="15" t="s">
        <v>23333</v>
      </c>
      <c r="S1279" s="15">
        <v>22005570</v>
      </c>
      <c r="T1279" s="15">
        <v>22005570</v>
      </c>
      <c r="U1279" s="15" t="s">
        <v>14814</v>
      </c>
      <c r="V1279" s="15" t="s">
        <v>1968</v>
      </c>
      <c r="W1279" s="4"/>
      <c r="X1279" s="4" t="s">
        <v>41</v>
      </c>
      <c r="Y1279" s="4" t="s">
        <v>19737</v>
      </c>
      <c r="Z1279" s="4"/>
      <c r="AB1279" s="25"/>
      <c r="AC1279" s="25"/>
      <c r="AD1279" s="25"/>
    </row>
    <row r="1280" spans="1:30" x14ac:dyDescent="0.35">
      <c r="A1280" s="15" t="s">
        <v>3018</v>
      </c>
      <c r="B1280" s="15" t="s">
        <v>7098</v>
      </c>
      <c r="D1280" s="15" t="s">
        <v>2929</v>
      </c>
      <c r="E1280" s="15" t="s">
        <v>3494</v>
      </c>
      <c r="F1280" s="15" t="s">
        <v>257</v>
      </c>
      <c r="G1280" s="5" t="s">
        <v>15693</v>
      </c>
      <c r="H1280" s="5" t="s">
        <v>4</v>
      </c>
      <c r="I1280" s="5" t="s">
        <v>41</v>
      </c>
      <c r="J1280" s="5" t="s">
        <v>3437</v>
      </c>
      <c r="K1280" s="5" t="s">
        <v>7</v>
      </c>
      <c r="L1280" s="5" t="s">
        <v>12751</v>
      </c>
      <c r="M1280" s="15" t="s">
        <v>42</v>
      </c>
      <c r="N1280" s="15" t="s">
        <v>3438</v>
      </c>
      <c r="O1280" s="15" t="s">
        <v>257</v>
      </c>
      <c r="P1280" s="15" t="s">
        <v>257</v>
      </c>
      <c r="Q1280" s="15" t="s">
        <v>22807</v>
      </c>
      <c r="R1280" s="15" t="s">
        <v>21311</v>
      </c>
      <c r="S1280" s="15">
        <v>25463570</v>
      </c>
      <c r="T1280" s="15">
        <v>25443570</v>
      </c>
      <c r="U1280" s="15" t="s">
        <v>16239</v>
      </c>
      <c r="V1280" s="15" t="s">
        <v>222</v>
      </c>
      <c r="W1280" s="4"/>
      <c r="X1280" s="4" t="s">
        <v>41</v>
      </c>
      <c r="Y1280" s="4" t="s">
        <v>2326</v>
      </c>
      <c r="Z1280" s="4"/>
      <c r="AB1280" s="25"/>
      <c r="AC1280" s="25"/>
      <c r="AD1280" s="25"/>
    </row>
    <row r="1281" spans="1:30" x14ac:dyDescent="0.35">
      <c r="A1281" s="15" t="s">
        <v>3168</v>
      </c>
      <c r="B1281" s="15" t="s">
        <v>3167</v>
      </c>
      <c r="D1281" s="15" t="s">
        <v>2960</v>
      </c>
      <c r="E1281" s="15" t="s">
        <v>10204</v>
      </c>
      <c r="F1281" s="15" t="s">
        <v>10205</v>
      </c>
      <c r="G1281" s="5" t="s">
        <v>15693</v>
      </c>
      <c r="H1281" s="5" t="s">
        <v>4</v>
      </c>
      <c r="I1281" s="5" t="s">
        <v>41</v>
      </c>
      <c r="J1281" s="5" t="s">
        <v>3437</v>
      </c>
      <c r="K1281" s="5" t="s">
        <v>5</v>
      </c>
      <c r="L1281" s="5" t="s">
        <v>12749</v>
      </c>
      <c r="M1281" s="15" t="s">
        <v>42</v>
      </c>
      <c r="N1281" s="15" t="s">
        <v>3438</v>
      </c>
      <c r="O1281" s="15" t="s">
        <v>278</v>
      </c>
      <c r="P1281" s="15" t="s">
        <v>1237</v>
      </c>
      <c r="Q1281" s="15" t="s">
        <v>22807</v>
      </c>
      <c r="R1281" s="15" t="s">
        <v>10206</v>
      </c>
      <c r="S1281" s="15">
        <v>86519948</v>
      </c>
      <c r="T1281" s="15">
        <v>25467360</v>
      </c>
      <c r="U1281" s="15" t="s">
        <v>16240</v>
      </c>
      <c r="V1281" s="15" t="s">
        <v>404</v>
      </c>
      <c r="W1281" s="4"/>
      <c r="X1281" s="4" t="s">
        <v>41</v>
      </c>
      <c r="Y1281" s="4" t="s">
        <v>7429</v>
      </c>
      <c r="Z1281" s="4"/>
      <c r="AB1281" s="25"/>
      <c r="AC1281" s="25"/>
      <c r="AD1281" s="25"/>
    </row>
    <row r="1282" spans="1:30" x14ac:dyDescent="0.35">
      <c r="A1282" s="15" t="s">
        <v>2932</v>
      </c>
      <c r="B1282" s="15" t="s">
        <v>1171</v>
      </c>
      <c r="D1282" s="15" t="s">
        <v>1034</v>
      </c>
      <c r="E1282" s="15" t="s">
        <v>10207</v>
      </c>
      <c r="F1282" s="15" t="s">
        <v>10208</v>
      </c>
      <c r="G1282" s="5" t="s">
        <v>15693</v>
      </c>
      <c r="H1282" s="5" t="s">
        <v>4</v>
      </c>
      <c r="I1282" s="5" t="s">
        <v>41</v>
      </c>
      <c r="J1282" s="5" t="s">
        <v>3437</v>
      </c>
      <c r="K1282" s="5" t="s">
        <v>3</v>
      </c>
      <c r="L1282" s="5" t="s">
        <v>12747</v>
      </c>
      <c r="M1282" s="15" t="s">
        <v>42</v>
      </c>
      <c r="N1282" s="15" t="s">
        <v>3438</v>
      </c>
      <c r="O1282" s="15" t="s">
        <v>3115</v>
      </c>
      <c r="P1282" s="15" t="s">
        <v>10208</v>
      </c>
      <c r="Q1282" s="15" t="s">
        <v>22807</v>
      </c>
      <c r="R1282" s="15" t="s">
        <v>21310</v>
      </c>
      <c r="S1282" s="15">
        <v>87614292</v>
      </c>
      <c r="T1282" s="15"/>
      <c r="U1282" s="15" t="s">
        <v>14815</v>
      </c>
      <c r="V1282" s="15" t="s">
        <v>23334</v>
      </c>
      <c r="W1282" s="4"/>
      <c r="X1282" s="4" t="s">
        <v>41</v>
      </c>
      <c r="Y1282" s="4" t="s">
        <v>9298</v>
      </c>
      <c r="Z1282" s="4"/>
      <c r="AB1282" s="25"/>
      <c r="AC1282" s="25"/>
      <c r="AD1282" s="25"/>
    </row>
    <row r="1283" spans="1:30" x14ac:dyDescent="0.35">
      <c r="A1283" s="15" t="s">
        <v>10134</v>
      </c>
      <c r="B1283" s="15" t="s">
        <v>2705</v>
      </c>
      <c r="D1283" s="15" t="s">
        <v>1006</v>
      </c>
      <c r="E1283" s="15" t="s">
        <v>3495</v>
      </c>
      <c r="F1283" s="15" t="s">
        <v>3496</v>
      </c>
      <c r="G1283" s="5" t="s">
        <v>15693</v>
      </c>
      <c r="H1283" s="5" t="s">
        <v>4</v>
      </c>
      <c r="I1283" s="5" t="s">
        <v>41</v>
      </c>
      <c r="J1283" s="5" t="s">
        <v>3437</v>
      </c>
      <c r="K1283" s="5" t="s">
        <v>6</v>
      </c>
      <c r="L1283" s="5" t="s">
        <v>12750</v>
      </c>
      <c r="M1283" s="15" t="s">
        <v>42</v>
      </c>
      <c r="N1283" s="15" t="s">
        <v>3438</v>
      </c>
      <c r="O1283" s="15" t="s">
        <v>242</v>
      </c>
      <c r="P1283" s="15" t="s">
        <v>242</v>
      </c>
      <c r="Q1283" s="15" t="s">
        <v>22807</v>
      </c>
      <c r="R1283" s="15" t="s">
        <v>18768</v>
      </c>
      <c r="S1283" s="15">
        <v>25440943</v>
      </c>
      <c r="T1283" s="15">
        <v>25441671</v>
      </c>
      <c r="U1283" s="15" t="s">
        <v>14816</v>
      </c>
      <c r="V1283" s="15" t="s">
        <v>537</v>
      </c>
      <c r="W1283" s="4"/>
      <c r="X1283" s="4" t="s">
        <v>41</v>
      </c>
      <c r="Y1283" s="4" t="s">
        <v>1140</v>
      </c>
      <c r="Z1283" s="4"/>
      <c r="AB1283" s="25"/>
      <c r="AC1283" s="25"/>
      <c r="AD1283" s="25"/>
    </row>
    <row r="1284" spans="1:30" x14ac:dyDescent="0.35">
      <c r="A1284" s="15" t="s">
        <v>3373</v>
      </c>
      <c r="B1284" s="15" t="s">
        <v>408</v>
      </c>
      <c r="D1284" s="15" t="s">
        <v>2456</v>
      </c>
      <c r="E1284" s="15" t="s">
        <v>3497</v>
      </c>
      <c r="F1284" s="15" t="s">
        <v>3498</v>
      </c>
      <c r="G1284" s="5" t="s">
        <v>15693</v>
      </c>
      <c r="H1284" s="5" t="s">
        <v>4</v>
      </c>
      <c r="I1284" s="5" t="s">
        <v>41</v>
      </c>
      <c r="J1284" s="5" t="s">
        <v>3437</v>
      </c>
      <c r="K1284" s="5" t="s">
        <v>2</v>
      </c>
      <c r="L1284" s="5" t="s">
        <v>12746</v>
      </c>
      <c r="M1284" s="15" t="s">
        <v>42</v>
      </c>
      <c r="N1284" s="15" t="s">
        <v>3438</v>
      </c>
      <c r="O1284" s="15" t="s">
        <v>1109</v>
      </c>
      <c r="P1284" s="15" t="s">
        <v>1109</v>
      </c>
      <c r="Q1284" s="15" t="s">
        <v>22807</v>
      </c>
      <c r="R1284" s="15" t="s">
        <v>22023</v>
      </c>
      <c r="S1284" s="15">
        <v>89398954</v>
      </c>
      <c r="T1284" s="15">
        <v>25466076</v>
      </c>
      <c r="U1284" s="15" t="s">
        <v>17741</v>
      </c>
      <c r="V1284" s="15" t="s">
        <v>3499</v>
      </c>
      <c r="W1284" s="4"/>
      <c r="X1284" s="4" t="s">
        <v>41</v>
      </c>
      <c r="Y1284" s="4" t="s">
        <v>1304</v>
      </c>
      <c r="Z1284" s="4" t="s">
        <v>41</v>
      </c>
      <c r="AA1284" s="4" t="s">
        <v>647</v>
      </c>
      <c r="AB1284" s="25" t="s">
        <v>21118</v>
      </c>
      <c r="AC1284" s="25"/>
      <c r="AD1284" s="25"/>
    </row>
    <row r="1285" spans="1:30" x14ac:dyDescent="0.35">
      <c r="A1285" s="15" t="s">
        <v>3380</v>
      </c>
      <c r="B1285" s="15" t="s">
        <v>2563</v>
      </c>
      <c r="D1285" s="15" t="s">
        <v>2933</v>
      </c>
      <c r="E1285" s="15" t="s">
        <v>3500</v>
      </c>
      <c r="F1285" s="15" t="s">
        <v>1352</v>
      </c>
      <c r="G1285" s="5" t="s">
        <v>15693</v>
      </c>
      <c r="H1285" s="5" t="s">
        <v>4</v>
      </c>
      <c r="I1285" s="5" t="s">
        <v>41</v>
      </c>
      <c r="J1285" s="5" t="s">
        <v>3437</v>
      </c>
      <c r="K1285" s="5" t="s">
        <v>3</v>
      </c>
      <c r="L1285" s="5" t="s">
        <v>12747</v>
      </c>
      <c r="M1285" s="15" t="s">
        <v>42</v>
      </c>
      <c r="N1285" s="15" t="s">
        <v>3438</v>
      </c>
      <c r="O1285" s="15" t="s">
        <v>3115</v>
      </c>
      <c r="P1285" s="15" t="s">
        <v>1352</v>
      </c>
      <c r="Q1285" s="15" t="s">
        <v>22807</v>
      </c>
      <c r="R1285" s="15" t="s">
        <v>23335</v>
      </c>
      <c r="S1285" s="15">
        <v>72679581</v>
      </c>
      <c r="T1285" s="15"/>
      <c r="U1285" s="15" t="s">
        <v>20061</v>
      </c>
      <c r="V1285" s="15" t="s">
        <v>3501</v>
      </c>
      <c r="W1285" s="4"/>
      <c r="X1285" s="4" t="s">
        <v>41</v>
      </c>
      <c r="Y1285" s="4" t="s">
        <v>3502</v>
      </c>
      <c r="Z1285" s="4"/>
      <c r="AB1285" s="25"/>
      <c r="AC1285" s="25"/>
      <c r="AD1285" s="25"/>
    </row>
    <row r="1286" spans="1:30" x14ac:dyDescent="0.35">
      <c r="A1286" s="15" t="s">
        <v>10136</v>
      </c>
      <c r="B1286" s="15" t="s">
        <v>8756</v>
      </c>
      <c r="D1286" s="15" t="s">
        <v>3503</v>
      </c>
      <c r="E1286" s="15" t="s">
        <v>3504</v>
      </c>
      <c r="F1286" s="15" t="s">
        <v>3505</v>
      </c>
      <c r="G1286" s="5" t="s">
        <v>15693</v>
      </c>
      <c r="H1286" s="5" t="s">
        <v>4</v>
      </c>
      <c r="I1286" s="5" t="s">
        <v>41</v>
      </c>
      <c r="J1286" s="5" t="s">
        <v>3437</v>
      </c>
      <c r="K1286" s="5" t="s">
        <v>7</v>
      </c>
      <c r="L1286" s="5" t="s">
        <v>12751</v>
      </c>
      <c r="M1286" s="15" t="s">
        <v>42</v>
      </c>
      <c r="N1286" s="15" t="s">
        <v>3438</v>
      </c>
      <c r="O1286" s="15" t="s">
        <v>257</v>
      </c>
      <c r="P1286" s="15" t="s">
        <v>3505</v>
      </c>
      <c r="Q1286" s="15" t="s">
        <v>22807</v>
      </c>
      <c r="R1286" s="15" t="s">
        <v>23336</v>
      </c>
      <c r="S1286" s="15">
        <v>25463501</v>
      </c>
      <c r="T1286" s="15">
        <v>25463501</v>
      </c>
      <c r="U1286" s="15" t="s">
        <v>16241</v>
      </c>
      <c r="V1286" s="15" t="s">
        <v>23337</v>
      </c>
      <c r="W1286" s="4"/>
      <c r="X1286" s="4" t="s">
        <v>41</v>
      </c>
      <c r="Y1286" s="4" t="s">
        <v>3506</v>
      </c>
      <c r="Z1286" s="4"/>
      <c r="AB1286" s="25"/>
      <c r="AC1286" s="25"/>
      <c r="AD1286" s="25"/>
    </row>
    <row r="1287" spans="1:30" x14ac:dyDescent="0.35">
      <c r="A1287" s="15" t="s">
        <v>10137</v>
      </c>
      <c r="B1287" s="15" t="s">
        <v>1155</v>
      </c>
      <c r="D1287" s="15" t="s">
        <v>3507</v>
      </c>
      <c r="E1287" s="15" t="s">
        <v>3508</v>
      </c>
      <c r="F1287" s="15" t="s">
        <v>3509</v>
      </c>
      <c r="G1287" s="5" t="s">
        <v>15693</v>
      </c>
      <c r="H1287" s="5" t="s">
        <v>4</v>
      </c>
      <c r="I1287" s="5" t="s">
        <v>41</v>
      </c>
      <c r="J1287" s="5" t="s">
        <v>3437</v>
      </c>
      <c r="K1287" s="5" t="s">
        <v>4</v>
      </c>
      <c r="L1287" s="5" t="s">
        <v>12748</v>
      </c>
      <c r="M1287" s="15" t="s">
        <v>42</v>
      </c>
      <c r="N1287" s="15" t="s">
        <v>3438</v>
      </c>
      <c r="O1287" s="15" t="s">
        <v>483</v>
      </c>
      <c r="P1287" s="15" t="s">
        <v>3509</v>
      </c>
      <c r="Q1287" s="15" t="s">
        <v>22807</v>
      </c>
      <c r="R1287" s="15" t="s">
        <v>22024</v>
      </c>
      <c r="S1287" s="15">
        <v>88720583</v>
      </c>
      <c r="T1287" s="15"/>
      <c r="U1287" s="15" t="s">
        <v>19420</v>
      </c>
      <c r="V1287" s="15" t="s">
        <v>10300</v>
      </c>
      <c r="W1287" s="4"/>
      <c r="X1287" s="4" t="s">
        <v>41</v>
      </c>
      <c r="Y1287" s="4" t="s">
        <v>3510</v>
      </c>
      <c r="Z1287" s="4"/>
      <c r="AB1287" s="25"/>
      <c r="AC1287" s="25"/>
      <c r="AD1287" s="25"/>
    </row>
    <row r="1288" spans="1:30" x14ac:dyDescent="0.35">
      <c r="A1288" s="15" t="s">
        <v>2752</v>
      </c>
      <c r="B1288" s="15" t="s">
        <v>252</v>
      </c>
      <c r="D1288" s="15" t="s">
        <v>7120</v>
      </c>
      <c r="E1288" s="15" t="s">
        <v>10303</v>
      </c>
      <c r="F1288" s="15" t="s">
        <v>550</v>
      </c>
      <c r="G1288" s="5" t="s">
        <v>15693</v>
      </c>
      <c r="H1288" s="5" t="s">
        <v>4</v>
      </c>
      <c r="I1288" s="5" t="s">
        <v>41</v>
      </c>
      <c r="J1288" s="5" t="s">
        <v>3437</v>
      </c>
      <c r="K1288" s="5" t="s">
        <v>4</v>
      </c>
      <c r="L1288" s="5" t="s">
        <v>12748</v>
      </c>
      <c r="M1288" s="15" t="s">
        <v>42</v>
      </c>
      <c r="N1288" s="15" t="s">
        <v>3438</v>
      </c>
      <c r="O1288" s="15" t="s">
        <v>483</v>
      </c>
      <c r="P1288" s="15" t="s">
        <v>550</v>
      </c>
      <c r="Q1288" s="15" t="s">
        <v>22807</v>
      </c>
      <c r="R1288" s="15" t="s">
        <v>20062</v>
      </c>
      <c r="S1288" s="15">
        <v>25461483</v>
      </c>
      <c r="T1288" s="15"/>
      <c r="U1288" s="15" t="s">
        <v>19421</v>
      </c>
      <c r="V1288" s="15" t="s">
        <v>7235</v>
      </c>
      <c r="W1288" s="4"/>
      <c r="X1288" s="4"/>
      <c r="Y1288" s="4"/>
      <c r="Z1288" s="4"/>
      <c r="AB1288" s="25"/>
      <c r="AC1288" s="25"/>
      <c r="AD1288" s="25"/>
    </row>
    <row r="1289" spans="1:30" x14ac:dyDescent="0.35">
      <c r="A1289" s="15" t="s">
        <v>2997</v>
      </c>
      <c r="B1289" s="15" t="s">
        <v>2996</v>
      </c>
      <c r="D1289" s="15" t="s">
        <v>3511</v>
      </c>
      <c r="E1289" s="15" t="s">
        <v>3512</v>
      </c>
      <c r="F1289" s="15" t="s">
        <v>278</v>
      </c>
      <c r="G1289" s="5" t="s">
        <v>15693</v>
      </c>
      <c r="H1289" s="5" t="s">
        <v>4</v>
      </c>
      <c r="I1289" s="5" t="s">
        <v>41</v>
      </c>
      <c r="J1289" s="5" t="s">
        <v>3437</v>
      </c>
      <c r="K1289" s="5" t="s">
        <v>5</v>
      </c>
      <c r="L1289" s="5" t="s">
        <v>12749</v>
      </c>
      <c r="M1289" s="15" t="s">
        <v>42</v>
      </c>
      <c r="N1289" s="15" t="s">
        <v>3438</v>
      </c>
      <c r="O1289" s="15" t="s">
        <v>278</v>
      </c>
      <c r="P1289" s="15" t="s">
        <v>278</v>
      </c>
      <c r="Q1289" s="15" t="s">
        <v>22807</v>
      </c>
      <c r="R1289" s="15" t="s">
        <v>13328</v>
      </c>
      <c r="S1289" s="15">
        <v>25466129</v>
      </c>
      <c r="T1289" s="15">
        <v>25464748</v>
      </c>
      <c r="U1289" s="15" t="s">
        <v>20063</v>
      </c>
      <c r="V1289" s="15" t="s">
        <v>22950</v>
      </c>
      <c r="W1289" s="4"/>
      <c r="X1289" s="4" t="s">
        <v>41</v>
      </c>
      <c r="Y1289" s="4" t="s">
        <v>2946</v>
      </c>
      <c r="Z1289" s="4"/>
      <c r="AB1289" s="25"/>
      <c r="AC1289" s="25"/>
      <c r="AD1289" s="25"/>
    </row>
    <row r="1290" spans="1:30" x14ac:dyDescent="0.35">
      <c r="A1290" s="15" t="s">
        <v>3228</v>
      </c>
      <c r="B1290" s="15" t="s">
        <v>3227</v>
      </c>
      <c r="D1290" s="15" t="s">
        <v>2978</v>
      </c>
      <c r="E1290" s="15" t="s">
        <v>3513</v>
      </c>
      <c r="F1290" s="15" t="s">
        <v>3514</v>
      </c>
      <c r="G1290" s="5" t="s">
        <v>249</v>
      </c>
      <c r="H1290" s="5" t="s">
        <v>2</v>
      </c>
      <c r="I1290" s="5" t="s">
        <v>72</v>
      </c>
      <c r="J1290" s="5" t="s">
        <v>2</v>
      </c>
      <c r="K1290" s="5" t="s">
        <v>2</v>
      </c>
      <c r="L1290" s="5" t="s">
        <v>12864</v>
      </c>
      <c r="M1290" s="15" t="s">
        <v>249</v>
      </c>
      <c r="N1290" s="15" t="s">
        <v>249</v>
      </c>
      <c r="O1290" s="15" t="s">
        <v>22025</v>
      </c>
      <c r="P1290" s="15" t="s">
        <v>79</v>
      </c>
      <c r="Q1290" s="15" t="s">
        <v>22807</v>
      </c>
      <c r="R1290" s="15" t="s">
        <v>7035</v>
      </c>
      <c r="S1290" s="15">
        <v>25519049</v>
      </c>
      <c r="T1290" s="15">
        <v>25519049</v>
      </c>
      <c r="U1290" s="15" t="s">
        <v>23338</v>
      </c>
      <c r="V1290" s="15" t="s">
        <v>10191</v>
      </c>
      <c r="W1290" s="4"/>
      <c r="X1290" s="4" t="s">
        <v>41</v>
      </c>
      <c r="Y1290" s="4" t="s">
        <v>1330</v>
      </c>
      <c r="Z1290" s="4"/>
      <c r="AB1290" s="25"/>
      <c r="AC1290" s="25"/>
      <c r="AD1290" s="25"/>
    </row>
    <row r="1291" spans="1:30" x14ac:dyDescent="0.35">
      <c r="A1291" s="15" t="s">
        <v>10140</v>
      </c>
      <c r="B1291" s="15" t="s">
        <v>10141</v>
      </c>
      <c r="D1291" s="15" t="s">
        <v>2737</v>
      </c>
      <c r="E1291" s="15" t="s">
        <v>3515</v>
      </c>
      <c r="F1291" s="15" t="s">
        <v>3516</v>
      </c>
      <c r="G1291" s="5" t="s">
        <v>249</v>
      </c>
      <c r="H1291" s="5" t="s">
        <v>2</v>
      </c>
      <c r="I1291" s="5" t="s">
        <v>72</v>
      </c>
      <c r="J1291" s="5" t="s">
        <v>2</v>
      </c>
      <c r="K1291" s="5" t="s">
        <v>3</v>
      </c>
      <c r="L1291" s="5" t="s">
        <v>12865</v>
      </c>
      <c r="M1291" s="15" t="s">
        <v>249</v>
      </c>
      <c r="N1291" s="15" t="s">
        <v>249</v>
      </c>
      <c r="O1291" s="15" t="s">
        <v>22026</v>
      </c>
      <c r="P1291" s="15" t="s">
        <v>2837</v>
      </c>
      <c r="Q1291" s="15" t="s">
        <v>22807</v>
      </c>
      <c r="R1291" s="15" t="s">
        <v>22027</v>
      </c>
      <c r="S1291" s="15">
        <v>25510565</v>
      </c>
      <c r="T1291" s="15">
        <v>25510565</v>
      </c>
      <c r="U1291" s="15" t="s">
        <v>16242</v>
      </c>
      <c r="V1291" s="15" t="s">
        <v>23339</v>
      </c>
      <c r="W1291" s="4"/>
      <c r="X1291" s="4" t="s">
        <v>41</v>
      </c>
      <c r="Y1291" s="4" t="s">
        <v>1355</v>
      </c>
      <c r="Z1291" s="4"/>
      <c r="AB1291" s="25"/>
      <c r="AC1291" s="25"/>
      <c r="AD1291" s="25"/>
    </row>
    <row r="1292" spans="1:30" x14ac:dyDescent="0.35">
      <c r="A1292" s="15" t="s">
        <v>3056</v>
      </c>
      <c r="B1292" s="15" t="s">
        <v>2360</v>
      </c>
      <c r="D1292" s="15" t="s">
        <v>3517</v>
      </c>
      <c r="E1292" s="15" t="s">
        <v>3518</v>
      </c>
      <c r="F1292" s="15" t="s">
        <v>3519</v>
      </c>
      <c r="G1292" s="5" t="s">
        <v>249</v>
      </c>
      <c r="H1292" s="5" t="s">
        <v>2</v>
      </c>
      <c r="I1292" s="5" t="s">
        <v>72</v>
      </c>
      <c r="J1292" s="5" t="s">
        <v>2</v>
      </c>
      <c r="K1292" s="5" t="s">
        <v>3</v>
      </c>
      <c r="L1292" s="5" t="s">
        <v>12865</v>
      </c>
      <c r="M1292" s="15" t="s">
        <v>249</v>
      </c>
      <c r="N1292" s="15" t="s">
        <v>249</v>
      </c>
      <c r="O1292" s="15" t="s">
        <v>22026</v>
      </c>
      <c r="P1292" s="15" t="s">
        <v>426</v>
      </c>
      <c r="Q1292" s="15" t="s">
        <v>22807</v>
      </c>
      <c r="R1292" s="15" t="s">
        <v>3707</v>
      </c>
      <c r="S1292" s="15">
        <v>25527420</v>
      </c>
      <c r="T1292" s="15">
        <v>25527420</v>
      </c>
      <c r="U1292" s="15" t="s">
        <v>16243</v>
      </c>
      <c r="V1292" s="15" t="s">
        <v>23340</v>
      </c>
      <c r="W1292" s="4"/>
      <c r="X1292" s="4" t="s">
        <v>41</v>
      </c>
      <c r="Y1292" s="4" t="s">
        <v>1334</v>
      </c>
      <c r="Z1292" s="4"/>
      <c r="AB1292" s="25"/>
      <c r="AC1292" s="25"/>
      <c r="AD1292" s="25"/>
    </row>
    <row r="1293" spans="1:30" x14ac:dyDescent="0.35">
      <c r="A1293" s="15" t="s">
        <v>2853</v>
      </c>
      <c r="B1293" s="15" t="s">
        <v>2024</v>
      </c>
      <c r="D1293" s="15" t="s">
        <v>3021</v>
      </c>
      <c r="E1293" s="15" t="s">
        <v>3520</v>
      </c>
      <c r="F1293" s="15" t="s">
        <v>79</v>
      </c>
      <c r="G1293" s="5" t="s">
        <v>249</v>
      </c>
      <c r="H1293" s="5" t="s">
        <v>2</v>
      </c>
      <c r="I1293" s="5" t="s">
        <v>72</v>
      </c>
      <c r="J1293" s="5" t="s">
        <v>2</v>
      </c>
      <c r="K1293" s="5" t="s">
        <v>2</v>
      </c>
      <c r="L1293" s="5" t="s">
        <v>12864</v>
      </c>
      <c r="M1293" s="15" t="s">
        <v>249</v>
      </c>
      <c r="N1293" s="15" t="s">
        <v>249</v>
      </c>
      <c r="O1293" s="15" t="s">
        <v>22025</v>
      </c>
      <c r="P1293" s="15" t="s">
        <v>79</v>
      </c>
      <c r="Q1293" s="15" t="s">
        <v>22807</v>
      </c>
      <c r="R1293" s="15" t="s">
        <v>17765</v>
      </c>
      <c r="S1293" s="15">
        <v>25510665</v>
      </c>
      <c r="T1293" s="15">
        <v>25510665</v>
      </c>
      <c r="U1293" s="15" t="s">
        <v>23341</v>
      </c>
      <c r="V1293" s="15" t="s">
        <v>14817</v>
      </c>
      <c r="W1293" s="4"/>
      <c r="X1293" s="4" t="s">
        <v>41</v>
      </c>
      <c r="Y1293" s="4" t="s">
        <v>1349</v>
      </c>
      <c r="Z1293" s="4" t="s">
        <v>41</v>
      </c>
      <c r="AA1293" s="4" t="s">
        <v>8634</v>
      </c>
      <c r="AB1293" s="25"/>
      <c r="AC1293" s="25"/>
      <c r="AD1293" s="25"/>
    </row>
    <row r="1294" spans="1:30" x14ac:dyDescent="0.35">
      <c r="A1294" s="15" t="s">
        <v>10142</v>
      </c>
      <c r="B1294" s="15" t="s">
        <v>8776</v>
      </c>
      <c r="D1294" s="15" t="s">
        <v>2805</v>
      </c>
      <c r="E1294" s="15" t="s">
        <v>3521</v>
      </c>
      <c r="F1294" s="15" t="s">
        <v>707</v>
      </c>
      <c r="G1294" s="5" t="s">
        <v>249</v>
      </c>
      <c r="H1294" s="5" t="s">
        <v>2</v>
      </c>
      <c r="I1294" s="5" t="s">
        <v>72</v>
      </c>
      <c r="J1294" s="5" t="s">
        <v>2</v>
      </c>
      <c r="K1294" s="5" t="s">
        <v>4</v>
      </c>
      <c r="L1294" s="5" t="s">
        <v>12866</v>
      </c>
      <c r="M1294" s="15" t="s">
        <v>249</v>
      </c>
      <c r="N1294" s="15" t="s">
        <v>249</v>
      </c>
      <c r="O1294" s="15" t="s">
        <v>21769</v>
      </c>
      <c r="P1294" s="15" t="s">
        <v>707</v>
      </c>
      <c r="Q1294" s="15" t="s">
        <v>22807</v>
      </c>
      <c r="R1294" s="15" t="s">
        <v>6691</v>
      </c>
      <c r="S1294" s="15">
        <v>25523565</v>
      </c>
      <c r="T1294" s="15">
        <v>25523565</v>
      </c>
      <c r="U1294" s="15" t="s">
        <v>16244</v>
      </c>
      <c r="V1294" s="15" t="s">
        <v>3522</v>
      </c>
      <c r="W1294" s="4"/>
      <c r="X1294" s="4" t="s">
        <v>41</v>
      </c>
      <c r="Y1294" s="4" t="s">
        <v>1356</v>
      </c>
      <c r="Z1294" s="4"/>
      <c r="AB1294" s="25"/>
      <c r="AC1294" s="25"/>
      <c r="AD1294" s="25"/>
    </row>
    <row r="1295" spans="1:30" x14ac:dyDescent="0.35">
      <c r="A1295" s="15" t="s">
        <v>3288</v>
      </c>
      <c r="B1295" s="15" t="s">
        <v>3287</v>
      </c>
      <c r="D1295" s="15" t="s">
        <v>3523</v>
      </c>
      <c r="E1295" s="15" t="s">
        <v>3524</v>
      </c>
      <c r="F1295" s="15" t="s">
        <v>14394</v>
      </c>
      <c r="G1295" s="5" t="s">
        <v>249</v>
      </c>
      <c r="H1295" s="5" t="s">
        <v>2</v>
      </c>
      <c r="I1295" s="5" t="s">
        <v>72</v>
      </c>
      <c r="J1295" s="5" t="s">
        <v>2</v>
      </c>
      <c r="K1295" s="5" t="s">
        <v>2</v>
      </c>
      <c r="L1295" s="5" t="s">
        <v>12864</v>
      </c>
      <c r="M1295" s="15" t="s">
        <v>249</v>
      </c>
      <c r="N1295" s="15" t="s">
        <v>249</v>
      </c>
      <c r="O1295" s="15" t="s">
        <v>22025</v>
      </c>
      <c r="P1295" s="15" t="s">
        <v>79</v>
      </c>
      <c r="Q1295" s="15" t="s">
        <v>22807</v>
      </c>
      <c r="R1295" s="15" t="s">
        <v>17742</v>
      </c>
      <c r="S1295" s="15">
        <v>25520428</v>
      </c>
      <c r="T1295" s="15">
        <v>25520428</v>
      </c>
      <c r="U1295" s="15" t="s">
        <v>16245</v>
      </c>
      <c r="V1295" s="15" t="s">
        <v>23342</v>
      </c>
      <c r="W1295" s="4"/>
      <c r="X1295" s="4" t="s">
        <v>41</v>
      </c>
      <c r="Y1295" s="4" t="s">
        <v>1350</v>
      </c>
      <c r="Z1295" s="4"/>
      <c r="AB1295" s="25"/>
      <c r="AC1295" s="25"/>
      <c r="AD1295" s="25"/>
    </row>
    <row r="1296" spans="1:30" x14ac:dyDescent="0.35">
      <c r="A1296" s="15" t="s">
        <v>10145</v>
      </c>
      <c r="B1296" s="15" t="s">
        <v>10146</v>
      </c>
      <c r="D1296" s="15" t="s">
        <v>2941</v>
      </c>
      <c r="E1296" s="15" t="s">
        <v>3525</v>
      </c>
      <c r="F1296" s="15" t="s">
        <v>3526</v>
      </c>
      <c r="G1296" s="5" t="s">
        <v>249</v>
      </c>
      <c r="H1296" s="5" t="s">
        <v>2</v>
      </c>
      <c r="I1296" s="5" t="s">
        <v>72</v>
      </c>
      <c r="J1296" s="5" t="s">
        <v>2</v>
      </c>
      <c r="K1296" s="5" t="s">
        <v>4</v>
      </c>
      <c r="L1296" s="5" t="s">
        <v>12866</v>
      </c>
      <c r="M1296" s="15" t="s">
        <v>249</v>
      </c>
      <c r="N1296" s="15" t="s">
        <v>249</v>
      </c>
      <c r="O1296" s="15" t="s">
        <v>21769</v>
      </c>
      <c r="P1296" s="15" t="s">
        <v>371</v>
      </c>
      <c r="Q1296" s="15" t="s">
        <v>22807</v>
      </c>
      <c r="R1296" s="15" t="s">
        <v>16246</v>
      </c>
      <c r="S1296" s="15">
        <v>25914272</v>
      </c>
      <c r="T1296" s="15"/>
      <c r="U1296" s="15" t="s">
        <v>16247</v>
      </c>
      <c r="V1296" s="15" t="s">
        <v>23343</v>
      </c>
      <c r="W1296" s="4"/>
      <c r="X1296" s="4" t="s">
        <v>41</v>
      </c>
      <c r="Y1296" s="4" t="s">
        <v>1003</v>
      </c>
      <c r="Z1296" s="4"/>
      <c r="AB1296" s="25"/>
      <c r="AC1296" s="25"/>
      <c r="AD1296" s="25" t="s">
        <v>21118</v>
      </c>
    </row>
    <row r="1297" spans="1:30" x14ac:dyDescent="0.35">
      <c r="A1297" s="15" t="s">
        <v>8277</v>
      </c>
      <c r="B1297" s="15" t="s">
        <v>8278</v>
      </c>
      <c r="D1297" s="15" t="s">
        <v>2934</v>
      </c>
      <c r="E1297" s="15" t="s">
        <v>10239</v>
      </c>
      <c r="F1297" s="15" t="s">
        <v>2002</v>
      </c>
      <c r="G1297" s="5" t="s">
        <v>249</v>
      </c>
      <c r="H1297" s="5" t="s">
        <v>2</v>
      </c>
      <c r="I1297" s="5" t="s">
        <v>72</v>
      </c>
      <c r="J1297" s="5" t="s">
        <v>2</v>
      </c>
      <c r="K1297" s="5" t="s">
        <v>2</v>
      </c>
      <c r="L1297" s="5" t="s">
        <v>12864</v>
      </c>
      <c r="M1297" s="15" t="s">
        <v>249</v>
      </c>
      <c r="N1297" s="15" t="s">
        <v>249</v>
      </c>
      <c r="O1297" s="15" t="s">
        <v>22025</v>
      </c>
      <c r="P1297" s="15" t="s">
        <v>2565</v>
      </c>
      <c r="Q1297" s="15" t="s">
        <v>22807</v>
      </c>
      <c r="R1297" s="15" t="s">
        <v>1720</v>
      </c>
      <c r="S1297" s="15">
        <v>25510442</v>
      </c>
      <c r="T1297" s="15">
        <v>25510442</v>
      </c>
      <c r="U1297" s="15" t="s">
        <v>16248</v>
      </c>
      <c r="V1297" s="15" t="s">
        <v>23344</v>
      </c>
      <c r="W1297" s="4"/>
      <c r="X1297" s="4"/>
      <c r="Y1297" s="4"/>
      <c r="Z1297" s="4"/>
      <c r="AB1297" s="25"/>
      <c r="AC1297" s="25"/>
      <c r="AD1297" s="25"/>
    </row>
    <row r="1298" spans="1:30" x14ac:dyDescent="0.35">
      <c r="A1298" s="15" t="s">
        <v>2750</v>
      </c>
      <c r="B1298" s="15" t="s">
        <v>2749</v>
      </c>
      <c r="D1298" s="15" t="s">
        <v>2917</v>
      </c>
      <c r="E1298" s="15" t="s">
        <v>10246</v>
      </c>
      <c r="F1298" s="15" t="s">
        <v>3527</v>
      </c>
      <c r="G1298" s="5" t="s">
        <v>249</v>
      </c>
      <c r="H1298" s="5" t="s">
        <v>2</v>
      </c>
      <c r="I1298" s="5" t="s">
        <v>72</v>
      </c>
      <c r="J1298" s="5" t="s">
        <v>2</v>
      </c>
      <c r="K1298" s="5" t="s">
        <v>2</v>
      </c>
      <c r="L1298" s="5" t="s">
        <v>12864</v>
      </c>
      <c r="M1298" s="15" t="s">
        <v>249</v>
      </c>
      <c r="N1298" s="15" t="s">
        <v>249</v>
      </c>
      <c r="O1298" s="15" t="s">
        <v>22025</v>
      </c>
      <c r="P1298" s="15" t="s">
        <v>2565</v>
      </c>
      <c r="Q1298" s="15" t="s">
        <v>22807</v>
      </c>
      <c r="R1298" s="15" t="s">
        <v>11681</v>
      </c>
      <c r="S1298" s="15">
        <v>25524742</v>
      </c>
      <c r="T1298" s="15">
        <v>25524742</v>
      </c>
      <c r="U1298" s="15" t="s">
        <v>16249</v>
      </c>
      <c r="V1298" s="15" t="s">
        <v>14818</v>
      </c>
      <c r="W1298" s="4"/>
      <c r="X1298" s="4"/>
      <c r="Y1298" s="4"/>
      <c r="Z1298" s="4"/>
      <c r="AB1298" s="25" t="s">
        <v>21118</v>
      </c>
      <c r="AC1298" s="25"/>
      <c r="AD1298" s="25"/>
    </row>
    <row r="1299" spans="1:30" x14ac:dyDescent="0.35">
      <c r="A1299" s="15" t="s">
        <v>3274</v>
      </c>
      <c r="B1299" s="15" t="s">
        <v>3273</v>
      </c>
      <c r="D1299" s="15" t="s">
        <v>3528</v>
      </c>
      <c r="E1299" s="15" t="s">
        <v>3529</v>
      </c>
      <c r="F1299" s="15" t="s">
        <v>3530</v>
      </c>
      <c r="G1299" s="5" t="s">
        <v>249</v>
      </c>
      <c r="H1299" s="5" t="s">
        <v>8</v>
      </c>
      <c r="I1299" s="5" t="s">
        <v>72</v>
      </c>
      <c r="J1299" s="5" t="s">
        <v>2</v>
      </c>
      <c r="K1299" s="5" t="s">
        <v>16</v>
      </c>
      <c r="L1299" s="5" t="s">
        <v>12874</v>
      </c>
      <c r="M1299" s="15" t="s">
        <v>249</v>
      </c>
      <c r="N1299" s="15" t="s">
        <v>249</v>
      </c>
      <c r="O1299" s="15" t="s">
        <v>3531</v>
      </c>
      <c r="P1299" s="15" t="s">
        <v>3532</v>
      </c>
      <c r="Q1299" s="15" t="s">
        <v>22807</v>
      </c>
      <c r="R1299" s="15" t="s">
        <v>21312</v>
      </c>
      <c r="S1299" s="15">
        <v>25734285</v>
      </c>
      <c r="T1299" s="15">
        <v>25734285</v>
      </c>
      <c r="U1299" s="15" t="s">
        <v>16250</v>
      </c>
      <c r="V1299" s="15" t="s">
        <v>10214</v>
      </c>
      <c r="W1299" s="4"/>
      <c r="X1299" s="4" t="s">
        <v>41</v>
      </c>
      <c r="Y1299" s="4" t="s">
        <v>2954</v>
      </c>
      <c r="Z1299" s="4"/>
      <c r="AB1299" s="25"/>
      <c r="AC1299" s="25"/>
      <c r="AD1299" s="25"/>
    </row>
    <row r="1300" spans="1:30" x14ac:dyDescent="0.35">
      <c r="A1300" s="15" t="s">
        <v>7346</v>
      </c>
      <c r="B1300" s="15" t="s">
        <v>3276</v>
      </c>
      <c r="D1300" s="15" t="s">
        <v>3534</v>
      </c>
      <c r="E1300" s="15" t="s">
        <v>3535</v>
      </c>
      <c r="F1300" s="15" t="s">
        <v>3536</v>
      </c>
      <c r="G1300" s="5" t="s">
        <v>249</v>
      </c>
      <c r="H1300" s="5" t="s">
        <v>3</v>
      </c>
      <c r="I1300" s="5" t="s">
        <v>72</v>
      </c>
      <c r="J1300" s="5" t="s">
        <v>2</v>
      </c>
      <c r="K1300" s="5" t="s">
        <v>5</v>
      </c>
      <c r="L1300" s="5" t="s">
        <v>12867</v>
      </c>
      <c r="M1300" s="15" t="s">
        <v>249</v>
      </c>
      <c r="N1300" s="15" t="s">
        <v>249</v>
      </c>
      <c r="O1300" s="15" t="s">
        <v>3537</v>
      </c>
      <c r="P1300" s="15" t="s">
        <v>3538</v>
      </c>
      <c r="Q1300" s="15" t="s">
        <v>22807</v>
      </c>
      <c r="R1300" s="15" t="s">
        <v>12594</v>
      </c>
      <c r="S1300" s="15">
        <v>25374939</v>
      </c>
      <c r="T1300" s="15">
        <v>25374939</v>
      </c>
      <c r="U1300" s="15" t="s">
        <v>16251</v>
      </c>
      <c r="V1300" s="15" t="s">
        <v>23345</v>
      </c>
      <c r="W1300" s="4"/>
      <c r="X1300" s="4" t="s">
        <v>41</v>
      </c>
      <c r="Y1300" s="4" t="s">
        <v>1377</v>
      </c>
      <c r="Z1300" s="4"/>
      <c r="AB1300" s="25"/>
      <c r="AC1300" s="25"/>
      <c r="AD1300" s="25"/>
    </row>
    <row r="1301" spans="1:30" x14ac:dyDescent="0.35">
      <c r="A1301" s="15" t="s">
        <v>10149</v>
      </c>
      <c r="B1301" s="15" t="s">
        <v>3306</v>
      </c>
      <c r="D1301" s="15" t="s">
        <v>3539</v>
      </c>
      <c r="E1301" s="15" t="s">
        <v>3540</v>
      </c>
      <c r="F1301" s="15" t="s">
        <v>1407</v>
      </c>
      <c r="G1301" s="5" t="s">
        <v>249</v>
      </c>
      <c r="H1301" s="5" t="s">
        <v>8</v>
      </c>
      <c r="I1301" s="5" t="s">
        <v>72</v>
      </c>
      <c r="J1301" s="5" t="s">
        <v>2</v>
      </c>
      <c r="K1301" s="5" t="s">
        <v>8</v>
      </c>
      <c r="L1301" s="5" t="s">
        <v>12870</v>
      </c>
      <c r="M1301" s="15" t="s">
        <v>249</v>
      </c>
      <c r="N1301" s="15" t="s">
        <v>249</v>
      </c>
      <c r="O1301" s="15" t="s">
        <v>470</v>
      </c>
      <c r="P1301" s="15" t="s">
        <v>1407</v>
      </c>
      <c r="Q1301" s="15" t="s">
        <v>22807</v>
      </c>
      <c r="R1301" s="15" t="s">
        <v>21313</v>
      </c>
      <c r="S1301" s="15">
        <v>25489152</v>
      </c>
      <c r="T1301" s="15">
        <v>25489152</v>
      </c>
      <c r="U1301" s="15" t="s">
        <v>16252</v>
      </c>
      <c r="V1301" s="15" t="s">
        <v>23346</v>
      </c>
      <c r="W1301" s="4"/>
      <c r="X1301" s="4" t="s">
        <v>41</v>
      </c>
      <c r="Y1301" s="4" t="s">
        <v>2749</v>
      </c>
      <c r="Z1301" s="4"/>
      <c r="AB1301" s="25"/>
      <c r="AC1301" s="25"/>
      <c r="AD1301" s="25"/>
    </row>
    <row r="1302" spans="1:30" x14ac:dyDescent="0.35">
      <c r="A1302" s="15" t="s">
        <v>8280</v>
      </c>
      <c r="B1302" s="15" t="s">
        <v>8281</v>
      </c>
      <c r="D1302" s="15" t="s">
        <v>3541</v>
      </c>
      <c r="E1302" s="15" t="s">
        <v>3542</v>
      </c>
      <c r="F1302" s="15" t="s">
        <v>3543</v>
      </c>
      <c r="G1302" s="5" t="s">
        <v>249</v>
      </c>
      <c r="H1302" s="5" t="s">
        <v>3</v>
      </c>
      <c r="I1302" s="5" t="s">
        <v>72</v>
      </c>
      <c r="J1302" s="5" t="s">
        <v>2</v>
      </c>
      <c r="K1302" s="5" t="s">
        <v>5</v>
      </c>
      <c r="L1302" s="5" t="s">
        <v>12867</v>
      </c>
      <c r="M1302" s="15" t="s">
        <v>249</v>
      </c>
      <c r="N1302" s="15" t="s">
        <v>249</v>
      </c>
      <c r="O1302" s="15" t="s">
        <v>3537</v>
      </c>
      <c r="P1302" s="15" t="s">
        <v>3544</v>
      </c>
      <c r="Q1302" s="15" t="s">
        <v>22807</v>
      </c>
      <c r="R1302" s="15" t="s">
        <v>10293</v>
      </c>
      <c r="S1302" s="15">
        <v>25371476</v>
      </c>
      <c r="T1302" s="15">
        <v>25371476</v>
      </c>
      <c r="U1302" s="15" t="s">
        <v>16253</v>
      </c>
      <c r="V1302" s="15" t="s">
        <v>3545</v>
      </c>
      <c r="W1302" s="4"/>
      <c r="X1302" s="4" t="s">
        <v>41</v>
      </c>
      <c r="Y1302" s="4" t="s">
        <v>1391</v>
      </c>
      <c r="Z1302" s="4"/>
      <c r="AB1302" s="25"/>
      <c r="AC1302" s="25"/>
      <c r="AD1302" s="25"/>
    </row>
    <row r="1303" spans="1:30" x14ac:dyDescent="0.35">
      <c r="A1303" s="15" t="s">
        <v>8282</v>
      </c>
      <c r="B1303" s="15" t="s">
        <v>8283</v>
      </c>
      <c r="D1303" s="15" t="s">
        <v>3547</v>
      </c>
      <c r="E1303" s="15" t="s">
        <v>3548</v>
      </c>
      <c r="F1303" s="15" t="s">
        <v>3549</v>
      </c>
      <c r="G1303" s="5" t="s">
        <v>249</v>
      </c>
      <c r="H1303" s="5" t="s">
        <v>8</v>
      </c>
      <c r="I1303" s="5" t="s">
        <v>72</v>
      </c>
      <c r="J1303" s="5" t="s">
        <v>2</v>
      </c>
      <c r="K1303" s="5" t="s">
        <v>16</v>
      </c>
      <c r="L1303" s="5" t="s">
        <v>12874</v>
      </c>
      <c r="M1303" s="15" t="s">
        <v>249</v>
      </c>
      <c r="N1303" s="15" t="s">
        <v>249</v>
      </c>
      <c r="O1303" s="15" t="s">
        <v>3531</v>
      </c>
      <c r="P1303" s="15" t="s">
        <v>3549</v>
      </c>
      <c r="Q1303" s="15" t="s">
        <v>22807</v>
      </c>
      <c r="R1303" s="15" t="s">
        <v>22028</v>
      </c>
      <c r="S1303" s="15">
        <v>22893940</v>
      </c>
      <c r="T1303" s="15">
        <v>22893940</v>
      </c>
      <c r="U1303" s="15" t="s">
        <v>16254</v>
      </c>
      <c r="V1303" s="15" t="s">
        <v>10225</v>
      </c>
      <c r="W1303" s="4"/>
      <c r="X1303" s="4" t="s">
        <v>41</v>
      </c>
      <c r="Y1303" s="4" t="s">
        <v>13332</v>
      </c>
      <c r="Z1303" s="4"/>
      <c r="AB1303" s="25"/>
      <c r="AC1303" s="25"/>
      <c r="AD1303" s="25"/>
    </row>
    <row r="1304" spans="1:30" x14ac:dyDescent="0.35">
      <c r="A1304" s="15" t="s">
        <v>3019</v>
      </c>
      <c r="B1304" s="15" t="s">
        <v>664</v>
      </c>
      <c r="D1304" s="15" t="s">
        <v>3550</v>
      </c>
      <c r="E1304" s="15" t="s">
        <v>3551</v>
      </c>
      <c r="F1304" s="15" t="s">
        <v>3552</v>
      </c>
      <c r="G1304" s="5" t="s">
        <v>249</v>
      </c>
      <c r="H1304" s="5" t="s">
        <v>3</v>
      </c>
      <c r="I1304" s="5" t="s">
        <v>72</v>
      </c>
      <c r="J1304" s="5" t="s">
        <v>2</v>
      </c>
      <c r="K1304" s="5" t="s">
        <v>5</v>
      </c>
      <c r="L1304" s="5" t="s">
        <v>12867</v>
      </c>
      <c r="M1304" s="15" t="s">
        <v>249</v>
      </c>
      <c r="N1304" s="15" t="s">
        <v>249</v>
      </c>
      <c r="O1304" s="15" t="s">
        <v>3537</v>
      </c>
      <c r="P1304" s="15" t="s">
        <v>3552</v>
      </c>
      <c r="Q1304" s="15" t="s">
        <v>22807</v>
      </c>
      <c r="R1304" s="15" t="s">
        <v>17752</v>
      </c>
      <c r="S1304" s="15">
        <v>25373061</v>
      </c>
      <c r="T1304" s="15">
        <v>25373061</v>
      </c>
      <c r="U1304" s="15" t="s">
        <v>17743</v>
      </c>
      <c r="V1304" s="15" t="s">
        <v>3553</v>
      </c>
      <c r="W1304" s="4"/>
      <c r="X1304" s="4" t="s">
        <v>41</v>
      </c>
      <c r="Y1304" s="4" t="s">
        <v>1393</v>
      </c>
      <c r="Z1304" s="4"/>
      <c r="AB1304" s="25"/>
      <c r="AC1304" s="25"/>
      <c r="AD1304" s="25"/>
    </row>
    <row r="1305" spans="1:30" x14ac:dyDescent="0.35">
      <c r="A1305" s="15" t="s">
        <v>3059</v>
      </c>
      <c r="B1305" s="15" t="s">
        <v>876</v>
      </c>
      <c r="D1305" s="15" t="s">
        <v>3555</v>
      </c>
      <c r="E1305" s="15" t="s">
        <v>10240</v>
      </c>
      <c r="F1305" s="15" t="s">
        <v>14169</v>
      </c>
      <c r="G1305" s="5" t="s">
        <v>249</v>
      </c>
      <c r="H1305" s="5" t="s">
        <v>3</v>
      </c>
      <c r="I1305" s="5" t="s">
        <v>72</v>
      </c>
      <c r="J1305" s="5" t="s">
        <v>2</v>
      </c>
      <c r="K1305" s="5" t="s">
        <v>7</v>
      </c>
      <c r="L1305" s="5" t="s">
        <v>12869</v>
      </c>
      <c r="M1305" s="15" t="s">
        <v>249</v>
      </c>
      <c r="N1305" s="15" t="s">
        <v>249</v>
      </c>
      <c r="O1305" s="15" t="s">
        <v>22790</v>
      </c>
      <c r="P1305" s="15" t="s">
        <v>627</v>
      </c>
      <c r="Q1305" s="15" t="s">
        <v>22807</v>
      </c>
      <c r="R1305" s="15" t="s">
        <v>10244</v>
      </c>
      <c r="S1305" s="15">
        <v>25917531</v>
      </c>
      <c r="T1305" s="15">
        <v>25917531</v>
      </c>
      <c r="U1305" s="15" t="s">
        <v>16255</v>
      </c>
      <c r="V1305" s="15" t="s">
        <v>10241</v>
      </c>
      <c r="W1305" s="4"/>
      <c r="X1305" s="4"/>
      <c r="Y1305" s="4"/>
      <c r="Z1305" s="4"/>
      <c r="AB1305" s="25" t="s">
        <v>21118</v>
      </c>
      <c r="AC1305" s="25"/>
      <c r="AD1305" s="25"/>
    </row>
    <row r="1306" spans="1:30" x14ac:dyDescent="0.35">
      <c r="A1306" s="15" t="s">
        <v>10153</v>
      </c>
      <c r="B1306" s="15" t="s">
        <v>2347</v>
      </c>
      <c r="D1306" s="15" t="s">
        <v>3556</v>
      </c>
      <c r="E1306" s="15" t="s">
        <v>3557</v>
      </c>
      <c r="F1306" s="15" t="s">
        <v>3558</v>
      </c>
      <c r="G1306" s="5" t="s">
        <v>249</v>
      </c>
      <c r="H1306" s="5" t="s">
        <v>3</v>
      </c>
      <c r="I1306" s="5" t="s">
        <v>72</v>
      </c>
      <c r="J1306" s="5" t="s">
        <v>2</v>
      </c>
      <c r="K1306" s="5" t="s">
        <v>11</v>
      </c>
      <c r="L1306" s="5" t="s">
        <v>12872</v>
      </c>
      <c r="M1306" s="15" t="s">
        <v>249</v>
      </c>
      <c r="N1306" s="15" t="s">
        <v>249</v>
      </c>
      <c r="O1306" s="15" t="s">
        <v>22791</v>
      </c>
      <c r="P1306" s="15" t="s">
        <v>3559</v>
      </c>
      <c r="Q1306" s="15" t="s">
        <v>22807</v>
      </c>
      <c r="R1306" s="15" t="s">
        <v>16296</v>
      </c>
      <c r="S1306" s="15">
        <v>25518602</v>
      </c>
      <c r="T1306" s="15">
        <v>25518602</v>
      </c>
      <c r="U1306" s="15" t="s">
        <v>16256</v>
      </c>
      <c r="V1306" s="15" t="s">
        <v>13333</v>
      </c>
      <c r="W1306" s="4"/>
      <c r="X1306" s="4" t="s">
        <v>41</v>
      </c>
      <c r="Y1306" s="4" t="s">
        <v>1361</v>
      </c>
      <c r="Z1306" s="4"/>
      <c r="AB1306" s="25"/>
      <c r="AC1306" s="25"/>
      <c r="AD1306" s="25"/>
    </row>
    <row r="1307" spans="1:30" x14ac:dyDescent="0.35">
      <c r="A1307" s="15" t="s">
        <v>3236</v>
      </c>
      <c r="B1307" s="15" t="s">
        <v>7432</v>
      </c>
      <c r="D1307" s="15" t="s">
        <v>3561</v>
      </c>
      <c r="E1307" s="15" t="s">
        <v>10242</v>
      </c>
      <c r="F1307" s="15" t="s">
        <v>10243</v>
      </c>
      <c r="G1307" s="5" t="s">
        <v>249</v>
      </c>
      <c r="H1307" s="5" t="s">
        <v>8</v>
      </c>
      <c r="I1307" s="5" t="s">
        <v>72</v>
      </c>
      <c r="J1307" s="5" t="s">
        <v>2</v>
      </c>
      <c r="K1307" s="5" t="s">
        <v>6</v>
      </c>
      <c r="L1307" s="5" t="s">
        <v>12868</v>
      </c>
      <c r="M1307" s="15" t="s">
        <v>249</v>
      </c>
      <c r="N1307" s="15" t="s">
        <v>249</v>
      </c>
      <c r="O1307" s="15" t="s">
        <v>22792</v>
      </c>
      <c r="P1307" s="15" t="s">
        <v>3554</v>
      </c>
      <c r="Q1307" s="15" t="s">
        <v>22807</v>
      </c>
      <c r="R1307" s="15" t="s">
        <v>17744</v>
      </c>
      <c r="S1307" s="15">
        <v>25526102</v>
      </c>
      <c r="T1307" s="15">
        <v>25526102</v>
      </c>
      <c r="U1307" s="15" t="s">
        <v>16257</v>
      </c>
      <c r="V1307" s="15" t="s">
        <v>23347</v>
      </c>
      <c r="W1307" s="4"/>
      <c r="X1307" s="4"/>
      <c r="Y1307" s="4"/>
      <c r="Z1307" s="4"/>
      <c r="AB1307" s="25"/>
      <c r="AC1307" s="25"/>
      <c r="AD1307" s="25"/>
    </row>
    <row r="1308" spans="1:30" x14ac:dyDescent="0.35">
      <c r="A1308" s="15" t="s">
        <v>3095</v>
      </c>
      <c r="B1308" s="15" t="s">
        <v>7103</v>
      </c>
      <c r="D1308" s="15" t="s">
        <v>3562</v>
      </c>
      <c r="E1308" s="15" t="s">
        <v>3563</v>
      </c>
      <c r="F1308" s="15" t="s">
        <v>3564</v>
      </c>
      <c r="G1308" s="5" t="s">
        <v>249</v>
      </c>
      <c r="H1308" s="5" t="s">
        <v>8</v>
      </c>
      <c r="I1308" s="5" t="s">
        <v>72</v>
      </c>
      <c r="J1308" s="5" t="s">
        <v>2</v>
      </c>
      <c r="K1308" s="5" t="s">
        <v>6</v>
      </c>
      <c r="L1308" s="5" t="s">
        <v>12868</v>
      </c>
      <c r="M1308" s="15" t="s">
        <v>249</v>
      </c>
      <c r="N1308" s="15" t="s">
        <v>249</v>
      </c>
      <c r="O1308" s="15" t="s">
        <v>22792</v>
      </c>
      <c r="P1308" s="15" t="s">
        <v>536</v>
      </c>
      <c r="Q1308" s="15" t="s">
        <v>22807</v>
      </c>
      <c r="R1308" s="15" t="s">
        <v>21315</v>
      </c>
      <c r="S1308" s="15">
        <v>25510953</v>
      </c>
      <c r="T1308" s="15"/>
      <c r="U1308" s="15" t="s">
        <v>16258</v>
      </c>
      <c r="V1308" s="15" t="s">
        <v>23348</v>
      </c>
      <c r="W1308" s="4"/>
      <c r="X1308" s="4" t="s">
        <v>41</v>
      </c>
      <c r="Y1308" s="4" t="s">
        <v>1382</v>
      </c>
      <c r="Z1308" s="4"/>
      <c r="AB1308" s="25" t="s">
        <v>21118</v>
      </c>
      <c r="AC1308" s="25"/>
      <c r="AD1308" s="25"/>
    </row>
    <row r="1309" spans="1:30" x14ac:dyDescent="0.35">
      <c r="A1309" s="15" t="s">
        <v>2829</v>
      </c>
      <c r="B1309" s="15" t="s">
        <v>2828</v>
      </c>
      <c r="D1309" s="15" t="s">
        <v>3565</v>
      </c>
      <c r="E1309" s="15" t="s">
        <v>10296</v>
      </c>
      <c r="F1309" s="15" t="s">
        <v>10297</v>
      </c>
      <c r="G1309" s="5" t="s">
        <v>249</v>
      </c>
      <c r="H1309" s="5" t="s">
        <v>3</v>
      </c>
      <c r="I1309" s="5" t="s">
        <v>72</v>
      </c>
      <c r="J1309" s="5" t="s">
        <v>2</v>
      </c>
      <c r="K1309" s="5" t="s">
        <v>5</v>
      </c>
      <c r="L1309" s="5" t="s">
        <v>12867</v>
      </c>
      <c r="M1309" s="15" t="s">
        <v>249</v>
      </c>
      <c r="N1309" s="15" t="s">
        <v>249</v>
      </c>
      <c r="O1309" s="15" t="s">
        <v>3537</v>
      </c>
      <c r="P1309" s="15" t="s">
        <v>3537</v>
      </c>
      <c r="Q1309" s="15" t="s">
        <v>22807</v>
      </c>
      <c r="R1309" s="15" t="s">
        <v>6572</v>
      </c>
      <c r="S1309" s="15">
        <v>25373019</v>
      </c>
      <c r="T1309" s="15">
        <v>25373019</v>
      </c>
      <c r="U1309" s="15" t="s">
        <v>21316</v>
      </c>
      <c r="V1309" s="15" t="s">
        <v>23349</v>
      </c>
      <c r="W1309" s="4"/>
      <c r="X1309" s="4"/>
      <c r="Y1309" s="4"/>
      <c r="Z1309" s="4" t="s">
        <v>41</v>
      </c>
      <c r="AA1309" s="4" t="s">
        <v>317</v>
      </c>
      <c r="AB1309" s="25"/>
      <c r="AC1309" s="25"/>
      <c r="AD1309" s="25"/>
    </row>
    <row r="1310" spans="1:30" x14ac:dyDescent="0.35">
      <c r="A1310" s="15" t="s">
        <v>10155</v>
      </c>
      <c r="B1310" s="15" t="s">
        <v>8757</v>
      </c>
      <c r="D1310" s="15" t="s">
        <v>7122</v>
      </c>
      <c r="E1310" s="15" t="s">
        <v>3566</v>
      </c>
      <c r="F1310" s="15" t="s">
        <v>3531</v>
      </c>
      <c r="G1310" s="5" t="s">
        <v>249</v>
      </c>
      <c r="H1310" s="5" t="s">
        <v>8</v>
      </c>
      <c r="I1310" s="5" t="s">
        <v>72</v>
      </c>
      <c r="J1310" s="5" t="s">
        <v>2</v>
      </c>
      <c r="K1310" s="5" t="s">
        <v>16</v>
      </c>
      <c r="L1310" s="5" t="s">
        <v>12874</v>
      </c>
      <c r="M1310" s="15" t="s">
        <v>249</v>
      </c>
      <c r="N1310" s="15" t="s">
        <v>249</v>
      </c>
      <c r="O1310" s="15" t="s">
        <v>3531</v>
      </c>
      <c r="P1310" s="15" t="s">
        <v>3531</v>
      </c>
      <c r="Q1310" s="15" t="s">
        <v>22807</v>
      </c>
      <c r="R1310" s="15" t="s">
        <v>22029</v>
      </c>
      <c r="S1310" s="15">
        <v>25737003</v>
      </c>
      <c r="T1310" s="15">
        <v>22019969</v>
      </c>
      <c r="U1310" s="15" t="s">
        <v>14819</v>
      </c>
      <c r="V1310" s="15" t="s">
        <v>3567</v>
      </c>
      <c r="W1310" s="4"/>
      <c r="X1310" s="4" t="s">
        <v>41</v>
      </c>
      <c r="Y1310" s="4" t="s">
        <v>13334</v>
      </c>
      <c r="Z1310" s="4"/>
      <c r="AB1310" s="25" t="s">
        <v>21118</v>
      </c>
      <c r="AC1310" s="25"/>
      <c r="AD1310" s="25"/>
    </row>
    <row r="1311" spans="1:30" x14ac:dyDescent="0.35">
      <c r="A1311" s="15" t="s">
        <v>10156</v>
      </c>
      <c r="B1311" s="15" t="s">
        <v>8744</v>
      </c>
      <c r="D1311" s="15" t="s">
        <v>7356</v>
      </c>
      <c r="E1311" s="15" t="s">
        <v>3568</v>
      </c>
      <c r="F1311" s="15" t="s">
        <v>13164</v>
      </c>
      <c r="G1311" s="5" t="s">
        <v>249</v>
      </c>
      <c r="H1311" s="5" t="s">
        <v>3</v>
      </c>
      <c r="I1311" s="5" t="s">
        <v>72</v>
      </c>
      <c r="J1311" s="5" t="s">
        <v>2</v>
      </c>
      <c r="K1311" s="5" t="s">
        <v>11</v>
      </c>
      <c r="L1311" s="5" t="s">
        <v>12872</v>
      </c>
      <c r="M1311" s="15" t="s">
        <v>249</v>
      </c>
      <c r="N1311" s="15" t="s">
        <v>249</v>
      </c>
      <c r="O1311" s="15" t="s">
        <v>22791</v>
      </c>
      <c r="P1311" s="15" t="s">
        <v>679</v>
      </c>
      <c r="Q1311" s="15" t="s">
        <v>22807</v>
      </c>
      <c r="R1311" s="15" t="s">
        <v>22030</v>
      </c>
      <c r="S1311" s="15">
        <v>25513898</v>
      </c>
      <c r="T1311" s="15">
        <v>25922461</v>
      </c>
      <c r="U1311" s="15" t="s">
        <v>16259</v>
      </c>
      <c r="V1311" s="15" t="s">
        <v>3569</v>
      </c>
      <c r="W1311" s="4"/>
      <c r="X1311" s="4" t="s">
        <v>41</v>
      </c>
      <c r="Y1311" s="4" t="s">
        <v>299</v>
      </c>
      <c r="Z1311" s="4"/>
      <c r="AB1311" s="25"/>
      <c r="AC1311" s="25"/>
      <c r="AD1311" s="25" t="s">
        <v>21118</v>
      </c>
    </row>
    <row r="1312" spans="1:30" x14ac:dyDescent="0.35">
      <c r="A1312" s="15" t="s">
        <v>3075</v>
      </c>
      <c r="B1312" s="15" t="s">
        <v>3074</v>
      </c>
      <c r="D1312" s="15" t="s">
        <v>111</v>
      </c>
      <c r="E1312" s="15" t="s">
        <v>10234</v>
      </c>
      <c r="F1312" s="15" t="s">
        <v>10235</v>
      </c>
      <c r="G1312" s="5" t="s">
        <v>249</v>
      </c>
      <c r="H1312" s="5" t="s">
        <v>8</v>
      </c>
      <c r="I1312" s="5" t="s">
        <v>72</v>
      </c>
      <c r="J1312" s="5" t="s">
        <v>2</v>
      </c>
      <c r="K1312" s="5" t="s">
        <v>6</v>
      </c>
      <c r="L1312" s="5" t="s">
        <v>12868</v>
      </c>
      <c r="M1312" s="15" t="s">
        <v>249</v>
      </c>
      <c r="N1312" s="15" t="s">
        <v>249</v>
      </c>
      <c r="O1312" s="15" t="s">
        <v>22792</v>
      </c>
      <c r="P1312" s="15" t="s">
        <v>10236</v>
      </c>
      <c r="Q1312" s="15" t="s">
        <v>22807</v>
      </c>
      <c r="R1312" s="15" t="s">
        <v>17745</v>
      </c>
      <c r="S1312" s="15">
        <v>22065995</v>
      </c>
      <c r="T1312" s="15">
        <v>83559591</v>
      </c>
      <c r="U1312" s="15" t="s">
        <v>16260</v>
      </c>
      <c r="V1312" s="15" t="s">
        <v>23350</v>
      </c>
      <c r="W1312" s="4"/>
      <c r="X1312" s="4" t="s">
        <v>41</v>
      </c>
      <c r="Y1312" s="4" t="s">
        <v>14092</v>
      </c>
      <c r="Z1312" s="4"/>
      <c r="AB1312" s="25"/>
      <c r="AC1312" s="25"/>
      <c r="AD1312" s="25"/>
    </row>
    <row r="1313" spans="1:30" x14ac:dyDescent="0.35">
      <c r="A1313" s="15" t="s">
        <v>10157</v>
      </c>
      <c r="B1313" s="15" t="s">
        <v>2994</v>
      </c>
      <c r="D1313" s="15" t="s">
        <v>151</v>
      </c>
      <c r="E1313" s="15" t="s">
        <v>3571</v>
      </c>
      <c r="F1313" s="15" t="s">
        <v>3572</v>
      </c>
      <c r="G1313" s="5" t="s">
        <v>249</v>
      </c>
      <c r="H1313" s="5" t="s">
        <v>8</v>
      </c>
      <c r="I1313" s="5" t="s">
        <v>72</v>
      </c>
      <c r="J1313" s="5" t="s">
        <v>2</v>
      </c>
      <c r="K1313" s="5" t="s">
        <v>8</v>
      </c>
      <c r="L1313" s="5" t="s">
        <v>12870</v>
      </c>
      <c r="M1313" s="15" t="s">
        <v>249</v>
      </c>
      <c r="N1313" s="15" t="s">
        <v>249</v>
      </c>
      <c r="O1313" s="15" t="s">
        <v>470</v>
      </c>
      <c r="P1313" s="15" t="s">
        <v>257</v>
      </c>
      <c r="Q1313" s="15" t="s">
        <v>22807</v>
      </c>
      <c r="R1313" s="15" t="s">
        <v>23351</v>
      </c>
      <c r="S1313" s="15">
        <v>25481370</v>
      </c>
      <c r="T1313" s="15">
        <v>84417303</v>
      </c>
      <c r="U1313" s="15" t="s">
        <v>16261</v>
      </c>
      <c r="V1313" s="15" t="s">
        <v>13336</v>
      </c>
      <c r="W1313" s="4"/>
      <c r="X1313" s="4" t="s">
        <v>41</v>
      </c>
      <c r="Y1313" s="4" t="s">
        <v>13335</v>
      </c>
      <c r="Z1313" s="4"/>
      <c r="AB1313" s="25"/>
      <c r="AC1313" s="25"/>
      <c r="AD1313" s="25"/>
    </row>
    <row r="1314" spans="1:30" x14ac:dyDescent="0.35">
      <c r="A1314" s="15" t="s">
        <v>3097</v>
      </c>
      <c r="B1314" s="15" t="s">
        <v>2700</v>
      </c>
      <c r="D1314" s="15" t="s">
        <v>193</v>
      </c>
      <c r="E1314" s="15" t="s">
        <v>3573</v>
      </c>
      <c r="F1314" s="15" t="s">
        <v>3574</v>
      </c>
      <c r="G1314" s="5" t="s">
        <v>249</v>
      </c>
      <c r="H1314" s="5" t="s">
        <v>10</v>
      </c>
      <c r="I1314" s="5" t="s">
        <v>72</v>
      </c>
      <c r="J1314" s="5" t="s">
        <v>2</v>
      </c>
      <c r="K1314" s="5" t="s">
        <v>11</v>
      </c>
      <c r="L1314" s="5" t="s">
        <v>12872</v>
      </c>
      <c r="M1314" s="15" t="s">
        <v>249</v>
      </c>
      <c r="N1314" s="15" t="s">
        <v>249</v>
      </c>
      <c r="O1314" s="15" t="s">
        <v>22791</v>
      </c>
      <c r="P1314" s="15" t="s">
        <v>3575</v>
      </c>
      <c r="Q1314" s="15" t="s">
        <v>22807</v>
      </c>
      <c r="R1314" s="15" t="s">
        <v>23352</v>
      </c>
      <c r="S1314" s="15">
        <v>25331105</v>
      </c>
      <c r="T1314" s="15">
        <v>85269147</v>
      </c>
      <c r="U1314" s="15" t="s">
        <v>17747</v>
      </c>
      <c r="V1314" s="15" t="s">
        <v>10261</v>
      </c>
      <c r="W1314" s="4"/>
      <c r="X1314" s="4" t="s">
        <v>41</v>
      </c>
      <c r="Y1314" s="4" t="s">
        <v>3576</v>
      </c>
      <c r="Z1314" s="4"/>
      <c r="AB1314" s="25"/>
      <c r="AC1314" s="25"/>
      <c r="AD1314" s="25"/>
    </row>
    <row r="1315" spans="1:30" x14ac:dyDescent="0.35">
      <c r="A1315" s="15" t="s">
        <v>10160</v>
      </c>
      <c r="B1315" s="15" t="s">
        <v>3302</v>
      </c>
      <c r="D1315" s="15" t="s">
        <v>3003</v>
      </c>
      <c r="E1315" s="15" t="s">
        <v>3577</v>
      </c>
      <c r="F1315" s="15" t="s">
        <v>470</v>
      </c>
      <c r="G1315" s="5" t="s">
        <v>249</v>
      </c>
      <c r="H1315" s="5" t="s">
        <v>8</v>
      </c>
      <c r="I1315" s="5" t="s">
        <v>72</v>
      </c>
      <c r="J1315" s="5" t="s">
        <v>2</v>
      </c>
      <c r="K1315" s="5" t="s">
        <v>8</v>
      </c>
      <c r="L1315" s="5" t="s">
        <v>12870</v>
      </c>
      <c r="M1315" s="15" t="s">
        <v>249</v>
      </c>
      <c r="N1315" s="15" t="s">
        <v>249</v>
      </c>
      <c r="O1315" s="15" t="s">
        <v>470</v>
      </c>
      <c r="P1315" s="15" t="s">
        <v>470</v>
      </c>
      <c r="Q1315" s="15" t="s">
        <v>22807</v>
      </c>
      <c r="R1315" s="15" t="s">
        <v>3656</v>
      </c>
      <c r="S1315" s="15">
        <v>25489259</v>
      </c>
      <c r="T1315" s="15">
        <v>25489264</v>
      </c>
      <c r="U1315" s="15" t="s">
        <v>16262</v>
      </c>
      <c r="V1315" s="15" t="s">
        <v>10226</v>
      </c>
      <c r="W1315" s="4"/>
      <c r="X1315" s="4" t="s">
        <v>41</v>
      </c>
      <c r="Y1315" s="4" t="s">
        <v>304</v>
      </c>
      <c r="Z1315" s="4"/>
      <c r="AB1315" s="25"/>
      <c r="AC1315" s="25"/>
      <c r="AD1315" s="25"/>
    </row>
    <row r="1316" spans="1:30" x14ac:dyDescent="0.35">
      <c r="A1316" s="15" t="s">
        <v>10161</v>
      </c>
      <c r="B1316" s="15" t="s">
        <v>3386</v>
      </c>
      <c r="D1316" s="15" t="s">
        <v>162</v>
      </c>
      <c r="E1316" s="15" t="s">
        <v>3578</v>
      </c>
      <c r="F1316" s="15" t="s">
        <v>64</v>
      </c>
      <c r="G1316" s="5" t="s">
        <v>249</v>
      </c>
      <c r="H1316" s="5" t="s">
        <v>3</v>
      </c>
      <c r="I1316" s="5" t="s">
        <v>72</v>
      </c>
      <c r="J1316" s="5" t="s">
        <v>2</v>
      </c>
      <c r="K1316" s="5" t="s">
        <v>6</v>
      </c>
      <c r="L1316" s="5" t="s">
        <v>12868</v>
      </c>
      <c r="M1316" s="15" t="s">
        <v>249</v>
      </c>
      <c r="N1316" s="15" t="s">
        <v>249</v>
      </c>
      <c r="O1316" s="15" t="s">
        <v>22792</v>
      </c>
      <c r="P1316" s="15" t="s">
        <v>64</v>
      </c>
      <c r="Q1316" s="15" t="s">
        <v>22807</v>
      </c>
      <c r="R1316" s="15" t="s">
        <v>20066</v>
      </c>
      <c r="S1316" s="15">
        <v>25521767</v>
      </c>
      <c r="T1316" s="15">
        <v>25521767</v>
      </c>
      <c r="U1316" s="15" t="s">
        <v>16263</v>
      </c>
      <c r="V1316" s="15" t="s">
        <v>23353</v>
      </c>
      <c r="W1316" s="4"/>
      <c r="X1316" s="4" t="s">
        <v>41</v>
      </c>
      <c r="Y1316" s="4" t="s">
        <v>888</v>
      </c>
      <c r="Z1316" s="4"/>
      <c r="AB1316" s="25"/>
      <c r="AC1316" s="25"/>
      <c r="AD1316" s="25"/>
    </row>
    <row r="1317" spans="1:30" x14ac:dyDescent="0.35">
      <c r="A1317" s="15" t="s">
        <v>3387</v>
      </c>
      <c r="B1317" s="15" t="s">
        <v>2622</v>
      </c>
      <c r="D1317" s="15" t="s">
        <v>3099</v>
      </c>
      <c r="E1317" s="15" t="s">
        <v>3579</v>
      </c>
      <c r="F1317" s="15" t="s">
        <v>3580</v>
      </c>
      <c r="G1317" s="5" t="s">
        <v>249</v>
      </c>
      <c r="H1317" s="5" t="s">
        <v>8</v>
      </c>
      <c r="I1317" s="5" t="s">
        <v>72</v>
      </c>
      <c r="J1317" s="5" t="s">
        <v>2</v>
      </c>
      <c r="K1317" s="5" t="s">
        <v>16</v>
      </c>
      <c r="L1317" s="5" t="s">
        <v>12874</v>
      </c>
      <c r="M1317" s="15" t="s">
        <v>249</v>
      </c>
      <c r="N1317" s="15" t="s">
        <v>249</v>
      </c>
      <c r="O1317" s="15" t="s">
        <v>3531</v>
      </c>
      <c r="P1317" s="15" t="s">
        <v>3580</v>
      </c>
      <c r="Q1317" s="15" t="s">
        <v>22807</v>
      </c>
      <c r="R1317" s="15" t="s">
        <v>23354</v>
      </c>
      <c r="S1317" s="15">
        <v>25489147</v>
      </c>
      <c r="T1317" s="15">
        <v>25489147</v>
      </c>
      <c r="U1317" s="15" t="s">
        <v>16264</v>
      </c>
      <c r="V1317" s="15" t="s">
        <v>10224</v>
      </c>
      <c r="W1317" s="4"/>
      <c r="X1317" s="4" t="s">
        <v>41</v>
      </c>
      <c r="Y1317" s="4" t="s">
        <v>2267</v>
      </c>
      <c r="Z1317" s="4"/>
      <c r="AB1317" s="25"/>
      <c r="AC1317" s="25"/>
      <c r="AD1317" s="25"/>
    </row>
    <row r="1318" spans="1:30" x14ac:dyDescent="0.35">
      <c r="A1318" s="15" t="s">
        <v>3086</v>
      </c>
      <c r="B1318" s="15" t="s">
        <v>2478</v>
      </c>
      <c r="D1318" s="15" t="s">
        <v>3581</v>
      </c>
      <c r="E1318" s="15" t="s">
        <v>3582</v>
      </c>
      <c r="F1318" s="15" t="s">
        <v>3583</v>
      </c>
      <c r="G1318" s="5" t="s">
        <v>249</v>
      </c>
      <c r="H1318" s="5" t="s">
        <v>8</v>
      </c>
      <c r="I1318" s="5" t="s">
        <v>72</v>
      </c>
      <c r="J1318" s="5" t="s">
        <v>2</v>
      </c>
      <c r="K1318" s="5" t="s">
        <v>5</v>
      </c>
      <c r="L1318" s="5" t="s">
        <v>12867</v>
      </c>
      <c r="M1318" s="15" t="s">
        <v>249</v>
      </c>
      <c r="N1318" s="15" t="s">
        <v>249</v>
      </c>
      <c r="O1318" s="15" t="s">
        <v>3537</v>
      </c>
      <c r="P1318" s="15" t="s">
        <v>3584</v>
      </c>
      <c r="Q1318" s="15" t="s">
        <v>22807</v>
      </c>
      <c r="R1318" s="15" t="s">
        <v>23355</v>
      </c>
      <c r="S1318" s="15">
        <v>25525275</v>
      </c>
      <c r="T1318" s="15">
        <v>25525275</v>
      </c>
      <c r="U1318" s="15" t="s">
        <v>16265</v>
      </c>
      <c r="V1318" s="15" t="s">
        <v>10324</v>
      </c>
      <c r="W1318" s="4"/>
      <c r="X1318" s="4" t="s">
        <v>41</v>
      </c>
      <c r="Y1318" s="4" t="s">
        <v>1398</v>
      </c>
      <c r="Z1318" s="4"/>
      <c r="AB1318" s="25" t="s">
        <v>21118</v>
      </c>
      <c r="AC1318" s="25"/>
      <c r="AD1318" s="25"/>
    </row>
    <row r="1319" spans="1:30" x14ac:dyDescent="0.35">
      <c r="A1319" s="15" t="s">
        <v>10166</v>
      </c>
      <c r="B1319" s="15" t="s">
        <v>2019</v>
      </c>
      <c r="D1319" s="15" t="s">
        <v>3139</v>
      </c>
      <c r="E1319" s="15" t="s">
        <v>3585</v>
      </c>
      <c r="F1319" s="15" t="s">
        <v>3586</v>
      </c>
      <c r="G1319" s="5" t="s">
        <v>249</v>
      </c>
      <c r="H1319" s="5" t="s">
        <v>8</v>
      </c>
      <c r="I1319" s="5" t="s">
        <v>72</v>
      </c>
      <c r="J1319" s="5" t="s">
        <v>2</v>
      </c>
      <c r="K1319" s="5" t="s">
        <v>8</v>
      </c>
      <c r="L1319" s="5" t="s">
        <v>12870</v>
      </c>
      <c r="M1319" s="15" t="s">
        <v>249</v>
      </c>
      <c r="N1319" s="15" t="s">
        <v>249</v>
      </c>
      <c r="O1319" s="15" t="s">
        <v>470</v>
      </c>
      <c r="P1319" s="15" t="s">
        <v>3587</v>
      </c>
      <c r="Q1319" s="15" t="s">
        <v>22807</v>
      </c>
      <c r="R1319" s="15" t="s">
        <v>6535</v>
      </c>
      <c r="S1319" s="15">
        <v>25480036</v>
      </c>
      <c r="T1319" s="15">
        <v>83282414</v>
      </c>
      <c r="U1319" s="15" t="s">
        <v>16266</v>
      </c>
      <c r="V1319" s="15" t="s">
        <v>107</v>
      </c>
      <c r="W1319" s="4"/>
      <c r="X1319" s="4" t="s">
        <v>41</v>
      </c>
      <c r="Y1319" s="4" t="s">
        <v>1387</v>
      </c>
      <c r="Z1319" s="4"/>
      <c r="AB1319" s="25" t="s">
        <v>21118</v>
      </c>
      <c r="AC1319" s="25"/>
      <c r="AD1319" s="25"/>
    </row>
    <row r="1320" spans="1:30" x14ac:dyDescent="0.35">
      <c r="A1320" s="15" t="s">
        <v>10168</v>
      </c>
      <c r="B1320" s="15" t="s">
        <v>3063</v>
      </c>
      <c r="D1320" s="15" t="s">
        <v>3151</v>
      </c>
      <c r="E1320" s="15" t="s">
        <v>3588</v>
      </c>
      <c r="F1320" s="15" t="s">
        <v>464</v>
      </c>
      <c r="G1320" s="5" t="s">
        <v>249</v>
      </c>
      <c r="H1320" s="5" t="s">
        <v>4</v>
      </c>
      <c r="I1320" s="5" t="s">
        <v>72</v>
      </c>
      <c r="J1320" s="5" t="s">
        <v>10</v>
      </c>
      <c r="K1320" s="5" t="s">
        <v>3</v>
      </c>
      <c r="L1320" s="5" t="s">
        <v>12912</v>
      </c>
      <c r="M1320" s="15" t="s">
        <v>249</v>
      </c>
      <c r="N1320" s="15" t="s">
        <v>22018</v>
      </c>
      <c r="O1320" s="15" t="s">
        <v>278</v>
      </c>
      <c r="P1320" s="15" t="s">
        <v>3589</v>
      </c>
      <c r="Q1320" s="15" t="s">
        <v>22807</v>
      </c>
      <c r="R1320" s="15" t="s">
        <v>22031</v>
      </c>
      <c r="S1320" s="15">
        <v>83676336</v>
      </c>
      <c r="T1320" s="15"/>
      <c r="U1320" s="15" t="s">
        <v>14821</v>
      </c>
      <c r="V1320" s="15" t="s">
        <v>23356</v>
      </c>
      <c r="W1320" s="4"/>
      <c r="X1320" s="4" t="s">
        <v>41</v>
      </c>
      <c r="Y1320" s="4" t="s">
        <v>3590</v>
      </c>
      <c r="Z1320" s="4"/>
      <c r="AB1320" s="25"/>
      <c r="AC1320" s="25"/>
      <c r="AD1320" s="25"/>
    </row>
    <row r="1321" spans="1:30" x14ac:dyDescent="0.35">
      <c r="A1321" s="15" t="s">
        <v>10170</v>
      </c>
      <c r="B1321" s="15" t="s">
        <v>5936</v>
      </c>
      <c r="D1321" s="15" t="s">
        <v>3165</v>
      </c>
      <c r="E1321" s="15" t="s">
        <v>3591</v>
      </c>
      <c r="F1321" s="15" t="s">
        <v>773</v>
      </c>
      <c r="G1321" s="5" t="s">
        <v>249</v>
      </c>
      <c r="H1321" s="5" t="s">
        <v>4</v>
      </c>
      <c r="I1321" s="5" t="s">
        <v>72</v>
      </c>
      <c r="J1321" s="5" t="s">
        <v>10</v>
      </c>
      <c r="K1321" s="5" t="s">
        <v>5</v>
      </c>
      <c r="L1321" s="5" t="s">
        <v>12914</v>
      </c>
      <c r="M1321" s="15" t="s">
        <v>249</v>
      </c>
      <c r="N1321" s="15" t="s">
        <v>22018</v>
      </c>
      <c r="O1321" s="15" t="s">
        <v>667</v>
      </c>
      <c r="P1321" s="15" t="s">
        <v>773</v>
      </c>
      <c r="Q1321" s="15" t="s">
        <v>22807</v>
      </c>
      <c r="R1321" s="15" t="s">
        <v>22032</v>
      </c>
      <c r="S1321" s="15">
        <v>25481951</v>
      </c>
      <c r="T1321" s="15">
        <v>25481951</v>
      </c>
      <c r="U1321" s="15" t="s">
        <v>15813</v>
      </c>
      <c r="V1321" s="15" t="s">
        <v>23357</v>
      </c>
      <c r="W1321" s="4"/>
      <c r="X1321" s="4" t="s">
        <v>41</v>
      </c>
      <c r="Y1321" s="4" t="s">
        <v>3592</v>
      </c>
      <c r="Z1321" s="4"/>
      <c r="AB1321" s="25"/>
      <c r="AC1321" s="25"/>
      <c r="AD1321" s="25"/>
    </row>
    <row r="1322" spans="1:30" x14ac:dyDescent="0.35">
      <c r="A1322" s="15" t="s">
        <v>3132</v>
      </c>
      <c r="B1322" s="15" t="s">
        <v>7876</v>
      </c>
      <c r="D1322" s="15" t="s">
        <v>7123</v>
      </c>
      <c r="E1322" s="15" t="s">
        <v>3593</v>
      </c>
      <c r="F1322" s="15" t="s">
        <v>3594</v>
      </c>
      <c r="G1322" s="5" t="s">
        <v>249</v>
      </c>
      <c r="H1322" s="5" t="s">
        <v>4</v>
      </c>
      <c r="I1322" s="5" t="s">
        <v>72</v>
      </c>
      <c r="J1322" s="5" t="s">
        <v>10</v>
      </c>
      <c r="K1322" s="5" t="s">
        <v>2</v>
      </c>
      <c r="L1322" s="5" t="s">
        <v>12911</v>
      </c>
      <c r="M1322" s="15" t="s">
        <v>249</v>
      </c>
      <c r="N1322" s="15" t="s">
        <v>22018</v>
      </c>
      <c r="O1322" s="15" t="s">
        <v>22793</v>
      </c>
      <c r="P1322" s="15" t="s">
        <v>3594</v>
      </c>
      <c r="Q1322" s="15" t="s">
        <v>22807</v>
      </c>
      <c r="R1322" s="15" t="s">
        <v>16287</v>
      </c>
      <c r="S1322" s="15">
        <v>25720057</v>
      </c>
      <c r="T1322" s="15">
        <v>25720057</v>
      </c>
      <c r="U1322" s="15" t="s">
        <v>16268</v>
      </c>
      <c r="V1322" s="15" t="s">
        <v>23358</v>
      </c>
      <c r="W1322" s="4"/>
      <c r="X1322" s="4" t="s">
        <v>41</v>
      </c>
      <c r="Y1322" s="4" t="s">
        <v>2448</v>
      </c>
      <c r="Z1322" s="4"/>
      <c r="AB1322" s="25" t="s">
        <v>21118</v>
      </c>
      <c r="AC1322" s="25"/>
      <c r="AD1322" s="25"/>
    </row>
    <row r="1323" spans="1:30" x14ac:dyDescent="0.35">
      <c r="A1323" s="15" t="s">
        <v>2962</v>
      </c>
      <c r="B1323" s="15" t="s">
        <v>2961</v>
      </c>
      <c r="D1323" s="15" t="s">
        <v>7523</v>
      </c>
      <c r="E1323" s="15" t="s">
        <v>3595</v>
      </c>
      <c r="F1323" s="15" t="s">
        <v>3596</v>
      </c>
      <c r="G1323" s="5" t="s">
        <v>249</v>
      </c>
      <c r="H1323" s="5" t="s">
        <v>4</v>
      </c>
      <c r="I1323" s="5" t="s">
        <v>41</v>
      </c>
      <c r="J1323" s="5" t="s">
        <v>4</v>
      </c>
      <c r="K1323" s="5" t="s">
        <v>10</v>
      </c>
      <c r="L1323" s="5" t="s">
        <v>12652</v>
      </c>
      <c r="M1323" s="15" t="s">
        <v>42</v>
      </c>
      <c r="N1323" s="15" t="s">
        <v>55</v>
      </c>
      <c r="O1323" s="15" t="s">
        <v>453</v>
      </c>
      <c r="P1323" s="15" t="s">
        <v>10227</v>
      </c>
      <c r="Q1323" s="15" t="s">
        <v>22807</v>
      </c>
      <c r="R1323" s="15" t="s">
        <v>23359</v>
      </c>
      <c r="S1323" s="15">
        <v>25482797</v>
      </c>
      <c r="T1323" s="15">
        <v>84739001</v>
      </c>
      <c r="U1323" s="15" t="s">
        <v>16269</v>
      </c>
      <c r="V1323" s="15" t="s">
        <v>10228</v>
      </c>
      <c r="W1323" s="4"/>
      <c r="X1323" s="4" t="s">
        <v>41</v>
      </c>
      <c r="Y1323" s="4" t="s">
        <v>3597</v>
      </c>
      <c r="Z1323" s="4"/>
      <c r="AB1323" s="25"/>
      <c r="AC1323" s="25"/>
      <c r="AD1323" s="25"/>
    </row>
    <row r="1324" spans="1:30" x14ac:dyDescent="0.35">
      <c r="A1324" s="15" t="s">
        <v>8287</v>
      </c>
      <c r="B1324" s="15" t="s">
        <v>8215</v>
      </c>
      <c r="D1324" s="15" t="s">
        <v>228</v>
      </c>
      <c r="E1324" s="15" t="s">
        <v>3598</v>
      </c>
      <c r="F1324" s="15" t="s">
        <v>13337</v>
      </c>
      <c r="G1324" s="5" t="s">
        <v>249</v>
      </c>
      <c r="H1324" s="5" t="s">
        <v>4</v>
      </c>
      <c r="I1324" s="5" t="s">
        <v>72</v>
      </c>
      <c r="J1324" s="5" t="s">
        <v>10</v>
      </c>
      <c r="K1324" s="5" t="s">
        <v>4</v>
      </c>
      <c r="L1324" s="5" t="s">
        <v>12913</v>
      </c>
      <c r="M1324" s="15" t="s">
        <v>249</v>
      </c>
      <c r="N1324" s="15" t="s">
        <v>22018</v>
      </c>
      <c r="O1324" s="15" t="s">
        <v>3599</v>
      </c>
      <c r="P1324" s="15" t="s">
        <v>3600</v>
      </c>
      <c r="Q1324" s="15" t="s">
        <v>22807</v>
      </c>
      <c r="R1324" s="15" t="s">
        <v>17748</v>
      </c>
      <c r="S1324" s="15">
        <v>25735604</v>
      </c>
      <c r="T1324" s="15">
        <v>22016397</v>
      </c>
      <c r="U1324" s="15" t="s">
        <v>16270</v>
      </c>
      <c r="V1324" s="15" t="s">
        <v>23360</v>
      </c>
      <c r="W1324" s="4"/>
      <c r="X1324" s="4" t="s">
        <v>41</v>
      </c>
      <c r="Y1324" s="4" t="s">
        <v>3601</v>
      </c>
      <c r="Z1324" s="4"/>
      <c r="AB1324" s="25"/>
      <c r="AC1324" s="25"/>
      <c r="AD1324" s="25"/>
    </row>
    <row r="1325" spans="1:30" x14ac:dyDescent="0.35">
      <c r="A1325" s="15" t="s">
        <v>6357</v>
      </c>
      <c r="B1325" s="15" t="s">
        <v>1287</v>
      </c>
      <c r="D1325" s="15" t="s">
        <v>3263</v>
      </c>
      <c r="E1325" s="15" t="s">
        <v>3602</v>
      </c>
      <c r="F1325" s="15" t="s">
        <v>3603</v>
      </c>
      <c r="G1325" s="5" t="s">
        <v>249</v>
      </c>
      <c r="H1325" s="5" t="s">
        <v>4</v>
      </c>
      <c r="I1325" s="5" t="s">
        <v>72</v>
      </c>
      <c r="J1325" s="5" t="s">
        <v>10</v>
      </c>
      <c r="K1325" s="5" t="s">
        <v>3</v>
      </c>
      <c r="L1325" s="5" t="s">
        <v>12912</v>
      </c>
      <c r="M1325" s="15" t="s">
        <v>249</v>
      </c>
      <c r="N1325" s="15" t="s">
        <v>22018</v>
      </c>
      <c r="O1325" s="15" t="s">
        <v>278</v>
      </c>
      <c r="P1325" s="15" t="s">
        <v>3604</v>
      </c>
      <c r="Q1325" s="15" t="s">
        <v>22807</v>
      </c>
      <c r="R1325" s="15" t="s">
        <v>14822</v>
      </c>
      <c r="S1325" s="15">
        <v>25711148</v>
      </c>
      <c r="T1325" s="15">
        <v>25711148</v>
      </c>
      <c r="U1325" s="15" t="s">
        <v>17749</v>
      </c>
      <c r="V1325" s="15" t="s">
        <v>360</v>
      </c>
      <c r="W1325" s="4"/>
      <c r="X1325" s="4" t="s">
        <v>41</v>
      </c>
      <c r="Y1325" s="4" t="s">
        <v>3605</v>
      </c>
      <c r="Z1325" s="4"/>
      <c r="AB1325" s="25"/>
      <c r="AC1325" s="25"/>
      <c r="AD1325" s="25"/>
    </row>
    <row r="1326" spans="1:30" x14ac:dyDescent="0.35">
      <c r="A1326" s="15" t="s">
        <v>2877</v>
      </c>
      <c r="B1326" s="15" t="s">
        <v>930</v>
      </c>
      <c r="D1326" s="15" t="s">
        <v>3226</v>
      </c>
      <c r="E1326" s="15" t="s">
        <v>10252</v>
      </c>
      <c r="F1326" s="15" t="s">
        <v>209</v>
      </c>
      <c r="G1326" s="5" t="s">
        <v>249</v>
      </c>
      <c r="H1326" s="5" t="s">
        <v>4</v>
      </c>
      <c r="I1326" s="5" t="s">
        <v>72</v>
      </c>
      <c r="J1326" s="5" t="s">
        <v>10</v>
      </c>
      <c r="K1326" s="5" t="s">
        <v>3</v>
      </c>
      <c r="L1326" s="5" t="s">
        <v>12912</v>
      </c>
      <c r="M1326" s="15" t="s">
        <v>249</v>
      </c>
      <c r="N1326" s="15" t="s">
        <v>22018</v>
      </c>
      <c r="O1326" s="15" t="s">
        <v>278</v>
      </c>
      <c r="P1326" s="15" t="s">
        <v>209</v>
      </c>
      <c r="Q1326" s="15" t="s">
        <v>22807</v>
      </c>
      <c r="R1326" s="15" t="s">
        <v>10271</v>
      </c>
      <c r="S1326" s="15">
        <v>25711532</v>
      </c>
      <c r="T1326" s="15">
        <v>25711532</v>
      </c>
      <c r="U1326" s="15" t="s">
        <v>16271</v>
      </c>
      <c r="V1326" s="15" t="s">
        <v>10253</v>
      </c>
      <c r="W1326" s="4"/>
      <c r="X1326" s="4"/>
      <c r="Y1326" s="4"/>
      <c r="Z1326" s="4"/>
      <c r="AB1326" s="25"/>
      <c r="AC1326" s="25"/>
      <c r="AD1326" s="25"/>
    </row>
    <row r="1327" spans="1:30" x14ac:dyDescent="0.35">
      <c r="A1327" s="15" t="s">
        <v>10174</v>
      </c>
      <c r="B1327" s="15" t="s">
        <v>3304</v>
      </c>
      <c r="D1327" s="15" t="s">
        <v>7124</v>
      </c>
      <c r="E1327" s="15" t="s">
        <v>3606</v>
      </c>
      <c r="F1327" s="20" t="s">
        <v>22766</v>
      </c>
      <c r="G1327" s="5" t="s">
        <v>249</v>
      </c>
      <c r="H1327" s="5" t="s">
        <v>4</v>
      </c>
      <c r="I1327" s="5" t="s">
        <v>72</v>
      </c>
      <c r="J1327" s="5" t="s">
        <v>10</v>
      </c>
      <c r="K1327" s="5" t="s">
        <v>3</v>
      </c>
      <c r="L1327" s="5" t="s">
        <v>12912</v>
      </c>
      <c r="M1327" s="15" t="s">
        <v>249</v>
      </c>
      <c r="N1327" s="15" t="s">
        <v>22018</v>
      </c>
      <c r="O1327" s="15" t="s">
        <v>278</v>
      </c>
      <c r="P1327" s="15" t="s">
        <v>3607</v>
      </c>
      <c r="Q1327" s="15" t="s">
        <v>22807</v>
      </c>
      <c r="R1327" s="15" t="s">
        <v>19423</v>
      </c>
      <c r="S1327" s="15">
        <v>25711162</v>
      </c>
      <c r="T1327" s="15">
        <v>25711162</v>
      </c>
      <c r="U1327" s="15" t="s">
        <v>23361</v>
      </c>
      <c r="V1327" s="15" t="s">
        <v>3608</v>
      </c>
      <c r="W1327" s="4"/>
      <c r="X1327" s="4" t="s">
        <v>41</v>
      </c>
      <c r="Y1327" s="4" t="s">
        <v>3609</v>
      </c>
      <c r="Z1327" s="4"/>
      <c r="AB1327" s="25"/>
      <c r="AC1327" s="25"/>
      <c r="AD1327" s="25"/>
    </row>
    <row r="1328" spans="1:30" x14ac:dyDescent="0.35">
      <c r="A1328" s="15" t="s">
        <v>3135</v>
      </c>
      <c r="B1328" s="15" t="s">
        <v>7105</v>
      </c>
      <c r="D1328" s="15" t="s">
        <v>3216</v>
      </c>
      <c r="E1328" s="15" t="s">
        <v>3610</v>
      </c>
      <c r="F1328" s="15" t="s">
        <v>3611</v>
      </c>
      <c r="G1328" s="5" t="s">
        <v>249</v>
      </c>
      <c r="H1328" s="5" t="s">
        <v>4</v>
      </c>
      <c r="I1328" s="5" t="s">
        <v>72</v>
      </c>
      <c r="J1328" s="5" t="s">
        <v>10</v>
      </c>
      <c r="K1328" s="5" t="s">
        <v>3</v>
      </c>
      <c r="L1328" s="5" t="s">
        <v>12912</v>
      </c>
      <c r="M1328" s="15" t="s">
        <v>249</v>
      </c>
      <c r="N1328" s="15" t="s">
        <v>22018</v>
      </c>
      <c r="O1328" s="15" t="s">
        <v>278</v>
      </c>
      <c r="P1328" s="15" t="s">
        <v>1508</v>
      </c>
      <c r="Q1328" s="15" t="s">
        <v>22807</v>
      </c>
      <c r="R1328" s="15" t="s">
        <v>23362</v>
      </c>
      <c r="S1328" s="15">
        <v>88146662</v>
      </c>
      <c r="T1328" s="15"/>
      <c r="U1328" s="15" t="s">
        <v>16272</v>
      </c>
      <c r="V1328" s="15" t="s">
        <v>23363</v>
      </c>
      <c r="W1328" s="4"/>
      <c r="X1328" s="4" t="s">
        <v>41</v>
      </c>
      <c r="Y1328" s="4" t="s">
        <v>3612</v>
      </c>
      <c r="Z1328" s="4"/>
      <c r="AB1328" s="25"/>
      <c r="AC1328" s="25"/>
      <c r="AD1328" s="25"/>
    </row>
    <row r="1329" spans="1:30" x14ac:dyDescent="0.35">
      <c r="A1329" s="15" t="s">
        <v>2894</v>
      </c>
      <c r="B1329" s="15" t="s">
        <v>2893</v>
      </c>
      <c r="D1329" s="15" t="s">
        <v>3142</v>
      </c>
      <c r="E1329" s="15" t="s">
        <v>10275</v>
      </c>
      <c r="F1329" s="15" t="s">
        <v>667</v>
      </c>
      <c r="G1329" s="5" t="s">
        <v>249</v>
      </c>
      <c r="H1329" s="5" t="s">
        <v>4</v>
      </c>
      <c r="I1329" s="5" t="s">
        <v>72</v>
      </c>
      <c r="J1329" s="5" t="s">
        <v>10</v>
      </c>
      <c r="K1329" s="5" t="s">
        <v>5</v>
      </c>
      <c r="L1329" s="5" t="s">
        <v>12914</v>
      </c>
      <c r="M1329" s="15" t="s">
        <v>249</v>
      </c>
      <c r="N1329" s="15" t="s">
        <v>22018</v>
      </c>
      <c r="O1329" s="15" t="s">
        <v>667</v>
      </c>
      <c r="P1329" s="15" t="s">
        <v>667</v>
      </c>
      <c r="Q1329" s="15" t="s">
        <v>22807</v>
      </c>
      <c r="R1329" s="15" t="s">
        <v>17750</v>
      </c>
      <c r="S1329" s="15">
        <v>83617029</v>
      </c>
      <c r="T1329" s="15">
        <v>71039664</v>
      </c>
      <c r="U1329" s="15" t="s">
        <v>16273</v>
      </c>
      <c r="V1329" s="15" t="s">
        <v>10276</v>
      </c>
      <c r="W1329" s="4"/>
      <c r="X1329" s="4" t="s">
        <v>41</v>
      </c>
      <c r="Y1329" s="4" t="s">
        <v>12490</v>
      </c>
      <c r="Z1329" s="4"/>
      <c r="AB1329" s="25"/>
      <c r="AC1329" s="25"/>
      <c r="AD1329" s="25"/>
    </row>
    <row r="1330" spans="1:30" x14ac:dyDescent="0.35">
      <c r="A1330" s="15" t="s">
        <v>10178</v>
      </c>
      <c r="B1330" s="15" t="s">
        <v>730</v>
      </c>
      <c r="D1330" s="15" t="s">
        <v>7125</v>
      </c>
      <c r="E1330" s="15" t="s">
        <v>3613</v>
      </c>
      <c r="F1330" s="15" t="s">
        <v>211</v>
      </c>
      <c r="G1330" s="5" t="s">
        <v>249</v>
      </c>
      <c r="H1330" s="5" t="s">
        <v>4</v>
      </c>
      <c r="I1330" s="5" t="s">
        <v>72</v>
      </c>
      <c r="J1330" s="5" t="s">
        <v>10</v>
      </c>
      <c r="K1330" s="5" t="s">
        <v>3</v>
      </c>
      <c r="L1330" s="5" t="s">
        <v>12912</v>
      </c>
      <c r="M1330" s="15" t="s">
        <v>249</v>
      </c>
      <c r="N1330" s="15" t="s">
        <v>22018</v>
      </c>
      <c r="O1330" s="15" t="s">
        <v>278</v>
      </c>
      <c r="P1330" s="15" t="s">
        <v>211</v>
      </c>
      <c r="Q1330" s="15" t="s">
        <v>22807</v>
      </c>
      <c r="R1330" s="15" t="s">
        <v>3737</v>
      </c>
      <c r="S1330" s="15">
        <v>25738680</v>
      </c>
      <c r="T1330" s="15">
        <v>25730349</v>
      </c>
      <c r="U1330" s="15" t="s">
        <v>16274</v>
      </c>
      <c r="V1330" s="15" t="s">
        <v>23364</v>
      </c>
      <c r="W1330" s="4"/>
      <c r="X1330" s="4" t="s">
        <v>41</v>
      </c>
      <c r="Y1330" s="4" t="s">
        <v>1406</v>
      </c>
      <c r="Z1330" s="4"/>
      <c r="AB1330" s="25"/>
      <c r="AC1330" s="25"/>
      <c r="AD1330" s="25"/>
    </row>
    <row r="1331" spans="1:30" x14ac:dyDescent="0.35">
      <c r="A1331" s="15" t="s">
        <v>10180</v>
      </c>
      <c r="B1331" s="15" t="s">
        <v>10181</v>
      </c>
      <c r="D1331" s="15" t="s">
        <v>3614</v>
      </c>
      <c r="E1331" s="15" t="s">
        <v>3615</v>
      </c>
      <c r="F1331" s="15" t="s">
        <v>3616</v>
      </c>
      <c r="G1331" s="5" t="s">
        <v>249</v>
      </c>
      <c r="H1331" s="5" t="s">
        <v>4</v>
      </c>
      <c r="I1331" s="5" t="s">
        <v>72</v>
      </c>
      <c r="J1331" s="5" t="s">
        <v>10</v>
      </c>
      <c r="K1331" s="5" t="s">
        <v>4</v>
      </c>
      <c r="L1331" s="5" t="s">
        <v>12913</v>
      </c>
      <c r="M1331" s="15" t="s">
        <v>249</v>
      </c>
      <c r="N1331" s="15" t="s">
        <v>22018</v>
      </c>
      <c r="O1331" s="15" t="s">
        <v>3599</v>
      </c>
      <c r="P1331" s="15" t="s">
        <v>3617</v>
      </c>
      <c r="Q1331" s="15" t="s">
        <v>22807</v>
      </c>
      <c r="R1331" s="15" t="s">
        <v>21319</v>
      </c>
      <c r="S1331" s="15">
        <v>25720159</v>
      </c>
      <c r="T1331" s="15">
        <v>25720159</v>
      </c>
      <c r="U1331" s="15" t="s">
        <v>16275</v>
      </c>
      <c r="V1331" s="15" t="s">
        <v>3618</v>
      </c>
      <c r="W1331" s="4"/>
      <c r="X1331" s="4" t="s">
        <v>41</v>
      </c>
      <c r="Y1331" s="4" t="s">
        <v>13235</v>
      </c>
      <c r="Z1331" s="4"/>
      <c r="AB1331" s="25"/>
      <c r="AC1331" s="25"/>
      <c r="AD1331" s="25"/>
    </row>
    <row r="1332" spans="1:30" x14ac:dyDescent="0.35">
      <c r="A1332" s="15" t="s">
        <v>3089</v>
      </c>
      <c r="B1332" s="15" t="s">
        <v>2453</v>
      </c>
      <c r="D1332" s="15" t="s">
        <v>3619</v>
      </c>
      <c r="E1332" s="15" t="s">
        <v>3620</v>
      </c>
      <c r="F1332" s="15" t="s">
        <v>3621</v>
      </c>
      <c r="G1332" s="5" t="s">
        <v>249</v>
      </c>
      <c r="H1332" s="5" t="s">
        <v>4</v>
      </c>
      <c r="I1332" s="5" t="s">
        <v>72</v>
      </c>
      <c r="J1332" s="5" t="s">
        <v>10</v>
      </c>
      <c r="K1332" s="5" t="s">
        <v>3</v>
      </c>
      <c r="L1332" s="5" t="s">
        <v>12912</v>
      </c>
      <c r="M1332" s="15" t="s">
        <v>249</v>
      </c>
      <c r="N1332" s="15" t="s">
        <v>22018</v>
      </c>
      <c r="O1332" s="15" t="s">
        <v>278</v>
      </c>
      <c r="P1332" s="15" t="s">
        <v>3621</v>
      </c>
      <c r="Q1332" s="15" t="s">
        <v>22807</v>
      </c>
      <c r="R1332" s="15" t="s">
        <v>23365</v>
      </c>
      <c r="S1332" s="15">
        <v>25712348</v>
      </c>
      <c r="T1332" s="15">
        <v>25712348</v>
      </c>
      <c r="U1332" s="15" t="s">
        <v>21320</v>
      </c>
      <c r="V1332" s="15" t="s">
        <v>10313</v>
      </c>
      <c r="W1332" s="4"/>
      <c r="X1332" s="4" t="s">
        <v>41</v>
      </c>
      <c r="Y1332" s="4" t="s">
        <v>3622</v>
      </c>
      <c r="Z1332" s="4"/>
      <c r="AB1332" s="25"/>
      <c r="AC1332" s="25"/>
      <c r="AD1332" s="25"/>
    </row>
    <row r="1333" spans="1:30" x14ac:dyDescent="0.35">
      <c r="A1333" s="15" t="s">
        <v>8289</v>
      </c>
      <c r="B1333" s="15" t="s">
        <v>3196</v>
      </c>
      <c r="D1333" s="15" t="s">
        <v>1243</v>
      </c>
      <c r="E1333" s="15" t="s">
        <v>3623</v>
      </c>
      <c r="F1333" s="15" t="s">
        <v>3624</v>
      </c>
      <c r="G1333" s="5" t="s">
        <v>249</v>
      </c>
      <c r="H1333" s="5" t="s">
        <v>4</v>
      </c>
      <c r="I1333" s="5" t="s">
        <v>72</v>
      </c>
      <c r="J1333" s="5" t="s">
        <v>10</v>
      </c>
      <c r="K1333" s="5" t="s">
        <v>3</v>
      </c>
      <c r="L1333" s="5" t="s">
        <v>12912</v>
      </c>
      <c r="M1333" s="15" t="s">
        <v>249</v>
      </c>
      <c r="N1333" s="15" t="s">
        <v>22018</v>
      </c>
      <c r="O1333" s="15" t="s">
        <v>278</v>
      </c>
      <c r="P1333" s="15" t="s">
        <v>3625</v>
      </c>
      <c r="Q1333" s="15" t="s">
        <v>22807</v>
      </c>
      <c r="R1333" s="15" t="s">
        <v>17777</v>
      </c>
      <c r="S1333" s="15">
        <v>22933325</v>
      </c>
      <c r="T1333" s="15"/>
      <c r="U1333" s="15" t="s">
        <v>16276</v>
      </c>
      <c r="V1333" s="15" t="s">
        <v>10325</v>
      </c>
      <c r="W1333" s="4"/>
      <c r="X1333" s="4" t="s">
        <v>41</v>
      </c>
      <c r="Y1333" s="4" t="s">
        <v>1414</v>
      </c>
      <c r="Z1333" s="4"/>
      <c r="AB1333" s="25"/>
      <c r="AC1333" s="25"/>
      <c r="AD1333" s="25"/>
    </row>
    <row r="1334" spans="1:30" x14ac:dyDescent="0.35">
      <c r="A1334" s="15" t="s">
        <v>10185</v>
      </c>
      <c r="B1334" s="15" t="s">
        <v>3307</v>
      </c>
      <c r="D1334" s="15" t="s">
        <v>3626</v>
      </c>
      <c r="E1334" s="15" t="s">
        <v>10321</v>
      </c>
      <c r="F1334" s="15" t="s">
        <v>948</v>
      </c>
      <c r="G1334" s="5" t="s">
        <v>249</v>
      </c>
      <c r="H1334" s="5" t="s">
        <v>4</v>
      </c>
      <c r="I1334" s="5" t="s">
        <v>72</v>
      </c>
      <c r="J1334" s="5" t="s">
        <v>10</v>
      </c>
      <c r="K1334" s="5" t="s">
        <v>5</v>
      </c>
      <c r="L1334" s="5" t="s">
        <v>12914</v>
      </c>
      <c r="M1334" s="15" t="s">
        <v>249</v>
      </c>
      <c r="N1334" s="15" t="s">
        <v>22018</v>
      </c>
      <c r="O1334" s="15" t="s">
        <v>667</v>
      </c>
      <c r="P1334" s="15" t="s">
        <v>948</v>
      </c>
      <c r="Q1334" s="15" t="s">
        <v>22807</v>
      </c>
      <c r="R1334" s="15" t="s">
        <v>23366</v>
      </c>
      <c r="S1334" s="15">
        <v>70332687</v>
      </c>
      <c r="T1334" s="15"/>
      <c r="U1334" s="15" t="s">
        <v>16277</v>
      </c>
      <c r="V1334" s="15" t="s">
        <v>10322</v>
      </c>
      <c r="W1334" s="4"/>
      <c r="X1334" s="4"/>
      <c r="Y1334" s="4"/>
      <c r="Z1334" s="4"/>
      <c r="AB1334" s="25"/>
      <c r="AC1334" s="25"/>
      <c r="AD1334" s="25"/>
    </row>
    <row r="1335" spans="1:30" x14ac:dyDescent="0.35">
      <c r="A1335" s="15" t="s">
        <v>10187</v>
      </c>
      <c r="B1335" s="15" t="s">
        <v>975</v>
      </c>
      <c r="D1335" s="15" t="s">
        <v>3627</v>
      </c>
      <c r="E1335" s="15" t="s">
        <v>3628</v>
      </c>
      <c r="F1335" s="15" t="s">
        <v>3629</v>
      </c>
      <c r="G1335" s="5" t="s">
        <v>249</v>
      </c>
      <c r="H1335" s="5" t="s">
        <v>4</v>
      </c>
      <c r="I1335" s="5" t="s">
        <v>72</v>
      </c>
      <c r="J1335" s="5" t="s">
        <v>10</v>
      </c>
      <c r="K1335" s="5" t="s">
        <v>4</v>
      </c>
      <c r="L1335" s="5" t="s">
        <v>12913</v>
      </c>
      <c r="M1335" s="15" t="s">
        <v>249</v>
      </c>
      <c r="N1335" s="15" t="s">
        <v>22018</v>
      </c>
      <c r="O1335" s="15" t="s">
        <v>3599</v>
      </c>
      <c r="P1335" s="15" t="s">
        <v>3599</v>
      </c>
      <c r="Q1335" s="15" t="s">
        <v>22807</v>
      </c>
      <c r="R1335" s="15" t="s">
        <v>19425</v>
      </c>
      <c r="S1335" s="15">
        <v>25720169</v>
      </c>
      <c r="T1335" s="15"/>
      <c r="U1335" s="15" t="s">
        <v>16278</v>
      </c>
      <c r="V1335" s="15" t="s">
        <v>10309</v>
      </c>
      <c r="W1335" s="4"/>
      <c r="X1335" s="4" t="s">
        <v>41</v>
      </c>
      <c r="Y1335" s="4" t="s">
        <v>1412</v>
      </c>
      <c r="Z1335" s="4"/>
      <c r="AB1335" s="25" t="s">
        <v>21118</v>
      </c>
      <c r="AC1335" s="25"/>
      <c r="AD1335" s="25"/>
    </row>
    <row r="1336" spans="1:30" x14ac:dyDescent="0.35">
      <c r="A1336" s="15" t="s">
        <v>3150</v>
      </c>
      <c r="B1336" s="15" t="s">
        <v>2137</v>
      </c>
      <c r="D1336" s="15" t="s">
        <v>3630</v>
      </c>
      <c r="E1336" s="15" t="s">
        <v>11689</v>
      </c>
      <c r="F1336" s="15" t="s">
        <v>1670</v>
      </c>
      <c r="G1336" s="5" t="s">
        <v>3350</v>
      </c>
      <c r="H1336" s="5" t="s">
        <v>6</v>
      </c>
      <c r="I1336" s="5" t="s">
        <v>95</v>
      </c>
      <c r="J1336" s="5" t="s">
        <v>3</v>
      </c>
      <c r="K1336" s="5" t="s">
        <v>5</v>
      </c>
      <c r="L1336" s="5" t="s">
        <v>13083</v>
      </c>
      <c r="M1336" s="15" t="s">
        <v>21775</v>
      </c>
      <c r="N1336" s="15" t="s">
        <v>21593</v>
      </c>
      <c r="O1336" s="15" t="s">
        <v>3631</v>
      </c>
      <c r="P1336" s="15" t="s">
        <v>11690</v>
      </c>
      <c r="Q1336" s="15" t="s">
        <v>22807</v>
      </c>
      <c r="R1336" s="15" t="s">
        <v>23367</v>
      </c>
      <c r="S1336" s="15">
        <v>22004501</v>
      </c>
      <c r="T1336" s="15"/>
      <c r="U1336" s="15" t="s">
        <v>16279</v>
      </c>
      <c r="V1336" s="15" t="s">
        <v>16280</v>
      </c>
      <c r="W1336" s="4"/>
      <c r="X1336" s="4" t="s">
        <v>41</v>
      </c>
      <c r="Y1336" s="4" t="s">
        <v>7444</v>
      </c>
      <c r="Z1336" s="4"/>
      <c r="AB1336" s="25"/>
      <c r="AC1336" s="25"/>
      <c r="AD1336" s="25"/>
    </row>
    <row r="1337" spans="1:30" x14ac:dyDescent="0.35">
      <c r="A1337" s="15" t="s">
        <v>3163</v>
      </c>
      <c r="B1337" s="15" t="s">
        <v>2318</v>
      </c>
      <c r="D1337" s="15" t="s">
        <v>3632</v>
      </c>
      <c r="E1337" s="15" t="s">
        <v>3633</v>
      </c>
      <c r="F1337" s="15" t="s">
        <v>2538</v>
      </c>
      <c r="G1337" s="5" t="s">
        <v>249</v>
      </c>
      <c r="H1337" s="5" t="s">
        <v>4</v>
      </c>
      <c r="I1337" s="5" t="s">
        <v>41</v>
      </c>
      <c r="J1337" s="5" t="s">
        <v>4</v>
      </c>
      <c r="K1337" s="5" t="s">
        <v>10</v>
      </c>
      <c r="L1337" s="5" t="s">
        <v>12652</v>
      </c>
      <c r="M1337" s="15" t="s">
        <v>42</v>
      </c>
      <c r="N1337" s="15" t="s">
        <v>55</v>
      </c>
      <c r="O1337" s="15" t="s">
        <v>453</v>
      </c>
      <c r="P1337" s="15" t="s">
        <v>2538</v>
      </c>
      <c r="Q1337" s="15" t="s">
        <v>22807</v>
      </c>
      <c r="R1337" s="15" t="s">
        <v>23368</v>
      </c>
      <c r="S1337" s="15">
        <v>25711833</v>
      </c>
      <c r="T1337" s="15">
        <v>25712347</v>
      </c>
      <c r="U1337" s="15" t="s">
        <v>23369</v>
      </c>
      <c r="V1337" s="15" t="s">
        <v>10231</v>
      </c>
      <c r="W1337" s="4"/>
      <c r="X1337" s="4" t="s">
        <v>41</v>
      </c>
      <c r="Y1337" s="4" t="s">
        <v>3634</v>
      </c>
      <c r="Z1337" s="4"/>
      <c r="AB1337" s="25"/>
      <c r="AC1337" s="25"/>
      <c r="AD1337" s="25"/>
    </row>
    <row r="1338" spans="1:30" x14ac:dyDescent="0.35">
      <c r="A1338" s="15" t="s">
        <v>3513</v>
      </c>
      <c r="B1338" s="15" t="s">
        <v>2978</v>
      </c>
      <c r="D1338" s="15" t="s">
        <v>1307</v>
      </c>
      <c r="E1338" s="15" t="s">
        <v>3635</v>
      </c>
      <c r="F1338" s="15" t="s">
        <v>3636</v>
      </c>
      <c r="G1338" s="5" t="s">
        <v>249</v>
      </c>
      <c r="H1338" s="5" t="s">
        <v>4</v>
      </c>
      <c r="I1338" s="5" t="s">
        <v>72</v>
      </c>
      <c r="J1338" s="5" t="s">
        <v>10</v>
      </c>
      <c r="K1338" s="5" t="s">
        <v>3</v>
      </c>
      <c r="L1338" s="5" t="s">
        <v>12912</v>
      </c>
      <c r="M1338" s="15" t="s">
        <v>249</v>
      </c>
      <c r="N1338" s="15" t="s">
        <v>22018</v>
      </c>
      <c r="O1338" s="15" t="s">
        <v>278</v>
      </c>
      <c r="P1338" s="15" t="s">
        <v>3636</v>
      </c>
      <c r="Q1338" s="15" t="s">
        <v>22807</v>
      </c>
      <c r="R1338" s="15" t="s">
        <v>23370</v>
      </c>
      <c r="S1338" s="15">
        <v>25712235</v>
      </c>
      <c r="T1338" s="15">
        <v>25711262</v>
      </c>
      <c r="U1338" s="15" t="s">
        <v>17753</v>
      </c>
      <c r="V1338" s="15" t="s">
        <v>10251</v>
      </c>
      <c r="W1338" s="4"/>
      <c r="X1338" s="4" t="s">
        <v>41</v>
      </c>
      <c r="Y1338" s="4" t="s">
        <v>3637</v>
      </c>
      <c r="Z1338" s="4"/>
      <c r="AB1338" s="25"/>
      <c r="AC1338" s="25"/>
      <c r="AD1338" s="25"/>
    </row>
    <row r="1339" spans="1:30" x14ac:dyDescent="0.35">
      <c r="A1339" s="15" t="s">
        <v>3518</v>
      </c>
      <c r="B1339" s="15" t="s">
        <v>3517</v>
      </c>
      <c r="D1339" s="15" t="s">
        <v>1311</v>
      </c>
      <c r="E1339" s="15" t="s">
        <v>3638</v>
      </c>
      <c r="F1339" s="15" t="s">
        <v>3639</v>
      </c>
      <c r="G1339" s="5" t="s">
        <v>249</v>
      </c>
      <c r="H1339" s="5" t="s">
        <v>4</v>
      </c>
      <c r="I1339" s="5" t="s">
        <v>72</v>
      </c>
      <c r="J1339" s="5" t="s">
        <v>10</v>
      </c>
      <c r="K1339" s="5" t="s">
        <v>4</v>
      </c>
      <c r="L1339" s="5" t="s">
        <v>12913</v>
      </c>
      <c r="M1339" s="15" t="s">
        <v>249</v>
      </c>
      <c r="N1339" s="15" t="s">
        <v>22018</v>
      </c>
      <c r="O1339" s="15" t="s">
        <v>3599</v>
      </c>
      <c r="P1339" s="15" t="s">
        <v>13338</v>
      </c>
      <c r="Q1339" s="15" t="s">
        <v>22807</v>
      </c>
      <c r="R1339" s="15" t="s">
        <v>21321</v>
      </c>
      <c r="S1339" s="15">
        <v>25733306</v>
      </c>
      <c r="T1339" s="15">
        <v>25733306</v>
      </c>
      <c r="U1339" s="15" t="s">
        <v>16281</v>
      </c>
      <c r="V1339" s="15" t="s">
        <v>10281</v>
      </c>
      <c r="W1339" s="4"/>
      <c r="X1339" s="4" t="s">
        <v>41</v>
      </c>
      <c r="Y1339" s="4" t="s">
        <v>2957</v>
      </c>
      <c r="Z1339" s="4"/>
      <c r="AB1339" s="25"/>
      <c r="AC1339" s="25"/>
      <c r="AD1339" s="25"/>
    </row>
    <row r="1340" spans="1:30" x14ac:dyDescent="0.35">
      <c r="A1340" s="15" t="s">
        <v>3788</v>
      </c>
      <c r="B1340" s="15" t="s">
        <v>2274</v>
      </c>
      <c r="D1340" s="15" t="s">
        <v>2232</v>
      </c>
      <c r="E1340" s="15" t="s">
        <v>3640</v>
      </c>
      <c r="F1340" s="15" t="s">
        <v>3641</v>
      </c>
      <c r="G1340" s="5" t="s">
        <v>249</v>
      </c>
      <c r="H1340" s="5" t="s">
        <v>4</v>
      </c>
      <c r="I1340" s="5" t="s">
        <v>72</v>
      </c>
      <c r="J1340" s="5" t="s">
        <v>10</v>
      </c>
      <c r="K1340" s="5" t="s">
        <v>2</v>
      </c>
      <c r="L1340" s="5" t="s">
        <v>12911</v>
      </c>
      <c r="M1340" s="15" t="s">
        <v>249</v>
      </c>
      <c r="N1340" s="15" t="s">
        <v>22018</v>
      </c>
      <c r="O1340" s="15" t="s">
        <v>22793</v>
      </c>
      <c r="P1340" s="15" t="s">
        <v>3642</v>
      </c>
      <c r="Q1340" s="15" t="s">
        <v>22807</v>
      </c>
      <c r="R1340" s="15" t="s">
        <v>20070</v>
      </c>
      <c r="S1340" s="15">
        <v>25910522</v>
      </c>
      <c r="T1340" s="15">
        <v>25517258</v>
      </c>
      <c r="U1340" s="15" t="s">
        <v>16282</v>
      </c>
      <c r="V1340" s="15" t="s">
        <v>23371</v>
      </c>
      <c r="W1340" s="4"/>
      <c r="X1340" s="4" t="s">
        <v>41</v>
      </c>
      <c r="Y1340" s="4" t="s">
        <v>1403</v>
      </c>
      <c r="Z1340" s="4"/>
      <c r="AB1340" s="25"/>
      <c r="AC1340" s="25"/>
      <c r="AD1340" s="25"/>
    </row>
    <row r="1341" spans="1:30" x14ac:dyDescent="0.35">
      <c r="A1341" s="15" t="s">
        <v>6393</v>
      </c>
      <c r="B1341" s="15" t="s">
        <v>7344</v>
      </c>
      <c r="D1341" s="15" t="s">
        <v>1375</v>
      </c>
      <c r="E1341" s="15" t="s">
        <v>3643</v>
      </c>
      <c r="F1341" s="15" t="s">
        <v>1675</v>
      </c>
      <c r="G1341" s="5" t="s">
        <v>249</v>
      </c>
      <c r="H1341" s="5" t="s">
        <v>4</v>
      </c>
      <c r="I1341" s="5" t="s">
        <v>72</v>
      </c>
      <c r="J1341" s="5" t="s">
        <v>10</v>
      </c>
      <c r="K1341" s="5" t="s">
        <v>2</v>
      </c>
      <c r="L1341" s="5" t="s">
        <v>12911</v>
      </c>
      <c r="M1341" s="15" t="s">
        <v>249</v>
      </c>
      <c r="N1341" s="15" t="s">
        <v>22018</v>
      </c>
      <c r="O1341" s="15" t="s">
        <v>22793</v>
      </c>
      <c r="P1341" s="15" t="s">
        <v>1675</v>
      </c>
      <c r="Q1341" s="15" t="s">
        <v>22807</v>
      </c>
      <c r="R1341" s="15" t="s">
        <v>20068</v>
      </c>
      <c r="S1341" s="15">
        <v>25736615</v>
      </c>
      <c r="T1341" s="15">
        <v>60446043</v>
      </c>
      <c r="U1341" s="15" t="s">
        <v>16283</v>
      </c>
      <c r="V1341" s="15" t="s">
        <v>10320</v>
      </c>
      <c r="W1341" s="4"/>
      <c r="X1341" s="4" t="s">
        <v>41</v>
      </c>
      <c r="Y1341" s="4" t="s">
        <v>1413</v>
      </c>
      <c r="Z1341" s="4"/>
      <c r="AB1341" s="25" t="s">
        <v>21118</v>
      </c>
      <c r="AC1341" s="25"/>
      <c r="AD1341" s="25" t="s">
        <v>21118</v>
      </c>
    </row>
    <row r="1342" spans="1:30" x14ac:dyDescent="0.35">
      <c r="A1342" s="15" t="s">
        <v>6471</v>
      </c>
      <c r="B1342" s="15" t="s">
        <v>7394</v>
      </c>
      <c r="D1342" s="15" t="s">
        <v>3644</v>
      </c>
      <c r="E1342" s="15" t="s">
        <v>3645</v>
      </c>
      <c r="F1342" s="15" t="s">
        <v>3646</v>
      </c>
      <c r="G1342" s="5" t="s">
        <v>249</v>
      </c>
      <c r="H1342" s="5" t="s">
        <v>4</v>
      </c>
      <c r="I1342" s="5" t="s">
        <v>72</v>
      </c>
      <c r="J1342" s="5" t="s">
        <v>10</v>
      </c>
      <c r="K1342" s="5" t="s">
        <v>3</v>
      </c>
      <c r="L1342" s="5" t="s">
        <v>12912</v>
      </c>
      <c r="M1342" s="15" t="s">
        <v>249</v>
      </c>
      <c r="N1342" s="15" t="s">
        <v>22018</v>
      </c>
      <c r="O1342" s="15" t="s">
        <v>278</v>
      </c>
      <c r="P1342" s="15" t="s">
        <v>278</v>
      </c>
      <c r="Q1342" s="15" t="s">
        <v>22807</v>
      </c>
      <c r="R1342" s="15" t="s">
        <v>6738</v>
      </c>
      <c r="S1342" s="15">
        <v>25738313</v>
      </c>
      <c r="T1342" s="15">
        <v>25733346</v>
      </c>
      <c r="U1342" s="15" t="s">
        <v>16284</v>
      </c>
      <c r="V1342" s="15" t="s">
        <v>23372</v>
      </c>
      <c r="W1342" s="4"/>
      <c r="X1342" s="4" t="s">
        <v>41</v>
      </c>
      <c r="Y1342" s="4" t="s">
        <v>1405</v>
      </c>
      <c r="Z1342" s="4"/>
      <c r="AB1342" s="25" t="s">
        <v>21118</v>
      </c>
      <c r="AC1342" s="25"/>
      <c r="AD1342" s="25"/>
    </row>
    <row r="1343" spans="1:30" x14ac:dyDescent="0.35">
      <c r="A1343" s="15" t="s">
        <v>3726</v>
      </c>
      <c r="B1343" s="15" t="s">
        <v>3597</v>
      </c>
      <c r="D1343" s="15" t="s">
        <v>3647</v>
      </c>
      <c r="E1343" s="15" t="s">
        <v>10307</v>
      </c>
      <c r="F1343" s="15" t="s">
        <v>8793</v>
      </c>
      <c r="G1343" s="5" t="s">
        <v>249</v>
      </c>
      <c r="H1343" s="5" t="s">
        <v>4</v>
      </c>
      <c r="I1343" s="5" t="s">
        <v>72</v>
      </c>
      <c r="J1343" s="5" t="s">
        <v>10</v>
      </c>
      <c r="K1343" s="5" t="s">
        <v>2</v>
      </c>
      <c r="L1343" s="5" t="s">
        <v>12911</v>
      </c>
      <c r="M1343" s="15" t="s">
        <v>249</v>
      </c>
      <c r="N1343" s="15" t="s">
        <v>22018</v>
      </c>
      <c r="O1343" s="15" t="s">
        <v>22793</v>
      </c>
      <c r="P1343" s="15" t="s">
        <v>3642</v>
      </c>
      <c r="Q1343" s="15" t="s">
        <v>22807</v>
      </c>
      <c r="R1343" s="15" t="s">
        <v>20075</v>
      </c>
      <c r="S1343" s="15">
        <v>25510804</v>
      </c>
      <c r="T1343" s="15">
        <v>25510804</v>
      </c>
      <c r="U1343" s="15" t="s">
        <v>16285</v>
      </c>
      <c r="V1343" s="15" t="s">
        <v>10308</v>
      </c>
      <c r="W1343" s="4"/>
      <c r="X1343" s="4"/>
      <c r="Y1343" s="4"/>
      <c r="Z1343" s="4" t="s">
        <v>41</v>
      </c>
      <c r="AA1343" s="4" t="s">
        <v>329</v>
      </c>
      <c r="AB1343" s="25" t="s">
        <v>21118</v>
      </c>
      <c r="AC1343" s="25"/>
      <c r="AD1343" s="25"/>
    </row>
    <row r="1344" spans="1:30" x14ac:dyDescent="0.35">
      <c r="A1344" s="15" t="s">
        <v>3776</v>
      </c>
      <c r="B1344" s="15" t="s">
        <v>1896</v>
      </c>
      <c r="D1344" s="15" t="s">
        <v>7357</v>
      </c>
      <c r="E1344" s="15" t="s">
        <v>3648</v>
      </c>
      <c r="F1344" s="15" t="s">
        <v>3649</v>
      </c>
      <c r="G1344" s="5" t="s">
        <v>249</v>
      </c>
      <c r="H1344" s="5" t="s">
        <v>5</v>
      </c>
      <c r="I1344" s="5" t="s">
        <v>72</v>
      </c>
      <c r="J1344" s="5" t="s">
        <v>7</v>
      </c>
      <c r="K1344" s="5" t="s">
        <v>4</v>
      </c>
      <c r="L1344" s="5" t="s">
        <v>12905</v>
      </c>
      <c r="M1344" s="15" t="s">
        <v>249</v>
      </c>
      <c r="N1344" s="15" t="s">
        <v>22034</v>
      </c>
      <c r="O1344" s="15" t="s">
        <v>3650</v>
      </c>
      <c r="P1344" s="15" t="s">
        <v>3650</v>
      </c>
      <c r="Q1344" s="15" t="s">
        <v>22807</v>
      </c>
      <c r="R1344" s="15" t="s">
        <v>21322</v>
      </c>
      <c r="S1344" s="15">
        <v>25341664</v>
      </c>
      <c r="T1344" s="15">
        <v>25341664</v>
      </c>
      <c r="U1344" s="15" t="s">
        <v>16286</v>
      </c>
      <c r="V1344" s="15" t="s">
        <v>3651</v>
      </c>
      <c r="W1344" s="4"/>
      <c r="X1344" s="4" t="s">
        <v>41</v>
      </c>
      <c r="Y1344" s="4" t="s">
        <v>1416</v>
      </c>
      <c r="Z1344" s="4" t="s">
        <v>41</v>
      </c>
      <c r="AA1344" s="4" t="s">
        <v>5585</v>
      </c>
      <c r="AB1344" s="25"/>
      <c r="AC1344" s="25"/>
      <c r="AD1344" s="25"/>
    </row>
    <row r="1345" spans="1:30" x14ac:dyDescent="0.35">
      <c r="A1345" s="15" t="s">
        <v>6588</v>
      </c>
      <c r="B1345" s="15" t="s">
        <v>7713</v>
      </c>
      <c r="D1345" s="15" t="s">
        <v>3652</v>
      </c>
      <c r="E1345" s="15" t="s">
        <v>3653</v>
      </c>
      <c r="F1345" s="15" t="s">
        <v>3654</v>
      </c>
      <c r="G1345" s="5" t="s">
        <v>249</v>
      </c>
      <c r="H1345" s="5" t="s">
        <v>5</v>
      </c>
      <c r="I1345" s="5" t="s">
        <v>72</v>
      </c>
      <c r="J1345" s="5" t="s">
        <v>7</v>
      </c>
      <c r="K1345" s="5" t="s">
        <v>2</v>
      </c>
      <c r="L1345" s="5" t="s">
        <v>12903</v>
      </c>
      <c r="M1345" s="15" t="s">
        <v>249</v>
      </c>
      <c r="N1345" s="15" t="s">
        <v>22034</v>
      </c>
      <c r="O1345" s="15" t="s">
        <v>3655</v>
      </c>
      <c r="P1345" s="15" t="s">
        <v>948</v>
      </c>
      <c r="Q1345" s="15" t="s">
        <v>22807</v>
      </c>
      <c r="R1345" s="15" t="s">
        <v>23373</v>
      </c>
      <c r="S1345" s="15">
        <v>25341087</v>
      </c>
      <c r="T1345" s="15">
        <v>25341087</v>
      </c>
      <c r="U1345" s="15" t="s">
        <v>16288</v>
      </c>
      <c r="V1345" s="15" t="s">
        <v>10245</v>
      </c>
      <c r="W1345" s="4"/>
      <c r="X1345" s="4" t="s">
        <v>41</v>
      </c>
      <c r="Y1345" s="4" t="s">
        <v>3191</v>
      </c>
      <c r="Z1345" s="4"/>
      <c r="AB1345" s="25"/>
      <c r="AC1345" s="25"/>
      <c r="AD1345" s="25"/>
    </row>
    <row r="1346" spans="1:30" x14ac:dyDescent="0.35">
      <c r="A1346" s="15" t="s">
        <v>6468</v>
      </c>
      <c r="B1346" s="15" t="s">
        <v>7608</v>
      </c>
      <c r="D1346" s="15" t="s">
        <v>3657</v>
      </c>
      <c r="E1346" s="15" t="s">
        <v>3658</v>
      </c>
      <c r="F1346" s="15" t="s">
        <v>3659</v>
      </c>
      <c r="G1346" s="5" t="s">
        <v>249</v>
      </c>
      <c r="H1346" s="5" t="s">
        <v>5</v>
      </c>
      <c r="I1346" s="5" t="s">
        <v>72</v>
      </c>
      <c r="J1346" s="5" t="s">
        <v>7</v>
      </c>
      <c r="K1346" s="5" t="s">
        <v>2</v>
      </c>
      <c r="L1346" s="5" t="s">
        <v>12903</v>
      </c>
      <c r="M1346" s="15" t="s">
        <v>249</v>
      </c>
      <c r="N1346" s="15" t="s">
        <v>22034</v>
      </c>
      <c r="O1346" s="15" t="s">
        <v>3655</v>
      </c>
      <c r="P1346" s="15" t="s">
        <v>927</v>
      </c>
      <c r="Q1346" s="15" t="s">
        <v>22807</v>
      </c>
      <c r="R1346" s="15" t="s">
        <v>21323</v>
      </c>
      <c r="S1346" s="15">
        <v>25340296</v>
      </c>
      <c r="T1346" s="15">
        <v>25340296</v>
      </c>
      <c r="U1346" s="15" t="s">
        <v>16289</v>
      </c>
      <c r="V1346" s="15" t="s">
        <v>10256</v>
      </c>
      <c r="W1346" s="4"/>
      <c r="X1346" s="4" t="s">
        <v>41</v>
      </c>
      <c r="Y1346" s="4" t="s">
        <v>3660</v>
      </c>
      <c r="Z1346" s="4"/>
      <c r="AB1346" s="25"/>
      <c r="AC1346" s="25"/>
      <c r="AD1346" s="25"/>
    </row>
    <row r="1347" spans="1:30" x14ac:dyDescent="0.35">
      <c r="A1347" s="15" t="s">
        <v>6466</v>
      </c>
      <c r="B1347" s="15" t="s">
        <v>7456</v>
      </c>
      <c r="D1347" s="15" t="s">
        <v>3661</v>
      </c>
      <c r="E1347" s="15" t="s">
        <v>3662</v>
      </c>
      <c r="F1347" s="15" t="s">
        <v>3663</v>
      </c>
      <c r="G1347" s="5" t="s">
        <v>249</v>
      </c>
      <c r="H1347" s="5" t="s">
        <v>5</v>
      </c>
      <c r="I1347" s="5" t="s">
        <v>72</v>
      </c>
      <c r="J1347" s="5" t="s">
        <v>8</v>
      </c>
      <c r="K1347" s="5" t="s">
        <v>3</v>
      </c>
      <c r="L1347" s="5" t="s">
        <v>12907</v>
      </c>
      <c r="M1347" s="15" t="s">
        <v>249</v>
      </c>
      <c r="N1347" s="15" t="s">
        <v>22035</v>
      </c>
      <c r="O1347" s="15" t="s">
        <v>3664</v>
      </c>
      <c r="P1347" s="15" t="s">
        <v>330</v>
      </c>
      <c r="Q1347" s="15" t="s">
        <v>22807</v>
      </c>
      <c r="R1347" s="15" t="s">
        <v>21314</v>
      </c>
      <c r="S1347" s="15">
        <v>25367671</v>
      </c>
      <c r="T1347" s="15">
        <v>25367671</v>
      </c>
      <c r="U1347" s="15" t="s">
        <v>16290</v>
      </c>
      <c r="V1347" s="15" t="s">
        <v>3665</v>
      </c>
      <c r="W1347" s="4"/>
      <c r="X1347" s="4" t="s">
        <v>41</v>
      </c>
      <c r="Y1347" s="4" t="s">
        <v>3666</v>
      </c>
      <c r="Z1347" s="4"/>
      <c r="AB1347" s="25"/>
      <c r="AC1347" s="25"/>
      <c r="AD1347" s="25"/>
    </row>
    <row r="1348" spans="1:30" x14ac:dyDescent="0.35">
      <c r="A1348" s="15" t="s">
        <v>10193</v>
      </c>
      <c r="B1348" s="15" t="s">
        <v>3452</v>
      </c>
      <c r="D1348" s="15" t="s">
        <v>3667</v>
      </c>
      <c r="E1348" s="15" t="s">
        <v>3668</v>
      </c>
      <c r="F1348" s="15" t="s">
        <v>3669</v>
      </c>
      <c r="G1348" s="5" t="s">
        <v>249</v>
      </c>
      <c r="H1348" s="5" t="s">
        <v>5</v>
      </c>
      <c r="I1348" s="5" t="s">
        <v>72</v>
      </c>
      <c r="J1348" s="5" t="s">
        <v>8</v>
      </c>
      <c r="K1348" s="5" t="s">
        <v>4</v>
      </c>
      <c r="L1348" s="5" t="s">
        <v>12908</v>
      </c>
      <c r="M1348" s="15" t="s">
        <v>249</v>
      </c>
      <c r="N1348" s="15" t="s">
        <v>22035</v>
      </c>
      <c r="O1348" s="15" t="s">
        <v>3670</v>
      </c>
      <c r="P1348" s="15" t="s">
        <v>3670</v>
      </c>
      <c r="Q1348" s="15" t="s">
        <v>22807</v>
      </c>
      <c r="R1348" s="15" t="s">
        <v>22036</v>
      </c>
      <c r="S1348" s="15">
        <v>25300284</v>
      </c>
      <c r="T1348" s="15">
        <v>88435439</v>
      </c>
      <c r="U1348" s="15" t="s">
        <v>16291</v>
      </c>
      <c r="V1348" s="15" t="s">
        <v>10277</v>
      </c>
      <c r="W1348" s="4"/>
      <c r="X1348" s="4" t="s">
        <v>41</v>
      </c>
      <c r="Y1348" s="4" t="s">
        <v>2071</v>
      </c>
      <c r="Z1348" s="4"/>
      <c r="AB1348" s="25"/>
      <c r="AC1348" s="25"/>
      <c r="AD1348" s="25"/>
    </row>
    <row r="1349" spans="1:30" x14ac:dyDescent="0.35">
      <c r="A1349" s="15" t="s">
        <v>10196</v>
      </c>
      <c r="B1349" s="15" t="s">
        <v>10197</v>
      </c>
      <c r="D1349" s="15" t="s">
        <v>3671</v>
      </c>
      <c r="E1349" s="15" t="s">
        <v>3672</v>
      </c>
      <c r="F1349" s="15" t="s">
        <v>1670</v>
      </c>
      <c r="G1349" s="5" t="s">
        <v>249</v>
      </c>
      <c r="H1349" s="5" t="s">
        <v>5</v>
      </c>
      <c r="I1349" s="5" t="s">
        <v>72</v>
      </c>
      <c r="J1349" s="5" t="s">
        <v>7</v>
      </c>
      <c r="K1349" s="5" t="s">
        <v>2</v>
      </c>
      <c r="L1349" s="5" t="s">
        <v>12903</v>
      </c>
      <c r="M1349" s="15" t="s">
        <v>249</v>
      </c>
      <c r="N1349" s="15" t="s">
        <v>22034</v>
      </c>
      <c r="O1349" s="15" t="s">
        <v>3655</v>
      </c>
      <c r="P1349" s="15" t="s">
        <v>1670</v>
      </c>
      <c r="Q1349" s="15" t="s">
        <v>22807</v>
      </c>
      <c r="R1349" s="15" t="s">
        <v>19427</v>
      </c>
      <c r="S1349" s="15">
        <v>25344526</v>
      </c>
      <c r="T1349" s="15">
        <v>25344526</v>
      </c>
      <c r="U1349" s="15" t="s">
        <v>16292</v>
      </c>
      <c r="V1349" s="15" t="s">
        <v>10285</v>
      </c>
      <c r="W1349" s="4"/>
      <c r="X1349" s="4" t="s">
        <v>41</v>
      </c>
      <c r="Y1349" s="4" t="s">
        <v>3673</v>
      </c>
      <c r="Z1349" s="4"/>
      <c r="AB1349" s="25"/>
      <c r="AC1349" s="25"/>
      <c r="AD1349" s="25"/>
    </row>
    <row r="1350" spans="1:30" x14ac:dyDescent="0.35">
      <c r="A1350" s="15" t="s">
        <v>10198</v>
      </c>
      <c r="B1350" s="15" t="s">
        <v>10199</v>
      </c>
      <c r="D1350" s="15" t="s">
        <v>1367</v>
      </c>
      <c r="E1350" s="15" t="s">
        <v>3674</v>
      </c>
      <c r="F1350" s="15" t="s">
        <v>1491</v>
      </c>
      <c r="G1350" s="5" t="s">
        <v>249</v>
      </c>
      <c r="H1350" s="5" t="s">
        <v>5</v>
      </c>
      <c r="I1350" s="5" t="s">
        <v>72</v>
      </c>
      <c r="J1350" s="5" t="s">
        <v>8</v>
      </c>
      <c r="K1350" s="5" t="s">
        <v>6</v>
      </c>
      <c r="L1350" s="5" t="s">
        <v>12910</v>
      </c>
      <c r="M1350" s="15" t="s">
        <v>249</v>
      </c>
      <c r="N1350" s="15" t="s">
        <v>22035</v>
      </c>
      <c r="O1350" s="15" t="s">
        <v>1237</v>
      </c>
      <c r="P1350" s="15" t="s">
        <v>1491</v>
      </c>
      <c r="Q1350" s="15" t="s">
        <v>22807</v>
      </c>
      <c r="R1350" s="15" t="s">
        <v>19428</v>
      </c>
      <c r="S1350" s="15">
        <v>25366348</v>
      </c>
      <c r="T1350" s="15"/>
      <c r="U1350" s="15" t="s">
        <v>16293</v>
      </c>
      <c r="V1350" s="15" t="s">
        <v>3675</v>
      </c>
      <c r="W1350" s="4"/>
      <c r="X1350" s="4" t="s">
        <v>41</v>
      </c>
      <c r="Y1350" s="4" t="s">
        <v>3676</v>
      </c>
      <c r="Z1350" s="4"/>
      <c r="AB1350" s="25"/>
      <c r="AC1350" s="25"/>
      <c r="AD1350" s="25"/>
    </row>
    <row r="1351" spans="1:30" x14ac:dyDescent="0.35">
      <c r="A1351" s="15" t="s">
        <v>6534</v>
      </c>
      <c r="B1351" s="15" t="s">
        <v>7404</v>
      </c>
      <c r="D1351" s="15" t="s">
        <v>3677</v>
      </c>
      <c r="E1351" s="15" t="s">
        <v>3678</v>
      </c>
      <c r="F1351" s="15" t="s">
        <v>3679</v>
      </c>
      <c r="G1351" s="5" t="s">
        <v>249</v>
      </c>
      <c r="H1351" s="5" t="s">
        <v>5</v>
      </c>
      <c r="I1351" s="5" t="s">
        <v>72</v>
      </c>
      <c r="J1351" s="5" t="s">
        <v>8</v>
      </c>
      <c r="K1351" s="5" t="s">
        <v>4</v>
      </c>
      <c r="L1351" s="5" t="s">
        <v>12908</v>
      </c>
      <c r="M1351" s="15" t="s">
        <v>249</v>
      </c>
      <c r="N1351" s="15" t="s">
        <v>22035</v>
      </c>
      <c r="O1351" s="15" t="s">
        <v>3670</v>
      </c>
      <c r="P1351" s="15" t="s">
        <v>22037</v>
      </c>
      <c r="Q1351" s="15" t="s">
        <v>22807</v>
      </c>
      <c r="R1351" s="15" t="s">
        <v>17757</v>
      </c>
      <c r="S1351" s="15">
        <v>25308012</v>
      </c>
      <c r="T1351" s="15">
        <v>88134418</v>
      </c>
      <c r="U1351" s="15" t="s">
        <v>16294</v>
      </c>
      <c r="V1351" s="15" t="s">
        <v>3680</v>
      </c>
      <c r="W1351" s="4"/>
      <c r="X1351" s="4" t="s">
        <v>41</v>
      </c>
      <c r="Y1351" s="4" t="s">
        <v>3681</v>
      </c>
      <c r="Z1351" s="4"/>
      <c r="AB1351" s="25"/>
      <c r="AC1351" s="25"/>
      <c r="AD1351" s="25"/>
    </row>
    <row r="1352" spans="1:30" x14ac:dyDescent="0.35">
      <c r="A1352" s="15" t="s">
        <v>6533</v>
      </c>
      <c r="B1352" s="15" t="s">
        <v>7418</v>
      </c>
      <c r="D1352" s="15" t="s">
        <v>3682</v>
      </c>
      <c r="E1352" s="15" t="s">
        <v>3683</v>
      </c>
      <c r="F1352" s="15" t="s">
        <v>1109</v>
      </c>
      <c r="G1352" s="5" t="s">
        <v>249</v>
      </c>
      <c r="H1352" s="5" t="s">
        <v>5</v>
      </c>
      <c r="I1352" s="5" t="s">
        <v>72</v>
      </c>
      <c r="J1352" s="5" t="s">
        <v>8</v>
      </c>
      <c r="K1352" s="5" t="s">
        <v>6</v>
      </c>
      <c r="L1352" s="5" t="s">
        <v>12910</v>
      </c>
      <c r="M1352" s="15" t="s">
        <v>249</v>
      </c>
      <c r="N1352" s="15" t="s">
        <v>22035</v>
      </c>
      <c r="O1352" s="15" t="s">
        <v>1237</v>
      </c>
      <c r="P1352" s="15" t="s">
        <v>1109</v>
      </c>
      <c r="Q1352" s="15" t="s">
        <v>22807</v>
      </c>
      <c r="R1352" s="15" t="s">
        <v>19424</v>
      </c>
      <c r="S1352" s="15">
        <v>25366795</v>
      </c>
      <c r="T1352" s="15">
        <v>25366795</v>
      </c>
      <c r="U1352" s="15" t="s">
        <v>17754</v>
      </c>
      <c r="V1352" s="15" t="s">
        <v>3684</v>
      </c>
      <c r="W1352" s="4"/>
      <c r="X1352" s="4" t="s">
        <v>41</v>
      </c>
      <c r="Y1352" s="4" t="s">
        <v>3685</v>
      </c>
      <c r="Z1352" s="4"/>
      <c r="AB1352" s="25"/>
      <c r="AC1352" s="25"/>
      <c r="AD1352" s="25"/>
    </row>
    <row r="1353" spans="1:30" x14ac:dyDescent="0.35">
      <c r="A1353" s="15" t="s">
        <v>3718</v>
      </c>
      <c r="B1353" s="15" t="s">
        <v>1914</v>
      </c>
      <c r="D1353" s="15" t="s">
        <v>3686</v>
      </c>
      <c r="E1353" s="15" t="s">
        <v>3687</v>
      </c>
      <c r="F1353" s="15" t="s">
        <v>3688</v>
      </c>
      <c r="G1353" s="5" t="s">
        <v>249</v>
      </c>
      <c r="H1353" s="5" t="s">
        <v>5</v>
      </c>
      <c r="I1353" s="5" t="s">
        <v>72</v>
      </c>
      <c r="J1353" s="5" t="s">
        <v>8</v>
      </c>
      <c r="K1353" s="5" t="s">
        <v>6</v>
      </c>
      <c r="L1353" s="5" t="s">
        <v>12910</v>
      </c>
      <c r="M1353" s="15" t="s">
        <v>249</v>
      </c>
      <c r="N1353" s="15" t="s">
        <v>22035</v>
      </c>
      <c r="O1353" s="15" t="s">
        <v>1237</v>
      </c>
      <c r="P1353" s="15" t="s">
        <v>1237</v>
      </c>
      <c r="Q1353" s="15" t="s">
        <v>22807</v>
      </c>
      <c r="R1353" s="15" t="s">
        <v>19422</v>
      </c>
      <c r="S1353" s="15">
        <v>25367011</v>
      </c>
      <c r="T1353" s="15">
        <v>25367011</v>
      </c>
      <c r="U1353" s="15" t="s">
        <v>16295</v>
      </c>
      <c r="V1353" s="15" t="s">
        <v>468</v>
      </c>
      <c r="W1353" s="4"/>
      <c r="X1353" s="4" t="s">
        <v>41</v>
      </c>
      <c r="Y1353" s="4" t="s">
        <v>2120</v>
      </c>
      <c r="Z1353" s="4"/>
      <c r="AB1353" s="25"/>
      <c r="AC1353" s="25"/>
      <c r="AD1353" s="25"/>
    </row>
    <row r="1354" spans="1:30" x14ac:dyDescent="0.35">
      <c r="A1354" s="15" t="s">
        <v>247</v>
      </c>
      <c r="B1354" s="15" t="s">
        <v>246</v>
      </c>
      <c r="D1354" s="15" t="s">
        <v>1448</v>
      </c>
      <c r="E1354" s="15" t="s">
        <v>10217</v>
      </c>
      <c r="F1354" s="15" t="s">
        <v>14171</v>
      </c>
      <c r="G1354" s="5" t="s">
        <v>249</v>
      </c>
      <c r="H1354" s="5" t="s">
        <v>5</v>
      </c>
      <c r="I1354" s="5" t="s">
        <v>72</v>
      </c>
      <c r="J1354" s="5" t="s">
        <v>8</v>
      </c>
      <c r="K1354" s="5" t="s">
        <v>4</v>
      </c>
      <c r="L1354" s="5" t="s">
        <v>12908</v>
      </c>
      <c r="M1354" s="15" t="s">
        <v>249</v>
      </c>
      <c r="N1354" s="15" t="s">
        <v>22035</v>
      </c>
      <c r="O1354" s="15" t="s">
        <v>3670</v>
      </c>
      <c r="P1354" s="15" t="s">
        <v>1491</v>
      </c>
      <c r="Q1354" s="15" t="s">
        <v>22807</v>
      </c>
      <c r="R1354" s="15" t="s">
        <v>16960</v>
      </c>
      <c r="S1354" s="15">
        <v>22005362</v>
      </c>
      <c r="T1354" s="15"/>
      <c r="U1354" s="15" t="s">
        <v>16297</v>
      </c>
      <c r="V1354" s="15" t="s">
        <v>23374</v>
      </c>
      <c r="W1354" s="4"/>
      <c r="X1354" s="4" t="s">
        <v>41</v>
      </c>
      <c r="Y1354" s="4" t="s">
        <v>13840</v>
      </c>
      <c r="Z1354" s="4"/>
      <c r="AB1354" s="25"/>
      <c r="AC1354" s="25"/>
      <c r="AD1354" s="25"/>
    </row>
    <row r="1355" spans="1:30" x14ac:dyDescent="0.35">
      <c r="A1355" s="15" t="s">
        <v>10200</v>
      </c>
      <c r="B1355" s="15" t="s">
        <v>10201</v>
      </c>
      <c r="D1355" s="15" t="s">
        <v>1522</v>
      </c>
      <c r="E1355" s="15" t="s">
        <v>10319</v>
      </c>
      <c r="F1355" s="15" t="s">
        <v>1501</v>
      </c>
      <c r="G1355" s="5" t="s">
        <v>249</v>
      </c>
      <c r="H1355" s="5" t="s">
        <v>5</v>
      </c>
      <c r="I1355" s="5" t="s">
        <v>72</v>
      </c>
      <c r="J1355" s="5" t="s">
        <v>7</v>
      </c>
      <c r="K1355" s="5" t="s">
        <v>2</v>
      </c>
      <c r="L1355" s="5" t="s">
        <v>12903</v>
      </c>
      <c r="M1355" s="15" t="s">
        <v>249</v>
      </c>
      <c r="N1355" s="15" t="s">
        <v>22034</v>
      </c>
      <c r="O1355" s="15" t="s">
        <v>3655</v>
      </c>
      <c r="P1355" s="15" t="s">
        <v>1501</v>
      </c>
      <c r="Q1355" s="15" t="s">
        <v>22807</v>
      </c>
      <c r="R1355" s="15" t="s">
        <v>20071</v>
      </c>
      <c r="S1355" s="15">
        <v>88786128</v>
      </c>
      <c r="T1355" s="15"/>
      <c r="U1355" s="15" t="s">
        <v>16298</v>
      </c>
      <c r="V1355" s="15" t="s">
        <v>23375</v>
      </c>
      <c r="W1355" s="4"/>
      <c r="X1355" s="4" t="s">
        <v>41</v>
      </c>
      <c r="Y1355" s="4" t="s">
        <v>19738</v>
      </c>
      <c r="Z1355" s="4"/>
      <c r="AB1355" s="25"/>
      <c r="AC1355" s="25"/>
      <c r="AD1355" s="25"/>
    </row>
    <row r="1356" spans="1:30" x14ac:dyDescent="0.35">
      <c r="A1356" s="15" t="s">
        <v>6536</v>
      </c>
      <c r="B1356" s="15" t="s">
        <v>7753</v>
      </c>
      <c r="D1356" s="15" t="s">
        <v>1527</v>
      </c>
      <c r="E1356" s="15" t="s">
        <v>3689</v>
      </c>
      <c r="F1356" s="15" t="s">
        <v>948</v>
      </c>
      <c r="G1356" s="5" t="s">
        <v>249</v>
      </c>
      <c r="H1356" s="5" t="s">
        <v>5</v>
      </c>
      <c r="I1356" s="5" t="s">
        <v>72</v>
      </c>
      <c r="J1356" s="5" t="s">
        <v>8</v>
      </c>
      <c r="K1356" s="5" t="s">
        <v>6</v>
      </c>
      <c r="L1356" s="5" t="s">
        <v>12910</v>
      </c>
      <c r="M1356" s="15" t="s">
        <v>249</v>
      </c>
      <c r="N1356" s="15" t="s">
        <v>22035</v>
      </c>
      <c r="O1356" s="15" t="s">
        <v>1237</v>
      </c>
      <c r="P1356" s="15" t="s">
        <v>948</v>
      </c>
      <c r="Q1356" s="15" t="s">
        <v>22807</v>
      </c>
      <c r="R1356" s="15" t="s">
        <v>22038</v>
      </c>
      <c r="S1356" s="15">
        <v>25367697</v>
      </c>
      <c r="T1356" s="15">
        <v>25367697</v>
      </c>
      <c r="U1356" s="15" t="s">
        <v>16299</v>
      </c>
      <c r="V1356" s="15" t="s">
        <v>23376</v>
      </c>
      <c r="W1356" s="4"/>
      <c r="X1356" s="4" t="s">
        <v>41</v>
      </c>
      <c r="Y1356" s="4" t="s">
        <v>3690</v>
      </c>
      <c r="Z1356" s="4"/>
      <c r="AB1356" s="25"/>
      <c r="AC1356" s="25"/>
      <c r="AD1356" s="25"/>
    </row>
    <row r="1357" spans="1:30" x14ac:dyDescent="0.35">
      <c r="A1357" s="15" t="s">
        <v>3696</v>
      </c>
      <c r="B1357" s="15" t="s">
        <v>1577</v>
      </c>
      <c r="D1357" s="15" t="s">
        <v>1536</v>
      </c>
      <c r="E1357" s="15" t="s">
        <v>3691</v>
      </c>
      <c r="F1357" s="15" t="s">
        <v>13339</v>
      </c>
      <c r="G1357" s="5" t="s">
        <v>249</v>
      </c>
      <c r="H1357" s="5" t="s">
        <v>5</v>
      </c>
      <c r="I1357" s="5" t="s">
        <v>72</v>
      </c>
      <c r="J1357" s="5" t="s">
        <v>7</v>
      </c>
      <c r="K1357" s="5" t="s">
        <v>2</v>
      </c>
      <c r="L1357" s="5" t="s">
        <v>12903</v>
      </c>
      <c r="M1357" s="15" t="s">
        <v>249</v>
      </c>
      <c r="N1357" s="15" t="s">
        <v>22034</v>
      </c>
      <c r="O1357" s="15" t="s">
        <v>3655</v>
      </c>
      <c r="P1357" s="15" t="s">
        <v>3655</v>
      </c>
      <c r="Q1357" s="15" t="s">
        <v>22807</v>
      </c>
      <c r="R1357" s="15" t="s">
        <v>17746</v>
      </c>
      <c r="S1357" s="15">
        <v>25344391</v>
      </c>
      <c r="T1357" s="15">
        <v>25344391</v>
      </c>
      <c r="U1357" s="15" t="s">
        <v>16300</v>
      </c>
      <c r="V1357" s="15" t="s">
        <v>10267</v>
      </c>
      <c r="W1357" s="4"/>
      <c r="X1357" s="4" t="s">
        <v>41</v>
      </c>
      <c r="Y1357" s="4" t="s">
        <v>1428</v>
      </c>
      <c r="Z1357" s="4" t="s">
        <v>41</v>
      </c>
      <c r="AA1357" s="4" t="s">
        <v>1044</v>
      </c>
      <c r="AB1357" s="25" t="s">
        <v>21118</v>
      </c>
      <c r="AC1357" s="25"/>
      <c r="AD1357" s="25"/>
    </row>
    <row r="1358" spans="1:30" x14ac:dyDescent="0.35">
      <c r="A1358" s="15" t="s">
        <v>10204</v>
      </c>
      <c r="B1358" s="15" t="s">
        <v>2960</v>
      </c>
      <c r="D1358" s="15" t="s">
        <v>1548</v>
      </c>
      <c r="E1358" s="15" t="s">
        <v>3692</v>
      </c>
      <c r="F1358" s="15" t="s">
        <v>1994</v>
      </c>
      <c r="G1358" s="5" t="s">
        <v>249</v>
      </c>
      <c r="H1358" s="5" t="s">
        <v>5</v>
      </c>
      <c r="I1358" s="5" t="s">
        <v>72</v>
      </c>
      <c r="J1358" s="5" t="s">
        <v>8</v>
      </c>
      <c r="K1358" s="5" t="s">
        <v>3</v>
      </c>
      <c r="L1358" s="5" t="s">
        <v>12907</v>
      </c>
      <c r="M1358" s="15" t="s">
        <v>249</v>
      </c>
      <c r="N1358" s="15" t="s">
        <v>22035</v>
      </c>
      <c r="O1358" s="15" t="s">
        <v>3664</v>
      </c>
      <c r="P1358" s="15" t="s">
        <v>3664</v>
      </c>
      <c r="Q1358" s="15" t="s">
        <v>22807</v>
      </c>
      <c r="R1358" s="15" t="s">
        <v>16354</v>
      </c>
      <c r="S1358" s="15">
        <v>25366046</v>
      </c>
      <c r="T1358" s="15">
        <v>25366515</v>
      </c>
      <c r="U1358" s="15" t="s">
        <v>16301</v>
      </c>
      <c r="V1358" s="15" t="s">
        <v>23377</v>
      </c>
      <c r="W1358" s="4"/>
      <c r="X1358" s="4" t="s">
        <v>41</v>
      </c>
      <c r="Y1358" s="4" t="s">
        <v>1419</v>
      </c>
      <c r="Z1358" s="4"/>
      <c r="AB1358" s="25" t="s">
        <v>21118</v>
      </c>
      <c r="AC1358" s="25"/>
      <c r="AD1358" s="25"/>
    </row>
    <row r="1359" spans="1:30" x14ac:dyDescent="0.35">
      <c r="A1359" s="15" t="s">
        <v>10207</v>
      </c>
      <c r="B1359" s="15" t="s">
        <v>1034</v>
      </c>
      <c r="D1359" s="15" t="s">
        <v>1582</v>
      </c>
      <c r="E1359" s="15" t="s">
        <v>3693</v>
      </c>
      <c r="F1359" s="15" t="s">
        <v>150</v>
      </c>
      <c r="G1359" s="5" t="s">
        <v>249</v>
      </c>
      <c r="H1359" s="5" t="s">
        <v>5</v>
      </c>
      <c r="I1359" s="5" t="s">
        <v>72</v>
      </c>
      <c r="J1359" s="5" t="s">
        <v>8</v>
      </c>
      <c r="K1359" s="5" t="s">
        <v>2</v>
      </c>
      <c r="L1359" s="5" t="s">
        <v>12906</v>
      </c>
      <c r="M1359" s="15" t="s">
        <v>249</v>
      </c>
      <c r="N1359" s="15" t="s">
        <v>22035</v>
      </c>
      <c r="O1359" s="15" t="s">
        <v>165</v>
      </c>
      <c r="P1359" s="15" t="s">
        <v>150</v>
      </c>
      <c r="Q1359" s="15" t="s">
        <v>22807</v>
      </c>
      <c r="R1359" s="15" t="s">
        <v>21324</v>
      </c>
      <c r="S1359" s="15">
        <v>25913456</v>
      </c>
      <c r="T1359" s="15">
        <v>25913456</v>
      </c>
      <c r="U1359" s="15" t="s">
        <v>16302</v>
      </c>
      <c r="V1359" s="15" t="s">
        <v>23378</v>
      </c>
      <c r="W1359" s="4"/>
      <c r="X1359" s="4" t="s">
        <v>41</v>
      </c>
      <c r="Y1359" s="4" t="s">
        <v>1420</v>
      </c>
      <c r="Z1359" s="4"/>
      <c r="AB1359" s="25"/>
      <c r="AC1359" s="25"/>
      <c r="AD1359" s="25"/>
    </row>
    <row r="1360" spans="1:30" x14ac:dyDescent="0.35">
      <c r="A1360" s="15" t="s">
        <v>10209</v>
      </c>
      <c r="B1360" s="15" t="s">
        <v>3235</v>
      </c>
      <c r="D1360" s="15" t="s">
        <v>1574</v>
      </c>
      <c r="E1360" s="15" t="s">
        <v>3694</v>
      </c>
      <c r="F1360" s="15" t="s">
        <v>927</v>
      </c>
      <c r="G1360" s="5" t="s">
        <v>249</v>
      </c>
      <c r="H1360" s="5" t="s">
        <v>3</v>
      </c>
      <c r="I1360" s="5" t="s">
        <v>72</v>
      </c>
      <c r="J1360" s="5" t="s">
        <v>2</v>
      </c>
      <c r="K1360" s="5" t="s">
        <v>12</v>
      </c>
      <c r="L1360" s="5" t="s">
        <v>12873</v>
      </c>
      <c r="M1360" s="15" t="s">
        <v>249</v>
      </c>
      <c r="N1360" s="15" t="s">
        <v>249</v>
      </c>
      <c r="O1360" s="15" t="s">
        <v>927</v>
      </c>
      <c r="P1360" s="15" t="s">
        <v>927</v>
      </c>
      <c r="Q1360" s="15" t="s">
        <v>22807</v>
      </c>
      <c r="R1360" s="15" t="s">
        <v>22033</v>
      </c>
      <c r="S1360" s="15">
        <v>25300672</v>
      </c>
      <c r="T1360" s="15">
        <v>25300672</v>
      </c>
      <c r="U1360" s="15" t="s">
        <v>16303</v>
      </c>
      <c r="V1360" s="15" t="s">
        <v>10255</v>
      </c>
      <c r="W1360" s="4"/>
      <c r="X1360" s="4" t="s">
        <v>41</v>
      </c>
      <c r="Y1360" s="4" t="s">
        <v>1427</v>
      </c>
      <c r="Z1360" s="4"/>
      <c r="AB1360" s="25"/>
      <c r="AC1360" s="25"/>
      <c r="AD1360" s="25"/>
    </row>
    <row r="1361" spans="1:30" x14ac:dyDescent="0.35">
      <c r="A1361" s="15" t="s">
        <v>10210</v>
      </c>
      <c r="B1361" s="15" t="s">
        <v>2916</v>
      </c>
      <c r="D1361" s="15" t="s">
        <v>1585</v>
      </c>
      <c r="E1361" s="15" t="s">
        <v>3695</v>
      </c>
      <c r="F1361" s="15" t="s">
        <v>138</v>
      </c>
      <c r="G1361" s="5" t="s">
        <v>249</v>
      </c>
      <c r="H1361" s="5" t="s">
        <v>5</v>
      </c>
      <c r="I1361" s="5" t="s">
        <v>72</v>
      </c>
      <c r="J1361" s="5" t="s">
        <v>8</v>
      </c>
      <c r="K1361" s="5" t="s">
        <v>5</v>
      </c>
      <c r="L1361" s="5" t="s">
        <v>12909</v>
      </c>
      <c r="M1361" s="15" t="s">
        <v>249</v>
      </c>
      <c r="N1361" s="15" t="s">
        <v>22035</v>
      </c>
      <c r="O1361" s="15" t="s">
        <v>138</v>
      </c>
      <c r="P1361" s="15" t="s">
        <v>138</v>
      </c>
      <c r="Q1361" s="15" t="s">
        <v>22807</v>
      </c>
      <c r="R1361" s="15" t="s">
        <v>14820</v>
      </c>
      <c r="S1361" s="15">
        <v>25367059</v>
      </c>
      <c r="T1361" s="15">
        <v>88279729</v>
      </c>
      <c r="U1361" s="15" t="s">
        <v>16304</v>
      </c>
      <c r="V1361" s="15" t="s">
        <v>960</v>
      </c>
      <c r="W1361" s="4"/>
      <c r="X1361" s="4" t="s">
        <v>41</v>
      </c>
      <c r="Y1361" s="4" t="s">
        <v>1418</v>
      </c>
      <c r="Z1361" s="4"/>
      <c r="AB1361" s="25"/>
      <c r="AC1361" s="25"/>
      <c r="AD1361" s="25"/>
    </row>
    <row r="1362" spans="1:30" x14ac:dyDescent="0.35">
      <c r="A1362" s="15" t="s">
        <v>3433</v>
      </c>
      <c r="B1362" s="15" t="s">
        <v>751</v>
      </c>
      <c r="D1362" s="15" t="s">
        <v>1577</v>
      </c>
      <c r="E1362" s="15" t="s">
        <v>3696</v>
      </c>
      <c r="F1362" s="15" t="s">
        <v>3697</v>
      </c>
      <c r="G1362" s="5" t="s">
        <v>249</v>
      </c>
      <c r="H1362" s="5" t="s">
        <v>3</v>
      </c>
      <c r="I1362" s="5" t="s">
        <v>72</v>
      </c>
      <c r="J1362" s="5" t="s">
        <v>2</v>
      </c>
      <c r="K1362" s="5" t="s">
        <v>12</v>
      </c>
      <c r="L1362" s="5" t="s">
        <v>12873</v>
      </c>
      <c r="M1362" s="15" t="s">
        <v>249</v>
      </c>
      <c r="N1362" s="15" t="s">
        <v>249</v>
      </c>
      <c r="O1362" s="15" t="s">
        <v>927</v>
      </c>
      <c r="P1362" s="15" t="s">
        <v>79</v>
      </c>
      <c r="Q1362" s="15" t="s">
        <v>22807</v>
      </c>
      <c r="R1362" s="15" t="s">
        <v>6985</v>
      </c>
      <c r="S1362" s="15">
        <v>25300698</v>
      </c>
      <c r="T1362" s="15">
        <v>25300698</v>
      </c>
      <c r="U1362" s="15" t="s">
        <v>16305</v>
      </c>
      <c r="V1362" s="15" t="s">
        <v>360</v>
      </c>
      <c r="W1362" s="4"/>
      <c r="X1362" s="4" t="s">
        <v>41</v>
      </c>
      <c r="Y1362" s="4" t="s">
        <v>1415</v>
      </c>
      <c r="Z1362" s="4"/>
      <c r="AB1362" s="25"/>
      <c r="AC1362" s="25"/>
      <c r="AD1362" s="25" t="s">
        <v>21118</v>
      </c>
    </row>
    <row r="1363" spans="1:30" x14ac:dyDescent="0.35">
      <c r="A1363" s="15" t="s">
        <v>3588</v>
      </c>
      <c r="B1363" s="15" t="s">
        <v>3151</v>
      </c>
      <c r="D1363" s="15" t="s">
        <v>1571</v>
      </c>
      <c r="E1363" s="15" t="s">
        <v>3698</v>
      </c>
      <c r="F1363" s="15" t="s">
        <v>3047</v>
      </c>
      <c r="G1363" s="5" t="s">
        <v>249</v>
      </c>
      <c r="H1363" s="5" t="s">
        <v>5</v>
      </c>
      <c r="I1363" s="5" t="s">
        <v>72</v>
      </c>
      <c r="J1363" s="5" t="s">
        <v>8</v>
      </c>
      <c r="K1363" s="5" t="s">
        <v>2</v>
      </c>
      <c r="L1363" s="5" t="s">
        <v>12906</v>
      </c>
      <c r="M1363" s="15" t="s">
        <v>249</v>
      </c>
      <c r="N1363" s="15" t="s">
        <v>22035</v>
      </c>
      <c r="O1363" s="15" t="s">
        <v>165</v>
      </c>
      <c r="P1363" s="15" t="s">
        <v>3047</v>
      </c>
      <c r="Q1363" s="15" t="s">
        <v>22807</v>
      </c>
      <c r="R1363" s="15" t="s">
        <v>16267</v>
      </c>
      <c r="S1363" s="15">
        <v>25911238</v>
      </c>
      <c r="T1363" s="15">
        <v>25911238</v>
      </c>
      <c r="U1363" s="15" t="s">
        <v>17755</v>
      </c>
      <c r="V1363" s="15" t="s">
        <v>10230</v>
      </c>
      <c r="W1363" s="4"/>
      <c r="X1363" s="4" t="s">
        <v>41</v>
      </c>
      <c r="Y1363" s="4" t="s">
        <v>1422</v>
      </c>
      <c r="Z1363" s="4"/>
      <c r="AB1363" s="25"/>
      <c r="AC1363" s="25"/>
      <c r="AD1363" s="25"/>
    </row>
    <row r="1364" spans="1:30" x14ac:dyDescent="0.35">
      <c r="A1364" s="15" t="s">
        <v>4198</v>
      </c>
      <c r="B1364" s="15" t="s">
        <v>1621</v>
      </c>
      <c r="D1364" s="15" t="s">
        <v>3699</v>
      </c>
      <c r="E1364" s="15" t="s">
        <v>3700</v>
      </c>
      <c r="F1364" s="15" t="s">
        <v>3701</v>
      </c>
      <c r="G1364" s="5" t="s">
        <v>249</v>
      </c>
      <c r="H1364" s="5" t="s">
        <v>5</v>
      </c>
      <c r="I1364" s="5" t="s">
        <v>72</v>
      </c>
      <c r="J1364" s="5" t="s">
        <v>2</v>
      </c>
      <c r="K1364" s="5" t="s">
        <v>10</v>
      </c>
      <c r="L1364" s="5" t="s">
        <v>12871</v>
      </c>
      <c r="M1364" s="15" t="s">
        <v>249</v>
      </c>
      <c r="N1364" s="15" t="s">
        <v>249</v>
      </c>
      <c r="O1364" s="15" t="s">
        <v>3702</v>
      </c>
      <c r="P1364" s="15" t="s">
        <v>3702</v>
      </c>
      <c r="Q1364" s="15" t="s">
        <v>22807</v>
      </c>
      <c r="R1364" s="15" t="s">
        <v>21325</v>
      </c>
      <c r="S1364" s="15">
        <v>25300212</v>
      </c>
      <c r="T1364" s="15">
        <v>25300212</v>
      </c>
      <c r="U1364" s="15" t="s">
        <v>16306</v>
      </c>
      <c r="V1364" s="15" t="s">
        <v>3703</v>
      </c>
      <c r="W1364" s="4"/>
      <c r="X1364" s="4" t="s">
        <v>41</v>
      </c>
      <c r="Y1364" s="4" t="s">
        <v>1430</v>
      </c>
      <c r="Z1364" s="4"/>
      <c r="AB1364" s="25" t="s">
        <v>21118</v>
      </c>
      <c r="AC1364" s="25"/>
      <c r="AD1364" s="25" t="s">
        <v>21118</v>
      </c>
    </row>
    <row r="1365" spans="1:30" x14ac:dyDescent="0.35">
      <c r="A1365" s="15" t="s">
        <v>3529</v>
      </c>
      <c r="B1365" s="15" t="s">
        <v>3528</v>
      </c>
      <c r="D1365" s="15" t="s">
        <v>1632</v>
      </c>
      <c r="E1365" s="15" t="s">
        <v>10298</v>
      </c>
      <c r="F1365" s="15" t="s">
        <v>13291</v>
      </c>
      <c r="G1365" s="5" t="s">
        <v>249</v>
      </c>
      <c r="H1365" s="5" t="s">
        <v>5</v>
      </c>
      <c r="I1365" s="5" t="s">
        <v>72</v>
      </c>
      <c r="J1365" s="5" t="s">
        <v>8</v>
      </c>
      <c r="K1365" s="5" t="s">
        <v>2</v>
      </c>
      <c r="L1365" s="5" t="s">
        <v>12906</v>
      </c>
      <c r="M1365" s="15" t="s">
        <v>249</v>
      </c>
      <c r="N1365" s="15" t="s">
        <v>22035</v>
      </c>
      <c r="O1365" s="15" t="s">
        <v>165</v>
      </c>
      <c r="P1365" s="15" t="s">
        <v>165</v>
      </c>
      <c r="Q1365" s="15" t="s">
        <v>22807</v>
      </c>
      <c r="R1365" s="15" t="s">
        <v>22039</v>
      </c>
      <c r="S1365" s="15">
        <v>25510214</v>
      </c>
      <c r="T1365" s="15">
        <v>25510214</v>
      </c>
      <c r="U1365" s="15" t="s">
        <v>17756</v>
      </c>
      <c r="V1365" s="15" t="s">
        <v>23379</v>
      </c>
      <c r="W1365" s="4"/>
      <c r="X1365" s="4"/>
      <c r="Y1365" s="4"/>
      <c r="Z1365" s="4" t="s">
        <v>41</v>
      </c>
      <c r="AA1365" s="4" t="s">
        <v>13110</v>
      </c>
      <c r="AB1365" s="25" t="s">
        <v>21118</v>
      </c>
      <c r="AC1365" s="25"/>
      <c r="AD1365" s="25"/>
    </row>
    <row r="1366" spans="1:30" x14ac:dyDescent="0.35">
      <c r="A1366" s="15" t="s">
        <v>3773</v>
      </c>
      <c r="B1366" s="15" t="s">
        <v>2044</v>
      </c>
      <c r="D1366" s="15" t="s">
        <v>1290</v>
      </c>
      <c r="E1366" s="15" t="s">
        <v>8829</v>
      </c>
      <c r="F1366" s="15" t="s">
        <v>3420</v>
      </c>
      <c r="G1366" s="5" t="s">
        <v>249</v>
      </c>
      <c r="H1366" s="5" t="s">
        <v>5</v>
      </c>
      <c r="I1366" s="5" t="s">
        <v>72</v>
      </c>
      <c r="J1366" s="5" t="s">
        <v>7</v>
      </c>
      <c r="K1366" s="5" t="s">
        <v>2</v>
      </c>
      <c r="L1366" s="5" t="s">
        <v>12903</v>
      </c>
      <c r="M1366" s="15" t="s">
        <v>249</v>
      </c>
      <c r="N1366" s="15" t="s">
        <v>22034</v>
      </c>
      <c r="O1366" s="15" t="s">
        <v>3655</v>
      </c>
      <c r="P1366" s="15" t="s">
        <v>3420</v>
      </c>
      <c r="Q1366" s="15" t="s">
        <v>22807</v>
      </c>
      <c r="R1366" s="15" t="s">
        <v>23380</v>
      </c>
      <c r="S1366" s="15">
        <v>84262729</v>
      </c>
      <c r="T1366" s="15">
        <v>89260855</v>
      </c>
      <c r="U1366" s="15" t="s">
        <v>16307</v>
      </c>
      <c r="V1366" s="15" t="s">
        <v>23381</v>
      </c>
      <c r="W1366" s="4"/>
      <c r="X1366" s="4" t="s">
        <v>41</v>
      </c>
      <c r="Y1366" s="4" t="s">
        <v>8547</v>
      </c>
      <c r="Z1366" s="4"/>
      <c r="AB1366" s="25"/>
      <c r="AC1366" s="25"/>
      <c r="AD1366" s="25"/>
    </row>
    <row r="1367" spans="1:30" x14ac:dyDescent="0.35">
      <c r="A1367" s="15" t="s">
        <v>4219</v>
      </c>
      <c r="B1367" s="15" t="s">
        <v>3091</v>
      </c>
      <c r="D1367" s="15" t="s">
        <v>1280</v>
      </c>
      <c r="E1367" s="15" t="s">
        <v>3704</v>
      </c>
      <c r="F1367" s="15" t="s">
        <v>13340</v>
      </c>
      <c r="G1367" s="5" t="s">
        <v>249</v>
      </c>
      <c r="H1367" s="5" t="s">
        <v>5</v>
      </c>
      <c r="I1367" s="5" t="s">
        <v>72</v>
      </c>
      <c r="J1367" s="5" t="s">
        <v>7</v>
      </c>
      <c r="K1367" s="5" t="s">
        <v>4</v>
      </c>
      <c r="L1367" s="5" t="s">
        <v>12905</v>
      </c>
      <c r="M1367" s="15" t="s">
        <v>249</v>
      </c>
      <c r="N1367" s="15" t="s">
        <v>22034</v>
      </c>
      <c r="O1367" s="15" t="s">
        <v>3650</v>
      </c>
      <c r="P1367" s="15" t="s">
        <v>1534</v>
      </c>
      <c r="Q1367" s="15" t="s">
        <v>22807</v>
      </c>
      <c r="R1367" s="15" t="s">
        <v>23382</v>
      </c>
      <c r="S1367" s="15">
        <v>25341731</v>
      </c>
      <c r="T1367" s="15">
        <v>83750562</v>
      </c>
      <c r="U1367" s="15" t="s">
        <v>16308</v>
      </c>
      <c r="V1367" s="15" t="s">
        <v>10301</v>
      </c>
      <c r="W1367" s="4"/>
      <c r="X1367" s="4" t="s">
        <v>41</v>
      </c>
      <c r="Y1367" s="4" t="s">
        <v>2215</v>
      </c>
      <c r="Z1367" s="4"/>
      <c r="AB1367" s="25"/>
      <c r="AC1367" s="25"/>
      <c r="AD1367" s="25"/>
    </row>
    <row r="1368" spans="1:30" x14ac:dyDescent="0.35">
      <c r="A1368" s="15" t="s">
        <v>6623</v>
      </c>
      <c r="B1368" s="15" t="s">
        <v>7468</v>
      </c>
      <c r="D1368" s="15" t="s">
        <v>1460</v>
      </c>
      <c r="E1368" s="15" t="s">
        <v>3705</v>
      </c>
      <c r="F1368" s="15" t="s">
        <v>3706</v>
      </c>
      <c r="G1368" s="5" t="s">
        <v>249</v>
      </c>
      <c r="H1368" s="5" t="s">
        <v>5</v>
      </c>
      <c r="I1368" s="5" t="s">
        <v>72</v>
      </c>
      <c r="J1368" s="5" t="s">
        <v>7</v>
      </c>
      <c r="K1368" s="5" t="s">
        <v>2</v>
      </c>
      <c r="L1368" s="5" t="s">
        <v>12903</v>
      </c>
      <c r="M1368" s="15" t="s">
        <v>249</v>
      </c>
      <c r="N1368" s="15" t="s">
        <v>22034</v>
      </c>
      <c r="O1368" s="15" t="s">
        <v>3655</v>
      </c>
      <c r="P1368" s="15" t="s">
        <v>3706</v>
      </c>
      <c r="Q1368" s="15" t="s">
        <v>22807</v>
      </c>
      <c r="R1368" s="15" t="s">
        <v>23383</v>
      </c>
      <c r="S1368" s="15">
        <v>25343042</v>
      </c>
      <c r="T1368" s="15"/>
      <c r="U1368" s="15" t="s">
        <v>23384</v>
      </c>
      <c r="V1368" s="15" t="s">
        <v>293</v>
      </c>
      <c r="W1368" s="4"/>
      <c r="X1368" s="4" t="s">
        <v>41</v>
      </c>
      <c r="Y1368" s="4" t="s">
        <v>3708</v>
      </c>
      <c r="Z1368" s="4"/>
      <c r="AB1368" s="25"/>
      <c r="AC1368" s="25"/>
      <c r="AD1368" s="25"/>
    </row>
    <row r="1369" spans="1:30" x14ac:dyDescent="0.35">
      <c r="A1369" s="15" t="s">
        <v>3746</v>
      </c>
      <c r="B1369" s="15" t="s">
        <v>2120</v>
      </c>
      <c r="D1369" s="15" t="s">
        <v>2925</v>
      </c>
      <c r="E1369" s="15" t="s">
        <v>3709</v>
      </c>
      <c r="F1369" s="15" t="s">
        <v>21328</v>
      </c>
      <c r="G1369" s="5" t="s">
        <v>3350</v>
      </c>
      <c r="H1369" s="5" t="s">
        <v>6</v>
      </c>
      <c r="I1369" s="5" t="s">
        <v>95</v>
      </c>
      <c r="J1369" s="5" t="s">
        <v>3</v>
      </c>
      <c r="K1369" s="5" t="s">
        <v>5</v>
      </c>
      <c r="L1369" s="5" t="s">
        <v>13083</v>
      </c>
      <c r="M1369" s="15" t="s">
        <v>21775</v>
      </c>
      <c r="N1369" s="15" t="s">
        <v>21593</v>
      </c>
      <c r="O1369" s="15" t="s">
        <v>3631</v>
      </c>
      <c r="P1369" s="15" t="s">
        <v>1541</v>
      </c>
      <c r="Q1369" s="15" t="s">
        <v>22807</v>
      </c>
      <c r="R1369" s="15" t="s">
        <v>21329</v>
      </c>
      <c r="S1369" s="15">
        <v>44092731</v>
      </c>
      <c r="T1369" s="15"/>
      <c r="U1369" s="15" t="s">
        <v>16309</v>
      </c>
      <c r="V1369" s="15" t="s">
        <v>11707</v>
      </c>
      <c r="W1369" s="4"/>
      <c r="X1369" s="4" t="s">
        <v>41</v>
      </c>
      <c r="Y1369" s="4" t="s">
        <v>3710</v>
      </c>
      <c r="Z1369" s="4"/>
      <c r="AB1369" s="25"/>
      <c r="AC1369" s="25"/>
      <c r="AD1369" s="25"/>
    </row>
    <row r="1370" spans="1:30" x14ac:dyDescent="0.35">
      <c r="A1370" s="15" t="s">
        <v>8829</v>
      </c>
      <c r="B1370" s="15" t="s">
        <v>1290</v>
      </c>
      <c r="D1370" s="15" t="s">
        <v>1481</v>
      </c>
      <c r="E1370" s="15" t="s">
        <v>3711</v>
      </c>
      <c r="F1370" s="15" t="s">
        <v>3712</v>
      </c>
      <c r="G1370" s="5" t="s">
        <v>249</v>
      </c>
      <c r="H1370" s="5" t="s">
        <v>10</v>
      </c>
      <c r="I1370" s="5" t="s">
        <v>72</v>
      </c>
      <c r="J1370" s="5" t="s">
        <v>3</v>
      </c>
      <c r="K1370" s="5" t="s">
        <v>5</v>
      </c>
      <c r="L1370" s="5" t="s">
        <v>12878</v>
      </c>
      <c r="M1370" s="15" t="s">
        <v>249</v>
      </c>
      <c r="N1370" s="15" t="s">
        <v>3187</v>
      </c>
      <c r="O1370" s="15" t="s">
        <v>3713</v>
      </c>
      <c r="P1370" s="15" t="s">
        <v>3712</v>
      </c>
      <c r="Q1370" s="15" t="s">
        <v>22807</v>
      </c>
      <c r="R1370" s="15" t="s">
        <v>14824</v>
      </c>
      <c r="S1370" s="15">
        <v>25771946</v>
      </c>
      <c r="T1370" s="15">
        <v>25771946</v>
      </c>
      <c r="U1370" s="15" t="s">
        <v>16310</v>
      </c>
      <c r="V1370" s="15" t="s">
        <v>10257</v>
      </c>
      <c r="W1370" s="4"/>
      <c r="X1370" s="4" t="s">
        <v>41</v>
      </c>
      <c r="Y1370" s="4" t="s">
        <v>3714</v>
      </c>
      <c r="Z1370" s="4"/>
      <c r="AB1370" s="25"/>
      <c r="AC1370" s="25"/>
      <c r="AD1370" s="25"/>
    </row>
    <row r="1371" spans="1:30" x14ac:dyDescent="0.35">
      <c r="A1371" s="15" t="s">
        <v>3416</v>
      </c>
      <c r="B1371" s="15" t="s">
        <v>3415</v>
      </c>
      <c r="D1371" s="15" t="s">
        <v>1873</v>
      </c>
      <c r="E1371" s="15" t="s">
        <v>3715</v>
      </c>
      <c r="F1371" s="15" t="s">
        <v>157</v>
      </c>
      <c r="G1371" s="5" t="s">
        <v>249</v>
      </c>
      <c r="H1371" s="5" t="s">
        <v>6</v>
      </c>
      <c r="I1371" s="5" t="s">
        <v>72</v>
      </c>
      <c r="J1371" s="5" t="s">
        <v>3</v>
      </c>
      <c r="K1371" s="5" t="s">
        <v>3</v>
      </c>
      <c r="L1371" s="5" t="s">
        <v>12876</v>
      </c>
      <c r="M1371" s="15" t="s">
        <v>249</v>
      </c>
      <c r="N1371" s="15" t="s">
        <v>3187</v>
      </c>
      <c r="O1371" s="15" t="s">
        <v>649</v>
      </c>
      <c r="P1371" s="15" t="s">
        <v>3716</v>
      </c>
      <c r="Q1371" s="15" t="s">
        <v>22807</v>
      </c>
      <c r="R1371" s="15" t="s">
        <v>22041</v>
      </c>
      <c r="S1371" s="15">
        <v>25347485</v>
      </c>
      <c r="T1371" s="15"/>
      <c r="U1371" s="15" t="s">
        <v>21330</v>
      </c>
      <c r="V1371" s="15" t="s">
        <v>23385</v>
      </c>
      <c r="W1371" s="4"/>
      <c r="X1371" s="4" t="s">
        <v>41</v>
      </c>
      <c r="Y1371" s="4" t="s">
        <v>3717</v>
      </c>
      <c r="Z1371" s="4"/>
      <c r="AB1371" s="25"/>
      <c r="AC1371" s="25"/>
      <c r="AD1371" s="25"/>
    </row>
    <row r="1372" spans="1:30" x14ac:dyDescent="0.35">
      <c r="A1372" s="15" t="s">
        <v>3557</v>
      </c>
      <c r="B1372" s="15" t="s">
        <v>3556</v>
      </c>
      <c r="D1372" s="15" t="s">
        <v>1914</v>
      </c>
      <c r="E1372" s="15" t="s">
        <v>3718</v>
      </c>
      <c r="F1372" s="15" t="s">
        <v>3719</v>
      </c>
      <c r="G1372" s="5" t="s">
        <v>249</v>
      </c>
      <c r="H1372" s="5" t="s">
        <v>10</v>
      </c>
      <c r="I1372" s="5" t="s">
        <v>72</v>
      </c>
      <c r="J1372" s="5" t="s">
        <v>3</v>
      </c>
      <c r="K1372" s="5" t="s">
        <v>3</v>
      </c>
      <c r="L1372" s="5" t="s">
        <v>12876</v>
      </c>
      <c r="M1372" s="15" t="s">
        <v>249</v>
      </c>
      <c r="N1372" s="15" t="s">
        <v>3187</v>
      </c>
      <c r="O1372" s="15" t="s">
        <v>649</v>
      </c>
      <c r="P1372" s="15" t="s">
        <v>3719</v>
      </c>
      <c r="Q1372" s="15" t="s">
        <v>22807</v>
      </c>
      <c r="R1372" s="15" t="s">
        <v>19431</v>
      </c>
      <c r="S1372" s="15">
        <v>25750146</v>
      </c>
      <c r="T1372" s="15"/>
      <c r="U1372" s="15" t="s">
        <v>16311</v>
      </c>
      <c r="V1372" s="15" t="s">
        <v>23386</v>
      </c>
      <c r="W1372" s="4"/>
      <c r="X1372" s="4" t="s">
        <v>41</v>
      </c>
      <c r="Y1372" s="4" t="s">
        <v>3720</v>
      </c>
      <c r="Z1372" s="4"/>
      <c r="AB1372" s="25"/>
      <c r="AC1372" s="25"/>
      <c r="AD1372" s="25"/>
    </row>
    <row r="1373" spans="1:30" x14ac:dyDescent="0.35">
      <c r="A1373" s="15" t="s">
        <v>3749</v>
      </c>
      <c r="B1373" s="15" t="s">
        <v>2215</v>
      </c>
      <c r="D1373" s="15" t="s">
        <v>7534</v>
      </c>
      <c r="E1373" s="15" t="s">
        <v>3721</v>
      </c>
      <c r="F1373" s="15" t="s">
        <v>3722</v>
      </c>
      <c r="G1373" s="5" t="s">
        <v>249</v>
      </c>
      <c r="H1373" s="5" t="s">
        <v>10</v>
      </c>
      <c r="I1373" s="5" t="s">
        <v>72</v>
      </c>
      <c r="J1373" s="5" t="s">
        <v>3</v>
      </c>
      <c r="K1373" s="5" t="s">
        <v>5</v>
      </c>
      <c r="L1373" s="5" t="s">
        <v>12878</v>
      </c>
      <c r="M1373" s="15" t="s">
        <v>249</v>
      </c>
      <c r="N1373" s="15" t="s">
        <v>3187</v>
      </c>
      <c r="O1373" s="15" t="s">
        <v>3713</v>
      </c>
      <c r="P1373" s="15" t="s">
        <v>449</v>
      </c>
      <c r="Q1373" s="15" t="s">
        <v>22807</v>
      </c>
      <c r="R1373" s="15" t="s">
        <v>22042</v>
      </c>
      <c r="S1373" s="15">
        <v>25771015</v>
      </c>
      <c r="T1373" s="15"/>
      <c r="U1373" s="15" t="s">
        <v>16312</v>
      </c>
      <c r="V1373" s="15" t="s">
        <v>23387</v>
      </c>
      <c r="W1373" s="4"/>
      <c r="X1373" s="4" t="s">
        <v>41</v>
      </c>
      <c r="Y1373" s="4" t="s">
        <v>3723</v>
      </c>
      <c r="Z1373" s="4"/>
      <c r="AB1373" s="25"/>
      <c r="AC1373" s="25"/>
      <c r="AD1373" s="25"/>
    </row>
    <row r="1374" spans="1:30" x14ac:dyDescent="0.35">
      <c r="A1374" s="15" t="s">
        <v>6370</v>
      </c>
      <c r="B1374" s="15" t="s">
        <v>6369</v>
      </c>
      <c r="D1374" s="15" t="s">
        <v>7127</v>
      </c>
      <c r="E1374" s="15" t="s">
        <v>3724</v>
      </c>
      <c r="F1374" s="15" t="s">
        <v>13341</v>
      </c>
      <c r="G1374" s="5" t="s">
        <v>249</v>
      </c>
      <c r="H1374" s="5" t="s">
        <v>10</v>
      </c>
      <c r="I1374" s="5" t="s">
        <v>72</v>
      </c>
      <c r="J1374" s="5" t="s">
        <v>3</v>
      </c>
      <c r="K1374" s="5" t="s">
        <v>3</v>
      </c>
      <c r="L1374" s="5" t="s">
        <v>12876</v>
      </c>
      <c r="M1374" s="15" t="s">
        <v>249</v>
      </c>
      <c r="N1374" s="15" t="s">
        <v>3187</v>
      </c>
      <c r="O1374" s="15" t="s">
        <v>649</v>
      </c>
      <c r="P1374" s="15" t="s">
        <v>2764</v>
      </c>
      <c r="Q1374" s="15" t="s">
        <v>22807</v>
      </c>
      <c r="R1374" s="15" t="s">
        <v>14825</v>
      </c>
      <c r="S1374" s="15">
        <v>25346051</v>
      </c>
      <c r="T1374" s="15">
        <v>83446689</v>
      </c>
      <c r="U1374" s="15" t="s">
        <v>16313</v>
      </c>
      <c r="V1374" s="15" t="s">
        <v>23363</v>
      </c>
      <c r="W1374" s="4"/>
      <c r="X1374" s="4" t="s">
        <v>41</v>
      </c>
      <c r="Y1374" s="4" t="s">
        <v>3725</v>
      </c>
      <c r="Z1374" s="4"/>
      <c r="AB1374" s="25"/>
      <c r="AC1374" s="25"/>
      <c r="AD1374" s="25"/>
    </row>
    <row r="1375" spans="1:30" x14ac:dyDescent="0.35">
      <c r="A1375" s="15" t="s">
        <v>8291</v>
      </c>
      <c r="B1375" s="15" t="s">
        <v>3419</v>
      </c>
      <c r="D1375" s="15" t="s">
        <v>3597</v>
      </c>
      <c r="E1375" s="15" t="s">
        <v>3726</v>
      </c>
      <c r="F1375" s="15" t="s">
        <v>14397</v>
      </c>
      <c r="G1375" s="5" t="s">
        <v>249</v>
      </c>
      <c r="H1375" s="5" t="s">
        <v>10</v>
      </c>
      <c r="I1375" s="5" t="s">
        <v>72</v>
      </c>
      <c r="J1375" s="5" t="s">
        <v>3</v>
      </c>
      <c r="K1375" s="5" t="s">
        <v>3</v>
      </c>
      <c r="L1375" s="5" t="s">
        <v>12876</v>
      </c>
      <c r="M1375" s="15" t="s">
        <v>249</v>
      </c>
      <c r="N1375" s="15" t="s">
        <v>3187</v>
      </c>
      <c r="O1375" s="15" t="s">
        <v>649</v>
      </c>
      <c r="P1375" s="15" t="s">
        <v>3727</v>
      </c>
      <c r="Q1375" s="15" t="s">
        <v>22807</v>
      </c>
      <c r="R1375" s="15" t="s">
        <v>21340</v>
      </c>
      <c r="S1375" s="15">
        <v>25742023</v>
      </c>
      <c r="T1375" s="15">
        <v>83144571</v>
      </c>
      <c r="U1375" s="15" t="s">
        <v>16314</v>
      </c>
      <c r="V1375" s="15" t="s">
        <v>23388</v>
      </c>
      <c r="W1375" s="4"/>
      <c r="X1375" s="4" t="s">
        <v>41</v>
      </c>
      <c r="Y1375" s="4" t="s">
        <v>3728</v>
      </c>
      <c r="Z1375" s="4"/>
      <c r="AB1375" s="25"/>
      <c r="AC1375" s="25"/>
      <c r="AD1375" s="25"/>
    </row>
    <row r="1376" spans="1:30" x14ac:dyDescent="0.35">
      <c r="A1376" s="15" t="s">
        <v>10217</v>
      </c>
      <c r="B1376" s="15" t="s">
        <v>1448</v>
      </c>
      <c r="D1376" s="15" t="s">
        <v>3729</v>
      </c>
      <c r="E1376" s="15" t="s">
        <v>3730</v>
      </c>
      <c r="F1376" s="15" t="s">
        <v>3731</v>
      </c>
      <c r="G1376" s="5" t="s">
        <v>249</v>
      </c>
      <c r="H1376" s="5" t="s">
        <v>10</v>
      </c>
      <c r="I1376" s="5" t="s">
        <v>72</v>
      </c>
      <c r="J1376" s="5" t="s">
        <v>3</v>
      </c>
      <c r="K1376" s="5" t="s">
        <v>3</v>
      </c>
      <c r="L1376" s="5" t="s">
        <v>12876</v>
      </c>
      <c r="M1376" s="15" t="s">
        <v>249</v>
      </c>
      <c r="N1376" s="15" t="s">
        <v>3187</v>
      </c>
      <c r="O1376" s="15" t="s">
        <v>649</v>
      </c>
      <c r="P1376" s="15" t="s">
        <v>3732</v>
      </c>
      <c r="Q1376" s="15" t="s">
        <v>22807</v>
      </c>
      <c r="R1376" s="15" t="s">
        <v>17758</v>
      </c>
      <c r="S1376" s="15">
        <v>25348035</v>
      </c>
      <c r="T1376" s="15">
        <v>83866116</v>
      </c>
      <c r="U1376" s="15" t="s">
        <v>16315</v>
      </c>
      <c r="V1376" s="15" t="s">
        <v>23389</v>
      </c>
      <c r="W1376" s="4"/>
      <c r="X1376" s="4" t="s">
        <v>41</v>
      </c>
      <c r="Y1376" s="4" t="s">
        <v>3733</v>
      </c>
      <c r="Z1376" s="4"/>
      <c r="AB1376" s="25"/>
      <c r="AC1376" s="25"/>
      <c r="AD1376" s="25"/>
    </row>
    <row r="1377" spans="1:30" x14ac:dyDescent="0.35">
      <c r="A1377" s="15" t="s">
        <v>3640</v>
      </c>
      <c r="B1377" s="15" t="s">
        <v>2232</v>
      </c>
      <c r="D1377" s="15" t="s">
        <v>3601</v>
      </c>
      <c r="E1377" s="15" t="s">
        <v>3734</v>
      </c>
      <c r="F1377" s="15" t="s">
        <v>3735</v>
      </c>
      <c r="G1377" s="5" t="s">
        <v>249</v>
      </c>
      <c r="H1377" s="5" t="s">
        <v>10</v>
      </c>
      <c r="I1377" s="5" t="s">
        <v>72</v>
      </c>
      <c r="J1377" s="5" t="s">
        <v>3</v>
      </c>
      <c r="K1377" s="5" t="s">
        <v>5</v>
      </c>
      <c r="L1377" s="5" t="s">
        <v>12878</v>
      </c>
      <c r="M1377" s="15" t="s">
        <v>249</v>
      </c>
      <c r="N1377" s="15" t="s">
        <v>3187</v>
      </c>
      <c r="O1377" s="15" t="s">
        <v>3713</v>
      </c>
      <c r="P1377" s="15" t="s">
        <v>3736</v>
      </c>
      <c r="Q1377" s="15" t="s">
        <v>22807</v>
      </c>
      <c r="R1377" s="15" t="s">
        <v>22043</v>
      </c>
      <c r="S1377" s="15">
        <v>25771021</v>
      </c>
      <c r="T1377" s="15">
        <v>88937802</v>
      </c>
      <c r="U1377" s="15" t="s">
        <v>16317</v>
      </c>
      <c r="V1377" s="15" t="s">
        <v>23390</v>
      </c>
      <c r="W1377" s="4"/>
      <c r="X1377" s="4" t="s">
        <v>41</v>
      </c>
      <c r="Y1377" s="4" t="s">
        <v>3738</v>
      </c>
      <c r="Z1377" s="4"/>
      <c r="AB1377" s="25"/>
      <c r="AC1377" s="25"/>
      <c r="AD1377" s="25"/>
    </row>
    <row r="1378" spans="1:30" x14ac:dyDescent="0.35">
      <c r="A1378" s="15" t="s">
        <v>3648</v>
      </c>
      <c r="B1378" s="15" t="s">
        <v>7357</v>
      </c>
      <c r="D1378" s="15" t="s">
        <v>3634</v>
      </c>
      <c r="E1378" s="15" t="s">
        <v>3739</v>
      </c>
      <c r="F1378" s="15" t="s">
        <v>3740</v>
      </c>
      <c r="G1378" s="5" t="s">
        <v>249</v>
      </c>
      <c r="H1378" s="5" t="s">
        <v>10</v>
      </c>
      <c r="I1378" s="5" t="s">
        <v>72</v>
      </c>
      <c r="J1378" s="5" t="s">
        <v>3</v>
      </c>
      <c r="K1378" s="5" t="s">
        <v>2</v>
      </c>
      <c r="L1378" s="5" t="s">
        <v>12875</v>
      </c>
      <c r="M1378" s="15" t="s">
        <v>249</v>
      </c>
      <c r="N1378" s="15" t="s">
        <v>3187</v>
      </c>
      <c r="O1378" s="15" t="s">
        <v>3187</v>
      </c>
      <c r="P1378" s="15" t="s">
        <v>2748</v>
      </c>
      <c r="Q1378" s="15" t="s">
        <v>22807</v>
      </c>
      <c r="R1378" s="15" t="s">
        <v>20073</v>
      </c>
      <c r="S1378" s="15">
        <v>25742104</v>
      </c>
      <c r="T1378" s="15">
        <v>25742104</v>
      </c>
      <c r="U1378" s="15" t="s">
        <v>17759</v>
      </c>
      <c r="V1378" s="15" t="s">
        <v>10312</v>
      </c>
      <c r="W1378" s="4"/>
      <c r="X1378" s="4" t="s">
        <v>41</v>
      </c>
      <c r="Y1378" s="4" t="s">
        <v>3741</v>
      </c>
      <c r="Z1378" s="4"/>
      <c r="AB1378" s="25"/>
      <c r="AC1378" s="25"/>
      <c r="AD1378" s="25"/>
    </row>
    <row r="1379" spans="1:30" x14ac:dyDescent="0.35">
      <c r="A1379" s="15" t="s">
        <v>3591</v>
      </c>
      <c r="B1379" s="15" t="s">
        <v>3165</v>
      </c>
      <c r="D1379" s="15" t="s">
        <v>7457</v>
      </c>
      <c r="E1379" s="15" t="s">
        <v>3742</v>
      </c>
      <c r="F1379" s="15" t="s">
        <v>3743</v>
      </c>
      <c r="G1379" s="5" t="s">
        <v>249</v>
      </c>
      <c r="H1379" s="5" t="s">
        <v>10</v>
      </c>
      <c r="I1379" s="5" t="s">
        <v>72</v>
      </c>
      <c r="J1379" s="5" t="s">
        <v>3</v>
      </c>
      <c r="K1379" s="5" t="s">
        <v>5</v>
      </c>
      <c r="L1379" s="5" t="s">
        <v>12878</v>
      </c>
      <c r="M1379" s="15" t="s">
        <v>249</v>
      </c>
      <c r="N1379" s="15" t="s">
        <v>3187</v>
      </c>
      <c r="O1379" s="15" t="s">
        <v>3713</v>
      </c>
      <c r="P1379" s="15" t="s">
        <v>3743</v>
      </c>
      <c r="Q1379" s="15" t="s">
        <v>22807</v>
      </c>
      <c r="R1379" s="15" t="s">
        <v>21331</v>
      </c>
      <c r="S1379" s="15">
        <v>25771589</v>
      </c>
      <c r="T1379" s="15">
        <v>85682246</v>
      </c>
      <c r="U1379" s="15" t="s">
        <v>14826</v>
      </c>
      <c r="V1379" s="15" t="s">
        <v>23391</v>
      </c>
      <c r="W1379" s="4"/>
      <c r="X1379" s="4" t="s">
        <v>41</v>
      </c>
      <c r="Y1379" s="4" t="s">
        <v>2961</v>
      </c>
      <c r="Z1379" s="4"/>
      <c r="AB1379" s="25"/>
      <c r="AC1379" s="25"/>
      <c r="AD1379" s="25"/>
    </row>
    <row r="1380" spans="1:30" x14ac:dyDescent="0.35">
      <c r="A1380" s="15" t="s">
        <v>3482</v>
      </c>
      <c r="B1380" s="15" t="s">
        <v>3481</v>
      </c>
      <c r="D1380" s="15" t="s">
        <v>2071</v>
      </c>
      <c r="E1380" s="15" t="s">
        <v>3744</v>
      </c>
      <c r="F1380" s="15" t="s">
        <v>3745</v>
      </c>
      <c r="G1380" s="5" t="s">
        <v>249</v>
      </c>
      <c r="H1380" s="5" t="s">
        <v>10</v>
      </c>
      <c r="I1380" s="5" t="s">
        <v>72</v>
      </c>
      <c r="J1380" s="5" t="s">
        <v>3</v>
      </c>
      <c r="K1380" s="5" t="s">
        <v>5</v>
      </c>
      <c r="L1380" s="5" t="s">
        <v>12878</v>
      </c>
      <c r="M1380" s="15" t="s">
        <v>249</v>
      </c>
      <c r="N1380" s="15" t="s">
        <v>3187</v>
      </c>
      <c r="O1380" s="15" t="s">
        <v>3713</v>
      </c>
      <c r="P1380" s="15" t="s">
        <v>1475</v>
      </c>
      <c r="Q1380" s="15" t="s">
        <v>22807</v>
      </c>
      <c r="R1380" s="15" t="s">
        <v>20065</v>
      </c>
      <c r="S1380" s="15">
        <v>25771035</v>
      </c>
      <c r="T1380" s="15">
        <v>83454740</v>
      </c>
      <c r="U1380" s="15" t="s">
        <v>16318</v>
      </c>
      <c r="V1380" s="15" t="s">
        <v>10323</v>
      </c>
      <c r="W1380" s="4"/>
      <c r="X1380" s="4" t="s">
        <v>41</v>
      </c>
      <c r="Y1380" s="4" t="s">
        <v>2535</v>
      </c>
      <c r="Z1380" s="4"/>
      <c r="AB1380" s="25"/>
      <c r="AC1380" s="25"/>
      <c r="AD1380" s="25"/>
    </row>
    <row r="1381" spans="1:30" x14ac:dyDescent="0.35">
      <c r="A1381" s="15" t="s">
        <v>3801</v>
      </c>
      <c r="B1381" s="15" t="s">
        <v>2298</v>
      </c>
      <c r="D1381" s="15" t="s">
        <v>2120</v>
      </c>
      <c r="E1381" s="15" t="s">
        <v>3746</v>
      </c>
      <c r="F1381" s="15" t="s">
        <v>3747</v>
      </c>
      <c r="G1381" s="5" t="s">
        <v>249</v>
      </c>
      <c r="H1381" s="5" t="s">
        <v>6</v>
      </c>
      <c r="I1381" s="5" t="s">
        <v>72</v>
      </c>
      <c r="J1381" s="5" t="s">
        <v>3</v>
      </c>
      <c r="K1381" s="5" t="s">
        <v>7</v>
      </c>
      <c r="L1381" s="5" t="s">
        <v>22655</v>
      </c>
      <c r="M1381" s="15" t="s">
        <v>249</v>
      </c>
      <c r="N1381" s="15" t="s">
        <v>3187</v>
      </c>
      <c r="O1381" s="19" t="s">
        <v>3748</v>
      </c>
      <c r="P1381" s="15" t="s">
        <v>3748</v>
      </c>
      <c r="Q1381" s="15" t="s">
        <v>22807</v>
      </c>
      <c r="R1381" s="15" t="s">
        <v>20064</v>
      </c>
      <c r="S1381" s="15">
        <v>25742433</v>
      </c>
      <c r="T1381" s="15">
        <v>88167547</v>
      </c>
      <c r="U1381" s="15" t="s">
        <v>21332</v>
      </c>
      <c r="V1381" s="15" t="s">
        <v>23392</v>
      </c>
      <c r="W1381" s="4"/>
      <c r="X1381" s="4" t="s">
        <v>41</v>
      </c>
      <c r="Y1381" s="4" t="s">
        <v>1436</v>
      </c>
      <c r="Z1381" s="4"/>
      <c r="AB1381" s="25" t="s">
        <v>21118</v>
      </c>
      <c r="AC1381" s="25"/>
      <c r="AD1381" s="25"/>
    </row>
    <row r="1382" spans="1:30" x14ac:dyDescent="0.35">
      <c r="A1382" s="15" t="s">
        <v>3593</v>
      </c>
      <c r="B1382" s="15" t="s">
        <v>7123</v>
      </c>
      <c r="D1382" s="15" t="s">
        <v>2215</v>
      </c>
      <c r="E1382" s="15" t="s">
        <v>3749</v>
      </c>
      <c r="F1382" s="15" t="s">
        <v>3750</v>
      </c>
      <c r="G1382" s="5" t="s">
        <v>249</v>
      </c>
      <c r="H1382" s="5" t="s">
        <v>10</v>
      </c>
      <c r="I1382" s="5" t="s">
        <v>72</v>
      </c>
      <c r="J1382" s="5" t="s">
        <v>3</v>
      </c>
      <c r="K1382" s="5" t="s">
        <v>5</v>
      </c>
      <c r="L1382" s="5" t="s">
        <v>12878</v>
      </c>
      <c r="M1382" s="15" t="s">
        <v>249</v>
      </c>
      <c r="N1382" s="15" t="s">
        <v>3187</v>
      </c>
      <c r="O1382" s="15" t="s">
        <v>3713</v>
      </c>
      <c r="P1382" s="15" t="s">
        <v>3713</v>
      </c>
      <c r="Q1382" s="15" t="s">
        <v>22807</v>
      </c>
      <c r="R1382" s="15" t="s">
        <v>22044</v>
      </c>
      <c r="S1382" s="15">
        <v>25771007</v>
      </c>
      <c r="T1382" s="15"/>
      <c r="U1382" s="15" t="s">
        <v>16319</v>
      </c>
      <c r="V1382" s="15" t="s">
        <v>13342</v>
      </c>
      <c r="W1382" s="4"/>
      <c r="X1382" s="4" t="s">
        <v>41</v>
      </c>
      <c r="Y1382" s="4" t="s">
        <v>1440</v>
      </c>
      <c r="Z1382" s="4"/>
      <c r="AB1382" s="25" t="s">
        <v>21118</v>
      </c>
      <c r="AC1382" s="25"/>
      <c r="AD1382" s="25"/>
    </row>
    <row r="1383" spans="1:30" x14ac:dyDescent="0.35">
      <c r="A1383" s="15" t="s">
        <v>10219</v>
      </c>
      <c r="B1383" s="15" t="s">
        <v>3421</v>
      </c>
      <c r="D1383" s="15" t="s">
        <v>3751</v>
      </c>
      <c r="E1383" s="15" t="s">
        <v>3752</v>
      </c>
      <c r="F1383" s="15" t="s">
        <v>3753</v>
      </c>
      <c r="G1383" s="5" t="s">
        <v>249</v>
      </c>
      <c r="H1383" s="5" t="s">
        <v>6</v>
      </c>
      <c r="I1383" s="5" t="s">
        <v>72</v>
      </c>
      <c r="J1383" s="5" t="s">
        <v>3</v>
      </c>
      <c r="K1383" s="5" t="s">
        <v>2</v>
      </c>
      <c r="L1383" s="5" t="s">
        <v>12875</v>
      </c>
      <c r="M1383" s="15" t="s">
        <v>249</v>
      </c>
      <c r="N1383" s="15" t="s">
        <v>3187</v>
      </c>
      <c r="O1383" s="15" t="s">
        <v>3187</v>
      </c>
      <c r="P1383" s="15" t="s">
        <v>3187</v>
      </c>
      <c r="Q1383" s="15" t="s">
        <v>22807</v>
      </c>
      <c r="R1383" s="15" t="s">
        <v>22045</v>
      </c>
      <c r="S1383" s="15">
        <v>25747224</v>
      </c>
      <c r="T1383" s="15">
        <v>25747224</v>
      </c>
      <c r="U1383" s="15" t="s">
        <v>17760</v>
      </c>
      <c r="V1383" s="15" t="s">
        <v>3754</v>
      </c>
      <c r="W1383" s="4"/>
      <c r="X1383" s="4" t="s">
        <v>41</v>
      </c>
      <c r="Y1383" s="4" t="s">
        <v>1465</v>
      </c>
      <c r="Z1383" s="4"/>
      <c r="AB1383" s="25"/>
      <c r="AC1383" s="25"/>
      <c r="AD1383" s="25"/>
    </row>
    <row r="1384" spans="1:30" x14ac:dyDescent="0.35">
      <c r="A1384" s="15" t="s">
        <v>3766</v>
      </c>
      <c r="B1384" s="15" t="s">
        <v>1211</v>
      </c>
      <c r="D1384" s="15" t="s">
        <v>3755</v>
      </c>
      <c r="E1384" s="15" t="s">
        <v>3756</v>
      </c>
      <c r="F1384" s="15" t="s">
        <v>3757</v>
      </c>
      <c r="G1384" s="5" t="s">
        <v>249</v>
      </c>
      <c r="H1384" s="5" t="s">
        <v>10</v>
      </c>
      <c r="I1384" s="5" t="s">
        <v>72</v>
      </c>
      <c r="J1384" s="5" t="s">
        <v>3</v>
      </c>
      <c r="K1384" s="5" t="s">
        <v>4</v>
      </c>
      <c r="L1384" s="5" t="s">
        <v>12877</v>
      </c>
      <c r="M1384" s="15" t="s">
        <v>249</v>
      </c>
      <c r="N1384" s="15" t="s">
        <v>3187</v>
      </c>
      <c r="O1384" s="15" t="s">
        <v>3758</v>
      </c>
      <c r="P1384" s="15" t="s">
        <v>3759</v>
      </c>
      <c r="Q1384" s="15" t="s">
        <v>22807</v>
      </c>
      <c r="R1384" s="15" t="s">
        <v>21333</v>
      </c>
      <c r="S1384" s="15">
        <v>25333716</v>
      </c>
      <c r="T1384" s="15">
        <v>88842973</v>
      </c>
      <c r="U1384" s="15" t="s">
        <v>23393</v>
      </c>
      <c r="V1384" s="15" t="s">
        <v>3760</v>
      </c>
      <c r="W1384" s="4"/>
      <c r="X1384" s="4" t="s">
        <v>41</v>
      </c>
      <c r="Y1384" s="4" t="s">
        <v>1450</v>
      </c>
      <c r="Z1384" s="4"/>
      <c r="AB1384" s="25"/>
      <c r="AC1384" s="25"/>
      <c r="AD1384" s="25"/>
    </row>
    <row r="1385" spans="1:30" x14ac:dyDescent="0.35">
      <c r="A1385" s="15" t="s">
        <v>3540</v>
      </c>
      <c r="B1385" s="15" t="s">
        <v>3539</v>
      </c>
      <c r="D1385" s="15" t="s">
        <v>3728</v>
      </c>
      <c r="E1385" s="15" t="s">
        <v>3761</v>
      </c>
      <c r="F1385" s="15" t="s">
        <v>14398</v>
      </c>
      <c r="G1385" s="5" t="s">
        <v>249</v>
      </c>
      <c r="H1385" s="5" t="s">
        <v>6</v>
      </c>
      <c r="I1385" s="5" t="s">
        <v>72</v>
      </c>
      <c r="J1385" s="5" t="s">
        <v>3</v>
      </c>
      <c r="K1385" s="5" t="s">
        <v>2</v>
      </c>
      <c r="L1385" s="5" t="s">
        <v>12875</v>
      </c>
      <c r="M1385" s="15" t="s">
        <v>249</v>
      </c>
      <c r="N1385" s="15" t="s">
        <v>3187</v>
      </c>
      <c r="O1385" s="15" t="s">
        <v>3187</v>
      </c>
      <c r="P1385" s="15" t="s">
        <v>83</v>
      </c>
      <c r="Q1385" s="15" t="s">
        <v>22807</v>
      </c>
      <c r="R1385" s="15" t="s">
        <v>14823</v>
      </c>
      <c r="S1385" s="15">
        <v>25746161</v>
      </c>
      <c r="T1385" s="15">
        <v>25746161</v>
      </c>
      <c r="U1385" s="15" t="s">
        <v>16320</v>
      </c>
      <c r="V1385" s="15" t="s">
        <v>14827</v>
      </c>
      <c r="W1385" s="4"/>
      <c r="X1385" s="4" t="s">
        <v>41</v>
      </c>
      <c r="Y1385" s="4" t="s">
        <v>1469</v>
      </c>
      <c r="Z1385" s="4" t="s">
        <v>41</v>
      </c>
      <c r="AA1385" s="4" t="s">
        <v>417</v>
      </c>
      <c r="AB1385" s="25" t="s">
        <v>21118</v>
      </c>
      <c r="AC1385" s="25"/>
      <c r="AD1385" s="25"/>
    </row>
    <row r="1386" spans="1:30" x14ac:dyDescent="0.35">
      <c r="A1386" s="15" t="s">
        <v>10222</v>
      </c>
      <c r="B1386" s="15" t="s">
        <v>955</v>
      </c>
      <c r="D1386" s="15" t="s">
        <v>1390</v>
      </c>
      <c r="E1386" s="15" t="s">
        <v>3762</v>
      </c>
      <c r="F1386" s="15" t="s">
        <v>3763</v>
      </c>
      <c r="G1386" s="5" t="s">
        <v>249</v>
      </c>
      <c r="H1386" s="5" t="s">
        <v>6</v>
      </c>
      <c r="I1386" s="5" t="s">
        <v>72</v>
      </c>
      <c r="J1386" s="5" t="s">
        <v>3</v>
      </c>
      <c r="K1386" s="5" t="s">
        <v>3</v>
      </c>
      <c r="L1386" s="5" t="s">
        <v>12876</v>
      </c>
      <c r="M1386" s="15" t="s">
        <v>249</v>
      </c>
      <c r="N1386" s="15" t="s">
        <v>3187</v>
      </c>
      <c r="O1386" s="15" t="s">
        <v>649</v>
      </c>
      <c r="P1386" s="15" t="s">
        <v>649</v>
      </c>
      <c r="Q1386" s="15" t="s">
        <v>22807</v>
      </c>
      <c r="R1386" s="15" t="s">
        <v>3764</v>
      </c>
      <c r="S1386" s="15">
        <v>25347198</v>
      </c>
      <c r="T1386" s="15">
        <v>86867291</v>
      </c>
      <c r="U1386" s="15" t="s">
        <v>16321</v>
      </c>
      <c r="V1386" s="15" t="s">
        <v>3765</v>
      </c>
      <c r="W1386" s="4"/>
      <c r="X1386" s="4" t="s">
        <v>41</v>
      </c>
      <c r="Y1386" s="4" t="s">
        <v>1472</v>
      </c>
      <c r="Z1386" s="4"/>
      <c r="AB1386" s="25"/>
      <c r="AC1386" s="25"/>
      <c r="AD1386" s="25"/>
    </row>
    <row r="1387" spans="1:30" x14ac:dyDescent="0.35">
      <c r="A1387" s="15" t="s">
        <v>3695</v>
      </c>
      <c r="B1387" s="15" t="s">
        <v>1585</v>
      </c>
      <c r="D1387" s="15" t="s">
        <v>1211</v>
      </c>
      <c r="E1387" s="15" t="s">
        <v>3766</v>
      </c>
      <c r="F1387" s="15" t="s">
        <v>3767</v>
      </c>
      <c r="G1387" s="5" t="s">
        <v>249</v>
      </c>
      <c r="H1387" s="5" t="s">
        <v>6</v>
      </c>
      <c r="I1387" s="5" t="s">
        <v>72</v>
      </c>
      <c r="J1387" s="5" t="s">
        <v>7</v>
      </c>
      <c r="K1387" s="5" t="s">
        <v>3</v>
      </c>
      <c r="L1387" s="5" t="s">
        <v>12904</v>
      </c>
      <c r="M1387" s="15" t="s">
        <v>249</v>
      </c>
      <c r="N1387" s="15" t="s">
        <v>22034</v>
      </c>
      <c r="O1387" s="15" t="s">
        <v>3768</v>
      </c>
      <c r="P1387" s="15" t="s">
        <v>3768</v>
      </c>
      <c r="Q1387" s="15" t="s">
        <v>22807</v>
      </c>
      <c r="R1387" s="15" t="s">
        <v>22047</v>
      </c>
      <c r="S1387" s="15">
        <v>25348308</v>
      </c>
      <c r="T1387" s="15">
        <v>25348308</v>
      </c>
      <c r="U1387" s="15" t="s">
        <v>16322</v>
      </c>
      <c r="V1387" s="15" t="s">
        <v>3769</v>
      </c>
      <c r="W1387" s="4"/>
      <c r="X1387" s="4" t="s">
        <v>41</v>
      </c>
      <c r="Y1387" s="4" t="s">
        <v>1444</v>
      </c>
      <c r="Z1387" s="4" t="s">
        <v>41</v>
      </c>
      <c r="AA1387" s="4" t="s">
        <v>904</v>
      </c>
      <c r="AB1387" s="25" t="s">
        <v>21118</v>
      </c>
      <c r="AC1387" s="25"/>
      <c r="AD1387" s="25"/>
    </row>
    <row r="1388" spans="1:30" x14ac:dyDescent="0.35">
      <c r="A1388" s="15" t="s">
        <v>6373</v>
      </c>
      <c r="B1388" s="15" t="s">
        <v>7607</v>
      </c>
      <c r="D1388" s="15" t="s">
        <v>2038</v>
      </c>
      <c r="E1388" s="15" t="s">
        <v>3770</v>
      </c>
      <c r="F1388" s="15" t="s">
        <v>3758</v>
      </c>
      <c r="G1388" s="5" t="s">
        <v>249</v>
      </c>
      <c r="H1388" s="5" t="s">
        <v>10</v>
      </c>
      <c r="I1388" s="5" t="s">
        <v>72</v>
      </c>
      <c r="J1388" s="5" t="s">
        <v>3</v>
      </c>
      <c r="K1388" s="5" t="s">
        <v>4</v>
      </c>
      <c r="L1388" s="5" t="s">
        <v>12877</v>
      </c>
      <c r="M1388" s="15" t="s">
        <v>249</v>
      </c>
      <c r="N1388" s="15" t="s">
        <v>3187</v>
      </c>
      <c r="O1388" s="15" t="s">
        <v>3758</v>
      </c>
      <c r="P1388" s="15" t="s">
        <v>3758</v>
      </c>
      <c r="Q1388" s="15" t="s">
        <v>22807</v>
      </c>
      <c r="R1388" s="15" t="s">
        <v>19430</v>
      </c>
      <c r="S1388" s="15">
        <v>25333374</v>
      </c>
      <c r="T1388" s="15">
        <v>25333373</v>
      </c>
      <c r="U1388" s="15" t="s">
        <v>16323</v>
      </c>
      <c r="V1388" s="15" t="s">
        <v>10265</v>
      </c>
      <c r="W1388" s="4"/>
      <c r="X1388" s="4" t="s">
        <v>41</v>
      </c>
      <c r="Y1388" s="4" t="s">
        <v>1456</v>
      </c>
      <c r="Z1388" s="4"/>
      <c r="AB1388" s="25" t="s">
        <v>21118</v>
      </c>
      <c r="AC1388" s="25"/>
      <c r="AD1388" s="25"/>
    </row>
    <row r="1389" spans="1:30" x14ac:dyDescent="0.35">
      <c r="A1389" s="15" t="s">
        <v>3816</v>
      </c>
      <c r="B1389" s="15" t="s">
        <v>2390</v>
      </c>
      <c r="D1389" s="15" t="s">
        <v>2048</v>
      </c>
      <c r="E1389" s="15" t="s">
        <v>3771</v>
      </c>
      <c r="F1389" s="15" t="s">
        <v>3772</v>
      </c>
      <c r="G1389" s="5" t="s">
        <v>249</v>
      </c>
      <c r="H1389" s="5" t="s">
        <v>10</v>
      </c>
      <c r="I1389" s="5" t="s">
        <v>72</v>
      </c>
      <c r="J1389" s="5" t="s">
        <v>3</v>
      </c>
      <c r="K1389" s="5" t="s">
        <v>4</v>
      </c>
      <c r="L1389" s="5" t="s">
        <v>12877</v>
      </c>
      <c r="M1389" s="15" t="s">
        <v>249</v>
      </c>
      <c r="N1389" s="15" t="s">
        <v>3187</v>
      </c>
      <c r="O1389" s="15" t="s">
        <v>3758</v>
      </c>
      <c r="P1389" s="15" t="s">
        <v>3772</v>
      </c>
      <c r="Q1389" s="15" t="s">
        <v>22807</v>
      </c>
      <c r="R1389" s="15" t="s">
        <v>21334</v>
      </c>
      <c r="S1389" s="15">
        <v>25333541</v>
      </c>
      <c r="T1389" s="15"/>
      <c r="U1389" s="15" t="s">
        <v>16324</v>
      </c>
      <c r="V1389" s="15" t="s">
        <v>13343</v>
      </c>
      <c r="W1389" s="4"/>
      <c r="X1389" s="4" t="s">
        <v>41</v>
      </c>
      <c r="Y1389" s="4" t="s">
        <v>1461</v>
      </c>
      <c r="Z1389" s="4"/>
      <c r="AB1389" s="25" t="s">
        <v>21118</v>
      </c>
      <c r="AC1389" s="25"/>
      <c r="AD1389" s="25"/>
    </row>
    <row r="1390" spans="1:30" x14ac:dyDescent="0.35">
      <c r="A1390" s="15" t="s">
        <v>3579</v>
      </c>
      <c r="B1390" s="15" t="s">
        <v>3099</v>
      </c>
      <c r="D1390" s="15" t="s">
        <v>2044</v>
      </c>
      <c r="E1390" s="15" t="s">
        <v>3773</v>
      </c>
      <c r="F1390" s="15" t="s">
        <v>3774</v>
      </c>
      <c r="G1390" s="5" t="s">
        <v>249</v>
      </c>
      <c r="H1390" s="5" t="s">
        <v>6</v>
      </c>
      <c r="I1390" s="5" t="s">
        <v>72</v>
      </c>
      <c r="J1390" s="5" t="s">
        <v>3</v>
      </c>
      <c r="K1390" s="5" t="s">
        <v>6</v>
      </c>
      <c r="L1390" s="5" t="s">
        <v>12879</v>
      </c>
      <c r="M1390" s="15" t="s">
        <v>249</v>
      </c>
      <c r="N1390" s="15" t="s">
        <v>3187</v>
      </c>
      <c r="O1390" s="15" t="s">
        <v>22794</v>
      </c>
      <c r="P1390" s="15" t="s">
        <v>3775</v>
      </c>
      <c r="Q1390" s="15" t="s">
        <v>22807</v>
      </c>
      <c r="R1390" s="15" t="s">
        <v>19432</v>
      </c>
      <c r="S1390" s="15">
        <v>25746669</v>
      </c>
      <c r="T1390" s="15">
        <v>25746669</v>
      </c>
      <c r="U1390" s="15" t="s">
        <v>21335</v>
      </c>
      <c r="V1390" s="15" t="s">
        <v>23394</v>
      </c>
      <c r="W1390" s="4"/>
      <c r="X1390" s="4" t="s">
        <v>41</v>
      </c>
      <c r="Y1390" s="4" t="s">
        <v>1435</v>
      </c>
      <c r="Z1390" s="4" t="s">
        <v>41</v>
      </c>
      <c r="AA1390" s="4" t="s">
        <v>901</v>
      </c>
      <c r="AB1390" s="25" t="s">
        <v>21118</v>
      </c>
      <c r="AC1390" s="25"/>
      <c r="AD1390" s="25"/>
    </row>
    <row r="1391" spans="1:30" x14ac:dyDescent="0.35">
      <c r="A1391" s="15" t="s">
        <v>3548</v>
      </c>
      <c r="B1391" s="15" t="s">
        <v>3547</v>
      </c>
      <c r="D1391" s="15" t="s">
        <v>1896</v>
      </c>
      <c r="E1391" s="15" t="s">
        <v>3776</v>
      </c>
      <c r="F1391" s="15" t="s">
        <v>3777</v>
      </c>
      <c r="G1391" s="5" t="s">
        <v>249</v>
      </c>
      <c r="H1391" s="5" t="s">
        <v>10</v>
      </c>
      <c r="I1391" s="5" t="s">
        <v>72</v>
      </c>
      <c r="J1391" s="5" t="s">
        <v>3</v>
      </c>
      <c r="K1391" s="5" t="s">
        <v>4</v>
      </c>
      <c r="L1391" s="5" t="s">
        <v>12877</v>
      </c>
      <c r="M1391" s="15" t="s">
        <v>249</v>
      </c>
      <c r="N1391" s="15" t="s">
        <v>3187</v>
      </c>
      <c r="O1391" s="15" t="s">
        <v>3758</v>
      </c>
      <c r="P1391" s="15" t="s">
        <v>3778</v>
      </c>
      <c r="Q1391" s="15" t="s">
        <v>22807</v>
      </c>
      <c r="R1391" s="15" t="s">
        <v>21336</v>
      </c>
      <c r="S1391" s="15">
        <v>25402944</v>
      </c>
      <c r="T1391" s="15">
        <v>89491544</v>
      </c>
      <c r="U1391" s="15" t="s">
        <v>16325</v>
      </c>
      <c r="V1391" s="15" t="s">
        <v>23395</v>
      </c>
      <c r="W1391" s="4"/>
      <c r="X1391" s="4" t="s">
        <v>41</v>
      </c>
      <c r="Y1391" s="4" t="s">
        <v>3779</v>
      </c>
      <c r="Z1391" s="4"/>
      <c r="AB1391" s="25"/>
      <c r="AC1391" s="25"/>
      <c r="AD1391" s="25"/>
    </row>
    <row r="1392" spans="1:30" x14ac:dyDescent="0.35">
      <c r="A1392" s="15" t="s">
        <v>3577</v>
      </c>
      <c r="B1392" s="15" t="s">
        <v>3003</v>
      </c>
      <c r="D1392" s="15" t="s">
        <v>1844</v>
      </c>
      <c r="E1392" s="15" t="s">
        <v>3780</v>
      </c>
      <c r="F1392" s="15" t="s">
        <v>3781</v>
      </c>
      <c r="G1392" s="5" t="s">
        <v>249</v>
      </c>
      <c r="H1392" s="5" t="s">
        <v>6</v>
      </c>
      <c r="I1392" s="5" t="s">
        <v>72</v>
      </c>
      <c r="J1392" s="5" t="s">
        <v>3</v>
      </c>
      <c r="K1392" s="5" t="s">
        <v>3</v>
      </c>
      <c r="L1392" s="5" t="s">
        <v>12876</v>
      </c>
      <c r="M1392" s="15" t="s">
        <v>249</v>
      </c>
      <c r="N1392" s="15" t="s">
        <v>3187</v>
      </c>
      <c r="O1392" s="15" t="s">
        <v>649</v>
      </c>
      <c r="P1392" s="15" t="s">
        <v>1686</v>
      </c>
      <c r="Q1392" s="15" t="s">
        <v>22807</v>
      </c>
      <c r="R1392" s="15" t="s">
        <v>23396</v>
      </c>
      <c r="S1392" s="15">
        <v>25348201</v>
      </c>
      <c r="T1392" s="15">
        <v>25346179</v>
      </c>
      <c r="U1392" s="15" t="s">
        <v>21337</v>
      </c>
      <c r="V1392" s="15" t="s">
        <v>10254</v>
      </c>
      <c r="W1392" s="4"/>
      <c r="X1392" s="4" t="s">
        <v>41</v>
      </c>
      <c r="Y1392" s="4" t="s">
        <v>3782</v>
      </c>
      <c r="Z1392" s="4"/>
      <c r="AB1392" s="25"/>
      <c r="AC1392" s="25"/>
      <c r="AD1392" s="25"/>
    </row>
    <row r="1393" spans="1:30" x14ac:dyDescent="0.35">
      <c r="A1393" s="15" t="s">
        <v>3692</v>
      </c>
      <c r="B1393" s="15" t="s">
        <v>1548</v>
      </c>
      <c r="D1393" s="15" t="s">
        <v>2201</v>
      </c>
      <c r="E1393" s="15" t="s">
        <v>10278</v>
      </c>
      <c r="F1393" s="15" t="s">
        <v>10279</v>
      </c>
      <c r="G1393" s="5" t="s">
        <v>249</v>
      </c>
      <c r="H1393" s="5" t="s">
        <v>10</v>
      </c>
      <c r="I1393" s="5" t="s">
        <v>72</v>
      </c>
      <c r="J1393" s="5" t="s">
        <v>3</v>
      </c>
      <c r="K1393" s="5" t="s">
        <v>4</v>
      </c>
      <c r="L1393" s="5" t="s">
        <v>12877</v>
      </c>
      <c r="M1393" s="15" t="s">
        <v>249</v>
      </c>
      <c r="N1393" s="15" t="s">
        <v>3187</v>
      </c>
      <c r="O1393" s="15" t="s">
        <v>3758</v>
      </c>
      <c r="P1393" s="15" t="s">
        <v>10280</v>
      </c>
      <c r="Q1393" s="15" t="s">
        <v>22807</v>
      </c>
      <c r="R1393" s="15" t="s">
        <v>23397</v>
      </c>
      <c r="S1393" s="15">
        <v>25331676</v>
      </c>
      <c r="T1393" s="15">
        <v>25333700</v>
      </c>
      <c r="U1393" s="15" t="s">
        <v>17761</v>
      </c>
      <c r="V1393" s="15" t="s">
        <v>14828</v>
      </c>
      <c r="W1393" s="4"/>
      <c r="X1393" s="4" t="s">
        <v>41</v>
      </c>
      <c r="Y1393" s="4" t="s">
        <v>3783</v>
      </c>
      <c r="Z1393" s="4"/>
      <c r="AB1393" s="25"/>
      <c r="AC1393" s="25"/>
      <c r="AD1393" s="25"/>
    </row>
    <row r="1394" spans="1:30" x14ac:dyDescent="0.35">
      <c r="A1394" s="15" t="s">
        <v>3595</v>
      </c>
      <c r="B1394" s="15" t="s">
        <v>7523</v>
      </c>
      <c r="D1394" s="15" t="s">
        <v>3784</v>
      </c>
      <c r="E1394" s="15" t="s">
        <v>3785</v>
      </c>
      <c r="F1394" s="15" t="s">
        <v>3786</v>
      </c>
      <c r="G1394" s="5" t="s">
        <v>249</v>
      </c>
      <c r="H1394" s="5" t="s">
        <v>10</v>
      </c>
      <c r="I1394" s="5" t="s">
        <v>72</v>
      </c>
      <c r="J1394" s="5" t="s">
        <v>3</v>
      </c>
      <c r="K1394" s="5" t="s">
        <v>4</v>
      </c>
      <c r="L1394" s="5" t="s">
        <v>12877</v>
      </c>
      <c r="M1394" s="15" t="s">
        <v>249</v>
      </c>
      <c r="N1394" s="15" t="s">
        <v>3187</v>
      </c>
      <c r="O1394" s="15" t="s">
        <v>3758</v>
      </c>
      <c r="P1394" s="15" t="s">
        <v>3786</v>
      </c>
      <c r="Q1394" s="15" t="s">
        <v>22807</v>
      </c>
      <c r="R1394" s="15" t="s">
        <v>23398</v>
      </c>
      <c r="S1394" s="15">
        <v>25333312</v>
      </c>
      <c r="T1394" s="15">
        <v>88103068</v>
      </c>
      <c r="U1394" s="15" t="s">
        <v>17762</v>
      </c>
      <c r="V1394" s="15" t="s">
        <v>222</v>
      </c>
      <c r="W1394" s="4"/>
      <c r="X1394" s="4" t="s">
        <v>41</v>
      </c>
      <c r="Y1394" s="4" t="s">
        <v>3787</v>
      </c>
      <c r="Z1394" s="4"/>
      <c r="AB1394" s="25"/>
      <c r="AC1394" s="25"/>
      <c r="AD1394" s="25"/>
    </row>
    <row r="1395" spans="1:30" x14ac:dyDescent="0.35">
      <c r="A1395" s="15" t="s">
        <v>3693</v>
      </c>
      <c r="B1395" s="15" t="s">
        <v>1582</v>
      </c>
      <c r="D1395" s="15" t="s">
        <v>2274</v>
      </c>
      <c r="E1395" s="15" t="s">
        <v>3788</v>
      </c>
      <c r="F1395" s="15" t="s">
        <v>3789</v>
      </c>
      <c r="G1395" s="5" t="s">
        <v>249</v>
      </c>
      <c r="H1395" s="5" t="s">
        <v>7</v>
      </c>
      <c r="I1395" s="5" t="s">
        <v>72</v>
      </c>
      <c r="J1395" s="5" t="s">
        <v>4</v>
      </c>
      <c r="K1395" s="5" t="s">
        <v>3</v>
      </c>
      <c r="L1395" s="5" t="s">
        <v>12881</v>
      </c>
      <c r="M1395" s="15" t="s">
        <v>249</v>
      </c>
      <c r="N1395" s="15" t="s">
        <v>250</v>
      </c>
      <c r="O1395" s="15" t="s">
        <v>3087</v>
      </c>
      <c r="P1395" s="15" t="s">
        <v>3789</v>
      </c>
      <c r="Q1395" s="15" t="s">
        <v>22807</v>
      </c>
      <c r="R1395" s="15" t="s">
        <v>3790</v>
      </c>
      <c r="S1395" s="15">
        <v>22797432</v>
      </c>
      <c r="T1395" s="15">
        <v>22797432</v>
      </c>
      <c r="U1395" s="15" t="s">
        <v>16326</v>
      </c>
      <c r="V1395" s="15" t="s">
        <v>13344</v>
      </c>
      <c r="W1395" s="4"/>
      <c r="X1395" s="4" t="s">
        <v>41</v>
      </c>
      <c r="Y1395" s="4" t="s">
        <v>1478</v>
      </c>
      <c r="Z1395" s="4"/>
      <c r="AB1395" s="25"/>
      <c r="AC1395" s="25"/>
      <c r="AD1395" s="25" t="s">
        <v>21118</v>
      </c>
    </row>
    <row r="1396" spans="1:30" x14ac:dyDescent="0.35">
      <c r="A1396" s="15" t="s">
        <v>3805</v>
      </c>
      <c r="B1396" s="15" t="s">
        <v>2369</v>
      </c>
      <c r="D1396" s="15" t="s">
        <v>2254</v>
      </c>
      <c r="E1396" s="15" t="s">
        <v>3792</v>
      </c>
      <c r="F1396" s="15" t="s">
        <v>3793</v>
      </c>
      <c r="G1396" s="5" t="s">
        <v>249</v>
      </c>
      <c r="H1396" s="5" t="s">
        <v>7</v>
      </c>
      <c r="I1396" s="5" t="s">
        <v>72</v>
      </c>
      <c r="J1396" s="5" t="s">
        <v>4</v>
      </c>
      <c r="K1396" s="5" t="s">
        <v>7</v>
      </c>
      <c r="L1396" s="5" t="s">
        <v>12885</v>
      </c>
      <c r="M1396" s="15" t="s">
        <v>249</v>
      </c>
      <c r="N1396" s="15" t="s">
        <v>250</v>
      </c>
      <c r="O1396" s="15" t="s">
        <v>22791</v>
      </c>
      <c r="P1396" s="15" t="s">
        <v>371</v>
      </c>
      <c r="Q1396" s="15" t="s">
        <v>22807</v>
      </c>
      <c r="R1396" s="15" t="s">
        <v>13345</v>
      </c>
      <c r="S1396" s="15">
        <v>25181716</v>
      </c>
      <c r="T1396" s="15">
        <v>25181716</v>
      </c>
      <c r="U1396" s="15" t="s">
        <v>16327</v>
      </c>
      <c r="V1396" s="15" t="s">
        <v>13346</v>
      </c>
      <c r="W1396" s="4"/>
      <c r="X1396" s="4" t="s">
        <v>41</v>
      </c>
      <c r="Y1396" s="4" t="s">
        <v>1512</v>
      </c>
      <c r="Z1396" s="4"/>
      <c r="AB1396" s="25" t="s">
        <v>21118</v>
      </c>
      <c r="AC1396" s="25"/>
      <c r="AD1396" s="25"/>
    </row>
    <row r="1397" spans="1:30" x14ac:dyDescent="0.35">
      <c r="A1397" s="15" t="s">
        <v>3598</v>
      </c>
      <c r="B1397" s="15" t="s">
        <v>228</v>
      </c>
      <c r="D1397" s="15" t="s">
        <v>2257</v>
      </c>
      <c r="E1397" s="15" t="s">
        <v>3795</v>
      </c>
      <c r="F1397" s="15" t="s">
        <v>3796</v>
      </c>
      <c r="G1397" s="5" t="s">
        <v>249</v>
      </c>
      <c r="H1397" s="5" t="s">
        <v>7</v>
      </c>
      <c r="I1397" s="5" t="s">
        <v>72</v>
      </c>
      <c r="J1397" s="5" t="s">
        <v>4</v>
      </c>
      <c r="K1397" s="5" t="s">
        <v>3</v>
      </c>
      <c r="L1397" s="5" t="s">
        <v>12881</v>
      </c>
      <c r="M1397" s="15" t="s">
        <v>249</v>
      </c>
      <c r="N1397" s="15" t="s">
        <v>250</v>
      </c>
      <c r="O1397" s="15" t="s">
        <v>3087</v>
      </c>
      <c r="P1397" s="15" t="s">
        <v>649</v>
      </c>
      <c r="Q1397" s="15" t="s">
        <v>22807</v>
      </c>
      <c r="R1397" s="15" t="s">
        <v>16224</v>
      </c>
      <c r="S1397" s="15">
        <v>22780749</v>
      </c>
      <c r="T1397" s="15"/>
      <c r="U1397" s="15" t="s">
        <v>16328</v>
      </c>
      <c r="V1397" s="15" t="s">
        <v>10302</v>
      </c>
      <c r="W1397" s="4"/>
      <c r="X1397" s="4" t="s">
        <v>41</v>
      </c>
      <c r="Y1397" s="4" t="s">
        <v>1514</v>
      </c>
      <c r="Z1397" s="4"/>
      <c r="AB1397" s="25"/>
      <c r="AC1397" s="25"/>
      <c r="AD1397" s="25"/>
    </row>
    <row r="1398" spans="1:30" x14ac:dyDescent="0.35">
      <c r="A1398" s="15" t="s">
        <v>3500</v>
      </c>
      <c r="B1398" s="15" t="s">
        <v>2933</v>
      </c>
      <c r="D1398" s="15" t="s">
        <v>2321</v>
      </c>
      <c r="E1398" s="15" t="s">
        <v>3799</v>
      </c>
      <c r="F1398" s="15" t="s">
        <v>3800</v>
      </c>
      <c r="G1398" s="5" t="s">
        <v>249</v>
      </c>
      <c r="H1398" s="5" t="s">
        <v>7</v>
      </c>
      <c r="I1398" s="5" t="s">
        <v>72</v>
      </c>
      <c r="J1398" s="5" t="s">
        <v>4</v>
      </c>
      <c r="K1398" s="5" t="s">
        <v>5</v>
      </c>
      <c r="L1398" s="5" t="s">
        <v>12883</v>
      </c>
      <c r="M1398" s="15" t="s">
        <v>249</v>
      </c>
      <c r="N1398" s="15" t="s">
        <v>250</v>
      </c>
      <c r="O1398" s="15" t="s">
        <v>165</v>
      </c>
      <c r="P1398" s="15" t="s">
        <v>10316</v>
      </c>
      <c r="Q1398" s="15" t="s">
        <v>22807</v>
      </c>
      <c r="R1398" s="15" t="s">
        <v>21327</v>
      </c>
      <c r="S1398" s="15">
        <v>22796680</v>
      </c>
      <c r="T1398" s="15">
        <v>22797680</v>
      </c>
      <c r="U1398" s="15" t="s">
        <v>7104</v>
      </c>
      <c r="V1398" s="15" t="s">
        <v>10317</v>
      </c>
      <c r="W1398" s="4"/>
      <c r="X1398" s="4" t="s">
        <v>41</v>
      </c>
      <c r="Y1398" s="4" t="s">
        <v>3110</v>
      </c>
      <c r="Z1398" s="4"/>
      <c r="AB1398" s="25"/>
      <c r="AC1398" s="25"/>
      <c r="AD1398" s="25"/>
    </row>
    <row r="1399" spans="1:30" x14ac:dyDescent="0.35">
      <c r="A1399" s="15" t="s">
        <v>3568</v>
      </c>
      <c r="B1399" s="15" t="s">
        <v>7356</v>
      </c>
      <c r="D1399" s="15" t="s">
        <v>2298</v>
      </c>
      <c r="E1399" s="15" t="s">
        <v>3801</v>
      </c>
      <c r="F1399" s="15" t="s">
        <v>699</v>
      </c>
      <c r="G1399" s="5" t="s">
        <v>249</v>
      </c>
      <c r="H1399" s="5" t="s">
        <v>7</v>
      </c>
      <c r="I1399" s="5" t="s">
        <v>72</v>
      </c>
      <c r="J1399" s="5" t="s">
        <v>4</v>
      </c>
      <c r="K1399" s="5" t="s">
        <v>5</v>
      </c>
      <c r="L1399" s="5" t="s">
        <v>12883</v>
      </c>
      <c r="M1399" s="15" t="s">
        <v>249</v>
      </c>
      <c r="N1399" s="15" t="s">
        <v>250</v>
      </c>
      <c r="O1399" s="15" t="s">
        <v>165</v>
      </c>
      <c r="P1399" s="15" t="s">
        <v>699</v>
      </c>
      <c r="Q1399" s="15" t="s">
        <v>22807</v>
      </c>
      <c r="R1399" s="15" t="s">
        <v>19880</v>
      </c>
      <c r="S1399" s="15">
        <v>22784622</v>
      </c>
      <c r="T1399" s="15">
        <v>22784689</v>
      </c>
      <c r="U1399" s="15" t="s">
        <v>17763</v>
      </c>
      <c r="V1399" s="15" t="s">
        <v>23399</v>
      </c>
      <c r="W1399" s="4"/>
      <c r="X1399" s="4" t="s">
        <v>41</v>
      </c>
      <c r="Y1399" s="4" t="s">
        <v>966</v>
      </c>
      <c r="Z1399" s="4"/>
      <c r="AB1399" s="25"/>
      <c r="AC1399" s="25"/>
      <c r="AD1399" s="25"/>
    </row>
    <row r="1400" spans="1:30" x14ac:dyDescent="0.35">
      <c r="A1400" s="15" t="s">
        <v>3813</v>
      </c>
      <c r="B1400" s="15" t="s">
        <v>2383</v>
      </c>
      <c r="D1400" s="15" t="s">
        <v>3802</v>
      </c>
      <c r="E1400" s="15" t="s">
        <v>3803</v>
      </c>
      <c r="F1400" s="15" t="s">
        <v>13347</v>
      </c>
      <c r="G1400" s="5" t="s">
        <v>249</v>
      </c>
      <c r="H1400" s="5" t="s">
        <v>7</v>
      </c>
      <c r="I1400" s="5" t="s">
        <v>72</v>
      </c>
      <c r="J1400" s="5" t="s">
        <v>4</v>
      </c>
      <c r="K1400" s="5" t="s">
        <v>4</v>
      </c>
      <c r="L1400" s="5" t="s">
        <v>12882</v>
      </c>
      <c r="M1400" s="15" t="s">
        <v>249</v>
      </c>
      <c r="N1400" s="15" t="s">
        <v>250</v>
      </c>
      <c r="O1400" s="15" t="s">
        <v>179</v>
      </c>
      <c r="P1400" s="15" t="s">
        <v>179</v>
      </c>
      <c r="Q1400" s="15" t="s">
        <v>22807</v>
      </c>
      <c r="R1400" s="15" t="s">
        <v>21326</v>
      </c>
      <c r="S1400" s="15">
        <v>22793007</v>
      </c>
      <c r="T1400" s="15">
        <v>87531910</v>
      </c>
      <c r="U1400" s="15" t="s">
        <v>16329</v>
      </c>
      <c r="V1400" s="15" t="s">
        <v>23400</v>
      </c>
      <c r="W1400" s="4"/>
      <c r="X1400" s="4" t="s">
        <v>41</v>
      </c>
      <c r="Y1400" s="4" t="s">
        <v>1506</v>
      </c>
      <c r="Z1400" s="4"/>
      <c r="AB1400" s="25"/>
      <c r="AC1400" s="25"/>
      <c r="AD1400" s="25"/>
    </row>
    <row r="1401" spans="1:30" x14ac:dyDescent="0.35">
      <c r="A1401" s="15" t="s">
        <v>3698</v>
      </c>
      <c r="B1401" s="15" t="s">
        <v>1571</v>
      </c>
      <c r="D1401" s="15" t="s">
        <v>2357</v>
      </c>
      <c r="E1401" s="15" t="s">
        <v>3804</v>
      </c>
      <c r="F1401" s="15" t="s">
        <v>13164</v>
      </c>
      <c r="G1401" s="5" t="s">
        <v>249</v>
      </c>
      <c r="H1401" s="5" t="s">
        <v>7</v>
      </c>
      <c r="I1401" s="5" t="s">
        <v>72</v>
      </c>
      <c r="J1401" s="5" t="s">
        <v>4</v>
      </c>
      <c r="K1401" s="5" t="s">
        <v>8</v>
      </c>
      <c r="L1401" s="5" t="s">
        <v>12886</v>
      </c>
      <c r="M1401" s="15" t="s">
        <v>249</v>
      </c>
      <c r="N1401" s="15" t="s">
        <v>250</v>
      </c>
      <c r="O1401" s="15" t="s">
        <v>92</v>
      </c>
      <c r="P1401" s="15" t="s">
        <v>92</v>
      </c>
      <c r="Q1401" s="15" t="s">
        <v>22807</v>
      </c>
      <c r="R1401" s="15" t="s">
        <v>19429</v>
      </c>
      <c r="S1401" s="15">
        <v>22734729</v>
      </c>
      <c r="T1401" s="15">
        <v>22734729</v>
      </c>
      <c r="U1401" s="15" t="s">
        <v>16330</v>
      </c>
      <c r="V1401" s="15" t="s">
        <v>9931</v>
      </c>
      <c r="W1401" s="4"/>
      <c r="X1401" s="4" t="s">
        <v>41</v>
      </c>
      <c r="Y1401" s="4" t="s">
        <v>1510</v>
      </c>
      <c r="Z1401" s="4"/>
      <c r="AB1401" s="25"/>
      <c r="AC1401" s="25"/>
      <c r="AD1401" s="25"/>
    </row>
    <row r="1402" spans="1:30" x14ac:dyDescent="0.35">
      <c r="A1402" s="15" t="s">
        <v>3468</v>
      </c>
      <c r="B1402" s="15" t="s">
        <v>3467</v>
      </c>
      <c r="D1402" s="15" t="s">
        <v>2369</v>
      </c>
      <c r="E1402" s="15" t="s">
        <v>3805</v>
      </c>
      <c r="F1402" s="15" t="s">
        <v>3806</v>
      </c>
      <c r="G1402" s="5" t="s">
        <v>249</v>
      </c>
      <c r="H1402" s="5" t="s">
        <v>7</v>
      </c>
      <c r="I1402" s="5" t="s">
        <v>72</v>
      </c>
      <c r="J1402" s="5" t="s">
        <v>4</v>
      </c>
      <c r="K1402" s="5" t="s">
        <v>5</v>
      </c>
      <c r="L1402" s="5" t="s">
        <v>12883</v>
      </c>
      <c r="M1402" s="15" t="s">
        <v>249</v>
      </c>
      <c r="N1402" s="15" t="s">
        <v>250</v>
      </c>
      <c r="O1402" s="15" t="s">
        <v>165</v>
      </c>
      <c r="P1402" s="15" t="s">
        <v>3806</v>
      </c>
      <c r="Q1402" s="15" t="s">
        <v>22807</v>
      </c>
      <c r="R1402" s="15" t="s">
        <v>23401</v>
      </c>
      <c r="S1402" s="15">
        <v>22792983</v>
      </c>
      <c r="T1402" s="15">
        <v>22792179</v>
      </c>
      <c r="U1402" s="15" t="s">
        <v>16331</v>
      </c>
      <c r="V1402" s="15" t="s">
        <v>10229</v>
      </c>
      <c r="W1402" s="4"/>
      <c r="X1402" s="4" t="s">
        <v>41</v>
      </c>
      <c r="Y1402" s="4" t="s">
        <v>1489</v>
      </c>
      <c r="Z1402" s="4"/>
      <c r="AB1402" s="25"/>
      <c r="AC1402" s="25"/>
      <c r="AD1402" s="25"/>
    </row>
    <row r="1403" spans="1:30" x14ac:dyDescent="0.35">
      <c r="A1403" s="15" t="s">
        <v>3525</v>
      </c>
      <c r="B1403" s="15" t="s">
        <v>2941</v>
      </c>
      <c r="D1403" s="15" t="s">
        <v>2412</v>
      </c>
      <c r="E1403" s="15" t="s">
        <v>3807</v>
      </c>
      <c r="F1403" s="15" t="s">
        <v>3808</v>
      </c>
      <c r="G1403" s="5" t="s">
        <v>249</v>
      </c>
      <c r="H1403" s="5" t="s">
        <v>7</v>
      </c>
      <c r="I1403" s="5" t="s">
        <v>72</v>
      </c>
      <c r="J1403" s="5" t="s">
        <v>4</v>
      </c>
      <c r="K1403" s="5" t="s">
        <v>6</v>
      </c>
      <c r="L1403" s="5" t="s">
        <v>12884</v>
      </c>
      <c r="M1403" s="15" t="s">
        <v>249</v>
      </c>
      <c r="N1403" s="15" t="s">
        <v>250</v>
      </c>
      <c r="O1403" s="15" t="s">
        <v>251</v>
      </c>
      <c r="P1403" s="15" t="s">
        <v>3809</v>
      </c>
      <c r="Q1403" s="15" t="s">
        <v>22807</v>
      </c>
      <c r="R1403" s="15" t="s">
        <v>22048</v>
      </c>
      <c r="S1403" s="15">
        <v>22780395</v>
      </c>
      <c r="T1403" s="15">
        <v>22780772</v>
      </c>
      <c r="U1403" s="15" t="s">
        <v>22049</v>
      </c>
      <c r="V1403" s="15" t="s">
        <v>23402</v>
      </c>
      <c r="W1403" s="4"/>
      <c r="X1403" s="4" t="s">
        <v>41</v>
      </c>
      <c r="Y1403" s="4" t="s">
        <v>1499</v>
      </c>
      <c r="Z1403" s="4"/>
      <c r="AB1403" s="25"/>
      <c r="AC1403" s="25"/>
      <c r="AD1403" s="25"/>
    </row>
    <row r="1404" spans="1:30" x14ac:dyDescent="0.35">
      <c r="A1404" s="15" t="s">
        <v>3436</v>
      </c>
      <c r="B1404" s="15" t="s">
        <v>3435</v>
      </c>
      <c r="D1404" s="15" t="s">
        <v>2376</v>
      </c>
      <c r="E1404" s="15" t="s">
        <v>3811</v>
      </c>
      <c r="F1404" s="15" t="s">
        <v>13348</v>
      </c>
      <c r="G1404" s="5" t="s">
        <v>249</v>
      </c>
      <c r="H1404" s="5" t="s">
        <v>7</v>
      </c>
      <c r="I1404" s="5" t="s">
        <v>72</v>
      </c>
      <c r="J1404" s="5" t="s">
        <v>4</v>
      </c>
      <c r="K1404" s="5" t="s">
        <v>5</v>
      </c>
      <c r="L1404" s="5" t="s">
        <v>12883</v>
      </c>
      <c r="M1404" s="15" t="s">
        <v>249</v>
      </c>
      <c r="N1404" s="15" t="s">
        <v>250</v>
      </c>
      <c r="O1404" s="15" t="s">
        <v>165</v>
      </c>
      <c r="P1404" s="15" t="s">
        <v>59</v>
      </c>
      <c r="Q1404" s="15" t="s">
        <v>22807</v>
      </c>
      <c r="R1404" s="15" t="s">
        <v>21338</v>
      </c>
      <c r="S1404" s="15">
        <v>22782139</v>
      </c>
      <c r="T1404" s="15">
        <v>22782346</v>
      </c>
      <c r="U1404" s="15" t="s">
        <v>21339</v>
      </c>
      <c r="V1404" s="15" t="s">
        <v>23403</v>
      </c>
      <c r="W1404" s="4"/>
      <c r="X1404" s="4" t="s">
        <v>41</v>
      </c>
      <c r="Y1404" s="4" t="s">
        <v>1507</v>
      </c>
      <c r="Z1404" s="4"/>
      <c r="AB1404" s="25"/>
      <c r="AC1404" s="25"/>
      <c r="AD1404" s="25"/>
    </row>
    <row r="1405" spans="1:30" x14ac:dyDescent="0.35">
      <c r="A1405" s="15" t="s">
        <v>3440</v>
      </c>
      <c r="B1405" s="15" t="s">
        <v>1200</v>
      </c>
      <c r="D1405" s="15" t="s">
        <v>2383</v>
      </c>
      <c r="E1405" s="15" t="s">
        <v>3813</v>
      </c>
      <c r="F1405" s="15" t="s">
        <v>3814</v>
      </c>
      <c r="G1405" s="5" t="s">
        <v>249</v>
      </c>
      <c r="H1405" s="5" t="s">
        <v>7</v>
      </c>
      <c r="I1405" s="5" t="s">
        <v>72</v>
      </c>
      <c r="J1405" s="5" t="s">
        <v>4</v>
      </c>
      <c r="K1405" s="5" t="s">
        <v>7</v>
      </c>
      <c r="L1405" s="5" t="s">
        <v>12885</v>
      </c>
      <c r="M1405" s="15" t="s">
        <v>249</v>
      </c>
      <c r="N1405" s="15" t="s">
        <v>250</v>
      </c>
      <c r="O1405" s="15" t="s">
        <v>22791</v>
      </c>
      <c r="P1405" s="15" t="s">
        <v>679</v>
      </c>
      <c r="Q1405" s="15" t="s">
        <v>22807</v>
      </c>
      <c r="R1405" s="15" t="s">
        <v>19433</v>
      </c>
      <c r="S1405" s="15">
        <v>22795133</v>
      </c>
      <c r="T1405" s="15">
        <v>22795133</v>
      </c>
      <c r="U1405" s="15" t="s">
        <v>16332</v>
      </c>
      <c r="V1405" s="15" t="s">
        <v>23404</v>
      </c>
      <c r="W1405" s="4"/>
      <c r="X1405" s="4" t="s">
        <v>41</v>
      </c>
      <c r="Y1405" s="4" t="s">
        <v>1495</v>
      </c>
      <c r="Z1405" s="4"/>
      <c r="AB1405" s="25"/>
      <c r="AC1405" s="25"/>
      <c r="AD1405" s="25"/>
    </row>
    <row r="1406" spans="1:30" x14ac:dyDescent="0.35">
      <c r="A1406" s="15" t="s">
        <v>3633</v>
      </c>
      <c r="B1406" s="15" t="s">
        <v>3632</v>
      </c>
      <c r="D1406" s="15" t="s">
        <v>2386</v>
      </c>
      <c r="E1406" s="15" t="s">
        <v>3815</v>
      </c>
      <c r="F1406" s="15" t="s">
        <v>3087</v>
      </c>
      <c r="G1406" s="5" t="s">
        <v>249</v>
      </c>
      <c r="H1406" s="5" t="s">
        <v>7</v>
      </c>
      <c r="I1406" s="5" t="s">
        <v>72</v>
      </c>
      <c r="J1406" s="5" t="s">
        <v>4</v>
      </c>
      <c r="K1406" s="5" t="s">
        <v>3</v>
      </c>
      <c r="L1406" s="5" t="s">
        <v>12881</v>
      </c>
      <c r="M1406" s="15" t="s">
        <v>249</v>
      </c>
      <c r="N1406" s="15" t="s">
        <v>250</v>
      </c>
      <c r="O1406" s="15" t="s">
        <v>3087</v>
      </c>
      <c r="P1406" s="15" t="s">
        <v>3087</v>
      </c>
      <c r="Q1406" s="15" t="s">
        <v>22807</v>
      </c>
      <c r="R1406" s="15" t="s">
        <v>23405</v>
      </c>
      <c r="S1406" s="15">
        <v>22795011</v>
      </c>
      <c r="T1406" s="15">
        <v>22795011</v>
      </c>
      <c r="U1406" s="15" t="s">
        <v>21341</v>
      </c>
      <c r="V1406" s="15" t="s">
        <v>10287</v>
      </c>
      <c r="W1406" s="4"/>
      <c r="X1406" s="4" t="s">
        <v>41</v>
      </c>
      <c r="Y1406" s="4" t="s">
        <v>1503</v>
      </c>
      <c r="Z1406" s="4"/>
      <c r="AB1406" s="25"/>
      <c r="AC1406" s="25"/>
      <c r="AD1406" s="25"/>
    </row>
    <row r="1407" spans="1:30" x14ac:dyDescent="0.35">
      <c r="A1407" s="15" t="s">
        <v>8294</v>
      </c>
      <c r="B1407" s="15" t="s">
        <v>8295</v>
      </c>
      <c r="D1407" s="15" t="s">
        <v>2390</v>
      </c>
      <c r="E1407" s="15" t="s">
        <v>3816</v>
      </c>
      <c r="F1407" s="15" t="s">
        <v>3817</v>
      </c>
      <c r="G1407" s="5" t="s">
        <v>249</v>
      </c>
      <c r="H1407" s="5" t="s">
        <v>7</v>
      </c>
      <c r="I1407" s="5" t="s">
        <v>72</v>
      </c>
      <c r="J1407" s="5" t="s">
        <v>4</v>
      </c>
      <c r="K1407" s="5" t="s">
        <v>6</v>
      </c>
      <c r="L1407" s="5" t="s">
        <v>12884</v>
      </c>
      <c r="M1407" s="15" t="s">
        <v>249</v>
      </c>
      <c r="N1407" s="15" t="s">
        <v>250</v>
      </c>
      <c r="O1407" s="15" t="s">
        <v>251</v>
      </c>
      <c r="P1407" s="15" t="s">
        <v>251</v>
      </c>
      <c r="Q1407" s="15" t="s">
        <v>22807</v>
      </c>
      <c r="R1407" s="15" t="s">
        <v>19453</v>
      </c>
      <c r="S1407" s="15">
        <v>22799843</v>
      </c>
      <c r="T1407" s="15">
        <v>22799843</v>
      </c>
      <c r="U1407" s="15" t="s">
        <v>17766</v>
      </c>
      <c r="V1407" s="15" t="s">
        <v>10223</v>
      </c>
      <c r="W1407" s="4"/>
      <c r="X1407" s="4" t="s">
        <v>41</v>
      </c>
      <c r="Y1407" s="4" t="s">
        <v>1112</v>
      </c>
      <c r="Z1407" s="4"/>
      <c r="AB1407" s="25" t="s">
        <v>21118</v>
      </c>
      <c r="AC1407" s="25"/>
      <c r="AD1407" s="25"/>
    </row>
    <row r="1408" spans="1:30" x14ac:dyDescent="0.35">
      <c r="A1408" s="15" t="s">
        <v>3457</v>
      </c>
      <c r="B1408" s="15" t="s">
        <v>3456</v>
      </c>
      <c r="D1408" s="15" t="s">
        <v>2395</v>
      </c>
      <c r="E1408" s="15" t="s">
        <v>10310</v>
      </c>
      <c r="F1408" s="15" t="s">
        <v>10311</v>
      </c>
      <c r="G1408" s="5" t="s">
        <v>249</v>
      </c>
      <c r="H1408" s="5" t="s">
        <v>7</v>
      </c>
      <c r="I1408" s="5" t="s">
        <v>72</v>
      </c>
      <c r="J1408" s="5" t="s">
        <v>4</v>
      </c>
      <c r="K1408" s="5" t="s">
        <v>2</v>
      </c>
      <c r="L1408" s="5" t="s">
        <v>12880</v>
      </c>
      <c r="M1408" s="15" t="s">
        <v>249</v>
      </c>
      <c r="N1408" s="15" t="s">
        <v>250</v>
      </c>
      <c r="O1408" s="15" t="s">
        <v>3818</v>
      </c>
      <c r="P1408" s="15" t="s">
        <v>3818</v>
      </c>
      <c r="Q1408" s="15" t="s">
        <v>22807</v>
      </c>
      <c r="R1408" s="15" t="s">
        <v>22040</v>
      </c>
      <c r="S1408" s="15">
        <v>22795421</v>
      </c>
      <c r="T1408" s="15">
        <v>22795421</v>
      </c>
      <c r="U1408" s="15" t="s">
        <v>17767</v>
      </c>
      <c r="V1408" s="15" t="s">
        <v>23406</v>
      </c>
      <c r="W1408" s="4"/>
      <c r="X1408" s="4"/>
      <c r="Y1408" s="4"/>
      <c r="Z1408" s="4" t="s">
        <v>41</v>
      </c>
      <c r="AA1408" s="4" t="s">
        <v>1612</v>
      </c>
      <c r="AB1408" s="25" t="s">
        <v>21118</v>
      </c>
      <c r="AC1408" s="25"/>
      <c r="AD1408" s="25"/>
    </row>
    <row r="1409" spans="1:30" x14ac:dyDescent="0.35">
      <c r="A1409" s="15" t="s">
        <v>10234</v>
      </c>
      <c r="B1409" s="15" t="s">
        <v>111</v>
      </c>
      <c r="D1409" s="15" t="s">
        <v>3720</v>
      </c>
      <c r="E1409" s="15" t="s">
        <v>3819</v>
      </c>
      <c r="F1409" s="15" t="s">
        <v>3646</v>
      </c>
      <c r="G1409" s="5" t="s">
        <v>3820</v>
      </c>
      <c r="H1409" s="5" t="s">
        <v>2</v>
      </c>
      <c r="I1409" s="5" t="s">
        <v>72</v>
      </c>
      <c r="J1409" s="5" t="s">
        <v>5</v>
      </c>
      <c r="K1409" s="5" t="s">
        <v>3</v>
      </c>
      <c r="L1409" s="5" t="s">
        <v>12889</v>
      </c>
      <c r="M1409" s="15" t="s">
        <v>249</v>
      </c>
      <c r="N1409" s="15" t="s">
        <v>21589</v>
      </c>
      <c r="O1409" s="15" t="s">
        <v>3821</v>
      </c>
      <c r="P1409" s="15" t="s">
        <v>792</v>
      </c>
      <c r="Q1409" s="15" t="s">
        <v>22807</v>
      </c>
      <c r="R1409" s="15" t="s">
        <v>6876</v>
      </c>
      <c r="S1409" s="15">
        <v>25350368</v>
      </c>
      <c r="T1409" s="15"/>
      <c r="U1409" s="15" t="s">
        <v>22050</v>
      </c>
      <c r="V1409" s="15" t="s">
        <v>537</v>
      </c>
      <c r="W1409" s="4"/>
      <c r="X1409" s="4" t="s">
        <v>41</v>
      </c>
      <c r="Y1409" s="4" t="s">
        <v>2641</v>
      </c>
      <c r="Z1409" s="4"/>
      <c r="AB1409" s="25"/>
      <c r="AC1409" s="25"/>
      <c r="AD1409" s="25"/>
    </row>
    <row r="1410" spans="1:30" x14ac:dyDescent="0.35">
      <c r="A1410" s="15" t="s">
        <v>3756</v>
      </c>
      <c r="B1410" s="15" t="s">
        <v>3755</v>
      </c>
      <c r="D1410" s="15" t="s">
        <v>3733</v>
      </c>
      <c r="E1410" s="15" t="s">
        <v>3822</v>
      </c>
      <c r="F1410" s="15" t="s">
        <v>3823</v>
      </c>
      <c r="G1410" s="5" t="s">
        <v>3820</v>
      </c>
      <c r="H1410" s="5" t="s">
        <v>2</v>
      </c>
      <c r="I1410" s="5" t="s">
        <v>72</v>
      </c>
      <c r="J1410" s="5" t="s">
        <v>5</v>
      </c>
      <c r="K1410" s="5" t="s">
        <v>4</v>
      </c>
      <c r="L1410" s="5" t="s">
        <v>12890</v>
      </c>
      <c r="M1410" s="15" t="s">
        <v>249</v>
      </c>
      <c r="N1410" s="15" t="s">
        <v>21589</v>
      </c>
      <c r="O1410" s="15" t="s">
        <v>1676</v>
      </c>
      <c r="P1410" s="15" t="s">
        <v>3823</v>
      </c>
      <c r="Q1410" s="15" t="s">
        <v>22807</v>
      </c>
      <c r="R1410" s="15" t="s">
        <v>23407</v>
      </c>
      <c r="S1410" s="15">
        <v>25311463</v>
      </c>
      <c r="T1410" s="15"/>
      <c r="U1410" s="15" t="s">
        <v>17768</v>
      </c>
      <c r="V1410" s="15" t="s">
        <v>17769</v>
      </c>
      <c r="W1410" s="4"/>
      <c r="X1410" s="4" t="s">
        <v>41</v>
      </c>
      <c r="Y1410" s="4" t="s">
        <v>3824</v>
      </c>
      <c r="Z1410" s="4"/>
      <c r="AB1410" s="25"/>
      <c r="AC1410" s="25"/>
      <c r="AD1410" s="25"/>
    </row>
    <row r="1411" spans="1:30" x14ac:dyDescent="0.35">
      <c r="A1411" s="15" t="s">
        <v>3398</v>
      </c>
      <c r="B1411" s="15" t="s">
        <v>3397</v>
      </c>
      <c r="D1411" s="15" t="s">
        <v>3787</v>
      </c>
      <c r="E1411" s="15" t="s">
        <v>3826</v>
      </c>
      <c r="F1411" s="15" t="s">
        <v>3827</v>
      </c>
      <c r="G1411" s="5" t="s">
        <v>3820</v>
      </c>
      <c r="H1411" s="5" t="s">
        <v>2</v>
      </c>
      <c r="I1411" s="5" t="s">
        <v>72</v>
      </c>
      <c r="J1411" s="5" t="s">
        <v>5</v>
      </c>
      <c r="K1411" s="5" t="s">
        <v>2</v>
      </c>
      <c r="L1411" s="5" t="s">
        <v>12888</v>
      </c>
      <c r="M1411" s="15" t="s">
        <v>249</v>
      </c>
      <c r="N1411" s="15" t="s">
        <v>21589</v>
      </c>
      <c r="O1411" s="15" t="s">
        <v>3825</v>
      </c>
      <c r="P1411" s="15" t="s">
        <v>948</v>
      </c>
      <c r="Q1411" s="15" t="s">
        <v>22807</v>
      </c>
      <c r="R1411" s="15" t="s">
        <v>19434</v>
      </c>
      <c r="S1411" s="15">
        <v>25322603</v>
      </c>
      <c r="T1411" s="15"/>
      <c r="U1411" s="15" t="s">
        <v>14829</v>
      </c>
      <c r="V1411" s="15" t="s">
        <v>13349</v>
      </c>
      <c r="W1411" s="4"/>
      <c r="X1411" s="4" t="s">
        <v>41</v>
      </c>
      <c r="Y1411" s="4" t="s">
        <v>3828</v>
      </c>
      <c r="Z1411" s="4"/>
      <c r="AB1411" s="25"/>
      <c r="AC1411" s="25"/>
      <c r="AD1411" s="25"/>
    </row>
    <row r="1412" spans="1:30" x14ac:dyDescent="0.35">
      <c r="A1412" s="15" t="s">
        <v>10237</v>
      </c>
      <c r="B1412" s="15" t="s">
        <v>3422</v>
      </c>
      <c r="D1412" s="15" t="s">
        <v>3717</v>
      </c>
      <c r="E1412" s="15" t="s">
        <v>3829</v>
      </c>
      <c r="F1412" s="15" t="s">
        <v>3830</v>
      </c>
      <c r="G1412" s="5" t="s">
        <v>3350</v>
      </c>
      <c r="H1412" s="5" t="s">
        <v>4</v>
      </c>
      <c r="I1412" s="5" t="s">
        <v>95</v>
      </c>
      <c r="J1412" s="5" t="s">
        <v>3</v>
      </c>
      <c r="K1412" s="5" t="s">
        <v>5</v>
      </c>
      <c r="L1412" s="5" t="s">
        <v>13083</v>
      </c>
      <c r="M1412" s="15" t="s">
        <v>21775</v>
      </c>
      <c r="N1412" s="15" t="s">
        <v>21593</v>
      </c>
      <c r="O1412" s="15" t="s">
        <v>3631</v>
      </c>
      <c r="P1412" s="15" t="s">
        <v>3830</v>
      </c>
      <c r="Q1412" s="15" t="s">
        <v>22807</v>
      </c>
      <c r="R1412" s="15" t="s">
        <v>22051</v>
      </c>
      <c r="S1412" s="15">
        <v>44092750</v>
      </c>
      <c r="T1412" s="15">
        <v>27677382</v>
      </c>
      <c r="U1412" s="15" t="s">
        <v>14831</v>
      </c>
      <c r="V1412" s="15" t="s">
        <v>11718</v>
      </c>
      <c r="W1412" s="4"/>
      <c r="X1412" s="4" t="s">
        <v>41</v>
      </c>
      <c r="Y1412" s="4" t="s">
        <v>3831</v>
      </c>
      <c r="Z1412" s="4"/>
      <c r="AB1412" s="25"/>
      <c r="AC1412" s="25"/>
      <c r="AD1412" s="25"/>
    </row>
    <row r="1413" spans="1:30" x14ac:dyDescent="0.35">
      <c r="A1413" s="15" t="s">
        <v>3730</v>
      </c>
      <c r="B1413" s="15" t="s">
        <v>3729</v>
      </c>
      <c r="D1413" s="15" t="s">
        <v>650</v>
      </c>
      <c r="E1413" s="15" t="s">
        <v>3832</v>
      </c>
      <c r="F1413" s="15" t="s">
        <v>70</v>
      </c>
      <c r="G1413" s="5" t="s">
        <v>3820</v>
      </c>
      <c r="H1413" s="5" t="s">
        <v>2</v>
      </c>
      <c r="I1413" s="5" t="s">
        <v>72</v>
      </c>
      <c r="J1413" s="5" t="s">
        <v>5</v>
      </c>
      <c r="K1413" s="5" t="s">
        <v>3</v>
      </c>
      <c r="L1413" s="5" t="s">
        <v>12889</v>
      </c>
      <c r="M1413" s="15" t="s">
        <v>249</v>
      </c>
      <c r="N1413" s="15" t="s">
        <v>21589</v>
      </c>
      <c r="O1413" s="15" t="s">
        <v>3821</v>
      </c>
      <c r="P1413" s="15" t="s">
        <v>1906</v>
      </c>
      <c r="Q1413" s="15" t="s">
        <v>22807</v>
      </c>
      <c r="R1413" s="15" t="s">
        <v>12547</v>
      </c>
      <c r="S1413" s="15">
        <v>25350481</v>
      </c>
      <c r="T1413" s="15"/>
      <c r="U1413" s="15" t="s">
        <v>16333</v>
      </c>
      <c r="V1413" s="15" t="s">
        <v>10418</v>
      </c>
      <c r="W1413" s="4"/>
      <c r="X1413" s="4" t="s">
        <v>41</v>
      </c>
      <c r="Y1413" s="4" t="s">
        <v>2424</v>
      </c>
      <c r="Z1413" s="4"/>
      <c r="AB1413" s="25"/>
      <c r="AC1413" s="25"/>
      <c r="AD1413" s="25"/>
    </row>
    <row r="1414" spans="1:30" x14ac:dyDescent="0.35">
      <c r="A1414" s="15" t="s">
        <v>10239</v>
      </c>
      <c r="B1414" s="15" t="s">
        <v>2934</v>
      </c>
      <c r="D1414" s="15" t="s">
        <v>2130</v>
      </c>
      <c r="E1414" s="15" t="s">
        <v>3833</v>
      </c>
      <c r="F1414" s="15" t="s">
        <v>3834</v>
      </c>
      <c r="G1414" s="5" t="s">
        <v>3820</v>
      </c>
      <c r="H1414" s="5" t="s">
        <v>2</v>
      </c>
      <c r="I1414" s="5" t="s">
        <v>72</v>
      </c>
      <c r="J1414" s="5" t="s">
        <v>5</v>
      </c>
      <c r="K1414" s="5" t="s">
        <v>3</v>
      </c>
      <c r="L1414" s="5" t="s">
        <v>12889</v>
      </c>
      <c r="M1414" s="15" t="s">
        <v>249</v>
      </c>
      <c r="N1414" s="15" t="s">
        <v>21589</v>
      </c>
      <c r="O1414" s="15" t="s">
        <v>3821</v>
      </c>
      <c r="P1414" s="15" t="s">
        <v>3821</v>
      </c>
      <c r="Q1414" s="15" t="s">
        <v>22807</v>
      </c>
      <c r="R1414" s="15" t="s">
        <v>10391</v>
      </c>
      <c r="S1414" s="15">
        <v>25350018</v>
      </c>
      <c r="T1414" s="19">
        <v>25350118</v>
      </c>
      <c r="U1414" s="15" t="s">
        <v>16334</v>
      </c>
      <c r="V1414" s="15" t="s">
        <v>3835</v>
      </c>
      <c r="W1414" s="4"/>
      <c r="X1414" s="4" t="s">
        <v>41</v>
      </c>
      <c r="Y1414" s="4" t="s">
        <v>1529</v>
      </c>
      <c r="Z1414" s="4" t="s">
        <v>41</v>
      </c>
      <c r="AA1414" s="4" t="s">
        <v>8699</v>
      </c>
      <c r="AB1414" s="25" t="s">
        <v>21118</v>
      </c>
      <c r="AC1414" s="25"/>
      <c r="AD1414" s="25"/>
    </row>
    <row r="1415" spans="1:30" x14ac:dyDescent="0.35">
      <c r="A1415" s="15" t="s">
        <v>3401</v>
      </c>
      <c r="B1415" s="15" t="s">
        <v>3400</v>
      </c>
      <c r="D1415" s="15" t="s">
        <v>7129</v>
      </c>
      <c r="E1415" s="15" t="s">
        <v>3836</v>
      </c>
      <c r="F1415" s="15" t="s">
        <v>3837</v>
      </c>
      <c r="G1415" s="5" t="s">
        <v>3820</v>
      </c>
      <c r="H1415" s="5" t="s">
        <v>2</v>
      </c>
      <c r="I1415" s="5" t="s">
        <v>72</v>
      </c>
      <c r="J1415" s="5" t="s">
        <v>5</v>
      </c>
      <c r="K1415" s="5" t="s">
        <v>4</v>
      </c>
      <c r="L1415" s="5" t="s">
        <v>12890</v>
      </c>
      <c r="M1415" s="15" t="s">
        <v>249</v>
      </c>
      <c r="N1415" s="15" t="s">
        <v>21589</v>
      </c>
      <c r="O1415" s="15" t="s">
        <v>1676</v>
      </c>
      <c r="P1415" s="15" t="s">
        <v>3837</v>
      </c>
      <c r="Q1415" s="15" t="s">
        <v>22807</v>
      </c>
      <c r="R1415" s="15" t="s">
        <v>14832</v>
      </c>
      <c r="S1415" s="15">
        <v>84999492</v>
      </c>
      <c r="T1415" s="15"/>
      <c r="U1415" s="15" t="s">
        <v>14833</v>
      </c>
      <c r="V1415" s="15" t="s">
        <v>23408</v>
      </c>
      <c r="W1415" s="4"/>
      <c r="X1415" s="4" t="s">
        <v>41</v>
      </c>
      <c r="Y1415" s="4" t="s">
        <v>3838</v>
      </c>
      <c r="Z1415" s="4"/>
      <c r="AB1415" s="25" t="s">
        <v>21118</v>
      </c>
      <c r="AC1415" s="25"/>
      <c r="AD1415" s="25"/>
    </row>
    <row r="1416" spans="1:30" x14ac:dyDescent="0.35">
      <c r="A1416" s="15" t="s">
        <v>10240</v>
      </c>
      <c r="B1416" s="15" t="s">
        <v>3555</v>
      </c>
      <c r="D1416" s="15" t="s">
        <v>2532</v>
      </c>
      <c r="E1416" s="15" t="s">
        <v>3839</v>
      </c>
      <c r="F1416" s="15" t="s">
        <v>8833</v>
      </c>
      <c r="G1416" s="5" t="s">
        <v>3820</v>
      </c>
      <c r="H1416" s="5" t="s">
        <v>2</v>
      </c>
      <c r="I1416" s="5" t="s">
        <v>72</v>
      </c>
      <c r="J1416" s="5" t="s">
        <v>5</v>
      </c>
      <c r="K1416" s="5" t="s">
        <v>5</v>
      </c>
      <c r="L1416" s="5" t="s">
        <v>22658</v>
      </c>
      <c r="M1416" s="15" t="s">
        <v>249</v>
      </c>
      <c r="N1416" s="15" t="s">
        <v>21589</v>
      </c>
      <c r="O1416" s="19" t="s">
        <v>3840</v>
      </c>
      <c r="P1416" s="15" t="s">
        <v>3840</v>
      </c>
      <c r="Q1416" s="15" t="s">
        <v>22807</v>
      </c>
      <c r="R1416" s="15" t="s">
        <v>8930</v>
      </c>
      <c r="S1416" s="15">
        <v>25322294</v>
      </c>
      <c r="T1416" s="15"/>
      <c r="U1416" s="15" t="s">
        <v>16335</v>
      </c>
      <c r="V1416" s="15" t="s">
        <v>3835</v>
      </c>
      <c r="W1416" s="4"/>
      <c r="X1416" s="4" t="s">
        <v>41</v>
      </c>
      <c r="Y1416" s="4" t="s">
        <v>1532</v>
      </c>
      <c r="Z1416" s="4"/>
      <c r="AB1416" s="25"/>
      <c r="AC1416" s="25"/>
      <c r="AD1416" s="25"/>
    </row>
    <row r="1417" spans="1:30" x14ac:dyDescent="0.35">
      <c r="A1417" s="15" t="s">
        <v>3721</v>
      </c>
      <c r="B1417" s="15" t="s">
        <v>7534</v>
      </c>
      <c r="D1417" s="15" t="s">
        <v>2527</v>
      </c>
      <c r="E1417" s="15" t="s">
        <v>3841</v>
      </c>
      <c r="F1417" s="15" t="s">
        <v>3842</v>
      </c>
      <c r="G1417" s="5" t="s">
        <v>3820</v>
      </c>
      <c r="H1417" s="5" t="s">
        <v>2</v>
      </c>
      <c r="I1417" s="5" t="s">
        <v>72</v>
      </c>
      <c r="J1417" s="5" t="s">
        <v>5</v>
      </c>
      <c r="K1417" s="5" t="s">
        <v>2</v>
      </c>
      <c r="L1417" s="5" t="s">
        <v>12888</v>
      </c>
      <c r="M1417" s="15" t="s">
        <v>249</v>
      </c>
      <c r="N1417" s="15" t="s">
        <v>21589</v>
      </c>
      <c r="O1417" s="15" t="s">
        <v>3825</v>
      </c>
      <c r="P1417" s="15" t="s">
        <v>3825</v>
      </c>
      <c r="Q1417" s="15" t="s">
        <v>22807</v>
      </c>
      <c r="R1417" s="15" t="s">
        <v>17780</v>
      </c>
      <c r="S1417" s="15">
        <v>25322105</v>
      </c>
      <c r="T1417" s="15"/>
      <c r="U1417" s="15" t="s">
        <v>20077</v>
      </c>
      <c r="V1417" s="15" t="s">
        <v>10403</v>
      </c>
      <c r="W1417" s="4"/>
      <c r="X1417" s="4" t="s">
        <v>41</v>
      </c>
      <c r="Y1417" s="4" t="s">
        <v>341</v>
      </c>
      <c r="Z1417" s="4"/>
      <c r="AB1417" s="25"/>
      <c r="AC1417" s="25"/>
      <c r="AD1417" s="25"/>
    </row>
    <row r="1418" spans="1:30" x14ac:dyDescent="0.35">
      <c r="A1418" s="15" t="s">
        <v>10242</v>
      </c>
      <c r="B1418" s="15" t="s">
        <v>3561</v>
      </c>
      <c r="D1418" s="15" t="s">
        <v>7130</v>
      </c>
      <c r="E1418" s="15" t="s">
        <v>3843</v>
      </c>
      <c r="F1418" s="15" t="s">
        <v>13350</v>
      </c>
      <c r="G1418" s="5" t="s">
        <v>3820</v>
      </c>
      <c r="H1418" s="5" t="s">
        <v>2</v>
      </c>
      <c r="I1418" s="5" t="s">
        <v>72</v>
      </c>
      <c r="J1418" s="5" t="s">
        <v>5</v>
      </c>
      <c r="K1418" s="5" t="s">
        <v>4</v>
      </c>
      <c r="L1418" s="5" t="s">
        <v>12890</v>
      </c>
      <c r="M1418" s="15" t="s">
        <v>249</v>
      </c>
      <c r="N1418" s="15" t="s">
        <v>21589</v>
      </c>
      <c r="O1418" s="15" t="s">
        <v>1676</v>
      </c>
      <c r="P1418" s="15" t="s">
        <v>1676</v>
      </c>
      <c r="Q1418" s="15" t="s">
        <v>22807</v>
      </c>
      <c r="R1418" s="15" t="s">
        <v>20078</v>
      </c>
      <c r="S1418" s="15">
        <v>25312456</v>
      </c>
      <c r="T1418" s="15"/>
      <c r="U1418" s="15" t="s">
        <v>16336</v>
      </c>
      <c r="V1418" s="15" t="s">
        <v>2812</v>
      </c>
      <c r="W1418" s="4"/>
      <c r="X1418" s="4" t="s">
        <v>41</v>
      </c>
      <c r="Y1418" s="4" t="s">
        <v>1524</v>
      </c>
      <c r="Z1418" s="4"/>
      <c r="AB1418" s="25" t="s">
        <v>21118</v>
      </c>
      <c r="AC1418" s="25"/>
      <c r="AD1418" s="25"/>
    </row>
    <row r="1419" spans="1:30" x14ac:dyDescent="0.35">
      <c r="A1419" s="15" t="s">
        <v>3653</v>
      </c>
      <c r="B1419" s="15" t="s">
        <v>3652</v>
      </c>
      <c r="D1419" s="15" t="s">
        <v>516</v>
      </c>
      <c r="E1419" s="15" t="s">
        <v>3844</v>
      </c>
      <c r="F1419" s="15" t="s">
        <v>59</v>
      </c>
      <c r="G1419" s="5" t="s">
        <v>3820</v>
      </c>
      <c r="H1419" s="5" t="s">
        <v>2</v>
      </c>
      <c r="I1419" s="5" t="s">
        <v>72</v>
      </c>
      <c r="J1419" s="5" t="s">
        <v>5</v>
      </c>
      <c r="K1419" s="5" t="s">
        <v>3</v>
      </c>
      <c r="L1419" s="5" t="s">
        <v>12889</v>
      </c>
      <c r="M1419" s="15" t="s">
        <v>249</v>
      </c>
      <c r="N1419" s="15" t="s">
        <v>21589</v>
      </c>
      <c r="O1419" s="15" t="s">
        <v>3821</v>
      </c>
      <c r="P1419" s="15" t="s">
        <v>59</v>
      </c>
      <c r="Q1419" s="15" t="s">
        <v>22807</v>
      </c>
      <c r="R1419" s="15" t="s">
        <v>17778</v>
      </c>
      <c r="S1419" s="15"/>
      <c r="T1419" s="15"/>
      <c r="U1419" s="15" t="s">
        <v>17770</v>
      </c>
      <c r="V1419" s="15" t="s">
        <v>13351</v>
      </c>
      <c r="W1419" s="4"/>
      <c r="X1419" s="4" t="s">
        <v>41</v>
      </c>
      <c r="Y1419" s="4" t="s">
        <v>3845</v>
      </c>
      <c r="Z1419" s="4"/>
      <c r="AB1419" s="25"/>
      <c r="AC1419" s="25"/>
      <c r="AD1419" s="25"/>
    </row>
    <row r="1420" spans="1:30" x14ac:dyDescent="0.35">
      <c r="A1420" s="15" t="s">
        <v>10246</v>
      </c>
      <c r="B1420" s="15" t="s">
        <v>2917</v>
      </c>
      <c r="D1420" s="15" t="s">
        <v>606</v>
      </c>
      <c r="E1420" s="15" t="s">
        <v>3846</v>
      </c>
      <c r="F1420" s="15" t="s">
        <v>536</v>
      </c>
      <c r="G1420" s="5" t="s">
        <v>3820</v>
      </c>
      <c r="H1420" s="5" t="s">
        <v>2</v>
      </c>
      <c r="I1420" s="5" t="s">
        <v>72</v>
      </c>
      <c r="J1420" s="5" t="s">
        <v>5</v>
      </c>
      <c r="K1420" s="5" t="s">
        <v>2</v>
      </c>
      <c r="L1420" s="5" t="s">
        <v>12888</v>
      </c>
      <c r="M1420" s="15" t="s">
        <v>249</v>
      </c>
      <c r="N1420" s="15" t="s">
        <v>21589</v>
      </c>
      <c r="O1420" s="15" t="s">
        <v>3825</v>
      </c>
      <c r="P1420" s="15" t="s">
        <v>536</v>
      </c>
      <c r="Q1420" s="15" t="s">
        <v>22807</v>
      </c>
      <c r="R1420" s="15" t="s">
        <v>7209</v>
      </c>
      <c r="S1420" s="15">
        <v>88984102</v>
      </c>
      <c r="T1420" s="15"/>
      <c r="U1420" s="15" t="s">
        <v>14834</v>
      </c>
      <c r="V1420" s="15" t="s">
        <v>5019</v>
      </c>
      <c r="W1420" s="4"/>
      <c r="X1420" s="4" t="s">
        <v>41</v>
      </c>
      <c r="Y1420" s="4" t="s">
        <v>3847</v>
      </c>
      <c r="Z1420" s="4"/>
      <c r="AB1420" s="25"/>
      <c r="AC1420" s="25"/>
      <c r="AD1420" s="25"/>
    </row>
    <row r="1421" spans="1:30" x14ac:dyDescent="0.35">
      <c r="A1421" s="15" t="s">
        <v>10247</v>
      </c>
      <c r="B1421" s="15" t="s">
        <v>3424</v>
      </c>
      <c r="D1421" s="15" t="s">
        <v>2681</v>
      </c>
      <c r="E1421" s="15" t="s">
        <v>10414</v>
      </c>
      <c r="F1421" s="15" t="s">
        <v>10415</v>
      </c>
      <c r="G1421" s="5" t="s">
        <v>3820</v>
      </c>
      <c r="H1421" s="5" t="s">
        <v>2</v>
      </c>
      <c r="I1421" s="5" t="s">
        <v>72</v>
      </c>
      <c r="J1421" s="5" t="s">
        <v>5</v>
      </c>
      <c r="K1421" s="5" t="s">
        <v>3</v>
      </c>
      <c r="L1421" s="5" t="s">
        <v>12889</v>
      </c>
      <c r="M1421" s="15" t="s">
        <v>249</v>
      </c>
      <c r="N1421" s="15" t="s">
        <v>21589</v>
      </c>
      <c r="O1421" s="15" t="s">
        <v>3821</v>
      </c>
      <c r="P1421" s="15" t="s">
        <v>21343</v>
      </c>
      <c r="Q1421" s="15" t="s">
        <v>22807</v>
      </c>
      <c r="R1421" s="15" t="s">
        <v>19435</v>
      </c>
      <c r="S1421" s="15">
        <v>86931271</v>
      </c>
      <c r="T1421" s="15"/>
      <c r="U1421" s="15" t="s">
        <v>14835</v>
      </c>
      <c r="V1421" s="15" t="s">
        <v>14172</v>
      </c>
      <c r="W1421" s="4"/>
      <c r="X1421" s="4" t="s">
        <v>41</v>
      </c>
      <c r="Y1421" s="4" t="s">
        <v>19739</v>
      </c>
      <c r="Z1421" s="4"/>
      <c r="AB1421" s="25"/>
      <c r="AC1421" s="25"/>
      <c r="AD1421" s="25"/>
    </row>
    <row r="1422" spans="1:30" x14ac:dyDescent="0.35">
      <c r="A1422" s="15" t="s">
        <v>3486</v>
      </c>
      <c r="B1422" s="15" t="s">
        <v>3485</v>
      </c>
      <c r="D1422" s="15" t="s">
        <v>3848</v>
      </c>
      <c r="E1422" s="15" t="s">
        <v>3849</v>
      </c>
      <c r="F1422" s="15" t="s">
        <v>988</v>
      </c>
      <c r="G1422" s="5" t="s">
        <v>3820</v>
      </c>
      <c r="H1422" s="5" t="s">
        <v>2</v>
      </c>
      <c r="I1422" s="5" t="s">
        <v>72</v>
      </c>
      <c r="J1422" s="5" t="s">
        <v>5</v>
      </c>
      <c r="K1422" s="5" t="s">
        <v>2</v>
      </c>
      <c r="L1422" s="5" t="s">
        <v>12888</v>
      </c>
      <c r="M1422" s="15" t="s">
        <v>249</v>
      </c>
      <c r="N1422" s="15" t="s">
        <v>21589</v>
      </c>
      <c r="O1422" s="15" t="s">
        <v>3825</v>
      </c>
      <c r="P1422" s="15" t="s">
        <v>988</v>
      </c>
      <c r="Q1422" s="15" t="s">
        <v>22807</v>
      </c>
      <c r="R1422" s="15" t="s">
        <v>19436</v>
      </c>
      <c r="S1422" s="15">
        <v>22005324</v>
      </c>
      <c r="T1422" s="15"/>
      <c r="U1422" s="15" t="s">
        <v>22052</v>
      </c>
      <c r="V1422" s="15" t="s">
        <v>360</v>
      </c>
      <c r="W1422" s="4"/>
      <c r="X1422" s="4" t="s">
        <v>41</v>
      </c>
      <c r="Y1422" s="4" t="s">
        <v>3850</v>
      </c>
      <c r="Z1422" s="4"/>
      <c r="AB1422" s="25"/>
      <c r="AC1422" s="25"/>
      <c r="AD1422" s="25"/>
    </row>
    <row r="1423" spans="1:30" x14ac:dyDescent="0.35">
      <c r="A1423" s="15" t="s">
        <v>3472</v>
      </c>
      <c r="B1423" s="15" t="s">
        <v>3471</v>
      </c>
      <c r="D1423" s="15" t="s">
        <v>1773</v>
      </c>
      <c r="E1423" s="15" t="s">
        <v>3851</v>
      </c>
      <c r="F1423" s="15" t="s">
        <v>3852</v>
      </c>
      <c r="G1423" s="5" t="s">
        <v>3820</v>
      </c>
      <c r="H1423" s="5" t="s">
        <v>2</v>
      </c>
      <c r="I1423" s="5" t="s">
        <v>72</v>
      </c>
      <c r="J1423" s="5" t="s">
        <v>5</v>
      </c>
      <c r="K1423" s="5" t="s">
        <v>2</v>
      </c>
      <c r="L1423" s="5" t="s">
        <v>12888</v>
      </c>
      <c r="M1423" s="15" t="s">
        <v>249</v>
      </c>
      <c r="N1423" s="15" t="s">
        <v>21589</v>
      </c>
      <c r="O1423" s="15" t="s">
        <v>3825</v>
      </c>
      <c r="P1423" s="15" t="s">
        <v>805</v>
      </c>
      <c r="Q1423" s="15" t="s">
        <v>22807</v>
      </c>
      <c r="R1423" s="15" t="s">
        <v>23409</v>
      </c>
      <c r="S1423" s="15">
        <v>25322143</v>
      </c>
      <c r="T1423" s="15"/>
      <c r="U1423" s="15" t="s">
        <v>14836</v>
      </c>
      <c r="V1423" s="15" t="s">
        <v>10426</v>
      </c>
      <c r="W1423" s="4"/>
      <c r="X1423" s="4" t="s">
        <v>41</v>
      </c>
      <c r="Y1423" s="4" t="s">
        <v>2426</v>
      </c>
      <c r="Z1423" s="4"/>
      <c r="AB1423" s="25"/>
      <c r="AC1423" s="25"/>
      <c r="AD1423" s="25"/>
    </row>
    <row r="1424" spans="1:30" x14ac:dyDescent="0.35">
      <c r="A1424" s="15" t="s">
        <v>3504</v>
      </c>
      <c r="B1424" s="15" t="s">
        <v>3503</v>
      </c>
      <c r="D1424" s="15" t="s">
        <v>2701</v>
      </c>
      <c r="E1424" s="15" t="s">
        <v>3853</v>
      </c>
      <c r="F1424" s="15" t="s">
        <v>3854</v>
      </c>
      <c r="G1424" s="5" t="s">
        <v>3820</v>
      </c>
      <c r="H1424" s="5" t="s">
        <v>5</v>
      </c>
      <c r="I1424" s="5" t="s">
        <v>72</v>
      </c>
      <c r="J1424" s="5" t="s">
        <v>6</v>
      </c>
      <c r="K1424" s="5" t="s">
        <v>2</v>
      </c>
      <c r="L1424" s="5" t="s">
        <v>12891</v>
      </c>
      <c r="M1424" s="15" t="s">
        <v>249</v>
      </c>
      <c r="N1424" s="15" t="s">
        <v>3820</v>
      </c>
      <c r="O1424" s="15" t="s">
        <v>3820</v>
      </c>
      <c r="P1424" s="15" t="s">
        <v>1037</v>
      </c>
      <c r="Q1424" s="15" t="s">
        <v>22807</v>
      </c>
      <c r="R1424" s="15" t="s">
        <v>20079</v>
      </c>
      <c r="S1424" s="15">
        <v>25568413</v>
      </c>
      <c r="T1424" s="15"/>
      <c r="U1424" s="15" t="s">
        <v>16337</v>
      </c>
      <c r="V1424" s="15" t="s">
        <v>10376</v>
      </c>
      <c r="W1424" s="4"/>
      <c r="X1424" s="4" t="s">
        <v>41</v>
      </c>
      <c r="Y1424" s="4" t="s">
        <v>1901</v>
      </c>
      <c r="Z1424" s="4"/>
      <c r="AB1424" s="25"/>
      <c r="AC1424" s="25"/>
      <c r="AD1424" s="25"/>
    </row>
    <row r="1425" spans="1:30" x14ac:dyDescent="0.35">
      <c r="A1425" s="15" t="s">
        <v>3602</v>
      </c>
      <c r="B1425" s="15" t="s">
        <v>3263</v>
      </c>
      <c r="D1425" s="15" t="s">
        <v>2722</v>
      </c>
      <c r="E1425" s="15" t="s">
        <v>8299</v>
      </c>
      <c r="F1425" s="15" t="s">
        <v>8300</v>
      </c>
      <c r="G1425" s="5" t="s">
        <v>3820</v>
      </c>
      <c r="H1425" s="5" t="s">
        <v>10</v>
      </c>
      <c r="I1425" s="5" t="s">
        <v>72</v>
      </c>
      <c r="J1425" s="5" t="s">
        <v>6</v>
      </c>
      <c r="K1425" s="5" t="s">
        <v>16</v>
      </c>
      <c r="L1425" s="5" t="s">
        <v>12901</v>
      </c>
      <c r="M1425" s="15" t="s">
        <v>249</v>
      </c>
      <c r="N1425" s="15" t="s">
        <v>3820</v>
      </c>
      <c r="O1425" s="15" t="s">
        <v>3855</v>
      </c>
      <c r="P1425" s="15" t="s">
        <v>8300</v>
      </c>
      <c r="Q1425" s="15" t="s">
        <v>22807</v>
      </c>
      <c r="R1425" s="15" t="s">
        <v>10329</v>
      </c>
      <c r="S1425" s="15">
        <v>88494700</v>
      </c>
      <c r="T1425" s="15"/>
      <c r="U1425" s="15" t="s">
        <v>20080</v>
      </c>
      <c r="V1425" s="15" t="s">
        <v>380</v>
      </c>
      <c r="W1425" s="4"/>
      <c r="X1425" s="4" t="s">
        <v>41</v>
      </c>
      <c r="Y1425" s="4" t="s">
        <v>7960</v>
      </c>
      <c r="Z1425" s="4"/>
      <c r="AB1425" s="25"/>
      <c r="AC1425" s="25"/>
      <c r="AD1425" s="25"/>
    </row>
    <row r="1426" spans="1:30" x14ac:dyDescent="0.35">
      <c r="A1426" s="15" t="s">
        <v>10250</v>
      </c>
      <c r="B1426" s="15" t="s">
        <v>556</v>
      </c>
      <c r="D1426" s="15" t="s">
        <v>7133</v>
      </c>
      <c r="E1426" s="15" t="s">
        <v>3856</v>
      </c>
      <c r="F1426" s="15" t="s">
        <v>3857</v>
      </c>
      <c r="G1426" s="5" t="s">
        <v>3820</v>
      </c>
      <c r="H1426" s="5" t="s">
        <v>10</v>
      </c>
      <c r="I1426" s="5" t="s">
        <v>72</v>
      </c>
      <c r="J1426" s="5" t="s">
        <v>6</v>
      </c>
      <c r="K1426" s="5" t="s">
        <v>16</v>
      </c>
      <c r="L1426" s="5" t="s">
        <v>12901</v>
      </c>
      <c r="M1426" s="15" t="s">
        <v>249</v>
      </c>
      <c r="N1426" s="15" t="s">
        <v>3820</v>
      </c>
      <c r="O1426" s="15" t="s">
        <v>3855</v>
      </c>
      <c r="P1426" s="15" t="s">
        <v>3857</v>
      </c>
      <c r="Q1426" s="15" t="s">
        <v>22807</v>
      </c>
      <c r="R1426" s="15" t="s">
        <v>21342</v>
      </c>
      <c r="S1426" s="15">
        <v>25560271</v>
      </c>
      <c r="T1426" s="15">
        <v>89261092</v>
      </c>
      <c r="U1426" s="15" t="s">
        <v>16338</v>
      </c>
      <c r="V1426" s="15" t="s">
        <v>6993</v>
      </c>
      <c r="W1426" s="4"/>
      <c r="X1426" s="4" t="s">
        <v>41</v>
      </c>
      <c r="Y1426" s="4" t="s">
        <v>1556</v>
      </c>
      <c r="Z1426" s="4"/>
      <c r="AB1426" s="25"/>
      <c r="AC1426" s="25"/>
      <c r="AD1426" s="25" t="s">
        <v>21118</v>
      </c>
    </row>
    <row r="1427" spans="1:30" x14ac:dyDescent="0.35">
      <c r="A1427" s="15" t="s">
        <v>3635</v>
      </c>
      <c r="B1427" s="15" t="s">
        <v>1307</v>
      </c>
      <c r="D1427" s="15" t="s">
        <v>7861</v>
      </c>
      <c r="E1427" s="15" t="s">
        <v>3858</v>
      </c>
      <c r="F1427" s="15" t="s">
        <v>3859</v>
      </c>
      <c r="G1427" s="5" t="s">
        <v>3820</v>
      </c>
      <c r="H1427" s="5" t="s">
        <v>5</v>
      </c>
      <c r="I1427" s="5" t="s">
        <v>72</v>
      </c>
      <c r="J1427" s="5" t="s">
        <v>6</v>
      </c>
      <c r="K1427" s="5" t="s">
        <v>2</v>
      </c>
      <c r="L1427" s="5" t="s">
        <v>12891</v>
      </c>
      <c r="M1427" s="15" t="s">
        <v>249</v>
      </c>
      <c r="N1427" s="15" t="s">
        <v>3820</v>
      </c>
      <c r="O1427" s="15" t="s">
        <v>3820</v>
      </c>
      <c r="P1427" s="15" t="s">
        <v>1898</v>
      </c>
      <c r="Q1427" s="15" t="s">
        <v>22807</v>
      </c>
      <c r="R1427" s="15" t="s">
        <v>3953</v>
      </c>
      <c r="S1427" s="15">
        <v>25568089</v>
      </c>
      <c r="T1427" s="15"/>
      <c r="U1427" s="15" t="s">
        <v>20081</v>
      </c>
      <c r="V1427" s="15" t="s">
        <v>10348</v>
      </c>
      <c r="W1427" s="4"/>
      <c r="X1427" s="4" t="s">
        <v>41</v>
      </c>
      <c r="Y1427" s="4" t="s">
        <v>3861</v>
      </c>
      <c r="Z1427" s="4"/>
      <c r="AB1427" s="25"/>
      <c r="AC1427" s="25"/>
      <c r="AD1427" s="25"/>
    </row>
    <row r="1428" spans="1:30" x14ac:dyDescent="0.35">
      <c r="A1428" s="15" t="s">
        <v>3724</v>
      </c>
      <c r="B1428" s="15" t="s">
        <v>7127</v>
      </c>
      <c r="D1428" s="15" t="s">
        <v>7661</v>
      </c>
      <c r="E1428" s="15" t="s">
        <v>3862</v>
      </c>
      <c r="F1428" s="15" t="s">
        <v>165</v>
      </c>
      <c r="G1428" s="5" t="s">
        <v>3820</v>
      </c>
      <c r="H1428" s="5" t="s">
        <v>3</v>
      </c>
      <c r="I1428" s="5" t="s">
        <v>72</v>
      </c>
      <c r="J1428" s="5" t="s">
        <v>6</v>
      </c>
      <c r="K1428" s="5" t="s">
        <v>2</v>
      </c>
      <c r="L1428" s="5" t="s">
        <v>12891</v>
      </c>
      <c r="M1428" s="15" t="s">
        <v>249</v>
      </c>
      <c r="N1428" s="15" t="s">
        <v>3820</v>
      </c>
      <c r="O1428" s="15" t="s">
        <v>3820</v>
      </c>
      <c r="P1428" s="15" t="s">
        <v>165</v>
      </c>
      <c r="Q1428" s="15" t="s">
        <v>22807</v>
      </c>
      <c r="R1428" s="15" t="s">
        <v>23410</v>
      </c>
      <c r="S1428" s="15">
        <v>25560632</v>
      </c>
      <c r="T1428" s="15"/>
      <c r="U1428" s="15" t="s">
        <v>17771</v>
      </c>
      <c r="V1428" s="15" t="s">
        <v>10328</v>
      </c>
      <c r="W1428" s="4"/>
      <c r="X1428" s="4" t="s">
        <v>41</v>
      </c>
      <c r="Y1428" s="4" t="s">
        <v>3863</v>
      </c>
      <c r="Z1428" s="4"/>
      <c r="AB1428" s="25"/>
      <c r="AC1428" s="25"/>
      <c r="AD1428" s="25"/>
    </row>
    <row r="1429" spans="1:30" x14ac:dyDescent="0.35">
      <c r="A1429" s="15" t="s">
        <v>10252</v>
      </c>
      <c r="B1429" s="15" t="s">
        <v>3226</v>
      </c>
      <c r="D1429" s="15" t="s">
        <v>3798</v>
      </c>
      <c r="E1429" s="15" t="s">
        <v>3864</v>
      </c>
      <c r="F1429" s="15" t="s">
        <v>3241</v>
      </c>
      <c r="G1429" s="5" t="s">
        <v>3820</v>
      </c>
      <c r="H1429" s="5" t="s">
        <v>3</v>
      </c>
      <c r="I1429" s="5" t="s">
        <v>72</v>
      </c>
      <c r="J1429" s="5" t="s">
        <v>6</v>
      </c>
      <c r="K1429" s="5" t="s">
        <v>2</v>
      </c>
      <c r="L1429" s="5" t="s">
        <v>12891</v>
      </c>
      <c r="M1429" s="15" t="s">
        <v>249</v>
      </c>
      <c r="N1429" s="15" t="s">
        <v>3820</v>
      </c>
      <c r="O1429" s="15" t="s">
        <v>3820</v>
      </c>
      <c r="P1429" s="15" t="s">
        <v>3241</v>
      </c>
      <c r="Q1429" s="15" t="s">
        <v>22807</v>
      </c>
      <c r="R1429" s="15" t="s">
        <v>23411</v>
      </c>
      <c r="S1429" s="15">
        <v>25569147</v>
      </c>
      <c r="T1429" s="15"/>
      <c r="U1429" s="15" t="s">
        <v>14837</v>
      </c>
      <c r="V1429" s="15" t="s">
        <v>10392</v>
      </c>
      <c r="W1429" s="4"/>
      <c r="X1429" s="4" t="s">
        <v>41</v>
      </c>
      <c r="Y1429" s="4" t="s">
        <v>1562</v>
      </c>
      <c r="Z1429" s="4"/>
      <c r="AB1429" s="25"/>
      <c r="AC1429" s="25"/>
      <c r="AD1429" s="25"/>
    </row>
    <row r="1430" spans="1:30" x14ac:dyDescent="0.35">
      <c r="A1430" s="15" t="s">
        <v>3461</v>
      </c>
      <c r="B1430" s="15" t="s">
        <v>3460</v>
      </c>
      <c r="D1430" s="15" t="s">
        <v>3865</v>
      </c>
      <c r="E1430" s="15" t="s">
        <v>8306</v>
      </c>
      <c r="F1430" s="15" t="s">
        <v>18541</v>
      </c>
      <c r="G1430" s="5" t="s">
        <v>3820</v>
      </c>
      <c r="H1430" s="5" t="s">
        <v>4</v>
      </c>
      <c r="I1430" s="5" t="s">
        <v>72</v>
      </c>
      <c r="J1430" s="5" t="s">
        <v>6</v>
      </c>
      <c r="K1430" s="5" t="s">
        <v>2</v>
      </c>
      <c r="L1430" s="5" t="s">
        <v>12891</v>
      </c>
      <c r="M1430" s="15" t="s">
        <v>249</v>
      </c>
      <c r="N1430" s="15" t="s">
        <v>3820</v>
      </c>
      <c r="O1430" s="15" t="s">
        <v>3820</v>
      </c>
      <c r="P1430" s="15" t="s">
        <v>264</v>
      </c>
      <c r="Q1430" s="15" t="s">
        <v>22807</v>
      </c>
      <c r="R1430" s="15" t="s">
        <v>23412</v>
      </c>
      <c r="S1430" s="15">
        <v>83099305</v>
      </c>
      <c r="T1430" s="15"/>
      <c r="U1430" s="15" t="s">
        <v>16340</v>
      </c>
      <c r="V1430" s="15" t="s">
        <v>23413</v>
      </c>
      <c r="W1430" s="4"/>
      <c r="X1430" s="4" t="s">
        <v>41</v>
      </c>
      <c r="Y1430" s="4" t="s">
        <v>7681</v>
      </c>
      <c r="Z1430" s="4"/>
      <c r="AB1430" s="25"/>
      <c r="AC1430" s="25"/>
      <c r="AD1430" s="25"/>
    </row>
    <row r="1431" spans="1:30" x14ac:dyDescent="0.35">
      <c r="A1431" s="15" t="s">
        <v>3448</v>
      </c>
      <c r="B1431" s="15" t="s">
        <v>788</v>
      </c>
      <c r="D1431" s="15" t="s">
        <v>3660</v>
      </c>
      <c r="E1431" s="15" t="s">
        <v>8310</v>
      </c>
      <c r="F1431" s="15" t="s">
        <v>3866</v>
      </c>
      <c r="G1431" s="5" t="s">
        <v>3820</v>
      </c>
      <c r="H1431" s="5" t="s">
        <v>5</v>
      </c>
      <c r="I1431" s="5" t="s">
        <v>72</v>
      </c>
      <c r="J1431" s="5" t="s">
        <v>6</v>
      </c>
      <c r="K1431" s="5" t="s">
        <v>2</v>
      </c>
      <c r="L1431" s="5" t="s">
        <v>12891</v>
      </c>
      <c r="M1431" s="15" t="s">
        <v>249</v>
      </c>
      <c r="N1431" s="15" t="s">
        <v>3820</v>
      </c>
      <c r="O1431" s="15" t="s">
        <v>3820</v>
      </c>
      <c r="P1431" s="15" t="s">
        <v>3866</v>
      </c>
      <c r="Q1431" s="15" t="s">
        <v>22807</v>
      </c>
      <c r="R1431" s="15" t="s">
        <v>19441</v>
      </c>
      <c r="S1431" s="15">
        <v>88346909</v>
      </c>
      <c r="T1431" s="15"/>
      <c r="U1431" s="15" t="s">
        <v>20082</v>
      </c>
      <c r="V1431" s="15" t="s">
        <v>7095</v>
      </c>
      <c r="W1431" s="4"/>
      <c r="X1431" s="4" t="s">
        <v>41</v>
      </c>
      <c r="Y1431" s="4" t="s">
        <v>11036</v>
      </c>
      <c r="Z1431" s="4"/>
      <c r="AB1431" s="25"/>
      <c r="AC1431" s="25"/>
      <c r="AD1431" s="25"/>
    </row>
    <row r="1432" spans="1:30" x14ac:dyDescent="0.35">
      <c r="A1432" s="15" t="s">
        <v>3780</v>
      </c>
      <c r="B1432" s="15" t="s">
        <v>1844</v>
      </c>
      <c r="D1432" s="15" t="s">
        <v>2813</v>
      </c>
      <c r="E1432" s="15" t="s">
        <v>3868</v>
      </c>
      <c r="F1432" s="15" t="s">
        <v>3869</v>
      </c>
      <c r="G1432" s="5" t="s">
        <v>3820</v>
      </c>
      <c r="H1432" s="5" t="s">
        <v>3</v>
      </c>
      <c r="I1432" s="5" t="s">
        <v>72</v>
      </c>
      <c r="J1432" s="5" t="s">
        <v>6</v>
      </c>
      <c r="K1432" s="5" t="s">
        <v>2</v>
      </c>
      <c r="L1432" s="5" t="s">
        <v>12891</v>
      </c>
      <c r="M1432" s="15" t="s">
        <v>249</v>
      </c>
      <c r="N1432" s="15" t="s">
        <v>3820</v>
      </c>
      <c r="O1432" s="15" t="s">
        <v>3820</v>
      </c>
      <c r="P1432" s="15" t="s">
        <v>3869</v>
      </c>
      <c r="Q1432" s="15" t="s">
        <v>22807</v>
      </c>
      <c r="R1432" s="15" t="s">
        <v>10408</v>
      </c>
      <c r="S1432" s="15">
        <v>25562917</v>
      </c>
      <c r="T1432" s="15"/>
      <c r="U1432" s="15" t="s">
        <v>16341</v>
      </c>
      <c r="V1432" s="15" t="s">
        <v>10409</v>
      </c>
      <c r="W1432" s="4"/>
      <c r="X1432" s="4" t="s">
        <v>41</v>
      </c>
      <c r="Y1432" s="4" t="s">
        <v>2380</v>
      </c>
      <c r="Z1432" s="4"/>
      <c r="AB1432" s="25"/>
      <c r="AC1432" s="25"/>
      <c r="AD1432" s="25"/>
    </row>
    <row r="1433" spans="1:30" x14ac:dyDescent="0.35">
      <c r="A1433" s="15" t="s">
        <v>3488</v>
      </c>
      <c r="B1433" s="15" t="s">
        <v>2885</v>
      </c>
      <c r="D1433" s="15" t="s">
        <v>3149</v>
      </c>
      <c r="E1433" s="15" t="s">
        <v>10423</v>
      </c>
      <c r="F1433" s="15" t="s">
        <v>10424</v>
      </c>
      <c r="G1433" s="5" t="s">
        <v>3820</v>
      </c>
      <c r="H1433" s="5" t="s">
        <v>3</v>
      </c>
      <c r="I1433" s="5" t="s">
        <v>72</v>
      </c>
      <c r="J1433" s="5" t="s">
        <v>6</v>
      </c>
      <c r="K1433" s="5" t="s">
        <v>2</v>
      </c>
      <c r="L1433" s="5" t="s">
        <v>12891</v>
      </c>
      <c r="M1433" s="15" t="s">
        <v>249</v>
      </c>
      <c r="N1433" s="15" t="s">
        <v>3820</v>
      </c>
      <c r="O1433" s="15" t="s">
        <v>3820</v>
      </c>
      <c r="P1433" s="15" t="s">
        <v>10424</v>
      </c>
      <c r="Q1433" s="15" t="s">
        <v>22807</v>
      </c>
      <c r="R1433" s="15" t="s">
        <v>20083</v>
      </c>
      <c r="S1433" s="15"/>
      <c r="T1433" s="15"/>
      <c r="U1433" s="15" t="s">
        <v>21344</v>
      </c>
      <c r="V1433" s="15" t="s">
        <v>10425</v>
      </c>
      <c r="W1433" s="4"/>
      <c r="X1433" s="4" t="s">
        <v>41</v>
      </c>
      <c r="Y1433" s="4" t="s">
        <v>7769</v>
      </c>
      <c r="Z1433" s="4"/>
      <c r="AB1433" s="25"/>
      <c r="AC1433" s="25"/>
      <c r="AD1433" s="25"/>
    </row>
    <row r="1434" spans="1:30" x14ac:dyDescent="0.35">
      <c r="A1434" s="15" t="s">
        <v>3694</v>
      </c>
      <c r="B1434" s="15" t="s">
        <v>1574</v>
      </c>
      <c r="D1434" s="15" t="s">
        <v>2965</v>
      </c>
      <c r="E1434" s="15" t="s">
        <v>3870</v>
      </c>
      <c r="F1434" s="15" t="s">
        <v>3871</v>
      </c>
      <c r="G1434" s="5" t="s">
        <v>3820</v>
      </c>
      <c r="H1434" s="5" t="s">
        <v>3</v>
      </c>
      <c r="I1434" s="5" t="s">
        <v>72</v>
      </c>
      <c r="J1434" s="5" t="s">
        <v>6</v>
      </c>
      <c r="K1434" s="5" t="s">
        <v>2</v>
      </c>
      <c r="L1434" s="5" t="s">
        <v>12891</v>
      </c>
      <c r="M1434" s="15" t="s">
        <v>249</v>
      </c>
      <c r="N1434" s="15" t="s">
        <v>3820</v>
      </c>
      <c r="O1434" s="15" t="s">
        <v>3820</v>
      </c>
      <c r="P1434" s="15" t="s">
        <v>3869</v>
      </c>
      <c r="Q1434" s="15" t="s">
        <v>24633</v>
      </c>
      <c r="R1434" s="15" t="s">
        <v>14838</v>
      </c>
      <c r="S1434" s="15">
        <v>25560021</v>
      </c>
      <c r="T1434" s="15"/>
      <c r="U1434" s="15" t="s">
        <v>20084</v>
      </c>
      <c r="V1434" s="15" t="s">
        <v>23414</v>
      </c>
      <c r="W1434" s="4"/>
      <c r="X1434" s="4" t="s">
        <v>41</v>
      </c>
      <c r="Y1434" s="4" t="s">
        <v>700</v>
      </c>
      <c r="Z1434" s="4"/>
      <c r="AB1434" s="25"/>
      <c r="AC1434" s="25"/>
      <c r="AD1434" s="25"/>
    </row>
    <row r="1435" spans="1:30" x14ac:dyDescent="0.35">
      <c r="A1435" s="15" t="s">
        <v>3658</v>
      </c>
      <c r="B1435" s="15" t="s">
        <v>3657</v>
      </c>
      <c r="D1435" s="15" t="s">
        <v>208</v>
      </c>
      <c r="E1435" s="15" t="s">
        <v>3872</v>
      </c>
      <c r="F1435" s="15" t="s">
        <v>3873</v>
      </c>
      <c r="G1435" s="5" t="s">
        <v>3820</v>
      </c>
      <c r="H1435" s="5" t="s">
        <v>3</v>
      </c>
      <c r="I1435" s="5" t="s">
        <v>72</v>
      </c>
      <c r="J1435" s="5" t="s">
        <v>6</v>
      </c>
      <c r="K1435" s="5" t="s">
        <v>2</v>
      </c>
      <c r="L1435" s="5" t="s">
        <v>12891</v>
      </c>
      <c r="M1435" s="15" t="s">
        <v>249</v>
      </c>
      <c r="N1435" s="15" t="s">
        <v>3820</v>
      </c>
      <c r="O1435" s="15" t="s">
        <v>3820</v>
      </c>
      <c r="P1435" s="15" t="s">
        <v>3874</v>
      </c>
      <c r="Q1435" s="15" t="s">
        <v>22807</v>
      </c>
      <c r="R1435" s="15" t="s">
        <v>23415</v>
      </c>
      <c r="S1435" s="15">
        <v>25569035</v>
      </c>
      <c r="T1435" s="15">
        <v>88165882</v>
      </c>
      <c r="U1435" s="15" t="s">
        <v>16342</v>
      </c>
      <c r="V1435" s="15" t="s">
        <v>10430</v>
      </c>
      <c r="W1435" s="4"/>
      <c r="X1435" s="4" t="s">
        <v>41</v>
      </c>
      <c r="Y1435" s="4" t="s">
        <v>3875</v>
      </c>
      <c r="Z1435" s="4"/>
      <c r="AB1435" s="25"/>
      <c r="AC1435" s="25"/>
      <c r="AD1435" s="25"/>
    </row>
    <row r="1436" spans="1:30" x14ac:dyDescent="0.35">
      <c r="A1436" s="15" t="s">
        <v>3711</v>
      </c>
      <c r="B1436" s="15" t="s">
        <v>1481</v>
      </c>
      <c r="D1436" s="15" t="s">
        <v>3876</v>
      </c>
      <c r="E1436" s="15" t="s">
        <v>10427</v>
      </c>
      <c r="F1436" s="15" t="s">
        <v>10428</v>
      </c>
      <c r="G1436" s="5" t="s">
        <v>3820</v>
      </c>
      <c r="H1436" s="5" t="s">
        <v>3</v>
      </c>
      <c r="I1436" s="5" t="s">
        <v>72</v>
      </c>
      <c r="J1436" s="5" t="s">
        <v>6</v>
      </c>
      <c r="K1436" s="5" t="s">
        <v>2</v>
      </c>
      <c r="L1436" s="5" t="s">
        <v>12891</v>
      </c>
      <c r="M1436" s="15" t="s">
        <v>249</v>
      </c>
      <c r="N1436" s="15" t="s">
        <v>3820</v>
      </c>
      <c r="O1436" s="15" t="s">
        <v>3820</v>
      </c>
      <c r="P1436" s="15" t="s">
        <v>3820</v>
      </c>
      <c r="Q1436" s="15" t="s">
        <v>22807</v>
      </c>
      <c r="R1436" s="15" t="s">
        <v>17779</v>
      </c>
      <c r="S1436" s="15">
        <v>25452929</v>
      </c>
      <c r="T1436" s="15"/>
      <c r="U1436" s="15" t="s">
        <v>16343</v>
      </c>
      <c r="V1436" s="15" t="s">
        <v>10429</v>
      </c>
      <c r="W1436" s="4"/>
      <c r="X1436" s="4"/>
      <c r="Y1436" s="4"/>
      <c r="Z1436" s="4"/>
      <c r="AB1436" s="25" t="s">
        <v>21118</v>
      </c>
      <c r="AC1436" s="25"/>
      <c r="AD1436" s="25"/>
    </row>
    <row r="1437" spans="1:30" x14ac:dyDescent="0.35">
      <c r="A1437" s="15" t="s">
        <v>3535</v>
      </c>
      <c r="B1437" s="15" t="s">
        <v>3534</v>
      </c>
      <c r="D1437" s="15" t="s">
        <v>1389</v>
      </c>
      <c r="E1437" s="15" t="s">
        <v>3877</v>
      </c>
      <c r="F1437" s="15" t="s">
        <v>529</v>
      </c>
      <c r="G1437" s="5" t="s">
        <v>3820</v>
      </c>
      <c r="H1437" s="5" t="s">
        <v>3</v>
      </c>
      <c r="I1437" s="5" t="s">
        <v>72</v>
      </c>
      <c r="J1437" s="5" t="s">
        <v>6</v>
      </c>
      <c r="K1437" s="5" t="s">
        <v>2</v>
      </c>
      <c r="L1437" s="5" t="s">
        <v>12891</v>
      </c>
      <c r="M1437" s="15" t="s">
        <v>249</v>
      </c>
      <c r="N1437" s="15" t="s">
        <v>3820</v>
      </c>
      <c r="O1437" s="15" t="s">
        <v>3820</v>
      </c>
      <c r="P1437" s="15" t="s">
        <v>529</v>
      </c>
      <c r="Q1437" s="15" t="s">
        <v>22807</v>
      </c>
      <c r="R1437" s="15" t="s">
        <v>14880</v>
      </c>
      <c r="S1437" s="15">
        <v>25569842</v>
      </c>
      <c r="T1437" s="15"/>
      <c r="U1437" s="15" t="s">
        <v>17772</v>
      </c>
      <c r="V1437" s="15" t="s">
        <v>10446</v>
      </c>
      <c r="W1437" s="4"/>
      <c r="X1437" s="4" t="s">
        <v>41</v>
      </c>
      <c r="Y1437" s="4" t="s">
        <v>3878</v>
      </c>
      <c r="Z1437" s="4"/>
      <c r="AB1437" s="25"/>
      <c r="AC1437" s="25"/>
      <c r="AD1437" s="25"/>
    </row>
    <row r="1438" spans="1:30" x14ac:dyDescent="0.35">
      <c r="A1438" s="15" t="s">
        <v>3520</v>
      </c>
      <c r="B1438" s="15" t="s">
        <v>3021</v>
      </c>
      <c r="D1438" s="15" t="s">
        <v>1706</v>
      </c>
      <c r="E1438" s="15" t="s">
        <v>3879</v>
      </c>
      <c r="F1438" s="15" t="s">
        <v>3880</v>
      </c>
      <c r="G1438" s="5" t="s">
        <v>3820</v>
      </c>
      <c r="H1438" s="5" t="s">
        <v>3</v>
      </c>
      <c r="I1438" s="5" t="s">
        <v>72</v>
      </c>
      <c r="J1438" s="5" t="s">
        <v>6</v>
      </c>
      <c r="K1438" s="5" t="s">
        <v>2</v>
      </c>
      <c r="L1438" s="5" t="s">
        <v>12891</v>
      </c>
      <c r="M1438" s="15" t="s">
        <v>249</v>
      </c>
      <c r="N1438" s="15" t="s">
        <v>3820</v>
      </c>
      <c r="O1438" s="15" t="s">
        <v>3820</v>
      </c>
      <c r="P1438" s="15" t="s">
        <v>1407</v>
      </c>
      <c r="Q1438" s="15" t="s">
        <v>22807</v>
      </c>
      <c r="R1438" s="15" t="s">
        <v>22054</v>
      </c>
      <c r="S1438" s="15">
        <v>25560173</v>
      </c>
      <c r="T1438" s="15"/>
      <c r="U1438" s="15" t="s">
        <v>3881</v>
      </c>
      <c r="V1438" s="15" t="s">
        <v>10419</v>
      </c>
      <c r="W1438" s="4"/>
      <c r="X1438" s="4" t="s">
        <v>41</v>
      </c>
      <c r="Y1438" s="4" t="s">
        <v>656</v>
      </c>
      <c r="Z1438" s="4"/>
      <c r="AB1438" s="25" t="s">
        <v>21118</v>
      </c>
      <c r="AC1438" s="25"/>
      <c r="AD1438" s="25"/>
    </row>
    <row r="1439" spans="1:30" x14ac:dyDescent="0.35">
      <c r="A1439" s="15" t="s">
        <v>3563</v>
      </c>
      <c r="B1439" s="15" t="s">
        <v>3562</v>
      </c>
      <c r="D1439" s="15" t="s">
        <v>7134</v>
      </c>
      <c r="E1439" s="15" t="s">
        <v>3882</v>
      </c>
      <c r="F1439" s="15" t="s">
        <v>14400</v>
      </c>
      <c r="G1439" s="5" t="s">
        <v>3820</v>
      </c>
      <c r="H1439" s="5" t="s">
        <v>10</v>
      </c>
      <c r="I1439" s="5" t="s">
        <v>72</v>
      </c>
      <c r="J1439" s="5" t="s">
        <v>6</v>
      </c>
      <c r="K1439" s="5" t="s">
        <v>16</v>
      </c>
      <c r="L1439" s="5" t="s">
        <v>12901</v>
      </c>
      <c r="M1439" s="15" t="s">
        <v>249</v>
      </c>
      <c r="N1439" s="15" t="s">
        <v>3820</v>
      </c>
      <c r="O1439" s="15" t="s">
        <v>3855</v>
      </c>
      <c r="P1439" s="15" t="s">
        <v>3855</v>
      </c>
      <c r="Q1439" s="15" t="s">
        <v>22807</v>
      </c>
      <c r="R1439" s="15" t="s">
        <v>3860</v>
      </c>
      <c r="S1439" s="15">
        <v>25561498</v>
      </c>
      <c r="T1439" s="15"/>
      <c r="U1439" s="15" t="s">
        <v>17773</v>
      </c>
      <c r="V1439" s="15" t="s">
        <v>23416</v>
      </c>
      <c r="W1439" s="4"/>
      <c r="X1439" s="4" t="s">
        <v>41</v>
      </c>
      <c r="Y1439" s="4" t="s">
        <v>1566</v>
      </c>
      <c r="Z1439" s="4"/>
      <c r="AB1439" s="25" t="s">
        <v>21118</v>
      </c>
      <c r="AC1439" s="25"/>
      <c r="AD1439" s="25"/>
    </row>
    <row r="1440" spans="1:30" x14ac:dyDescent="0.35">
      <c r="A1440" s="15" t="s">
        <v>3450</v>
      </c>
      <c r="B1440" s="15" t="s">
        <v>500</v>
      </c>
      <c r="D1440" s="15" t="s">
        <v>7786</v>
      </c>
      <c r="E1440" s="15" t="s">
        <v>3883</v>
      </c>
      <c r="F1440" s="15" t="s">
        <v>3884</v>
      </c>
      <c r="G1440" s="5" t="s">
        <v>3820</v>
      </c>
      <c r="H1440" s="5" t="s">
        <v>3</v>
      </c>
      <c r="I1440" s="5" t="s">
        <v>72</v>
      </c>
      <c r="J1440" s="5" t="s">
        <v>6</v>
      </c>
      <c r="K1440" s="5" t="s">
        <v>2</v>
      </c>
      <c r="L1440" s="5" t="s">
        <v>12891</v>
      </c>
      <c r="M1440" s="15" t="s">
        <v>249</v>
      </c>
      <c r="N1440" s="15" t="s">
        <v>3820</v>
      </c>
      <c r="O1440" s="15" t="s">
        <v>3820</v>
      </c>
      <c r="P1440" s="15" t="s">
        <v>488</v>
      </c>
      <c r="Q1440" s="15" t="s">
        <v>22807</v>
      </c>
      <c r="R1440" s="15" t="s">
        <v>16977</v>
      </c>
      <c r="S1440" s="15">
        <v>25562053</v>
      </c>
      <c r="T1440" s="15"/>
      <c r="U1440" s="15" t="s">
        <v>16344</v>
      </c>
      <c r="V1440" s="15" t="s">
        <v>10444</v>
      </c>
      <c r="W1440" s="4"/>
      <c r="X1440" s="4" t="s">
        <v>41</v>
      </c>
      <c r="Y1440" s="4" t="s">
        <v>3885</v>
      </c>
      <c r="Z1440" s="4"/>
      <c r="AB1440" s="25"/>
      <c r="AC1440" s="25"/>
      <c r="AD1440" s="25"/>
    </row>
    <row r="1441" spans="1:30" x14ac:dyDescent="0.35">
      <c r="A1441" s="15" t="s">
        <v>3585</v>
      </c>
      <c r="B1441" s="15" t="s">
        <v>3139</v>
      </c>
      <c r="D1441" s="15" t="s">
        <v>3886</v>
      </c>
      <c r="E1441" s="15" t="s">
        <v>3887</v>
      </c>
      <c r="F1441" s="15" t="s">
        <v>3888</v>
      </c>
      <c r="G1441" s="5" t="s">
        <v>3820</v>
      </c>
      <c r="H1441" s="5" t="s">
        <v>3</v>
      </c>
      <c r="I1441" s="5" t="s">
        <v>72</v>
      </c>
      <c r="J1441" s="5" t="s">
        <v>6</v>
      </c>
      <c r="K1441" s="5" t="s">
        <v>2</v>
      </c>
      <c r="L1441" s="5" t="s">
        <v>12891</v>
      </c>
      <c r="M1441" s="15" t="s">
        <v>249</v>
      </c>
      <c r="N1441" s="15" t="s">
        <v>3820</v>
      </c>
      <c r="O1441" s="15" t="s">
        <v>3820</v>
      </c>
      <c r="P1441" s="15" t="s">
        <v>3888</v>
      </c>
      <c r="Q1441" s="15" t="s">
        <v>22807</v>
      </c>
      <c r="R1441" s="15" t="s">
        <v>22053</v>
      </c>
      <c r="S1441" s="15">
        <v>25570534</v>
      </c>
      <c r="T1441" s="15"/>
      <c r="U1441" s="15" t="s">
        <v>16345</v>
      </c>
      <c r="V1441" s="15" t="s">
        <v>10416</v>
      </c>
      <c r="W1441" s="4"/>
      <c r="X1441" s="4" t="s">
        <v>41</v>
      </c>
      <c r="Y1441" s="4" t="s">
        <v>300</v>
      </c>
      <c r="Z1441" s="4"/>
      <c r="AB1441" s="25"/>
      <c r="AC1441" s="25"/>
      <c r="AD1441" s="25"/>
    </row>
    <row r="1442" spans="1:30" x14ac:dyDescent="0.35">
      <c r="A1442" s="15" t="s">
        <v>10259</v>
      </c>
      <c r="B1442" s="15" t="s">
        <v>3429</v>
      </c>
      <c r="D1442" s="15" t="s">
        <v>3889</v>
      </c>
      <c r="E1442" s="15" t="s">
        <v>10434</v>
      </c>
      <c r="F1442" s="15" t="s">
        <v>3890</v>
      </c>
      <c r="G1442" s="5" t="s">
        <v>3820</v>
      </c>
      <c r="H1442" s="5" t="s">
        <v>4</v>
      </c>
      <c r="I1442" s="5" t="s">
        <v>72</v>
      </c>
      <c r="J1442" s="5" t="s">
        <v>6</v>
      </c>
      <c r="K1442" s="5" t="s">
        <v>2</v>
      </c>
      <c r="L1442" s="5" t="s">
        <v>12891</v>
      </c>
      <c r="M1442" s="15" t="s">
        <v>249</v>
      </c>
      <c r="N1442" s="15" t="s">
        <v>3820</v>
      </c>
      <c r="O1442" s="15" t="s">
        <v>3820</v>
      </c>
      <c r="P1442" s="15" t="s">
        <v>3890</v>
      </c>
      <c r="Q1442" s="15" t="s">
        <v>22807</v>
      </c>
      <c r="R1442" s="15" t="s">
        <v>21345</v>
      </c>
      <c r="S1442" s="15">
        <v>86127982</v>
      </c>
      <c r="T1442" s="15"/>
      <c r="U1442" s="15" t="s">
        <v>14839</v>
      </c>
      <c r="V1442" s="15" t="s">
        <v>10435</v>
      </c>
      <c r="W1442" s="4"/>
      <c r="X1442" s="4" t="s">
        <v>41</v>
      </c>
      <c r="Y1442" s="4" t="s">
        <v>14022</v>
      </c>
      <c r="Z1442" s="4"/>
      <c r="AB1442" s="25"/>
      <c r="AC1442" s="25"/>
      <c r="AD1442" s="25"/>
    </row>
    <row r="1443" spans="1:30" x14ac:dyDescent="0.35">
      <c r="A1443" s="15" t="s">
        <v>3573</v>
      </c>
      <c r="B1443" s="15" t="s">
        <v>193</v>
      </c>
      <c r="D1443" s="15" t="s">
        <v>13221</v>
      </c>
      <c r="E1443" s="15" t="s">
        <v>14485</v>
      </c>
      <c r="F1443" s="15" t="s">
        <v>14401</v>
      </c>
      <c r="G1443" s="5" t="s">
        <v>3820</v>
      </c>
      <c r="H1443" s="5" t="s">
        <v>2</v>
      </c>
      <c r="I1443" s="5" t="s">
        <v>72</v>
      </c>
      <c r="J1443" s="5" t="s">
        <v>6</v>
      </c>
      <c r="K1443" s="5" t="s">
        <v>3</v>
      </c>
      <c r="L1443" s="5" t="s">
        <v>12892</v>
      </c>
      <c r="M1443" s="15" t="s">
        <v>249</v>
      </c>
      <c r="N1443" s="15" t="s">
        <v>3820</v>
      </c>
      <c r="O1443" s="15" t="s">
        <v>1651</v>
      </c>
      <c r="P1443" s="15" t="s">
        <v>14401</v>
      </c>
      <c r="Q1443" s="15" t="s">
        <v>22807</v>
      </c>
      <c r="R1443" s="15" t="s">
        <v>14840</v>
      </c>
      <c r="S1443" s="15">
        <v>25310038</v>
      </c>
      <c r="T1443" s="15"/>
      <c r="U1443" s="15" t="s">
        <v>14841</v>
      </c>
      <c r="V1443" s="15" t="s">
        <v>259</v>
      </c>
      <c r="W1443" s="4"/>
      <c r="X1443" s="4" t="s">
        <v>41</v>
      </c>
      <c r="Y1443" s="4" t="s">
        <v>9925</v>
      </c>
      <c r="Z1443" s="4"/>
      <c r="AB1443" s="25"/>
      <c r="AC1443" s="25"/>
      <c r="AD1443" s="25"/>
    </row>
    <row r="1444" spans="1:30" x14ac:dyDescent="0.35">
      <c r="A1444" s="15" t="s">
        <v>10262</v>
      </c>
      <c r="B1444" s="15" t="s">
        <v>3431</v>
      </c>
      <c r="D1444" s="15" t="s">
        <v>2399</v>
      </c>
      <c r="E1444" s="15" t="s">
        <v>3891</v>
      </c>
      <c r="F1444" s="15" t="s">
        <v>3892</v>
      </c>
      <c r="G1444" s="5" t="s">
        <v>3820</v>
      </c>
      <c r="H1444" s="5" t="s">
        <v>4</v>
      </c>
      <c r="I1444" s="5" t="s">
        <v>72</v>
      </c>
      <c r="J1444" s="5" t="s">
        <v>6</v>
      </c>
      <c r="K1444" s="5" t="s">
        <v>7</v>
      </c>
      <c r="L1444" s="5" t="s">
        <v>12896</v>
      </c>
      <c r="M1444" s="15" t="s">
        <v>249</v>
      </c>
      <c r="N1444" s="15" t="s">
        <v>3820</v>
      </c>
      <c r="O1444" s="15" t="s">
        <v>1314</v>
      </c>
      <c r="P1444" s="15" t="s">
        <v>3892</v>
      </c>
      <c r="Q1444" s="15" t="s">
        <v>22807</v>
      </c>
      <c r="R1444" s="15" t="s">
        <v>3893</v>
      </c>
      <c r="S1444" s="15">
        <v>25541224</v>
      </c>
      <c r="T1444" s="15"/>
      <c r="U1444" s="15" t="s">
        <v>21346</v>
      </c>
      <c r="V1444" s="15" t="s">
        <v>23417</v>
      </c>
      <c r="W1444" s="4"/>
      <c r="X1444" s="4" t="s">
        <v>41</v>
      </c>
      <c r="Y1444" s="4" t="s">
        <v>2809</v>
      </c>
      <c r="Z1444" s="4"/>
      <c r="AB1444" s="25" t="s">
        <v>21118</v>
      </c>
      <c r="AC1444" s="25"/>
      <c r="AD1444" s="25"/>
    </row>
    <row r="1445" spans="1:30" x14ac:dyDescent="0.35">
      <c r="A1445" s="15" t="s">
        <v>3542</v>
      </c>
      <c r="B1445" s="15" t="s">
        <v>3541</v>
      </c>
      <c r="D1445" s="15" t="s">
        <v>3290</v>
      </c>
      <c r="E1445" s="15" t="s">
        <v>3894</v>
      </c>
      <c r="F1445" s="15" t="s">
        <v>3895</v>
      </c>
      <c r="G1445" s="5" t="s">
        <v>3820</v>
      </c>
      <c r="H1445" s="5" t="s">
        <v>4</v>
      </c>
      <c r="I1445" s="5" t="s">
        <v>72</v>
      </c>
      <c r="J1445" s="5" t="s">
        <v>6</v>
      </c>
      <c r="K1445" s="5" t="s">
        <v>7</v>
      </c>
      <c r="L1445" s="5" t="s">
        <v>12896</v>
      </c>
      <c r="M1445" s="15" t="s">
        <v>249</v>
      </c>
      <c r="N1445" s="15" t="s">
        <v>3820</v>
      </c>
      <c r="O1445" s="15" t="s">
        <v>1314</v>
      </c>
      <c r="P1445" s="15" t="s">
        <v>3896</v>
      </c>
      <c r="Q1445" s="15" t="s">
        <v>22807</v>
      </c>
      <c r="R1445" s="15" t="s">
        <v>20085</v>
      </c>
      <c r="S1445" s="15">
        <v>25381482</v>
      </c>
      <c r="T1445" s="15">
        <v>89936000</v>
      </c>
      <c r="U1445" s="15" t="s">
        <v>17774</v>
      </c>
      <c r="V1445" s="15" t="s">
        <v>10375</v>
      </c>
      <c r="W1445" s="4"/>
      <c r="X1445" s="4" t="s">
        <v>41</v>
      </c>
      <c r="Y1445" s="4" t="s">
        <v>3329</v>
      </c>
      <c r="Z1445" s="4"/>
      <c r="AB1445" s="25"/>
      <c r="AC1445" s="25"/>
      <c r="AD1445" s="25"/>
    </row>
    <row r="1446" spans="1:30" x14ac:dyDescent="0.35">
      <c r="A1446" s="15" t="s">
        <v>3770</v>
      </c>
      <c r="B1446" s="15" t="s">
        <v>2038</v>
      </c>
      <c r="D1446" s="15" t="s">
        <v>3444</v>
      </c>
      <c r="E1446" s="15" t="s">
        <v>3897</v>
      </c>
      <c r="F1446" s="15" t="s">
        <v>3331</v>
      </c>
      <c r="G1446" s="5" t="s">
        <v>3820</v>
      </c>
      <c r="H1446" s="5" t="s">
        <v>6</v>
      </c>
      <c r="I1446" s="5" t="s">
        <v>72</v>
      </c>
      <c r="J1446" s="5" t="s">
        <v>6</v>
      </c>
      <c r="K1446" s="5" t="s">
        <v>3</v>
      </c>
      <c r="L1446" s="5" t="s">
        <v>12892</v>
      </c>
      <c r="M1446" s="15" t="s">
        <v>249</v>
      </c>
      <c r="N1446" s="15" t="s">
        <v>3820</v>
      </c>
      <c r="O1446" s="15" t="s">
        <v>1651</v>
      </c>
      <c r="P1446" s="15" t="s">
        <v>3331</v>
      </c>
      <c r="Q1446" s="15" t="s">
        <v>22807</v>
      </c>
      <c r="R1446" s="15" t="s">
        <v>22055</v>
      </c>
      <c r="S1446" s="15">
        <v>25381455</v>
      </c>
      <c r="T1446" s="15"/>
      <c r="U1446" s="15" t="s">
        <v>16346</v>
      </c>
      <c r="V1446" s="15" t="s">
        <v>6973</v>
      </c>
      <c r="W1446" s="4"/>
      <c r="X1446" s="4" t="s">
        <v>41</v>
      </c>
      <c r="Y1446" s="4" t="s">
        <v>3342</v>
      </c>
      <c r="Z1446" s="4"/>
      <c r="AB1446" s="25"/>
      <c r="AC1446" s="25"/>
      <c r="AD1446" s="25"/>
    </row>
    <row r="1447" spans="1:30" x14ac:dyDescent="0.35">
      <c r="A1447" s="15" t="s">
        <v>6676</v>
      </c>
      <c r="B1447" s="15" t="s">
        <v>7525</v>
      </c>
      <c r="D1447" s="15" t="s">
        <v>3404</v>
      </c>
      <c r="E1447" s="15" t="s">
        <v>3898</v>
      </c>
      <c r="F1447" s="15" t="s">
        <v>3899</v>
      </c>
      <c r="G1447" s="5" t="s">
        <v>3820</v>
      </c>
      <c r="H1447" s="5" t="s">
        <v>4</v>
      </c>
      <c r="I1447" s="5" t="s">
        <v>72</v>
      </c>
      <c r="J1447" s="5" t="s">
        <v>6</v>
      </c>
      <c r="K1447" s="5" t="s">
        <v>7</v>
      </c>
      <c r="L1447" s="5" t="s">
        <v>12896</v>
      </c>
      <c r="M1447" s="15" t="s">
        <v>249</v>
      </c>
      <c r="N1447" s="15" t="s">
        <v>3820</v>
      </c>
      <c r="O1447" s="15" t="s">
        <v>1314</v>
      </c>
      <c r="P1447" s="15" t="s">
        <v>3899</v>
      </c>
      <c r="Q1447" s="15" t="s">
        <v>22807</v>
      </c>
      <c r="R1447" s="15" t="s">
        <v>17779</v>
      </c>
      <c r="S1447" s="15">
        <v>25567524</v>
      </c>
      <c r="T1447" s="15"/>
      <c r="U1447" s="15" t="s">
        <v>14842</v>
      </c>
      <c r="V1447" s="15" t="s">
        <v>10396</v>
      </c>
      <c r="W1447" s="4"/>
      <c r="X1447" s="4" t="s">
        <v>41</v>
      </c>
      <c r="Y1447" s="4" t="s">
        <v>3345</v>
      </c>
      <c r="Z1447" s="4"/>
      <c r="AB1447" s="25"/>
      <c r="AC1447" s="25"/>
      <c r="AD1447" s="25"/>
    </row>
    <row r="1448" spans="1:30" x14ac:dyDescent="0.35">
      <c r="A1448" s="15" t="s">
        <v>3691</v>
      </c>
      <c r="B1448" s="15" t="s">
        <v>1536</v>
      </c>
      <c r="D1448" s="15" t="s">
        <v>3418</v>
      </c>
      <c r="E1448" s="15" t="s">
        <v>3901</v>
      </c>
      <c r="F1448" s="15" t="s">
        <v>3902</v>
      </c>
      <c r="G1448" s="5" t="s">
        <v>3820</v>
      </c>
      <c r="H1448" s="5" t="s">
        <v>4</v>
      </c>
      <c r="I1448" s="5" t="s">
        <v>72</v>
      </c>
      <c r="J1448" s="5" t="s">
        <v>6</v>
      </c>
      <c r="K1448" s="5" t="s">
        <v>3</v>
      </c>
      <c r="L1448" s="5" t="s">
        <v>12892</v>
      </c>
      <c r="M1448" s="15" t="s">
        <v>249</v>
      </c>
      <c r="N1448" s="15" t="s">
        <v>3820</v>
      </c>
      <c r="O1448" s="15" t="s">
        <v>1651</v>
      </c>
      <c r="P1448" s="15" t="s">
        <v>3902</v>
      </c>
      <c r="Q1448" s="15" t="s">
        <v>22807</v>
      </c>
      <c r="R1448" s="15" t="s">
        <v>10445</v>
      </c>
      <c r="S1448" s="15">
        <v>25312370</v>
      </c>
      <c r="T1448" s="15"/>
      <c r="U1448" s="15" t="s">
        <v>14843</v>
      </c>
      <c r="V1448" s="15" t="s">
        <v>7040</v>
      </c>
      <c r="W1448" s="4"/>
      <c r="X1448" s="4" t="s">
        <v>41</v>
      </c>
      <c r="Y1448" s="4" t="s">
        <v>1023</v>
      </c>
      <c r="Z1448" s="4"/>
      <c r="AB1448" s="25" t="s">
        <v>21118</v>
      </c>
      <c r="AC1448" s="25"/>
      <c r="AD1448" s="25" t="s">
        <v>21118</v>
      </c>
    </row>
    <row r="1449" spans="1:30" x14ac:dyDescent="0.35">
      <c r="A1449" s="15" t="s">
        <v>3524</v>
      </c>
      <c r="B1449" s="15" t="s">
        <v>3523</v>
      </c>
      <c r="D1449" s="15" t="s">
        <v>3475</v>
      </c>
      <c r="E1449" s="15" t="s">
        <v>3903</v>
      </c>
      <c r="F1449" s="15" t="s">
        <v>3904</v>
      </c>
      <c r="G1449" s="5" t="s">
        <v>3820</v>
      </c>
      <c r="H1449" s="5" t="s">
        <v>6</v>
      </c>
      <c r="I1449" s="5" t="s">
        <v>72</v>
      </c>
      <c r="J1449" s="5" t="s">
        <v>6</v>
      </c>
      <c r="K1449" s="5" t="s">
        <v>3</v>
      </c>
      <c r="L1449" s="5" t="s">
        <v>12892</v>
      </c>
      <c r="M1449" s="15" t="s">
        <v>249</v>
      </c>
      <c r="N1449" s="15" t="s">
        <v>3820</v>
      </c>
      <c r="O1449" s="15" t="s">
        <v>1651</v>
      </c>
      <c r="P1449" s="15" t="s">
        <v>1651</v>
      </c>
      <c r="Q1449" s="15" t="s">
        <v>22807</v>
      </c>
      <c r="R1449" s="15" t="s">
        <v>23418</v>
      </c>
      <c r="S1449" s="15">
        <v>25311626</v>
      </c>
      <c r="T1449" s="15"/>
      <c r="U1449" s="15" t="s">
        <v>14844</v>
      </c>
      <c r="V1449" s="15" t="s">
        <v>23419</v>
      </c>
      <c r="W1449" s="4"/>
      <c r="X1449" s="4" t="s">
        <v>41</v>
      </c>
      <c r="Y1449" s="4" t="s">
        <v>980</v>
      </c>
      <c r="Z1449" s="4"/>
      <c r="AB1449" s="25"/>
      <c r="AC1449" s="25"/>
      <c r="AD1449" s="25" t="s">
        <v>21118</v>
      </c>
    </row>
    <row r="1450" spans="1:30" x14ac:dyDescent="0.35">
      <c r="A1450" s="15" t="s">
        <v>3610</v>
      </c>
      <c r="B1450" s="15" t="s">
        <v>3216</v>
      </c>
      <c r="D1450" s="15" t="s">
        <v>3470</v>
      </c>
      <c r="E1450" s="15" t="s">
        <v>3905</v>
      </c>
      <c r="F1450" s="15" t="s">
        <v>3906</v>
      </c>
      <c r="G1450" s="5" t="s">
        <v>3820</v>
      </c>
      <c r="H1450" s="5" t="s">
        <v>6</v>
      </c>
      <c r="I1450" s="5" t="s">
        <v>72</v>
      </c>
      <c r="J1450" s="5" t="s">
        <v>6</v>
      </c>
      <c r="K1450" s="5" t="s">
        <v>3</v>
      </c>
      <c r="L1450" s="5" t="s">
        <v>12892</v>
      </c>
      <c r="M1450" s="15" t="s">
        <v>249</v>
      </c>
      <c r="N1450" s="15" t="s">
        <v>3820</v>
      </c>
      <c r="O1450" s="15" t="s">
        <v>1651</v>
      </c>
      <c r="P1450" s="15" t="s">
        <v>3906</v>
      </c>
      <c r="Q1450" s="15" t="s">
        <v>22807</v>
      </c>
      <c r="R1450" s="15" t="s">
        <v>23420</v>
      </c>
      <c r="S1450" s="15">
        <v>25313547</v>
      </c>
      <c r="T1450" s="15"/>
      <c r="U1450" s="15" t="s">
        <v>13358</v>
      </c>
      <c r="V1450" s="15" t="s">
        <v>13359</v>
      </c>
      <c r="W1450" s="4"/>
      <c r="X1450" s="4" t="s">
        <v>41</v>
      </c>
      <c r="Y1450" s="4" t="s">
        <v>3907</v>
      </c>
      <c r="Z1450" s="4"/>
      <c r="AB1450" s="25"/>
      <c r="AC1450" s="25"/>
      <c r="AD1450" s="25"/>
    </row>
    <row r="1451" spans="1:30" x14ac:dyDescent="0.35">
      <c r="A1451" s="15" t="s">
        <v>10268</v>
      </c>
      <c r="B1451" s="15" t="s">
        <v>10269</v>
      </c>
      <c r="D1451" s="15" t="s">
        <v>3434</v>
      </c>
      <c r="E1451" s="15" t="s">
        <v>10432</v>
      </c>
      <c r="F1451" s="15" t="s">
        <v>3908</v>
      </c>
      <c r="G1451" s="5" t="s">
        <v>3820</v>
      </c>
      <c r="H1451" s="5" t="s">
        <v>4</v>
      </c>
      <c r="I1451" s="5" t="s">
        <v>72</v>
      </c>
      <c r="J1451" s="5" t="s">
        <v>6</v>
      </c>
      <c r="K1451" s="5" t="s">
        <v>12</v>
      </c>
      <c r="L1451" s="5" t="s">
        <v>12900</v>
      </c>
      <c r="M1451" s="15" t="s">
        <v>249</v>
      </c>
      <c r="N1451" s="15" t="s">
        <v>3820</v>
      </c>
      <c r="O1451" s="15" t="s">
        <v>3978</v>
      </c>
      <c r="P1451" s="15" t="s">
        <v>3908</v>
      </c>
      <c r="Q1451" s="15" t="s">
        <v>22807</v>
      </c>
      <c r="R1451" s="15" t="s">
        <v>22056</v>
      </c>
      <c r="S1451" s="15">
        <v>25311291</v>
      </c>
      <c r="T1451" s="15"/>
      <c r="U1451" s="15" t="s">
        <v>21347</v>
      </c>
      <c r="V1451" s="15" t="s">
        <v>10433</v>
      </c>
      <c r="W1451" s="4"/>
      <c r="X1451" s="4" t="s">
        <v>41</v>
      </c>
      <c r="Y1451" s="4" t="s">
        <v>14042</v>
      </c>
      <c r="Z1451" s="4"/>
      <c r="AB1451" s="25"/>
      <c r="AC1451" s="25"/>
      <c r="AD1451" s="25"/>
    </row>
    <row r="1452" spans="1:30" x14ac:dyDescent="0.35">
      <c r="A1452" s="15" t="s">
        <v>3606</v>
      </c>
      <c r="B1452" s="15" t="s">
        <v>7124</v>
      </c>
      <c r="D1452" s="15" t="s">
        <v>3714</v>
      </c>
      <c r="E1452" s="15" t="s">
        <v>3910</v>
      </c>
      <c r="F1452" s="15" t="s">
        <v>3911</v>
      </c>
      <c r="G1452" s="5" t="s">
        <v>3820</v>
      </c>
      <c r="H1452" s="5" t="s">
        <v>4</v>
      </c>
      <c r="I1452" s="5" t="s">
        <v>72</v>
      </c>
      <c r="J1452" s="5" t="s">
        <v>6</v>
      </c>
      <c r="K1452" s="5" t="s">
        <v>3</v>
      </c>
      <c r="L1452" s="5" t="s">
        <v>12892</v>
      </c>
      <c r="M1452" s="15" t="s">
        <v>249</v>
      </c>
      <c r="N1452" s="15" t="s">
        <v>3820</v>
      </c>
      <c r="O1452" s="15" t="s">
        <v>1651</v>
      </c>
      <c r="P1452" s="15" t="s">
        <v>3911</v>
      </c>
      <c r="Q1452" s="15" t="s">
        <v>22807</v>
      </c>
      <c r="R1452" s="15" t="s">
        <v>8832</v>
      </c>
      <c r="S1452" s="15">
        <v>25315115</v>
      </c>
      <c r="T1452" s="15"/>
      <c r="U1452" s="15" t="s">
        <v>21348</v>
      </c>
      <c r="V1452" s="15" t="s">
        <v>4534</v>
      </c>
      <c r="W1452" s="4"/>
      <c r="X1452" s="4" t="s">
        <v>41</v>
      </c>
      <c r="Y1452" s="4" t="s">
        <v>3333</v>
      </c>
      <c r="Z1452" s="4"/>
      <c r="AB1452" s="25"/>
      <c r="AC1452" s="25"/>
      <c r="AD1452" s="25"/>
    </row>
    <row r="1453" spans="1:30" x14ac:dyDescent="0.35">
      <c r="A1453" s="15" t="s">
        <v>3771</v>
      </c>
      <c r="B1453" s="15" t="s">
        <v>2048</v>
      </c>
      <c r="D1453" s="15" t="s">
        <v>3483</v>
      </c>
      <c r="E1453" s="15" t="s">
        <v>3912</v>
      </c>
      <c r="F1453" s="15" t="s">
        <v>7612</v>
      </c>
      <c r="G1453" s="5" t="s">
        <v>3820</v>
      </c>
      <c r="H1453" s="5" t="s">
        <v>4</v>
      </c>
      <c r="I1453" s="5" t="s">
        <v>72</v>
      </c>
      <c r="J1453" s="5" t="s">
        <v>6</v>
      </c>
      <c r="K1453" s="5" t="s">
        <v>3</v>
      </c>
      <c r="L1453" s="5" t="s">
        <v>12892</v>
      </c>
      <c r="M1453" s="15" t="s">
        <v>249</v>
      </c>
      <c r="N1453" s="15" t="s">
        <v>3820</v>
      </c>
      <c r="O1453" s="15" t="s">
        <v>1651</v>
      </c>
      <c r="P1453" s="15" t="s">
        <v>371</v>
      </c>
      <c r="Q1453" s="15" t="s">
        <v>22807</v>
      </c>
      <c r="R1453" s="15" t="s">
        <v>10441</v>
      </c>
      <c r="S1453" s="15">
        <v>25312098</v>
      </c>
      <c r="T1453" s="15"/>
      <c r="U1453" s="15" t="s">
        <v>16348</v>
      </c>
      <c r="V1453" s="15" t="s">
        <v>10463</v>
      </c>
      <c r="W1453" s="4"/>
      <c r="X1453" s="4" t="s">
        <v>41</v>
      </c>
      <c r="Y1453" s="4" t="s">
        <v>3913</v>
      </c>
      <c r="Z1453" s="4"/>
      <c r="AB1453" s="25"/>
      <c r="AC1453" s="25"/>
      <c r="AD1453" s="25"/>
    </row>
    <row r="1454" spans="1:30" x14ac:dyDescent="0.35">
      <c r="A1454" s="15" t="s">
        <v>10273</v>
      </c>
      <c r="B1454" s="15" t="s">
        <v>10274</v>
      </c>
      <c r="D1454" s="15" t="s">
        <v>3673</v>
      </c>
      <c r="E1454" s="15" t="s">
        <v>3914</v>
      </c>
      <c r="F1454" s="15" t="s">
        <v>3915</v>
      </c>
      <c r="G1454" s="5" t="s">
        <v>3820</v>
      </c>
      <c r="H1454" s="5" t="s">
        <v>4</v>
      </c>
      <c r="I1454" s="5" t="s">
        <v>72</v>
      </c>
      <c r="J1454" s="5" t="s">
        <v>6</v>
      </c>
      <c r="K1454" s="5" t="s">
        <v>7</v>
      </c>
      <c r="L1454" s="5" t="s">
        <v>12896</v>
      </c>
      <c r="M1454" s="15" t="s">
        <v>249</v>
      </c>
      <c r="N1454" s="15" t="s">
        <v>3820</v>
      </c>
      <c r="O1454" s="15" t="s">
        <v>1314</v>
      </c>
      <c r="P1454" s="15" t="s">
        <v>3915</v>
      </c>
      <c r="Q1454" s="15" t="s">
        <v>22807</v>
      </c>
      <c r="R1454" s="15" t="s">
        <v>16358</v>
      </c>
      <c r="S1454" s="15">
        <v>25381513</v>
      </c>
      <c r="T1454" s="15"/>
      <c r="U1454" s="15" t="s">
        <v>16349</v>
      </c>
      <c r="V1454" s="15" t="s">
        <v>10401</v>
      </c>
      <c r="W1454" s="4"/>
      <c r="X1454" s="4" t="s">
        <v>41</v>
      </c>
      <c r="Y1454" s="4" t="s">
        <v>1583</v>
      </c>
      <c r="Z1454" s="4"/>
      <c r="AB1454" s="25"/>
      <c r="AC1454" s="25"/>
      <c r="AD1454" s="25"/>
    </row>
    <row r="1455" spans="1:30" x14ac:dyDescent="0.35">
      <c r="A1455" s="15" t="s">
        <v>3752</v>
      </c>
      <c r="B1455" s="15" t="s">
        <v>3751</v>
      </c>
      <c r="D1455" s="15" t="s">
        <v>3723</v>
      </c>
      <c r="E1455" s="15" t="s">
        <v>3916</v>
      </c>
      <c r="F1455" s="15" t="s">
        <v>1631</v>
      </c>
      <c r="G1455" s="5" t="s">
        <v>3820</v>
      </c>
      <c r="H1455" s="5" t="s">
        <v>4</v>
      </c>
      <c r="I1455" s="5" t="s">
        <v>72</v>
      </c>
      <c r="J1455" s="5" t="s">
        <v>6</v>
      </c>
      <c r="K1455" s="5" t="s">
        <v>3</v>
      </c>
      <c r="L1455" s="5" t="s">
        <v>12892</v>
      </c>
      <c r="M1455" s="15" t="s">
        <v>249</v>
      </c>
      <c r="N1455" s="15" t="s">
        <v>3820</v>
      </c>
      <c r="O1455" s="15" t="s">
        <v>1651</v>
      </c>
      <c r="P1455" s="15" t="s">
        <v>1631</v>
      </c>
      <c r="Q1455" s="15" t="s">
        <v>22807</v>
      </c>
      <c r="R1455" s="15" t="s">
        <v>23421</v>
      </c>
      <c r="S1455" s="15">
        <v>86332186</v>
      </c>
      <c r="T1455" s="15"/>
      <c r="U1455" s="15" t="s">
        <v>14845</v>
      </c>
      <c r="V1455" s="15" t="s">
        <v>10422</v>
      </c>
      <c r="W1455" s="4"/>
      <c r="X1455" s="4" t="s">
        <v>41</v>
      </c>
      <c r="Y1455" s="4" t="s">
        <v>1192</v>
      </c>
      <c r="Z1455" s="4"/>
      <c r="AB1455" s="25"/>
      <c r="AC1455" s="25"/>
      <c r="AD1455" s="25"/>
    </row>
    <row r="1456" spans="1:30" x14ac:dyDescent="0.35">
      <c r="A1456" s="15" t="s">
        <v>3761</v>
      </c>
      <c r="B1456" s="15" t="s">
        <v>3728</v>
      </c>
      <c r="D1456" s="15" t="s">
        <v>3741</v>
      </c>
      <c r="E1456" s="15" t="s">
        <v>3917</v>
      </c>
      <c r="F1456" s="15" t="s">
        <v>3918</v>
      </c>
      <c r="G1456" s="5" t="s">
        <v>3820</v>
      </c>
      <c r="H1456" s="5" t="s">
        <v>4</v>
      </c>
      <c r="I1456" s="5" t="s">
        <v>72</v>
      </c>
      <c r="J1456" s="5" t="s">
        <v>6</v>
      </c>
      <c r="K1456" s="5" t="s">
        <v>7</v>
      </c>
      <c r="L1456" s="5" t="s">
        <v>12896</v>
      </c>
      <c r="M1456" s="15" t="s">
        <v>249</v>
      </c>
      <c r="N1456" s="15" t="s">
        <v>3820</v>
      </c>
      <c r="O1456" s="15" t="s">
        <v>1314</v>
      </c>
      <c r="P1456" s="15" t="s">
        <v>1314</v>
      </c>
      <c r="Q1456" s="15" t="s">
        <v>22807</v>
      </c>
      <c r="R1456" s="15" t="s">
        <v>3919</v>
      </c>
      <c r="S1456" s="15">
        <v>25381912</v>
      </c>
      <c r="T1456" s="15"/>
      <c r="U1456" s="15" t="s">
        <v>22057</v>
      </c>
      <c r="V1456" s="15" t="s">
        <v>10436</v>
      </c>
      <c r="W1456" s="4"/>
      <c r="X1456" s="4" t="s">
        <v>41</v>
      </c>
      <c r="Y1456" s="4" t="s">
        <v>13360</v>
      </c>
      <c r="Z1456" s="4"/>
      <c r="AB1456" s="25"/>
      <c r="AC1456" s="25"/>
      <c r="AD1456" s="25"/>
    </row>
    <row r="1457" spans="1:30" x14ac:dyDescent="0.35">
      <c r="A1457" s="15" t="s">
        <v>6737</v>
      </c>
      <c r="B1457" s="15" t="s">
        <v>7611</v>
      </c>
      <c r="D1457" s="15" t="s">
        <v>3783</v>
      </c>
      <c r="E1457" s="15" t="s">
        <v>3920</v>
      </c>
      <c r="F1457" s="15" t="s">
        <v>3921</v>
      </c>
      <c r="G1457" s="5" t="s">
        <v>3820</v>
      </c>
      <c r="H1457" s="5" t="s">
        <v>4</v>
      </c>
      <c r="I1457" s="5" t="s">
        <v>72</v>
      </c>
      <c r="J1457" s="5" t="s">
        <v>6</v>
      </c>
      <c r="K1457" s="5" t="s">
        <v>7</v>
      </c>
      <c r="L1457" s="5" t="s">
        <v>12896</v>
      </c>
      <c r="M1457" s="15" t="s">
        <v>249</v>
      </c>
      <c r="N1457" s="15" t="s">
        <v>3820</v>
      </c>
      <c r="O1457" s="15" t="s">
        <v>1314</v>
      </c>
      <c r="P1457" s="15" t="s">
        <v>165</v>
      </c>
      <c r="Q1457" s="15" t="s">
        <v>22807</v>
      </c>
      <c r="R1457" s="15" t="s">
        <v>20086</v>
      </c>
      <c r="S1457" s="15">
        <v>25381303</v>
      </c>
      <c r="T1457" s="15">
        <v>25381055</v>
      </c>
      <c r="U1457" s="15" t="s">
        <v>14846</v>
      </c>
      <c r="V1457" s="15" t="s">
        <v>14847</v>
      </c>
      <c r="W1457" s="4"/>
      <c r="X1457" s="4" t="s">
        <v>41</v>
      </c>
      <c r="Y1457" s="4" t="s">
        <v>3922</v>
      </c>
      <c r="Z1457" s="4"/>
      <c r="AB1457" s="25"/>
      <c r="AC1457" s="25"/>
      <c r="AD1457" s="25"/>
    </row>
    <row r="1458" spans="1:30" x14ac:dyDescent="0.35">
      <c r="A1458" s="15" t="s">
        <v>3662</v>
      </c>
      <c r="B1458" s="15" t="s">
        <v>3661</v>
      </c>
      <c r="D1458" s="15" t="s">
        <v>2731</v>
      </c>
      <c r="E1458" s="15" t="s">
        <v>10449</v>
      </c>
      <c r="F1458" s="15" t="s">
        <v>10450</v>
      </c>
      <c r="G1458" s="5" t="s">
        <v>3820</v>
      </c>
      <c r="H1458" s="5" t="s">
        <v>6</v>
      </c>
      <c r="I1458" s="5" t="s">
        <v>72</v>
      </c>
      <c r="J1458" s="5" t="s">
        <v>6</v>
      </c>
      <c r="K1458" s="5" t="s">
        <v>3</v>
      </c>
      <c r="L1458" s="5" t="s">
        <v>12892</v>
      </c>
      <c r="M1458" s="15" t="s">
        <v>249</v>
      </c>
      <c r="N1458" s="15" t="s">
        <v>3820</v>
      </c>
      <c r="O1458" s="15" t="s">
        <v>1651</v>
      </c>
      <c r="P1458" s="15" t="s">
        <v>10450</v>
      </c>
      <c r="Q1458" s="15" t="s">
        <v>22807</v>
      </c>
      <c r="R1458" s="15" t="s">
        <v>14173</v>
      </c>
      <c r="S1458" s="15">
        <v>85560555</v>
      </c>
      <c r="T1458" s="15"/>
      <c r="U1458" s="15" t="s">
        <v>14848</v>
      </c>
      <c r="V1458" s="15" t="s">
        <v>14847</v>
      </c>
      <c r="W1458" s="4"/>
      <c r="X1458" s="4" t="s">
        <v>41</v>
      </c>
      <c r="Y1458" s="4" t="s">
        <v>13771</v>
      </c>
      <c r="Z1458" s="4"/>
      <c r="AB1458" s="25"/>
      <c r="AC1458" s="25"/>
      <c r="AD1458" s="25"/>
    </row>
    <row r="1459" spans="1:30" x14ac:dyDescent="0.35">
      <c r="A1459" s="15" t="s">
        <v>10275</v>
      </c>
      <c r="B1459" s="15" t="s">
        <v>3142</v>
      </c>
      <c r="D1459" s="15" t="s">
        <v>2740</v>
      </c>
      <c r="E1459" s="15" t="s">
        <v>10461</v>
      </c>
      <c r="F1459" s="15" t="s">
        <v>699</v>
      </c>
      <c r="G1459" s="5" t="s">
        <v>3820</v>
      </c>
      <c r="H1459" s="5" t="s">
        <v>4</v>
      </c>
      <c r="I1459" s="5" t="s">
        <v>72</v>
      </c>
      <c r="J1459" s="5" t="s">
        <v>6</v>
      </c>
      <c r="K1459" s="5" t="s">
        <v>3</v>
      </c>
      <c r="L1459" s="5" t="s">
        <v>12892</v>
      </c>
      <c r="M1459" s="15" t="s">
        <v>249</v>
      </c>
      <c r="N1459" s="15" t="s">
        <v>3820</v>
      </c>
      <c r="O1459" s="15" t="s">
        <v>1651</v>
      </c>
      <c r="P1459" s="15" t="s">
        <v>699</v>
      </c>
      <c r="Q1459" s="15" t="s">
        <v>22807</v>
      </c>
      <c r="R1459" s="15" t="s">
        <v>18951</v>
      </c>
      <c r="S1459" s="15">
        <v>25311815</v>
      </c>
      <c r="T1459" s="15">
        <v>25350165</v>
      </c>
      <c r="U1459" s="15" t="s">
        <v>20087</v>
      </c>
      <c r="V1459" s="15" t="s">
        <v>10462</v>
      </c>
      <c r="W1459" s="4"/>
      <c r="X1459" s="4" t="s">
        <v>41</v>
      </c>
      <c r="Y1459" s="4" t="s">
        <v>8754</v>
      </c>
      <c r="Z1459" s="4"/>
      <c r="AB1459" s="25"/>
      <c r="AC1459" s="25"/>
      <c r="AD1459" s="25"/>
    </row>
    <row r="1460" spans="1:30" x14ac:dyDescent="0.35">
      <c r="A1460" s="15" t="s">
        <v>3668</v>
      </c>
      <c r="B1460" s="15" t="s">
        <v>3667</v>
      </c>
      <c r="D1460" s="15" t="s">
        <v>2743</v>
      </c>
      <c r="E1460" s="15" t="s">
        <v>3923</v>
      </c>
      <c r="F1460" s="15" t="s">
        <v>3924</v>
      </c>
      <c r="G1460" s="5" t="s">
        <v>3820</v>
      </c>
      <c r="H1460" s="5" t="s">
        <v>5</v>
      </c>
      <c r="I1460" s="5" t="s">
        <v>72</v>
      </c>
      <c r="J1460" s="5" t="s">
        <v>6</v>
      </c>
      <c r="K1460" s="5" t="s">
        <v>11</v>
      </c>
      <c r="L1460" s="5" t="s">
        <v>12899</v>
      </c>
      <c r="M1460" s="15" t="s">
        <v>249</v>
      </c>
      <c r="N1460" s="15" t="s">
        <v>3820</v>
      </c>
      <c r="O1460" s="15" t="s">
        <v>1237</v>
      </c>
      <c r="P1460" s="15" t="s">
        <v>3924</v>
      </c>
      <c r="Q1460" s="15" t="s">
        <v>22807</v>
      </c>
      <c r="R1460" s="15" t="s">
        <v>6982</v>
      </c>
      <c r="S1460" s="15">
        <v>25563215</v>
      </c>
      <c r="T1460" s="15"/>
      <c r="U1460" s="15" t="s">
        <v>20088</v>
      </c>
      <c r="V1460" s="15" t="s">
        <v>23422</v>
      </c>
      <c r="W1460" s="4"/>
      <c r="X1460" s="4" t="s">
        <v>41</v>
      </c>
      <c r="Y1460" s="4" t="s">
        <v>2195</v>
      </c>
      <c r="Z1460" s="4"/>
      <c r="AB1460" s="25"/>
      <c r="AC1460" s="25"/>
      <c r="AD1460" s="25"/>
    </row>
    <row r="1461" spans="1:30" x14ac:dyDescent="0.35">
      <c r="A1461" s="15" t="s">
        <v>10278</v>
      </c>
      <c r="B1461" s="15" t="s">
        <v>2201</v>
      </c>
      <c r="D1461" s="15" t="s">
        <v>3828</v>
      </c>
      <c r="E1461" s="15" t="s">
        <v>3925</v>
      </c>
      <c r="F1461" s="15" t="s">
        <v>3926</v>
      </c>
      <c r="G1461" s="5" t="s">
        <v>3820</v>
      </c>
      <c r="H1461" s="5" t="s">
        <v>10</v>
      </c>
      <c r="I1461" s="5" t="s">
        <v>72</v>
      </c>
      <c r="J1461" s="5" t="s">
        <v>6</v>
      </c>
      <c r="K1461" s="5" t="s">
        <v>6</v>
      </c>
      <c r="L1461" s="5" t="s">
        <v>12895</v>
      </c>
      <c r="M1461" s="15" t="s">
        <v>249</v>
      </c>
      <c r="N1461" s="15" t="s">
        <v>3820</v>
      </c>
      <c r="O1461" s="15" t="s">
        <v>578</v>
      </c>
      <c r="P1461" s="15" t="s">
        <v>3927</v>
      </c>
      <c r="Q1461" s="15" t="s">
        <v>22807</v>
      </c>
      <c r="R1461" s="15" t="s">
        <v>14858</v>
      </c>
      <c r="S1461" s="15">
        <v>25590242</v>
      </c>
      <c r="T1461" s="15">
        <v>86940173</v>
      </c>
      <c r="U1461" s="15" t="s">
        <v>14849</v>
      </c>
      <c r="V1461" s="15" t="s">
        <v>23423</v>
      </c>
      <c r="W1461" s="4"/>
      <c r="X1461" s="4" t="s">
        <v>41</v>
      </c>
      <c r="Y1461" s="4" t="s">
        <v>3353</v>
      </c>
      <c r="Z1461" s="4"/>
      <c r="AB1461" s="25"/>
      <c r="AC1461" s="25"/>
      <c r="AD1461" s="25"/>
    </row>
    <row r="1462" spans="1:30" x14ac:dyDescent="0.35">
      <c r="A1462" s="15" t="s">
        <v>3638</v>
      </c>
      <c r="B1462" s="15" t="s">
        <v>1311</v>
      </c>
      <c r="D1462" s="15" t="s">
        <v>3928</v>
      </c>
      <c r="E1462" s="15" t="s">
        <v>3929</v>
      </c>
      <c r="F1462" s="15" t="s">
        <v>3930</v>
      </c>
      <c r="G1462" s="5" t="s">
        <v>3820</v>
      </c>
      <c r="H1462" s="5" t="s">
        <v>10</v>
      </c>
      <c r="I1462" s="5" t="s">
        <v>72</v>
      </c>
      <c r="J1462" s="5" t="s">
        <v>6</v>
      </c>
      <c r="K1462" s="5" t="s">
        <v>6</v>
      </c>
      <c r="L1462" s="5" t="s">
        <v>12895</v>
      </c>
      <c r="M1462" s="15" t="s">
        <v>249</v>
      </c>
      <c r="N1462" s="15" t="s">
        <v>3820</v>
      </c>
      <c r="O1462" s="15" t="s">
        <v>578</v>
      </c>
      <c r="P1462" s="15" t="s">
        <v>3930</v>
      </c>
      <c r="Q1462" s="15" t="s">
        <v>22807</v>
      </c>
      <c r="R1462" s="15" t="s">
        <v>10371</v>
      </c>
      <c r="S1462" s="15">
        <v>89670668</v>
      </c>
      <c r="T1462" s="15"/>
      <c r="U1462" s="15" t="s">
        <v>14850</v>
      </c>
      <c r="V1462" s="15" t="s">
        <v>23424</v>
      </c>
      <c r="W1462" s="4"/>
      <c r="X1462" s="4" t="s">
        <v>41</v>
      </c>
      <c r="Y1462" s="4" t="s">
        <v>1992</v>
      </c>
      <c r="Z1462" s="4"/>
      <c r="AB1462" s="25"/>
      <c r="AC1462" s="25"/>
      <c r="AD1462" s="25"/>
    </row>
    <row r="1463" spans="1:30" x14ac:dyDescent="0.35">
      <c r="A1463" s="15" t="s">
        <v>3785</v>
      </c>
      <c r="B1463" s="15" t="s">
        <v>3784</v>
      </c>
      <c r="D1463" s="15" t="s">
        <v>3931</v>
      </c>
      <c r="E1463" s="15" t="s">
        <v>8302</v>
      </c>
      <c r="F1463" s="15" t="s">
        <v>8303</v>
      </c>
      <c r="G1463" s="5" t="s">
        <v>3820</v>
      </c>
      <c r="H1463" s="5" t="s">
        <v>10</v>
      </c>
      <c r="I1463" s="5" t="s">
        <v>72</v>
      </c>
      <c r="J1463" s="5" t="s">
        <v>6</v>
      </c>
      <c r="K1463" s="5" t="s">
        <v>4</v>
      </c>
      <c r="L1463" s="5" t="s">
        <v>12893</v>
      </c>
      <c r="M1463" s="15" t="s">
        <v>249</v>
      </c>
      <c r="N1463" s="15" t="s">
        <v>3820</v>
      </c>
      <c r="O1463" s="15" t="s">
        <v>3909</v>
      </c>
      <c r="P1463" s="15" t="s">
        <v>8303</v>
      </c>
      <c r="Q1463" s="15" t="s">
        <v>22807</v>
      </c>
      <c r="R1463" s="15" t="s">
        <v>23425</v>
      </c>
      <c r="S1463" s="15">
        <v>85468350</v>
      </c>
      <c r="T1463" s="15"/>
      <c r="U1463" s="15" t="s">
        <v>17775</v>
      </c>
      <c r="V1463" s="15" t="s">
        <v>23426</v>
      </c>
      <c r="W1463" s="4"/>
      <c r="X1463" s="4" t="s">
        <v>41</v>
      </c>
      <c r="Y1463" s="4" t="s">
        <v>7600</v>
      </c>
      <c r="Z1463" s="4"/>
      <c r="AB1463" s="25" t="s">
        <v>21118</v>
      </c>
      <c r="AC1463" s="25"/>
      <c r="AD1463" s="25"/>
    </row>
    <row r="1464" spans="1:30" x14ac:dyDescent="0.35">
      <c r="A1464" s="15" t="s">
        <v>3566</v>
      </c>
      <c r="B1464" s="15" t="s">
        <v>7122</v>
      </c>
      <c r="D1464" s="15" t="s">
        <v>3932</v>
      </c>
      <c r="E1464" s="15" t="s">
        <v>3933</v>
      </c>
      <c r="F1464" s="15" t="s">
        <v>1096</v>
      </c>
      <c r="G1464" s="5" t="s">
        <v>3820</v>
      </c>
      <c r="H1464" s="5" t="s">
        <v>5</v>
      </c>
      <c r="I1464" s="5" t="s">
        <v>72</v>
      </c>
      <c r="J1464" s="5" t="s">
        <v>6</v>
      </c>
      <c r="K1464" s="5" t="s">
        <v>5</v>
      </c>
      <c r="L1464" s="5" t="s">
        <v>12894</v>
      </c>
      <c r="M1464" s="15" t="s">
        <v>249</v>
      </c>
      <c r="N1464" s="15" t="s">
        <v>3820</v>
      </c>
      <c r="O1464" s="15" t="s">
        <v>242</v>
      </c>
      <c r="P1464" s="15" t="s">
        <v>1096</v>
      </c>
      <c r="Q1464" s="15" t="s">
        <v>22807</v>
      </c>
      <c r="R1464" s="15" t="s">
        <v>15279</v>
      </c>
      <c r="S1464" s="15">
        <v>25386565</v>
      </c>
      <c r="T1464" s="15"/>
      <c r="U1464" s="15" t="s">
        <v>17776</v>
      </c>
      <c r="V1464" s="15" t="s">
        <v>23427</v>
      </c>
      <c r="W1464" s="4"/>
      <c r="X1464" s="4" t="s">
        <v>41</v>
      </c>
      <c r="Y1464" s="4" t="s">
        <v>3934</v>
      </c>
      <c r="Z1464" s="4"/>
      <c r="AB1464" s="25"/>
      <c r="AC1464" s="25"/>
      <c r="AD1464" s="25"/>
    </row>
    <row r="1465" spans="1:30" x14ac:dyDescent="0.35">
      <c r="A1465" s="15" t="s">
        <v>6689</v>
      </c>
      <c r="B1465" s="15" t="s">
        <v>7548</v>
      </c>
      <c r="D1465" s="15" t="s">
        <v>3935</v>
      </c>
      <c r="E1465" s="15" t="s">
        <v>3936</v>
      </c>
      <c r="F1465" s="15" t="s">
        <v>371</v>
      </c>
      <c r="G1465" s="5" t="s">
        <v>3820</v>
      </c>
      <c r="H1465" s="5" t="s">
        <v>5</v>
      </c>
      <c r="I1465" s="5" t="s">
        <v>72</v>
      </c>
      <c r="J1465" s="5" t="s">
        <v>6</v>
      </c>
      <c r="K1465" s="5" t="s">
        <v>5</v>
      </c>
      <c r="L1465" s="5" t="s">
        <v>12894</v>
      </c>
      <c r="M1465" s="15" t="s">
        <v>249</v>
      </c>
      <c r="N1465" s="15" t="s">
        <v>3820</v>
      </c>
      <c r="O1465" s="15" t="s">
        <v>242</v>
      </c>
      <c r="P1465" s="15" t="s">
        <v>371</v>
      </c>
      <c r="Q1465" s="15" t="s">
        <v>22807</v>
      </c>
      <c r="R1465" s="15" t="s">
        <v>19702</v>
      </c>
      <c r="S1465" s="15">
        <v>25386049</v>
      </c>
      <c r="T1465" s="15"/>
      <c r="U1465" s="15" t="s">
        <v>20089</v>
      </c>
      <c r="V1465" s="15" t="s">
        <v>10377</v>
      </c>
      <c r="W1465" s="4"/>
      <c r="X1465" s="4" t="s">
        <v>41</v>
      </c>
      <c r="Y1465" s="4" t="s">
        <v>3346</v>
      </c>
      <c r="Z1465" s="4"/>
      <c r="AB1465" s="25"/>
      <c r="AC1465" s="25"/>
      <c r="AD1465" s="25"/>
    </row>
    <row r="1466" spans="1:30" x14ac:dyDescent="0.35">
      <c r="A1466" s="15" t="s">
        <v>3551</v>
      </c>
      <c r="B1466" s="15" t="s">
        <v>3550</v>
      </c>
      <c r="D1466" s="15" t="s">
        <v>609</v>
      </c>
      <c r="E1466" s="15" t="s">
        <v>8304</v>
      </c>
      <c r="F1466" s="15" t="s">
        <v>679</v>
      </c>
      <c r="G1466" s="5" t="s">
        <v>3820</v>
      </c>
      <c r="H1466" s="5" t="s">
        <v>10</v>
      </c>
      <c r="I1466" s="5" t="s">
        <v>72</v>
      </c>
      <c r="J1466" s="5" t="s">
        <v>6</v>
      </c>
      <c r="K1466" s="5" t="s">
        <v>6</v>
      </c>
      <c r="L1466" s="5" t="s">
        <v>12895</v>
      </c>
      <c r="M1466" s="15" t="s">
        <v>249</v>
      </c>
      <c r="N1466" s="15" t="s">
        <v>3820</v>
      </c>
      <c r="O1466" s="15" t="s">
        <v>578</v>
      </c>
      <c r="P1466" s="15" t="s">
        <v>679</v>
      </c>
      <c r="Q1466" s="15" t="s">
        <v>22807</v>
      </c>
      <c r="R1466" s="15" t="s">
        <v>22060</v>
      </c>
      <c r="S1466" s="15">
        <v>25590604</v>
      </c>
      <c r="T1466" s="15">
        <v>70122675</v>
      </c>
      <c r="U1466" s="15" t="s">
        <v>14851</v>
      </c>
      <c r="V1466" s="15" t="s">
        <v>23428</v>
      </c>
      <c r="W1466" s="4"/>
      <c r="X1466" s="4" t="s">
        <v>41</v>
      </c>
      <c r="Y1466" s="4" t="s">
        <v>7893</v>
      </c>
      <c r="Z1466" s="4"/>
      <c r="AB1466" s="25"/>
      <c r="AC1466" s="25"/>
      <c r="AD1466" s="25"/>
    </row>
    <row r="1467" spans="1:30" x14ac:dyDescent="0.35">
      <c r="A1467" s="15" t="s">
        <v>3515</v>
      </c>
      <c r="B1467" s="15" t="s">
        <v>2737</v>
      </c>
      <c r="D1467" s="15" t="s">
        <v>2872</v>
      </c>
      <c r="E1467" s="15" t="s">
        <v>3937</v>
      </c>
      <c r="F1467" s="15" t="s">
        <v>3772</v>
      </c>
      <c r="G1467" s="5" t="s">
        <v>3820</v>
      </c>
      <c r="H1467" s="5" t="s">
        <v>10</v>
      </c>
      <c r="I1467" s="5" t="s">
        <v>72</v>
      </c>
      <c r="J1467" s="5" t="s">
        <v>6</v>
      </c>
      <c r="K1467" s="5" t="s">
        <v>6</v>
      </c>
      <c r="L1467" s="5" t="s">
        <v>12895</v>
      </c>
      <c r="M1467" s="15" t="s">
        <v>249</v>
      </c>
      <c r="N1467" s="15" t="s">
        <v>3820</v>
      </c>
      <c r="O1467" s="15" t="s">
        <v>578</v>
      </c>
      <c r="P1467" s="15" t="s">
        <v>3772</v>
      </c>
      <c r="Q1467" s="15" t="s">
        <v>22807</v>
      </c>
      <c r="R1467" s="15" t="s">
        <v>14791</v>
      </c>
      <c r="S1467" s="15">
        <v>25590061</v>
      </c>
      <c r="T1467" s="15">
        <v>25590039</v>
      </c>
      <c r="U1467" s="15" t="s">
        <v>20090</v>
      </c>
      <c r="V1467" s="15" t="s">
        <v>23429</v>
      </c>
      <c r="W1467" s="4"/>
      <c r="X1467" s="4" t="s">
        <v>41</v>
      </c>
      <c r="Y1467" s="4" t="s">
        <v>455</v>
      </c>
      <c r="Z1467" s="4"/>
      <c r="AB1467" s="25"/>
      <c r="AC1467" s="25"/>
      <c r="AD1467" s="25"/>
    </row>
    <row r="1468" spans="1:30" x14ac:dyDescent="0.35">
      <c r="A1468" s="15" t="s">
        <v>3715</v>
      </c>
      <c r="B1468" s="15" t="s">
        <v>1873</v>
      </c>
      <c r="D1468" s="15" t="s">
        <v>3038</v>
      </c>
      <c r="E1468" s="15" t="s">
        <v>8308</v>
      </c>
      <c r="F1468" s="15" t="s">
        <v>10404</v>
      </c>
      <c r="G1468" s="5" t="s">
        <v>3820</v>
      </c>
      <c r="H1468" s="5" t="s">
        <v>5</v>
      </c>
      <c r="I1468" s="5" t="s">
        <v>72</v>
      </c>
      <c r="J1468" s="5" t="s">
        <v>6</v>
      </c>
      <c r="K1468" s="5" t="s">
        <v>5</v>
      </c>
      <c r="L1468" s="5" t="s">
        <v>12894</v>
      </c>
      <c r="M1468" s="15" t="s">
        <v>249</v>
      </c>
      <c r="N1468" s="15" t="s">
        <v>3820</v>
      </c>
      <c r="O1468" s="15" t="s">
        <v>242</v>
      </c>
      <c r="P1468" s="15" t="s">
        <v>10405</v>
      </c>
      <c r="Q1468" s="15" t="s">
        <v>22807</v>
      </c>
      <c r="R1468" s="15" t="s">
        <v>22061</v>
      </c>
      <c r="S1468" s="15">
        <v>85936487</v>
      </c>
      <c r="T1468" s="15"/>
      <c r="U1468" s="15" t="s">
        <v>14852</v>
      </c>
      <c r="V1468" s="15" t="s">
        <v>10406</v>
      </c>
      <c r="W1468" s="4"/>
      <c r="X1468" s="4"/>
      <c r="Y1468" s="4"/>
      <c r="Z1468" s="4"/>
      <c r="AB1468" s="25"/>
      <c r="AC1468" s="25"/>
      <c r="AD1468" s="25"/>
    </row>
    <row r="1469" spans="1:30" x14ac:dyDescent="0.35">
      <c r="A1469" s="15" t="s">
        <v>3454</v>
      </c>
      <c r="B1469" s="15" t="s">
        <v>3453</v>
      </c>
      <c r="D1469" s="15" t="s">
        <v>3101</v>
      </c>
      <c r="E1469" s="15" t="s">
        <v>3938</v>
      </c>
      <c r="F1469" s="15" t="s">
        <v>2105</v>
      </c>
      <c r="G1469" s="5" t="s">
        <v>3820</v>
      </c>
      <c r="H1469" s="5" t="s">
        <v>5</v>
      </c>
      <c r="I1469" s="5" t="s">
        <v>72</v>
      </c>
      <c r="J1469" s="5" t="s">
        <v>6</v>
      </c>
      <c r="K1469" s="5" t="s">
        <v>5</v>
      </c>
      <c r="L1469" s="5" t="s">
        <v>12894</v>
      </c>
      <c r="M1469" s="15" t="s">
        <v>249</v>
      </c>
      <c r="N1469" s="15" t="s">
        <v>3820</v>
      </c>
      <c r="O1469" s="15" t="s">
        <v>242</v>
      </c>
      <c r="P1469" s="15" t="s">
        <v>257</v>
      </c>
      <c r="Q1469" s="15" t="s">
        <v>22807</v>
      </c>
      <c r="R1469" s="15" t="s">
        <v>16347</v>
      </c>
      <c r="S1469" s="15">
        <v>25565798</v>
      </c>
      <c r="T1469" s="15">
        <v>89971567</v>
      </c>
      <c r="U1469" s="15" t="s">
        <v>20092</v>
      </c>
      <c r="V1469" s="15" t="s">
        <v>23430</v>
      </c>
      <c r="W1469" s="4"/>
      <c r="X1469" s="4" t="s">
        <v>41</v>
      </c>
      <c r="Y1469" s="4" t="s">
        <v>3360</v>
      </c>
      <c r="Z1469" s="4"/>
      <c r="AB1469" s="25"/>
      <c r="AC1469" s="25"/>
      <c r="AD1469" s="25"/>
    </row>
    <row r="1470" spans="1:30" x14ac:dyDescent="0.35">
      <c r="A1470" s="15" t="s">
        <v>3445</v>
      </c>
      <c r="B1470" s="15" t="s">
        <v>7117</v>
      </c>
      <c r="D1470" s="15" t="s">
        <v>3395</v>
      </c>
      <c r="E1470" s="15" t="s">
        <v>10410</v>
      </c>
      <c r="F1470" s="15" t="s">
        <v>10411</v>
      </c>
      <c r="G1470" s="5" t="s">
        <v>3820</v>
      </c>
      <c r="H1470" s="5" t="s">
        <v>5</v>
      </c>
      <c r="I1470" s="5" t="s">
        <v>72</v>
      </c>
      <c r="J1470" s="5" t="s">
        <v>6</v>
      </c>
      <c r="K1470" s="5" t="s">
        <v>5</v>
      </c>
      <c r="L1470" s="5" t="s">
        <v>12894</v>
      </c>
      <c r="M1470" s="15" t="s">
        <v>249</v>
      </c>
      <c r="N1470" s="15" t="s">
        <v>3820</v>
      </c>
      <c r="O1470" s="15" t="s">
        <v>242</v>
      </c>
      <c r="P1470" s="15" t="s">
        <v>10411</v>
      </c>
      <c r="Q1470" s="15" t="s">
        <v>22807</v>
      </c>
      <c r="R1470" s="15" t="s">
        <v>21349</v>
      </c>
      <c r="S1470" s="15">
        <v>83377697</v>
      </c>
      <c r="T1470" s="15"/>
      <c r="U1470" s="15" t="s">
        <v>14853</v>
      </c>
      <c r="V1470" s="15" t="s">
        <v>10412</v>
      </c>
      <c r="W1470" s="4"/>
      <c r="X1470" s="4" t="s">
        <v>41</v>
      </c>
      <c r="Y1470" s="4" t="s">
        <v>7718</v>
      </c>
      <c r="Z1470" s="4"/>
      <c r="AB1470" s="25"/>
      <c r="AC1470" s="25"/>
      <c r="AD1470" s="25"/>
    </row>
    <row r="1471" spans="1:30" x14ac:dyDescent="0.35">
      <c r="A1471" s="15" t="s">
        <v>3672</v>
      </c>
      <c r="B1471" s="15" t="s">
        <v>3671</v>
      </c>
      <c r="D1471" s="15" t="s">
        <v>3372</v>
      </c>
      <c r="E1471" s="15" t="s">
        <v>3939</v>
      </c>
      <c r="F1471" s="15" t="s">
        <v>578</v>
      </c>
      <c r="G1471" s="5" t="s">
        <v>3820</v>
      </c>
      <c r="H1471" s="5" t="s">
        <v>10</v>
      </c>
      <c r="I1471" s="5" t="s">
        <v>72</v>
      </c>
      <c r="J1471" s="5" t="s">
        <v>6</v>
      </c>
      <c r="K1471" s="5" t="s">
        <v>6</v>
      </c>
      <c r="L1471" s="5" t="s">
        <v>12895</v>
      </c>
      <c r="M1471" s="15" t="s">
        <v>249</v>
      </c>
      <c r="N1471" s="15" t="s">
        <v>3820</v>
      </c>
      <c r="O1471" s="15" t="s">
        <v>578</v>
      </c>
      <c r="P1471" s="15" t="s">
        <v>578</v>
      </c>
      <c r="Q1471" s="15" t="s">
        <v>22807</v>
      </c>
      <c r="R1471" s="15" t="s">
        <v>3940</v>
      </c>
      <c r="S1471" s="15">
        <v>25590110</v>
      </c>
      <c r="T1471" s="15"/>
      <c r="U1471" s="15" t="s">
        <v>14854</v>
      </c>
      <c r="V1471" s="15" t="s">
        <v>10453</v>
      </c>
      <c r="W1471" s="4"/>
      <c r="X1471" s="4" t="s">
        <v>41</v>
      </c>
      <c r="Y1471" s="4" t="s">
        <v>952</v>
      </c>
      <c r="Z1471" s="4"/>
      <c r="AB1471" s="25" t="s">
        <v>21118</v>
      </c>
      <c r="AC1471" s="25"/>
      <c r="AD1471" s="25"/>
    </row>
    <row r="1472" spans="1:30" x14ac:dyDescent="0.35">
      <c r="A1472" s="15" t="s">
        <v>3571</v>
      </c>
      <c r="B1472" s="15" t="s">
        <v>151</v>
      </c>
      <c r="D1472" s="15" t="s">
        <v>7140</v>
      </c>
      <c r="E1472" s="15" t="s">
        <v>8311</v>
      </c>
      <c r="F1472" s="15" t="s">
        <v>8312</v>
      </c>
      <c r="G1472" s="5" t="s">
        <v>3820</v>
      </c>
      <c r="H1472" s="5" t="s">
        <v>5</v>
      </c>
      <c r="I1472" s="5" t="s">
        <v>72</v>
      </c>
      <c r="J1472" s="5" t="s">
        <v>6</v>
      </c>
      <c r="K1472" s="5" t="s">
        <v>11</v>
      </c>
      <c r="L1472" s="5" t="s">
        <v>12899</v>
      </c>
      <c r="M1472" s="15" t="s">
        <v>249</v>
      </c>
      <c r="N1472" s="15" t="s">
        <v>3820</v>
      </c>
      <c r="O1472" s="15" t="s">
        <v>1237</v>
      </c>
      <c r="P1472" s="15" t="s">
        <v>8312</v>
      </c>
      <c r="Q1472" s="15" t="s">
        <v>22807</v>
      </c>
      <c r="R1472" s="15" t="s">
        <v>20093</v>
      </c>
      <c r="S1472" s="15">
        <v>25562427</v>
      </c>
      <c r="T1472" s="15"/>
      <c r="U1472" s="15" t="s">
        <v>20094</v>
      </c>
      <c r="V1472" s="15" t="s">
        <v>10413</v>
      </c>
      <c r="W1472" s="4"/>
      <c r="X1472" s="4" t="s">
        <v>41</v>
      </c>
      <c r="Y1472" s="4" t="s">
        <v>7585</v>
      </c>
      <c r="Z1472" s="4"/>
      <c r="AB1472" s="25"/>
      <c r="AC1472" s="25"/>
      <c r="AD1472" s="25"/>
    </row>
    <row r="1473" spans="1:30" x14ac:dyDescent="0.35">
      <c r="A1473" s="15" t="s">
        <v>3807</v>
      </c>
      <c r="B1473" s="15" t="s">
        <v>2412</v>
      </c>
      <c r="D1473" s="15" t="s">
        <v>799</v>
      </c>
      <c r="E1473" s="15" t="s">
        <v>3941</v>
      </c>
      <c r="F1473" s="15" t="s">
        <v>1237</v>
      </c>
      <c r="G1473" s="5" t="s">
        <v>3820</v>
      </c>
      <c r="H1473" s="5" t="s">
        <v>5</v>
      </c>
      <c r="I1473" s="5" t="s">
        <v>72</v>
      </c>
      <c r="J1473" s="5" t="s">
        <v>6</v>
      </c>
      <c r="K1473" s="5" t="s">
        <v>11</v>
      </c>
      <c r="L1473" s="5" t="s">
        <v>12899</v>
      </c>
      <c r="M1473" s="15" t="s">
        <v>249</v>
      </c>
      <c r="N1473" s="15" t="s">
        <v>3820</v>
      </c>
      <c r="O1473" s="15" t="s">
        <v>1237</v>
      </c>
      <c r="P1473" s="15" t="s">
        <v>1237</v>
      </c>
      <c r="Q1473" s="15" t="s">
        <v>22807</v>
      </c>
      <c r="R1473" s="15" t="s">
        <v>22058</v>
      </c>
      <c r="S1473" s="15">
        <v>25574010</v>
      </c>
      <c r="T1473" s="15"/>
      <c r="U1473" s="15" t="s">
        <v>14855</v>
      </c>
      <c r="V1473" s="15" t="s">
        <v>23431</v>
      </c>
      <c r="W1473" s="4"/>
      <c r="X1473" s="4" t="s">
        <v>41</v>
      </c>
      <c r="Y1473" s="4" t="s">
        <v>956</v>
      </c>
      <c r="Z1473" s="4"/>
      <c r="AB1473" s="25" t="s">
        <v>21118</v>
      </c>
      <c r="AC1473" s="25"/>
      <c r="AD1473" s="25"/>
    </row>
    <row r="1474" spans="1:30" x14ac:dyDescent="0.35">
      <c r="A1474" s="15" t="s">
        <v>10286</v>
      </c>
      <c r="B1474" s="15" t="s">
        <v>3272</v>
      </c>
      <c r="D1474" s="15" t="s">
        <v>1136</v>
      </c>
      <c r="E1474" s="15" t="s">
        <v>3942</v>
      </c>
      <c r="F1474" s="15" t="s">
        <v>157</v>
      </c>
      <c r="G1474" s="5" t="s">
        <v>3820</v>
      </c>
      <c r="H1474" s="5" t="s">
        <v>10</v>
      </c>
      <c r="I1474" s="5" t="s">
        <v>72</v>
      </c>
      <c r="J1474" s="5" t="s">
        <v>6</v>
      </c>
      <c r="K1474" s="5" t="s">
        <v>6</v>
      </c>
      <c r="L1474" s="5" t="s">
        <v>12895</v>
      </c>
      <c r="M1474" s="15" t="s">
        <v>249</v>
      </c>
      <c r="N1474" s="15" t="s">
        <v>3820</v>
      </c>
      <c r="O1474" s="15" t="s">
        <v>578</v>
      </c>
      <c r="P1474" s="15" t="s">
        <v>157</v>
      </c>
      <c r="Q1474" s="15" t="s">
        <v>22807</v>
      </c>
      <c r="R1474" s="15" t="s">
        <v>3943</v>
      </c>
      <c r="S1474" s="15">
        <v>89913432</v>
      </c>
      <c r="T1474" s="15"/>
      <c r="U1474" s="15" t="s">
        <v>14856</v>
      </c>
      <c r="V1474" s="15" t="s">
        <v>7268</v>
      </c>
      <c r="W1474" s="4"/>
      <c r="X1474" s="4" t="s">
        <v>41</v>
      </c>
      <c r="Y1474" s="4" t="s">
        <v>3944</v>
      </c>
      <c r="Z1474" s="4"/>
      <c r="AB1474" s="25"/>
      <c r="AC1474" s="25"/>
      <c r="AD1474" s="25"/>
    </row>
    <row r="1475" spans="1:30" x14ac:dyDescent="0.35">
      <c r="A1475" s="15" t="s">
        <v>3490</v>
      </c>
      <c r="B1475" s="15" t="s">
        <v>3489</v>
      </c>
      <c r="D1475" s="15" t="s">
        <v>3945</v>
      </c>
      <c r="E1475" s="15" t="s">
        <v>3946</v>
      </c>
      <c r="F1475" s="15" t="s">
        <v>165</v>
      </c>
      <c r="G1475" s="5" t="s">
        <v>3820</v>
      </c>
      <c r="H1475" s="5" t="s">
        <v>5</v>
      </c>
      <c r="I1475" s="5" t="s">
        <v>72</v>
      </c>
      <c r="J1475" s="5" t="s">
        <v>6</v>
      </c>
      <c r="K1475" s="5" t="s">
        <v>5</v>
      </c>
      <c r="L1475" s="5" t="s">
        <v>12894</v>
      </c>
      <c r="M1475" s="15" t="s">
        <v>249</v>
      </c>
      <c r="N1475" s="15" t="s">
        <v>3820</v>
      </c>
      <c r="O1475" s="15" t="s">
        <v>242</v>
      </c>
      <c r="P1475" s="15" t="s">
        <v>165</v>
      </c>
      <c r="Q1475" s="15" t="s">
        <v>22807</v>
      </c>
      <c r="R1475" s="15" t="s">
        <v>3947</v>
      </c>
      <c r="S1475" s="15">
        <v>25566609</v>
      </c>
      <c r="T1475" s="15"/>
      <c r="U1475" s="15" t="s">
        <v>16350</v>
      </c>
      <c r="V1475" s="15" t="s">
        <v>2077</v>
      </c>
      <c r="W1475" s="4"/>
      <c r="X1475" s="4" t="s">
        <v>41</v>
      </c>
      <c r="Y1475" s="4" t="s">
        <v>3948</v>
      </c>
      <c r="Z1475" s="4"/>
      <c r="AB1475" s="25"/>
      <c r="AC1475" s="25"/>
      <c r="AD1475" s="25"/>
    </row>
    <row r="1476" spans="1:30" x14ac:dyDescent="0.35">
      <c r="A1476" s="15" t="s">
        <v>3521</v>
      </c>
      <c r="B1476" s="15" t="s">
        <v>2805</v>
      </c>
      <c r="D1476" s="15" t="s">
        <v>599</v>
      </c>
      <c r="E1476" s="15" t="s">
        <v>3949</v>
      </c>
      <c r="F1476" s="15" t="s">
        <v>3950</v>
      </c>
      <c r="G1476" s="5" t="s">
        <v>3820</v>
      </c>
      <c r="H1476" s="5" t="s">
        <v>5</v>
      </c>
      <c r="I1476" s="5" t="s">
        <v>72</v>
      </c>
      <c r="J1476" s="5" t="s">
        <v>6</v>
      </c>
      <c r="K1476" s="5" t="s">
        <v>5</v>
      </c>
      <c r="L1476" s="5" t="s">
        <v>12894</v>
      </c>
      <c r="M1476" s="15" t="s">
        <v>249</v>
      </c>
      <c r="N1476" s="15" t="s">
        <v>3820</v>
      </c>
      <c r="O1476" s="15" t="s">
        <v>242</v>
      </c>
      <c r="P1476" s="15" t="s">
        <v>3950</v>
      </c>
      <c r="Q1476" s="15" t="s">
        <v>22807</v>
      </c>
      <c r="R1476" s="15" t="s">
        <v>22062</v>
      </c>
      <c r="S1476" s="15">
        <v>22005199</v>
      </c>
      <c r="T1476" s="15"/>
      <c r="U1476" s="15" t="s">
        <v>14857</v>
      </c>
      <c r="V1476" s="15" t="s">
        <v>23432</v>
      </c>
      <c r="W1476" s="4"/>
      <c r="X1476" s="4" t="s">
        <v>41</v>
      </c>
      <c r="Y1476" s="4" t="s">
        <v>13361</v>
      </c>
      <c r="Z1476" s="4"/>
      <c r="AB1476" s="25"/>
      <c r="AC1476" s="25"/>
      <c r="AD1476" s="25"/>
    </row>
    <row r="1477" spans="1:30" x14ac:dyDescent="0.35">
      <c r="A1477" s="15" t="s">
        <v>3403</v>
      </c>
      <c r="B1477" s="15" t="s">
        <v>3402</v>
      </c>
      <c r="D1477" s="15" t="s">
        <v>459</v>
      </c>
      <c r="E1477" s="15" t="s">
        <v>3951</v>
      </c>
      <c r="F1477" s="15" t="s">
        <v>3952</v>
      </c>
      <c r="G1477" s="5" t="s">
        <v>3820</v>
      </c>
      <c r="H1477" s="5" t="s">
        <v>10</v>
      </c>
      <c r="I1477" s="5" t="s">
        <v>72</v>
      </c>
      <c r="J1477" s="5" t="s">
        <v>6</v>
      </c>
      <c r="K1477" s="5" t="s">
        <v>6</v>
      </c>
      <c r="L1477" s="5" t="s">
        <v>12895</v>
      </c>
      <c r="M1477" s="15" t="s">
        <v>249</v>
      </c>
      <c r="N1477" s="15" t="s">
        <v>3820</v>
      </c>
      <c r="O1477" s="15" t="s">
        <v>578</v>
      </c>
      <c r="P1477" s="15" t="s">
        <v>3952</v>
      </c>
      <c r="Q1477" s="15" t="s">
        <v>22807</v>
      </c>
      <c r="R1477" s="15" t="s">
        <v>19440</v>
      </c>
      <c r="S1477" s="15">
        <v>25590208</v>
      </c>
      <c r="T1477" s="15"/>
      <c r="U1477" s="15" t="s">
        <v>13468</v>
      </c>
      <c r="V1477" s="15" t="s">
        <v>7178</v>
      </c>
      <c r="W1477" s="4"/>
      <c r="X1477" s="4" t="s">
        <v>41</v>
      </c>
      <c r="Y1477" s="4" t="s">
        <v>3954</v>
      </c>
      <c r="Z1477" s="4"/>
      <c r="AB1477" s="25"/>
      <c r="AC1477" s="25"/>
      <c r="AD1477" s="25"/>
    </row>
    <row r="1478" spans="1:30" x14ac:dyDescent="0.35">
      <c r="A1478" s="15" t="s">
        <v>3815</v>
      </c>
      <c r="B1478" s="15" t="s">
        <v>2386</v>
      </c>
      <c r="D1478" s="15" t="s">
        <v>520</v>
      </c>
      <c r="E1478" s="15" t="s">
        <v>3955</v>
      </c>
      <c r="F1478" s="15" t="s">
        <v>3956</v>
      </c>
      <c r="G1478" s="5" t="s">
        <v>3820</v>
      </c>
      <c r="H1478" s="5" t="s">
        <v>5</v>
      </c>
      <c r="I1478" s="5" t="s">
        <v>72</v>
      </c>
      <c r="J1478" s="5" t="s">
        <v>6</v>
      </c>
      <c r="K1478" s="5" t="s">
        <v>11</v>
      </c>
      <c r="L1478" s="5" t="s">
        <v>12899</v>
      </c>
      <c r="M1478" s="15" t="s">
        <v>249</v>
      </c>
      <c r="N1478" s="15" t="s">
        <v>3820</v>
      </c>
      <c r="O1478" s="15" t="s">
        <v>1237</v>
      </c>
      <c r="P1478" s="15" t="s">
        <v>3956</v>
      </c>
      <c r="Q1478" s="15" t="s">
        <v>22807</v>
      </c>
      <c r="R1478" s="15" t="s">
        <v>14174</v>
      </c>
      <c r="S1478" s="15">
        <v>25568586</v>
      </c>
      <c r="T1478" s="15"/>
      <c r="U1478" s="15" t="s">
        <v>16351</v>
      </c>
      <c r="V1478" s="15" t="s">
        <v>23433</v>
      </c>
      <c r="W1478" s="4"/>
      <c r="X1478" s="4" t="s">
        <v>41</v>
      </c>
      <c r="Y1478" s="4" t="s">
        <v>3358</v>
      </c>
      <c r="Z1478" s="4"/>
      <c r="AB1478" s="25"/>
      <c r="AC1478" s="25"/>
      <c r="AD1478" s="25"/>
    </row>
    <row r="1479" spans="1:30" x14ac:dyDescent="0.35">
      <c r="A1479" s="15" t="s">
        <v>3734</v>
      </c>
      <c r="B1479" s="15" t="s">
        <v>3601</v>
      </c>
      <c r="D1479" s="15" t="s">
        <v>3957</v>
      </c>
      <c r="E1479" s="15" t="s">
        <v>3958</v>
      </c>
      <c r="F1479" s="15" t="s">
        <v>3909</v>
      </c>
      <c r="G1479" s="5" t="s">
        <v>3820</v>
      </c>
      <c r="H1479" s="5" t="s">
        <v>10</v>
      </c>
      <c r="I1479" s="5" t="s">
        <v>72</v>
      </c>
      <c r="J1479" s="5" t="s">
        <v>6</v>
      </c>
      <c r="K1479" s="5" t="s">
        <v>4</v>
      </c>
      <c r="L1479" s="5" t="s">
        <v>12893</v>
      </c>
      <c r="M1479" s="15" t="s">
        <v>249</v>
      </c>
      <c r="N1479" s="15" t="s">
        <v>3820</v>
      </c>
      <c r="O1479" s="15" t="s">
        <v>3909</v>
      </c>
      <c r="P1479" s="15" t="s">
        <v>3909</v>
      </c>
      <c r="Q1479" s="15" t="s">
        <v>22807</v>
      </c>
      <c r="R1479" s="15" t="s">
        <v>23434</v>
      </c>
      <c r="S1479" s="15">
        <v>83157865</v>
      </c>
      <c r="T1479" s="15"/>
      <c r="U1479" s="15" t="s">
        <v>16352</v>
      </c>
      <c r="V1479" s="15" t="s">
        <v>23435</v>
      </c>
      <c r="W1479" s="4"/>
      <c r="X1479" s="4" t="s">
        <v>41</v>
      </c>
      <c r="Y1479" s="4" t="s">
        <v>3932</v>
      </c>
      <c r="Z1479" s="4"/>
      <c r="AB1479" s="25"/>
      <c r="AC1479" s="25"/>
      <c r="AD1479" s="25"/>
    </row>
    <row r="1480" spans="1:30" x14ac:dyDescent="0.35">
      <c r="A1480" s="15" t="s">
        <v>3674</v>
      </c>
      <c r="B1480" s="15" t="s">
        <v>1367</v>
      </c>
      <c r="D1480" s="15" t="s">
        <v>3934</v>
      </c>
      <c r="E1480" s="15" t="s">
        <v>8323</v>
      </c>
      <c r="F1480" s="15" t="s">
        <v>8324</v>
      </c>
      <c r="G1480" s="5" t="s">
        <v>3820</v>
      </c>
      <c r="H1480" s="5" t="s">
        <v>5</v>
      </c>
      <c r="I1480" s="5" t="s">
        <v>72</v>
      </c>
      <c r="J1480" s="5" t="s">
        <v>6</v>
      </c>
      <c r="K1480" s="5" t="s">
        <v>5</v>
      </c>
      <c r="L1480" s="5" t="s">
        <v>12894</v>
      </c>
      <c r="M1480" s="15" t="s">
        <v>249</v>
      </c>
      <c r="N1480" s="15" t="s">
        <v>3820</v>
      </c>
      <c r="O1480" s="15" t="s">
        <v>242</v>
      </c>
      <c r="P1480" s="15" t="s">
        <v>8324</v>
      </c>
      <c r="Q1480" s="15" t="s">
        <v>22807</v>
      </c>
      <c r="R1480" s="15" t="s">
        <v>23436</v>
      </c>
      <c r="S1480" s="15">
        <v>83617992</v>
      </c>
      <c r="T1480" s="15"/>
      <c r="U1480" s="15" t="s">
        <v>20095</v>
      </c>
      <c r="V1480" s="15" t="s">
        <v>10455</v>
      </c>
      <c r="W1480" s="4"/>
      <c r="X1480" s="4" t="s">
        <v>41</v>
      </c>
      <c r="Y1480" s="4" t="s">
        <v>19740</v>
      </c>
      <c r="Z1480" s="4"/>
      <c r="AB1480" s="25"/>
      <c r="AC1480" s="25"/>
      <c r="AD1480" s="25"/>
    </row>
    <row r="1481" spans="1:30" x14ac:dyDescent="0.35">
      <c r="A1481" s="15" t="s">
        <v>10288</v>
      </c>
      <c r="B1481" s="15" t="s">
        <v>3430</v>
      </c>
      <c r="D1481" s="15" t="s">
        <v>1992</v>
      </c>
      <c r="E1481" s="15" t="s">
        <v>3959</v>
      </c>
      <c r="F1481" s="15" t="s">
        <v>92</v>
      </c>
      <c r="G1481" s="5" t="s">
        <v>3820</v>
      </c>
      <c r="H1481" s="5" t="s">
        <v>10</v>
      </c>
      <c r="I1481" s="5" t="s">
        <v>72</v>
      </c>
      <c r="J1481" s="5" t="s">
        <v>6</v>
      </c>
      <c r="K1481" s="5" t="s">
        <v>6</v>
      </c>
      <c r="L1481" s="5" t="s">
        <v>12895</v>
      </c>
      <c r="M1481" s="15" t="s">
        <v>249</v>
      </c>
      <c r="N1481" s="15" t="s">
        <v>3820</v>
      </c>
      <c r="O1481" s="15" t="s">
        <v>578</v>
      </c>
      <c r="P1481" s="15" t="s">
        <v>92</v>
      </c>
      <c r="Q1481" s="15" t="s">
        <v>22807</v>
      </c>
      <c r="R1481" s="15" t="s">
        <v>20096</v>
      </c>
      <c r="S1481" s="15">
        <v>25590072</v>
      </c>
      <c r="T1481" s="15"/>
      <c r="U1481" s="15" t="s">
        <v>20097</v>
      </c>
      <c r="V1481" s="15" t="s">
        <v>7003</v>
      </c>
      <c r="W1481" s="4"/>
      <c r="X1481" s="4" t="s">
        <v>41</v>
      </c>
      <c r="Y1481" s="4" t="s">
        <v>2819</v>
      </c>
      <c r="Z1481" s="4"/>
      <c r="AB1481" s="25"/>
      <c r="AC1481" s="25"/>
      <c r="AD1481" s="25"/>
    </row>
    <row r="1482" spans="1:30" x14ac:dyDescent="0.35">
      <c r="A1482" s="15" t="s">
        <v>3512</v>
      </c>
      <c r="B1482" s="15" t="s">
        <v>3511</v>
      </c>
      <c r="D1482" s="15" t="s">
        <v>3948</v>
      </c>
      <c r="E1482" s="15" t="s">
        <v>10369</v>
      </c>
      <c r="F1482" s="15" t="s">
        <v>10370</v>
      </c>
      <c r="G1482" s="5" t="s">
        <v>3820</v>
      </c>
      <c r="H1482" s="5" t="s">
        <v>5</v>
      </c>
      <c r="I1482" s="5" t="s">
        <v>72</v>
      </c>
      <c r="J1482" s="5" t="s">
        <v>6</v>
      </c>
      <c r="K1482" s="5" t="s">
        <v>5</v>
      </c>
      <c r="L1482" s="5" t="s">
        <v>12894</v>
      </c>
      <c r="M1482" s="15" t="s">
        <v>249</v>
      </c>
      <c r="N1482" s="15" t="s">
        <v>3820</v>
      </c>
      <c r="O1482" s="15" t="s">
        <v>242</v>
      </c>
      <c r="P1482" s="15" t="s">
        <v>10370</v>
      </c>
      <c r="Q1482" s="15" t="s">
        <v>22807</v>
      </c>
      <c r="R1482" s="15" t="s">
        <v>23437</v>
      </c>
      <c r="S1482" s="15">
        <v>72984450</v>
      </c>
      <c r="T1482" s="15"/>
      <c r="U1482" s="15" t="s">
        <v>20099</v>
      </c>
      <c r="V1482" s="15" t="s">
        <v>23438</v>
      </c>
      <c r="W1482" s="4"/>
      <c r="X1482" s="4" t="s">
        <v>41</v>
      </c>
      <c r="Y1482" s="4" t="s">
        <v>10379</v>
      </c>
      <c r="Z1482" s="4"/>
      <c r="AB1482" s="25"/>
      <c r="AC1482" s="25"/>
      <c r="AD1482" s="25"/>
    </row>
    <row r="1483" spans="1:30" x14ac:dyDescent="0.35">
      <c r="A1483" s="15" t="s">
        <v>3645</v>
      </c>
      <c r="B1483" s="15" t="s">
        <v>3644</v>
      </c>
      <c r="D1483" s="15" t="s">
        <v>3961</v>
      </c>
      <c r="E1483" s="15" t="s">
        <v>3962</v>
      </c>
      <c r="F1483" s="15" t="s">
        <v>3420</v>
      </c>
      <c r="G1483" s="5" t="s">
        <v>3820</v>
      </c>
      <c r="H1483" s="5" t="s">
        <v>5</v>
      </c>
      <c r="I1483" s="5" t="s">
        <v>72</v>
      </c>
      <c r="J1483" s="5" t="s">
        <v>6</v>
      </c>
      <c r="K1483" s="5" t="s">
        <v>5</v>
      </c>
      <c r="L1483" s="5" t="s">
        <v>12894</v>
      </c>
      <c r="M1483" s="15" t="s">
        <v>249</v>
      </c>
      <c r="N1483" s="15" t="s">
        <v>3820</v>
      </c>
      <c r="O1483" s="15" t="s">
        <v>242</v>
      </c>
      <c r="P1483" s="15" t="s">
        <v>3420</v>
      </c>
      <c r="Q1483" s="15" t="s">
        <v>22807</v>
      </c>
      <c r="R1483" s="15" t="s">
        <v>23439</v>
      </c>
      <c r="S1483" s="15">
        <v>25386198</v>
      </c>
      <c r="T1483" s="15">
        <v>25386155</v>
      </c>
      <c r="U1483" s="15" t="s">
        <v>16353</v>
      </c>
      <c r="V1483" s="15" t="s">
        <v>23440</v>
      </c>
      <c r="W1483" s="4"/>
      <c r="X1483" s="4" t="s">
        <v>41</v>
      </c>
      <c r="Y1483" s="4" t="s">
        <v>2609</v>
      </c>
      <c r="Z1483" s="4"/>
      <c r="AB1483" s="25"/>
      <c r="AC1483" s="25"/>
      <c r="AD1483" s="25"/>
    </row>
    <row r="1484" spans="1:30" x14ac:dyDescent="0.35">
      <c r="A1484" s="15" t="s">
        <v>3406</v>
      </c>
      <c r="B1484" s="15" t="s">
        <v>3405</v>
      </c>
      <c r="D1484" s="15" t="s">
        <v>2379</v>
      </c>
      <c r="E1484" s="15" t="s">
        <v>3963</v>
      </c>
      <c r="F1484" s="15" t="s">
        <v>242</v>
      </c>
      <c r="G1484" s="5" t="s">
        <v>3820</v>
      </c>
      <c r="H1484" s="5" t="s">
        <v>5</v>
      </c>
      <c r="I1484" s="5" t="s">
        <v>72</v>
      </c>
      <c r="J1484" s="5" t="s">
        <v>6</v>
      </c>
      <c r="K1484" s="5" t="s">
        <v>5</v>
      </c>
      <c r="L1484" s="5" t="s">
        <v>12894</v>
      </c>
      <c r="M1484" s="15" t="s">
        <v>249</v>
      </c>
      <c r="N1484" s="15" t="s">
        <v>3820</v>
      </c>
      <c r="O1484" s="15" t="s">
        <v>242</v>
      </c>
      <c r="P1484" s="15" t="s">
        <v>242</v>
      </c>
      <c r="Q1484" s="15" t="s">
        <v>22807</v>
      </c>
      <c r="R1484" s="15" t="s">
        <v>13362</v>
      </c>
      <c r="S1484" s="15">
        <v>25388601</v>
      </c>
      <c r="T1484" s="15"/>
      <c r="U1484" s="15" t="s">
        <v>3964</v>
      </c>
      <c r="V1484" s="15" t="s">
        <v>10451</v>
      </c>
      <c r="W1484" s="4"/>
      <c r="X1484" s="4" t="s">
        <v>41</v>
      </c>
      <c r="Y1484" s="4" t="s">
        <v>3931</v>
      </c>
      <c r="Z1484" s="4"/>
      <c r="AB1484" s="25" t="s">
        <v>21118</v>
      </c>
      <c r="AC1484" s="25"/>
      <c r="AD1484" s="25"/>
    </row>
    <row r="1485" spans="1:30" x14ac:dyDescent="0.35">
      <c r="A1485" s="15" t="s">
        <v>10292</v>
      </c>
      <c r="B1485" s="15" t="s">
        <v>7347</v>
      </c>
      <c r="D1485" s="15" t="s">
        <v>3965</v>
      </c>
      <c r="E1485" s="15" t="s">
        <v>3966</v>
      </c>
      <c r="F1485" s="15" t="s">
        <v>2649</v>
      </c>
      <c r="G1485" s="5" t="s">
        <v>3820</v>
      </c>
      <c r="H1485" s="5" t="s">
        <v>5</v>
      </c>
      <c r="I1485" s="5" t="s">
        <v>72</v>
      </c>
      <c r="J1485" s="5" t="s">
        <v>6</v>
      </c>
      <c r="K1485" s="5" t="s">
        <v>5</v>
      </c>
      <c r="L1485" s="5" t="s">
        <v>12894</v>
      </c>
      <c r="M1485" s="15" t="s">
        <v>249</v>
      </c>
      <c r="N1485" s="15" t="s">
        <v>3820</v>
      </c>
      <c r="O1485" s="15" t="s">
        <v>242</v>
      </c>
      <c r="P1485" s="15" t="s">
        <v>2649</v>
      </c>
      <c r="Q1485" s="15" t="s">
        <v>22807</v>
      </c>
      <c r="R1485" s="15" t="s">
        <v>19611</v>
      </c>
      <c r="S1485" s="15">
        <v>25386463</v>
      </c>
      <c r="T1485" s="15"/>
      <c r="U1485" s="15" t="s">
        <v>16355</v>
      </c>
      <c r="V1485" s="15" t="s">
        <v>23441</v>
      </c>
      <c r="W1485" s="4"/>
      <c r="X1485" s="4" t="s">
        <v>41</v>
      </c>
      <c r="Y1485" s="4" t="s">
        <v>3961</v>
      </c>
      <c r="Z1485" s="4"/>
      <c r="AB1485" s="25"/>
      <c r="AC1485" s="25"/>
      <c r="AD1485" s="25"/>
    </row>
    <row r="1486" spans="1:30" x14ac:dyDescent="0.35">
      <c r="A1486" s="15" t="s">
        <v>3678</v>
      </c>
      <c r="B1486" s="15" t="s">
        <v>3677</v>
      </c>
      <c r="D1486" s="15" t="s">
        <v>8327</v>
      </c>
      <c r="E1486" s="15" t="s">
        <v>8325</v>
      </c>
      <c r="F1486" s="15" t="s">
        <v>8326</v>
      </c>
      <c r="G1486" s="5" t="s">
        <v>3820</v>
      </c>
      <c r="H1486" s="5" t="s">
        <v>5</v>
      </c>
      <c r="I1486" s="5" t="s">
        <v>72</v>
      </c>
      <c r="J1486" s="5" t="s">
        <v>6</v>
      </c>
      <c r="K1486" s="5" t="s">
        <v>5</v>
      </c>
      <c r="L1486" s="5" t="s">
        <v>12894</v>
      </c>
      <c r="M1486" s="15" t="s">
        <v>249</v>
      </c>
      <c r="N1486" s="15" t="s">
        <v>3820</v>
      </c>
      <c r="O1486" s="15" t="s">
        <v>242</v>
      </c>
      <c r="P1486" s="15" t="s">
        <v>8326</v>
      </c>
      <c r="Q1486" s="15" t="s">
        <v>22807</v>
      </c>
      <c r="R1486" s="15" t="s">
        <v>10460</v>
      </c>
      <c r="S1486" s="15">
        <v>87881919</v>
      </c>
      <c r="T1486" s="15"/>
      <c r="U1486" s="15" t="s">
        <v>14859</v>
      </c>
      <c r="V1486" s="15" t="s">
        <v>23442</v>
      </c>
      <c r="W1486" s="4"/>
      <c r="X1486" s="4" t="s">
        <v>41</v>
      </c>
      <c r="Y1486" s="4" t="s">
        <v>19095</v>
      </c>
      <c r="Z1486" s="4"/>
      <c r="AB1486" s="25"/>
      <c r="AC1486" s="25"/>
      <c r="AD1486" s="25"/>
    </row>
    <row r="1487" spans="1:30" x14ac:dyDescent="0.35">
      <c r="A1487" s="15" t="s">
        <v>3803</v>
      </c>
      <c r="B1487" s="15" t="s">
        <v>3802</v>
      </c>
      <c r="D1487" s="15" t="s">
        <v>3967</v>
      </c>
      <c r="E1487" s="15" t="s">
        <v>3968</v>
      </c>
      <c r="F1487" s="15" t="s">
        <v>3969</v>
      </c>
      <c r="G1487" s="5" t="s">
        <v>3820</v>
      </c>
      <c r="H1487" s="5" t="s">
        <v>6</v>
      </c>
      <c r="I1487" s="5" t="s">
        <v>72</v>
      </c>
      <c r="J1487" s="5" t="s">
        <v>6</v>
      </c>
      <c r="K1487" s="5" t="s">
        <v>17</v>
      </c>
      <c r="L1487" s="5" t="s">
        <v>12902</v>
      </c>
      <c r="M1487" s="15" t="s">
        <v>249</v>
      </c>
      <c r="N1487" s="15" t="s">
        <v>3820</v>
      </c>
      <c r="O1487" s="15" t="s">
        <v>22063</v>
      </c>
      <c r="P1487" s="15" t="s">
        <v>3969</v>
      </c>
      <c r="Q1487" s="15" t="s">
        <v>22807</v>
      </c>
      <c r="R1487" s="15" t="s">
        <v>23443</v>
      </c>
      <c r="S1487" s="15">
        <v>22200779</v>
      </c>
      <c r="T1487" s="15"/>
      <c r="U1487" s="15" t="s">
        <v>16356</v>
      </c>
      <c r="V1487" s="15" t="s">
        <v>7179</v>
      </c>
      <c r="W1487" s="4"/>
      <c r="X1487" s="4" t="s">
        <v>41</v>
      </c>
      <c r="Y1487" s="4" t="s">
        <v>3970</v>
      </c>
      <c r="Z1487" s="4"/>
      <c r="AB1487" s="25" t="s">
        <v>21118</v>
      </c>
      <c r="AC1487" s="25"/>
      <c r="AD1487" s="25"/>
    </row>
    <row r="1488" spans="1:30" x14ac:dyDescent="0.35">
      <c r="A1488" s="15" t="s">
        <v>3412</v>
      </c>
      <c r="B1488" s="15" t="s">
        <v>3411</v>
      </c>
      <c r="D1488" s="15" t="s">
        <v>3971</v>
      </c>
      <c r="E1488" s="15" t="s">
        <v>3972</v>
      </c>
      <c r="F1488" s="15" t="s">
        <v>3973</v>
      </c>
      <c r="G1488" s="5" t="s">
        <v>3820</v>
      </c>
      <c r="H1488" s="5" t="s">
        <v>6</v>
      </c>
      <c r="I1488" s="5" t="s">
        <v>72</v>
      </c>
      <c r="J1488" s="5" t="s">
        <v>6</v>
      </c>
      <c r="K1488" s="5" t="s">
        <v>10</v>
      </c>
      <c r="L1488" s="5" t="s">
        <v>12898</v>
      </c>
      <c r="M1488" s="15" t="s">
        <v>249</v>
      </c>
      <c r="N1488" s="15" t="s">
        <v>3820</v>
      </c>
      <c r="O1488" s="15" t="s">
        <v>3974</v>
      </c>
      <c r="P1488" s="15" t="s">
        <v>3973</v>
      </c>
      <c r="Q1488" s="15" t="s">
        <v>22807</v>
      </c>
      <c r="R1488" s="15" t="s">
        <v>23444</v>
      </c>
      <c r="S1488" s="15">
        <v>25548379</v>
      </c>
      <c r="T1488" s="15"/>
      <c r="U1488" s="15" t="s">
        <v>14860</v>
      </c>
      <c r="V1488" s="15" t="s">
        <v>360</v>
      </c>
      <c r="W1488" s="4"/>
      <c r="X1488" s="4" t="s">
        <v>41</v>
      </c>
      <c r="Y1488" s="4" t="s">
        <v>2757</v>
      </c>
      <c r="Z1488" s="4"/>
      <c r="AB1488" s="25"/>
      <c r="AC1488" s="25"/>
      <c r="AD1488" s="25"/>
    </row>
    <row r="1489" spans="1:30" x14ac:dyDescent="0.35">
      <c r="A1489" s="15" t="s">
        <v>3414</v>
      </c>
      <c r="B1489" s="15" t="s">
        <v>3413</v>
      </c>
      <c r="D1489" s="15" t="s">
        <v>3976</v>
      </c>
      <c r="E1489" s="15" t="s">
        <v>3977</v>
      </c>
      <c r="F1489" s="15" t="s">
        <v>1407</v>
      </c>
      <c r="G1489" s="5" t="s">
        <v>3820</v>
      </c>
      <c r="H1489" s="5" t="s">
        <v>4</v>
      </c>
      <c r="I1489" s="5" t="s">
        <v>72</v>
      </c>
      <c r="J1489" s="5" t="s">
        <v>6</v>
      </c>
      <c r="K1489" s="5" t="s">
        <v>12</v>
      </c>
      <c r="L1489" s="5" t="s">
        <v>12900</v>
      </c>
      <c r="M1489" s="15" t="s">
        <v>249</v>
      </c>
      <c r="N1489" s="15" t="s">
        <v>3820</v>
      </c>
      <c r="O1489" s="15" t="s">
        <v>3978</v>
      </c>
      <c r="P1489" s="15" t="s">
        <v>3978</v>
      </c>
      <c r="Q1489" s="15" t="s">
        <v>22807</v>
      </c>
      <c r="R1489" s="15" t="s">
        <v>3900</v>
      </c>
      <c r="S1489" s="15">
        <v>25541463</v>
      </c>
      <c r="T1489" s="15"/>
      <c r="U1489" s="15" t="s">
        <v>16357</v>
      </c>
      <c r="V1489" s="15" t="s">
        <v>10407</v>
      </c>
      <c r="W1489" s="4"/>
      <c r="X1489" s="4" t="s">
        <v>41</v>
      </c>
      <c r="Y1489" s="4" t="s">
        <v>1891</v>
      </c>
      <c r="Z1489" s="4"/>
      <c r="AB1489" s="25" t="s">
        <v>21118</v>
      </c>
      <c r="AC1489" s="25"/>
      <c r="AD1489" s="25"/>
    </row>
    <row r="1490" spans="1:30" x14ac:dyDescent="0.35">
      <c r="A1490" s="15" t="s">
        <v>3476</v>
      </c>
      <c r="B1490" s="15" t="s">
        <v>3323</v>
      </c>
      <c r="D1490" s="15" t="s">
        <v>3979</v>
      </c>
      <c r="E1490" s="15" t="s">
        <v>8315</v>
      </c>
      <c r="F1490" s="15" t="s">
        <v>3908</v>
      </c>
      <c r="G1490" s="5" t="s">
        <v>3820</v>
      </c>
      <c r="H1490" s="5" t="s">
        <v>6</v>
      </c>
      <c r="I1490" s="5" t="s">
        <v>72</v>
      </c>
      <c r="J1490" s="5" t="s">
        <v>6</v>
      </c>
      <c r="K1490" s="5" t="s">
        <v>10</v>
      </c>
      <c r="L1490" s="5" t="s">
        <v>12898</v>
      </c>
      <c r="M1490" s="15" t="s">
        <v>249</v>
      </c>
      <c r="N1490" s="15" t="s">
        <v>3820</v>
      </c>
      <c r="O1490" s="15" t="s">
        <v>3974</v>
      </c>
      <c r="P1490" s="15" t="s">
        <v>3908</v>
      </c>
      <c r="Q1490" s="15" t="s">
        <v>22807</v>
      </c>
      <c r="R1490" s="15" t="s">
        <v>19439</v>
      </c>
      <c r="S1490" s="15">
        <v>22065243</v>
      </c>
      <c r="T1490" s="15"/>
      <c r="U1490" s="15" t="s">
        <v>14862</v>
      </c>
      <c r="V1490" s="15" t="s">
        <v>10431</v>
      </c>
      <c r="W1490" s="4"/>
      <c r="X1490" s="4" t="s">
        <v>41</v>
      </c>
      <c r="Y1490" s="4" t="s">
        <v>7554</v>
      </c>
      <c r="Z1490" s="4"/>
      <c r="AB1490" s="25"/>
      <c r="AC1490" s="25"/>
      <c r="AD1490" s="25"/>
    </row>
    <row r="1491" spans="1:30" x14ac:dyDescent="0.35">
      <c r="A1491" s="15" t="s">
        <v>10296</v>
      </c>
      <c r="B1491" s="15" t="s">
        <v>3565</v>
      </c>
      <c r="D1491" s="15" t="s">
        <v>3980</v>
      </c>
      <c r="E1491" s="15" t="s">
        <v>3981</v>
      </c>
      <c r="F1491" s="15" t="s">
        <v>3974</v>
      </c>
      <c r="G1491" s="5" t="s">
        <v>3820</v>
      </c>
      <c r="H1491" s="5" t="s">
        <v>6</v>
      </c>
      <c r="I1491" s="5" t="s">
        <v>72</v>
      </c>
      <c r="J1491" s="5" t="s">
        <v>6</v>
      </c>
      <c r="K1491" s="5" t="s">
        <v>10</v>
      </c>
      <c r="L1491" s="5" t="s">
        <v>12898</v>
      </c>
      <c r="M1491" s="15" t="s">
        <v>249</v>
      </c>
      <c r="N1491" s="15" t="s">
        <v>3820</v>
      </c>
      <c r="O1491" s="15" t="s">
        <v>3974</v>
      </c>
      <c r="P1491" s="15" t="s">
        <v>1374</v>
      </c>
      <c r="Q1491" s="15" t="s">
        <v>22807</v>
      </c>
      <c r="R1491" s="15" t="s">
        <v>3975</v>
      </c>
      <c r="S1491" s="15">
        <v>25548160</v>
      </c>
      <c r="T1491" s="15"/>
      <c r="U1491" s="15" t="s">
        <v>14863</v>
      </c>
      <c r="V1491" s="15" t="s">
        <v>537</v>
      </c>
      <c r="W1491" s="4"/>
      <c r="X1491" s="4" t="s">
        <v>41</v>
      </c>
      <c r="Y1491" s="4" t="s">
        <v>1912</v>
      </c>
      <c r="Z1491" s="4"/>
      <c r="AB1491" s="25"/>
      <c r="AC1491" s="25"/>
      <c r="AD1491" s="25"/>
    </row>
    <row r="1492" spans="1:30" x14ac:dyDescent="0.35">
      <c r="A1492" s="15" t="s">
        <v>10298</v>
      </c>
      <c r="B1492" s="15" t="s">
        <v>1632</v>
      </c>
      <c r="D1492" s="15" t="s">
        <v>368</v>
      </c>
      <c r="E1492" s="15" t="s">
        <v>3982</v>
      </c>
      <c r="F1492" s="15" t="s">
        <v>3983</v>
      </c>
      <c r="G1492" s="5" t="s">
        <v>3820</v>
      </c>
      <c r="H1492" s="5" t="s">
        <v>11</v>
      </c>
      <c r="I1492" s="5" t="s">
        <v>72</v>
      </c>
      <c r="J1492" s="5" t="s">
        <v>6</v>
      </c>
      <c r="K1492" s="5" t="s">
        <v>17</v>
      </c>
      <c r="L1492" s="5" t="s">
        <v>12902</v>
      </c>
      <c r="M1492" s="15" t="s">
        <v>249</v>
      </c>
      <c r="N1492" s="15" t="s">
        <v>3820</v>
      </c>
      <c r="O1492" s="15" t="s">
        <v>22063</v>
      </c>
      <c r="P1492" s="15" t="s">
        <v>10333</v>
      </c>
      <c r="Q1492" s="15" t="s">
        <v>22807</v>
      </c>
      <c r="R1492" s="15" t="s">
        <v>22064</v>
      </c>
      <c r="S1492" s="15">
        <v>89638479</v>
      </c>
      <c r="T1492" s="15"/>
      <c r="U1492" s="15" t="s">
        <v>14864</v>
      </c>
      <c r="V1492" s="15" t="s">
        <v>14865</v>
      </c>
      <c r="W1492" s="4"/>
      <c r="X1492" s="4" t="s">
        <v>41</v>
      </c>
      <c r="Y1492" s="4" t="s">
        <v>3984</v>
      </c>
      <c r="Z1492" s="4"/>
      <c r="AB1492" s="25" t="s">
        <v>21118</v>
      </c>
      <c r="AC1492" s="25"/>
      <c r="AD1492" s="25"/>
    </row>
    <row r="1493" spans="1:30" x14ac:dyDescent="0.35">
      <c r="A1493" s="15" t="s">
        <v>3683</v>
      </c>
      <c r="B1493" s="15" t="s">
        <v>3682</v>
      </c>
      <c r="D1493" s="15" t="s">
        <v>1038</v>
      </c>
      <c r="E1493" s="15" t="s">
        <v>10456</v>
      </c>
      <c r="F1493" s="15" t="s">
        <v>10457</v>
      </c>
      <c r="G1493" s="5" t="s">
        <v>3820</v>
      </c>
      <c r="H1493" s="5" t="s">
        <v>6</v>
      </c>
      <c r="I1493" s="5" t="s">
        <v>72</v>
      </c>
      <c r="J1493" s="5" t="s">
        <v>6</v>
      </c>
      <c r="K1493" s="5" t="s">
        <v>8</v>
      </c>
      <c r="L1493" s="5" t="s">
        <v>12897</v>
      </c>
      <c r="M1493" s="15" t="s">
        <v>249</v>
      </c>
      <c r="N1493" s="15" t="s">
        <v>3820</v>
      </c>
      <c r="O1493" s="15" t="s">
        <v>3985</v>
      </c>
      <c r="P1493" s="15" t="s">
        <v>10457</v>
      </c>
      <c r="Q1493" s="15" t="s">
        <v>22807</v>
      </c>
      <c r="R1493" s="15" t="s">
        <v>19442</v>
      </c>
      <c r="S1493" s="15">
        <v>22065814</v>
      </c>
      <c r="T1493" s="15"/>
      <c r="U1493" s="15" t="s">
        <v>14866</v>
      </c>
      <c r="V1493" s="15" t="s">
        <v>22065</v>
      </c>
      <c r="W1493" s="4"/>
      <c r="X1493" s="4" t="s">
        <v>41</v>
      </c>
      <c r="Y1493" s="4" t="s">
        <v>11448</v>
      </c>
      <c r="Z1493" s="4"/>
      <c r="AB1493" s="25"/>
      <c r="AC1493" s="25"/>
      <c r="AD1493" s="25"/>
    </row>
    <row r="1494" spans="1:30" x14ac:dyDescent="0.35">
      <c r="A1494" s="15" t="s">
        <v>3497</v>
      </c>
      <c r="B1494" s="15" t="s">
        <v>2456</v>
      </c>
      <c r="D1494" s="15" t="s">
        <v>1049</v>
      </c>
      <c r="E1494" s="15" t="s">
        <v>10326</v>
      </c>
      <c r="F1494" s="15" t="s">
        <v>1879</v>
      </c>
      <c r="G1494" s="5" t="s">
        <v>3820</v>
      </c>
      <c r="H1494" s="5" t="s">
        <v>4</v>
      </c>
      <c r="I1494" s="5" t="s">
        <v>72</v>
      </c>
      <c r="J1494" s="5" t="s">
        <v>6</v>
      </c>
      <c r="K1494" s="5" t="s">
        <v>3</v>
      </c>
      <c r="L1494" s="5" t="s">
        <v>12892</v>
      </c>
      <c r="M1494" s="15" t="s">
        <v>249</v>
      </c>
      <c r="N1494" s="15" t="s">
        <v>3820</v>
      </c>
      <c r="O1494" s="15" t="s">
        <v>1651</v>
      </c>
      <c r="P1494" s="15" t="s">
        <v>1879</v>
      </c>
      <c r="Q1494" s="15" t="s">
        <v>22807</v>
      </c>
      <c r="R1494" s="15" t="s">
        <v>10327</v>
      </c>
      <c r="S1494" s="15">
        <v>86932149</v>
      </c>
      <c r="T1494" s="15">
        <v>25311896</v>
      </c>
      <c r="U1494" s="15" t="s">
        <v>14867</v>
      </c>
      <c r="V1494" s="15" t="s">
        <v>23445</v>
      </c>
      <c r="W1494" s="4"/>
      <c r="X1494" s="4" t="s">
        <v>41</v>
      </c>
      <c r="Y1494" s="4" t="s">
        <v>12037</v>
      </c>
      <c r="Z1494" s="4"/>
      <c r="AB1494" s="25"/>
      <c r="AC1494" s="25"/>
      <c r="AD1494" s="25"/>
    </row>
    <row r="1495" spans="1:30" x14ac:dyDescent="0.35">
      <c r="A1495" s="15" t="s">
        <v>3409</v>
      </c>
      <c r="B1495" s="15" t="s">
        <v>3408</v>
      </c>
      <c r="D1495" s="15" t="s">
        <v>2377</v>
      </c>
      <c r="E1495" s="15" t="s">
        <v>10417</v>
      </c>
      <c r="F1495" s="15" t="s">
        <v>230</v>
      </c>
      <c r="G1495" s="5" t="s">
        <v>3820</v>
      </c>
      <c r="H1495" s="5" t="s">
        <v>6</v>
      </c>
      <c r="I1495" s="5" t="s">
        <v>72</v>
      </c>
      <c r="J1495" s="5" t="s">
        <v>6</v>
      </c>
      <c r="K1495" s="5" t="s">
        <v>8</v>
      </c>
      <c r="L1495" s="5" t="s">
        <v>12897</v>
      </c>
      <c r="M1495" s="15" t="s">
        <v>249</v>
      </c>
      <c r="N1495" s="15" t="s">
        <v>3820</v>
      </c>
      <c r="O1495" s="15" t="s">
        <v>3985</v>
      </c>
      <c r="P1495" s="15" t="s">
        <v>230</v>
      </c>
      <c r="Q1495" s="15" t="s">
        <v>22807</v>
      </c>
      <c r="R1495" s="15" t="s">
        <v>22066</v>
      </c>
      <c r="S1495" s="15">
        <v>25312830</v>
      </c>
      <c r="T1495" s="15"/>
      <c r="U1495" s="15" t="s">
        <v>14868</v>
      </c>
      <c r="V1495" s="15" t="s">
        <v>23446</v>
      </c>
      <c r="W1495" s="4"/>
      <c r="X1495" s="4" t="s">
        <v>41</v>
      </c>
      <c r="Y1495" s="4" t="s">
        <v>7882</v>
      </c>
      <c r="Z1495" s="4"/>
      <c r="AB1495" s="25"/>
      <c r="AC1495" s="25"/>
      <c r="AD1495" s="25"/>
    </row>
    <row r="1496" spans="1:30" x14ac:dyDescent="0.35">
      <c r="A1496" s="15" t="s">
        <v>3493</v>
      </c>
      <c r="B1496" s="15" t="s">
        <v>2952</v>
      </c>
      <c r="D1496" s="15" t="s">
        <v>3986</v>
      </c>
      <c r="E1496" s="15" t="s">
        <v>8316</v>
      </c>
      <c r="F1496" s="15" t="s">
        <v>8317</v>
      </c>
      <c r="G1496" s="5" t="s">
        <v>3820</v>
      </c>
      <c r="H1496" s="5" t="s">
        <v>6</v>
      </c>
      <c r="I1496" s="5" t="s">
        <v>72</v>
      </c>
      <c r="J1496" s="5" t="s">
        <v>6</v>
      </c>
      <c r="K1496" s="5" t="s">
        <v>17</v>
      </c>
      <c r="L1496" s="5" t="s">
        <v>12902</v>
      </c>
      <c r="M1496" s="15" t="s">
        <v>249</v>
      </c>
      <c r="N1496" s="15" t="s">
        <v>3820</v>
      </c>
      <c r="O1496" s="15" t="s">
        <v>22063</v>
      </c>
      <c r="P1496" s="15" t="s">
        <v>8317</v>
      </c>
      <c r="Q1496" s="15" t="s">
        <v>22807</v>
      </c>
      <c r="R1496" s="15" t="s">
        <v>23447</v>
      </c>
      <c r="S1496" s="15">
        <v>25141113</v>
      </c>
      <c r="T1496" s="15"/>
      <c r="U1496" s="15" t="s">
        <v>14869</v>
      </c>
      <c r="V1496" s="15" t="s">
        <v>10437</v>
      </c>
      <c r="W1496" s="4"/>
      <c r="X1496" s="4" t="s">
        <v>41</v>
      </c>
      <c r="Y1496" s="4" t="s">
        <v>13598</v>
      </c>
      <c r="Z1496" s="4"/>
      <c r="AB1496" s="25"/>
      <c r="AC1496" s="25"/>
      <c r="AD1496" s="25"/>
    </row>
    <row r="1497" spans="1:30" x14ac:dyDescent="0.35">
      <c r="A1497" s="15" t="s">
        <v>3811</v>
      </c>
      <c r="B1497" s="15" t="s">
        <v>2376</v>
      </c>
      <c r="D1497" s="15" t="s">
        <v>3987</v>
      </c>
      <c r="E1497" s="15" t="s">
        <v>10344</v>
      </c>
      <c r="F1497" s="15" t="s">
        <v>2764</v>
      </c>
      <c r="G1497" s="5" t="s">
        <v>3820</v>
      </c>
      <c r="H1497" s="5" t="s">
        <v>4</v>
      </c>
      <c r="I1497" s="5" t="s">
        <v>72</v>
      </c>
      <c r="J1497" s="5" t="s">
        <v>6</v>
      </c>
      <c r="K1497" s="5" t="s">
        <v>12</v>
      </c>
      <c r="L1497" s="5" t="s">
        <v>12900</v>
      </c>
      <c r="M1497" s="15" t="s">
        <v>249</v>
      </c>
      <c r="N1497" s="15" t="s">
        <v>3820</v>
      </c>
      <c r="O1497" s="15" t="s">
        <v>3978</v>
      </c>
      <c r="P1497" s="15" t="s">
        <v>10345</v>
      </c>
      <c r="Q1497" s="15" t="s">
        <v>22807</v>
      </c>
      <c r="R1497" s="15" t="s">
        <v>23448</v>
      </c>
      <c r="S1497" s="15">
        <v>25541174</v>
      </c>
      <c r="T1497" s="15"/>
      <c r="U1497" s="15" t="s">
        <v>21350</v>
      </c>
      <c r="V1497" s="15" t="s">
        <v>2077</v>
      </c>
      <c r="W1497" s="4"/>
      <c r="X1497" s="4" t="s">
        <v>41</v>
      </c>
      <c r="Y1497" s="4" t="s">
        <v>8263</v>
      </c>
      <c r="Z1497" s="4"/>
      <c r="AB1497" s="25"/>
      <c r="AC1497" s="25"/>
      <c r="AD1497" s="25"/>
    </row>
    <row r="1498" spans="1:30" x14ac:dyDescent="0.35">
      <c r="A1498" s="15" t="s">
        <v>3804</v>
      </c>
      <c r="B1498" s="15" t="s">
        <v>2357</v>
      </c>
      <c r="D1498" s="15" t="s">
        <v>2336</v>
      </c>
      <c r="E1498" s="15" t="s">
        <v>10393</v>
      </c>
      <c r="F1498" s="15" t="s">
        <v>10394</v>
      </c>
      <c r="G1498" s="5" t="s">
        <v>3820</v>
      </c>
      <c r="H1498" s="5" t="s">
        <v>4</v>
      </c>
      <c r="I1498" s="5" t="s">
        <v>72</v>
      </c>
      <c r="J1498" s="5" t="s">
        <v>6</v>
      </c>
      <c r="K1498" s="5" t="s">
        <v>12</v>
      </c>
      <c r="L1498" s="5" t="s">
        <v>12900</v>
      </c>
      <c r="M1498" s="15" t="s">
        <v>249</v>
      </c>
      <c r="N1498" s="15" t="s">
        <v>3820</v>
      </c>
      <c r="O1498" s="15" t="s">
        <v>3978</v>
      </c>
      <c r="P1498" s="15" t="s">
        <v>10394</v>
      </c>
      <c r="Q1498" s="15" t="s">
        <v>22807</v>
      </c>
      <c r="R1498" s="15" t="s">
        <v>22067</v>
      </c>
      <c r="S1498" s="15">
        <v>60675473</v>
      </c>
      <c r="T1498" s="15"/>
      <c r="U1498" s="15" t="s">
        <v>22068</v>
      </c>
      <c r="V1498" s="15" t="s">
        <v>10395</v>
      </c>
      <c r="W1498" s="4"/>
      <c r="X1498" s="4" t="s">
        <v>41</v>
      </c>
      <c r="Y1498" s="4" t="s">
        <v>22069</v>
      </c>
      <c r="Z1498" s="4"/>
      <c r="AB1498" s="25"/>
      <c r="AC1498" s="25"/>
      <c r="AD1498" s="25"/>
    </row>
    <row r="1499" spans="1:30" x14ac:dyDescent="0.35">
      <c r="A1499" s="15" t="s">
        <v>10299</v>
      </c>
      <c r="B1499" s="15" t="s">
        <v>3423</v>
      </c>
      <c r="D1499" s="15" t="s">
        <v>1989</v>
      </c>
      <c r="E1499" s="15" t="s">
        <v>3988</v>
      </c>
      <c r="F1499" s="15" t="s">
        <v>3989</v>
      </c>
      <c r="G1499" s="5" t="s">
        <v>3820</v>
      </c>
      <c r="H1499" s="5" t="s">
        <v>6</v>
      </c>
      <c r="I1499" s="5" t="s">
        <v>72</v>
      </c>
      <c r="J1499" s="5" t="s">
        <v>6</v>
      </c>
      <c r="K1499" s="5" t="s">
        <v>10</v>
      </c>
      <c r="L1499" s="5" t="s">
        <v>12898</v>
      </c>
      <c r="M1499" s="15" t="s">
        <v>249</v>
      </c>
      <c r="N1499" s="15" t="s">
        <v>3820</v>
      </c>
      <c r="O1499" s="15" t="s">
        <v>3974</v>
      </c>
      <c r="P1499" s="15" t="s">
        <v>679</v>
      </c>
      <c r="Q1499" s="15" t="s">
        <v>22807</v>
      </c>
      <c r="R1499" s="15" t="s">
        <v>20426</v>
      </c>
      <c r="S1499" s="15">
        <v>25548360</v>
      </c>
      <c r="T1499" s="15"/>
      <c r="U1499" s="15" t="s">
        <v>14870</v>
      </c>
      <c r="V1499" s="15" t="s">
        <v>259</v>
      </c>
      <c r="W1499" s="4"/>
      <c r="X1499" s="4" t="s">
        <v>41</v>
      </c>
      <c r="Y1499" s="4" t="s">
        <v>3990</v>
      </c>
      <c r="Z1499" s="4"/>
      <c r="AB1499" s="25"/>
      <c r="AC1499" s="25"/>
      <c r="AD1499" s="25"/>
    </row>
    <row r="1500" spans="1:30" x14ac:dyDescent="0.35">
      <c r="A1500" s="15" t="s">
        <v>3613</v>
      </c>
      <c r="B1500" s="15" t="s">
        <v>7125</v>
      </c>
      <c r="D1500" s="15" t="s">
        <v>2192</v>
      </c>
      <c r="E1500" s="15" t="s">
        <v>3992</v>
      </c>
      <c r="F1500" s="15" t="s">
        <v>3993</v>
      </c>
      <c r="G1500" s="5" t="s">
        <v>3820</v>
      </c>
      <c r="H1500" s="5" t="s">
        <v>6</v>
      </c>
      <c r="I1500" s="5" t="s">
        <v>72</v>
      </c>
      <c r="J1500" s="5" t="s">
        <v>6</v>
      </c>
      <c r="K1500" s="5" t="s">
        <v>8</v>
      </c>
      <c r="L1500" s="5" t="s">
        <v>12897</v>
      </c>
      <c r="M1500" s="15" t="s">
        <v>249</v>
      </c>
      <c r="N1500" s="15" t="s">
        <v>3820</v>
      </c>
      <c r="O1500" s="15" t="s">
        <v>3985</v>
      </c>
      <c r="P1500" s="15" t="s">
        <v>3993</v>
      </c>
      <c r="Q1500" s="15" t="s">
        <v>22807</v>
      </c>
      <c r="R1500" s="15" t="s">
        <v>22059</v>
      </c>
      <c r="S1500" s="15">
        <v>25313605</v>
      </c>
      <c r="T1500" s="15">
        <v>84447146</v>
      </c>
      <c r="U1500" s="15" t="s">
        <v>14871</v>
      </c>
      <c r="V1500" s="15" t="s">
        <v>23449</v>
      </c>
      <c r="W1500" s="4"/>
      <c r="X1500" s="4" t="s">
        <v>41</v>
      </c>
      <c r="Y1500" s="4" t="s">
        <v>13363</v>
      </c>
      <c r="Z1500" s="4"/>
      <c r="AB1500" s="25" t="s">
        <v>21118</v>
      </c>
      <c r="AC1500" s="25"/>
      <c r="AD1500" s="25"/>
    </row>
    <row r="1501" spans="1:30" x14ac:dyDescent="0.35">
      <c r="A1501" s="15" t="s">
        <v>3792</v>
      </c>
      <c r="B1501" s="15" t="s">
        <v>2254</v>
      </c>
      <c r="D1501" s="15" t="s">
        <v>3994</v>
      </c>
      <c r="E1501" s="15" t="s">
        <v>3995</v>
      </c>
      <c r="F1501" s="15" t="s">
        <v>3098</v>
      </c>
      <c r="G1501" s="5" t="s">
        <v>3820</v>
      </c>
      <c r="H1501" s="5" t="s">
        <v>6</v>
      </c>
      <c r="I1501" s="5" t="s">
        <v>72</v>
      </c>
      <c r="J1501" s="5" t="s">
        <v>6</v>
      </c>
      <c r="K1501" s="5" t="s">
        <v>8</v>
      </c>
      <c r="L1501" s="5" t="s">
        <v>12897</v>
      </c>
      <c r="M1501" s="15" t="s">
        <v>249</v>
      </c>
      <c r="N1501" s="15" t="s">
        <v>3820</v>
      </c>
      <c r="O1501" s="15" t="s">
        <v>3985</v>
      </c>
      <c r="P1501" s="15" t="s">
        <v>3098</v>
      </c>
      <c r="Q1501" s="15" t="s">
        <v>22807</v>
      </c>
      <c r="R1501" s="15" t="s">
        <v>23450</v>
      </c>
      <c r="S1501" s="15">
        <v>25311976</v>
      </c>
      <c r="T1501" s="15"/>
      <c r="U1501" s="15" t="s">
        <v>14872</v>
      </c>
      <c r="V1501" s="15" t="s">
        <v>10443</v>
      </c>
      <c r="W1501" s="4"/>
      <c r="X1501" s="4" t="s">
        <v>41</v>
      </c>
      <c r="Y1501" s="4" t="s">
        <v>3996</v>
      </c>
      <c r="Z1501" s="4"/>
      <c r="AB1501" s="25"/>
      <c r="AC1501" s="25"/>
      <c r="AD1501" s="25"/>
    </row>
    <row r="1502" spans="1:30" x14ac:dyDescent="0.35">
      <c r="A1502" s="15" t="s">
        <v>3495</v>
      </c>
      <c r="B1502" s="15" t="s">
        <v>1006</v>
      </c>
      <c r="D1502" s="15" t="s">
        <v>3997</v>
      </c>
      <c r="E1502" s="15" t="s">
        <v>8321</v>
      </c>
      <c r="F1502" s="15" t="s">
        <v>948</v>
      </c>
      <c r="G1502" s="5" t="s">
        <v>3820</v>
      </c>
      <c r="H1502" s="5" t="s">
        <v>6</v>
      </c>
      <c r="I1502" s="5" t="s">
        <v>72</v>
      </c>
      <c r="J1502" s="5" t="s">
        <v>6</v>
      </c>
      <c r="K1502" s="5" t="s">
        <v>10</v>
      </c>
      <c r="L1502" s="5" t="s">
        <v>12898</v>
      </c>
      <c r="M1502" s="15" t="s">
        <v>249</v>
      </c>
      <c r="N1502" s="15" t="s">
        <v>3820</v>
      </c>
      <c r="O1502" s="15" t="s">
        <v>3974</v>
      </c>
      <c r="P1502" s="15" t="s">
        <v>948</v>
      </c>
      <c r="Q1502" s="15" t="s">
        <v>22807</v>
      </c>
      <c r="R1502" s="15" t="s">
        <v>10447</v>
      </c>
      <c r="S1502" s="15">
        <v>89906948</v>
      </c>
      <c r="T1502" s="15"/>
      <c r="U1502" s="15" t="s">
        <v>14873</v>
      </c>
      <c r="V1502" s="15" t="s">
        <v>10448</v>
      </c>
      <c r="W1502" s="4"/>
      <c r="X1502" s="4" t="s">
        <v>41</v>
      </c>
      <c r="Y1502" s="4" t="s">
        <v>13845</v>
      </c>
      <c r="Z1502" s="4"/>
      <c r="AB1502" s="25"/>
      <c r="AC1502" s="25"/>
      <c r="AD1502" s="25"/>
    </row>
    <row r="1503" spans="1:30" x14ac:dyDescent="0.35">
      <c r="A1503" s="15" t="s">
        <v>3687</v>
      </c>
      <c r="B1503" s="15" t="s">
        <v>3686</v>
      </c>
      <c r="D1503" s="15" t="s">
        <v>3999</v>
      </c>
      <c r="E1503" s="15" t="s">
        <v>4000</v>
      </c>
      <c r="F1503" s="15" t="s">
        <v>7917</v>
      </c>
      <c r="G1503" s="5" t="s">
        <v>3820</v>
      </c>
      <c r="H1503" s="5" t="s">
        <v>8</v>
      </c>
      <c r="I1503" s="5" t="s">
        <v>72</v>
      </c>
      <c r="J1503" s="5" t="s">
        <v>6</v>
      </c>
      <c r="K1503" s="5" t="s">
        <v>17</v>
      </c>
      <c r="L1503" s="5" t="s">
        <v>12902</v>
      </c>
      <c r="M1503" s="15" t="s">
        <v>249</v>
      </c>
      <c r="N1503" s="15" t="s">
        <v>3820</v>
      </c>
      <c r="O1503" s="15" t="s">
        <v>22063</v>
      </c>
      <c r="P1503" s="15" t="s">
        <v>7917</v>
      </c>
      <c r="Q1503" s="15" t="s">
        <v>22807</v>
      </c>
      <c r="R1503" s="15" t="s">
        <v>7307</v>
      </c>
      <c r="S1503" s="15">
        <v>85269109</v>
      </c>
      <c r="T1503" s="15"/>
      <c r="U1503" s="15" t="s">
        <v>16359</v>
      </c>
      <c r="V1503" s="15" t="s">
        <v>23451</v>
      </c>
      <c r="W1503" s="4"/>
      <c r="X1503" s="4" t="s">
        <v>41</v>
      </c>
      <c r="Y1503" s="4" t="s">
        <v>4001</v>
      </c>
      <c r="Z1503" s="4"/>
      <c r="AB1503" s="25"/>
      <c r="AC1503" s="25"/>
      <c r="AD1503" s="25"/>
    </row>
    <row r="1504" spans="1:30" x14ac:dyDescent="0.35">
      <c r="A1504" s="15" t="s">
        <v>3508</v>
      </c>
      <c r="B1504" s="15" t="s">
        <v>3507</v>
      </c>
      <c r="D1504" s="15" t="s">
        <v>7419</v>
      </c>
      <c r="E1504" s="15" t="s">
        <v>4002</v>
      </c>
      <c r="F1504" s="15" t="s">
        <v>550</v>
      </c>
      <c r="G1504" s="5" t="s">
        <v>3820</v>
      </c>
      <c r="H1504" s="5" t="s">
        <v>6</v>
      </c>
      <c r="I1504" s="5" t="s">
        <v>72</v>
      </c>
      <c r="J1504" s="5" t="s">
        <v>6</v>
      </c>
      <c r="K1504" s="5" t="s">
        <v>8</v>
      </c>
      <c r="L1504" s="5" t="s">
        <v>12897</v>
      </c>
      <c r="M1504" s="15" t="s">
        <v>249</v>
      </c>
      <c r="N1504" s="15" t="s">
        <v>3820</v>
      </c>
      <c r="O1504" s="15" t="s">
        <v>3985</v>
      </c>
      <c r="P1504" s="15" t="s">
        <v>3985</v>
      </c>
      <c r="Q1504" s="15" t="s">
        <v>22807</v>
      </c>
      <c r="R1504" s="15" t="s">
        <v>17781</v>
      </c>
      <c r="S1504" s="15">
        <v>25313029</v>
      </c>
      <c r="T1504" s="15"/>
      <c r="U1504" s="15" t="s">
        <v>14874</v>
      </c>
      <c r="V1504" s="15" t="s">
        <v>10454</v>
      </c>
      <c r="W1504" s="4"/>
      <c r="X1504" s="4" t="s">
        <v>41</v>
      </c>
      <c r="Y1504" s="4" t="s">
        <v>2437</v>
      </c>
      <c r="Z1504" s="4"/>
      <c r="AB1504" s="25"/>
      <c r="AC1504" s="25"/>
      <c r="AD1504" s="25"/>
    </row>
    <row r="1505" spans="1:30" x14ac:dyDescent="0.35">
      <c r="A1505" s="15" t="s">
        <v>3704</v>
      </c>
      <c r="B1505" s="15" t="s">
        <v>1280</v>
      </c>
      <c r="D1505" s="15" t="s">
        <v>4003</v>
      </c>
      <c r="E1505" s="15" t="s">
        <v>10330</v>
      </c>
      <c r="F1505" s="15" t="s">
        <v>1660</v>
      </c>
      <c r="G1505" s="5" t="s">
        <v>3820</v>
      </c>
      <c r="H1505" s="5" t="s">
        <v>6</v>
      </c>
      <c r="I1505" s="5" t="s">
        <v>72</v>
      </c>
      <c r="J1505" s="5" t="s">
        <v>6</v>
      </c>
      <c r="K1505" s="5" t="s">
        <v>8</v>
      </c>
      <c r="L1505" s="5" t="s">
        <v>12897</v>
      </c>
      <c r="M1505" s="15" t="s">
        <v>249</v>
      </c>
      <c r="N1505" s="15" t="s">
        <v>3820</v>
      </c>
      <c r="O1505" s="15" t="s">
        <v>3985</v>
      </c>
      <c r="P1505" s="15" t="s">
        <v>1086</v>
      </c>
      <c r="Q1505" s="15" t="s">
        <v>22807</v>
      </c>
      <c r="R1505" s="15" t="s">
        <v>10331</v>
      </c>
      <c r="S1505" s="15">
        <v>25310014</v>
      </c>
      <c r="T1505" s="15"/>
      <c r="U1505" s="15" t="s">
        <v>21885</v>
      </c>
      <c r="V1505" s="15" t="s">
        <v>10332</v>
      </c>
      <c r="W1505" s="4"/>
      <c r="X1505" s="4" t="s">
        <v>41</v>
      </c>
      <c r="Y1505" s="4" t="s">
        <v>7388</v>
      </c>
      <c r="Z1505" s="4"/>
      <c r="AB1505" s="25"/>
      <c r="AC1505" s="25"/>
      <c r="AD1505" s="25"/>
    </row>
    <row r="1506" spans="1:30" x14ac:dyDescent="0.35">
      <c r="A1506" s="15" t="s">
        <v>3762</v>
      </c>
      <c r="B1506" s="15" t="s">
        <v>1390</v>
      </c>
      <c r="D1506" s="15" t="s">
        <v>4004</v>
      </c>
      <c r="E1506" s="15" t="s">
        <v>4005</v>
      </c>
      <c r="F1506" s="16" t="s">
        <v>21351</v>
      </c>
      <c r="G1506" s="5" t="s">
        <v>215</v>
      </c>
      <c r="H1506" s="5" t="s">
        <v>2</v>
      </c>
      <c r="I1506" s="5" t="s">
        <v>214</v>
      </c>
      <c r="J1506" s="5" t="s">
        <v>2</v>
      </c>
      <c r="K1506" s="5" t="s">
        <v>2</v>
      </c>
      <c r="L1506" s="5" t="s">
        <v>12915</v>
      </c>
      <c r="M1506" s="15" t="s">
        <v>215</v>
      </c>
      <c r="N1506" s="15" t="s">
        <v>215</v>
      </c>
      <c r="O1506" s="15" t="s">
        <v>215</v>
      </c>
      <c r="P1506" s="15" t="s">
        <v>21351</v>
      </c>
      <c r="Q1506" s="15" t="s">
        <v>22807</v>
      </c>
      <c r="R1506" s="15" t="s">
        <v>23452</v>
      </c>
      <c r="S1506" s="15">
        <v>22634404</v>
      </c>
      <c r="T1506" s="15">
        <v>22634404</v>
      </c>
      <c r="U1506" s="15" t="s">
        <v>16360</v>
      </c>
      <c r="V1506" s="15" t="s">
        <v>4006</v>
      </c>
      <c r="W1506" s="4"/>
      <c r="X1506" s="4" t="s">
        <v>41</v>
      </c>
      <c r="Y1506" s="4" t="s">
        <v>1603</v>
      </c>
      <c r="Z1506" s="4"/>
      <c r="AB1506" s="25"/>
      <c r="AC1506" s="25"/>
      <c r="AD1506" s="25"/>
    </row>
    <row r="1507" spans="1:30" x14ac:dyDescent="0.35">
      <c r="A1507" s="15" t="s">
        <v>3795</v>
      </c>
      <c r="B1507" s="15" t="s">
        <v>2257</v>
      </c>
      <c r="D1507" s="15" t="s">
        <v>4007</v>
      </c>
      <c r="E1507" s="15" t="s">
        <v>10572</v>
      </c>
      <c r="F1507" s="15" t="s">
        <v>10573</v>
      </c>
      <c r="G1507" s="5" t="s">
        <v>215</v>
      </c>
      <c r="H1507" s="5" t="s">
        <v>2</v>
      </c>
      <c r="I1507" s="5" t="s">
        <v>214</v>
      </c>
      <c r="J1507" s="5" t="s">
        <v>2</v>
      </c>
      <c r="K1507" s="5" t="s">
        <v>2</v>
      </c>
      <c r="L1507" s="5" t="s">
        <v>12915</v>
      </c>
      <c r="M1507" s="15" t="s">
        <v>215</v>
      </c>
      <c r="N1507" s="15" t="s">
        <v>215</v>
      </c>
      <c r="O1507" s="15" t="s">
        <v>215</v>
      </c>
      <c r="P1507" s="15" t="s">
        <v>215</v>
      </c>
      <c r="Q1507" s="15" t="s">
        <v>22807</v>
      </c>
      <c r="R1507" s="15" t="s">
        <v>20106</v>
      </c>
      <c r="S1507" s="15">
        <v>22370819</v>
      </c>
      <c r="T1507" s="15">
        <v>22370819</v>
      </c>
      <c r="U1507" s="15" t="s">
        <v>16361</v>
      </c>
      <c r="V1507" s="15" t="s">
        <v>4008</v>
      </c>
      <c r="W1507" s="4"/>
      <c r="X1507" s="4"/>
      <c r="Y1507" s="4"/>
      <c r="Z1507" s="4"/>
      <c r="AB1507" s="25"/>
      <c r="AC1507" s="25"/>
      <c r="AD1507" s="25"/>
    </row>
    <row r="1508" spans="1:30" x14ac:dyDescent="0.35">
      <c r="A1508" s="15" t="s">
        <v>3689</v>
      </c>
      <c r="B1508" s="15" t="s">
        <v>1527</v>
      </c>
      <c r="D1508" s="15" t="s">
        <v>4009</v>
      </c>
      <c r="E1508" s="15" t="s">
        <v>4010</v>
      </c>
      <c r="F1508" s="15" t="s">
        <v>21353</v>
      </c>
      <c r="G1508" s="5" t="s">
        <v>215</v>
      </c>
      <c r="H1508" s="5" t="s">
        <v>2</v>
      </c>
      <c r="I1508" s="5" t="s">
        <v>214</v>
      </c>
      <c r="J1508" s="5" t="s">
        <v>2</v>
      </c>
      <c r="K1508" s="5" t="s">
        <v>2</v>
      </c>
      <c r="L1508" s="5" t="s">
        <v>12915</v>
      </c>
      <c r="M1508" s="15" t="s">
        <v>215</v>
      </c>
      <c r="N1508" s="15" t="s">
        <v>215</v>
      </c>
      <c r="O1508" s="15" t="s">
        <v>215</v>
      </c>
      <c r="P1508" s="15" t="s">
        <v>215</v>
      </c>
      <c r="Q1508" s="15" t="s">
        <v>22807</v>
      </c>
      <c r="R1508" s="15" t="s">
        <v>22375</v>
      </c>
      <c r="S1508" s="15">
        <v>22371265</v>
      </c>
      <c r="T1508" s="15">
        <v>22373261</v>
      </c>
      <c r="U1508" s="15" t="s">
        <v>14875</v>
      </c>
      <c r="V1508" s="15" t="s">
        <v>4011</v>
      </c>
      <c r="W1508" s="4"/>
      <c r="X1508" s="4" t="s">
        <v>41</v>
      </c>
      <c r="Y1508" s="4" t="s">
        <v>4012</v>
      </c>
      <c r="Z1508" s="4"/>
      <c r="AB1508" s="25"/>
      <c r="AC1508" s="25"/>
      <c r="AD1508" s="25"/>
    </row>
    <row r="1509" spans="1:30" x14ac:dyDescent="0.35">
      <c r="A1509" s="15" t="s">
        <v>10303</v>
      </c>
      <c r="B1509" s="15" t="s">
        <v>7120</v>
      </c>
      <c r="D1509" s="15" t="s">
        <v>4013</v>
      </c>
      <c r="E1509" s="15" t="s">
        <v>4014</v>
      </c>
      <c r="F1509" s="15" t="s">
        <v>15667</v>
      </c>
      <c r="G1509" s="5" t="s">
        <v>215</v>
      </c>
      <c r="H1509" s="5" t="s">
        <v>2</v>
      </c>
      <c r="I1509" s="5" t="s">
        <v>214</v>
      </c>
      <c r="J1509" s="5" t="s">
        <v>2</v>
      </c>
      <c r="K1509" s="5" t="s">
        <v>2</v>
      </c>
      <c r="L1509" s="5" t="s">
        <v>12915</v>
      </c>
      <c r="M1509" s="15" t="s">
        <v>215</v>
      </c>
      <c r="N1509" s="15" t="s">
        <v>215</v>
      </c>
      <c r="O1509" s="15" t="s">
        <v>215</v>
      </c>
      <c r="P1509" s="15" t="s">
        <v>4015</v>
      </c>
      <c r="Q1509" s="15" t="s">
        <v>22807</v>
      </c>
      <c r="R1509" s="15" t="s">
        <v>20100</v>
      </c>
      <c r="S1509" s="15">
        <v>22382207</v>
      </c>
      <c r="T1509" s="15"/>
      <c r="U1509" s="15" t="s">
        <v>16363</v>
      </c>
      <c r="V1509" s="15" t="s">
        <v>14876</v>
      </c>
      <c r="W1509" s="4"/>
      <c r="X1509" s="4" t="s">
        <v>41</v>
      </c>
      <c r="Y1509" s="4" t="s">
        <v>1618</v>
      </c>
      <c r="Z1509" s="4" t="s">
        <v>41</v>
      </c>
      <c r="AA1509" s="4" t="s">
        <v>7426</v>
      </c>
      <c r="AB1509" s="25"/>
      <c r="AC1509" s="25"/>
      <c r="AD1509" s="25"/>
    </row>
    <row r="1510" spans="1:30" x14ac:dyDescent="0.35">
      <c r="A1510" s="15" t="s">
        <v>10304</v>
      </c>
      <c r="B1510" s="15" t="s">
        <v>10305</v>
      </c>
      <c r="D1510" s="15" t="s">
        <v>4016</v>
      </c>
      <c r="E1510" s="15" t="s">
        <v>4017</v>
      </c>
      <c r="F1510" s="15" t="s">
        <v>4018</v>
      </c>
      <c r="G1510" s="5" t="s">
        <v>215</v>
      </c>
      <c r="H1510" s="5" t="s">
        <v>2</v>
      </c>
      <c r="I1510" s="5" t="s">
        <v>214</v>
      </c>
      <c r="J1510" s="5" t="s">
        <v>2</v>
      </c>
      <c r="K1510" s="5" t="s">
        <v>2</v>
      </c>
      <c r="L1510" s="5" t="s">
        <v>12915</v>
      </c>
      <c r="M1510" s="15" t="s">
        <v>215</v>
      </c>
      <c r="N1510" s="15" t="s">
        <v>215</v>
      </c>
      <c r="O1510" s="15" t="s">
        <v>215</v>
      </c>
      <c r="P1510" s="15" t="s">
        <v>3793</v>
      </c>
      <c r="Q1510" s="15" t="s">
        <v>22807</v>
      </c>
      <c r="R1510" s="15" t="s">
        <v>4045</v>
      </c>
      <c r="S1510" s="15">
        <v>22376839</v>
      </c>
      <c r="T1510" s="15">
        <v>22376741</v>
      </c>
      <c r="U1510" s="15" t="s">
        <v>14877</v>
      </c>
      <c r="V1510" s="15" t="s">
        <v>14878</v>
      </c>
      <c r="W1510" s="4"/>
      <c r="X1510" s="4" t="s">
        <v>41</v>
      </c>
      <c r="Y1510" s="4" t="s">
        <v>400</v>
      </c>
      <c r="Z1510" s="4"/>
      <c r="AB1510" s="25" t="s">
        <v>21118</v>
      </c>
      <c r="AC1510" s="25"/>
      <c r="AD1510" s="25" t="s">
        <v>21118</v>
      </c>
    </row>
    <row r="1511" spans="1:30" x14ac:dyDescent="0.35">
      <c r="A1511" s="15" t="s">
        <v>3426</v>
      </c>
      <c r="B1511" s="15" t="s">
        <v>3425</v>
      </c>
      <c r="D1511" s="15" t="s">
        <v>4019</v>
      </c>
      <c r="E1511" s="15" t="s">
        <v>10518</v>
      </c>
      <c r="F1511" s="15" t="s">
        <v>15668</v>
      </c>
      <c r="G1511" s="5" t="s">
        <v>215</v>
      </c>
      <c r="H1511" s="5" t="s">
        <v>2</v>
      </c>
      <c r="I1511" s="5" t="s">
        <v>214</v>
      </c>
      <c r="J1511" s="5" t="s">
        <v>2</v>
      </c>
      <c r="K1511" s="5" t="s">
        <v>2</v>
      </c>
      <c r="L1511" s="5" t="s">
        <v>12915</v>
      </c>
      <c r="M1511" s="15" t="s">
        <v>215</v>
      </c>
      <c r="N1511" s="15" t="s">
        <v>215</v>
      </c>
      <c r="O1511" s="15" t="s">
        <v>215</v>
      </c>
      <c r="P1511" s="15" t="s">
        <v>6619</v>
      </c>
      <c r="Q1511" s="15" t="s">
        <v>22807</v>
      </c>
      <c r="R1511" s="15" t="s">
        <v>23453</v>
      </c>
      <c r="S1511" s="15">
        <v>22370313</v>
      </c>
      <c r="T1511" s="15">
        <v>22370313</v>
      </c>
      <c r="U1511" s="15" t="s">
        <v>16364</v>
      </c>
      <c r="V1511" s="15" t="s">
        <v>10519</v>
      </c>
      <c r="W1511" s="4"/>
      <c r="X1511" s="4"/>
      <c r="Y1511" s="4"/>
      <c r="Z1511" s="4" t="s">
        <v>41</v>
      </c>
      <c r="AA1511" s="4" t="s">
        <v>8659</v>
      </c>
      <c r="AB1511" s="25"/>
      <c r="AC1511" s="25"/>
      <c r="AD1511" s="25"/>
    </row>
    <row r="1512" spans="1:30" x14ac:dyDescent="0.35">
      <c r="A1512" s="15" t="s">
        <v>6671</v>
      </c>
      <c r="B1512" s="15" t="s">
        <v>7923</v>
      </c>
      <c r="D1512" s="15" t="s">
        <v>4020</v>
      </c>
      <c r="E1512" s="15" t="s">
        <v>4021</v>
      </c>
      <c r="F1512" s="15" t="s">
        <v>4022</v>
      </c>
      <c r="G1512" s="5" t="s">
        <v>215</v>
      </c>
      <c r="H1512" s="5" t="s">
        <v>2</v>
      </c>
      <c r="I1512" s="5" t="s">
        <v>214</v>
      </c>
      <c r="J1512" s="5" t="s">
        <v>2</v>
      </c>
      <c r="K1512" s="5" t="s">
        <v>2</v>
      </c>
      <c r="L1512" s="5" t="s">
        <v>12915</v>
      </c>
      <c r="M1512" s="15" t="s">
        <v>215</v>
      </c>
      <c r="N1512" s="15" t="s">
        <v>215</v>
      </c>
      <c r="O1512" s="15" t="s">
        <v>215</v>
      </c>
      <c r="P1512" s="15" t="s">
        <v>4022</v>
      </c>
      <c r="Q1512" s="15" t="s">
        <v>22807</v>
      </c>
      <c r="R1512" s="15" t="s">
        <v>20069</v>
      </c>
      <c r="S1512" s="15">
        <v>22374503</v>
      </c>
      <c r="T1512" s="15">
        <v>22374503</v>
      </c>
      <c r="U1512" s="15" t="s">
        <v>17782</v>
      </c>
      <c r="V1512" s="15" t="s">
        <v>23454</v>
      </c>
      <c r="W1512" s="4"/>
      <c r="X1512" s="4" t="s">
        <v>41</v>
      </c>
      <c r="Y1512" s="4" t="s">
        <v>1609</v>
      </c>
      <c r="Z1512" s="4"/>
      <c r="AB1512" s="25" t="s">
        <v>21118</v>
      </c>
      <c r="AC1512" s="25"/>
      <c r="AD1512" s="25"/>
    </row>
    <row r="1513" spans="1:30" x14ac:dyDescent="0.35">
      <c r="A1513" s="15" t="s">
        <v>3705</v>
      </c>
      <c r="B1513" s="15" t="s">
        <v>1460</v>
      </c>
      <c r="D1513" s="15" t="s">
        <v>4023</v>
      </c>
      <c r="E1513" s="15" t="s">
        <v>4024</v>
      </c>
      <c r="F1513" s="15" t="s">
        <v>21354</v>
      </c>
      <c r="G1513" s="5" t="s">
        <v>215</v>
      </c>
      <c r="H1513" s="5" t="s">
        <v>3</v>
      </c>
      <c r="I1513" s="5" t="s">
        <v>214</v>
      </c>
      <c r="J1513" s="5" t="s">
        <v>2</v>
      </c>
      <c r="K1513" s="5" t="s">
        <v>4</v>
      </c>
      <c r="L1513" s="5" t="s">
        <v>12917</v>
      </c>
      <c r="M1513" s="15" t="s">
        <v>215</v>
      </c>
      <c r="N1513" s="15" t="s">
        <v>215</v>
      </c>
      <c r="O1513" s="15" t="s">
        <v>550</v>
      </c>
      <c r="P1513" s="15" t="s">
        <v>16365</v>
      </c>
      <c r="Q1513" s="15" t="s">
        <v>22807</v>
      </c>
      <c r="R1513" s="15" t="s">
        <v>19437</v>
      </c>
      <c r="S1513" s="15">
        <v>22371887</v>
      </c>
      <c r="T1513" s="15">
        <v>22371887</v>
      </c>
      <c r="U1513" s="15" t="s">
        <v>16366</v>
      </c>
      <c r="V1513" s="15" t="s">
        <v>23455</v>
      </c>
      <c r="W1513" s="4"/>
      <c r="X1513" s="4" t="s">
        <v>41</v>
      </c>
      <c r="Y1513" s="4" t="s">
        <v>1635</v>
      </c>
      <c r="Z1513" s="4" t="s">
        <v>41</v>
      </c>
      <c r="AA1513" s="4" t="s">
        <v>7016</v>
      </c>
      <c r="AB1513" s="25"/>
      <c r="AC1513" s="25" t="s">
        <v>21118</v>
      </c>
      <c r="AD1513" s="25"/>
    </row>
    <row r="1514" spans="1:30" x14ac:dyDescent="0.35">
      <c r="A1514" s="15" t="s">
        <v>3464</v>
      </c>
      <c r="B1514" s="15" t="s">
        <v>7355</v>
      </c>
      <c r="D1514" s="15" t="s">
        <v>4025</v>
      </c>
      <c r="E1514" s="15" t="s">
        <v>4026</v>
      </c>
      <c r="F1514" s="15" t="s">
        <v>4027</v>
      </c>
      <c r="G1514" s="5" t="s">
        <v>215</v>
      </c>
      <c r="H1514" s="5" t="s">
        <v>3</v>
      </c>
      <c r="I1514" s="5" t="s">
        <v>214</v>
      </c>
      <c r="J1514" s="5" t="s">
        <v>2</v>
      </c>
      <c r="K1514" s="5" t="s">
        <v>4</v>
      </c>
      <c r="L1514" s="5" t="s">
        <v>12917</v>
      </c>
      <c r="M1514" s="15" t="s">
        <v>215</v>
      </c>
      <c r="N1514" s="15" t="s">
        <v>215</v>
      </c>
      <c r="O1514" s="15" t="s">
        <v>550</v>
      </c>
      <c r="P1514" s="15" t="s">
        <v>4027</v>
      </c>
      <c r="Q1514" s="15" t="s">
        <v>22807</v>
      </c>
      <c r="R1514" s="15" t="s">
        <v>18769</v>
      </c>
      <c r="S1514" s="15">
        <v>22932307</v>
      </c>
      <c r="T1514" s="15">
        <v>22932307</v>
      </c>
      <c r="U1514" s="15" t="s">
        <v>16367</v>
      </c>
      <c r="V1514" s="15" t="s">
        <v>19443</v>
      </c>
      <c r="W1514" s="4"/>
      <c r="X1514" s="4" t="s">
        <v>41</v>
      </c>
      <c r="Y1514" s="4" t="s">
        <v>2484</v>
      </c>
      <c r="Z1514" s="4"/>
      <c r="AB1514" s="25"/>
      <c r="AC1514" s="25"/>
      <c r="AD1514" s="25"/>
    </row>
    <row r="1515" spans="1:30" x14ac:dyDescent="0.35">
      <c r="A1515" s="15" t="s">
        <v>3615</v>
      </c>
      <c r="B1515" s="15" t="s">
        <v>3614</v>
      </c>
      <c r="D1515" s="15" t="s">
        <v>4028</v>
      </c>
      <c r="E1515" s="15" t="s">
        <v>4029</v>
      </c>
      <c r="F1515" s="15" t="s">
        <v>4030</v>
      </c>
      <c r="G1515" s="5" t="s">
        <v>215</v>
      </c>
      <c r="H1515" s="5" t="s">
        <v>3</v>
      </c>
      <c r="I1515" s="5" t="s">
        <v>214</v>
      </c>
      <c r="J1515" s="5" t="s">
        <v>2</v>
      </c>
      <c r="K1515" s="5" t="s">
        <v>5</v>
      </c>
      <c r="L1515" s="5" t="s">
        <v>12918</v>
      </c>
      <c r="M1515" s="15" t="s">
        <v>215</v>
      </c>
      <c r="N1515" s="15" t="s">
        <v>215</v>
      </c>
      <c r="O1515" s="15" t="s">
        <v>4031</v>
      </c>
      <c r="P1515" s="15" t="s">
        <v>13364</v>
      </c>
      <c r="Q1515" s="15" t="s">
        <v>22807</v>
      </c>
      <c r="R1515" s="15" t="s">
        <v>23456</v>
      </c>
      <c r="S1515" s="15">
        <v>22633258</v>
      </c>
      <c r="T1515" s="15">
        <v>22633258</v>
      </c>
      <c r="U1515" s="15" t="s">
        <v>7071</v>
      </c>
      <c r="V1515" s="15" t="s">
        <v>19444</v>
      </c>
      <c r="W1515" s="4"/>
      <c r="X1515" s="4" t="s">
        <v>41</v>
      </c>
      <c r="Y1515" s="4" t="s">
        <v>2314</v>
      </c>
      <c r="Z1515" s="4"/>
      <c r="AB1515" s="25" t="s">
        <v>21118</v>
      </c>
      <c r="AC1515" s="25"/>
      <c r="AD1515" s="25"/>
    </row>
    <row r="1516" spans="1:30" x14ac:dyDescent="0.35">
      <c r="A1516" s="15" t="s">
        <v>10307</v>
      </c>
      <c r="B1516" s="15" t="s">
        <v>3647</v>
      </c>
      <c r="D1516" s="15" t="s">
        <v>2418</v>
      </c>
      <c r="E1516" s="15" t="s">
        <v>4032</v>
      </c>
      <c r="F1516" s="15" t="s">
        <v>4033</v>
      </c>
      <c r="G1516" s="5" t="s">
        <v>215</v>
      </c>
      <c r="H1516" s="5" t="s">
        <v>3</v>
      </c>
      <c r="I1516" s="5" t="s">
        <v>214</v>
      </c>
      <c r="J1516" s="5" t="s">
        <v>2</v>
      </c>
      <c r="K1516" s="5" t="s">
        <v>5</v>
      </c>
      <c r="L1516" s="5" t="s">
        <v>12918</v>
      </c>
      <c r="M1516" s="15" t="s">
        <v>215</v>
      </c>
      <c r="N1516" s="15" t="s">
        <v>215</v>
      </c>
      <c r="O1516" s="15" t="s">
        <v>4031</v>
      </c>
      <c r="P1516" s="15" t="s">
        <v>4033</v>
      </c>
      <c r="Q1516" s="15" t="s">
        <v>22807</v>
      </c>
      <c r="R1516" s="15" t="s">
        <v>21355</v>
      </c>
      <c r="S1516" s="15">
        <v>22619048</v>
      </c>
      <c r="T1516" s="15">
        <v>22619048</v>
      </c>
      <c r="U1516" s="15" t="s">
        <v>17783</v>
      </c>
      <c r="V1516" s="15" t="s">
        <v>23457</v>
      </c>
      <c r="W1516" s="4"/>
      <c r="X1516" s="4" t="s">
        <v>41</v>
      </c>
      <c r="Y1516" s="4" t="s">
        <v>4034</v>
      </c>
      <c r="Z1516" s="4"/>
      <c r="AB1516" s="25"/>
      <c r="AC1516" s="25"/>
      <c r="AD1516" s="25"/>
    </row>
    <row r="1517" spans="1:30" x14ac:dyDescent="0.35">
      <c r="A1517" s="15" t="s">
        <v>3700</v>
      </c>
      <c r="B1517" s="15" t="s">
        <v>3699</v>
      </c>
      <c r="D1517" s="15" t="s">
        <v>2414</v>
      </c>
      <c r="E1517" s="15" t="s">
        <v>4036</v>
      </c>
      <c r="F1517" s="15" t="s">
        <v>4037</v>
      </c>
      <c r="G1517" s="5" t="s">
        <v>215</v>
      </c>
      <c r="H1517" s="5" t="s">
        <v>3</v>
      </c>
      <c r="I1517" s="5" t="s">
        <v>214</v>
      </c>
      <c r="J1517" s="5" t="s">
        <v>2</v>
      </c>
      <c r="K1517" s="5" t="s">
        <v>5</v>
      </c>
      <c r="L1517" s="5" t="s">
        <v>12918</v>
      </c>
      <c r="M1517" s="15" t="s">
        <v>215</v>
      </c>
      <c r="N1517" s="15" t="s">
        <v>215</v>
      </c>
      <c r="O1517" s="15" t="s">
        <v>4031</v>
      </c>
      <c r="P1517" s="15" t="s">
        <v>4038</v>
      </c>
      <c r="Q1517" s="15" t="s">
        <v>22807</v>
      </c>
      <c r="R1517" s="15" t="s">
        <v>13596</v>
      </c>
      <c r="S1517" s="15">
        <v>22604447</v>
      </c>
      <c r="T1517" s="15">
        <v>22626786</v>
      </c>
      <c r="U1517" s="15" t="s">
        <v>16368</v>
      </c>
      <c r="V1517" s="15" t="s">
        <v>16369</v>
      </c>
      <c r="W1517" s="4"/>
      <c r="X1517" s="4" t="s">
        <v>41</v>
      </c>
      <c r="Y1517" s="4" t="s">
        <v>1658</v>
      </c>
      <c r="Z1517" s="4"/>
      <c r="AB1517" s="25"/>
      <c r="AC1517" s="25"/>
      <c r="AD1517" s="25"/>
    </row>
    <row r="1518" spans="1:30" x14ac:dyDescent="0.35">
      <c r="A1518" s="15" t="s">
        <v>3628</v>
      </c>
      <c r="B1518" s="15" t="s">
        <v>3627</v>
      </c>
      <c r="D1518" s="15" t="s">
        <v>2525</v>
      </c>
      <c r="E1518" s="15" t="s">
        <v>4039</v>
      </c>
      <c r="F1518" s="15" t="s">
        <v>4031</v>
      </c>
      <c r="G1518" s="5" t="s">
        <v>215</v>
      </c>
      <c r="H1518" s="5" t="s">
        <v>8</v>
      </c>
      <c r="I1518" s="5" t="s">
        <v>214</v>
      </c>
      <c r="J1518" s="5" t="s">
        <v>2</v>
      </c>
      <c r="K1518" s="5" t="s">
        <v>5</v>
      </c>
      <c r="L1518" s="5" t="s">
        <v>12918</v>
      </c>
      <c r="M1518" s="15" t="s">
        <v>215</v>
      </c>
      <c r="N1518" s="15" t="s">
        <v>215</v>
      </c>
      <c r="O1518" s="15" t="s">
        <v>4031</v>
      </c>
      <c r="P1518" s="15" t="s">
        <v>4040</v>
      </c>
      <c r="Q1518" s="15" t="s">
        <v>22807</v>
      </c>
      <c r="R1518" s="15" t="s">
        <v>17565</v>
      </c>
      <c r="S1518" s="15">
        <v>22390994</v>
      </c>
      <c r="T1518" s="15">
        <v>22390994</v>
      </c>
      <c r="U1518" s="15" t="s">
        <v>14879</v>
      </c>
      <c r="V1518" s="15" t="s">
        <v>259</v>
      </c>
      <c r="W1518" s="4"/>
      <c r="X1518" s="4" t="s">
        <v>41</v>
      </c>
      <c r="Y1518" s="4" t="s">
        <v>1650</v>
      </c>
      <c r="Z1518" s="4"/>
      <c r="AB1518" s="25"/>
      <c r="AC1518" s="25"/>
      <c r="AD1518" s="25"/>
    </row>
    <row r="1519" spans="1:30" x14ac:dyDescent="0.35">
      <c r="A1519" s="15" t="s">
        <v>10310</v>
      </c>
      <c r="B1519" s="15" t="s">
        <v>2395</v>
      </c>
      <c r="D1519" s="15" t="s">
        <v>2574</v>
      </c>
      <c r="E1519" s="15" t="s">
        <v>4041</v>
      </c>
      <c r="F1519" s="15" t="s">
        <v>274</v>
      </c>
      <c r="G1519" s="5" t="s">
        <v>215</v>
      </c>
      <c r="H1519" s="5" t="s">
        <v>8</v>
      </c>
      <c r="I1519" s="5" t="s">
        <v>214</v>
      </c>
      <c r="J1519" s="5" t="s">
        <v>2</v>
      </c>
      <c r="K1519" s="5" t="s">
        <v>5</v>
      </c>
      <c r="L1519" s="5" t="s">
        <v>12918</v>
      </c>
      <c r="M1519" s="15" t="s">
        <v>215</v>
      </c>
      <c r="N1519" s="15" t="s">
        <v>215</v>
      </c>
      <c r="O1519" s="15" t="s">
        <v>4031</v>
      </c>
      <c r="P1519" s="15" t="s">
        <v>274</v>
      </c>
      <c r="Q1519" s="15" t="s">
        <v>22807</v>
      </c>
      <c r="R1519" s="15" t="s">
        <v>4042</v>
      </c>
      <c r="S1519" s="15">
        <v>22932598</v>
      </c>
      <c r="T1519" s="15">
        <v>22932598</v>
      </c>
      <c r="U1519" s="15" t="s">
        <v>20102</v>
      </c>
      <c r="V1519" s="15" t="s">
        <v>23458</v>
      </c>
      <c r="W1519" s="4"/>
      <c r="X1519" s="4" t="s">
        <v>41</v>
      </c>
      <c r="Y1519" s="4" t="s">
        <v>1646</v>
      </c>
      <c r="Z1519" s="4" t="s">
        <v>41</v>
      </c>
      <c r="AA1519" s="4" t="s">
        <v>3935</v>
      </c>
      <c r="AB1519" s="25" t="s">
        <v>21118</v>
      </c>
      <c r="AC1519" s="25"/>
      <c r="AD1519" s="25"/>
    </row>
    <row r="1520" spans="1:30" x14ac:dyDescent="0.35">
      <c r="A1520" s="15" t="s">
        <v>3739</v>
      </c>
      <c r="B1520" s="15" t="s">
        <v>3634</v>
      </c>
      <c r="D1520" s="15" t="s">
        <v>2588</v>
      </c>
      <c r="E1520" s="15" t="s">
        <v>4043</v>
      </c>
      <c r="F1520" s="15" t="s">
        <v>859</v>
      </c>
      <c r="G1520" s="5" t="s">
        <v>215</v>
      </c>
      <c r="H1520" s="5" t="s">
        <v>3</v>
      </c>
      <c r="I1520" s="5" t="s">
        <v>214</v>
      </c>
      <c r="J1520" s="5" t="s">
        <v>2</v>
      </c>
      <c r="K1520" s="5" t="s">
        <v>3</v>
      </c>
      <c r="L1520" s="5" t="s">
        <v>12916</v>
      </c>
      <c r="M1520" s="15" t="s">
        <v>215</v>
      </c>
      <c r="N1520" s="15" t="s">
        <v>215</v>
      </c>
      <c r="O1520" s="15" t="s">
        <v>851</v>
      </c>
      <c r="P1520" s="15" t="s">
        <v>887</v>
      </c>
      <c r="Q1520" s="15" t="s">
        <v>22807</v>
      </c>
      <c r="R1520" s="15" t="s">
        <v>17784</v>
      </c>
      <c r="S1520" s="15">
        <v>22630819</v>
      </c>
      <c r="T1520" s="15">
        <v>22630819</v>
      </c>
      <c r="U1520" s="15" t="s">
        <v>16370</v>
      </c>
      <c r="V1520" s="15" t="s">
        <v>484</v>
      </c>
      <c r="W1520" s="4"/>
      <c r="X1520" s="4" t="s">
        <v>41</v>
      </c>
      <c r="Y1520" s="4" t="s">
        <v>1652</v>
      </c>
      <c r="Z1520" s="4"/>
      <c r="AB1520" s="25"/>
      <c r="AC1520" s="25"/>
      <c r="AD1520" s="25" t="s">
        <v>21118</v>
      </c>
    </row>
    <row r="1521" spans="1:30" x14ac:dyDescent="0.35">
      <c r="A1521" s="15" t="s">
        <v>3742</v>
      </c>
      <c r="B1521" s="15" t="s">
        <v>7457</v>
      </c>
      <c r="D1521" s="15" t="s">
        <v>2634</v>
      </c>
      <c r="E1521" s="15" t="s">
        <v>4044</v>
      </c>
      <c r="F1521" s="15" t="s">
        <v>367</v>
      </c>
      <c r="G1521" s="5" t="s">
        <v>215</v>
      </c>
      <c r="H1521" s="5" t="s">
        <v>3</v>
      </c>
      <c r="I1521" s="5" t="s">
        <v>214</v>
      </c>
      <c r="J1521" s="5" t="s">
        <v>2</v>
      </c>
      <c r="K1521" s="5" t="s">
        <v>3</v>
      </c>
      <c r="L1521" s="5" t="s">
        <v>12916</v>
      </c>
      <c r="M1521" s="15" t="s">
        <v>215</v>
      </c>
      <c r="N1521" s="15" t="s">
        <v>215</v>
      </c>
      <c r="O1521" s="15" t="s">
        <v>851</v>
      </c>
      <c r="P1521" s="15" t="s">
        <v>367</v>
      </c>
      <c r="Q1521" s="15" t="s">
        <v>22807</v>
      </c>
      <c r="R1521" s="15" t="s">
        <v>23459</v>
      </c>
      <c r="S1521" s="15">
        <v>22373751</v>
      </c>
      <c r="T1521" s="15">
        <v>22373751</v>
      </c>
      <c r="U1521" s="15" t="s">
        <v>16371</v>
      </c>
      <c r="V1521" s="15" t="s">
        <v>10596</v>
      </c>
      <c r="W1521" s="4"/>
      <c r="X1521" s="4" t="s">
        <v>41</v>
      </c>
      <c r="Y1521" s="4" t="s">
        <v>1663</v>
      </c>
      <c r="Z1521" s="4" t="s">
        <v>41</v>
      </c>
      <c r="AA1521" s="4" t="s">
        <v>8655</v>
      </c>
      <c r="AB1521" s="25"/>
      <c r="AC1521" s="25"/>
      <c r="AD1521" s="25"/>
    </row>
    <row r="1522" spans="1:30" x14ac:dyDescent="0.35">
      <c r="A1522" s="15" t="s">
        <v>3620</v>
      </c>
      <c r="B1522" s="15" t="s">
        <v>3619</v>
      </c>
      <c r="D1522" s="15" t="s">
        <v>2676</v>
      </c>
      <c r="E1522" s="15" t="s">
        <v>4046</v>
      </c>
      <c r="F1522" s="15" t="s">
        <v>2459</v>
      </c>
      <c r="G1522" s="5" t="s">
        <v>215</v>
      </c>
      <c r="H1522" s="5" t="s">
        <v>3</v>
      </c>
      <c r="I1522" s="5" t="s">
        <v>214</v>
      </c>
      <c r="J1522" s="5" t="s">
        <v>2</v>
      </c>
      <c r="K1522" s="5" t="s">
        <v>4</v>
      </c>
      <c r="L1522" s="5" t="s">
        <v>12917</v>
      </c>
      <c r="M1522" s="15" t="s">
        <v>215</v>
      </c>
      <c r="N1522" s="15" t="s">
        <v>215</v>
      </c>
      <c r="O1522" s="15" t="s">
        <v>550</v>
      </c>
      <c r="P1522" s="15" t="s">
        <v>13366</v>
      </c>
      <c r="Q1522" s="15" t="s">
        <v>22807</v>
      </c>
      <c r="R1522" s="15" t="s">
        <v>4161</v>
      </c>
      <c r="S1522" s="15">
        <v>22632806</v>
      </c>
      <c r="T1522" s="15">
        <v>22632806</v>
      </c>
      <c r="U1522" s="15" t="s">
        <v>16372</v>
      </c>
      <c r="V1522" s="15" t="s">
        <v>10525</v>
      </c>
      <c r="W1522" s="4"/>
      <c r="X1522" s="4" t="s">
        <v>41</v>
      </c>
      <c r="Y1522" s="4" t="s">
        <v>1640</v>
      </c>
      <c r="Z1522" s="4"/>
      <c r="AB1522" s="25"/>
      <c r="AC1522" s="25"/>
      <c r="AD1522" s="25"/>
    </row>
    <row r="1523" spans="1:30" x14ac:dyDescent="0.35">
      <c r="A1523" s="15" t="s">
        <v>6570</v>
      </c>
      <c r="B1523" s="15" t="s">
        <v>7431</v>
      </c>
      <c r="D1523" s="15" t="s">
        <v>2721</v>
      </c>
      <c r="E1523" s="15" t="s">
        <v>10526</v>
      </c>
      <c r="F1523" s="15" t="s">
        <v>10527</v>
      </c>
      <c r="G1523" s="5" t="s">
        <v>215</v>
      </c>
      <c r="H1523" s="5" t="s">
        <v>8</v>
      </c>
      <c r="I1523" s="5" t="s">
        <v>214</v>
      </c>
      <c r="J1523" s="5" t="s">
        <v>2</v>
      </c>
      <c r="K1523" s="5" t="s">
        <v>5</v>
      </c>
      <c r="L1523" s="5" t="s">
        <v>12918</v>
      </c>
      <c r="M1523" s="15" t="s">
        <v>215</v>
      </c>
      <c r="N1523" s="15" t="s">
        <v>215</v>
      </c>
      <c r="O1523" s="15" t="s">
        <v>4031</v>
      </c>
      <c r="P1523" s="15" t="s">
        <v>4040</v>
      </c>
      <c r="Q1523" s="15" t="s">
        <v>22807</v>
      </c>
      <c r="R1523" s="15" t="s">
        <v>15577</v>
      </c>
      <c r="S1523" s="15">
        <v>22938335</v>
      </c>
      <c r="T1523" s="15">
        <v>22937616</v>
      </c>
      <c r="U1523" s="15" t="s">
        <v>18770</v>
      </c>
      <c r="V1523" s="15" t="s">
        <v>14175</v>
      </c>
      <c r="W1523" s="4"/>
      <c r="X1523" s="4"/>
      <c r="Y1523" s="4"/>
      <c r="Z1523" s="4"/>
      <c r="AB1523" s="25"/>
      <c r="AC1523" s="25"/>
      <c r="AD1523" s="25"/>
    </row>
    <row r="1524" spans="1:30" x14ac:dyDescent="0.35">
      <c r="A1524" s="15" t="s">
        <v>10314</v>
      </c>
      <c r="B1524" s="15" t="s">
        <v>560</v>
      </c>
      <c r="D1524" s="15" t="s">
        <v>2712</v>
      </c>
      <c r="E1524" s="15" t="s">
        <v>4047</v>
      </c>
      <c r="F1524" s="15" t="s">
        <v>8346</v>
      </c>
      <c r="G1524" s="5" t="s">
        <v>215</v>
      </c>
      <c r="H1524" s="5" t="s">
        <v>3</v>
      </c>
      <c r="I1524" s="5" t="s">
        <v>214</v>
      </c>
      <c r="J1524" s="5" t="s">
        <v>2</v>
      </c>
      <c r="K1524" s="5" t="s">
        <v>3</v>
      </c>
      <c r="L1524" s="5" t="s">
        <v>12916</v>
      </c>
      <c r="M1524" s="15" t="s">
        <v>215</v>
      </c>
      <c r="N1524" s="15" t="s">
        <v>215</v>
      </c>
      <c r="O1524" s="15" t="s">
        <v>851</v>
      </c>
      <c r="P1524" s="15" t="s">
        <v>8346</v>
      </c>
      <c r="Q1524" s="15" t="s">
        <v>22807</v>
      </c>
      <c r="R1524" s="15" t="s">
        <v>4131</v>
      </c>
      <c r="S1524" s="15">
        <v>22606064</v>
      </c>
      <c r="T1524" s="15">
        <v>22629838</v>
      </c>
      <c r="U1524" s="15" t="s">
        <v>21357</v>
      </c>
      <c r="V1524" s="15" t="s">
        <v>10528</v>
      </c>
      <c r="W1524" s="4"/>
      <c r="X1524" s="4" t="s">
        <v>41</v>
      </c>
      <c r="Y1524" s="4" t="s">
        <v>1641</v>
      </c>
      <c r="Z1524" s="4" t="s">
        <v>41</v>
      </c>
      <c r="AA1524" s="4" t="s">
        <v>7017</v>
      </c>
      <c r="AB1524" s="25"/>
      <c r="AC1524" s="25"/>
      <c r="AD1524" s="25"/>
    </row>
    <row r="1525" spans="1:30" x14ac:dyDescent="0.35">
      <c r="A1525" s="15" t="s">
        <v>3799</v>
      </c>
      <c r="B1525" s="15" t="s">
        <v>2321</v>
      </c>
      <c r="D1525" s="15" t="s">
        <v>1257</v>
      </c>
      <c r="E1525" s="15" t="s">
        <v>4048</v>
      </c>
      <c r="F1525" s="15" t="s">
        <v>550</v>
      </c>
      <c r="G1525" s="5" t="s">
        <v>215</v>
      </c>
      <c r="H1525" s="5" t="s">
        <v>3</v>
      </c>
      <c r="I1525" s="5" t="s">
        <v>214</v>
      </c>
      <c r="J1525" s="5" t="s">
        <v>2</v>
      </c>
      <c r="K1525" s="5" t="s">
        <v>4</v>
      </c>
      <c r="L1525" s="5" t="s">
        <v>12917</v>
      </c>
      <c r="M1525" s="15" t="s">
        <v>215</v>
      </c>
      <c r="N1525" s="15" t="s">
        <v>215</v>
      </c>
      <c r="O1525" s="15" t="s">
        <v>550</v>
      </c>
      <c r="P1525" s="15" t="s">
        <v>550</v>
      </c>
      <c r="Q1525" s="15" t="s">
        <v>22807</v>
      </c>
      <c r="R1525" s="15" t="s">
        <v>23460</v>
      </c>
      <c r="S1525" s="15">
        <v>22377496</v>
      </c>
      <c r="T1525" s="15">
        <v>22377496</v>
      </c>
      <c r="U1525" s="15" t="s">
        <v>18771</v>
      </c>
      <c r="V1525" s="15" t="s">
        <v>23461</v>
      </c>
      <c r="W1525" s="4"/>
      <c r="X1525" s="4" t="s">
        <v>41</v>
      </c>
      <c r="Y1525" s="4" t="s">
        <v>1657</v>
      </c>
      <c r="Z1525" s="4"/>
      <c r="AB1525" s="25"/>
      <c r="AC1525" s="25"/>
      <c r="AD1525" s="25"/>
    </row>
    <row r="1526" spans="1:30" x14ac:dyDescent="0.35">
      <c r="A1526" s="15" t="s">
        <v>3478</v>
      </c>
      <c r="B1526" s="15" t="s">
        <v>3356</v>
      </c>
      <c r="D1526" s="15" t="s">
        <v>1239</v>
      </c>
      <c r="E1526" s="15" t="s">
        <v>4049</v>
      </c>
      <c r="F1526" s="15" t="s">
        <v>1086</v>
      </c>
      <c r="G1526" s="5" t="s">
        <v>215</v>
      </c>
      <c r="H1526" s="5" t="s">
        <v>4</v>
      </c>
      <c r="I1526" s="5" t="s">
        <v>214</v>
      </c>
      <c r="J1526" s="5" t="s">
        <v>5</v>
      </c>
      <c r="K1526" s="5" t="s">
        <v>7</v>
      </c>
      <c r="L1526" s="5" t="s">
        <v>12939</v>
      </c>
      <c r="M1526" s="15" t="s">
        <v>215</v>
      </c>
      <c r="N1526" s="15" t="s">
        <v>4050</v>
      </c>
      <c r="O1526" s="15" t="s">
        <v>22070</v>
      </c>
      <c r="P1526" s="15" t="s">
        <v>1086</v>
      </c>
      <c r="Q1526" s="15" t="s">
        <v>22807</v>
      </c>
      <c r="R1526" s="15" t="s">
        <v>4091</v>
      </c>
      <c r="S1526" s="15">
        <v>22697515</v>
      </c>
      <c r="T1526" s="15">
        <v>22697515</v>
      </c>
      <c r="U1526" s="15" t="s">
        <v>16373</v>
      </c>
      <c r="V1526" s="15" t="s">
        <v>10464</v>
      </c>
      <c r="W1526" s="4"/>
      <c r="X1526" s="4" t="s">
        <v>41</v>
      </c>
      <c r="Y1526" s="4" t="s">
        <v>1669</v>
      </c>
      <c r="Z1526" s="4"/>
      <c r="AB1526" s="25"/>
      <c r="AC1526" s="25"/>
      <c r="AD1526" s="25"/>
    </row>
    <row r="1527" spans="1:30" x14ac:dyDescent="0.35">
      <c r="A1527" s="15" t="s">
        <v>3494</v>
      </c>
      <c r="B1527" s="15" t="s">
        <v>2929</v>
      </c>
      <c r="D1527" s="15" t="s">
        <v>4051</v>
      </c>
      <c r="E1527" s="15" t="s">
        <v>4052</v>
      </c>
      <c r="F1527" s="15" t="s">
        <v>21358</v>
      </c>
      <c r="G1527" s="5" t="s">
        <v>215</v>
      </c>
      <c r="H1527" s="5" t="s">
        <v>4</v>
      </c>
      <c r="I1527" s="5" t="s">
        <v>214</v>
      </c>
      <c r="J1527" s="5" t="s">
        <v>5</v>
      </c>
      <c r="K1527" s="5" t="s">
        <v>5</v>
      </c>
      <c r="L1527" s="5" t="s">
        <v>12937</v>
      </c>
      <c r="M1527" s="15" t="s">
        <v>215</v>
      </c>
      <c r="N1527" s="15" t="s">
        <v>4050</v>
      </c>
      <c r="O1527" s="15" t="s">
        <v>2368</v>
      </c>
      <c r="P1527" s="15" t="s">
        <v>13113</v>
      </c>
      <c r="Q1527" s="15" t="s">
        <v>22807</v>
      </c>
      <c r="R1527" s="15" t="s">
        <v>23462</v>
      </c>
      <c r="S1527" s="15">
        <v>22697667</v>
      </c>
      <c r="T1527" s="15">
        <v>22697667</v>
      </c>
      <c r="U1527" s="15" t="s">
        <v>16374</v>
      </c>
      <c r="V1527" s="15" t="s">
        <v>4053</v>
      </c>
      <c r="W1527" s="4"/>
      <c r="X1527" s="4" t="s">
        <v>41</v>
      </c>
      <c r="Y1527" s="4" t="s">
        <v>2322</v>
      </c>
      <c r="Z1527" s="4"/>
      <c r="AB1527" s="25"/>
      <c r="AC1527" s="25"/>
      <c r="AD1527" s="25"/>
    </row>
    <row r="1528" spans="1:30" x14ac:dyDescent="0.35">
      <c r="A1528" s="15" t="s">
        <v>8298</v>
      </c>
      <c r="B1528" s="15" t="s">
        <v>913</v>
      </c>
      <c r="D1528" s="15" t="s">
        <v>1385</v>
      </c>
      <c r="E1528" s="15" t="s">
        <v>4054</v>
      </c>
      <c r="F1528" s="15" t="s">
        <v>4055</v>
      </c>
      <c r="G1528" s="5" t="s">
        <v>215</v>
      </c>
      <c r="H1528" s="5" t="s">
        <v>4</v>
      </c>
      <c r="I1528" s="5" t="s">
        <v>214</v>
      </c>
      <c r="J1528" s="5" t="s">
        <v>5</v>
      </c>
      <c r="K1528" s="5" t="s">
        <v>6</v>
      </c>
      <c r="L1528" s="5" t="s">
        <v>12938</v>
      </c>
      <c r="M1528" s="15" t="s">
        <v>215</v>
      </c>
      <c r="N1528" s="15" t="s">
        <v>4050</v>
      </c>
      <c r="O1528" s="15" t="s">
        <v>1610</v>
      </c>
      <c r="P1528" s="15" t="s">
        <v>4055</v>
      </c>
      <c r="Q1528" s="15" t="s">
        <v>22807</v>
      </c>
      <c r="R1528" s="15" t="s">
        <v>23463</v>
      </c>
      <c r="S1528" s="15">
        <v>24830314</v>
      </c>
      <c r="T1528" s="15"/>
      <c r="U1528" s="15" t="s">
        <v>16375</v>
      </c>
      <c r="V1528" s="15" t="s">
        <v>3570</v>
      </c>
      <c r="W1528" s="4"/>
      <c r="X1528" s="4" t="s">
        <v>41</v>
      </c>
      <c r="Y1528" s="4" t="s">
        <v>4056</v>
      </c>
      <c r="Z1528" s="4"/>
      <c r="AB1528" s="25" t="s">
        <v>21118</v>
      </c>
      <c r="AC1528" s="25"/>
      <c r="AD1528" s="25"/>
    </row>
    <row r="1529" spans="1:30" x14ac:dyDescent="0.35">
      <c r="A1529" s="15" t="s">
        <v>10319</v>
      </c>
      <c r="B1529" s="15" t="s">
        <v>1522</v>
      </c>
      <c r="D1529" s="15" t="s">
        <v>1464</v>
      </c>
      <c r="E1529" s="15" t="s">
        <v>4057</v>
      </c>
      <c r="F1529" s="15" t="s">
        <v>21359</v>
      </c>
      <c r="G1529" s="5" t="s">
        <v>215</v>
      </c>
      <c r="H1529" s="5" t="s">
        <v>4</v>
      </c>
      <c r="I1529" s="5" t="s">
        <v>214</v>
      </c>
      <c r="J1529" s="5" t="s">
        <v>5</v>
      </c>
      <c r="K1529" s="5" t="s">
        <v>6</v>
      </c>
      <c r="L1529" s="5" t="s">
        <v>12938</v>
      </c>
      <c r="M1529" s="15" t="s">
        <v>215</v>
      </c>
      <c r="N1529" s="15" t="s">
        <v>4050</v>
      </c>
      <c r="O1529" s="15" t="s">
        <v>1610</v>
      </c>
      <c r="P1529" s="15" t="s">
        <v>8341</v>
      </c>
      <c r="Q1529" s="15" t="s">
        <v>22807</v>
      </c>
      <c r="R1529" s="15" t="s">
        <v>23464</v>
      </c>
      <c r="S1529" s="15">
        <v>24830292</v>
      </c>
      <c r="T1529" s="15">
        <v>24830292</v>
      </c>
      <c r="U1529" s="15" t="s">
        <v>13369</v>
      </c>
      <c r="V1529" s="15" t="s">
        <v>13370</v>
      </c>
      <c r="W1529" s="4"/>
      <c r="X1529" s="4" t="s">
        <v>41</v>
      </c>
      <c r="Y1529" s="4" t="s">
        <v>2327</v>
      </c>
      <c r="Z1529" s="4"/>
      <c r="AB1529" s="25" t="s">
        <v>21118</v>
      </c>
      <c r="AC1529" s="25"/>
      <c r="AD1529" s="25"/>
    </row>
    <row r="1530" spans="1:30" x14ac:dyDescent="0.35">
      <c r="A1530" s="15" t="s">
        <v>3643</v>
      </c>
      <c r="B1530" s="15" t="s">
        <v>1375</v>
      </c>
      <c r="D1530" s="15" t="s">
        <v>1542</v>
      </c>
      <c r="E1530" s="15" t="s">
        <v>4058</v>
      </c>
      <c r="F1530" s="15" t="s">
        <v>4059</v>
      </c>
      <c r="G1530" s="5" t="s">
        <v>231</v>
      </c>
      <c r="H1530" s="5" t="s">
        <v>5</v>
      </c>
      <c r="I1530" s="5" t="s">
        <v>44</v>
      </c>
      <c r="J1530" s="5" t="s">
        <v>12</v>
      </c>
      <c r="K1530" s="5" t="s">
        <v>11</v>
      </c>
      <c r="L1530" s="5" t="s">
        <v>12831</v>
      </c>
      <c r="M1530" s="15" t="s">
        <v>91</v>
      </c>
      <c r="N1530" s="15" t="s">
        <v>231</v>
      </c>
      <c r="O1530" s="15" t="s">
        <v>2915</v>
      </c>
      <c r="P1530" s="15" t="s">
        <v>4059</v>
      </c>
      <c r="Q1530" s="15" t="s">
        <v>22807</v>
      </c>
      <c r="R1530" s="15" t="s">
        <v>23465</v>
      </c>
      <c r="S1530" s="15">
        <v>24748083</v>
      </c>
      <c r="T1530" s="15">
        <v>24748083</v>
      </c>
      <c r="U1530" s="15" t="s">
        <v>14881</v>
      </c>
      <c r="V1530" s="15" t="s">
        <v>9992</v>
      </c>
      <c r="W1530" s="4"/>
      <c r="X1530" s="4" t="s">
        <v>41</v>
      </c>
      <c r="Y1530" s="4" t="s">
        <v>1857</v>
      </c>
      <c r="Z1530" s="4"/>
      <c r="AB1530" s="25"/>
      <c r="AC1530" s="25"/>
      <c r="AD1530" s="25"/>
    </row>
    <row r="1531" spans="1:30" x14ac:dyDescent="0.35">
      <c r="A1531" s="15" t="s">
        <v>10321</v>
      </c>
      <c r="B1531" s="15" t="s">
        <v>3626</v>
      </c>
      <c r="D1531" s="15" t="s">
        <v>1561</v>
      </c>
      <c r="E1531" s="15" t="s">
        <v>4060</v>
      </c>
      <c r="F1531" s="15" t="s">
        <v>4061</v>
      </c>
      <c r="G1531" s="5" t="s">
        <v>215</v>
      </c>
      <c r="H1531" s="5" t="s">
        <v>4</v>
      </c>
      <c r="I1531" s="5" t="s">
        <v>214</v>
      </c>
      <c r="J1531" s="5" t="s">
        <v>5</v>
      </c>
      <c r="K1531" s="5" t="s">
        <v>7</v>
      </c>
      <c r="L1531" s="5" t="s">
        <v>12939</v>
      </c>
      <c r="M1531" s="15" t="s">
        <v>215</v>
      </c>
      <c r="N1531" s="15" t="s">
        <v>4050</v>
      </c>
      <c r="O1531" s="15" t="s">
        <v>22070</v>
      </c>
      <c r="P1531" s="15" t="s">
        <v>4062</v>
      </c>
      <c r="Q1531" s="15" t="s">
        <v>22807</v>
      </c>
      <c r="R1531" s="15" t="s">
        <v>22071</v>
      </c>
      <c r="S1531" s="15">
        <v>22699387</v>
      </c>
      <c r="T1531" s="15">
        <v>22699387</v>
      </c>
      <c r="U1531" s="15" t="s">
        <v>17786</v>
      </c>
      <c r="V1531" s="15" t="s">
        <v>23466</v>
      </c>
      <c r="W1531" s="4"/>
      <c r="X1531" s="4" t="s">
        <v>41</v>
      </c>
      <c r="Y1531" s="4" t="s">
        <v>1702</v>
      </c>
      <c r="Z1531" s="4"/>
      <c r="AB1531" s="25"/>
      <c r="AC1531" s="25"/>
      <c r="AD1531" s="25"/>
    </row>
    <row r="1532" spans="1:30" x14ac:dyDescent="0.35">
      <c r="A1532" s="15" t="s">
        <v>3578</v>
      </c>
      <c r="B1532" s="15" t="s">
        <v>162</v>
      </c>
      <c r="D1532" s="15" t="s">
        <v>1554</v>
      </c>
      <c r="E1532" s="15" t="s">
        <v>4064</v>
      </c>
      <c r="F1532" s="15" t="s">
        <v>4065</v>
      </c>
      <c r="G1532" s="5" t="s">
        <v>215</v>
      </c>
      <c r="H1532" s="5" t="s">
        <v>8</v>
      </c>
      <c r="I1532" s="5" t="s">
        <v>214</v>
      </c>
      <c r="J1532" s="5" t="s">
        <v>10</v>
      </c>
      <c r="K1532" s="5" t="s">
        <v>4</v>
      </c>
      <c r="L1532" s="5" t="s">
        <v>12954</v>
      </c>
      <c r="M1532" s="15" t="s">
        <v>215</v>
      </c>
      <c r="N1532" s="15" t="s">
        <v>22072</v>
      </c>
      <c r="O1532" s="15" t="s">
        <v>187</v>
      </c>
      <c r="P1532" s="15" t="s">
        <v>4065</v>
      </c>
      <c r="Q1532" s="15" t="s">
        <v>22807</v>
      </c>
      <c r="R1532" s="15" t="s">
        <v>19913</v>
      </c>
      <c r="S1532" s="15">
        <v>22655019</v>
      </c>
      <c r="T1532" s="15">
        <v>22655019</v>
      </c>
      <c r="U1532" s="15" t="s">
        <v>19445</v>
      </c>
      <c r="V1532" s="15" t="s">
        <v>8983</v>
      </c>
      <c r="W1532" s="4"/>
      <c r="X1532" s="4" t="s">
        <v>41</v>
      </c>
      <c r="Y1532" s="4" t="s">
        <v>1688</v>
      </c>
      <c r="Z1532" s="4"/>
      <c r="AB1532" s="25"/>
      <c r="AC1532" s="25"/>
      <c r="AD1532" s="25"/>
    </row>
    <row r="1533" spans="1:30" x14ac:dyDescent="0.35">
      <c r="A1533" s="15" t="s">
        <v>3744</v>
      </c>
      <c r="B1533" s="15" t="s">
        <v>2071</v>
      </c>
      <c r="D1533" s="15" t="s">
        <v>1714</v>
      </c>
      <c r="E1533" s="15" t="s">
        <v>4066</v>
      </c>
      <c r="F1533" s="15" t="s">
        <v>21360</v>
      </c>
      <c r="G1533" s="5" t="s">
        <v>215</v>
      </c>
      <c r="H1533" s="5" t="s">
        <v>4</v>
      </c>
      <c r="I1533" s="5" t="s">
        <v>214</v>
      </c>
      <c r="J1533" s="5" t="s">
        <v>5</v>
      </c>
      <c r="K1533" s="5" t="s">
        <v>5</v>
      </c>
      <c r="L1533" s="5" t="s">
        <v>12937</v>
      </c>
      <c r="M1533" s="15" t="s">
        <v>215</v>
      </c>
      <c r="N1533" s="15" t="s">
        <v>4050</v>
      </c>
      <c r="O1533" s="15" t="s">
        <v>2368</v>
      </c>
      <c r="P1533" s="15" t="s">
        <v>22073</v>
      </c>
      <c r="Q1533" s="15" t="s">
        <v>22807</v>
      </c>
      <c r="R1533" s="15" t="s">
        <v>19374</v>
      </c>
      <c r="S1533" s="15">
        <v>22697232</v>
      </c>
      <c r="T1533" s="15">
        <v>22697232</v>
      </c>
      <c r="U1533" s="15" t="s">
        <v>19446</v>
      </c>
      <c r="V1533" s="15" t="s">
        <v>477</v>
      </c>
      <c r="W1533" s="4"/>
      <c r="X1533" s="4" t="s">
        <v>41</v>
      </c>
      <c r="Y1533" s="4" t="s">
        <v>1679</v>
      </c>
      <c r="Z1533" s="4"/>
      <c r="AB1533" s="25"/>
      <c r="AC1533" s="25"/>
      <c r="AD1533" s="25"/>
    </row>
    <row r="1534" spans="1:30" x14ac:dyDescent="0.35">
      <c r="A1534" s="15" t="s">
        <v>3582</v>
      </c>
      <c r="B1534" s="15" t="s">
        <v>3581</v>
      </c>
      <c r="D1534" s="15" t="s">
        <v>1792</v>
      </c>
      <c r="E1534" s="15" t="s">
        <v>4067</v>
      </c>
      <c r="F1534" s="15" t="s">
        <v>15669</v>
      </c>
      <c r="G1534" s="5" t="s">
        <v>215</v>
      </c>
      <c r="H1534" s="5" t="s">
        <v>4</v>
      </c>
      <c r="I1534" s="5" t="s">
        <v>214</v>
      </c>
      <c r="J1534" s="5" t="s">
        <v>5</v>
      </c>
      <c r="K1534" s="5" t="s">
        <v>4</v>
      </c>
      <c r="L1534" s="5" t="s">
        <v>12936</v>
      </c>
      <c r="M1534" s="15" t="s">
        <v>215</v>
      </c>
      <c r="N1534" s="15" t="s">
        <v>4050</v>
      </c>
      <c r="O1534" s="15" t="s">
        <v>179</v>
      </c>
      <c r="P1534" s="15" t="s">
        <v>179</v>
      </c>
      <c r="Q1534" s="15" t="s">
        <v>22807</v>
      </c>
      <c r="R1534" s="15" t="s">
        <v>22074</v>
      </c>
      <c r="S1534" s="15">
        <v>22655325</v>
      </c>
      <c r="T1534" s="15">
        <v>22655325</v>
      </c>
      <c r="U1534" s="15" t="s">
        <v>16376</v>
      </c>
      <c r="V1534" s="15" t="s">
        <v>222</v>
      </c>
      <c r="W1534" s="4"/>
      <c r="X1534" s="4" t="s">
        <v>41</v>
      </c>
      <c r="Y1534" s="4" t="s">
        <v>1689</v>
      </c>
      <c r="Z1534" s="4" t="s">
        <v>41</v>
      </c>
      <c r="AA1534" s="4" t="s">
        <v>7024</v>
      </c>
      <c r="AB1534" s="25"/>
      <c r="AC1534" s="25"/>
      <c r="AD1534" s="25"/>
    </row>
    <row r="1535" spans="1:30" x14ac:dyDescent="0.35">
      <c r="A1535" s="15" t="s">
        <v>3623</v>
      </c>
      <c r="B1535" s="15" t="s">
        <v>1243</v>
      </c>
      <c r="D1535" s="15" t="s">
        <v>7358</v>
      </c>
      <c r="E1535" s="15" t="s">
        <v>4068</v>
      </c>
      <c r="F1535" s="15" t="s">
        <v>22075</v>
      </c>
      <c r="G1535" s="5" t="s">
        <v>215</v>
      </c>
      <c r="H1535" s="5" t="s">
        <v>8</v>
      </c>
      <c r="I1535" s="5" t="s">
        <v>214</v>
      </c>
      <c r="J1535" s="5" t="s">
        <v>10</v>
      </c>
      <c r="K1535" s="5" t="s">
        <v>3</v>
      </c>
      <c r="L1535" s="5" t="s">
        <v>12953</v>
      </c>
      <c r="M1535" s="15" t="s">
        <v>215</v>
      </c>
      <c r="N1535" s="15" t="s">
        <v>22072</v>
      </c>
      <c r="O1535" s="15" t="s">
        <v>4069</v>
      </c>
      <c r="P1535" s="15" t="s">
        <v>1417</v>
      </c>
      <c r="Q1535" s="15" t="s">
        <v>22807</v>
      </c>
      <c r="R1535" s="15" t="s">
        <v>7047</v>
      </c>
      <c r="S1535" s="15">
        <v>22655100</v>
      </c>
      <c r="T1535" s="15">
        <v>22655100</v>
      </c>
      <c r="U1535" s="15" t="s">
        <v>17787</v>
      </c>
      <c r="V1535" s="15" t="s">
        <v>3684</v>
      </c>
      <c r="W1535" s="4"/>
      <c r="X1535" s="4" t="s">
        <v>41</v>
      </c>
      <c r="Y1535" s="4" t="s">
        <v>1673</v>
      </c>
      <c r="Z1535" s="4"/>
      <c r="AB1535" s="25"/>
      <c r="AC1535" s="25"/>
      <c r="AD1535" s="25"/>
    </row>
    <row r="1536" spans="1:30" x14ac:dyDescent="0.35">
      <c r="A1536" s="15" t="s">
        <v>6467</v>
      </c>
      <c r="B1536" s="15" t="s">
        <v>7392</v>
      </c>
      <c r="D1536" s="15" t="s">
        <v>1851</v>
      </c>
      <c r="E1536" s="15" t="s">
        <v>4070</v>
      </c>
      <c r="F1536" s="15" t="s">
        <v>2368</v>
      </c>
      <c r="G1536" s="5" t="s">
        <v>215</v>
      </c>
      <c r="H1536" s="5" t="s">
        <v>4</v>
      </c>
      <c r="I1536" s="5" t="s">
        <v>214</v>
      </c>
      <c r="J1536" s="5" t="s">
        <v>5</v>
      </c>
      <c r="K1536" s="5" t="s">
        <v>5</v>
      </c>
      <c r="L1536" s="5" t="s">
        <v>12937</v>
      </c>
      <c r="M1536" s="15" t="s">
        <v>215</v>
      </c>
      <c r="N1536" s="15" t="s">
        <v>4050</v>
      </c>
      <c r="O1536" s="15" t="s">
        <v>2368</v>
      </c>
      <c r="P1536" s="15" t="s">
        <v>10998</v>
      </c>
      <c r="Q1536" s="15" t="s">
        <v>22807</v>
      </c>
      <c r="R1536" s="15" t="s">
        <v>18772</v>
      </c>
      <c r="S1536" s="15">
        <v>22696531</v>
      </c>
      <c r="T1536" s="15">
        <v>22696531</v>
      </c>
      <c r="U1536" s="15" t="s">
        <v>18773</v>
      </c>
      <c r="V1536" s="15" t="s">
        <v>10542</v>
      </c>
      <c r="W1536" s="4"/>
      <c r="X1536" s="4" t="s">
        <v>41</v>
      </c>
      <c r="Y1536" s="4" t="s">
        <v>1683</v>
      </c>
      <c r="Z1536" s="4"/>
      <c r="AB1536" s="25"/>
      <c r="AC1536" s="25"/>
      <c r="AD1536" s="25"/>
    </row>
    <row r="1537" spans="1:30" x14ac:dyDescent="0.35">
      <c r="A1537" s="15" t="s">
        <v>10326</v>
      </c>
      <c r="B1537" s="15" t="s">
        <v>1049</v>
      </c>
      <c r="D1537" s="15" t="s">
        <v>1856</v>
      </c>
      <c r="E1537" s="15" t="s">
        <v>4071</v>
      </c>
      <c r="F1537" s="15" t="s">
        <v>4072</v>
      </c>
      <c r="G1537" s="5" t="s">
        <v>215</v>
      </c>
      <c r="H1537" s="5" t="s">
        <v>8</v>
      </c>
      <c r="I1537" s="5" t="s">
        <v>214</v>
      </c>
      <c r="J1537" s="5" t="s">
        <v>8</v>
      </c>
      <c r="K1537" s="5" t="s">
        <v>3</v>
      </c>
      <c r="L1537" s="5" t="s">
        <v>12950</v>
      </c>
      <c r="M1537" s="15" t="s">
        <v>215</v>
      </c>
      <c r="N1537" s="15" t="s">
        <v>4073</v>
      </c>
      <c r="O1537" s="15" t="s">
        <v>22795</v>
      </c>
      <c r="P1537" s="15" t="s">
        <v>1362</v>
      </c>
      <c r="Q1537" s="15" t="s">
        <v>22807</v>
      </c>
      <c r="R1537" s="15" t="s">
        <v>23467</v>
      </c>
      <c r="S1537" s="15">
        <v>22396667</v>
      </c>
      <c r="T1537" s="15">
        <v>22396667</v>
      </c>
      <c r="U1537" s="15" t="s">
        <v>17788</v>
      </c>
      <c r="V1537" s="15" t="s">
        <v>20105</v>
      </c>
      <c r="W1537" s="4"/>
      <c r="X1537" s="4" t="s">
        <v>41</v>
      </c>
      <c r="Y1537" s="4" t="s">
        <v>1684</v>
      </c>
      <c r="Z1537" s="4" t="s">
        <v>41</v>
      </c>
      <c r="AA1537" s="4" t="s">
        <v>13188</v>
      </c>
      <c r="AB1537" s="25"/>
      <c r="AC1537" s="25"/>
      <c r="AD1537" s="25"/>
    </row>
    <row r="1538" spans="1:30" x14ac:dyDescent="0.35">
      <c r="A1538" s="15" t="s">
        <v>3862</v>
      </c>
      <c r="B1538" s="15" t="s">
        <v>7661</v>
      </c>
      <c r="D1538" s="15" t="s">
        <v>1909</v>
      </c>
      <c r="E1538" s="15" t="s">
        <v>4074</v>
      </c>
      <c r="F1538" s="15" t="s">
        <v>21361</v>
      </c>
      <c r="G1538" s="5" t="s">
        <v>215</v>
      </c>
      <c r="H1538" s="5" t="s">
        <v>8</v>
      </c>
      <c r="I1538" s="5" t="s">
        <v>214</v>
      </c>
      <c r="J1538" s="5" t="s">
        <v>8</v>
      </c>
      <c r="K1538" s="5" t="s">
        <v>4</v>
      </c>
      <c r="L1538" s="5" t="s">
        <v>12951</v>
      </c>
      <c r="M1538" s="15" t="s">
        <v>215</v>
      </c>
      <c r="N1538" s="15" t="s">
        <v>4073</v>
      </c>
      <c r="O1538" s="15" t="s">
        <v>4075</v>
      </c>
      <c r="P1538" s="15" t="s">
        <v>3641</v>
      </c>
      <c r="Q1538" s="15" t="s">
        <v>22807</v>
      </c>
      <c r="R1538" s="15" t="s">
        <v>22076</v>
      </c>
      <c r="S1538" s="15">
        <v>22938322</v>
      </c>
      <c r="T1538" s="15">
        <v>22395183</v>
      </c>
      <c r="U1538" s="15" t="s">
        <v>16377</v>
      </c>
      <c r="V1538" s="15" t="s">
        <v>23468</v>
      </c>
      <c r="W1538" s="4"/>
      <c r="X1538" s="4" t="s">
        <v>41</v>
      </c>
      <c r="Y1538" s="4" t="s">
        <v>1671</v>
      </c>
      <c r="Z1538" s="4"/>
      <c r="AB1538" s="25"/>
      <c r="AC1538" s="25"/>
      <c r="AD1538" s="25"/>
    </row>
    <row r="1539" spans="1:30" x14ac:dyDescent="0.35">
      <c r="A1539" s="15" t="s">
        <v>8299</v>
      </c>
      <c r="B1539" s="15" t="s">
        <v>2722</v>
      </c>
      <c r="D1539" s="18" t="s">
        <v>1918</v>
      </c>
      <c r="E1539" s="18" t="s">
        <v>4076</v>
      </c>
      <c r="F1539" s="19" t="s">
        <v>22077</v>
      </c>
      <c r="G1539" s="5" t="s">
        <v>215</v>
      </c>
      <c r="H1539" s="5" t="s">
        <v>4</v>
      </c>
      <c r="I1539" s="5" t="s">
        <v>214</v>
      </c>
      <c r="J1539" s="5" t="s">
        <v>5</v>
      </c>
      <c r="K1539" s="5" t="s">
        <v>6</v>
      </c>
      <c r="L1539" s="5" t="s">
        <v>12938</v>
      </c>
      <c r="M1539" s="19" t="s">
        <v>215</v>
      </c>
      <c r="N1539" s="19" t="s">
        <v>4050</v>
      </c>
      <c r="O1539" s="19" t="s">
        <v>1610</v>
      </c>
      <c r="P1539" s="19" t="s">
        <v>1410</v>
      </c>
      <c r="Q1539" s="19" t="s">
        <v>22807</v>
      </c>
      <c r="R1539" s="19" t="s">
        <v>23469</v>
      </c>
      <c r="S1539" s="19">
        <v>24830095</v>
      </c>
      <c r="T1539" s="19">
        <v>24830095</v>
      </c>
      <c r="U1539" s="19" t="s">
        <v>16378</v>
      </c>
      <c r="V1539" s="19" t="s">
        <v>1064</v>
      </c>
      <c r="W1539" s="4"/>
      <c r="X1539" s="4" t="s">
        <v>41</v>
      </c>
      <c r="Y1539" s="4" t="s">
        <v>1680</v>
      </c>
      <c r="Z1539" s="4" t="s">
        <v>41</v>
      </c>
      <c r="AA1539" s="4" t="s">
        <v>399</v>
      </c>
      <c r="AB1539" s="26"/>
      <c r="AC1539" s="26"/>
      <c r="AD1539" s="26"/>
    </row>
    <row r="1540" spans="1:30" x14ac:dyDescent="0.35">
      <c r="A1540" s="15" t="s">
        <v>3923</v>
      </c>
      <c r="B1540" s="15" t="s">
        <v>2743</v>
      </c>
      <c r="D1540" s="15" t="s">
        <v>1274</v>
      </c>
      <c r="E1540" s="15" t="s">
        <v>4077</v>
      </c>
      <c r="F1540" s="15" t="s">
        <v>21362</v>
      </c>
      <c r="G1540" s="5" t="s">
        <v>215</v>
      </c>
      <c r="H1540" s="5" t="s">
        <v>4</v>
      </c>
      <c r="I1540" s="5" t="s">
        <v>214</v>
      </c>
      <c r="J1540" s="5" t="s">
        <v>5</v>
      </c>
      <c r="K1540" s="5" t="s">
        <v>3</v>
      </c>
      <c r="L1540" s="5" t="s">
        <v>12935</v>
      </c>
      <c r="M1540" s="15" t="s">
        <v>215</v>
      </c>
      <c r="N1540" s="15" t="s">
        <v>4050</v>
      </c>
      <c r="O1540" s="15" t="s">
        <v>688</v>
      </c>
      <c r="P1540" s="15" t="s">
        <v>688</v>
      </c>
      <c r="Q1540" s="15" t="s">
        <v>22807</v>
      </c>
      <c r="R1540" s="15" t="s">
        <v>22078</v>
      </c>
      <c r="S1540" s="15">
        <v>22699006</v>
      </c>
      <c r="T1540" s="15">
        <v>22699006</v>
      </c>
      <c r="U1540" s="15" t="s">
        <v>16379</v>
      </c>
      <c r="V1540" s="15" t="s">
        <v>10586</v>
      </c>
      <c r="W1540" s="4"/>
      <c r="X1540" s="4" t="s">
        <v>41</v>
      </c>
      <c r="Y1540" s="4" t="s">
        <v>1697</v>
      </c>
      <c r="Z1540" s="4"/>
      <c r="AB1540" s="25" t="s">
        <v>21118</v>
      </c>
      <c r="AC1540" s="25"/>
      <c r="AD1540" s="25"/>
    </row>
    <row r="1541" spans="1:30" x14ac:dyDescent="0.35">
      <c r="A1541" s="15" t="s">
        <v>10330</v>
      </c>
      <c r="B1541" s="15" t="s">
        <v>4003</v>
      </c>
      <c r="D1541" s="15" t="s">
        <v>8704</v>
      </c>
      <c r="E1541" s="15" t="s">
        <v>10577</v>
      </c>
      <c r="F1541" s="15" t="s">
        <v>8989</v>
      </c>
      <c r="G1541" s="5" t="s">
        <v>215</v>
      </c>
      <c r="H1541" s="5" t="s">
        <v>8</v>
      </c>
      <c r="I1541" s="5" t="s">
        <v>214</v>
      </c>
      <c r="J1541" s="5" t="s">
        <v>8</v>
      </c>
      <c r="K1541" s="5" t="s">
        <v>2</v>
      </c>
      <c r="L1541" s="5" t="s">
        <v>12949</v>
      </c>
      <c r="M1541" s="15" t="s">
        <v>215</v>
      </c>
      <c r="N1541" s="15" t="s">
        <v>4073</v>
      </c>
      <c r="O1541" s="15" t="s">
        <v>257</v>
      </c>
      <c r="P1541" s="15" t="s">
        <v>257</v>
      </c>
      <c r="Q1541" s="15" t="s">
        <v>22807</v>
      </c>
      <c r="R1541" s="15" t="s">
        <v>22079</v>
      </c>
      <c r="S1541" s="15">
        <v>22390925</v>
      </c>
      <c r="T1541" s="15">
        <v>22390925</v>
      </c>
      <c r="U1541" s="15" t="s">
        <v>17789</v>
      </c>
      <c r="V1541" s="15" t="s">
        <v>23470</v>
      </c>
      <c r="W1541" s="4"/>
      <c r="X1541" s="4"/>
      <c r="Y1541" s="4"/>
      <c r="Z1541" s="4" t="s">
        <v>41</v>
      </c>
      <c r="AA1541" s="4" t="s">
        <v>392</v>
      </c>
      <c r="AB1541" s="25" t="s">
        <v>21118</v>
      </c>
      <c r="AC1541" s="25"/>
      <c r="AD1541" s="25"/>
    </row>
    <row r="1542" spans="1:30" x14ac:dyDescent="0.35">
      <c r="A1542" s="15" t="s">
        <v>3966</v>
      </c>
      <c r="B1542" s="15" t="s">
        <v>3965</v>
      </c>
      <c r="D1542" s="15" t="s">
        <v>349</v>
      </c>
      <c r="E1542" s="15" t="s">
        <v>10580</v>
      </c>
      <c r="F1542" s="15" t="s">
        <v>21363</v>
      </c>
      <c r="G1542" s="5" t="s">
        <v>215</v>
      </c>
      <c r="H1542" s="5" t="s">
        <v>8</v>
      </c>
      <c r="I1542" s="5" t="s">
        <v>214</v>
      </c>
      <c r="J1542" s="5" t="s">
        <v>10</v>
      </c>
      <c r="K1542" s="5" t="s">
        <v>2</v>
      </c>
      <c r="L1542" s="5" t="s">
        <v>12952</v>
      </c>
      <c r="M1542" s="15" t="s">
        <v>215</v>
      </c>
      <c r="N1542" s="15" t="s">
        <v>22072</v>
      </c>
      <c r="O1542" s="15" t="s">
        <v>3098</v>
      </c>
      <c r="P1542" s="15" t="s">
        <v>3098</v>
      </c>
      <c r="Q1542" s="15" t="s">
        <v>22807</v>
      </c>
      <c r="R1542" s="15" t="s">
        <v>20110</v>
      </c>
      <c r="S1542" s="15">
        <v>22651653</v>
      </c>
      <c r="T1542" s="15"/>
      <c r="U1542" s="15" t="s">
        <v>19447</v>
      </c>
      <c r="V1542" s="15" t="s">
        <v>23471</v>
      </c>
      <c r="W1542" s="4"/>
      <c r="X1542" s="4"/>
      <c r="Y1542" s="4"/>
      <c r="Z1542" s="4"/>
      <c r="AB1542" s="25" t="s">
        <v>21118</v>
      </c>
      <c r="AC1542" s="25"/>
      <c r="AD1542" s="25"/>
    </row>
    <row r="1543" spans="1:30" x14ac:dyDescent="0.35">
      <c r="A1543" s="15" t="s">
        <v>3946</v>
      </c>
      <c r="B1543" s="15" t="s">
        <v>3945</v>
      </c>
      <c r="D1543" s="15" t="s">
        <v>8701</v>
      </c>
      <c r="E1543" s="15" t="s">
        <v>10584</v>
      </c>
      <c r="F1543" s="15" t="s">
        <v>15670</v>
      </c>
      <c r="G1543" s="5" t="s">
        <v>215</v>
      </c>
      <c r="H1543" s="5" t="s">
        <v>4</v>
      </c>
      <c r="I1543" s="5" t="s">
        <v>214</v>
      </c>
      <c r="J1543" s="5" t="s">
        <v>5</v>
      </c>
      <c r="K1543" s="5" t="s">
        <v>2</v>
      </c>
      <c r="L1543" s="5" t="s">
        <v>12934</v>
      </c>
      <c r="M1543" s="15" t="s">
        <v>215</v>
      </c>
      <c r="N1543" s="15" t="s">
        <v>4050</v>
      </c>
      <c r="O1543" s="15" t="s">
        <v>4050</v>
      </c>
      <c r="P1543" s="15" t="s">
        <v>4050</v>
      </c>
      <c r="Q1543" s="15" t="s">
        <v>22807</v>
      </c>
      <c r="R1543" s="15" t="s">
        <v>20103</v>
      </c>
      <c r="S1543" s="15">
        <v>22699022</v>
      </c>
      <c r="T1543" s="15">
        <v>22699022</v>
      </c>
      <c r="U1543" s="15" t="s">
        <v>16380</v>
      </c>
      <c r="V1543" s="15" t="s">
        <v>23472</v>
      </c>
      <c r="W1543" s="4"/>
      <c r="X1543" s="4"/>
      <c r="Y1543" s="4"/>
      <c r="Z1543" s="4" t="s">
        <v>41</v>
      </c>
      <c r="AA1543" s="4" t="s">
        <v>407</v>
      </c>
      <c r="AB1543" s="25" t="s">
        <v>21118</v>
      </c>
      <c r="AC1543" s="25"/>
      <c r="AD1543" s="25"/>
    </row>
    <row r="1544" spans="1:30" x14ac:dyDescent="0.35">
      <c r="A1544" s="15" t="s">
        <v>14485</v>
      </c>
      <c r="B1544" s="15" t="s">
        <v>13221</v>
      </c>
      <c r="D1544" s="15" t="s">
        <v>7874</v>
      </c>
      <c r="E1544" s="15" t="s">
        <v>4078</v>
      </c>
      <c r="F1544" s="15" t="s">
        <v>165</v>
      </c>
      <c r="G1544" s="5" t="s">
        <v>231</v>
      </c>
      <c r="H1544" s="5" t="s">
        <v>232</v>
      </c>
      <c r="I1544" s="5" t="s">
        <v>44</v>
      </c>
      <c r="J1544" s="5" t="s">
        <v>12</v>
      </c>
      <c r="K1544" s="5" t="s">
        <v>2</v>
      </c>
      <c r="L1544" s="5" t="s">
        <v>12823</v>
      </c>
      <c r="M1544" s="15" t="s">
        <v>91</v>
      </c>
      <c r="N1544" s="15" t="s">
        <v>231</v>
      </c>
      <c r="O1544" s="15" t="s">
        <v>2857</v>
      </c>
      <c r="P1544" s="15" t="s">
        <v>165</v>
      </c>
      <c r="Q1544" s="15" t="s">
        <v>22807</v>
      </c>
      <c r="R1544" s="15" t="s">
        <v>21364</v>
      </c>
      <c r="S1544" s="15">
        <v>24610067</v>
      </c>
      <c r="T1544" s="15">
        <v>24610067</v>
      </c>
      <c r="U1544" s="15" t="s">
        <v>17790</v>
      </c>
      <c r="V1544" s="15" t="s">
        <v>477</v>
      </c>
      <c r="W1544" s="4"/>
      <c r="X1544" s="4" t="s">
        <v>41</v>
      </c>
      <c r="Y1544" s="4" t="s">
        <v>4079</v>
      </c>
      <c r="Z1544" s="4"/>
      <c r="AB1544" s="25"/>
      <c r="AC1544" s="25"/>
      <c r="AD1544" s="25"/>
    </row>
    <row r="1545" spans="1:30" x14ac:dyDescent="0.35">
      <c r="A1545" s="15" t="s">
        <v>3856</v>
      </c>
      <c r="B1545" s="15" t="s">
        <v>7133</v>
      </c>
      <c r="D1545" s="15" t="s">
        <v>8078</v>
      </c>
      <c r="E1545" s="15" t="s">
        <v>10587</v>
      </c>
      <c r="F1545" s="15" t="s">
        <v>10588</v>
      </c>
      <c r="G1545" s="5" t="s">
        <v>213</v>
      </c>
      <c r="H1545" s="5" t="s">
        <v>2</v>
      </c>
      <c r="I1545" s="5" t="s">
        <v>214</v>
      </c>
      <c r="J1545" s="5" t="s">
        <v>2</v>
      </c>
      <c r="K1545" s="5" t="s">
        <v>6</v>
      </c>
      <c r="L1545" s="5" t="s">
        <v>12919</v>
      </c>
      <c r="M1545" s="15" t="s">
        <v>215</v>
      </c>
      <c r="N1545" s="15" t="s">
        <v>215</v>
      </c>
      <c r="O1545" s="15" t="s">
        <v>22080</v>
      </c>
      <c r="P1545" s="15" t="s">
        <v>10588</v>
      </c>
      <c r="Q1545" s="15" t="s">
        <v>22807</v>
      </c>
      <c r="R1545" s="15" t="s">
        <v>23473</v>
      </c>
      <c r="S1545" s="15">
        <v>84827433</v>
      </c>
      <c r="T1545" s="15">
        <v>27611126</v>
      </c>
      <c r="U1545" s="15" t="s">
        <v>16381</v>
      </c>
      <c r="V1545" s="15" t="s">
        <v>10589</v>
      </c>
      <c r="W1545" s="4"/>
      <c r="X1545" s="4"/>
      <c r="Y1545" s="4"/>
      <c r="Z1545" s="4"/>
      <c r="AB1545" s="25"/>
      <c r="AC1545" s="25"/>
      <c r="AD1545" s="25"/>
    </row>
    <row r="1546" spans="1:30" x14ac:dyDescent="0.35">
      <c r="A1546" s="15" t="s">
        <v>3925</v>
      </c>
      <c r="B1546" s="15" t="s">
        <v>3828</v>
      </c>
      <c r="D1546" s="15" t="s">
        <v>7362</v>
      </c>
      <c r="E1546" s="15" t="s">
        <v>4081</v>
      </c>
      <c r="F1546" s="15" t="s">
        <v>15671</v>
      </c>
      <c r="G1546" s="5" t="s">
        <v>215</v>
      </c>
      <c r="H1546" s="5" t="s">
        <v>5</v>
      </c>
      <c r="I1546" s="5" t="s">
        <v>214</v>
      </c>
      <c r="J1546" s="5" t="s">
        <v>3</v>
      </c>
      <c r="K1546" s="5" t="s">
        <v>5</v>
      </c>
      <c r="L1546" s="5" t="s">
        <v>12923</v>
      </c>
      <c r="M1546" s="15" t="s">
        <v>215</v>
      </c>
      <c r="N1546" s="15" t="s">
        <v>4082</v>
      </c>
      <c r="O1546" s="15" t="s">
        <v>2172</v>
      </c>
      <c r="P1546" s="15" t="s">
        <v>2172</v>
      </c>
      <c r="Q1546" s="15" t="s">
        <v>22807</v>
      </c>
      <c r="R1546" s="15" t="s">
        <v>23474</v>
      </c>
      <c r="S1546" s="15">
        <v>22602098</v>
      </c>
      <c r="T1546" s="15">
        <v>22602098</v>
      </c>
      <c r="U1546" s="15" t="s">
        <v>16382</v>
      </c>
      <c r="V1546" s="15" t="s">
        <v>13371</v>
      </c>
      <c r="W1546" s="4"/>
      <c r="X1546" s="4" t="s">
        <v>41</v>
      </c>
      <c r="Y1546" s="4" t="s">
        <v>1740</v>
      </c>
      <c r="Z1546" s="4"/>
      <c r="AB1546" s="25"/>
      <c r="AC1546" s="25"/>
      <c r="AD1546" s="25"/>
    </row>
    <row r="1547" spans="1:30" x14ac:dyDescent="0.35">
      <c r="A1547" s="15" t="s">
        <v>3982</v>
      </c>
      <c r="B1547" s="15" t="s">
        <v>368</v>
      </c>
      <c r="D1547" s="15" t="s">
        <v>7361</v>
      </c>
      <c r="E1547" s="15" t="s">
        <v>4083</v>
      </c>
      <c r="F1547" s="15" t="s">
        <v>649</v>
      </c>
      <c r="G1547" s="5" t="s">
        <v>215</v>
      </c>
      <c r="H1547" s="5" t="s">
        <v>5</v>
      </c>
      <c r="I1547" s="5" t="s">
        <v>214</v>
      </c>
      <c r="J1547" s="5" t="s">
        <v>6</v>
      </c>
      <c r="K1547" s="5" t="s">
        <v>4</v>
      </c>
      <c r="L1547" s="5" t="s">
        <v>12942</v>
      </c>
      <c r="M1547" s="15" t="s">
        <v>215</v>
      </c>
      <c r="N1547" s="15" t="s">
        <v>165</v>
      </c>
      <c r="O1547" s="15" t="s">
        <v>649</v>
      </c>
      <c r="P1547" s="15" t="s">
        <v>649</v>
      </c>
      <c r="Q1547" s="15" t="s">
        <v>22807</v>
      </c>
      <c r="R1547" s="15" t="s">
        <v>21365</v>
      </c>
      <c r="S1547" s="15">
        <v>22627822</v>
      </c>
      <c r="T1547" s="15">
        <v>22627822</v>
      </c>
      <c r="U1547" s="15" t="s">
        <v>16383</v>
      </c>
      <c r="V1547" s="15" t="s">
        <v>477</v>
      </c>
      <c r="W1547" s="4"/>
      <c r="X1547" s="4" t="s">
        <v>41</v>
      </c>
      <c r="Y1547" s="4" t="s">
        <v>811</v>
      </c>
      <c r="Z1547" s="4"/>
      <c r="AB1547" s="25"/>
      <c r="AC1547" s="25"/>
      <c r="AD1547" s="25"/>
    </row>
    <row r="1548" spans="1:30" x14ac:dyDescent="0.35">
      <c r="A1548" s="15" t="s">
        <v>4000</v>
      </c>
      <c r="B1548" s="15" t="s">
        <v>3999</v>
      </c>
      <c r="D1548" s="15" t="s">
        <v>3791</v>
      </c>
      <c r="E1548" s="15" t="s">
        <v>4084</v>
      </c>
      <c r="F1548" s="15" t="s">
        <v>15672</v>
      </c>
      <c r="G1548" s="5" t="s">
        <v>215</v>
      </c>
      <c r="H1548" s="5" t="s">
        <v>5</v>
      </c>
      <c r="I1548" s="5" t="s">
        <v>214</v>
      </c>
      <c r="J1548" s="5" t="s">
        <v>3</v>
      </c>
      <c r="K1548" s="5" t="s">
        <v>4</v>
      </c>
      <c r="L1548" s="5" t="s">
        <v>12922</v>
      </c>
      <c r="M1548" s="15" t="s">
        <v>215</v>
      </c>
      <c r="N1548" s="15" t="s">
        <v>4082</v>
      </c>
      <c r="O1548" s="15" t="s">
        <v>1109</v>
      </c>
      <c r="P1548" s="15" t="s">
        <v>2859</v>
      </c>
      <c r="Q1548" s="15" t="s">
        <v>22807</v>
      </c>
      <c r="R1548" s="15" t="s">
        <v>23475</v>
      </c>
      <c r="S1548" s="15">
        <v>22660297</v>
      </c>
      <c r="T1548" s="15">
        <v>22660297</v>
      </c>
      <c r="U1548" s="15" t="s">
        <v>16384</v>
      </c>
      <c r="V1548" s="15" t="s">
        <v>23476</v>
      </c>
      <c r="W1548" s="4"/>
      <c r="X1548" s="4" t="s">
        <v>41</v>
      </c>
      <c r="Y1548" s="4" t="s">
        <v>2337</v>
      </c>
      <c r="Z1548" s="4"/>
      <c r="AB1548" s="25"/>
      <c r="AC1548" s="25"/>
      <c r="AD1548" s="25"/>
    </row>
    <row r="1549" spans="1:30" x14ac:dyDescent="0.35">
      <c r="A1549" s="15" t="s">
        <v>10334</v>
      </c>
      <c r="B1549" s="15" t="s">
        <v>10335</v>
      </c>
      <c r="D1549" s="15" t="s">
        <v>3812</v>
      </c>
      <c r="E1549" s="15" t="s">
        <v>4085</v>
      </c>
      <c r="F1549" s="15" t="s">
        <v>21367</v>
      </c>
      <c r="G1549" s="5" t="s">
        <v>215</v>
      </c>
      <c r="H1549" s="5" t="s">
        <v>5</v>
      </c>
      <c r="I1549" s="5" t="s">
        <v>214</v>
      </c>
      <c r="J1549" s="5" t="s">
        <v>6</v>
      </c>
      <c r="K1549" s="5" t="s">
        <v>5</v>
      </c>
      <c r="L1549" s="5" t="s">
        <v>12943</v>
      </c>
      <c r="M1549" s="15" t="s">
        <v>215</v>
      </c>
      <c r="N1549" s="15" t="s">
        <v>165</v>
      </c>
      <c r="O1549" s="15" t="s">
        <v>93</v>
      </c>
      <c r="P1549" s="15" t="s">
        <v>22081</v>
      </c>
      <c r="Q1549" s="15" t="s">
        <v>22807</v>
      </c>
      <c r="R1549" s="15" t="s">
        <v>8840</v>
      </c>
      <c r="S1549" s="15">
        <v>22612712</v>
      </c>
      <c r="T1549" s="15"/>
      <c r="U1549" s="15" t="s">
        <v>16385</v>
      </c>
      <c r="V1549" s="15" t="s">
        <v>10531</v>
      </c>
      <c r="W1549" s="4"/>
      <c r="X1549" s="4" t="s">
        <v>41</v>
      </c>
      <c r="Y1549" s="4" t="s">
        <v>1718</v>
      </c>
      <c r="Z1549" s="4"/>
      <c r="AB1549" s="25"/>
      <c r="AC1549" s="25"/>
      <c r="AD1549" s="25"/>
    </row>
    <row r="1550" spans="1:30" x14ac:dyDescent="0.35">
      <c r="A1550" s="15" t="s">
        <v>3988</v>
      </c>
      <c r="B1550" s="15" t="s">
        <v>1989</v>
      </c>
      <c r="D1550" s="15" t="s">
        <v>7360</v>
      </c>
      <c r="E1550" s="15" t="s">
        <v>4086</v>
      </c>
      <c r="F1550" s="15" t="s">
        <v>4087</v>
      </c>
      <c r="G1550" s="5" t="s">
        <v>215</v>
      </c>
      <c r="H1550" s="5" t="s">
        <v>5</v>
      </c>
      <c r="I1550" s="5" t="s">
        <v>214</v>
      </c>
      <c r="J1550" s="5" t="s">
        <v>3</v>
      </c>
      <c r="K1550" s="5" t="s">
        <v>7</v>
      </c>
      <c r="L1550" s="5" t="s">
        <v>12925</v>
      </c>
      <c r="M1550" s="15" t="s">
        <v>215</v>
      </c>
      <c r="N1550" s="15" t="s">
        <v>4082</v>
      </c>
      <c r="O1550" s="15" t="s">
        <v>6427</v>
      </c>
      <c r="P1550" s="15" t="s">
        <v>16386</v>
      </c>
      <c r="Q1550" s="15" t="s">
        <v>24633</v>
      </c>
      <c r="R1550" s="15" t="s">
        <v>7053</v>
      </c>
      <c r="S1550" s="15">
        <v>22660578</v>
      </c>
      <c r="T1550" s="15">
        <v>22660039</v>
      </c>
      <c r="U1550" s="15" t="s">
        <v>23477</v>
      </c>
      <c r="V1550" s="15" t="s">
        <v>16387</v>
      </c>
      <c r="W1550" s="4"/>
      <c r="X1550" s="4" t="s">
        <v>41</v>
      </c>
      <c r="Y1550" s="4" t="s">
        <v>1708</v>
      </c>
      <c r="Z1550" s="4"/>
      <c r="AB1550" s="25"/>
      <c r="AC1550" s="25"/>
      <c r="AD1550" s="25"/>
    </row>
    <row r="1551" spans="1:30" x14ac:dyDescent="0.35">
      <c r="A1551" s="15" t="s">
        <v>5555</v>
      </c>
      <c r="B1551" s="15" t="s">
        <v>7229</v>
      </c>
      <c r="D1551" s="15" t="s">
        <v>3810</v>
      </c>
      <c r="E1551" s="15" t="s">
        <v>4088</v>
      </c>
      <c r="F1551" s="15" t="s">
        <v>15673</v>
      </c>
      <c r="G1551" s="5" t="s">
        <v>215</v>
      </c>
      <c r="H1551" s="5" t="s">
        <v>5</v>
      </c>
      <c r="I1551" s="5" t="s">
        <v>214</v>
      </c>
      <c r="J1551" s="5" t="s">
        <v>3</v>
      </c>
      <c r="K1551" s="5" t="s">
        <v>7</v>
      </c>
      <c r="L1551" s="5" t="s">
        <v>12925</v>
      </c>
      <c r="M1551" s="15" t="s">
        <v>215</v>
      </c>
      <c r="N1551" s="15" t="s">
        <v>4082</v>
      </c>
      <c r="O1551" s="15" t="s">
        <v>6427</v>
      </c>
      <c r="P1551" s="15" t="s">
        <v>22082</v>
      </c>
      <c r="Q1551" s="15" t="s">
        <v>22807</v>
      </c>
      <c r="R1551" s="15" t="s">
        <v>21368</v>
      </c>
      <c r="S1551" s="15">
        <v>22660481</v>
      </c>
      <c r="T1551" s="15">
        <v>22662047</v>
      </c>
      <c r="U1551" s="15" t="s">
        <v>16388</v>
      </c>
      <c r="V1551" s="15" t="s">
        <v>404</v>
      </c>
      <c r="W1551" s="4"/>
      <c r="X1551" s="4" t="s">
        <v>41</v>
      </c>
      <c r="Y1551" s="4" t="s">
        <v>1724</v>
      </c>
      <c r="Z1551" s="4" t="s">
        <v>41</v>
      </c>
      <c r="AA1551" s="4" t="s">
        <v>1510</v>
      </c>
      <c r="AB1551" s="25"/>
      <c r="AC1551" s="25"/>
      <c r="AD1551" s="25"/>
    </row>
    <row r="1552" spans="1:30" x14ac:dyDescent="0.35">
      <c r="A1552" s="15" t="s">
        <v>3901</v>
      </c>
      <c r="B1552" s="15" t="s">
        <v>3418</v>
      </c>
      <c r="D1552" s="15" t="s">
        <v>7146</v>
      </c>
      <c r="E1552" s="15" t="s">
        <v>4089</v>
      </c>
      <c r="F1552" s="15" t="s">
        <v>21369</v>
      </c>
      <c r="G1552" s="5" t="s">
        <v>215</v>
      </c>
      <c r="H1552" s="5" t="s">
        <v>4</v>
      </c>
      <c r="I1552" s="5" t="s">
        <v>214</v>
      </c>
      <c r="J1552" s="5" t="s">
        <v>3</v>
      </c>
      <c r="K1552" s="5" t="s">
        <v>7</v>
      </c>
      <c r="L1552" s="5" t="s">
        <v>12925</v>
      </c>
      <c r="M1552" s="15" t="s">
        <v>215</v>
      </c>
      <c r="N1552" s="15" t="s">
        <v>4082</v>
      </c>
      <c r="O1552" s="15" t="s">
        <v>6427</v>
      </c>
      <c r="P1552" s="15" t="s">
        <v>4090</v>
      </c>
      <c r="Q1552" s="15" t="s">
        <v>22807</v>
      </c>
      <c r="R1552" s="15" t="s">
        <v>23478</v>
      </c>
      <c r="S1552" s="15">
        <v>22661379</v>
      </c>
      <c r="T1552" s="15">
        <v>22661379</v>
      </c>
      <c r="U1552" s="15" t="s">
        <v>16389</v>
      </c>
      <c r="V1552" s="15" t="s">
        <v>10569</v>
      </c>
      <c r="W1552" s="4"/>
      <c r="X1552" s="4" t="s">
        <v>41</v>
      </c>
      <c r="Y1552" s="4" t="s">
        <v>4092</v>
      </c>
      <c r="Z1552" s="4"/>
      <c r="AB1552" s="25"/>
      <c r="AC1552" s="25"/>
      <c r="AD1552" s="25"/>
    </row>
    <row r="1553" spans="1:30" x14ac:dyDescent="0.35">
      <c r="A1553" s="15" t="s">
        <v>10338</v>
      </c>
      <c r="B1553" s="15" t="s">
        <v>10339</v>
      </c>
      <c r="D1553" s="15" t="s">
        <v>3794</v>
      </c>
      <c r="E1553" s="15" t="s">
        <v>4093</v>
      </c>
      <c r="F1553" s="15" t="s">
        <v>42</v>
      </c>
      <c r="G1553" s="5" t="s">
        <v>215</v>
      </c>
      <c r="H1553" s="5" t="s">
        <v>2</v>
      </c>
      <c r="I1553" s="5" t="s">
        <v>214</v>
      </c>
      <c r="J1553" s="5" t="s">
        <v>6</v>
      </c>
      <c r="K1553" s="5" t="s">
        <v>3</v>
      </c>
      <c r="L1553" s="5" t="s">
        <v>12941</v>
      </c>
      <c r="M1553" s="15" t="s">
        <v>215</v>
      </c>
      <c r="N1553" s="15" t="s">
        <v>165</v>
      </c>
      <c r="O1553" s="15" t="s">
        <v>135</v>
      </c>
      <c r="P1553" s="15" t="s">
        <v>3989</v>
      </c>
      <c r="Q1553" s="15" t="s">
        <v>22807</v>
      </c>
      <c r="R1553" s="15" t="s">
        <v>23479</v>
      </c>
      <c r="S1553" s="15">
        <v>22381702</v>
      </c>
      <c r="T1553" s="15">
        <v>22381701</v>
      </c>
      <c r="U1553" s="15" t="s">
        <v>16390</v>
      </c>
      <c r="V1553" s="15" t="s">
        <v>23480</v>
      </c>
      <c r="W1553" s="4"/>
      <c r="X1553" s="4" t="s">
        <v>41</v>
      </c>
      <c r="Y1553" s="4" t="s">
        <v>1732</v>
      </c>
      <c r="Z1553" s="4"/>
      <c r="AB1553" s="25"/>
      <c r="AC1553" s="25"/>
      <c r="AD1553" s="25"/>
    </row>
    <row r="1554" spans="1:30" x14ac:dyDescent="0.35">
      <c r="A1554" s="15" t="s">
        <v>10340</v>
      </c>
      <c r="B1554" s="15" t="s">
        <v>10341</v>
      </c>
      <c r="D1554" s="15" t="s">
        <v>4094</v>
      </c>
      <c r="E1554" s="15" t="s">
        <v>4095</v>
      </c>
      <c r="F1554" s="15" t="s">
        <v>15674</v>
      </c>
      <c r="G1554" s="5" t="s">
        <v>215</v>
      </c>
      <c r="H1554" s="5" t="s">
        <v>5</v>
      </c>
      <c r="I1554" s="5" t="s">
        <v>214</v>
      </c>
      <c r="J1554" s="5" t="s">
        <v>6</v>
      </c>
      <c r="K1554" s="5" t="s">
        <v>5</v>
      </c>
      <c r="L1554" s="5" t="s">
        <v>12943</v>
      </c>
      <c r="M1554" s="15" t="s">
        <v>215</v>
      </c>
      <c r="N1554" s="15" t="s">
        <v>165</v>
      </c>
      <c r="O1554" s="15" t="s">
        <v>93</v>
      </c>
      <c r="P1554" s="15" t="s">
        <v>15674</v>
      </c>
      <c r="Q1554" s="15" t="s">
        <v>22807</v>
      </c>
      <c r="R1554" s="15" t="s">
        <v>21370</v>
      </c>
      <c r="S1554" s="15">
        <v>22677100</v>
      </c>
      <c r="T1554" s="15"/>
      <c r="U1554" s="15" t="s">
        <v>16391</v>
      </c>
      <c r="V1554" s="15" t="s">
        <v>23481</v>
      </c>
      <c r="W1554" s="4"/>
      <c r="X1554" s="4" t="s">
        <v>41</v>
      </c>
      <c r="Y1554" s="4" t="s">
        <v>3967</v>
      </c>
      <c r="Z1554" s="4"/>
      <c r="AB1554" s="25"/>
      <c r="AC1554" s="25"/>
      <c r="AD1554" s="25"/>
    </row>
    <row r="1555" spans="1:30" x14ac:dyDescent="0.35">
      <c r="A1555" s="15" t="s">
        <v>6653</v>
      </c>
      <c r="B1555" s="15" t="s">
        <v>7732</v>
      </c>
      <c r="D1555" s="15" t="s">
        <v>4097</v>
      </c>
      <c r="E1555" s="15" t="s">
        <v>4098</v>
      </c>
      <c r="F1555" s="15" t="s">
        <v>21371</v>
      </c>
      <c r="G1555" s="5" t="s">
        <v>215</v>
      </c>
      <c r="H1555" s="5" t="s">
        <v>5</v>
      </c>
      <c r="I1555" s="5" t="s">
        <v>214</v>
      </c>
      <c r="J1555" s="5" t="s">
        <v>3</v>
      </c>
      <c r="K1555" s="5" t="s">
        <v>3</v>
      </c>
      <c r="L1555" s="5" t="s">
        <v>12921</v>
      </c>
      <c r="M1555" s="15" t="s">
        <v>215</v>
      </c>
      <c r="N1555" s="15" t="s">
        <v>4082</v>
      </c>
      <c r="O1555" s="15" t="s">
        <v>688</v>
      </c>
      <c r="P1555" s="15" t="s">
        <v>688</v>
      </c>
      <c r="Q1555" s="15" t="s">
        <v>22807</v>
      </c>
      <c r="R1555" s="15" t="s">
        <v>21356</v>
      </c>
      <c r="S1555" s="15">
        <v>22604185</v>
      </c>
      <c r="T1555" s="15">
        <v>22604185</v>
      </c>
      <c r="U1555" s="15" t="s">
        <v>16392</v>
      </c>
      <c r="V1555" s="15" t="s">
        <v>380</v>
      </c>
      <c r="W1555" s="4"/>
      <c r="X1555" s="4" t="s">
        <v>41</v>
      </c>
      <c r="Y1555" s="4" t="s">
        <v>1735</v>
      </c>
      <c r="Z1555" s="4"/>
      <c r="AB1555" s="25"/>
      <c r="AC1555" s="25"/>
      <c r="AD1555" s="25"/>
    </row>
    <row r="1556" spans="1:30" x14ac:dyDescent="0.35">
      <c r="A1556" s="15" t="s">
        <v>3846</v>
      </c>
      <c r="B1556" s="15" t="s">
        <v>606</v>
      </c>
      <c r="D1556" s="15" t="s">
        <v>4099</v>
      </c>
      <c r="E1556" s="15" t="s">
        <v>4100</v>
      </c>
      <c r="F1556" s="15" t="s">
        <v>1109</v>
      </c>
      <c r="G1556" s="5" t="s">
        <v>215</v>
      </c>
      <c r="H1556" s="5" t="s">
        <v>5</v>
      </c>
      <c r="I1556" s="5" t="s">
        <v>214</v>
      </c>
      <c r="J1556" s="5" t="s">
        <v>3</v>
      </c>
      <c r="K1556" s="5" t="s">
        <v>4</v>
      </c>
      <c r="L1556" s="5" t="s">
        <v>12922</v>
      </c>
      <c r="M1556" s="15" t="s">
        <v>215</v>
      </c>
      <c r="N1556" s="15" t="s">
        <v>4082</v>
      </c>
      <c r="O1556" s="15" t="s">
        <v>1109</v>
      </c>
      <c r="P1556" s="15" t="s">
        <v>1109</v>
      </c>
      <c r="Q1556" s="15" t="s">
        <v>22807</v>
      </c>
      <c r="R1556" s="15" t="s">
        <v>23482</v>
      </c>
      <c r="S1556" s="15">
        <v>22379586</v>
      </c>
      <c r="T1556" s="15">
        <v>21018023</v>
      </c>
      <c r="U1556" s="15" t="s">
        <v>16393</v>
      </c>
      <c r="V1556" s="15" t="s">
        <v>23483</v>
      </c>
      <c r="W1556" s="4"/>
      <c r="X1556" s="4" t="s">
        <v>41</v>
      </c>
      <c r="Y1556" s="4" t="s">
        <v>998</v>
      </c>
      <c r="Z1556" s="4"/>
      <c r="AB1556" s="25"/>
      <c r="AC1556" s="25"/>
      <c r="AD1556" s="25"/>
    </row>
    <row r="1557" spans="1:30" x14ac:dyDescent="0.35">
      <c r="A1557" s="15" t="s">
        <v>10344</v>
      </c>
      <c r="B1557" s="15" t="s">
        <v>3987</v>
      </c>
      <c r="D1557" s="15" t="s">
        <v>4101</v>
      </c>
      <c r="E1557" s="15" t="s">
        <v>10529</v>
      </c>
      <c r="F1557" s="15" t="s">
        <v>15675</v>
      </c>
      <c r="G1557" s="5" t="s">
        <v>215</v>
      </c>
      <c r="H1557" s="5" t="s">
        <v>5</v>
      </c>
      <c r="I1557" s="5" t="s">
        <v>214</v>
      </c>
      <c r="J1557" s="5" t="s">
        <v>3</v>
      </c>
      <c r="K1557" s="5" t="s">
        <v>2</v>
      </c>
      <c r="L1557" s="5" t="s">
        <v>12920</v>
      </c>
      <c r="M1557" s="15" t="s">
        <v>215</v>
      </c>
      <c r="N1557" s="15" t="s">
        <v>4082</v>
      </c>
      <c r="O1557" s="15" t="s">
        <v>4082</v>
      </c>
      <c r="P1557" s="15" t="s">
        <v>4082</v>
      </c>
      <c r="Q1557" s="15" t="s">
        <v>22807</v>
      </c>
      <c r="R1557" s="15" t="s">
        <v>21372</v>
      </c>
      <c r="S1557" s="15">
        <v>22382519</v>
      </c>
      <c r="T1557" s="15">
        <v>22382519</v>
      </c>
      <c r="U1557" s="15" t="s">
        <v>19448</v>
      </c>
      <c r="V1557" s="15" t="s">
        <v>23484</v>
      </c>
      <c r="W1557" s="4"/>
      <c r="X1557" s="4"/>
      <c r="Y1557" s="4"/>
      <c r="Z1557" s="4"/>
      <c r="AB1557" s="25" t="s">
        <v>21118</v>
      </c>
      <c r="AC1557" s="25"/>
      <c r="AD1557" s="25"/>
    </row>
    <row r="1558" spans="1:30" x14ac:dyDescent="0.35">
      <c r="A1558" s="15" t="s">
        <v>6640</v>
      </c>
      <c r="B1558" s="15" t="s">
        <v>7535</v>
      </c>
      <c r="D1558" s="15" t="s">
        <v>4102</v>
      </c>
      <c r="E1558" s="15" t="s">
        <v>4103</v>
      </c>
      <c r="F1558" s="15" t="s">
        <v>79</v>
      </c>
      <c r="G1558" s="5" t="s">
        <v>215</v>
      </c>
      <c r="H1558" s="5" t="s">
        <v>5</v>
      </c>
      <c r="I1558" s="5" t="s">
        <v>214</v>
      </c>
      <c r="J1558" s="5" t="s">
        <v>6</v>
      </c>
      <c r="K1558" s="5" t="s">
        <v>5</v>
      </c>
      <c r="L1558" s="5" t="s">
        <v>12943</v>
      </c>
      <c r="M1558" s="15" t="s">
        <v>215</v>
      </c>
      <c r="N1558" s="15" t="s">
        <v>165</v>
      </c>
      <c r="O1558" s="15" t="s">
        <v>93</v>
      </c>
      <c r="P1558" s="15" t="s">
        <v>79</v>
      </c>
      <c r="Q1558" s="15" t="s">
        <v>22807</v>
      </c>
      <c r="R1558" s="15" t="s">
        <v>18776</v>
      </c>
      <c r="S1558" s="15">
        <v>22677164</v>
      </c>
      <c r="T1558" s="15">
        <v>22677164</v>
      </c>
      <c r="U1558" s="15" t="s">
        <v>16394</v>
      </c>
      <c r="V1558" s="15" t="s">
        <v>10559</v>
      </c>
      <c r="W1558" s="4"/>
      <c r="X1558" s="4" t="s">
        <v>41</v>
      </c>
      <c r="Y1558" s="4" t="s">
        <v>1723</v>
      </c>
      <c r="Z1558" s="4"/>
      <c r="AB1558" s="25" t="s">
        <v>21118</v>
      </c>
      <c r="AC1558" s="25"/>
      <c r="AD1558" s="25"/>
    </row>
    <row r="1559" spans="1:30" x14ac:dyDescent="0.35">
      <c r="A1559" s="15" t="s">
        <v>6638</v>
      </c>
      <c r="B1559" s="15" t="s">
        <v>7734</v>
      </c>
      <c r="D1559" s="15" t="s">
        <v>7363</v>
      </c>
      <c r="E1559" s="15" t="s">
        <v>4104</v>
      </c>
      <c r="F1559" s="15" t="s">
        <v>15676</v>
      </c>
      <c r="G1559" s="5" t="s">
        <v>215</v>
      </c>
      <c r="H1559" s="5" t="s">
        <v>5</v>
      </c>
      <c r="I1559" s="5" t="s">
        <v>214</v>
      </c>
      <c r="J1559" s="5" t="s">
        <v>3</v>
      </c>
      <c r="K1559" s="5" t="s">
        <v>6</v>
      </c>
      <c r="L1559" s="5" t="s">
        <v>12924</v>
      </c>
      <c r="M1559" s="15" t="s">
        <v>215</v>
      </c>
      <c r="N1559" s="15" t="s">
        <v>4082</v>
      </c>
      <c r="O1559" s="15" t="s">
        <v>3295</v>
      </c>
      <c r="P1559" s="15" t="s">
        <v>3295</v>
      </c>
      <c r="Q1559" s="15" t="s">
        <v>22807</v>
      </c>
      <c r="R1559" s="15" t="s">
        <v>16362</v>
      </c>
      <c r="S1559" s="15">
        <v>22382968</v>
      </c>
      <c r="T1559" s="15">
        <v>22382968</v>
      </c>
      <c r="U1559" s="15" t="s">
        <v>22083</v>
      </c>
      <c r="V1559" s="15" t="s">
        <v>1344</v>
      </c>
      <c r="W1559" s="4"/>
      <c r="X1559" s="4" t="s">
        <v>41</v>
      </c>
      <c r="Y1559" s="4" t="s">
        <v>1741</v>
      </c>
      <c r="Z1559" s="4"/>
      <c r="AB1559" s="25"/>
      <c r="AC1559" s="25"/>
      <c r="AD1559" s="25"/>
    </row>
    <row r="1560" spans="1:30" x14ac:dyDescent="0.35">
      <c r="A1560" s="15" t="s">
        <v>3891</v>
      </c>
      <c r="B1560" s="15" t="s">
        <v>2399</v>
      </c>
      <c r="D1560" s="15" t="s">
        <v>2170</v>
      </c>
      <c r="E1560" s="15" t="s">
        <v>10582</v>
      </c>
      <c r="F1560" s="15" t="s">
        <v>14176</v>
      </c>
      <c r="G1560" s="5" t="s">
        <v>215</v>
      </c>
      <c r="H1560" s="5" t="s">
        <v>5</v>
      </c>
      <c r="I1560" s="5" t="s">
        <v>214</v>
      </c>
      <c r="J1560" s="5" t="s">
        <v>6</v>
      </c>
      <c r="K1560" s="5" t="s">
        <v>2</v>
      </c>
      <c r="L1560" s="5" t="s">
        <v>12940</v>
      </c>
      <c r="M1560" s="15" t="s">
        <v>215</v>
      </c>
      <c r="N1560" s="15" t="s">
        <v>165</v>
      </c>
      <c r="O1560" s="15" t="s">
        <v>165</v>
      </c>
      <c r="P1560" s="15" t="s">
        <v>165</v>
      </c>
      <c r="Q1560" s="15" t="s">
        <v>22807</v>
      </c>
      <c r="R1560" s="15" t="s">
        <v>22084</v>
      </c>
      <c r="S1560" s="15">
        <v>22603328</v>
      </c>
      <c r="T1560" s="15">
        <v>22612727</v>
      </c>
      <c r="U1560" s="15" t="s">
        <v>18774</v>
      </c>
      <c r="V1560" s="15" t="s">
        <v>23485</v>
      </c>
      <c r="W1560" s="4"/>
      <c r="X1560" s="4"/>
      <c r="Y1560" s="4"/>
      <c r="Z1560" s="4" t="s">
        <v>41</v>
      </c>
      <c r="AA1560" s="4" t="s">
        <v>8108</v>
      </c>
      <c r="AB1560" s="25" t="s">
        <v>21118</v>
      </c>
      <c r="AC1560" s="25"/>
      <c r="AD1560" s="25"/>
    </row>
    <row r="1561" spans="1:30" x14ac:dyDescent="0.35">
      <c r="A1561" s="15" t="s">
        <v>3992</v>
      </c>
      <c r="B1561" s="15" t="s">
        <v>2192</v>
      </c>
      <c r="D1561" s="15" t="s">
        <v>4105</v>
      </c>
      <c r="E1561" s="15" t="s">
        <v>4106</v>
      </c>
      <c r="F1561" s="15" t="s">
        <v>4107</v>
      </c>
      <c r="G1561" s="5" t="s">
        <v>215</v>
      </c>
      <c r="H1561" s="5" t="s">
        <v>5</v>
      </c>
      <c r="I1561" s="5" t="s">
        <v>214</v>
      </c>
      <c r="J1561" s="5" t="s">
        <v>6</v>
      </c>
      <c r="K1561" s="5" t="s">
        <v>5</v>
      </c>
      <c r="L1561" s="5" t="s">
        <v>12943</v>
      </c>
      <c r="M1561" s="15" t="s">
        <v>215</v>
      </c>
      <c r="N1561" s="15" t="s">
        <v>165</v>
      </c>
      <c r="O1561" s="15" t="s">
        <v>93</v>
      </c>
      <c r="P1561" s="15" t="s">
        <v>4108</v>
      </c>
      <c r="Q1561" s="15" t="s">
        <v>22807</v>
      </c>
      <c r="R1561" s="15" t="s">
        <v>22085</v>
      </c>
      <c r="S1561" s="15">
        <v>22676257</v>
      </c>
      <c r="T1561" s="15">
        <v>22676257</v>
      </c>
      <c r="U1561" s="15" t="s">
        <v>19449</v>
      </c>
      <c r="V1561" s="15" t="s">
        <v>17791</v>
      </c>
      <c r="W1561" s="4"/>
      <c r="X1561" s="4" t="s">
        <v>41</v>
      </c>
      <c r="Y1561" s="4" t="s">
        <v>3971</v>
      </c>
      <c r="Z1561" s="4"/>
      <c r="AB1561" s="25"/>
      <c r="AC1561" s="25"/>
      <c r="AD1561" s="25"/>
    </row>
    <row r="1562" spans="1:30" x14ac:dyDescent="0.35">
      <c r="A1562" s="15" t="s">
        <v>3929</v>
      </c>
      <c r="B1562" s="15" t="s">
        <v>3928</v>
      </c>
      <c r="D1562" s="15" t="s">
        <v>2564</v>
      </c>
      <c r="E1562" s="15" t="s">
        <v>4109</v>
      </c>
      <c r="F1562" s="15" t="s">
        <v>1346</v>
      </c>
      <c r="G1562" s="5" t="s">
        <v>215</v>
      </c>
      <c r="H1562" s="5" t="s">
        <v>2</v>
      </c>
      <c r="I1562" s="5" t="s">
        <v>214</v>
      </c>
      <c r="J1562" s="5" t="s">
        <v>6</v>
      </c>
      <c r="K1562" s="5" t="s">
        <v>4</v>
      </c>
      <c r="L1562" s="5" t="s">
        <v>12942</v>
      </c>
      <c r="M1562" s="15" t="s">
        <v>215</v>
      </c>
      <c r="N1562" s="15" t="s">
        <v>165</v>
      </c>
      <c r="O1562" s="15" t="s">
        <v>649</v>
      </c>
      <c r="P1562" s="15" t="s">
        <v>649</v>
      </c>
      <c r="Q1562" s="15" t="s">
        <v>22807</v>
      </c>
      <c r="R1562" s="15" t="s">
        <v>18674</v>
      </c>
      <c r="S1562" s="15">
        <v>22372815</v>
      </c>
      <c r="T1562" s="15">
        <v>22372815</v>
      </c>
      <c r="U1562" s="15" t="s">
        <v>14882</v>
      </c>
      <c r="V1562" s="15" t="s">
        <v>23486</v>
      </c>
      <c r="W1562" s="4"/>
      <c r="X1562" s="4" t="s">
        <v>41</v>
      </c>
      <c r="Y1562" s="4" t="s">
        <v>1722</v>
      </c>
      <c r="Z1562" s="4"/>
      <c r="AB1562" s="25"/>
      <c r="AC1562" s="25"/>
      <c r="AD1562" s="25"/>
    </row>
    <row r="1563" spans="1:30" x14ac:dyDescent="0.35">
      <c r="A1563" s="15" t="s">
        <v>3951</v>
      </c>
      <c r="B1563" s="15" t="s">
        <v>459</v>
      </c>
      <c r="D1563" s="15" t="s">
        <v>4110</v>
      </c>
      <c r="E1563" s="15" t="s">
        <v>4111</v>
      </c>
      <c r="F1563" s="15" t="s">
        <v>4112</v>
      </c>
      <c r="G1563" s="5" t="s">
        <v>215</v>
      </c>
      <c r="H1563" s="5" t="s">
        <v>5</v>
      </c>
      <c r="I1563" s="5" t="s">
        <v>214</v>
      </c>
      <c r="J1563" s="5" t="s">
        <v>6</v>
      </c>
      <c r="K1563" s="5" t="s">
        <v>5</v>
      </c>
      <c r="L1563" s="5" t="s">
        <v>12943</v>
      </c>
      <c r="M1563" s="15" t="s">
        <v>215</v>
      </c>
      <c r="N1563" s="15" t="s">
        <v>165</v>
      </c>
      <c r="O1563" s="15" t="s">
        <v>93</v>
      </c>
      <c r="P1563" s="15" t="s">
        <v>59</v>
      </c>
      <c r="Q1563" s="15" t="s">
        <v>22807</v>
      </c>
      <c r="R1563" s="15" t="s">
        <v>21366</v>
      </c>
      <c r="S1563" s="15">
        <v>22381095</v>
      </c>
      <c r="T1563" s="15">
        <v>22381095</v>
      </c>
      <c r="U1563" s="15" t="s">
        <v>16395</v>
      </c>
      <c r="V1563" s="15" t="s">
        <v>6545</v>
      </c>
      <c r="W1563" s="4"/>
      <c r="X1563" s="4" t="s">
        <v>41</v>
      </c>
      <c r="Y1563" s="4" t="s">
        <v>1745</v>
      </c>
      <c r="Z1563" s="4"/>
      <c r="AB1563" s="25"/>
      <c r="AC1563" s="25"/>
      <c r="AD1563" s="25"/>
    </row>
    <row r="1564" spans="1:30" x14ac:dyDescent="0.35">
      <c r="A1564" s="15" t="s">
        <v>3858</v>
      </c>
      <c r="B1564" s="15" t="s">
        <v>7861</v>
      </c>
      <c r="D1564" s="15" t="s">
        <v>4113</v>
      </c>
      <c r="E1564" s="15" t="s">
        <v>4114</v>
      </c>
      <c r="F1564" s="15" t="s">
        <v>4115</v>
      </c>
      <c r="G1564" s="5" t="s">
        <v>215</v>
      </c>
      <c r="H1564" s="5" t="s">
        <v>5</v>
      </c>
      <c r="I1564" s="5" t="s">
        <v>214</v>
      </c>
      <c r="J1564" s="5" t="s">
        <v>3</v>
      </c>
      <c r="K1564" s="5" t="s">
        <v>3</v>
      </c>
      <c r="L1564" s="5" t="s">
        <v>12921</v>
      </c>
      <c r="M1564" s="15" t="s">
        <v>215</v>
      </c>
      <c r="N1564" s="15" t="s">
        <v>4082</v>
      </c>
      <c r="O1564" s="15" t="s">
        <v>688</v>
      </c>
      <c r="P1564" s="15" t="s">
        <v>4115</v>
      </c>
      <c r="Q1564" s="15" t="s">
        <v>22807</v>
      </c>
      <c r="R1564" s="15" t="s">
        <v>23487</v>
      </c>
      <c r="S1564" s="15">
        <v>22602296</v>
      </c>
      <c r="T1564" s="15">
        <v>22602296</v>
      </c>
      <c r="U1564" s="15" t="s">
        <v>16396</v>
      </c>
      <c r="V1564" s="15" t="s">
        <v>23488</v>
      </c>
      <c r="W1564" s="4"/>
      <c r="X1564" s="4" t="s">
        <v>41</v>
      </c>
      <c r="Y1564" s="4" t="s">
        <v>1727</v>
      </c>
      <c r="Z1564" s="4"/>
      <c r="AB1564" s="25"/>
      <c r="AC1564" s="25"/>
      <c r="AD1564" s="25"/>
    </row>
    <row r="1565" spans="1:30" x14ac:dyDescent="0.35">
      <c r="A1565" s="15" t="s">
        <v>10349</v>
      </c>
      <c r="B1565" s="15" t="s">
        <v>10350</v>
      </c>
      <c r="D1565" s="15" t="s">
        <v>4116</v>
      </c>
      <c r="E1565" s="15" t="s">
        <v>4117</v>
      </c>
      <c r="F1565" s="15" t="s">
        <v>21373</v>
      </c>
      <c r="G1565" s="5" t="s">
        <v>215</v>
      </c>
      <c r="H1565" s="5" t="s">
        <v>5</v>
      </c>
      <c r="I1565" s="5" t="s">
        <v>214</v>
      </c>
      <c r="J1565" s="5" t="s">
        <v>6</v>
      </c>
      <c r="K1565" s="5" t="s">
        <v>4</v>
      </c>
      <c r="L1565" s="5" t="s">
        <v>12942</v>
      </c>
      <c r="M1565" s="15" t="s">
        <v>215</v>
      </c>
      <c r="N1565" s="15" t="s">
        <v>165</v>
      </c>
      <c r="O1565" s="15" t="s">
        <v>649</v>
      </c>
      <c r="P1565" s="15" t="s">
        <v>1651</v>
      </c>
      <c r="Q1565" s="15" t="s">
        <v>22807</v>
      </c>
      <c r="R1565" s="15" t="s">
        <v>10579</v>
      </c>
      <c r="S1565" s="15">
        <v>22374736</v>
      </c>
      <c r="T1565" s="15">
        <v>22374736</v>
      </c>
      <c r="U1565" s="15" t="s">
        <v>17792</v>
      </c>
      <c r="V1565" s="15" t="s">
        <v>23489</v>
      </c>
      <c r="W1565" s="4"/>
      <c r="X1565" s="4" t="s">
        <v>41</v>
      </c>
      <c r="Y1565" s="4" t="s">
        <v>795</v>
      </c>
      <c r="Z1565" s="4"/>
      <c r="AB1565" s="25"/>
      <c r="AC1565" s="25"/>
      <c r="AD1565" s="25"/>
    </row>
    <row r="1566" spans="1:30" x14ac:dyDescent="0.35">
      <c r="A1566" s="15" t="s">
        <v>10353</v>
      </c>
      <c r="B1566" s="15" t="s">
        <v>10354</v>
      </c>
      <c r="D1566" s="15" t="s">
        <v>4118</v>
      </c>
      <c r="E1566" s="15" t="s">
        <v>4119</v>
      </c>
      <c r="F1566" s="15" t="s">
        <v>59</v>
      </c>
      <c r="G1566" s="5" t="s">
        <v>215</v>
      </c>
      <c r="H1566" s="5" t="s">
        <v>4</v>
      </c>
      <c r="I1566" s="5" t="s">
        <v>214</v>
      </c>
      <c r="J1566" s="5" t="s">
        <v>3</v>
      </c>
      <c r="K1566" s="5" t="s">
        <v>7</v>
      </c>
      <c r="L1566" s="5" t="s">
        <v>12925</v>
      </c>
      <c r="M1566" s="15" t="s">
        <v>215</v>
      </c>
      <c r="N1566" s="15" t="s">
        <v>4082</v>
      </c>
      <c r="O1566" s="15" t="s">
        <v>6427</v>
      </c>
      <c r="P1566" s="15" t="s">
        <v>59</v>
      </c>
      <c r="Q1566" s="15" t="s">
        <v>22807</v>
      </c>
      <c r="R1566" s="15" t="s">
        <v>20107</v>
      </c>
      <c r="S1566" s="15">
        <v>22661068</v>
      </c>
      <c r="T1566" s="15">
        <v>22661068</v>
      </c>
      <c r="U1566" s="15" t="s">
        <v>16397</v>
      </c>
      <c r="V1566" s="15" t="s">
        <v>22086</v>
      </c>
      <c r="W1566" s="4"/>
      <c r="X1566" s="4" t="s">
        <v>41</v>
      </c>
      <c r="Y1566" s="4" t="s">
        <v>4120</v>
      </c>
      <c r="Z1566" s="4"/>
      <c r="AB1566" s="25"/>
      <c r="AC1566" s="25"/>
      <c r="AD1566" s="25"/>
    </row>
    <row r="1567" spans="1:30" x14ac:dyDescent="0.35">
      <c r="A1567" s="15" t="s">
        <v>10359</v>
      </c>
      <c r="B1567" s="15" t="s">
        <v>10360</v>
      </c>
      <c r="D1567" s="15" t="s">
        <v>4121</v>
      </c>
      <c r="E1567" s="15" t="s">
        <v>4122</v>
      </c>
      <c r="F1567" s="15" t="s">
        <v>251</v>
      </c>
      <c r="G1567" s="5" t="s">
        <v>215</v>
      </c>
      <c r="H1567" s="5" t="s">
        <v>7</v>
      </c>
      <c r="I1567" s="5" t="s">
        <v>214</v>
      </c>
      <c r="J1567" s="5" t="s">
        <v>6</v>
      </c>
      <c r="K1567" s="5" t="s">
        <v>6</v>
      </c>
      <c r="L1567" s="5" t="s">
        <v>12944</v>
      </c>
      <c r="M1567" s="15" t="s">
        <v>215</v>
      </c>
      <c r="N1567" s="15" t="s">
        <v>165</v>
      </c>
      <c r="O1567" s="15" t="s">
        <v>251</v>
      </c>
      <c r="P1567" s="15" t="s">
        <v>16398</v>
      </c>
      <c r="Q1567" s="15" t="s">
        <v>22807</v>
      </c>
      <c r="R1567" s="15" t="s">
        <v>20121</v>
      </c>
      <c r="S1567" s="15">
        <v>22683042</v>
      </c>
      <c r="T1567" s="15"/>
      <c r="U1567" s="15" t="s">
        <v>18775</v>
      </c>
      <c r="V1567" s="15" t="s">
        <v>3835</v>
      </c>
      <c r="W1567" s="4"/>
      <c r="X1567" s="4" t="s">
        <v>41</v>
      </c>
      <c r="Y1567" s="4" t="s">
        <v>834</v>
      </c>
      <c r="Z1567" s="4" t="s">
        <v>41</v>
      </c>
      <c r="AA1567" s="4" t="s">
        <v>1178</v>
      </c>
      <c r="AB1567" s="25"/>
      <c r="AC1567" s="25"/>
      <c r="AD1567" s="25"/>
    </row>
    <row r="1568" spans="1:30" x14ac:dyDescent="0.35">
      <c r="A1568" s="15" t="s">
        <v>6702</v>
      </c>
      <c r="B1568" s="15" t="s">
        <v>7787</v>
      </c>
      <c r="D1568" s="15" t="s">
        <v>3991</v>
      </c>
      <c r="E1568" s="15" t="s">
        <v>4123</v>
      </c>
      <c r="F1568" s="15" t="s">
        <v>4124</v>
      </c>
      <c r="G1568" s="5" t="s">
        <v>215</v>
      </c>
      <c r="H1568" s="5" t="s">
        <v>7</v>
      </c>
      <c r="I1568" s="5" t="s">
        <v>214</v>
      </c>
      <c r="J1568" s="5" t="s">
        <v>6</v>
      </c>
      <c r="K1568" s="5" t="s">
        <v>6</v>
      </c>
      <c r="L1568" s="5" t="s">
        <v>12944</v>
      </c>
      <c r="M1568" s="15" t="s">
        <v>215</v>
      </c>
      <c r="N1568" s="15" t="s">
        <v>165</v>
      </c>
      <c r="O1568" s="15" t="s">
        <v>251</v>
      </c>
      <c r="P1568" s="15" t="s">
        <v>3702</v>
      </c>
      <c r="Q1568" s="15" t="s">
        <v>22807</v>
      </c>
      <c r="R1568" s="15" t="s">
        <v>20108</v>
      </c>
      <c r="S1568" s="15">
        <v>22682435</v>
      </c>
      <c r="T1568" s="15">
        <v>22683273</v>
      </c>
      <c r="U1568" s="15" t="s">
        <v>17793</v>
      </c>
      <c r="V1568" s="15" t="s">
        <v>468</v>
      </c>
      <c r="W1568" s="4"/>
      <c r="X1568" s="4" t="s">
        <v>41</v>
      </c>
      <c r="Y1568" s="4" t="s">
        <v>13374</v>
      </c>
      <c r="Z1568" s="4"/>
      <c r="AB1568" s="25"/>
      <c r="AC1568" s="25"/>
      <c r="AD1568" s="25"/>
    </row>
    <row r="1569" spans="1:30" x14ac:dyDescent="0.35">
      <c r="A1569" s="15" t="s">
        <v>6704</v>
      </c>
      <c r="B1569" s="15" t="s">
        <v>7783</v>
      </c>
      <c r="D1569" s="15" t="s">
        <v>8339</v>
      </c>
      <c r="E1569" s="15" t="s">
        <v>8336</v>
      </c>
      <c r="F1569" s="15" t="s">
        <v>10530</v>
      </c>
      <c r="G1569" s="5" t="s">
        <v>215</v>
      </c>
      <c r="H1569" s="5" t="s">
        <v>4</v>
      </c>
      <c r="I1569" s="5" t="s">
        <v>214</v>
      </c>
      <c r="J1569" s="5" t="s">
        <v>3</v>
      </c>
      <c r="K1569" s="5" t="s">
        <v>7</v>
      </c>
      <c r="L1569" s="5" t="s">
        <v>12925</v>
      </c>
      <c r="M1569" s="15" t="s">
        <v>215</v>
      </c>
      <c r="N1569" s="15" t="s">
        <v>4082</v>
      </c>
      <c r="O1569" s="15" t="s">
        <v>6427</v>
      </c>
      <c r="P1569" s="15" t="s">
        <v>8338</v>
      </c>
      <c r="Q1569" s="15" t="s">
        <v>22807</v>
      </c>
      <c r="R1569" s="15" t="s">
        <v>23490</v>
      </c>
      <c r="S1569" s="15">
        <v>22661842</v>
      </c>
      <c r="T1569" s="15">
        <v>22661842</v>
      </c>
      <c r="U1569" s="15" t="s">
        <v>16399</v>
      </c>
      <c r="V1569" s="15" t="s">
        <v>23491</v>
      </c>
      <c r="W1569" s="4"/>
      <c r="X1569" s="4" t="s">
        <v>41</v>
      </c>
      <c r="Y1569" s="4" t="s">
        <v>7441</v>
      </c>
      <c r="Z1569" s="4"/>
      <c r="AB1569" s="25"/>
      <c r="AC1569" s="25"/>
      <c r="AD1569" s="25"/>
    </row>
    <row r="1570" spans="1:30" x14ac:dyDescent="0.35">
      <c r="A1570" s="15" t="s">
        <v>10364</v>
      </c>
      <c r="B1570" s="15" t="s">
        <v>10365</v>
      </c>
      <c r="D1570" s="15" t="s">
        <v>3998</v>
      </c>
      <c r="E1570" s="15" t="s">
        <v>4125</v>
      </c>
      <c r="F1570" s="15" t="s">
        <v>242</v>
      </c>
      <c r="G1570" s="5" t="s">
        <v>215</v>
      </c>
      <c r="H1570" s="5" t="s">
        <v>7</v>
      </c>
      <c r="I1570" s="5" t="s">
        <v>214</v>
      </c>
      <c r="J1570" s="5" t="s">
        <v>7</v>
      </c>
      <c r="K1570" s="5" t="s">
        <v>3</v>
      </c>
      <c r="L1570" s="5" t="s">
        <v>12946</v>
      </c>
      <c r="M1570" s="15" t="s">
        <v>215</v>
      </c>
      <c r="N1570" s="15" t="s">
        <v>278</v>
      </c>
      <c r="O1570" s="15" t="s">
        <v>42</v>
      </c>
      <c r="P1570" s="15" t="s">
        <v>242</v>
      </c>
      <c r="Q1570" s="15" t="s">
        <v>22807</v>
      </c>
      <c r="R1570" s="15" t="s">
        <v>20109</v>
      </c>
      <c r="S1570" s="15">
        <v>22687169</v>
      </c>
      <c r="T1570" s="15">
        <v>22687169</v>
      </c>
      <c r="U1570" s="15" t="s">
        <v>16400</v>
      </c>
      <c r="V1570" s="15" t="s">
        <v>23492</v>
      </c>
      <c r="W1570" s="4"/>
      <c r="X1570" s="4" t="s">
        <v>41</v>
      </c>
      <c r="Y1570" s="4" t="s">
        <v>3979</v>
      </c>
      <c r="Z1570" s="4"/>
      <c r="AB1570" s="25"/>
      <c r="AC1570" s="25"/>
      <c r="AD1570" s="25"/>
    </row>
    <row r="1571" spans="1:30" x14ac:dyDescent="0.35">
      <c r="A1571" s="15" t="s">
        <v>10369</v>
      </c>
      <c r="B1571" s="15" t="s">
        <v>3948</v>
      </c>
      <c r="D1571" s="15" t="s">
        <v>4126</v>
      </c>
      <c r="E1571" s="15" t="s">
        <v>4127</v>
      </c>
      <c r="F1571" s="15" t="s">
        <v>4128</v>
      </c>
      <c r="G1571" s="5" t="s">
        <v>215</v>
      </c>
      <c r="H1571" s="5" t="s">
        <v>6</v>
      </c>
      <c r="I1571" s="5" t="s">
        <v>214</v>
      </c>
      <c r="J1571" s="5" t="s">
        <v>4</v>
      </c>
      <c r="K1571" s="5" t="s">
        <v>4</v>
      </c>
      <c r="L1571" s="5" t="s">
        <v>12928</v>
      </c>
      <c r="M1571" s="15" t="s">
        <v>215</v>
      </c>
      <c r="N1571" s="15" t="s">
        <v>1610</v>
      </c>
      <c r="O1571" s="15" t="s">
        <v>59</v>
      </c>
      <c r="P1571" s="15" t="s">
        <v>4128</v>
      </c>
      <c r="Q1571" s="15" t="s">
        <v>22807</v>
      </c>
      <c r="R1571" s="15" t="s">
        <v>22087</v>
      </c>
      <c r="S1571" s="15">
        <v>21005295</v>
      </c>
      <c r="T1571" s="15"/>
      <c r="U1571" s="15" t="s">
        <v>13375</v>
      </c>
      <c r="V1571" s="15" t="s">
        <v>23493</v>
      </c>
      <c r="W1571" s="4"/>
      <c r="X1571" s="4" t="s">
        <v>41</v>
      </c>
      <c r="Y1571" s="4" t="s">
        <v>1550</v>
      </c>
      <c r="Z1571" s="4"/>
      <c r="AB1571" s="25"/>
      <c r="AC1571" s="25"/>
      <c r="AD1571" s="25"/>
    </row>
    <row r="1572" spans="1:30" x14ac:dyDescent="0.35">
      <c r="A1572" s="15" t="s">
        <v>8302</v>
      </c>
      <c r="B1572" s="15" t="s">
        <v>3931</v>
      </c>
      <c r="D1572" s="15" t="s">
        <v>7433</v>
      </c>
      <c r="E1572" s="15" t="s">
        <v>4129</v>
      </c>
      <c r="F1572" s="15" t="s">
        <v>4130</v>
      </c>
      <c r="G1572" s="5" t="s">
        <v>215</v>
      </c>
      <c r="H1572" s="5" t="s">
        <v>6</v>
      </c>
      <c r="I1572" s="5" t="s">
        <v>214</v>
      </c>
      <c r="J1572" s="5" t="s">
        <v>4</v>
      </c>
      <c r="K1572" s="5" t="s">
        <v>4</v>
      </c>
      <c r="L1572" s="5" t="s">
        <v>12928</v>
      </c>
      <c r="M1572" s="15" t="s">
        <v>215</v>
      </c>
      <c r="N1572" s="15" t="s">
        <v>1610</v>
      </c>
      <c r="O1572" s="15" t="s">
        <v>59</v>
      </c>
      <c r="P1572" s="15" t="s">
        <v>4130</v>
      </c>
      <c r="Q1572" s="15" t="s">
        <v>22807</v>
      </c>
      <c r="R1572" s="15" t="s">
        <v>21374</v>
      </c>
      <c r="S1572" s="15">
        <v>22350107</v>
      </c>
      <c r="T1572" s="15"/>
      <c r="U1572" s="15" t="s">
        <v>19450</v>
      </c>
      <c r="V1572" s="15" t="s">
        <v>10517</v>
      </c>
      <c r="W1572" s="4"/>
      <c r="X1572" s="4" t="s">
        <v>41</v>
      </c>
      <c r="Y1572" s="4" t="s">
        <v>2590</v>
      </c>
      <c r="Z1572" s="4"/>
      <c r="AB1572" s="25"/>
      <c r="AC1572" s="25"/>
      <c r="AD1572" s="25"/>
    </row>
    <row r="1573" spans="1:30" x14ac:dyDescent="0.35">
      <c r="A1573" s="15" t="s">
        <v>10372</v>
      </c>
      <c r="B1573" s="15" t="s">
        <v>5513</v>
      </c>
      <c r="D1573" s="15" t="s">
        <v>543</v>
      </c>
      <c r="E1573" s="15" t="s">
        <v>4132</v>
      </c>
      <c r="F1573" s="15" t="s">
        <v>251</v>
      </c>
      <c r="G1573" s="5" t="s">
        <v>215</v>
      </c>
      <c r="H1573" s="5" t="s">
        <v>7</v>
      </c>
      <c r="I1573" s="5" t="s">
        <v>214</v>
      </c>
      <c r="J1573" s="5" t="s">
        <v>7</v>
      </c>
      <c r="K1573" s="5" t="s">
        <v>4</v>
      </c>
      <c r="L1573" s="5" t="s">
        <v>12947</v>
      </c>
      <c r="M1573" s="15" t="s">
        <v>215</v>
      </c>
      <c r="N1573" s="15" t="s">
        <v>278</v>
      </c>
      <c r="O1573" s="15" t="s">
        <v>251</v>
      </c>
      <c r="P1573" s="15" t="s">
        <v>251</v>
      </c>
      <c r="Q1573" s="15" t="s">
        <v>22807</v>
      </c>
      <c r="R1573" s="15" t="s">
        <v>4096</v>
      </c>
      <c r="S1573" s="15">
        <v>22683779</v>
      </c>
      <c r="T1573" s="15">
        <v>22683779</v>
      </c>
      <c r="U1573" s="15" t="s">
        <v>17795</v>
      </c>
      <c r="V1573" s="15" t="s">
        <v>489</v>
      </c>
      <c r="W1573" s="4"/>
      <c r="X1573" s="4" t="s">
        <v>41</v>
      </c>
      <c r="Y1573" s="4" t="s">
        <v>991</v>
      </c>
      <c r="Z1573" s="4"/>
      <c r="AB1573" s="25"/>
      <c r="AC1573" s="25"/>
      <c r="AD1573" s="25"/>
    </row>
    <row r="1574" spans="1:30" x14ac:dyDescent="0.35">
      <c r="A1574" s="15" t="s">
        <v>3933</v>
      </c>
      <c r="B1574" s="15" t="s">
        <v>3932</v>
      </c>
      <c r="D1574" s="15" t="s">
        <v>568</v>
      </c>
      <c r="E1574" s="15" t="s">
        <v>4133</v>
      </c>
      <c r="F1574" s="15" t="s">
        <v>94</v>
      </c>
      <c r="G1574" s="5" t="s">
        <v>3350</v>
      </c>
      <c r="H1574" s="5" t="s">
        <v>4</v>
      </c>
      <c r="I1574" s="5" t="s">
        <v>95</v>
      </c>
      <c r="J1574" s="5" t="s">
        <v>3</v>
      </c>
      <c r="K1574" s="5" t="s">
        <v>5</v>
      </c>
      <c r="L1574" s="5" t="s">
        <v>13083</v>
      </c>
      <c r="M1574" s="15" t="s">
        <v>21775</v>
      </c>
      <c r="N1574" s="15" t="s">
        <v>21593</v>
      </c>
      <c r="O1574" s="15" t="s">
        <v>3631</v>
      </c>
      <c r="P1574" s="15" t="s">
        <v>94</v>
      </c>
      <c r="Q1574" s="15" t="s">
        <v>22807</v>
      </c>
      <c r="R1574" s="15" t="s">
        <v>21375</v>
      </c>
      <c r="S1574" s="15">
        <v>44092756</v>
      </c>
      <c r="T1574" s="15"/>
      <c r="U1574" s="15" t="s">
        <v>16402</v>
      </c>
      <c r="V1574" s="15" t="s">
        <v>23494</v>
      </c>
      <c r="W1574" s="4"/>
      <c r="X1574" s="4" t="s">
        <v>41</v>
      </c>
      <c r="Y1574" s="4" t="s">
        <v>4134</v>
      </c>
      <c r="Z1574" s="4"/>
      <c r="AB1574" s="25"/>
      <c r="AC1574" s="25"/>
      <c r="AD1574" s="25"/>
    </row>
    <row r="1575" spans="1:30" x14ac:dyDescent="0.35">
      <c r="A1575" s="15" t="s">
        <v>3894</v>
      </c>
      <c r="B1575" s="15" t="s">
        <v>3290</v>
      </c>
      <c r="D1575" s="15" t="s">
        <v>4136</v>
      </c>
      <c r="E1575" s="15" t="s">
        <v>10578</v>
      </c>
      <c r="F1575" s="15" t="s">
        <v>15677</v>
      </c>
      <c r="G1575" s="5" t="s">
        <v>215</v>
      </c>
      <c r="H1575" s="5" t="s">
        <v>7</v>
      </c>
      <c r="I1575" s="5" t="s">
        <v>214</v>
      </c>
      <c r="J1575" s="5" t="s">
        <v>7</v>
      </c>
      <c r="K1575" s="5" t="s">
        <v>2</v>
      </c>
      <c r="L1575" s="5" t="s">
        <v>12945</v>
      </c>
      <c r="M1575" s="15" t="s">
        <v>215</v>
      </c>
      <c r="N1575" s="15" t="s">
        <v>278</v>
      </c>
      <c r="O1575" s="15" t="s">
        <v>278</v>
      </c>
      <c r="P1575" s="15" t="s">
        <v>278</v>
      </c>
      <c r="Q1575" s="15" t="s">
        <v>22807</v>
      </c>
      <c r="R1575" s="15" t="s">
        <v>19461</v>
      </c>
      <c r="S1575" s="15">
        <v>22688024</v>
      </c>
      <c r="T1575" s="15">
        <v>22688024</v>
      </c>
      <c r="U1575" s="15" t="s">
        <v>18777</v>
      </c>
      <c r="V1575" s="15" t="s">
        <v>1064</v>
      </c>
      <c r="W1575" s="4"/>
      <c r="X1575" s="4"/>
      <c r="Y1575" s="4"/>
      <c r="Z1575" s="4" t="s">
        <v>41</v>
      </c>
      <c r="AA1575" s="4" t="s">
        <v>8703</v>
      </c>
      <c r="AB1575" s="25"/>
      <c r="AC1575" s="25"/>
      <c r="AD1575" s="25"/>
    </row>
    <row r="1576" spans="1:30" x14ac:dyDescent="0.35">
      <c r="A1576" s="15" t="s">
        <v>3853</v>
      </c>
      <c r="B1576" s="15" t="s">
        <v>2701</v>
      </c>
      <c r="D1576" s="15" t="s">
        <v>3268</v>
      </c>
      <c r="E1576" s="15" t="s">
        <v>4137</v>
      </c>
      <c r="F1576" s="15" t="s">
        <v>536</v>
      </c>
      <c r="G1576" s="5" t="s">
        <v>215</v>
      </c>
      <c r="H1576" s="5" t="s">
        <v>6</v>
      </c>
      <c r="I1576" s="5" t="s">
        <v>214</v>
      </c>
      <c r="J1576" s="5" t="s">
        <v>4</v>
      </c>
      <c r="K1576" s="5" t="s">
        <v>8</v>
      </c>
      <c r="L1576" s="5" t="s">
        <v>12932</v>
      </c>
      <c r="M1576" s="15" t="s">
        <v>215</v>
      </c>
      <c r="N1576" s="15" t="s">
        <v>1610</v>
      </c>
      <c r="O1576" s="15" t="s">
        <v>22088</v>
      </c>
      <c r="P1576" s="15" t="s">
        <v>536</v>
      </c>
      <c r="Q1576" s="15" t="s">
        <v>22807</v>
      </c>
      <c r="R1576" s="15" t="s">
        <v>23495</v>
      </c>
      <c r="S1576" s="15">
        <v>22682492</v>
      </c>
      <c r="T1576" s="15">
        <v>22682492</v>
      </c>
      <c r="U1576" s="15" t="s">
        <v>16403</v>
      </c>
      <c r="V1576" s="15" t="s">
        <v>7204</v>
      </c>
      <c r="W1576" s="4"/>
      <c r="X1576" s="4" t="s">
        <v>41</v>
      </c>
      <c r="Y1576" s="4" t="s">
        <v>4138</v>
      </c>
      <c r="Z1576" s="4"/>
      <c r="AB1576" s="25"/>
      <c r="AC1576" s="25"/>
      <c r="AD1576" s="25"/>
    </row>
    <row r="1577" spans="1:30" x14ac:dyDescent="0.35">
      <c r="A1577" s="15" t="s">
        <v>8304</v>
      </c>
      <c r="B1577" s="15" t="s">
        <v>609</v>
      </c>
      <c r="D1577" s="15" t="s">
        <v>3311</v>
      </c>
      <c r="E1577" s="15" t="s">
        <v>4139</v>
      </c>
      <c r="F1577" s="15" t="s">
        <v>15678</v>
      </c>
      <c r="G1577" s="5" t="s">
        <v>215</v>
      </c>
      <c r="H1577" s="5" t="s">
        <v>6</v>
      </c>
      <c r="I1577" s="5" t="s">
        <v>214</v>
      </c>
      <c r="J1577" s="5" t="s">
        <v>4</v>
      </c>
      <c r="K1577" s="5" t="s">
        <v>7</v>
      </c>
      <c r="L1577" s="5" t="s">
        <v>12931</v>
      </c>
      <c r="M1577" s="15" t="s">
        <v>215</v>
      </c>
      <c r="N1577" s="15" t="s">
        <v>1610</v>
      </c>
      <c r="O1577" s="15" t="s">
        <v>1237</v>
      </c>
      <c r="P1577" s="15" t="s">
        <v>1237</v>
      </c>
      <c r="Q1577" s="15" t="s">
        <v>22807</v>
      </c>
      <c r="R1577" s="15" t="s">
        <v>20101</v>
      </c>
      <c r="S1577" s="15">
        <v>22444863</v>
      </c>
      <c r="T1577" s="15">
        <v>22444863</v>
      </c>
      <c r="U1577" s="15" t="s">
        <v>16404</v>
      </c>
      <c r="V1577" s="15" t="s">
        <v>23496</v>
      </c>
      <c r="W1577" s="4"/>
      <c r="X1577" s="4" t="s">
        <v>41</v>
      </c>
      <c r="Y1577" s="4" t="s">
        <v>1768</v>
      </c>
      <c r="Z1577" s="4"/>
      <c r="AB1577" s="25"/>
      <c r="AC1577" s="25"/>
      <c r="AD1577" s="25"/>
    </row>
    <row r="1578" spans="1:30" x14ac:dyDescent="0.35">
      <c r="A1578" s="15" t="s">
        <v>3936</v>
      </c>
      <c r="B1578" s="15" t="s">
        <v>3935</v>
      </c>
      <c r="D1578" s="15" t="s">
        <v>3217</v>
      </c>
      <c r="E1578" s="15" t="s">
        <v>4140</v>
      </c>
      <c r="F1578" s="15" t="s">
        <v>8847</v>
      </c>
      <c r="G1578" s="5" t="s">
        <v>215</v>
      </c>
      <c r="H1578" s="5" t="s">
        <v>7</v>
      </c>
      <c r="I1578" s="5" t="s">
        <v>214</v>
      </c>
      <c r="J1578" s="5" t="s">
        <v>7</v>
      </c>
      <c r="K1578" s="5" t="s">
        <v>3</v>
      </c>
      <c r="L1578" s="5" t="s">
        <v>12946</v>
      </c>
      <c r="M1578" s="15" t="s">
        <v>215</v>
      </c>
      <c r="N1578" s="15" t="s">
        <v>278</v>
      </c>
      <c r="O1578" s="15" t="s">
        <v>42</v>
      </c>
      <c r="P1578" s="15" t="s">
        <v>135</v>
      </c>
      <c r="Q1578" s="15" t="s">
        <v>22807</v>
      </c>
      <c r="R1578" s="15" t="s">
        <v>17794</v>
      </c>
      <c r="S1578" s="15">
        <v>22688617</v>
      </c>
      <c r="T1578" s="15">
        <v>22688617</v>
      </c>
      <c r="U1578" s="15" t="s">
        <v>16405</v>
      </c>
      <c r="V1578" s="15" t="s">
        <v>1064</v>
      </c>
      <c r="W1578" s="4"/>
      <c r="X1578" s="4" t="s">
        <v>41</v>
      </c>
      <c r="Y1578" s="4" t="s">
        <v>1764</v>
      </c>
      <c r="Z1578" s="4"/>
      <c r="AB1578" s="25" t="s">
        <v>21118</v>
      </c>
      <c r="AC1578" s="25"/>
      <c r="AD1578" s="25"/>
    </row>
    <row r="1579" spans="1:30" x14ac:dyDescent="0.35">
      <c r="A1579" s="15" t="s">
        <v>10378</v>
      </c>
      <c r="B1579" s="15" t="s">
        <v>10379</v>
      </c>
      <c r="D1579" s="15" t="s">
        <v>3293</v>
      </c>
      <c r="E1579" s="15" t="s">
        <v>10585</v>
      </c>
      <c r="F1579" s="15" t="s">
        <v>15679</v>
      </c>
      <c r="G1579" s="5" t="s">
        <v>215</v>
      </c>
      <c r="H1579" s="5" t="s">
        <v>7</v>
      </c>
      <c r="I1579" s="5" t="s">
        <v>214</v>
      </c>
      <c r="J1579" s="5" t="s">
        <v>11</v>
      </c>
      <c r="K1579" s="5" t="s">
        <v>2</v>
      </c>
      <c r="L1579" s="5" t="s">
        <v>12955</v>
      </c>
      <c r="M1579" s="15" t="s">
        <v>215</v>
      </c>
      <c r="N1579" s="15" t="s">
        <v>1109</v>
      </c>
      <c r="O1579" s="15" t="s">
        <v>1109</v>
      </c>
      <c r="P1579" s="15" t="s">
        <v>1109</v>
      </c>
      <c r="Q1579" s="15" t="s">
        <v>22807</v>
      </c>
      <c r="R1579" s="15" t="s">
        <v>23497</v>
      </c>
      <c r="S1579" s="15">
        <v>22370843</v>
      </c>
      <c r="T1579" s="15">
        <v>22622859</v>
      </c>
      <c r="U1579" s="15" t="s">
        <v>16406</v>
      </c>
      <c r="V1579" s="15" t="s">
        <v>23498</v>
      </c>
      <c r="W1579" s="4"/>
      <c r="X1579" s="4"/>
      <c r="Y1579" s="4"/>
      <c r="Z1579" s="4"/>
      <c r="AB1579" s="25" t="s">
        <v>21118</v>
      </c>
      <c r="AC1579" s="25" t="s">
        <v>21118</v>
      </c>
      <c r="AD1579" s="25"/>
    </row>
    <row r="1580" spans="1:30" x14ac:dyDescent="0.35">
      <c r="A1580" s="15" t="s">
        <v>6773</v>
      </c>
      <c r="B1580" s="15" t="s">
        <v>7881</v>
      </c>
      <c r="D1580" s="15" t="s">
        <v>4141</v>
      </c>
      <c r="E1580" s="15" t="s">
        <v>4142</v>
      </c>
      <c r="F1580" s="15" t="s">
        <v>777</v>
      </c>
      <c r="G1580" s="5" t="s">
        <v>215</v>
      </c>
      <c r="H1580" s="5" t="s">
        <v>6</v>
      </c>
      <c r="I1580" s="5" t="s">
        <v>214</v>
      </c>
      <c r="J1580" s="5" t="s">
        <v>4</v>
      </c>
      <c r="K1580" s="5" t="s">
        <v>8</v>
      </c>
      <c r="L1580" s="5" t="s">
        <v>12932</v>
      </c>
      <c r="M1580" s="15" t="s">
        <v>215</v>
      </c>
      <c r="N1580" s="15" t="s">
        <v>1610</v>
      </c>
      <c r="O1580" s="15" t="s">
        <v>22088</v>
      </c>
      <c r="P1580" s="15" t="s">
        <v>79</v>
      </c>
      <c r="Q1580" s="15" t="s">
        <v>22807</v>
      </c>
      <c r="R1580" s="15" t="s">
        <v>23499</v>
      </c>
      <c r="S1580" s="15">
        <v>22684832</v>
      </c>
      <c r="T1580" s="15">
        <v>22684832</v>
      </c>
      <c r="U1580" s="15" t="s">
        <v>16407</v>
      </c>
      <c r="V1580" s="15" t="s">
        <v>10581</v>
      </c>
      <c r="W1580" s="4"/>
      <c r="X1580" s="4" t="s">
        <v>41</v>
      </c>
      <c r="Y1580" s="4" t="s">
        <v>1766</v>
      </c>
      <c r="Z1580" s="4"/>
      <c r="AB1580" s="25"/>
      <c r="AC1580" s="25"/>
      <c r="AD1580" s="25"/>
    </row>
    <row r="1581" spans="1:30" x14ac:dyDescent="0.35">
      <c r="A1581" s="15" t="s">
        <v>10382</v>
      </c>
      <c r="B1581" s="15" t="s">
        <v>10383</v>
      </c>
      <c r="D1581" s="15" t="s">
        <v>3291</v>
      </c>
      <c r="E1581" s="15" t="s">
        <v>4143</v>
      </c>
      <c r="F1581" s="15" t="s">
        <v>4144</v>
      </c>
      <c r="G1581" s="5" t="s">
        <v>215</v>
      </c>
      <c r="H1581" s="5" t="s">
        <v>6</v>
      </c>
      <c r="I1581" s="5" t="s">
        <v>214</v>
      </c>
      <c r="J1581" s="5" t="s">
        <v>4</v>
      </c>
      <c r="K1581" s="5" t="s">
        <v>7</v>
      </c>
      <c r="L1581" s="5" t="s">
        <v>12931</v>
      </c>
      <c r="M1581" s="15" t="s">
        <v>215</v>
      </c>
      <c r="N1581" s="15" t="s">
        <v>1610</v>
      </c>
      <c r="O1581" s="15" t="s">
        <v>1237</v>
      </c>
      <c r="P1581" s="15" t="s">
        <v>948</v>
      </c>
      <c r="Q1581" s="15" t="s">
        <v>22807</v>
      </c>
      <c r="R1581" s="15" t="s">
        <v>22089</v>
      </c>
      <c r="S1581" s="15">
        <v>21029326</v>
      </c>
      <c r="T1581" s="15"/>
      <c r="U1581" s="15" t="s">
        <v>16408</v>
      </c>
      <c r="V1581" s="15" t="s">
        <v>13376</v>
      </c>
      <c r="W1581" s="4"/>
      <c r="X1581" s="4" t="s">
        <v>41</v>
      </c>
      <c r="Y1581" s="4" t="s">
        <v>84</v>
      </c>
      <c r="Z1581" s="4"/>
      <c r="AB1581" s="25"/>
      <c r="AC1581" s="25"/>
      <c r="AD1581" s="25"/>
    </row>
    <row r="1582" spans="1:30" x14ac:dyDescent="0.35">
      <c r="A1582" s="15" t="s">
        <v>6775</v>
      </c>
      <c r="B1582" s="15" t="s">
        <v>7882</v>
      </c>
      <c r="D1582" s="15" t="s">
        <v>670</v>
      </c>
      <c r="E1582" s="15" t="s">
        <v>4145</v>
      </c>
      <c r="F1582" s="15" t="s">
        <v>1487</v>
      </c>
      <c r="G1582" s="5" t="s">
        <v>215</v>
      </c>
      <c r="H1582" s="5" t="s">
        <v>7</v>
      </c>
      <c r="I1582" s="5" t="s">
        <v>214</v>
      </c>
      <c r="J1582" s="5" t="s">
        <v>11</v>
      </c>
      <c r="K1582" s="5" t="s">
        <v>3</v>
      </c>
      <c r="L1582" s="5" t="s">
        <v>12956</v>
      </c>
      <c r="M1582" s="15" t="s">
        <v>215</v>
      </c>
      <c r="N1582" s="15" t="s">
        <v>1109</v>
      </c>
      <c r="O1582" s="15" t="s">
        <v>22796</v>
      </c>
      <c r="P1582" s="15" t="s">
        <v>1487</v>
      </c>
      <c r="Q1582" s="15" t="s">
        <v>22807</v>
      </c>
      <c r="R1582" s="15" t="s">
        <v>22090</v>
      </c>
      <c r="S1582" s="15">
        <v>22379878</v>
      </c>
      <c r="T1582" s="15">
        <v>22379878</v>
      </c>
      <c r="U1582" s="15" t="s">
        <v>17797</v>
      </c>
      <c r="V1582" s="15" t="s">
        <v>107</v>
      </c>
      <c r="W1582" s="4"/>
      <c r="X1582" s="4" t="s">
        <v>41</v>
      </c>
      <c r="Y1582" s="4" t="s">
        <v>13245</v>
      </c>
      <c r="Z1582" s="4"/>
      <c r="AB1582" s="25" t="s">
        <v>21118</v>
      </c>
      <c r="AC1582" s="25"/>
      <c r="AD1582" s="25"/>
    </row>
    <row r="1583" spans="1:30" x14ac:dyDescent="0.35">
      <c r="A1583" s="15" t="s">
        <v>10386</v>
      </c>
      <c r="B1583" s="15" t="s">
        <v>10387</v>
      </c>
      <c r="D1583" s="15" t="s">
        <v>686</v>
      </c>
      <c r="E1583" s="15" t="s">
        <v>4146</v>
      </c>
      <c r="F1583" s="15" t="s">
        <v>4147</v>
      </c>
      <c r="G1583" s="5" t="s">
        <v>215</v>
      </c>
      <c r="H1583" s="5" t="s">
        <v>6</v>
      </c>
      <c r="I1583" s="5" t="s">
        <v>214</v>
      </c>
      <c r="J1583" s="5" t="s">
        <v>4</v>
      </c>
      <c r="K1583" s="5" t="s">
        <v>10</v>
      </c>
      <c r="L1583" s="5" t="s">
        <v>12933</v>
      </c>
      <c r="M1583" s="15" t="s">
        <v>215</v>
      </c>
      <c r="N1583" s="15" t="s">
        <v>1610</v>
      </c>
      <c r="O1583" s="15" t="s">
        <v>22091</v>
      </c>
      <c r="P1583" s="15" t="s">
        <v>748</v>
      </c>
      <c r="Q1583" s="15" t="s">
        <v>22807</v>
      </c>
      <c r="R1583" s="15" t="s">
        <v>23500</v>
      </c>
      <c r="S1583" s="15">
        <v>22680287</v>
      </c>
      <c r="T1583" s="15">
        <v>22680287</v>
      </c>
      <c r="U1583" s="15" t="s">
        <v>18778</v>
      </c>
      <c r="V1583" s="15" t="s">
        <v>18779</v>
      </c>
      <c r="W1583" s="4"/>
      <c r="X1583" s="4" t="s">
        <v>41</v>
      </c>
      <c r="Y1583" s="4" t="s">
        <v>1765</v>
      </c>
      <c r="Z1583" s="4"/>
      <c r="AB1583" s="25" t="s">
        <v>21118</v>
      </c>
      <c r="AC1583" s="25"/>
      <c r="AD1583" s="25"/>
    </row>
    <row r="1584" spans="1:30" x14ac:dyDescent="0.35">
      <c r="A1584" s="15" t="s">
        <v>3819</v>
      </c>
      <c r="B1584" s="15" t="s">
        <v>3720</v>
      </c>
      <c r="D1584" s="15" t="s">
        <v>4063</v>
      </c>
      <c r="E1584" s="15" t="s">
        <v>4148</v>
      </c>
      <c r="F1584" s="15" t="s">
        <v>21377</v>
      </c>
      <c r="G1584" s="5" t="s">
        <v>215</v>
      </c>
      <c r="H1584" s="5" t="s">
        <v>6</v>
      </c>
      <c r="I1584" s="5" t="s">
        <v>214</v>
      </c>
      <c r="J1584" s="5" t="s">
        <v>4</v>
      </c>
      <c r="K1584" s="5" t="s">
        <v>4</v>
      </c>
      <c r="L1584" s="5" t="s">
        <v>12928</v>
      </c>
      <c r="M1584" s="15" t="s">
        <v>215</v>
      </c>
      <c r="N1584" s="15" t="s">
        <v>1610</v>
      </c>
      <c r="O1584" s="15" t="s">
        <v>59</v>
      </c>
      <c r="P1584" s="15" t="s">
        <v>59</v>
      </c>
      <c r="Q1584" s="15" t="s">
        <v>22807</v>
      </c>
      <c r="R1584" s="15" t="s">
        <v>20112</v>
      </c>
      <c r="S1584" s="15">
        <v>22408091</v>
      </c>
      <c r="T1584" s="15">
        <v>22408091</v>
      </c>
      <c r="U1584" s="15" t="s">
        <v>16409</v>
      </c>
      <c r="V1584" s="15" t="s">
        <v>537</v>
      </c>
      <c r="W1584" s="4"/>
      <c r="X1584" s="4" t="s">
        <v>41</v>
      </c>
      <c r="Y1584" s="4" t="s">
        <v>1767</v>
      </c>
      <c r="Z1584" s="4"/>
      <c r="AB1584" s="25"/>
      <c r="AC1584" s="25"/>
      <c r="AD1584" s="25"/>
    </row>
    <row r="1585" spans="1:30" x14ac:dyDescent="0.35">
      <c r="A1585" s="15" t="s">
        <v>3822</v>
      </c>
      <c r="B1585" s="15" t="s">
        <v>3733</v>
      </c>
      <c r="D1585" s="15" t="s">
        <v>1048</v>
      </c>
      <c r="E1585" s="15" t="s">
        <v>10502</v>
      </c>
      <c r="F1585" s="15" t="s">
        <v>15680</v>
      </c>
      <c r="G1585" s="5" t="s">
        <v>215</v>
      </c>
      <c r="H1585" s="5" t="s">
        <v>6</v>
      </c>
      <c r="I1585" s="5" t="s">
        <v>214</v>
      </c>
      <c r="J1585" s="5" t="s">
        <v>4</v>
      </c>
      <c r="K1585" s="5" t="s">
        <v>2</v>
      </c>
      <c r="L1585" s="5" t="s">
        <v>12926</v>
      </c>
      <c r="M1585" s="15" t="s">
        <v>215</v>
      </c>
      <c r="N1585" s="15" t="s">
        <v>1610</v>
      </c>
      <c r="O1585" s="15" t="s">
        <v>1610</v>
      </c>
      <c r="P1585" s="15" t="s">
        <v>1610</v>
      </c>
      <c r="Q1585" s="15" t="s">
        <v>22807</v>
      </c>
      <c r="R1585" s="15" t="s">
        <v>23501</v>
      </c>
      <c r="S1585" s="15">
        <v>21028716</v>
      </c>
      <c r="T1585" s="15">
        <v>21028716</v>
      </c>
      <c r="U1585" s="15" t="s">
        <v>19451</v>
      </c>
      <c r="V1585" s="15" t="s">
        <v>1064</v>
      </c>
      <c r="W1585" s="4"/>
      <c r="X1585" s="4"/>
      <c r="Y1585" s="4"/>
      <c r="Z1585" s="4" t="s">
        <v>41</v>
      </c>
      <c r="AA1585" s="4" t="s">
        <v>7729</v>
      </c>
      <c r="AB1585" s="25"/>
      <c r="AC1585" s="25"/>
      <c r="AD1585" s="25"/>
    </row>
    <row r="1586" spans="1:30" x14ac:dyDescent="0.35">
      <c r="A1586" s="15" t="s">
        <v>3864</v>
      </c>
      <c r="B1586" s="15" t="s">
        <v>3798</v>
      </c>
      <c r="D1586" s="15" t="s">
        <v>4149</v>
      </c>
      <c r="E1586" s="15" t="s">
        <v>4150</v>
      </c>
      <c r="F1586" s="15" t="s">
        <v>22767</v>
      </c>
      <c r="G1586" s="5" t="s">
        <v>49</v>
      </c>
      <c r="H1586" s="5" t="s">
        <v>6</v>
      </c>
      <c r="I1586" s="5" t="s">
        <v>214</v>
      </c>
      <c r="J1586" s="5" t="s">
        <v>4</v>
      </c>
      <c r="K1586" s="5" t="s">
        <v>5</v>
      </c>
      <c r="L1586" s="5" t="s">
        <v>12929</v>
      </c>
      <c r="M1586" s="15" t="s">
        <v>215</v>
      </c>
      <c r="N1586" s="15" t="s">
        <v>1610</v>
      </c>
      <c r="O1586" s="15" t="s">
        <v>4151</v>
      </c>
      <c r="P1586" s="15" t="s">
        <v>4151</v>
      </c>
      <c r="Q1586" s="15" t="s">
        <v>22807</v>
      </c>
      <c r="R1586" s="15" t="s">
        <v>21389</v>
      </c>
      <c r="S1586" s="15">
        <v>22923649</v>
      </c>
      <c r="T1586" s="15"/>
      <c r="U1586" s="15" t="s">
        <v>18780</v>
      </c>
      <c r="V1586" s="15" t="s">
        <v>8983</v>
      </c>
      <c r="W1586" s="4"/>
      <c r="X1586" s="4" t="s">
        <v>41</v>
      </c>
      <c r="Y1586" s="4" t="s">
        <v>1755</v>
      </c>
      <c r="Z1586" s="4"/>
      <c r="AB1586" s="25" t="s">
        <v>21118</v>
      </c>
      <c r="AC1586" s="25"/>
      <c r="AD1586" s="25"/>
    </row>
    <row r="1587" spans="1:30" x14ac:dyDescent="0.35">
      <c r="A1587" s="15" t="s">
        <v>3897</v>
      </c>
      <c r="B1587" s="15" t="s">
        <v>3444</v>
      </c>
      <c r="D1587" s="15" t="s">
        <v>7723</v>
      </c>
      <c r="E1587" s="15" t="s">
        <v>4152</v>
      </c>
      <c r="F1587" s="15" t="s">
        <v>1597</v>
      </c>
      <c r="G1587" s="5" t="s">
        <v>215</v>
      </c>
      <c r="H1587" s="5" t="s">
        <v>7</v>
      </c>
      <c r="I1587" s="5" t="s">
        <v>214</v>
      </c>
      <c r="J1587" s="5" t="s">
        <v>7</v>
      </c>
      <c r="K1587" s="5" t="s">
        <v>4</v>
      </c>
      <c r="L1587" s="5" t="s">
        <v>12947</v>
      </c>
      <c r="M1587" s="15" t="s">
        <v>215</v>
      </c>
      <c r="N1587" s="15" t="s">
        <v>278</v>
      </c>
      <c r="O1587" s="15" t="s">
        <v>251</v>
      </c>
      <c r="P1587" s="15" t="s">
        <v>1597</v>
      </c>
      <c r="Q1587" s="15" t="s">
        <v>22807</v>
      </c>
      <c r="R1587" s="15" t="s">
        <v>23502</v>
      </c>
      <c r="S1587" s="15">
        <v>22684074</v>
      </c>
      <c r="T1587" s="15">
        <v>22684074</v>
      </c>
      <c r="U1587" s="15" t="s">
        <v>18781</v>
      </c>
      <c r="V1587" s="15" t="s">
        <v>13377</v>
      </c>
      <c r="W1587" s="4"/>
      <c r="X1587" s="4" t="s">
        <v>41</v>
      </c>
      <c r="Y1587" s="4" t="s">
        <v>4153</v>
      </c>
      <c r="Z1587" s="4"/>
      <c r="AB1587" s="25"/>
      <c r="AC1587" s="25"/>
      <c r="AD1587" s="25"/>
    </row>
    <row r="1588" spans="1:30" x14ac:dyDescent="0.35">
      <c r="A1588" s="15" t="s">
        <v>3826</v>
      </c>
      <c r="B1588" s="15" t="s">
        <v>3787</v>
      </c>
      <c r="D1588" s="15" t="s">
        <v>4154</v>
      </c>
      <c r="E1588" s="15" t="s">
        <v>4155</v>
      </c>
      <c r="F1588" s="15" t="s">
        <v>15681</v>
      </c>
      <c r="G1588" s="5" t="s">
        <v>215</v>
      </c>
      <c r="H1588" s="5" t="s">
        <v>7</v>
      </c>
      <c r="I1588" s="5" t="s">
        <v>214</v>
      </c>
      <c r="J1588" s="5" t="s">
        <v>11</v>
      </c>
      <c r="K1588" s="5" t="s">
        <v>3</v>
      </c>
      <c r="L1588" s="5" t="s">
        <v>12956</v>
      </c>
      <c r="M1588" s="15" t="s">
        <v>215</v>
      </c>
      <c r="N1588" s="15" t="s">
        <v>1109</v>
      </c>
      <c r="O1588" s="15" t="s">
        <v>22796</v>
      </c>
      <c r="P1588" s="15" t="s">
        <v>16410</v>
      </c>
      <c r="Q1588" s="15" t="s">
        <v>22807</v>
      </c>
      <c r="R1588" s="15" t="s">
        <v>18782</v>
      </c>
      <c r="S1588" s="15">
        <v>22374461</v>
      </c>
      <c r="T1588" s="15">
        <v>22625185</v>
      </c>
      <c r="U1588" s="15" t="s">
        <v>17798</v>
      </c>
      <c r="V1588" s="15" t="s">
        <v>13378</v>
      </c>
      <c r="W1588" s="4"/>
      <c r="X1588" s="4" t="s">
        <v>41</v>
      </c>
      <c r="Y1588" s="4" t="s">
        <v>3644</v>
      </c>
      <c r="Z1588" s="4"/>
      <c r="AB1588" s="25"/>
      <c r="AC1588" s="25"/>
      <c r="AD1588" s="25"/>
    </row>
    <row r="1589" spans="1:30" x14ac:dyDescent="0.35">
      <c r="A1589" s="15" t="s">
        <v>10393</v>
      </c>
      <c r="B1589" s="15" t="s">
        <v>2336</v>
      </c>
      <c r="D1589" s="15" t="s">
        <v>4156</v>
      </c>
      <c r="E1589" s="15" t="s">
        <v>4157</v>
      </c>
      <c r="F1589" s="15" t="s">
        <v>507</v>
      </c>
      <c r="G1589" s="5" t="s">
        <v>215</v>
      </c>
      <c r="H1589" s="5" t="s">
        <v>7</v>
      </c>
      <c r="I1589" s="5" t="s">
        <v>214</v>
      </c>
      <c r="J1589" s="5" t="s">
        <v>7</v>
      </c>
      <c r="K1589" s="5" t="s">
        <v>3</v>
      </c>
      <c r="L1589" s="5" t="s">
        <v>12946</v>
      </c>
      <c r="M1589" s="15" t="s">
        <v>215</v>
      </c>
      <c r="N1589" s="15" t="s">
        <v>278</v>
      </c>
      <c r="O1589" s="15" t="s">
        <v>42</v>
      </c>
      <c r="P1589" s="15" t="s">
        <v>507</v>
      </c>
      <c r="Q1589" s="15" t="s">
        <v>22807</v>
      </c>
      <c r="R1589" s="15" t="s">
        <v>20113</v>
      </c>
      <c r="S1589" s="15">
        <v>22682307</v>
      </c>
      <c r="T1589" s="15">
        <v>22687683</v>
      </c>
      <c r="U1589" s="15" t="s">
        <v>16411</v>
      </c>
      <c r="V1589" s="15" t="s">
        <v>23503</v>
      </c>
      <c r="W1589" s="4"/>
      <c r="X1589" s="4" t="s">
        <v>41</v>
      </c>
      <c r="Y1589" s="4" t="s">
        <v>3976</v>
      </c>
      <c r="Z1589" s="4"/>
      <c r="AB1589" s="25"/>
      <c r="AC1589" s="25"/>
      <c r="AD1589" s="25"/>
    </row>
    <row r="1590" spans="1:30" x14ac:dyDescent="0.35">
      <c r="A1590" s="15" t="s">
        <v>3898</v>
      </c>
      <c r="B1590" s="15" t="s">
        <v>3404</v>
      </c>
      <c r="D1590" s="15" t="s">
        <v>4158</v>
      </c>
      <c r="E1590" s="15" t="s">
        <v>4159</v>
      </c>
      <c r="F1590" s="15" t="s">
        <v>21378</v>
      </c>
      <c r="G1590" s="5" t="s">
        <v>215</v>
      </c>
      <c r="H1590" s="5" t="s">
        <v>6</v>
      </c>
      <c r="I1590" s="5" t="s">
        <v>214</v>
      </c>
      <c r="J1590" s="5" t="s">
        <v>4</v>
      </c>
      <c r="K1590" s="5" t="s">
        <v>6</v>
      </c>
      <c r="L1590" s="5" t="s">
        <v>12930</v>
      </c>
      <c r="M1590" s="15" t="s">
        <v>215</v>
      </c>
      <c r="N1590" s="15" t="s">
        <v>1610</v>
      </c>
      <c r="O1590" s="15" t="s">
        <v>21378</v>
      </c>
      <c r="P1590" s="15" t="s">
        <v>21378</v>
      </c>
      <c r="Q1590" s="15" t="s">
        <v>22807</v>
      </c>
      <c r="R1590" s="15" t="s">
        <v>16401</v>
      </c>
      <c r="S1590" s="15">
        <v>22448403</v>
      </c>
      <c r="T1590" s="15">
        <v>22444480</v>
      </c>
      <c r="U1590" s="15" t="s">
        <v>16412</v>
      </c>
      <c r="V1590" s="15" t="s">
        <v>17799</v>
      </c>
      <c r="W1590" s="4"/>
      <c r="X1590" s="4" t="s">
        <v>41</v>
      </c>
      <c r="Y1590" s="4" t="s">
        <v>1771</v>
      </c>
      <c r="Z1590" s="4"/>
      <c r="AB1590" s="25" t="s">
        <v>21118</v>
      </c>
      <c r="AC1590" s="25"/>
      <c r="AD1590" s="25"/>
    </row>
    <row r="1591" spans="1:30" x14ac:dyDescent="0.35">
      <c r="A1591" s="15" t="s">
        <v>3882</v>
      </c>
      <c r="B1591" s="15" t="s">
        <v>7134</v>
      </c>
      <c r="D1591" s="15" t="s">
        <v>2726</v>
      </c>
      <c r="E1591" s="15" t="s">
        <v>4160</v>
      </c>
      <c r="F1591" s="15" t="s">
        <v>550</v>
      </c>
      <c r="G1591" s="5" t="s">
        <v>215</v>
      </c>
      <c r="H1591" s="5" t="s">
        <v>7</v>
      </c>
      <c r="I1591" s="5" t="s">
        <v>214</v>
      </c>
      <c r="J1591" s="5" t="s">
        <v>7</v>
      </c>
      <c r="K1591" s="5" t="s">
        <v>5</v>
      </c>
      <c r="L1591" s="5" t="s">
        <v>12948</v>
      </c>
      <c r="M1591" s="15" t="s">
        <v>215</v>
      </c>
      <c r="N1591" s="15" t="s">
        <v>278</v>
      </c>
      <c r="O1591" s="15" t="s">
        <v>550</v>
      </c>
      <c r="P1591" s="15" t="s">
        <v>550</v>
      </c>
      <c r="Q1591" s="15" t="s">
        <v>22807</v>
      </c>
      <c r="R1591" s="15" t="s">
        <v>21376</v>
      </c>
      <c r="S1591" s="15">
        <v>22688682</v>
      </c>
      <c r="T1591" s="15">
        <v>22682397</v>
      </c>
      <c r="U1591" s="15" t="s">
        <v>16413</v>
      </c>
      <c r="V1591" s="15" t="s">
        <v>537</v>
      </c>
      <c r="W1591" s="4"/>
      <c r="X1591" s="4" t="s">
        <v>41</v>
      </c>
      <c r="Y1591" s="4" t="s">
        <v>1758</v>
      </c>
      <c r="Z1591" s="4"/>
      <c r="AB1591" s="25"/>
      <c r="AC1591" s="25"/>
      <c r="AD1591" s="25"/>
    </row>
    <row r="1592" spans="1:30" x14ac:dyDescent="0.35">
      <c r="A1592" s="15" t="s">
        <v>8306</v>
      </c>
      <c r="B1592" s="15" t="s">
        <v>3865</v>
      </c>
      <c r="D1592" s="15" t="s">
        <v>2751</v>
      </c>
      <c r="E1592" s="15" t="s">
        <v>10466</v>
      </c>
      <c r="F1592" s="15" t="s">
        <v>19248</v>
      </c>
      <c r="G1592" s="5" t="s">
        <v>213</v>
      </c>
      <c r="H1592" s="5" t="s">
        <v>2</v>
      </c>
      <c r="I1592" s="5" t="s">
        <v>214</v>
      </c>
      <c r="J1592" s="5" t="s">
        <v>12</v>
      </c>
      <c r="K1592" s="5" t="s">
        <v>3</v>
      </c>
      <c r="L1592" s="5" t="s">
        <v>12958</v>
      </c>
      <c r="M1592" s="15" t="s">
        <v>215</v>
      </c>
      <c r="N1592" s="15" t="s">
        <v>213</v>
      </c>
      <c r="O1592" s="15" t="s">
        <v>1979</v>
      </c>
      <c r="P1592" s="15" t="s">
        <v>10467</v>
      </c>
      <c r="Q1592" s="15" t="s">
        <v>22807</v>
      </c>
      <c r="R1592" s="15" t="s">
        <v>10468</v>
      </c>
      <c r="S1592" s="15">
        <v>70129403</v>
      </c>
      <c r="T1592" s="15">
        <v>27611126</v>
      </c>
      <c r="U1592" s="15" t="s">
        <v>17800</v>
      </c>
      <c r="V1592" s="15" t="s">
        <v>2325</v>
      </c>
      <c r="W1592" s="4"/>
      <c r="X1592" s="4" t="s">
        <v>41</v>
      </c>
      <c r="Y1592" s="4" t="s">
        <v>19741</v>
      </c>
      <c r="Z1592" s="4"/>
      <c r="AB1592" s="25"/>
      <c r="AC1592" s="25"/>
      <c r="AD1592" s="25"/>
    </row>
    <row r="1593" spans="1:30" x14ac:dyDescent="0.35">
      <c r="A1593" s="15" t="s">
        <v>3968</v>
      </c>
      <c r="B1593" s="15" t="s">
        <v>3967</v>
      </c>
      <c r="D1593" s="15" t="s">
        <v>2581</v>
      </c>
      <c r="E1593" s="15" t="s">
        <v>4162</v>
      </c>
      <c r="F1593" s="15" t="s">
        <v>2270</v>
      </c>
      <c r="G1593" s="5" t="s">
        <v>213</v>
      </c>
      <c r="H1593" s="5" t="s">
        <v>2</v>
      </c>
      <c r="I1593" s="5" t="s">
        <v>214</v>
      </c>
      <c r="J1593" s="5" t="s">
        <v>12</v>
      </c>
      <c r="K1593" s="5" t="s">
        <v>2</v>
      </c>
      <c r="L1593" s="5" t="s">
        <v>12957</v>
      </c>
      <c r="M1593" s="15" t="s">
        <v>215</v>
      </c>
      <c r="N1593" s="15" t="s">
        <v>213</v>
      </c>
      <c r="O1593" s="15" t="s">
        <v>3375</v>
      </c>
      <c r="P1593" s="15" t="s">
        <v>2270</v>
      </c>
      <c r="Q1593" s="15" t="s">
        <v>22807</v>
      </c>
      <c r="R1593" s="15" t="s">
        <v>18295</v>
      </c>
      <c r="S1593" s="15">
        <v>27610552</v>
      </c>
      <c r="T1593" s="15">
        <v>27610552</v>
      </c>
      <c r="U1593" s="15" t="s">
        <v>18783</v>
      </c>
      <c r="V1593" s="15" t="s">
        <v>259</v>
      </c>
      <c r="W1593" s="4"/>
      <c r="X1593" s="4" t="s">
        <v>41</v>
      </c>
      <c r="Y1593" s="4" t="s">
        <v>3980</v>
      </c>
      <c r="Z1593" s="4"/>
      <c r="AB1593" s="25" t="s">
        <v>21118</v>
      </c>
      <c r="AC1593" s="25"/>
      <c r="AD1593" s="25"/>
    </row>
    <row r="1594" spans="1:30" x14ac:dyDescent="0.35">
      <c r="A1594" s="15" t="s">
        <v>10397</v>
      </c>
      <c r="B1594" s="15" t="s">
        <v>10398</v>
      </c>
      <c r="D1594" s="15" t="s">
        <v>2528</v>
      </c>
      <c r="E1594" s="15" t="s">
        <v>10504</v>
      </c>
      <c r="F1594" s="15" t="s">
        <v>10505</v>
      </c>
      <c r="G1594" s="5" t="s">
        <v>213</v>
      </c>
      <c r="H1594" s="5" t="s">
        <v>6</v>
      </c>
      <c r="I1594" s="5" t="s">
        <v>214</v>
      </c>
      <c r="J1594" s="5" t="s">
        <v>12</v>
      </c>
      <c r="K1594" s="5" t="s">
        <v>2</v>
      </c>
      <c r="L1594" s="5" t="s">
        <v>12957</v>
      </c>
      <c r="M1594" s="15" t="s">
        <v>215</v>
      </c>
      <c r="N1594" s="15" t="s">
        <v>213</v>
      </c>
      <c r="O1594" s="15" t="s">
        <v>3375</v>
      </c>
      <c r="P1594" s="15" t="s">
        <v>10505</v>
      </c>
      <c r="Q1594" s="15" t="s">
        <v>22807</v>
      </c>
      <c r="R1594" s="15" t="s">
        <v>21379</v>
      </c>
      <c r="S1594" s="15">
        <v>44056175</v>
      </c>
      <c r="T1594" s="15"/>
      <c r="U1594" s="15" t="s">
        <v>18784</v>
      </c>
      <c r="V1594" s="15" t="s">
        <v>21380</v>
      </c>
      <c r="W1594" s="4"/>
      <c r="X1594" s="4" t="s">
        <v>41</v>
      </c>
      <c r="Y1594" s="4" t="s">
        <v>13639</v>
      </c>
      <c r="Z1594" s="4"/>
      <c r="AB1594" s="25" t="s">
        <v>21118</v>
      </c>
      <c r="AC1594" s="25"/>
      <c r="AD1594" s="25"/>
    </row>
    <row r="1595" spans="1:30" x14ac:dyDescent="0.35">
      <c r="A1595" s="15" t="s">
        <v>5509</v>
      </c>
      <c r="B1595" s="15" t="s">
        <v>5462</v>
      </c>
      <c r="D1595" s="15" t="s">
        <v>2645</v>
      </c>
      <c r="E1595" s="15" t="s">
        <v>4163</v>
      </c>
      <c r="F1595" s="15" t="s">
        <v>4164</v>
      </c>
      <c r="G1595" s="5" t="s">
        <v>213</v>
      </c>
      <c r="H1595" s="5" t="s">
        <v>4</v>
      </c>
      <c r="I1595" s="5" t="s">
        <v>214</v>
      </c>
      <c r="J1595" s="5" t="s">
        <v>12</v>
      </c>
      <c r="K1595" s="5" t="s">
        <v>2</v>
      </c>
      <c r="L1595" s="5" t="s">
        <v>12957</v>
      </c>
      <c r="M1595" s="15" t="s">
        <v>215</v>
      </c>
      <c r="N1595" s="15" t="s">
        <v>213</v>
      </c>
      <c r="O1595" s="15" t="s">
        <v>3375</v>
      </c>
      <c r="P1595" s="15" t="s">
        <v>4165</v>
      </c>
      <c r="Q1595" s="15" t="s">
        <v>22807</v>
      </c>
      <c r="R1595" s="15" t="s">
        <v>4651</v>
      </c>
      <c r="S1595" s="15"/>
      <c r="T1595" s="15"/>
      <c r="U1595" s="15" t="s">
        <v>17801</v>
      </c>
      <c r="V1595" s="15" t="s">
        <v>8841</v>
      </c>
      <c r="W1595" s="4"/>
      <c r="X1595" s="4" t="s">
        <v>41</v>
      </c>
      <c r="Y1595" s="4" t="s">
        <v>4166</v>
      </c>
      <c r="Z1595" s="4"/>
      <c r="AB1595" s="25" t="s">
        <v>21118</v>
      </c>
      <c r="AC1595" s="25"/>
      <c r="AD1595" s="25"/>
    </row>
    <row r="1596" spans="1:30" x14ac:dyDescent="0.35">
      <c r="A1596" s="15" t="s">
        <v>3914</v>
      </c>
      <c r="B1596" s="15" t="s">
        <v>3673</v>
      </c>
      <c r="D1596" s="15" t="s">
        <v>2792</v>
      </c>
      <c r="E1596" s="15" t="s">
        <v>4167</v>
      </c>
      <c r="F1596" s="15" t="s">
        <v>4168</v>
      </c>
      <c r="G1596" s="5" t="s">
        <v>213</v>
      </c>
      <c r="H1596" s="5" t="s">
        <v>2</v>
      </c>
      <c r="I1596" s="5" t="s">
        <v>214</v>
      </c>
      <c r="J1596" s="5" t="s">
        <v>12</v>
      </c>
      <c r="K1596" s="5" t="s">
        <v>3</v>
      </c>
      <c r="L1596" s="5" t="s">
        <v>12958</v>
      </c>
      <c r="M1596" s="15" t="s">
        <v>215</v>
      </c>
      <c r="N1596" s="15" t="s">
        <v>213</v>
      </c>
      <c r="O1596" s="15" t="s">
        <v>1979</v>
      </c>
      <c r="P1596" s="15" t="s">
        <v>1410</v>
      </c>
      <c r="Q1596" s="15" t="s">
        <v>22807</v>
      </c>
      <c r="R1596" s="15" t="s">
        <v>4169</v>
      </c>
      <c r="S1596" s="15">
        <v>27611508</v>
      </c>
      <c r="T1596" s="15"/>
      <c r="U1596" s="15" t="s">
        <v>16414</v>
      </c>
      <c r="V1596" s="15" t="s">
        <v>2077</v>
      </c>
      <c r="W1596" s="4"/>
      <c r="X1596" s="4" t="s">
        <v>41</v>
      </c>
      <c r="Y1596" s="4" t="s">
        <v>3661</v>
      </c>
      <c r="Z1596" s="4"/>
      <c r="AB1596" s="25" t="s">
        <v>21118</v>
      </c>
      <c r="AC1596" s="25"/>
      <c r="AD1596" s="25"/>
    </row>
    <row r="1597" spans="1:30" x14ac:dyDescent="0.35">
      <c r="A1597" s="15" t="s">
        <v>6651</v>
      </c>
      <c r="B1597" s="15" t="s">
        <v>7486</v>
      </c>
      <c r="D1597" s="15" t="s">
        <v>4170</v>
      </c>
      <c r="E1597" s="15" t="s">
        <v>4171</v>
      </c>
      <c r="F1597" s="15" t="s">
        <v>4172</v>
      </c>
      <c r="G1597" s="5" t="s">
        <v>213</v>
      </c>
      <c r="H1597" s="5" t="s">
        <v>2</v>
      </c>
      <c r="I1597" s="5" t="s">
        <v>214</v>
      </c>
      <c r="J1597" s="5" t="s">
        <v>12</v>
      </c>
      <c r="K1597" s="5" t="s">
        <v>3</v>
      </c>
      <c r="L1597" s="5" t="s">
        <v>12958</v>
      </c>
      <c r="M1597" s="15" t="s">
        <v>215</v>
      </c>
      <c r="N1597" s="15" t="s">
        <v>213</v>
      </c>
      <c r="O1597" s="15" t="s">
        <v>1979</v>
      </c>
      <c r="P1597" s="15" t="s">
        <v>4172</v>
      </c>
      <c r="Q1597" s="15" t="s">
        <v>22807</v>
      </c>
      <c r="R1597" s="15" t="s">
        <v>13381</v>
      </c>
      <c r="S1597" s="15">
        <v>27611536</v>
      </c>
      <c r="T1597" s="15"/>
      <c r="U1597" s="15" t="s">
        <v>16415</v>
      </c>
      <c r="V1597" s="15" t="s">
        <v>6981</v>
      </c>
      <c r="W1597" s="4"/>
      <c r="X1597" s="4" t="s">
        <v>41</v>
      </c>
      <c r="Y1597" s="4" t="s">
        <v>2532</v>
      </c>
      <c r="Z1597" s="4" t="s">
        <v>41</v>
      </c>
      <c r="AA1597" s="4" t="s">
        <v>1283</v>
      </c>
      <c r="AB1597" s="25" t="s">
        <v>21118</v>
      </c>
      <c r="AC1597" s="25"/>
      <c r="AD1597" s="25"/>
    </row>
    <row r="1598" spans="1:30" x14ac:dyDescent="0.35">
      <c r="A1598" s="15" t="s">
        <v>3972</v>
      </c>
      <c r="B1598" s="15" t="s">
        <v>3971</v>
      </c>
      <c r="D1598" s="15" t="s">
        <v>2849</v>
      </c>
      <c r="E1598" s="15" t="s">
        <v>4173</v>
      </c>
      <c r="F1598" s="15" t="s">
        <v>217</v>
      </c>
      <c r="G1598" s="5" t="s">
        <v>213</v>
      </c>
      <c r="H1598" s="5" t="s">
        <v>2</v>
      </c>
      <c r="I1598" s="5" t="s">
        <v>214</v>
      </c>
      <c r="J1598" s="5" t="s">
        <v>12</v>
      </c>
      <c r="K1598" s="5" t="s">
        <v>3</v>
      </c>
      <c r="L1598" s="5" t="s">
        <v>12958</v>
      </c>
      <c r="M1598" s="15" t="s">
        <v>215</v>
      </c>
      <c r="N1598" s="15" t="s">
        <v>213</v>
      </c>
      <c r="O1598" s="15" t="s">
        <v>1979</v>
      </c>
      <c r="P1598" s="15" t="s">
        <v>217</v>
      </c>
      <c r="Q1598" s="15" t="s">
        <v>22807</v>
      </c>
      <c r="R1598" s="15" t="s">
        <v>23504</v>
      </c>
      <c r="S1598" s="15">
        <v>27610402</v>
      </c>
      <c r="T1598" s="15"/>
      <c r="U1598" s="15" t="s">
        <v>16416</v>
      </c>
      <c r="V1598" s="15" t="s">
        <v>10571</v>
      </c>
      <c r="W1598" s="4"/>
      <c r="X1598" s="4" t="s">
        <v>41</v>
      </c>
      <c r="Y1598" s="4" t="s">
        <v>4174</v>
      </c>
      <c r="Z1598" s="4"/>
      <c r="AB1598" s="25" t="s">
        <v>21118</v>
      </c>
      <c r="AC1598" s="25"/>
      <c r="AD1598" s="25"/>
    </row>
    <row r="1599" spans="1:30" x14ac:dyDescent="0.35">
      <c r="A1599" s="15" t="s">
        <v>3841</v>
      </c>
      <c r="B1599" s="15" t="s">
        <v>2527</v>
      </c>
      <c r="D1599" s="15" t="s">
        <v>2831</v>
      </c>
      <c r="E1599" s="15" t="s">
        <v>8344</v>
      </c>
      <c r="F1599" s="15" t="s">
        <v>42</v>
      </c>
      <c r="G1599" s="5" t="s">
        <v>213</v>
      </c>
      <c r="H1599" s="5" t="s">
        <v>4</v>
      </c>
      <c r="I1599" s="5" t="s">
        <v>214</v>
      </c>
      <c r="J1599" s="5" t="s">
        <v>12</v>
      </c>
      <c r="K1599" s="5" t="s">
        <v>3</v>
      </c>
      <c r="L1599" s="5" t="s">
        <v>12958</v>
      </c>
      <c r="M1599" s="15" t="s">
        <v>215</v>
      </c>
      <c r="N1599" s="15" t="s">
        <v>213</v>
      </c>
      <c r="O1599" s="15" t="s">
        <v>1979</v>
      </c>
      <c r="P1599" s="15" t="s">
        <v>8345</v>
      </c>
      <c r="Q1599" s="15" t="s">
        <v>22807</v>
      </c>
      <c r="R1599" s="15" t="s">
        <v>10574</v>
      </c>
      <c r="S1599" s="15">
        <v>70156827</v>
      </c>
      <c r="T1599" s="15"/>
      <c r="U1599" s="15" t="s">
        <v>18785</v>
      </c>
      <c r="V1599" s="15" t="s">
        <v>10575</v>
      </c>
      <c r="W1599" s="4"/>
      <c r="X1599" s="4" t="s">
        <v>41</v>
      </c>
      <c r="Y1599" s="4" t="s">
        <v>12123</v>
      </c>
      <c r="Z1599" s="4"/>
      <c r="AB1599" s="25"/>
      <c r="AC1599" s="25"/>
      <c r="AD1599" s="25"/>
    </row>
    <row r="1600" spans="1:30" x14ac:dyDescent="0.35">
      <c r="A1600" s="15" t="s">
        <v>8308</v>
      </c>
      <c r="B1600" s="15" t="s">
        <v>3038</v>
      </c>
      <c r="D1600" s="15" t="s">
        <v>4176</v>
      </c>
      <c r="E1600" s="15" t="s">
        <v>4177</v>
      </c>
      <c r="F1600" s="15" t="s">
        <v>92</v>
      </c>
      <c r="G1600" s="5" t="s">
        <v>213</v>
      </c>
      <c r="H1600" s="5" t="s">
        <v>2</v>
      </c>
      <c r="I1600" s="5" t="s">
        <v>214</v>
      </c>
      <c r="J1600" s="5" t="s">
        <v>12</v>
      </c>
      <c r="K1600" s="5" t="s">
        <v>3</v>
      </c>
      <c r="L1600" s="5" t="s">
        <v>12958</v>
      </c>
      <c r="M1600" s="15" t="s">
        <v>215</v>
      </c>
      <c r="N1600" s="15" t="s">
        <v>213</v>
      </c>
      <c r="O1600" s="15" t="s">
        <v>1979</v>
      </c>
      <c r="P1600" s="15" t="s">
        <v>92</v>
      </c>
      <c r="Q1600" s="15" t="s">
        <v>22807</v>
      </c>
      <c r="R1600" s="15" t="s">
        <v>8848</v>
      </c>
      <c r="S1600" s="15">
        <v>27611333</v>
      </c>
      <c r="T1600" s="15"/>
      <c r="U1600" s="15" t="s">
        <v>18786</v>
      </c>
      <c r="V1600" s="15" t="s">
        <v>10583</v>
      </c>
      <c r="W1600" s="4"/>
      <c r="X1600" s="4" t="s">
        <v>41</v>
      </c>
      <c r="Y1600" s="4" t="s">
        <v>368</v>
      </c>
      <c r="Z1600" s="4"/>
      <c r="AB1600" s="25"/>
      <c r="AC1600" s="25"/>
      <c r="AD1600" s="25"/>
    </row>
    <row r="1601" spans="1:30" x14ac:dyDescent="0.35">
      <c r="A1601" s="15" t="s">
        <v>8310</v>
      </c>
      <c r="B1601" s="15" t="s">
        <v>3660</v>
      </c>
      <c r="D1601" s="15" t="s">
        <v>4179</v>
      </c>
      <c r="E1601" s="15" t="s">
        <v>4180</v>
      </c>
      <c r="F1601" s="15" t="s">
        <v>8850</v>
      </c>
      <c r="G1601" s="5" t="s">
        <v>213</v>
      </c>
      <c r="H1601" s="5" t="s">
        <v>6</v>
      </c>
      <c r="I1601" s="5" t="s">
        <v>214</v>
      </c>
      <c r="J1601" s="5" t="s">
        <v>12</v>
      </c>
      <c r="K1601" s="5" t="s">
        <v>2</v>
      </c>
      <c r="L1601" s="5" t="s">
        <v>12957</v>
      </c>
      <c r="M1601" s="15" t="s">
        <v>215</v>
      </c>
      <c r="N1601" s="15" t="s">
        <v>213</v>
      </c>
      <c r="O1601" s="15" t="s">
        <v>3375</v>
      </c>
      <c r="P1601" s="15" t="s">
        <v>8763</v>
      </c>
      <c r="Q1601" s="15" t="s">
        <v>22807</v>
      </c>
      <c r="R1601" s="15" t="s">
        <v>22093</v>
      </c>
      <c r="S1601" s="15">
        <v>24762028</v>
      </c>
      <c r="T1601" s="15"/>
      <c r="U1601" s="15" t="s">
        <v>17802</v>
      </c>
      <c r="V1601" s="15" t="s">
        <v>17803</v>
      </c>
      <c r="W1601" s="4"/>
      <c r="X1601" s="4" t="s">
        <v>41</v>
      </c>
      <c r="Y1601" s="4" t="s">
        <v>3116</v>
      </c>
      <c r="Z1601" s="4"/>
      <c r="AB1601" s="25" t="s">
        <v>21118</v>
      </c>
      <c r="AC1601" s="25"/>
      <c r="AD1601" s="25"/>
    </row>
    <row r="1602" spans="1:30" x14ac:dyDescent="0.35">
      <c r="A1602" s="15" t="s">
        <v>3849</v>
      </c>
      <c r="B1602" s="15" t="s">
        <v>3848</v>
      </c>
      <c r="D1602" s="15" t="s">
        <v>4182</v>
      </c>
      <c r="E1602" s="15" t="s">
        <v>4183</v>
      </c>
      <c r="F1602" s="15" t="s">
        <v>3375</v>
      </c>
      <c r="G1602" s="5" t="s">
        <v>213</v>
      </c>
      <c r="H1602" s="5" t="s">
        <v>4</v>
      </c>
      <c r="I1602" s="5" t="s">
        <v>214</v>
      </c>
      <c r="J1602" s="5" t="s">
        <v>12</v>
      </c>
      <c r="K1602" s="5" t="s">
        <v>2</v>
      </c>
      <c r="L1602" s="5" t="s">
        <v>12957</v>
      </c>
      <c r="M1602" s="15" t="s">
        <v>215</v>
      </c>
      <c r="N1602" s="15" t="s">
        <v>213</v>
      </c>
      <c r="O1602" s="15" t="s">
        <v>3375</v>
      </c>
      <c r="P1602" s="15" t="s">
        <v>3375</v>
      </c>
      <c r="Q1602" s="15" t="s">
        <v>22807</v>
      </c>
      <c r="R1602" s="15" t="s">
        <v>8846</v>
      </c>
      <c r="S1602" s="15">
        <v>27666267</v>
      </c>
      <c r="T1602" s="15"/>
      <c r="U1602" s="15" t="s">
        <v>16418</v>
      </c>
      <c r="V1602" s="15" t="s">
        <v>3651</v>
      </c>
      <c r="W1602" s="4"/>
      <c r="X1602" s="4" t="s">
        <v>41</v>
      </c>
      <c r="Y1602" s="4" t="s">
        <v>1775</v>
      </c>
      <c r="Z1602" s="4" t="s">
        <v>41</v>
      </c>
      <c r="AA1602" s="4" t="s">
        <v>13211</v>
      </c>
      <c r="AB1602" s="25" t="s">
        <v>21118</v>
      </c>
      <c r="AC1602" s="25"/>
      <c r="AD1602" s="25" t="s">
        <v>21118</v>
      </c>
    </row>
    <row r="1603" spans="1:30" x14ac:dyDescent="0.35">
      <c r="A1603" s="15" t="s">
        <v>3977</v>
      </c>
      <c r="B1603" s="15" t="s">
        <v>3976</v>
      </c>
      <c r="D1603" s="15" t="s">
        <v>4184</v>
      </c>
      <c r="E1603" s="15" t="s">
        <v>4185</v>
      </c>
      <c r="F1603" s="15" t="s">
        <v>4186</v>
      </c>
      <c r="G1603" s="5" t="s">
        <v>213</v>
      </c>
      <c r="H1603" s="5" t="s">
        <v>6</v>
      </c>
      <c r="I1603" s="5" t="s">
        <v>214</v>
      </c>
      <c r="J1603" s="5" t="s">
        <v>12</v>
      </c>
      <c r="K1603" s="5" t="s">
        <v>2</v>
      </c>
      <c r="L1603" s="5" t="s">
        <v>12957</v>
      </c>
      <c r="M1603" s="15" t="s">
        <v>215</v>
      </c>
      <c r="N1603" s="15" t="s">
        <v>213</v>
      </c>
      <c r="O1603" s="15" t="s">
        <v>3375</v>
      </c>
      <c r="P1603" s="15" t="s">
        <v>4187</v>
      </c>
      <c r="Q1603" s="15" t="s">
        <v>22807</v>
      </c>
      <c r="R1603" s="15" t="s">
        <v>23505</v>
      </c>
      <c r="S1603" s="15">
        <v>44056307</v>
      </c>
      <c r="T1603" s="15"/>
      <c r="U1603" s="15" t="s">
        <v>16419</v>
      </c>
      <c r="V1603" s="15" t="s">
        <v>1064</v>
      </c>
      <c r="W1603" s="4"/>
      <c r="X1603" s="4" t="s">
        <v>41</v>
      </c>
      <c r="Y1603" s="4" t="s">
        <v>4188</v>
      </c>
      <c r="Z1603" s="4"/>
      <c r="AB1603" s="25"/>
      <c r="AC1603" s="25"/>
      <c r="AD1603" s="25"/>
    </row>
    <row r="1604" spans="1:30" x14ac:dyDescent="0.35">
      <c r="A1604" s="15" t="s">
        <v>3868</v>
      </c>
      <c r="B1604" s="15" t="s">
        <v>2813</v>
      </c>
      <c r="D1604" s="15" t="s">
        <v>4189</v>
      </c>
      <c r="E1604" s="15" t="s">
        <v>4190</v>
      </c>
      <c r="F1604" s="15" t="s">
        <v>1407</v>
      </c>
      <c r="G1604" s="5" t="s">
        <v>213</v>
      </c>
      <c r="H1604" s="5" t="s">
        <v>4</v>
      </c>
      <c r="I1604" s="5" t="s">
        <v>214</v>
      </c>
      <c r="J1604" s="5" t="s">
        <v>12</v>
      </c>
      <c r="K1604" s="5" t="s">
        <v>2</v>
      </c>
      <c r="L1604" s="5" t="s">
        <v>12957</v>
      </c>
      <c r="M1604" s="15" t="s">
        <v>215</v>
      </c>
      <c r="N1604" s="15" t="s">
        <v>213</v>
      </c>
      <c r="O1604" s="15" t="s">
        <v>3375</v>
      </c>
      <c r="P1604" s="15" t="s">
        <v>1407</v>
      </c>
      <c r="Q1604" s="15" t="s">
        <v>22807</v>
      </c>
      <c r="R1604" s="15" t="s">
        <v>16417</v>
      </c>
      <c r="S1604" s="15">
        <v>27666148</v>
      </c>
      <c r="T1604" s="15"/>
      <c r="U1604" s="15" t="s">
        <v>16420</v>
      </c>
      <c r="V1604" s="15" t="s">
        <v>10590</v>
      </c>
      <c r="W1604" s="4"/>
      <c r="X1604" s="4" t="s">
        <v>41</v>
      </c>
      <c r="Y1604" s="4" t="s">
        <v>1782</v>
      </c>
      <c r="Z1604" s="4"/>
      <c r="AB1604" s="25" t="s">
        <v>21118</v>
      </c>
      <c r="AC1604" s="25"/>
      <c r="AD1604" s="25"/>
    </row>
    <row r="1605" spans="1:30" x14ac:dyDescent="0.35">
      <c r="A1605" s="15" t="s">
        <v>3962</v>
      </c>
      <c r="B1605" s="15" t="s">
        <v>3961</v>
      </c>
      <c r="D1605" s="15" t="s">
        <v>4191</v>
      </c>
      <c r="E1605" s="15" t="s">
        <v>10470</v>
      </c>
      <c r="F1605" s="15" t="s">
        <v>766</v>
      </c>
      <c r="G1605" s="5" t="s">
        <v>213</v>
      </c>
      <c r="H1605" s="5" t="s">
        <v>4</v>
      </c>
      <c r="I1605" s="5" t="s">
        <v>214</v>
      </c>
      <c r="J1605" s="5" t="s">
        <v>12</v>
      </c>
      <c r="K1605" s="5" t="s">
        <v>2</v>
      </c>
      <c r="L1605" s="5" t="s">
        <v>12957</v>
      </c>
      <c r="M1605" s="15" t="s">
        <v>215</v>
      </c>
      <c r="N1605" s="15" t="s">
        <v>213</v>
      </c>
      <c r="O1605" s="15" t="s">
        <v>3375</v>
      </c>
      <c r="P1605" s="15" t="s">
        <v>766</v>
      </c>
      <c r="Q1605" s="15" t="s">
        <v>22807</v>
      </c>
      <c r="R1605" s="15" t="s">
        <v>23506</v>
      </c>
      <c r="S1605" s="15">
        <v>44056183</v>
      </c>
      <c r="T1605" s="15">
        <v>27666283</v>
      </c>
      <c r="U1605" s="15" t="s">
        <v>16421</v>
      </c>
      <c r="V1605" s="15" t="s">
        <v>23507</v>
      </c>
      <c r="W1605" s="4"/>
      <c r="X1605" s="4" t="s">
        <v>41</v>
      </c>
      <c r="Y1605" s="4" t="s">
        <v>12513</v>
      </c>
      <c r="Z1605" s="4"/>
      <c r="AB1605" s="25"/>
      <c r="AC1605" s="25"/>
      <c r="AD1605" s="25"/>
    </row>
    <row r="1606" spans="1:30" x14ac:dyDescent="0.35">
      <c r="A1606" s="15" t="s">
        <v>10410</v>
      </c>
      <c r="B1606" s="15" t="s">
        <v>3395</v>
      </c>
      <c r="D1606" s="15" t="s">
        <v>2971</v>
      </c>
      <c r="E1606" s="15" t="s">
        <v>4192</v>
      </c>
      <c r="F1606" s="15" t="s">
        <v>3192</v>
      </c>
      <c r="G1606" s="5" t="s">
        <v>213</v>
      </c>
      <c r="H1606" s="5" t="s">
        <v>6</v>
      </c>
      <c r="I1606" s="5" t="s">
        <v>214</v>
      </c>
      <c r="J1606" s="5" t="s">
        <v>12</v>
      </c>
      <c r="K1606" s="5" t="s">
        <v>5</v>
      </c>
      <c r="L1606" s="5" t="s">
        <v>12960</v>
      </c>
      <c r="M1606" s="15" t="s">
        <v>215</v>
      </c>
      <c r="N1606" s="15" t="s">
        <v>213</v>
      </c>
      <c r="O1606" s="15" t="s">
        <v>22094</v>
      </c>
      <c r="P1606" s="15" t="s">
        <v>3192</v>
      </c>
      <c r="Q1606" s="15" t="s">
        <v>22807</v>
      </c>
      <c r="R1606" s="15" t="s">
        <v>4193</v>
      </c>
      <c r="S1606" s="15">
        <v>22065913</v>
      </c>
      <c r="T1606" s="15">
        <v>44122932</v>
      </c>
      <c r="U1606" s="15" t="s">
        <v>17696</v>
      </c>
      <c r="V1606" s="15" t="s">
        <v>4194</v>
      </c>
      <c r="W1606" s="4"/>
      <c r="X1606" s="4" t="s">
        <v>41</v>
      </c>
      <c r="Y1606" s="4" t="s">
        <v>4195</v>
      </c>
      <c r="Z1606" s="4"/>
      <c r="AB1606" s="25" t="s">
        <v>21118</v>
      </c>
      <c r="AC1606" s="25"/>
      <c r="AD1606" s="25"/>
    </row>
    <row r="1607" spans="1:30" x14ac:dyDescent="0.35">
      <c r="A1607" s="15" t="s">
        <v>3903</v>
      </c>
      <c r="B1607" s="15" t="s">
        <v>3475</v>
      </c>
      <c r="D1607" s="15" t="s">
        <v>4196</v>
      </c>
      <c r="E1607" s="15" t="s">
        <v>10486</v>
      </c>
      <c r="F1607" s="15" t="s">
        <v>10487</v>
      </c>
      <c r="G1607" s="5" t="s">
        <v>213</v>
      </c>
      <c r="H1607" s="5" t="s">
        <v>2</v>
      </c>
      <c r="I1607" s="5" t="s">
        <v>44</v>
      </c>
      <c r="J1607" s="5" t="s">
        <v>940</v>
      </c>
      <c r="K1607" s="5" t="s">
        <v>4</v>
      </c>
      <c r="L1607" s="5" t="s">
        <v>19850</v>
      </c>
      <c r="M1607" s="15" t="s">
        <v>91</v>
      </c>
      <c r="N1607" s="15" t="s">
        <v>2739</v>
      </c>
      <c r="O1607" s="15" t="s">
        <v>2991</v>
      </c>
      <c r="P1607" s="15" t="s">
        <v>14177</v>
      </c>
      <c r="Q1607" s="15" t="s">
        <v>22807</v>
      </c>
      <c r="R1607" s="15" t="s">
        <v>19452</v>
      </c>
      <c r="S1607" s="15">
        <v>86887205</v>
      </c>
      <c r="T1607" s="15">
        <v>27611126</v>
      </c>
      <c r="U1607" s="15" t="s">
        <v>22095</v>
      </c>
      <c r="V1607" s="15" t="s">
        <v>4197</v>
      </c>
      <c r="W1607" s="4"/>
      <c r="X1607" s="4"/>
      <c r="Y1607" s="4"/>
      <c r="Z1607" s="4"/>
      <c r="AB1607" s="25"/>
      <c r="AC1607" s="25"/>
      <c r="AD1607" s="25"/>
    </row>
    <row r="1608" spans="1:30" x14ac:dyDescent="0.35">
      <c r="A1608" s="15" t="s">
        <v>8311</v>
      </c>
      <c r="B1608" s="15" t="s">
        <v>7140</v>
      </c>
      <c r="D1608" s="15" t="s">
        <v>1621</v>
      </c>
      <c r="E1608" s="15" t="s">
        <v>4198</v>
      </c>
      <c r="F1608" s="15" t="s">
        <v>4199</v>
      </c>
      <c r="G1608" s="5" t="s">
        <v>249</v>
      </c>
      <c r="H1608" s="5" t="s">
        <v>4</v>
      </c>
      <c r="I1608" s="5" t="s">
        <v>72</v>
      </c>
      <c r="J1608" s="5" t="s">
        <v>10</v>
      </c>
      <c r="K1608" s="5" t="s">
        <v>3</v>
      </c>
      <c r="L1608" s="5" t="s">
        <v>12912</v>
      </c>
      <c r="M1608" s="15" t="s">
        <v>249</v>
      </c>
      <c r="N1608" s="15" t="s">
        <v>22018</v>
      </c>
      <c r="O1608" s="15" t="s">
        <v>278</v>
      </c>
      <c r="P1608" s="15" t="s">
        <v>4199</v>
      </c>
      <c r="Q1608" s="15" t="s">
        <v>22807</v>
      </c>
      <c r="R1608" s="15" t="s">
        <v>23508</v>
      </c>
      <c r="S1608" s="15">
        <v>25712775</v>
      </c>
      <c r="T1608" s="15"/>
      <c r="U1608" s="15" t="s">
        <v>17804</v>
      </c>
      <c r="V1608" s="15" t="s">
        <v>10213</v>
      </c>
      <c r="W1608" s="4"/>
      <c r="X1608" s="4" t="s">
        <v>41</v>
      </c>
      <c r="Y1608" s="4" t="s">
        <v>13380</v>
      </c>
      <c r="Z1608" s="4"/>
      <c r="AB1608" s="25"/>
      <c r="AC1608" s="25"/>
      <c r="AD1608" s="25"/>
    </row>
    <row r="1609" spans="1:30" x14ac:dyDescent="0.35">
      <c r="A1609" s="15" t="s">
        <v>10414</v>
      </c>
      <c r="B1609" s="15" t="s">
        <v>2681</v>
      </c>
      <c r="D1609" s="15" t="s">
        <v>1639</v>
      </c>
      <c r="E1609" s="15" t="s">
        <v>4200</v>
      </c>
      <c r="F1609" s="15" t="s">
        <v>2105</v>
      </c>
      <c r="G1609" s="5" t="s">
        <v>215</v>
      </c>
      <c r="H1609" s="5" t="s">
        <v>2</v>
      </c>
      <c r="I1609" s="5" t="s">
        <v>214</v>
      </c>
      <c r="J1609" s="5" t="s">
        <v>2</v>
      </c>
      <c r="K1609" s="5" t="s">
        <v>6</v>
      </c>
      <c r="L1609" s="5" t="s">
        <v>12919</v>
      </c>
      <c r="M1609" s="15" t="s">
        <v>215</v>
      </c>
      <c r="N1609" s="15" t="s">
        <v>215</v>
      </c>
      <c r="O1609" s="15" t="s">
        <v>22080</v>
      </c>
      <c r="P1609" s="15" t="s">
        <v>4201</v>
      </c>
      <c r="Q1609" s="15" t="s">
        <v>22807</v>
      </c>
      <c r="R1609" s="15" t="s">
        <v>21381</v>
      </c>
      <c r="S1609" s="15">
        <v>24821207</v>
      </c>
      <c r="T1609" s="15">
        <v>24822648</v>
      </c>
      <c r="U1609" s="15" t="s">
        <v>14883</v>
      </c>
      <c r="V1609" s="15" t="s">
        <v>4202</v>
      </c>
      <c r="W1609" s="4"/>
      <c r="X1609" s="4" t="s">
        <v>41</v>
      </c>
      <c r="Y1609" s="4" t="s">
        <v>4203</v>
      </c>
      <c r="Z1609" s="4"/>
      <c r="AB1609" s="25"/>
      <c r="AC1609" s="25"/>
      <c r="AD1609" s="25"/>
    </row>
    <row r="1610" spans="1:30" x14ac:dyDescent="0.35">
      <c r="A1610" s="15" t="s">
        <v>3887</v>
      </c>
      <c r="B1610" s="15" t="s">
        <v>3886</v>
      </c>
      <c r="D1610" s="15" t="s">
        <v>1870</v>
      </c>
      <c r="E1610" s="15" t="s">
        <v>4204</v>
      </c>
      <c r="F1610" s="15" t="s">
        <v>927</v>
      </c>
      <c r="G1610" s="5" t="s">
        <v>213</v>
      </c>
      <c r="H1610" s="5" t="s">
        <v>2</v>
      </c>
      <c r="I1610" s="5" t="s">
        <v>214</v>
      </c>
      <c r="J1610" s="5" t="s">
        <v>12</v>
      </c>
      <c r="K1610" s="5" t="s">
        <v>3</v>
      </c>
      <c r="L1610" s="5" t="s">
        <v>12958</v>
      </c>
      <c r="M1610" s="15" t="s">
        <v>215</v>
      </c>
      <c r="N1610" s="15" t="s">
        <v>213</v>
      </c>
      <c r="O1610" s="15" t="s">
        <v>1979</v>
      </c>
      <c r="P1610" s="15" t="s">
        <v>927</v>
      </c>
      <c r="Q1610" s="15" t="s">
        <v>22807</v>
      </c>
      <c r="R1610" s="15" t="s">
        <v>16422</v>
      </c>
      <c r="S1610" s="15">
        <v>70152214</v>
      </c>
      <c r="T1610" s="15"/>
      <c r="U1610" s="15" t="s">
        <v>17805</v>
      </c>
      <c r="V1610" s="15" t="s">
        <v>259</v>
      </c>
      <c r="W1610" s="4"/>
      <c r="X1610" s="4" t="s">
        <v>41</v>
      </c>
      <c r="Y1610" s="4" t="s">
        <v>4205</v>
      </c>
      <c r="Z1610" s="4"/>
      <c r="AB1610" s="25" t="s">
        <v>21118</v>
      </c>
      <c r="AC1610" s="25"/>
      <c r="AD1610" s="25"/>
    </row>
    <row r="1611" spans="1:30" x14ac:dyDescent="0.35">
      <c r="A1611" s="15" t="s">
        <v>3905</v>
      </c>
      <c r="B1611" s="15" t="s">
        <v>3470</v>
      </c>
      <c r="D1611" s="15" t="s">
        <v>7899</v>
      </c>
      <c r="E1611" s="15" t="s">
        <v>4206</v>
      </c>
      <c r="F1611" s="15" t="s">
        <v>4207</v>
      </c>
      <c r="G1611" s="5" t="s">
        <v>213</v>
      </c>
      <c r="H1611" s="5" t="s">
        <v>6</v>
      </c>
      <c r="I1611" s="5" t="s">
        <v>214</v>
      </c>
      <c r="J1611" s="5" t="s">
        <v>12</v>
      </c>
      <c r="K1611" s="5" t="s">
        <v>2</v>
      </c>
      <c r="L1611" s="5" t="s">
        <v>12957</v>
      </c>
      <c r="M1611" s="15" t="s">
        <v>215</v>
      </c>
      <c r="N1611" s="15" t="s">
        <v>213</v>
      </c>
      <c r="O1611" s="15" t="s">
        <v>3375</v>
      </c>
      <c r="P1611" s="15" t="s">
        <v>4208</v>
      </c>
      <c r="Q1611" s="15" t="s">
        <v>22807</v>
      </c>
      <c r="R1611" s="15" t="s">
        <v>23509</v>
      </c>
      <c r="S1611" s="15">
        <v>44116971</v>
      </c>
      <c r="T1611" s="15">
        <v>22064218</v>
      </c>
      <c r="U1611" s="15" t="s">
        <v>19454</v>
      </c>
      <c r="V1611" s="15" t="s">
        <v>19455</v>
      </c>
      <c r="W1611" s="4"/>
      <c r="X1611" s="4" t="s">
        <v>41</v>
      </c>
      <c r="Y1611" s="4" t="s">
        <v>4209</v>
      </c>
      <c r="Z1611" s="4"/>
      <c r="AB1611" s="25" t="s">
        <v>21118</v>
      </c>
      <c r="AC1611" s="25"/>
      <c r="AD1611" s="25"/>
    </row>
    <row r="1612" spans="1:30" x14ac:dyDescent="0.35">
      <c r="A1612" s="15" t="s">
        <v>10417</v>
      </c>
      <c r="B1612" s="15" t="s">
        <v>2377</v>
      </c>
      <c r="D1612" s="15" t="s">
        <v>2372</v>
      </c>
      <c r="E1612" s="15" t="s">
        <v>10545</v>
      </c>
      <c r="F1612" s="15" t="s">
        <v>10546</v>
      </c>
      <c r="G1612" s="5" t="s">
        <v>213</v>
      </c>
      <c r="H1612" s="5" t="s">
        <v>6</v>
      </c>
      <c r="I1612" s="5" t="s">
        <v>214</v>
      </c>
      <c r="J1612" s="5" t="s">
        <v>12</v>
      </c>
      <c r="K1612" s="5" t="s">
        <v>5</v>
      </c>
      <c r="L1612" s="5" t="s">
        <v>12960</v>
      </c>
      <c r="M1612" s="15" t="s">
        <v>215</v>
      </c>
      <c r="N1612" s="15" t="s">
        <v>213</v>
      </c>
      <c r="O1612" s="15" t="s">
        <v>22094</v>
      </c>
      <c r="P1612" s="15" t="s">
        <v>10546</v>
      </c>
      <c r="Q1612" s="15" t="s">
        <v>22807</v>
      </c>
      <c r="R1612" s="15" t="s">
        <v>23510</v>
      </c>
      <c r="S1612" s="15">
        <v>44122931</v>
      </c>
      <c r="T1612" s="15">
        <v>89342777</v>
      </c>
      <c r="U1612" s="15" t="s">
        <v>19456</v>
      </c>
      <c r="V1612" s="15" t="s">
        <v>21383</v>
      </c>
      <c r="W1612" s="4"/>
      <c r="X1612" s="4" t="s">
        <v>41</v>
      </c>
      <c r="Y1612" s="4" t="s">
        <v>7484</v>
      </c>
      <c r="Z1612" s="4"/>
      <c r="AB1612" s="25" t="s">
        <v>21118</v>
      </c>
      <c r="AC1612" s="25"/>
      <c r="AD1612" s="25"/>
    </row>
    <row r="1613" spans="1:30" x14ac:dyDescent="0.35">
      <c r="A1613" s="15" t="s">
        <v>3832</v>
      </c>
      <c r="B1613" s="15" t="s">
        <v>650</v>
      </c>
      <c r="D1613" s="15" t="s">
        <v>4210</v>
      </c>
      <c r="E1613" s="15" t="s">
        <v>8843</v>
      </c>
      <c r="F1613" s="15" t="s">
        <v>699</v>
      </c>
      <c r="G1613" s="5" t="s">
        <v>213</v>
      </c>
      <c r="H1613" s="5" t="s">
        <v>2</v>
      </c>
      <c r="I1613" s="5" t="s">
        <v>214</v>
      </c>
      <c r="J1613" s="5" t="s">
        <v>12</v>
      </c>
      <c r="K1613" s="5" t="s">
        <v>3</v>
      </c>
      <c r="L1613" s="5" t="s">
        <v>12958</v>
      </c>
      <c r="M1613" s="15" t="s">
        <v>215</v>
      </c>
      <c r="N1613" s="15" t="s">
        <v>213</v>
      </c>
      <c r="O1613" s="15" t="s">
        <v>1979</v>
      </c>
      <c r="P1613" s="15" t="s">
        <v>699</v>
      </c>
      <c r="Q1613" s="15" t="s">
        <v>22807</v>
      </c>
      <c r="R1613" s="15" t="s">
        <v>22096</v>
      </c>
      <c r="S1613" s="15">
        <v>44056172</v>
      </c>
      <c r="T1613" s="15">
        <v>83139734</v>
      </c>
      <c r="U1613" s="15" t="s">
        <v>17806</v>
      </c>
      <c r="V1613" s="15" t="s">
        <v>10520</v>
      </c>
      <c r="W1613" s="4"/>
      <c r="X1613" s="4" t="s">
        <v>41</v>
      </c>
      <c r="Y1613" s="4" t="s">
        <v>7491</v>
      </c>
      <c r="Z1613" s="4"/>
      <c r="AB1613" s="25"/>
      <c r="AC1613" s="25"/>
      <c r="AD1613" s="25"/>
    </row>
    <row r="1614" spans="1:30" x14ac:dyDescent="0.35">
      <c r="A1614" s="15" t="s">
        <v>5525</v>
      </c>
      <c r="B1614" s="15" t="s">
        <v>5524</v>
      </c>
      <c r="D1614" s="15" t="s">
        <v>4211</v>
      </c>
      <c r="E1614" s="15" t="s">
        <v>10550</v>
      </c>
      <c r="F1614" s="15" t="s">
        <v>10551</v>
      </c>
      <c r="G1614" s="5" t="s">
        <v>213</v>
      </c>
      <c r="H1614" s="5" t="s">
        <v>2</v>
      </c>
      <c r="I1614" s="5" t="s">
        <v>214</v>
      </c>
      <c r="J1614" s="5" t="s">
        <v>12</v>
      </c>
      <c r="K1614" s="5" t="s">
        <v>3</v>
      </c>
      <c r="L1614" s="5" t="s">
        <v>12958</v>
      </c>
      <c r="M1614" s="15" t="s">
        <v>215</v>
      </c>
      <c r="N1614" s="15" t="s">
        <v>213</v>
      </c>
      <c r="O1614" s="15" t="s">
        <v>1979</v>
      </c>
      <c r="P1614" s="15" t="s">
        <v>10552</v>
      </c>
      <c r="Q1614" s="15" t="s">
        <v>22807</v>
      </c>
      <c r="R1614" s="15" t="s">
        <v>10553</v>
      </c>
      <c r="S1614" s="15">
        <v>88161305</v>
      </c>
      <c r="T1614" s="15">
        <v>27611126</v>
      </c>
      <c r="U1614" s="15" t="s">
        <v>20114</v>
      </c>
      <c r="V1614" s="15" t="s">
        <v>10554</v>
      </c>
      <c r="W1614" s="4"/>
      <c r="X1614" s="4" t="s">
        <v>41</v>
      </c>
      <c r="Y1614" s="4" t="s">
        <v>7532</v>
      </c>
      <c r="Z1614" s="4"/>
      <c r="AB1614" s="25"/>
      <c r="AC1614" s="25"/>
      <c r="AD1614" s="25"/>
    </row>
    <row r="1615" spans="1:30" x14ac:dyDescent="0.35">
      <c r="A1615" s="15" t="s">
        <v>3879</v>
      </c>
      <c r="B1615" s="15" t="s">
        <v>1706</v>
      </c>
      <c r="D1615" s="15" t="s">
        <v>3027</v>
      </c>
      <c r="E1615" s="15" t="s">
        <v>4212</v>
      </c>
      <c r="F1615" s="15" t="s">
        <v>4213</v>
      </c>
      <c r="G1615" s="5" t="s">
        <v>213</v>
      </c>
      <c r="H1615" s="5" t="s">
        <v>2</v>
      </c>
      <c r="I1615" s="5" t="s">
        <v>214</v>
      </c>
      <c r="J1615" s="5" t="s">
        <v>12</v>
      </c>
      <c r="K1615" s="5" t="s">
        <v>3</v>
      </c>
      <c r="L1615" s="5" t="s">
        <v>12958</v>
      </c>
      <c r="M1615" s="15" t="s">
        <v>215</v>
      </c>
      <c r="N1615" s="15" t="s">
        <v>213</v>
      </c>
      <c r="O1615" s="15" t="s">
        <v>1979</v>
      </c>
      <c r="P1615" s="15" t="s">
        <v>1979</v>
      </c>
      <c r="Q1615" s="15" t="s">
        <v>22807</v>
      </c>
      <c r="R1615" s="15" t="s">
        <v>22092</v>
      </c>
      <c r="S1615" s="15">
        <v>27611409</v>
      </c>
      <c r="T1615" s="15">
        <v>27611409</v>
      </c>
      <c r="U1615" s="15" t="s">
        <v>18787</v>
      </c>
      <c r="V1615" s="15" t="s">
        <v>3466</v>
      </c>
      <c r="W1615" s="4"/>
      <c r="X1615" s="4" t="s">
        <v>41</v>
      </c>
      <c r="Y1615" s="4" t="s">
        <v>1778</v>
      </c>
      <c r="Z1615" s="4"/>
      <c r="AB1615" s="25" t="s">
        <v>21118</v>
      </c>
      <c r="AC1615" s="25"/>
      <c r="AD1615" s="25"/>
    </row>
    <row r="1616" spans="1:30" x14ac:dyDescent="0.35">
      <c r="A1616" s="15" t="s">
        <v>8313</v>
      </c>
      <c r="B1616" s="15" t="s">
        <v>4867</v>
      </c>
      <c r="D1616" s="15" t="s">
        <v>10556</v>
      </c>
      <c r="E1616" s="15" t="s">
        <v>10555</v>
      </c>
      <c r="F1616" s="15" t="s">
        <v>10557</v>
      </c>
      <c r="G1616" s="5" t="s">
        <v>213</v>
      </c>
      <c r="H1616" s="5" t="s">
        <v>4</v>
      </c>
      <c r="I1616" s="5" t="s">
        <v>214</v>
      </c>
      <c r="J1616" s="5" t="s">
        <v>12</v>
      </c>
      <c r="K1616" s="5" t="s">
        <v>6</v>
      </c>
      <c r="L1616" s="5" t="s">
        <v>12961</v>
      </c>
      <c r="M1616" s="15" t="s">
        <v>215</v>
      </c>
      <c r="N1616" s="15" t="s">
        <v>213</v>
      </c>
      <c r="O1616" s="15" t="s">
        <v>21792</v>
      </c>
      <c r="P1616" s="15" t="s">
        <v>79</v>
      </c>
      <c r="Q1616" s="15" t="s">
        <v>22807</v>
      </c>
      <c r="R1616" s="15" t="s">
        <v>23511</v>
      </c>
      <c r="S1616" s="15">
        <v>70189093</v>
      </c>
      <c r="T1616" s="15">
        <v>27666283</v>
      </c>
      <c r="U1616" s="15" t="s">
        <v>17807</v>
      </c>
      <c r="V1616" s="15" t="s">
        <v>10558</v>
      </c>
      <c r="W1616" s="4"/>
      <c r="X1616" s="4" t="s">
        <v>41</v>
      </c>
      <c r="Y1616" s="4" t="s">
        <v>11517</v>
      </c>
      <c r="Z1616" s="4"/>
      <c r="AB1616" s="25"/>
      <c r="AC1616" s="25"/>
      <c r="AD1616" s="25"/>
    </row>
    <row r="1617" spans="1:30" x14ac:dyDescent="0.35">
      <c r="A1617" s="15" t="s">
        <v>3916</v>
      </c>
      <c r="B1617" s="15" t="s">
        <v>3723</v>
      </c>
      <c r="D1617" s="15" t="s">
        <v>4214</v>
      </c>
      <c r="E1617" s="15" t="s">
        <v>10484</v>
      </c>
      <c r="F1617" s="15" t="s">
        <v>1879</v>
      </c>
      <c r="G1617" s="5" t="s">
        <v>213</v>
      </c>
      <c r="H1617" s="5" t="s">
        <v>6</v>
      </c>
      <c r="I1617" s="5" t="s">
        <v>214</v>
      </c>
      <c r="J1617" s="5" t="s">
        <v>12</v>
      </c>
      <c r="K1617" s="5" t="s">
        <v>2</v>
      </c>
      <c r="L1617" s="5" t="s">
        <v>12957</v>
      </c>
      <c r="M1617" s="15" t="s">
        <v>215</v>
      </c>
      <c r="N1617" s="15" t="s">
        <v>213</v>
      </c>
      <c r="O1617" s="15" t="s">
        <v>3375</v>
      </c>
      <c r="P1617" s="15" t="s">
        <v>1879</v>
      </c>
      <c r="Q1617" s="15" t="s">
        <v>22807</v>
      </c>
      <c r="R1617" s="15" t="s">
        <v>23512</v>
      </c>
      <c r="S1617" s="15">
        <v>24762000</v>
      </c>
      <c r="T1617" s="15">
        <v>70637421</v>
      </c>
      <c r="U1617" s="15" t="s">
        <v>18788</v>
      </c>
      <c r="V1617" s="15" t="s">
        <v>10485</v>
      </c>
      <c r="W1617" s="4"/>
      <c r="X1617" s="4" t="s">
        <v>41</v>
      </c>
      <c r="Y1617" s="4" t="s">
        <v>7500</v>
      </c>
      <c r="Z1617" s="4"/>
      <c r="AB1617" s="25"/>
      <c r="AC1617" s="25"/>
      <c r="AD1617" s="25"/>
    </row>
    <row r="1618" spans="1:30" x14ac:dyDescent="0.35">
      <c r="A1618" s="15" t="s">
        <v>10423</v>
      </c>
      <c r="B1618" s="15" t="s">
        <v>3149</v>
      </c>
      <c r="D1618" s="15" t="s">
        <v>4215</v>
      </c>
      <c r="E1618" s="15" t="s">
        <v>10560</v>
      </c>
      <c r="F1618" s="15" t="s">
        <v>10561</v>
      </c>
      <c r="G1618" s="5" t="s">
        <v>213</v>
      </c>
      <c r="H1618" s="5" t="s">
        <v>6</v>
      </c>
      <c r="I1618" s="5" t="s">
        <v>214</v>
      </c>
      <c r="J1618" s="5" t="s">
        <v>12</v>
      </c>
      <c r="K1618" s="5" t="s">
        <v>2</v>
      </c>
      <c r="L1618" s="5" t="s">
        <v>12957</v>
      </c>
      <c r="M1618" s="15" t="s">
        <v>215</v>
      </c>
      <c r="N1618" s="15" t="s">
        <v>213</v>
      </c>
      <c r="O1618" s="15" t="s">
        <v>3375</v>
      </c>
      <c r="P1618" s="15" t="s">
        <v>10561</v>
      </c>
      <c r="Q1618" s="15" t="s">
        <v>22807</v>
      </c>
      <c r="R1618" s="15" t="s">
        <v>23513</v>
      </c>
      <c r="S1618" s="15">
        <v>70147824</v>
      </c>
      <c r="T1618" s="15"/>
      <c r="U1618" s="15" t="s">
        <v>17808</v>
      </c>
      <c r="V1618" s="15" t="s">
        <v>10562</v>
      </c>
      <c r="W1618" s="4"/>
      <c r="X1618" s="4" t="s">
        <v>41</v>
      </c>
      <c r="Y1618" s="4" t="s">
        <v>13674</v>
      </c>
      <c r="Z1618" s="4"/>
      <c r="AB1618" s="25"/>
      <c r="AC1618" s="25"/>
      <c r="AD1618" s="25"/>
    </row>
    <row r="1619" spans="1:30" x14ac:dyDescent="0.35">
      <c r="A1619" s="15" t="s">
        <v>3851</v>
      </c>
      <c r="B1619" s="15" t="s">
        <v>1773</v>
      </c>
      <c r="D1619" s="15" t="s">
        <v>8334</v>
      </c>
      <c r="E1619" s="15" t="s">
        <v>8331</v>
      </c>
      <c r="F1619" s="15" t="s">
        <v>8333</v>
      </c>
      <c r="G1619" s="5" t="s">
        <v>213</v>
      </c>
      <c r="H1619" s="5" t="s">
        <v>4</v>
      </c>
      <c r="I1619" s="5" t="s">
        <v>214</v>
      </c>
      <c r="J1619" s="5" t="s">
        <v>12</v>
      </c>
      <c r="K1619" s="5" t="s">
        <v>3</v>
      </c>
      <c r="L1619" s="5" t="s">
        <v>12958</v>
      </c>
      <c r="M1619" s="15" t="s">
        <v>215</v>
      </c>
      <c r="N1619" s="15" t="s">
        <v>213</v>
      </c>
      <c r="O1619" s="15" t="s">
        <v>1979</v>
      </c>
      <c r="P1619" s="15" t="s">
        <v>8333</v>
      </c>
      <c r="Q1619" s="15" t="s">
        <v>22807</v>
      </c>
      <c r="R1619" s="15" t="s">
        <v>22097</v>
      </c>
      <c r="S1619" s="15">
        <v>44056163</v>
      </c>
      <c r="T1619" s="15">
        <v>22064626</v>
      </c>
      <c r="U1619" s="15" t="s">
        <v>18789</v>
      </c>
      <c r="V1619" s="15" t="s">
        <v>10522</v>
      </c>
      <c r="W1619" s="4"/>
      <c r="X1619" s="4" t="s">
        <v>41</v>
      </c>
      <c r="Y1619" s="4" t="s">
        <v>12104</v>
      </c>
      <c r="Z1619" s="4"/>
      <c r="AB1619" s="25"/>
      <c r="AC1619" s="25"/>
      <c r="AD1619" s="25"/>
    </row>
    <row r="1620" spans="1:30" x14ac:dyDescent="0.35">
      <c r="A1620" s="15" t="s">
        <v>10427</v>
      </c>
      <c r="B1620" s="15" t="s">
        <v>3876</v>
      </c>
      <c r="D1620" s="15" t="s">
        <v>3055</v>
      </c>
      <c r="E1620" s="15" t="s">
        <v>4216</v>
      </c>
      <c r="F1620" s="15" t="s">
        <v>4217</v>
      </c>
      <c r="G1620" s="5" t="s">
        <v>215</v>
      </c>
      <c r="H1620" s="5" t="s">
        <v>2</v>
      </c>
      <c r="I1620" s="5" t="s">
        <v>214</v>
      </c>
      <c r="J1620" s="5" t="s">
        <v>2</v>
      </c>
      <c r="K1620" s="5" t="s">
        <v>6</v>
      </c>
      <c r="L1620" s="5" t="s">
        <v>12919</v>
      </c>
      <c r="M1620" s="15" t="s">
        <v>215</v>
      </c>
      <c r="N1620" s="15" t="s">
        <v>215</v>
      </c>
      <c r="O1620" s="15" t="s">
        <v>22080</v>
      </c>
      <c r="P1620" s="15" t="s">
        <v>165</v>
      </c>
      <c r="Q1620" s="15" t="s">
        <v>22807</v>
      </c>
      <c r="R1620" s="15" t="s">
        <v>10576</v>
      </c>
      <c r="S1620" s="15">
        <v>24820056</v>
      </c>
      <c r="T1620" s="15">
        <v>83687272</v>
      </c>
      <c r="U1620" s="15" t="s">
        <v>16423</v>
      </c>
      <c r="V1620" s="15" t="s">
        <v>23514</v>
      </c>
      <c r="W1620" s="4"/>
      <c r="X1620" s="4" t="s">
        <v>41</v>
      </c>
      <c r="Y1620" s="4" t="s">
        <v>4218</v>
      </c>
      <c r="Z1620" s="4"/>
      <c r="AB1620" s="25"/>
      <c r="AC1620" s="25"/>
      <c r="AD1620" s="25"/>
    </row>
    <row r="1621" spans="1:30" x14ac:dyDescent="0.35">
      <c r="A1621" s="15" t="s">
        <v>3872</v>
      </c>
      <c r="B1621" s="15" t="s">
        <v>208</v>
      </c>
      <c r="D1621" s="15" t="s">
        <v>3091</v>
      </c>
      <c r="E1621" s="15" t="s">
        <v>4219</v>
      </c>
      <c r="F1621" s="15" t="s">
        <v>3474</v>
      </c>
      <c r="G1621" s="5" t="s">
        <v>249</v>
      </c>
      <c r="H1621" s="5" t="s">
        <v>7</v>
      </c>
      <c r="I1621" s="5" t="s">
        <v>72</v>
      </c>
      <c r="J1621" s="5" t="s">
        <v>4</v>
      </c>
      <c r="K1621" s="5" t="s">
        <v>7</v>
      </c>
      <c r="L1621" s="5" t="s">
        <v>12885</v>
      </c>
      <c r="M1621" s="15" t="s">
        <v>249</v>
      </c>
      <c r="N1621" s="15" t="s">
        <v>250</v>
      </c>
      <c r="O1621" s="15" t="s">
        <v>22791</v>
      </c>
      <c r="P1621" s="15" t="s">
        <v>3474</v>
      </c>
      <c r="Q1621" s="15" t="s">
        <v>22807</v>
      </c>
      <c r="R1621" s="15" t="s">
        <v>4220</v>
      </c>
      <c r="S1621" s="15">
        <v>22791591</v>
      </c>
      <c r="T1621" s="15">
        <v>22783258</v>
      </c>
      <c r="U1621" s="15" t="s">
        <v>16424</v>
      </c>
      <c r="V1621" s="15" t="s">
        <v>23515</v>
      </c>
      <c r="W1621" s="4"/>
      <c r="X1621" s="4" t="s">
        <v>41</v>
      </c>
      <c r="Y1621" s="4" t="s">
        <v>2275</v>
      </c>
      <c r="Z1621" s="4"/>
      <c r="AB1621" s="25"/>
      <c r="AC1621" s="25"/>
      <c r="AD1621" s="25"/>
    </row>
    <row r="1622" spans="1:30" x14ac:dyDescent="0.35">
      <c r="A1622" s="15" t="s">
        <v>3870</v>
      </c>
      <c r="B1622" s="15" t="s">
        <v>2965</v>
      </c>
      <c r="D1622" s="15" t="s">
        <v>3212</v>
      </c>
      <c r="E1622" s="15" t="s">
        <v>4221</v>
      </c>
      <c r="F1622" s="15" t="s">
        <v>6966</v>
      </c>
      <c r="G1622" s="5" t="s">
        <v>213</v>
      </c>
      <c r="H1622" s="5" t="s">
        <v>2</v>
      </c>
      <c r="I1622" s="5" t="s">
        <v>214</v>
      </c>
      <c r="J1622" s="5" t="s">
        <v>12</v>
      </c>
      <c r="K1622" s="5" t="s">
        <v>3</v>
      </c>
      <c r="L1622" s="5" t="s">
        <v>12958</v>
      </c>
      <c r="M1622" s="15" t="s">
        <v>215</v>
      </c>
      <c r="N1622" s="15" t="s">
        <v>213</v>
      </c>
      <c r="O1622" s="15" t="s">
        <v>1979</v>
      </c>
      <c r="P1622" s="15" t="s">
        <v>4222</v>
      </c>
      <c r="Q1622" s="15" t="s">
        <v>22807</v>
      </c>
      <c r="R1622" s="15" t="s">
        <v>23516</v>
      </c>
      <c r="S1622" s="15">
        <v>60650706</v>
      </c>
      <c r="T1622" s="15"/>
      <c r="U1622" s="15" t="s">
        <v>16426</v>
      </c>
      <c r="V1622" s="15" t="s">
        <v>7186</v>
      </c>
      <c r="W1622" s="4"/>
      <c r="X1622" s="4" t="s">
        <v>41</v>
      </c>
      <c r="Y1622" s="4" t="s">
        <v>4223</v>
      </c>
      <c r="Z1622" s="4"/>
      <c r="AB1622" s="25" t="s">
        <v>21118</v>
      </c>
      <c r="AC1622" s="25"/>
      <c r="AD1622" s="25"/>
    </row>
    <row r="1623" spans="1:30" x14ac:dyDescent="0.35">
      <c r="A1623" s="15" t="s">
        <v>3836</v>
      </c>
      <c r="B1623" s="15" t="s">
        <v>7129</v>
      </c>
      <c r="D1623" s="15" t="s">
        <v>10564</v>
      </c>
      <c r="E1623" s="15" t="s">
        <v>10563</v>
      </c>
      <c r="F1623" s="15" t="s">
        <v>10565</v>
      </c>
      <c r="G1623" s="5" t="s">
        <v>213</v>
      </c>
      <c r="H1623" s="5" t="s">
        <v>4</v>
      </c>
      <c r="I1623" s="5" t="s">
        <v>214</v>
      </c>
      <c r="J1623" s="5" t="s">
        <v>12</v>
      </c>
      <c r="K1623" s="5" t="s">
        <v>2</v>
      </c>
      <c r="L1623" s="5" t="s">
        <v>12957</v>
      </c>
      <c r="M1623" s="15" t="s">
        <v>215</v>
      </c>
      <c r="N1623" s="15" t="s">
        <v>213</v>
      </c>
      <c r="O1623" s="15" t="s">
        <v>3375</v>
      </c>
      <c r="P1623" s="15" t="s">
        <v>10565</v>
      </c>
      <c r="Q1623" s="15" t="s">
        <v>22807</v>
      </c>
      <c r="R1623" s="15" t="s">
        <v>23517</v>
      </c>
      <c r="S1623" s="15">
        <v>44050967</v>
      </c>
      <c r="T1623" s="15">
        <v>85665676</v>
      </c>
      <c r="U1623" s="15" t="s">
        <v>17809</v>
      </c>
      <c r="V1623" s="15" t="s">
        <v>10566</v>
      </c>
      <c r="W1623" s="4"/>
      <c r="X1623" s="4" t="s">
        <v>41</v>
      </c>
      <c r="Y1623" s="4" t="s">
        <v>7680</v>
      </c>
      <c r="Z1623" s="4"/>
      <c r="AB1623" s="25"/>
      <c r="AC1623" s="25"/>
      <c r="AD1623" s="25"/>
    </row>
    <row r="1624" spans="1:30" x14ac:dyDescent="0.35">
      <c r="A1624" s="15" t="s">
        <v>3910</v>
      </c>
      <c r="B1624" s="15" t="s">
        <v>3714</v>
      </c>
      <c r="D1624" s="15" t="s">
        <v>1329</v>
      </c>
      <c r="E1624" s="15" t="s">
        <v>4224</v>
      </c>
      <c r="F1624" s="15" t="s">
        <v>103</v>
      </c>
      <c r="G1624" s="5" t="s">
        <v>213</v>
      </c>
      <c r="H1624" s="5" t="s">
        <v>6</v>
      </c>
      <c r="I1624" s="5" t="s">
        <v>214</v>
      </c>
      <c r="J1624" s="5" t="s">
        <v>12</v>
      </c>
      <c r="K1624" s="5" t="s">
        <v>2</v>
      </c>
      <c r="L1624" s="5" t="s">
        <v>12957</v>
      </c>
      <c r="M1624" s="15" t="s">
        <v>215</v>
      </c>
      <c r="N1624" s="15" t="s">
        <v>213</v>
      </c>
      <c r="O1624" s="15" t="s">
        <v>3375</v>
      </c>
      <c r="P1624" s="15" t="s">
        <v>103</v>
      </c>
      <c r="Q1624" s="15" t="s">
        <v>22807</v>
      </c>
      <c r="R1624" s="15" t="s">
        <v>17121</v>
      </c>
      <c r="S1624" s="15">
        <v>44056189</v>
      </c>
      <c r="T1624" s="15">
        <v>84010913</v>
      </c>
      <c r="U1624" s="15" t="s">
        <v>16427</v>
      </c>
      <c r="V1624" s="15" t="s">
        <v>10568</v>
      </c>
      <c r="W1624" s="4"/>
      <c r="X1624" s="4" t="s">
        <v>41</v>
      </c>
      <c r="Y1624" s="4" t="s">
        <v>3986</v>
      </c>
      <c r="Z1624" s="4"/>
      <c r="AB1624" s="25"/>
      <c r="AC1624" s="25"/>
      <c r="AD1624" s="25"/>
    </row>
    <row r="1625" spans="1:30" x14ac:dyDescent="0.35">
      <c r="A1625" s="15" t="s">
        <v>8315</v>
      </c>
      <c r="B1625" s="15" t="s">
        <v>3979</v>
      </c>
      <c r="D1625" s="15" t="s">
        <v>13497</v>
      </c>
      <c r="E1625" s="15" t="s">
        <v>14486</v>
      </c>
      <c r="F1625" s="15" t="s">
        <v>14402</v>
      </c>
      <c r="G1625" s="5" t="s">
        <v>213</v>
      </c>
      <c r="H1625" s="5" t="s">
        <v>4</v>
      </c>
      <c r="I1625" s="5" t="s">
        <v>214</v>
      </c>
      <c r="J1625" s="5" t="s">
        <v>12</v>
      </c>
      <c r="K1625" s="5" t="s">
        <v>3</v>
      </c>
      <c r="L1625" s="5" t="s">
        <v>12958</v>
      </c>
      <c r="M1625" s="15" t="s">
        <v>215</v>
      </c>
      <c r="N1625" s="15" t="s">
        <v>213</v>
      </c>
      <c r="O1625" s="15" t="s">
        <v>1979</v>
      </c>
      <c r="P1625" s="15" t="s">
        <v>14885</v>
      </c>
      <c r="Q1625" s="15" t="s">
        <v>22807</v>
      </c>
      <c r="R1625" s="15" t="s">
        <v>23518</v>
      </c>
      <c r="S1625" s="15">
        <v>27666283</v>
      </c>
      <c r="T1625" s="15"/>
      <c r="U1625" s="15" t="s">
        <v>19457</v>
      </c>
      <c r="V1625" s="15" t="s">
        <v>20115</v>
      </c>
      <c r="W1625" s="4"/>
      <c r="X1625" s="4" t="s">
        <v>41</v>
      </c>
      <c r="Y1625" s="4" t="s">
        <v>19096</v>
      </c>
      <c r="Z1625" s="4"/>
      <c r="AB1625" s="25"/>
      <c r="AC1625" s="25"/>
      <c r="AD1625" s="25"/>
    </row>
    <row r="1626" spans="1:30" x14ac:dyDescent="0.35">
      <c r="A1626" s="15" t="s">
        <v>10432</v>
      </c>
      <c r="B1626" s="15" t="s">
        <v>3434</v>
      </c>
      <c r="D1626" s="15" t="s">
        <v>1332</v>
      </c>
      <c r="E1626" s="15" t="s">
        <v>4227</v>
      </c>
      <c r="F1626" s="15" t="s">
        <v>4228</v>
      </c>
      <c r="G1626" s="5" t="s">
        <v>213</v>
      </c>
      <c r="H1626" s="5" t="s">
        <v>5</v>
      </c>
      <c r="I1626" s="5" t="s">
        <v>214</v>
      </c>
      <c r="J1626" s="5" t="s">
        <v>12</v>
      </c>
      <c r="K1626" s="5" t="s">
        <v>4</v>
      </c>
      <c r="L1626" s="5" t="s">
        <v>12959</v>
      </c>
      <c r="M1626" s="15" t="s">
        <v>215</v>
      </c>
      <c r="N1626" s="15" t="s">
        <v>213</v>
      </c>
      <c r="O1626" s="15" t="s">
        <v>4229</v>
      </c>
      <c r="P1626" s="15" t="s">
        <v>4228</v>
      </c>
      <c r="Q1626" s="15" t="s">
        <v>22807</v>
      </c>
      <c r="R1626" s="15" t="s">
        <v>10513</v>
      </c>
      <c r="S1626" s="15">
        <v>27641301</v>
      </c>
      <c r="T1626" s="15"/>
      <c r="U1626" s="15" t="s">
        <v>16428</v>
      </c>
      <c r="V1626" s="15" t="s">
        <v>10465</v>
      </c>
      <c r="W1626" s="4"/>
      <c r="X1626" s="4" t="s">
        <v>41</v>
      </c>
      <c r="Y1626" s="4" t="s">
        <v>978</v>
      </c>
      <c r="Z1626" s="4"/>
      <c r="AB1626" s="25"/>
      <c r="AC1626" s="25"/>
      <c r="AD1626" s="25"/>
    </row>
    <row r="1627" spans="1:30" x14ac:dyDescent="0.35">
      <c r="A1627" s="15" t="s">
        <v>3937</v>
      </c>
      <c r="B1627" s="15" t="s">
        <v>2872</v>
      </c>
      <c r="D1627" s="15" t="s">
        <v>4230</v>
      </c>
      <c r="E1627" s="15" t="s">
        <v>4231</v>
      </c>
      <c r="F1627" s="15" t="s">
        <v>97</v>
      </c>
      <c r="G1627" s="5" t="s">
        <v>213</v>
      </c>
      <c r="H1627" s="5" t="s">
        <v>3</v>
      </c>
      <c r="I1627" s="5" t="s">
        <v>214</v>
      </c>
      <c r="J1627" s="5" t="s">
        <v>12</v>
      </c>
      <c r="K1627" s="5" t="s">
        <v>4</v>
      </c>
      <c r="L1627" s="5" t="s">
        <v>12959</v>
      </c>
      <c r="M1627" s="15" t="s">
        <v>215</v>
      </c>
      <c r="N1627" s="15" t="s">
        <v>213</v>
      </c>
      <c r="O1627" s="15" t="s">
        <v>4229</v>
      </c>
      <c r="P1627" s="15" t="s">
        <v>3840</v>
      </c>
      <c r="Q1627" s="15" t="s">
        <v>22807</v>
      </c>
      <c r="R1627" s="15" t="s">
        <v>6612</v>
      </c>
      <c r="S1627" s="15">
        <v>27644637</v>
      </c>
      <c r="T1627" s="15"/>
      <c r="U1627" s="15" t="s">
        <v>16429</v>
      </c>
      <c r="V1627" s="15" t="s">
        <v>537</v>
      </c>
      <c r="W1627" s="4"/>
      <c r="X1627" s="4" t="s">
        <v>41</v>
      </c>
      <c r="Y1627" s="4" t="s">
        <v>1786</v>
      </c>
      <c r="Z1627" s="4"/>
      <c r="AB1627" s="25" t="s">
        <v>21118</v>
      </c>
      <c r="AC1627" s="25"/>
      <c r="AD1627" s="25"/>
    </row>
    <row r="1628" spans="1:30" x14ac:dyDescent="0.35">
      <c r="A1628" s="15" t="s">
        <v>10434</v>
      </c>
      <c r="B1628" s="15" t="s">
        <v>3889</v>
      </c>
      <c r="D1628" s="15" t="s">
        <v>4232</v>
      </c>
      <c r="E1628" s="15" t="s">
        <v>10469</v>
      </c>
      <c r="F1628" s="15" t="s">
        <v>18542</v>
      </c>
      <c r="G1628" s="5" t="s">
        <v>213</v>
      </c>
      <c r="H1628" s="5" t="s">
        <v>5</v>
      </c>
      <c r="I1628" s="5" t="s">
        <v>214</v>
      </c>
      <c r="J1628" s="5" t="s">
        <v>12</v>
      </c>
      <c r="K1628" s="5" t="s">
        <v>4</v>
      </c>
      <c r="L1628" s="5" t="s">
        <v>12959</v>
      </c>
      <c r="M1628" s="15" t="s">
        <v>215</v>
      </c>
      <c r="N1628" s="15" t="s">
        <v>213</v>
      </c>
      <c r="O1628" s="15" t="s">
        <v>4229</v>
      </c>
      <c r="P1628" s="15" t="s">
        <v>698</v>
      </c>
      <c r="Q1628" s="15" t="s">
        <v>22807</v>
      </c>
      <c r="R1628" s="15" t="s">
        <v>23519</v>
      </c>
      <c r="S1628" s="15">
        <v>27641719</v>
      </c>
      <c r="T1628" s="15"/>
      <c r="U1628" s="15" t="s">
        <v>16430</v>
      </c>
      <c r="V1628" s="15" t="s">
        <v>20116</v>
      </c>
      <c r="W1628" s="4"/>
      <c r="X1628" s="4" t="s">
        <v>41</v>
      </c>
      <c r="Y1628" s="4" t="s">
        <v>10898</v>
      </c>
      <c r="Z1628" s="4"/>
      <c r="AB1628" s="25"/>
      <c r="AC1628" s="25"/>
      <c r="AD1628" s="25"/>
    </row>
    <row r="1629" spans="1:30" x14ac:dyDescent="0.35">
      <c r="A1629" s="15" t="s">
        <v>3917</v>
      </c>
      <c r="B1629" s="15" t="s">
        <v>3741</v>
      </c>
      <c r="D1629" s="15" t="s">
        <v>4233</v>
      </c>
      <c r="E1629" s="15" t="s">
        <v>10471</v>
      </c>
      <c r="F1629" s="15" t="s">
        <v>10472</v>
      </c>
      <c r="G1629" s="5" t="s">
        <v>213</v>
      </c>
      <c r="H1629" s="5" t="s">
        <v>5</v>
      </c>
      <c r="I1629" s="5" t="s">
        <v>214</v>
      </c>
      <c r="J1629" s="5" t="s">
        <v>12</v>
      </c>
      <c r="K1629" s="5" t="s">
        <v>4</v>
      </c>
      <c r="L1629" s="5" t="s">
        <v>12959</v>
      </c>
      <c r="M1629" s="15" t="s">
        <v>215</v>
      </c>
      <c r="N1629" s="15" t="s">
        <v>213</v>
      </c>
      <c r="O1629" s="15" t="s">
        <v>4229</v>
      </c>
      <c r="P1629" s="15" t="s">
        <v>10473</v>
      </c>
      <c r="Q1629" s="15" t="s">
        <v>22807</v>
      </c>
      <c r="R1629" s="15" t="s">
        <v>21384</v>
      </c>
      <c r="S1629" s="15">
        <v>44056247</v>
      </c>
      <c r="T1629" s="15"/>
      <c r="U1629" s="15" t="s">
        <v>20117</v>
      </c>
      <c r="V1629" s="15" t="s">
        <v>10475</v>
      </c>
      <c r="W1629" s="4"/>
      <c r="X1629" s="4" t="s">
        <v>41</v>
      </c>
      <c r="Y1629" s="4" t="s">
        <v>8251</v>
      </c>
      <c r="Z1629" s="4"/>
      <c r="AB1629" s="25" t="s">
        <v>21118</v>
      </c>
      <c r="AC1629" s="25"/>
      <c r="AD1629" s="25"/>
    </row>
    <row r="1630" spans="1:30" x14ac:dyDescent="0.35">
      <c r="A1630" s="15" t="s">
        <v>3843</v>
      </c>
      <c r="B1630" s="15" t="s">
        <v>7130</v>
      </c>
      <c r="D1630" s="15" t="s">
        <v>7711</v>
      </c>
      <c r="E1630" s="15" t="s">
        <v>4234</v>
      </c>
      <c r="F1630" s="15" t="s">
        <v>18543</v>
      </c>
      <c r="G1630" s="5" t="s">
        <v>213</v>
      </c>
      <c r="H1630" s="5" t="s">
        <v>3</v>
      </c>
      <c r="I1630" s="5" t="s">
        <v>214</v>
      </c>
      <c r="J1630" s="5" t="s">
        <v>12</v>
      </c>
      <c r="K1630" s="5" t="s">
        <v>4</v>
      </c>
      <c r="L1630" s="5" t="s">
        <v>12959</v>
      </c>
      <c r="M1630" s="15" t="s">
        <v>215</v>
      </c>
      <c r="N1630" s="15" t="s">
        <v>213</v>
      </c>
      <c r="O1630" s="15" t="s">
        <v>4229</v>
      </c>
      <c r="P1630" s="15" t="s">
        <v>4235</v>
      </c>
      <c r="Q1630" s="15" t="s">
        <v>22807</v>
      </c>
      <c r="R1630" s="15" t="s">
        <v>8845</v>
      </c>
      <c r="S1630" s="15">
        <v>27641336</v>
      </c>
      <c r="T1630" s="15">
        <v>44056147</v>
      </c>
      <c r="U1630" s="15" t="s">
        <v>17810</v>
      </c>
      <c r="V1630" s="15" t="s">
        <v>18791</v>
      </c>
      <c r="W1630" s="4"/>
      <c r="X1630" s="4" t="s">
        <v>41</v>
      </c>
      <c r="Y1630" s="4" t="s">
        <v>13383</v>
      </c>
      <c r="Z1630" s="4"/>
      <c r="AB1630" s="25" t="s">
        <v>21118</v>
      </c>
      <c r="AC1630" s="25"/>
      <c r="AD1630" s="25"/>
    </row>
    <row r="1631" spans="1:30" x14ac:dyDescent="0.35">
      <c r="A1631" s="15" t="s">
        <v>3958</v>
      </c>
      <c r="B1631" s="15" t="s">
        <v>3957</v>
      </c>
      <c r="D1631" s="15" t="s">
        <v>7889</v>
      </c>
      <c r="E1631" s="15" t="s">
        <v>4236</v>
      </c>
      <c r="F1631" s="15" t="s">
        <v>4237</v>
      </c>
      <c r="G1631" s="5" t="s">
        <v>213</v>
      </c>
      <c r="H1631" s="5" t="s">
        <v>5</v>
      </c>
      <c r="I1631" s="5" t="s">
        <v>214</v>
      </c>
      <c r="J1631" s="5" t="s">
        <v>12</v>
      </c>
      <c r="K1631" s="5" t="s">
        <v>4</v>
      </c>
      <c r="L1631" s="5" t="s">
        <v>12959</v>
      </c>
      <c r="M1631" s="15" t="s">
        <v>215</v>
      </c>
      <c r="N1631" s="15" t="s">
        <v>213</v>
      </c>
      <c r="O1631" s="15" t="s">
        <v>4229</v>
      </c>
      <c r="P1631" s="15" t="s">
        <v>4237</v>
      </c>
      <c r="Q1631" s="15" t="s">
        <v>22807</v>
      </c>
      <c r="R1631" s="15" t="s">
        <v>15440</v>
      </c>
      <c r="S1631" s="15">
        <v>44056135</v>
      </c>
      <c r="T1631" s="15"/>
      <c r="U1631" s="15" t="s">
        <v>16431</v>
      </c>
      <c r="V1631" s="15" t="s">
        <v>10489</v>
      </c>
      <c r="W1631" s="4"/>
      <c r="X1631" s="4" t="s">
        <v>41</v>
      </c>
      <c r="Y1631" s="4" t="s">
        <v>4238</v>
      </c>
      <c r="Z1631" s="4"/>
      <c r="AB1631" s="25"/>
      <c r="AC1631" s="25"/>
      <c r="AD1631" s="25"/>
    </row>
    <row r="1632" spans="1:30" x14ac:dyDescent="0.35">
      <c r="A1632" s="15" t="s">
        <v>3981</v>
      </c>
      <c r="B1632" s="15" t="s">
        <v>3980</v>
      </c>
      <c r="D1632" s="15" t="s">
        <v>7538</v>
      </c>
      <c r="E1632" s="15" t="s">
        <v>4239</v>
      </c>
      <c r="F1632" s="15" t="s">
        <v>4240</v>
      </c>
      <c r="G1632" s="5" t="s">
        <v>213</v>
      </c>
      <c r="H1632" s="5" t="s">
        <v>3</v>
      </c>
      <c r="I1632" s="5" t="s">
        <v>214</v>
      </c>
      <c r="J1632" s="5" t="s">
        <v>12</v>
      </c>
      <c r="K1632" s="5" t="s">
        <v>4</v>
      </c>
      <c r="L1632" s="5" t="s">
        <v>12959</v>
      </c>
      <c r="M1632" s="15" t="s">
        <v>215</v>
      </c>
      <c r="N1632" s="15" t="s">
        <v>213</v>
      </c>
      <c r="O1632" s="15" t="s">
        <v>4229</v>
      </c>
      <c r="P1632" s="15" t="s">
        <v>4240</v>
      </c>
      <c r="Q1632" s="15" t="s">
        <v>22807</v>
      </c>
      <c r="R1632" s="15" t="s">
        <v>4276</v>
      </c>
      <c r="S1632" s="15">
        <v>27642011</v>
      </c>
      <c r="T1632" s="15">
        <v>27642011</v>
      </c>
      <c r="U1632" s="15" t="s">
        <v>16432</v>
      </c>
      <c r="V1632" s="15" t="s">
        <v>10543</v>
      </c>
      <c r="W1632" s="4"/>
      <c r="X1632" s="4" t="s">
        <v>41</v>
      </c>
      <c r="Y1632" s="4" t="s">
        <v>1049</v>
      </c>
      <c r="Z1632" s="4"/>
      <c r="AB1632" s="25" t="s">
        <v>21118</v>
      </c>
      <c r="AC1632" s="25"/>
      <c r="AD1632" s="25"/>
    </row>
    <row r="1633" spans="1:30" x14ac:dyDescent="0.35">
      <c r="A1633" s="15" t="s">
        <v>8316</v>
      </c>
      <c r="B1633" s="15" t="s">
        <v>3986</v>
      </c>
      <c r="D1633" s="15" t="s">
        <v>3685</v>
      </c>
      <c r="E1633" s="15" t="s">
        <v>4241</v>
      </c>
      <c r="F1633" s="15" t="s">
        <v>13384</v>
      </c>
      <c r="G1633" s="5" t="s">
        <v>213</v>
      </c>
      <c r="H1633" s="5" t="s">
        <v>3</v>
      </c>
      <c r="I1633" s="5" t="s">
        <v>214</v>
      </c>
      <c r="J1633" s="5" t="s">
        <v>12</v>
      </c>
      <c r="K1633" s="5" t="s">
        <v>4</v>
      </c>
      <c r="L1633" s="5" t="s">
        <v>12959</v>
      </c>
      <c r="M1633" s="15" t="s">
        <v>215</v>
      </c>
      <c r="N1633" s="15" t="s">
        <v>213</v>
      </c>
      <c r="O1633" s="15" t="s">
        <v>4229</v>
      </c>
      <c r="P1633" s="15" t="s">
        <v>4242</v>
      </c>
      <c r="Q1633" s="15" t="s">
        <v>22807</v>
      </c>
      <c r="R1633" s="15" t="s">
        <v>23520</v>
      </c>
      <c r="S1633" s="15">
        <v>27641307</v>
      </c>
      <c r="T1633" s="15"/>
      <c r="U1633" s="15" t="s">
        <v>16433</v>
      </c>
      <c r="V1633" s="15" t="s">
        <v>4243</v>
      </c>
      <c r="W1633" s="4"/>
      <c r="X1633" s="4" t="s">
        <v>41</v>
      </c>
      <c r="Y1633" s="4" t="s">
        <v>2338</v>
      </c>
      <c r="Z1633" s="4"/>
      <c r="AB1633" s="25" t="s">
        <v>21118</v>
      </c>
      <c r="AC1633" s="25"/>
      <c r="AD1633" s="25"/>
    </row>
    <row r="1634" spans="1:30" x14ac:dyDescent="0.35">
      <c r="A1634" s="15" t="s">
        <v>3844</v>
      </c>
      <c r="B1634" s="15" t="s">
        <v>516</v>
      </c>
      <c r="D1634" s="15" t="s">
        <v>4244</v>
      </c>
      <c r="E1634" s="15" t="s">
        <v>4245</v>
      </c>
      <c r="F1634" s="15" t="s">
        <v>4246</v>
      </c>
      <c r="G1634" s="5" t="s">
        <v>213</v>
      </c>
      <c r="H1634" s="5" t="s">
        <v>3</v>
      </c>
      <c r="I1634" s="5" t="s">
        <v>214</v>
      </c>
      <c r="J1634" s="5" t="s">
        <v>12</v>
      </c>
      <c r="K1634" s="5" t="s">
        <v>4</v>
      </c>
      <c r="L1634" s="5" t="s">
        <v>12959</v>
      </c>
      <c r="M1634" s="15" t="s">
        <v>215</v>
      </c>
      <c r="N1634" s="15" t="s">
        <v>213</v>
      </c>
      <c r="O1634" s="15" t="s">
        <v>4229</v>
      </c>
      <c r="P1634" s="15" t="s">
        <v>4246</v>
      </c>
      <c r="Q1634" s="15" t="s">
        <v>22807</v>
      </c>
      <c r="R1634" s="15" t="s">
        <v>22098</v>
      </c>
      <c r="S1634" s="15">
        <v>70199349</v>
      </c>
      <c r="T1634" s="15"/>
      <c r="U1634" s="15" t="s">
        <v>16434</v>
      </c>
      <c r="V1634" s="15" t="s">
        <v>3148</v>
      </c>
      <c r="W1634" s="4"/>
      <c r="X1634" s="4" t="s">
        <v>41</v>
      </c>
      <c r="Y1634" s="4" t="s">
        <v>13385</v>
      </c>
      <c r="Z1634" s="4"/>
      <c r="AB1634" s="25"/>
      <c r="AC1634" s="25"/>
      <c r="AD1634" s="25"/>
    </row>
    <row r="1635" spans="1:30" x14ac:dyDescent="0.35">
      <c r="A1635" s="15" t="s">
        <v>10438</v>
      </c>
      <c r="B1635" s="15" t="s">
        <v>10439</v>
      </c>
      <c r="D1635" s="15" t="s">
        <v>7903</v>
      </c>
      <c r="E1635" s="15" t="s">
        <v>4247</v>
      </c>
      <c r="F1635" s="15" t="s">
        <v>766</v>
      </c>
      <c r="G1635" s="5" t="s">
        <v>213</v>
      </c>
      <c r="H1635" s="5" t="s">
        <v>5</v>
      </c>
      <c r="I1635" s="5" t="s">
        <v>214</v>
      </c>
      <c r="J1635" s="5" t="s">
        <v>12</v>
      </c>
      <c r="K1635" s="5" t="s">
        <v>4</v>
      </c>
      <c r="L1635" s="5" t="s">
        <v>12959</v>
      </c>
      <c r="M1635" s="15" t="s">
        <v>215</v>
      </c>
      <c r="N1635" s="15" t="s">
        <v>213</v>
      </c>
      <c r="O1635" s="15" t="s">
        <v>4229</v>
      </c>
      <c r="P1635" s="15" t="s">
        <v>766</v>
      </c>
      <c r="Q1635" s="15" t="s">
        <v>22807</v>
      </c>
      <c r="R1635" s="15" t="s">
        <v>20119</v>
      </c>
      <c r="S1635" s="15">
        <v>27641784</v>
      </c>
      <c r="T1635" s="15"/>
      <c r="U1635" s="15" t="s">
        <v>18792</v>
      </c>
      <c r="V1635" s="15" t="s">
        <v>222</v>
      </c>
      <c r="W1635" s="4"/>
      <c r="X1635" s="4" t="s">
        <v>41</v>
      </c>
      <c r="Y1635" s="4" t="s">
        <v>4248</v>
      </c>
      <c r="Z1635" s="4"/>
      <c r="AB1635" s="25" t="s">
        <v>21118</v>
      </c>
      <c r="AC1635" s="25"/>
      <c r="AD1635" s="25"/>
    </row>
    <row r="1636" spans="1:30" x14ac:dyDescent="0.35">
      <c r="A1636" s="15" t="s">
        <v>3938</v>
      </c>
      <c r="B1636" s="15" t="s">
        <v>3101</v>
      </c>
      <c r="D1636" s="15" t="s">
        <v>7451</v>
      </c>
      <c r="E1636" s="15" t="s">
        <v>4249</v>
      </c>
      <c r="F1636" s="15" t="s">
        <v>4250</v>
      </c>
      <c r="G1636" s="5" t="s">
        <v>213</v>
      </c>
      <c r="H1636" s="5" t="s">
        <v>3</v>
      </c>
      <c r="I1636" s="5" t="s">
        <v>214</v>
      </c>
      <c r="J1636" s="5" t="s">
        <v>12</v>
      </c>
      <c r="K1636" s="5" t="s">
        <v>4</v>
      </c>
      <c r="L1636" s="5" t="s">
        <v>12959</v>
      </c>
      <c r="M1636" s="15" t="s">
        <v>215</v>
      </c>
      <c r="N1636" s="15" t="s">
        <v>213</v>
      </c>
      <c r="O1636" s="15" t="s">
        <v>4229</v>
      </c>
      <c r="P1636" s="15" t="s">
        <v>4250</v>
      </c>
      <c r="Q1636" s="15" t="s">
        <v>22807</v>
      </c>
      <c r="R1636" s="15" t="s">
        <v>23521</v>
      </c>
      <c r="S1636" s="15">
        <v>27645534</v>
      </c>
      <c r="T1636" s="15"/>
      <c r="U1636" s="15" t="s">
        <v>19458</v>
      </c>
      <c r="V1636" s="15" t="s">
        <v>21385</v>
      </c>
      <c r="W1636" s="4"/>
      <c r="X1636" s="4" t="s">
        <v>41</v>
      </c>
      <c r="Y1636" s="4" t="s">
        <v>975</v>
      </c>
      <c r="Z1636" s="4"/>
      <c r="AB1636" s="25" t="s">
        <v>21118</v>
      </c>
      <c r="AC1636" s="25"/>
      <c r="AD1636" s="25"/>
    </row>
    <row r="1637" spans="1:30" x14ac:dyDescent="0.35">
      <c r="A1637" s="15" t="s">
        <v>3920</v>
      </c>
      <c r="B1637" s="15" t="s">
        <v>3783</v>
      </c>
      <c r="D1637" s="15" t="s">
        <v>2447</v>
      </c>
      <c r="E1637" s="15" t="s">
        <v>4252</v>
      </c>
      <c r="F1637" s="15" t="s">
        <v>4253</v>
      </c>
      <c r="G1637" s="5" t="s">
        <v>213</v>
      </c>
      <c r="H1637" s="5" t="s">
        <v>5</v>
      </c>
      <c r="I1637" s="5" t="s">
        <v>214</v>
      </c>
      <c r="J1637" s="5" t="s">
        <v>12</v>
      </c>
      <c r="K1637" s="5" t="s">
        <v>4</v>
      </c>
      <c r="L1637" s="5" t="s">
        <v>12959</v>
      </c>
      <c r="M1637" s="15" t="s">
        <v>215</v>
      </c>
      <c r="N1637" s="15" t="s">
        <v>213</v>
      </c>
      <c r="O1637" s="15" t="s">
        <v>4229</v>
      </c>
      <c r="P1637" s="15" t="s">
        <v>8764</v>
      </c>
      <c r="Q1637" s="15" t="s">
        <v>22807</v>
      </c>
      <c r="R1637" s="15" t="s">
        <v>6921</v>
      </c>
      <c r="S1637" s="15">
        <v>88623911</v>
      </c>
      <c r="T1637" s="15"/>
      <c r="U1637" s="15" t="s">
        <v>18793</v>
      </c>
      <c r="V1637" s="15" t="s">
        <v>10347</v>
      </c>
      <c r="W1637" s="4"/>
      <c r="X1637" s="4" t="s">
        <v>41</v>
      </c>
      <c r="Y1637" s="4" t="s">
        <v>3657</v>
      </c>
      <c r="Z1637" s="4"/>
      <c r="AB1637" s="25" t="s">
        <v>21118</v>
      </c>
      <c r="AC1637" s="25"/>
      <c r="AD1637" s="25"/>
    </row>
    <row r="1638" spans="1:30" x14ac:dyDescent="0.35">
      <c r="A1638" s="15" t="s">
        <v>3995</v>
      </c>
      <c r="B1638" s="15" t="s">
        <v>3994</v>
      </c>
      <c r="D1638" s="15" t="s">
        <v>2462</v>
      </c>
      <c r="E1638" s="15" t="s">
        <v>4254</v>
      </c>
      <c r="F1638" s="15" t="s">
        <v>1300</v>
      </c>
      <c r="G1638" s="5" t="s">
        <v>213</v>
      </c>
      <c r="H1638" s="5" t="s">
        <v>5</v>
      </c>
      <c r="I1638" s="5" t="s">
        <v>214</v>
      </c>
      <c r="J1638" s="5" t="s">
        <v>12</v>
      </c>
      <c r="K1638" s="5" t="s">
        <v>4</v>
      </c>
      <c r="L1638" s="5" t="s">
        <v>12959</v>
      </c>
      <c r="M1638" s="15" t="s">
        <v>215</v>
      </c>
      <c r="N1638" s="15" t="s">
        <v>213</v>
      </c>
      <c r="O1638" s="15" t="s">
        <v>4229</v>
      </c>
      <c r="P1638" s="15" t="s">
        <v>4255</v>
      </c>
      <c r="Q1638" s="15" t="s">
        <v>22807</v>
      </c>
      <c r="R1638" s="15" t="s">
        <v>8834</v>
      </c>
      <c r="S1638" s="15">
        <v>27641513</v>
      </c>
      <c r="T1638" s="15"/>
      <c r="U1638" s="15" t="s">
        <v>16435</v>
      </c>
      <c r="V1638" s="15" t="s">
        <v>4256</v>
      </c>
      <c r="W1638" s="4"/>
      <c r="X1638" s="4" t="s">
        <v>41</v>
      </c>
      <c r="Y1638" s="4" t="s">
        <v>2722</v>
      </c>
      <c r="Z1638" s="4"/>
      <c r="AB1638" s="25"/>
      <c r="AC1638" s="25"/>
      <c r="AD1638" s="25"/>
    </row>
    <row r="1639" spans="1:30" x14ac:dyDescent="0.35">
      <c r="A1639" s="15" t="s">
        <v>3883</v>
      </c>
      <c r="B1639" s="15" t="s">
        <v>7786</v>
      </c>
      <c r="D1639" s="15" t="s">
        <v>2526</v>
      </c>
      <c r="E1639" s="15" t="s">
        <v>4257</v>
      </c>
      <c r="F1639" s="15" t="s">
        <v>4258</v>
      </c>
      <c r="G1639" s="5" t="s">
        <v>213</v>
      </c>
      <c r="H1639" s="5" t="s">
        <v>3</v>
      </c>
      <c r="I1639" s="5" t="s">
        <v>214</v>
      </c>
      <c r="J1639" s="5" t="s">
        <v>12</v>
      </c>
      <c r="K1639" s="5" t="s">
        <v>4</v>
      </c>
      <c r="L1639" s="5" t="s">
        <v>12959</v>
      </c>
      <c r="M1639" s="15" t="s">
        <v>215</v>
      </c>
      <c r="N1639" s="15" t="s">
        <v>213</v>
      </c>
      <c r="O1639" s="15" t="s">
        <v>4229</v>
      </c>
      <c r="P1639" s="15" t="s">
        <v>4258</v>
      </c>
      <c r="Q1639" s="15" t="s">
        <v>22807</v>
      </c>
      <c r="R1639" s="15" t="s">
        <v>20147</v>
      </c>
      <c r="S1639" s="15">
        <v>27642989</v>
      </c>
      <c r="T1639" s="15"/>
      <c r="U1639" s="15" t="s">
        <v>19459</v>
      </c>
      <c r="V1639" s="15" t="s">
        <v>484</v>
      </c>
      <c r="W1639" s="4"/>
      <c r="X1639" s="4" t="s">
        <v>41</v>
      </c>
      <c r="Y1639" s="4" t="s">
        <v>4259</v>
      </c>
      <c r="Z1639" s="4"/>
      <c r="AB1639" s="25" t="s">
        <v>21118</v>
      </c>
      <c r="AC1639" s="25"/>
      <c r="AD1639" s="25"/>
    </row>
    <row r="1640" spans="1:30" x14ac:dyDescent="0.35">
      <c r="A1640" s="15" t="s">
        <v>3877</v>
      </c>
      <c r="B1640" s="15" t="s">
        <v>1389</v>
      </c>
      <c r="D1640" s="15" t="s">
        <v>2585</v>
      </c>
      <c r="E1640" s="15" t="s">
        <v>4261</v>
      </c>
      <c r="F1640" s="15" t="s">
        <v>1670</v>
      </c>
      <c r="G1640" s="5" t="s">
        <v>213</v>
      </c>
      <c r="H1640" s="5" t="s">
        <v>5</v>
      </c>
      <c r="I1640" s="5" t="s">
        <v>214</v>
      </c>
      <c r="J1640" s="5" t="s">
        <v>12</v>
      </c>
      <c r="K1640" s="5" t="s">
        <v>4</v>
      </c>
      <c r="L1640" s="5" t="s">
        <v>12959</v>
      </c>
      <c r="M1640" s="15" t="s">
        <v>215</v>
      </c>
      <c r="N1640" s="15" t="s">
        <v>213</v>
      </c>
      <c r="O1640" s="15" t="s">
        <v>4229</v>
      </c>
      <c r="P1640" s="15" t="s">
        <v>4229</v>
      </c>
      <c r="Q1640" s="15" t="s">
        <v>22807</v>
      </c>
      <c r="R1640" s="15" t="s">
        <v>20120</v>
      </c>
      <c r="S1640" s="15">
        <v>27641139</v>
      </c>
      <c r="T1640" s="15"/>
      <c r="U1640" s="15" t="s">
        <v>17812</v>
      </c>
      <c r="V1640" s="15" t="s">
        <v>4262</v>
      </c>
      <c r="W1640" s="4"/>
      <c r="X1640" s="4" t="s">
        <v>41</v>
      </c>
      <c r="Y1640" s="4" t="s">
        <v>1785</v>
      </c>
      <c r="Z1640" s="4" t="s">
        <v>41</v>
      </c>
      <c r="AA1640" s="4" t="s">
        <v>1692</v>
      </c>
      <c r="AB1640" s="25" t="s">
        <v>21118</v>
      </c>
      <c r="AC1640" s="25"/>
      <c r="AD1640" s="25"/>
    </row>
    <row r="1641" spans="1:30" x14ac:dyDescent="0.35">
      <c r="A1641" s="15" t="s">
        <v>8321</v>
      </c>
      <c r="B1641" s="15" t="s">
        <v>3997</v>
      </c>
      <c r="D1641" s="15" t="s">
        <v>2553</v>
      </c>
      <c r="E1641" s="15" t="s">
        <v>4263</v>
      </c>
      <c r="F1641" s="15" t="s">
        <v>4264</v>
      </c>
      <c r="G1641" s="5" t="s">
        <v>213</v>
      </c>
      <c r="H1641" s="5" t="s">
        <v>3</v>
      </c>
      <c r="I1641" s="5" t="s">
        <v>214</v>
      </c>
      <c r="J1641" s="5" t="s">
        <v>12</v>
      </c>
      <c r="K1641" s="5" t="s">
        <v>4</v>
      </c>
      <c r="L1641" s="5" t="s">
        <v>12959</v>
      </c>
      <c r="M1641" s="15" t="s">
        <v>215</v>
      </c>
      <c r="N1641" s="15" t="s">
        <v>213</v>
      </c>
      <c r="O1641" s="15" t="s">
        <v>4229</v>
      </c>
      <c r="P1641" s="15" t="s">
        <v>4264</v>
      </c>
      <c r="Q1641" s="15" t="s">
        <v>22807</v>
      </c>
      <c r="R1641" s="15" t="s">
        <v>7142</v>
      </c>
      <c r="S1641" s="15">
        <v>27642300</v>
      </c>
      <c r="T1641" s="15"/>
      <c r="U1641" s="15" t="s">
        <v>17813</v>
      </c>
      <c r="V1641" s="15" t="s">
        <v>10523</v>
      </c>
      <c r="W1641" s="4"/>
      <c r="X1641" s="4" t="s">
        <v>41</v>
      </c>
      <c r="Y1641" s="4" t="s">
        <v>1038</v>
      </c>
      <c r="Z1641" s="4"/>
      <c r="AB1641" s="25"/>
      <c r="AC1641" s="25"/>
      <c r="AD1641" s="25"/>
    </row>
    <row r="1642" spans="1:30" x14ac:dyDescent="0.35">
      <c r="A1642" s="15" t="s">
        <v>3942</v>
      </c>
      <c r="B1642" s="15" t="s">
        <v>1136</v>
      </c>
      <c r="D1642" s="15" t="s">
        <v>4265</v>
      </c>
      <c r="E1642" s="15" t="s">
        <v>4266</v>
      </c>
      <c r="F1642" s="15" t="s">
        <v>4267</v>
      </c>
      <c r="G1642" s="5" t="s">
        <v>213</v>
      </c>
      <c r="H1642" s="5" t="s">
        <v>5</v>
      </c>
      <c r="I1642" s="5" t="s">
        <v>214</v>
      </c>
      <c r="J1642" s="5" t="s">
        <v>12</v>
      </c>
      <c r="K1642" s="5" t="s">
        <v>4</v>
      </c>
      <c r="L1642" s="5" t="s">
        <v>12959</v>
      </c>
      <c r="M1642" s="15" t="s">
        <v>215</v>
      </c>
      <c r="N1642" s="15" t="s">
        <v>213</v>
      </c>
      <c r="O1642" s="15" t="s">
        <v>4229</v>
      </c>
      <c r="P1642" s="15" t="s">
        <v>17320</v>
      </c>
      <c r="Q1642" s="15" t="s">
        <v>22807</v>
      </c>
      <c r="R1642" s="15" t="s">
        <v>18366</v>
      </c>
      <c r="S1642" s="15">
        <v>27643932</v>
      </c>
      <c r="T1642" s="15">
        <v>44057906</v>
      </c>
      <c r="U1642" s="15" t="s">
        <v>17814</v>
      </c>
      <c r="V1642" s="15" t="s">
        <v>10544</v>
      </c>
      <c r="W1642" s="4"/>
      <c r="X1642" s="4" t="s">
        <v>41</v>
      </c>
      <c r="Y1642" s="4" t="s">
        <v>1662</v>
      </c>
      <c r="Z1642" s="4"/>
      <c r="AB1642" s="25"/>
      <c r="AC1642" s="25"/>
      <c r="AD1642" s="25"/>
    </row>
    <row r="1643" spans="1:30" x14ac:dyDescent="0.35">
      <c r="A1643" s="15" t="s">
        <v>10449</v>
      </c>
      <c r="B1643" s="15" t="s">
        <v>2731</v>
      </c>
      <c r="D1643" s="15" t="s">
        <v>2718</v>
      </c>
      <c r="E1643" s="15" t="s">
        <v>4268</v>
      </c>
      <c r="F1643" s="15" t="s">
        <v>2802</v>
      </c>
      <c r="G1643" s="5" t="s">
        <v>213</v>
      </c>
      <c r="H1643" s="5" t="s">
        <v>5</v>
      </c>
      <c r="I1643" s="5" t="s">
        <v>214</v>
      </c>
      <c r="J1643" s="5" t="s">
        <v>12</v>
      </c>
      <c r="K1643" s="5" t="s">
        <v>4</v>
      </c>
      <c r="L1643" s="5" t="s">
        <v>12959</v>
      </c>
      <c r="M1643" s="15" t="s">
        <v>215</v>
      </c>
      <c r="N1643" s="15" t="s">
        <v>213</v>
      </c>
      <c r="O1643" s="15" t="s">
        <v>4229</v>
      </c>
      <c r="P1643" s="15" t="s">
        <v>548</v>
      </c>
      <c r="Q1643" s="15" t="s">
        <v>22807</v>
      </c>
      <c r="R1643" s="15" t="s">
        <v>17811</v>
      </c>
      <c r="S1643" s="15">
        <v>70120148</v>
      </c>
      <c r="T1643" s="15">
        <v>27645236</v>
      </c>
      <c r="U1643" s="15" t="s">
        <v>16436</v>
      </c>
      <c r="V1643" s="15" t="s">
        <v>19460</v>
      </c>
      <c r="W1643" s="4"/>
      <c r="X1643" s="4" t="s">
        <v>41</v>
      </c>
      <c r="Y1643" s="4" t="s">
        <v>4269</v>
      </c>
      <c r="Z1643" s="4" t="s">
        <v>41</v>
      </c>
      <c r="AA1643" s="4" t="s">
        <v>8340</v>
      </c>
      <c r="AB1643" s="25"/>
      <c r="AC1643" s="25"/>
      <c r="AD1643" s="25"/>
    </row>
    <row r="1644" spans="1:30" x14ac:dyDescent="0.35">
      <c r="A1644" s="15" t="s">
        <v>3963</v>
      </c>
      <c r="B1644" s="15" t="s">
        <v>2379</v>
      </c>
      <c r="D1644" s="15" t="s">
        <v>3076</v>
      </c>
      <c r="E1644" s="15" t="s">
        <v>4270</v>
      </c>
      <c r="F1644" s="15" t="s">
        <v>8346</v>
      </c>
      <c r="G1644" s="5" t="s">
        <v>213</v>
      </c>
      <c r="H1644" s="5" t="s">
        <v>5</v>
      </c>
      <c r="I1644" s="5" t="s">
        <v>214</v>
      </c>
      <c r="J1644" s="5" t="s">
        <v>12</v>
      </c>
      <c r="K1644" s="5" t="s">
        <v>4</v>
      </c>
      <c r="L1644" s="5" t="s">
        <v>12959</v>
      </c>
      <c r="M1644" s="15" t="s">
        <v>215</v>
      </c>
      <c r="N1644" s="15" t="s">
        <v>213</v>
      </c>
      <c r="O1644" s="15" t="s">
        <v>4229</v>
      </c>
      <c r="P1644" s="15" t="s">
        <v>8346</v>
      </c>
      <c r="Q1644" s="15" t="s">
        <v>22807</v>
      </c>
      <c r="R1644" s="15" t="s">
        <v>18258</v>
      </c>
      <c r="S1644" s="15">
        <v>27641893</v>
      </c>
      <c r="T1644" s="15"/>
      <c r="U1644" s="15" t="s">
        <v>16437</v>
      </c>
      <c r="V1644" s="15" t="s">
        <v>4271</v>
      </c>
      <c r="W1644" s="4"/>
      <c r="X1644" s="4" t="s">
        <v>41</v>
      </c>
      <c r="Y1644" s="4" t="s">
        <v>4272</v>
      </c>
      <c r="Z1644" s="4"/>
      <c r="AB1644" s="25" t="s">
        <v>21118</v>
      </c>
      <c r="AC1644" s="25"/>
      <c r="AD1644" s="25"/>
    </row>
    <row r="1645" spans="1:30" x14ac:dyDescent="0.35">
      <c r="A1645" s="15" t="s">
        <v>6656</v>
      </c>
      <c r="B1645" s="15" t="s">
        <v>7945</v>
      </c>
      <c r="D1645" s="15" t="s">
        <v>3030</v>
      </c>
      <c r="E1645" s="15" t="s">
        <v>4274</v>
      </c>
      <c r="F1645" s="15" t="s">
        <v>4275</v>
      </c>
      <c r="G1645" s="5" t="s">
        <v>213</v>
      </c>
      <c r="H1645" s="5" t="s">
        <v>3</v>
      </c>
      <c r="I1645" s="5" t="s">
        <v>214</v>
      </c>
      <c r="J1645" s="5" t="s">
        <v>12</v>
      </c>
      <c r="K1645" s="5" t="s">
        <v>4</v>
      </c>
      <c r="L1645" s="5" t="s">
        <v>12959</v>
      </c>
      <c r="M1645" s="15" t="s">
        <v>215</v>
      </c>
      <c r="N1645" s="15" t="s">
        <v>213</v>
      </c>
      <c r="O1645" s="15" t="s">
        <v>4229</v>
      </c>
      <c r="P1645" s="15" t="s">
        <v>4275</v>
      </c>
      <c r="Q1645" s="15" t="s">
        <v>22807</v>
      </c>
      <c r="R1645" s="15" t="s">
        <v>23522</v>
      </c>
      <c r="S1645" s="15">
        <v>88097734</v>
      </c>
      <c r="T1645" s="15"/>
      <c r="U1645" s="15" t="s">
        <v>16438</v>
      </c>
      <c r="V1645" s="15" t="s">
        <v>10592</v>
      </c>
      <c r="W1645" s="4"/>
      <c r="X1645" s="4" t="s">
        <v>41</v>
      </c>
      <c r="Y1645" s="4" t="s">
        <v>1793</v>
      </c>
      <c r="Z1645" s="4"/>
      <c r="AB1645" s="25" t="s">
        <v>21118</v>
      </c>
      <c r="AC1645" s="25"/>
      <c r="AD1645" s="25"/>
    </row>
    <row r="1646" spans="1:30" x14ac:dyDescent="0.35">
      <c r="A1646" s="15" t="s">
        <v>3939</v>
      </c>
      <c r="B1646" s="15" t="s">
        <v>3372</v>
      </c>
      <c r="D1646" s="15" t="s">
        <v>2818</v>
      </c>
      <c r="E1646" s="15" t="s">
        <v>4277</v>
      </c>
      <c r="F1646" s="15" t="s">
        <v>4278</v>
      </c>
      <c r="G1646" s="5" t="s">
        <v>213</v>
      </c>
      <c r="H1646" s="5" t="s">
        <v>3</v>
      </c>
      <c r="I1646" s="5" t="s">
        <v>214</v>
      </c>
      <c r="J1646" s="5" t="s">
        <v>12</v>
      </c>
      <c r="K1646" s="5" t="s">
        <v>4</v>
      </c>
      <c r="L1646" s="5" t="s">
        <v>12959</v>
      </c>
      <c r="M1646" s="15" t="s">
        <v>215</v>
      </c>
      <c r="N1646" s="15" t="s">
        <v>213</v>
      </c>
      <c r="O1646" s="15" t="s">
        <v>4229</v>
      </c>
      <c r="P1646" s="15" t="s">
        <v>4278</v>
      </c>
      <c r="Q1646" s="15" t="s">
        <v>22807</v>
      </c>
      <c r="R1646" s="15" t="s">
        <v>4251</v>
      </c>
      <c r="S1646" s="15">
        <v>27644241</v>
      </c>
      <c r="T1646" s="15"/>
      <c r="U1646" s="15" t="s">
        <v>18794</v>
      </c>
      <c r="V1646" s="15" t="s">
        <v>10591</v>
      </c>
      <c r="W1646" s="4"/>
      <c r="X1646" s="4" t="s">
        <v>41</v>
      </c>
      <c r="Y1646" s="4" t="s">
        <v>1790</v>
      </c>
      <c r="Z1646" s="4" t="s">
        <v>41</v>
      </c>
      <c r="AA1646" s="4" t="s">
        <v>8113</v>
      </c>
      <c r="AB1646" s="25" t="s">
        <v>21118</v>
      </c>
      <c r="AC1646" s="25"/>
      <c r="AD1646" s="25"/>
    </row>
    <row r="1647" spans="1:30" x14ac:dyDescent="0.35">
      <c r="A1647" s="15" t="s">
        <v>3941</v>
      </c>
      <c r="B1647" s="15" t="s">
        <v>799</v>
      </c>
      <c r="D1647" s="15" t="s">
        <v>2795</v>
      </c>
      <c r="E1647" s="15" t="s">
        <v>4279</v>
      </c>
      <c r="F1647" s="15" t="s">
        <v>4280</v>
      </c>
      <c r="G1647" s="5" t="s">
        <v>213</v>
      </c>
      <c r="H1647" s="5" t="s">
        <v>5</v>
      </c>
      <c r="I1647" s="5" t="s">
        <v>214</v>
      </c>
      <c r="J1647" s="5" t="s">
        <v>12</v>
      </c>
      <c r="K1647" s="5" t="s">
        <v>4</v>
      </c>
      <c r="L1647" s="5" t="s">
        <v>12959</v>
      </c>
      <c r="M1647" s="15" t="s">
        <v>215</v>
      </c>
      <c r="N1647" s="15" t="s">
        <v>213</v>
      </c>
      <c r="O1647" s="15" t="s">
        <v>4229</v>
      </c>
      <c r="P1647" s="15" t="s">
        <v>3005</v>
      </c>
      <c r="Q1647" s="15" t="s">
        <v>22807</v>
      </c>
      <c r="R1647" s="15" t="s">
        <v>21382</v>
      </c>
      <c r="S1647" s="15">
        <v>72051501</v>
      </c>
      <c r="T1647" s="15"/>
      <c r="U1647" s="15" t="s">
        <v>16439</v>
      </c>
      <c r="V1647" s="15" t="s">
        <v>293</v>
      </c>
      <c r="W1647" s="4"/>
      <c r="X1647" s="4" t="s">
        <v>41</v>
      </c>
      <c r="Y1647" s="4" t="s">
        <v>4281</v>
      </c>
      <c r="Z1647" s="4"/>
      <c r="AB1647" s="25"/>
      <c r="AC1647" s="25"/>
      <c r="AD1647" s="25"/>
    </row>
    <row r="1648" spans="1:30" x14ac:dyDescent="0.35">
      <c r="A1648" s="15" t="s">
        <v>3949</v>
      </c>
      <c r="B1648" s="15" t="s">
        <v>599</v>
      </c>
      <c r="D1648" s="15" t="s">
        <v>3666</v>
      </c>
      <c r="E1648" s="15" t="s">
        <v>4282</v>
      </c>
      <c r="F1648" s="15" t="s">
        <v>4283</v>
      </c>
      <c r="G1648" s="5" t="s">
        <v>213</v>
      </c>
      <c r="H1648" s="5" t="s">
        <v>3</v>
      </c>
      <c r="I1648" s="5" t="s">
        <v>214</v>
      </c>
      <c r="J1648" s="5" t="s">
        <v>12</v>
      </c>
      <c r="K1648" s="5" t="s">
        <v>4</v>
      </c>
      <c r="L1648" s="5" t="s">
        <v>12959</v>
      </c>
      <c r="M1648" s="15" t="s">
        <v>215</v>
      </c>
      <c r="N1648" s="15" t="s">
        <v>213</v>
      </c>
      <c r="O1648" s="15" t="s">
        <v>4229</v>
      </c>
      <c r="P1648" s="15" t="s">
        <v>4283</v>
      </c>
      <c r="Q1648" s="15" t="s">
        <v>22807</v>
      </c>
      <c r="R1648" s="15" t="s">
        <v>21386</v>
      </c>
      <c r="S1648" s="15">
        <v>27642316</v>
      </c>
      <c r="T1648" s="15"/>
      <c r="U1648" s="15" t="s">
        <v>16441</v>
      </c>
      <c r="V1648" s="15" t="s">
        <v>259</v>
      </c>
      <c r="W1648" s="4"/>
      <c r="X1648" s="4" t="s">
        <v>41</v>
      </c>
      <c r="Y1648" s="4" t="s">
        <v>4284</v>
      </c>
      <c r="Z1648" s="4"/>
      <c r="AB1648" s="25"/>
      <c r="AC1648" s="25"/>
      <c r="AD1648" s="25"/>
    </row>
    <row r="1649" spans="1:30" x14ac:dyDescent="0.35">
      <c r="A1649" s="15" t="s">
        <v>3833</v>
      </c>
      <c r="B1649" s="15" t="s">
        <v>2130</v>
      </c>
      <c r="D1649" s="15" t="s">
        <v>7396</v>
      </c>
      <c r="E1649" s="15" t="s">
        <v>4285</v>
      </c>
      <c r="F1649" s="15" t="s">
        <v>4286</v>
      </c>
      <c r="G1649" s="5" t="s">
        <v>213</v>
      </c>
      <c r="H1649" s="5" t="s">
        <v>3</v>
      </c>
      <c r="I1649" s="5" t="s">
        <v>214</v>
      </c>
      <c r="J1649" s="5" t="s">
        <v>12</v>
      </c>
      <c r="K1649" s="5" t="s">
        <v>4</v>
      </c>
      <c r="L1649" s="5" t="s">
        <v>12959</v>
      </c>
      <c r="M1649" s="15" t="s">
        <v>215</v>
      </c>
      <c r="N1649" s="15" t="s">
        <v>213</v>
      </c>
      <c r="O1649" s="15" t="s">
        <v>4229</v>
      </c>
      <c r="P1649" s="15" t="s">
        <v>4286</v>
      </c>
      <c r="Q1649" s="15" t="s">
        <v>22807</v>
      </c>
      <c r="R1649" s="15" t="s">
        <v>8849</v>
      </c>
      <c r="S1649" s="15">
        <v>27644238</v>
      </c>
      <c r="T1649" s="15"/>
      <c r="U1649" s="15" t="s">
        <v>16442</v>
      </c>
      <c r="V1649" s="15" t="s">
        <v>17815</v>
      </c>
      <c r="W1649" s="4"/>
      <c r="X1649" s="4" t="s">
        <v>41</v>
      </c>
      <c r="Y1649" s="4" t="s">
        <v>2331</v>
      </c>
      <c r="Z1649" s="4"/>
      <c r="AB1649" s="25" t="s">
        <v>21118</v>
      </c>
      <c r="AC1649" s="25"/>
      <c r="AD1649" s="25"/>
    </row>
    <row r="1650" spans="1:30" x14ac:dyDescent="0.35">
      <c r="A1650" s="15" t="s">
        <v>4002</v>
      </c>
      <c r="B1650" s="15" t="s">
        <v>7419</v>
      </c>
      <c r="D1650" s="15" t="s">
        <v>7151</v>
      </c>
      <c r="E1650" s="15" t="s">
        <v>4287</v>
      </c>
      <c r="F1650" s="15" t="s">
        <v>4288</v>
      </c>
      <c r="G1650" s="5" t="s">
        <v>213</v>
      </c>
      <c r="H1650" s="5" t="s">
        <v>3</v>
      </c>
      <c r="I1650" s="5" t="s">
        <v>214</v>
      </c>
      <c r="J1650" s="5" t="s">
        <v>12</v>
      </c>
      <c r="K1650" s="5" t="s">
        <v>4</v>
      </c>
      <c r="L1650" s="5" t="s">
        <v>12959</v>
      </c>
      <c r="M1650" s="15" t="s">
        <v>215</v>
      </c>
      <c r="N1650" s="15" t="s">
        <v>213</v>
      </c>
      <c r="O1650" s="15" t="s">
        <v>4229</v>
      </c>
      <c r="P1650" s="15" t="s">
        <v>4288</v>
      </c>
      <c r="Q1650" s="15" t="s">
        <v>22807</v>
      </c>
      <c r="R1650" s="15" t="s">
        <v>22099</v>
      </c>
      <c r="S1650" s="15">
        <v>27643020</v>
      </c>
      <c r="T1650" s="15"/>
      <c r="U1650" s="15" t="s">
        <v>18795</v>
      </c>
      <c r="V1650" s="15" t="s">
        <v>22100</v>
      </c>
      <c r="W1650" s="4"/>
      <c r="X1650" s="4" t="s">
        <v>41</v>
      </c>
      <c r="Y1650" s="4" t="s">
        <v>2377</v>
      </c>
      <c r="Z1650" s="4"/>
      <c r="AB1650" s="25" t="s">
        <v>21118</v>
      </c>
      <c r="AC1650" s="25"/>
      <c r="AD1650" s="25"/>
    </row>
    <row r="1651" spans="1:30" x14ac:dyDescent="0.35">
      <c r="A1651" s="15" t="s">
        <v>3955</v>
      </c>
      <c r="B1651" s="15" t="s">
        <v>520</v>
      </c>
      <c r="D1651" s="15" t="s">
        <v>7152</v>
      </c>
      <c r="E1651" s="15" t="s">
        <v>4289</v>
      </c>
      <c r="F1651" s="15" t="s">
        <v>4290</v>
      </c>
      <c r="G1651" s="5" t="s">
        <v>213</v>
      </c>
      <c r="H1651" s="5" t="s">
        <v>3</v>
      </c>
      <c r="I1651" s="5" t="s">
        <v>214</v>
      </c>
      <c r="J1651" s="5" t="s">
        <v>12</v>
      </c>
      <c r="K1651" s="5" t="s">
        <v>4</v>
      </c>
      <c r="L1651" s="5" t="s">
        <v>12959</v>
      </c>
      <c r="M1651" s="15" t="s">
        <v>215</v>
      </c>
      <c r="N1651" s="15" t="s">
        <v>213</v>
      </c>
      <c r="O1651" s="15" t="s">
        <v>4229</v>
      </c>
      <c r="P1651" s="15" t="s">
        <v>4290</v>
      </c>
      <c r="Q1651" s="15" t="s">
        <v>22807</v>
      </c>
      <c r="R1651" s="15" t="s">
        <v>4291</v>
      </c>
      <c r="S1651" s="15">
        <v>27643823</v>
      </c>
      <c r="T1651" s="15"/>
      <c r="U1651" s="15" t="s">
        <v>16443</v>
      </c>
      <c r="V1651" s="15" t="s">
        <v>10593</v>
      </c>
      <c r="W1651" s="4"/>
      <c r="X1651" s="4" t="s">
        <v>41</v>
      </c>
      <c r="Y1651" s="4" t="s">
        <v>3114</v>
      </c>
      <c r="Z1651" s="4"/>
      <c r="AB1651" s="25"/>
      <c r="AC1651" s="25"/>
      <c r="AD1651" s="25"/>
    </row>
    <row r="1652" spans="1:30" x14ac:dyDescent="0.35">
      <c r="A1652" s="15" t="s">
        <v>3839</v>
      </c>
      <c r="B1652" s="15" t="s">
        <v>2532</v>
      </c>
      <c r="D1652" s="15" t="s">
        <v>2629</v>
      </c>
      <c r="E1652" s="15" t="s">
        <v>4292</v>
      </c>
      <c r="F1652" s="15" t="s">
        <v>4293</v>
      </c>
      <c r="G1652" s="5" t="s">
        <v>213</v>
      </c>
      <c r="H1652" s="5" t="s">
        <v>3</v>
      </c>
      <c r="I1652" s="5" t="s">
        <v>214</v>
      </c>
      <c r="J1652" s="5" t="s">
        <v>12</v>
      </c>
      <c r="K1652" s="5" t="s">
        <v>4</v>
      </c>
      <c r="L1652" s="5" t="s">
        <v>12959</v>
      </c>
      <c r="M1652" s="15" t="s">
        <v>215</v>
      </c>
      <c r="N1652" s="15" t="s">
        <v>213</v>
      </c>
      <c r="O1652" s="15" t="s">
        <v>4229</v>
      </c>
      <c r="P1652" s="15" t="s">
        <v>4293</v>
      </c>
      <c r="Q1652" s="15" t="s">
        <v>22807</v>
      </c>
      <c r="R1652" s="15" t="s">
        <v>22101</v>
      </c>
      <c r="S1652" s="15">
        <v>27644145</v>
      </c>
      <c r="T1652" s="15"/>
      <c r="U1652" s="15" t="s">
        <v>16444</v>
      </c>
      <c r="V1652" s="15" t="s">
        <v>17816</v>
      </c>
      <c r="W1652" s="4"/>
      <c r="X1652" s="4" t="s">
        <v>41</v>
      </c>
      <c r="Y1652" s="4" t="s">
        <v>2527</v>
      </c>
      <c r="Z1652" s="4"/>
      <c r="AB1652" s="25"/>
      <c r="AC1652" s="25"/>
      <c r="AD1652" s="25"/>
    </row>
    <row r="1653" spans="1:30" x14ac:dyDescent="0.35">
      <c r="A1653" s="15" t="s">
        <v>8323</v>
      </c>
      <c r="B1653" s="15" t="s">
        <v>3934</v>
      </c>
      <c r="D1653" s="15" t="s">
        <v>4181</v>
      </c>
      <c r="E1653" s="15" t="s">
        <v>4294</v>
      </c>
      <c r="F1653" s="15" t="s">
        <v>4295</v>
      </c>
      <c r="G1653" s="5" t="s">
        <v>21791</v>
      </c>
      <c r="H1653" s="5" t="s">
        <v>3</v>
      </c>
      <c r="I1653" s="5" t="s">
        <v>44</v>
      </c>
      <c r="J1653" s="5" t="s">
        <v>18</v>
      </c>
      <c r="K1653" s="5" t="s">
        <v>3</v>
      </c>
      <c r="L1653" s="5" t="s">
        <v>12849</v>
      </c>
      <c r="M1653" s="15" t="s">
        <v>91</v>
      </c>
      <c r="N1653" s="15" t="s">
        <v>206</v>
      </c>
      <c r="O1653" s="15" t="s">
        <v>4296</v>
      </c>
      <c r="P1653" s="15" t="s">
        <v>4296</v>
      </c>
      <c r="Q1653" s="15" t="s">
        <v>22807</v>
      </c>
      <c r="R1653" s="15" t="s">
        <v>21387</v>
      </c>
      <c r="S1653" s="15">
        <v>72964988</v>
      </c>
      <c r="T1653" s="15">
        <v>24660574</v>
      </c>
      <c r="U1653" s="15" t="s">
        <v>16445</v>
      </c>
      <c r="V1653" s="15" t="s">
        <v>866</v>
      </c>
      <c r="W1653" s="4"/>
      <c r="X1653" s="4" t="s">
        <v>41</v>
      </c>
      <c r="Y1653" s="4" t="s">
        <v>3999</v>
      </c>
      <c r="Z1653" s="4"/>
      <c r="AB1653" s="25" t="s">
        <v>21118</v>
      </c>
      <c r="AC1653" s="25"/>
      <c r="AD1653" s="25"/>
    </row>
    <row r="1654" spans="1:30" x14ac:dyDescent="0.35">
      <c r="A1654" s="15" t="s">
        <v>10456</v>
      </c>
      <c r="B1654" s="15" t="s">
        <v>1038</v>
      </c>
      <c r="D1654" s="15" t="s">
        <v>4298</v>
      </c>
      <c r="E1654" s="15" t="s">
        <v>4299</v>
      </c>
      <c r="F1654" s="15" t="s">
        <v>4300</v>
      </c>
      <c r="G1654" s="5" t="s">
        <v>21791</v>
      </c>
      <c r="H1654" s="5" t="s">
        <v>3</v>
      </c>
      <c r="I1654" s="5" t="s">
        <v>44</v>
      </c>
      <c r="J1654" s="5" t="s">
        <v>18</v>
      </c>
      <c r="K1654" s="5" t="s">
        <v>3</v>
      </c>
      <c r="L1654" s="5" t="s">
        <v>12849</v>
      </c>
      <c r="M1654" s="15" t="s">
        <v>91</v>
      </c>
      <c r="N1654" s="15" t="s">
        <v>206</v>
      </c>
      <c r="O1654" s="15" t="s">
        <v>4296</v>
      </c>
      <c r="P1654" s="15" t="s">
        <v>4300</v>
      </c>
      <c r="Q1654" s="15" t="s">
        <v>22807</v>
      </c>
      <c r="R1654" s="15" t="s">
        <v>20123</v>
      </c>
      <c r="S1654" s="15">
        <v>72968230</v>
      </c>
      <c r="T1654" s="15">
        <v>24660701</v>
      </c>
      <c r="U1654" s="15" t="s">
        <v>17817</v>
      </c>
      <c r="V1654" s="15" t="s">
        <v>17818</v>
      </c>
      <c r="W1654" s="4"/>
      <c r="X1654" s="4" t="s">
        <v>41</v>
      </c>
      <c r="Y1654" s="4" t="s">
        <v>4181</v>
      </c>
      <c r="Z1654" s="4"/>
      <c r="AB1654" s="25"/>
      <c r="AC1654" s="25"/>
      <c r="AD1654" s="25"/>
    </row>
    <row r="1655" spans="1:30" x14ac:dyDescent="0.35">
      <c r="A1655" s="15" t="s">
        <v>6580</v>
      </c>
      <c r="B1655" s="15" t="s">
        <v>7485</v>
      </c>
      <c r="D1655" s="15" t="s">
        <v>7673</v>
      </c>
      <c r="E1655" s="15" t="s">
        <v>4302</v>
      </c>
      <c r="F1655" s="15" t="s">
        <v>4303</v>
      </c>
      <c r="G1655" s="5" t="s">
        <v>21791</v>
      </c>
      <c r="H1655" s="5" t="s">
        <v>3</v>
      </c>
      <c r="I1655" s="5" t="s">
        <v>44</v>
      </c>
      <c r="J1655" s="5" t="s">
        <v>18</v>
      </c>
      <c r="K1655" s="5" t="s">
        <v>3</v>
      </c>
      <c r="L1655" s="5" t="s">
        <v>12849</v>
      </c>
      <c r="M1655" s="15" t="s">
        <v>91</v>
      </c>
      <c r="N1655" s="15" t="s">
        <v>206</v>
      </c>
      <c r="O1655" s="15" t="s">
        <v>4296</v>
      </c>
      <c r="P1655" s="15" t="s">
        <v>4304</v>
      </c>
      <c r="Q1655" s="15" t="s">
        <v>22807</v>
      </c>
      <c r="R1655" s="15" t="s">
        <v>16446</v>
      </c>
      <c r="S1655" s="15">
        <v>86147638</v>
      </c>
      <c r="T1655" s="15">
        <v>24660220</v>
      </c>
      <c r="U1655" s="15" t="s">
        <v>17819</v>
      </c>
      <c r="V1655" s="15" t="s">
        <v>11909</v>
      </c>
      <c r="W1655" s="4"/>
      <c r="X1655" s="4" t="s">
        <v>41</v>
      </c>
      <c r="Y1655" s="4" t="s">
        <v>4305</v>
      </c>
      <c r="Z1655" s="4"/>
      <c r="AB1655" s="25"/>
      <c r="AC1655" s="25"/>
      <c r="AD1655" s="25"/>
    </row>
    <row r="1656" spans="1:30" x14ac:dyDescent="0.35">
      <c r="A1656" s="15" t="s">
        <v>6581</v>
      </c>
      <c r="B1656" s="15" t="s">
        <v>7613</v>
      </c>
      <c r="D1656" s="15" t="s">
        <v>3878</v>
      </c>
      <c r="E1656" s="15" t="s">
        <v>11988</v>
      </c>
      <c r="F1656" s="15" t="s">
        <v>688</v>
      </c>
      <c r="G1656" s="5" t="s">
        <v>21791</v>
      </c>
      <c r="H1656" s="5" t="s">
        <v>4</v>
      </c>
      <c r="I1656" s="5" t="s">
        <v>44</v>
      </c>
      <c r="J1656" s="5" t="s">
        <v>18</v>
      </c>
      <c r="K1656" s="5" t="s">
        <v>4</v>
      </c>
      <c r="L1656" s="5" t="s">
        <v>12850</v>
      </c>
      <c r="M1656" s="15" t="s">
        <v>91</v>
      </c>
      <c r="N1656" s="15" t="s">
        <v>206</v>
      </c>
      <c r="O1656" s="15" t="s">
        <v>22772</v>
      </c>
      <c r="P1656" s="15" t="s">
        <v>688</v>
      </c>
      <c r="Q1656" s="15" t="s">
        <v>22807</v>
      </c>
      <c r="R1656" s="15" t="s">
        <v>11989</v>
      </c>
      <c r="S1656" s="15">
        <v>24701583</v>
      </c>
      <c r="T1656" s="15">
        <v>24701583</v>
      </c>
      <c r="U1656" s="15" t="s">
        <v>14178</v>
      </c>
      <c r="V1656" s="15" t="s">
        <v>11990</v>
      </c>
      <c r="W1656" s="4"/>
      <c r="X1656" s="4" t="s">
        <v>41</v>
      </c>
      <c r="Y1656" s="4" t="s">
        <v>7703</v>
      </c>
      <c r="Z1656" s="4"/>
      <c r="AB1656" s="25"/>
      <c r="AC1656" s="25"/>
      <c r="AD1656" s="25"/>
    </row>
    <row r="1657" spans="1:30" x14ac:dyDescent="0.35">
      <c r="A1657" s="15" t="s">
        <v>8325</v>
      </c>
      <c r="B1657" s="15" t="s">
        <v>8327</v>
      </c>
      <c r="D1657" s="15" t="s">
        <v>4307</v>
      </c>
      <c r="E1657" s="15" t="s">
        <v>8601</v>
      </c>
      <c r="F1657" s="15" t="s">
        <v>79</v>
      </c>
      <c r="G1657" s="5" t="s">
        <v>21791</v>
      </c>
      <c r="H1657" s="5" t="s">
        <v>3</v>
      </c>
      <c r="I1657" s="5" t="s">
        <v>44</v>
      </c>
      <c r="J1657" s="5" t="s">
        <v>18</v>
      </c>
      <c r="K1657" s="5" t="s">
        <v>3</v>
      </c>
      <c r="L1657" s="5" t="s">
        <v>12849</v>
      </c>
      <c r="M1657" s="15" t="s">
        <v>91</v>
      </c>
      <c r="N1657" s="15" t="s">
        <v>206</v>
      </c>
      <c r="O1657" s="15" t="s">
        <v>4296</v>
      </c>
      <c r="P1657" s="15" t="s">
        <v>79</v>
      </c>
      <c r="Q1657" s="15" t="s">
        <v>22807</v>
      </c>
      <c r="R1657" s="15" t="s">
        <v>23523</v>
      </c>
      <c r="S1657" s="15">
        <v>44056280</v>
      </c>
      <c r="T1657" s="15"/>
      <c r="U1657" s="15" t="s">
        <v>16447</v>
      </c>
      <c r="V1657" s="15" t="s">
        <v>11994</v>
      </c>
      <c r="W1657" s="4"/>
      <c r="X1657" s="4" t="s">
        <v>41</v>
      </c>
      <c r="Y1657" s="4" t="s">
        <v>7499</v>
      </c>
      <c r="Z1657" s="4"/>
      <c r="AB1657" s="25"/>
      <c r="AC1657" s="25"/>
      <c r="AD1657" s="25"/>
    </row>
    <row r="1658" spans="1:30" x14ac:dyDescent="0.35">
      <c r="A1658" s="15" t="s">
        <v>10461</v>
      </c>
      <c r="B1658" s="15" t="s">
        <v>2740</v>
      </c>
      <c r="D1658" s="15" t="s">
        <v>7154</v>
      </c>
      <c r="E1658" s="15" t="s">
        <v>4309</v>
      </c>
      <c r="F1658" s="15" t="s">
        <v>431</v>
      </c>
      <c r="G1658" s="5" t="s">
        <v>21791</v>
      </c>
      <c r="H1658" s="5" t="s">
        <v>4</v>
      </c>
      <c r="I1658" s="5" t="s">
        <v>44</v>
      </c>
      <c r="J1658" s="5" t="s">
        <v>18</v>
      </c>
      <c r="K1658" s="5" t="s">
        <v>3</v>
      </c>
      <c r="L1658" s="5" t="s">
        <v>12849</v>
      </c>
      <c r="M1658" s="15" t="s">
        <v>91</v>
      </c>
      <c r="N1658" s="15" t="s">
        <v>206</v>
      </c>
      <c r="O1658" s="15" t="s">
        <v>4296</v>
      </c>
      <c r="P1658" s="15" t="s">
        <v>431</v>
      </c>
      <c r="Q1658" s="15" t="s">
        <v>22807</v>
      </c>
      <c r="R1658" s="15" t="s">
        <v>15721</v>
      </c>
      <c r="S1658" s="15">
        <v>72968792</v>
      </c>
      <c r="T1658" s="15">
        <v>83593479</v>
      </c>
      <c r="U1658" s="15" t="s">
        <v>16449</v>
      </c>
      <c r="V1658" s="15" t="s">
        <v>11917</v>
      </c>
      <c r="W1658" s="4"/>
      <c r="X1658" s="4" t="s">
        <v>41</v>
      </c>
      <c r="Y1658" s="4" t="s">
        <v>3217</v>
      </c>
      <c r="Z1658" s="4"/>
      <c r="AB1658" s="25"/>
      <c r="AC1658" s="25"/>
      <c r="AD1658" s="25"/>
    </row>
    <row r="1659" spans="1:30" x14ac:dyDescent="0.35">
      <c r="A1659" s="15" t="s">
        <v>3912</v>
      </c>
      <c r="B1659" s="15" t="s">
        <v>3483</v>
      </c>
      <c r="D1659" s="15" t="s">
        <v>3378</v>
      </c>
      <c r="E1659" s="15" t="s">
        <v>8583</v>
      </c>
      <c r="F1659" s="15" t="s">
        <v>1266</v>
      </c>
      <c r="G1659" s="5" t="s">
        <v>21791</v>
      </c>
      <c r="H1659" s="5" t="s">
        <v>3</v>
      </c>
      <c r="I1659" s="5" t="s">
        <v>44</v>
      </c>
      <c r="J1659" s="5" t="s">
        <v>18</v>
      </c>
      <c r="K1659" s="5" t="s">
        <v>3</v>
      </c>
      <c r="L1659" s="5" t="s">
        <v>12849</v>
      </c>
      <c r="M1659" s="15" t="s">
        <v>91</v>
      </c>
      <c r="N1659" s="15" t="s">
        <v>206</v>
      </c>
      <c r="O1659" s="15" t="s">
        <v>4296</v>
      </c>
      <c r="P1659" s="15" t="s">
        <v>8584</v>
      </c>
      <c r="Q1659" s="15" t="s">
        <v>22807</v>
      </c>
      <c r="R1659" s="15" t="s">
        <v>23524</v>
      </c>
      <c r="S1659" s="15">
        <v>44056245</v>
      </c>
      <c r="T1659" s="15">
        <v>24660220</v>
      </c>
      <c r="U1659" s="15" t="s">
        <v>16450</v>
      </c>
      <c r="V1659" s="15" t="s">
        <v>20124</v>
      </c>
      <c r="W1659" s="4"/>
      <c r="X1659" s="4" t="s">
        <v>41</v>
      </c>
      <c r="Y1659" s="4" t="s">
        <v>7382</v>
      </c>
      <c r="Z1659" s="4"/>
      <c r="AB1659" s="25"/>
      <c r="AC1659" s="25"/>
      <c r="AD1659" s="25"/>
    </row>
    <row r="1660" spans="1:30" x14ac:dyDescent="0.35">
      <c r="A1660" s="15" t="s">
        <v>3959</v>
      </c>
      <c r="B1660" s="15" t="s">
        <v>1992</v>
      </c>
      <c r="D1660" s="15" t="s">
        <v>4311</v>
      </c>
      <c r="E1660" s="15" t="s">
        <v>4312</v>
      </c>
      <c r="F1660" s="15" t="s">
        <v>371</v>
      </c>
      <c r="G1660" s="5" t="s">
        <v>21791</v>
      </c>
      <c r="H1660" s="5" t="s">
        <v>3</v>
      </c>
      <c r="I1660" s="5" t="s">
        <v>44</v>
      </c>
      <c r="J1660" s="5" t="s">
        <v>18</v>
      </c>
      <c r="K1660" s="5" t="s">
        <v>3</v>
      </c>
      <c r="L1660" s="5" t="s">
        <v>12849</v>
      </c>
      <c r="M1660" s="15" t="s">
        <v>91</v>
      </c>
      <c r="N1660" s="15" t="s">
        <v>206</v>
      </c>
      <c r="O1660" s="15" t="s">
        <v>4296</v>
      </c>
      <c r="P1660" s="15" t="s">
        <v>371</v>
      </c>
      <c r="Q1660" s="15" t="s">
        <v>22807</v>
      </c>
      <c r="R1660" s="15" t="s">
        <v>22102</v>
      </c>
      <c r="S1660" s="15">
        <v>70171826</v>
      </c>
      <c r="T1660" s="15">
        <v>24660220</v>
      </c>
      <c r="U1660" s="15" t="s">
        <v>17820</v>
      </c>
      <c r="V1660" s="15" t="s">
        <v>4313</v>
      </c>
      <c r="W1660" s="4"/>
      <c r="X1660" s="4" t="s">
        <v>41</v>
      </c>
      <c r="Y1660" s="4" t="s">
        <v>1861</v>
      </c>
      <c r="Z1660" s="4"/>
      <c r="AB1660" s="25"/>
      <c r="AC1660" s="25"/>
      <c r="AD1660" s="25"/>
    </row>
    <row r="1661" spans="1:30" x14ac:dyDescent="0.35">
      <c r="A1661" s="15" t="s">
        <v>4049</v>
      </c>
      <c r="B1661" s="15" t="s">
        <v>1239</v>
      </c>
      <c r="D1661" s="15" t="s">
        <v>4314</v>
      </c>
      <c r="E1661" s="15" t="s">
        <v>4315</v>
      </c>
      <c r="F1661" s="15" t="s">
        <v>4316</v>
      </c>
      <c r="G1661" s="5" t="s">
        <v>21791</v>
      </c>
      <c r="H1661" s="5" t="s">
        <v>4</v>
      </c>
      <c r="I1661" s="5" t="s">
        <v>44</v>
      </c>
      <c r="J1661" s="5" t="s">
        <v>18</v>
      </c>
      <c r="K1661" s="5" t="s">
        <v>4</v>
      </c>
      <c r="L1661" s="5" t="s">
        <v>12850</v>
      </c>
      <c r="M1661" s="15" t="s">
        <v>91</v>
      </c>
      <c r="N1661" s="15" t="s">
        <v>206</v>
      </c>
      <c r="O1661" s="15" t="s">
        <v>22772</v>
      </c>
      <c r="P1661" s="15" t="s">
        <v>4317</v>
      </c>
      <c r="Q1661" s="15" t="s">
        <v>22807</v>
      </c>
      <c r="R1661" s="15" t="s">
        <v>23525</v>
      </c>
      <c r="S1661" s="15">
        <v>44056297</v>
      </c>
      <c r="T1661" s="15">
        <v>24701583</v>
      </c>
      <c r="U1661" s="15" t="s">
        <v>20125</v>
      </c>
      <c r="V1661" s="15" t="s">
        <v>11945</v>
      </c>
      <c r="W1661" s="4"/>
      <c r="X1661" s="4" t="s">
        <v>41</v>
      </c>
      <c r="Y1661" s="4" t="s">
        <v>4318</v>
      </c>
      <c r="Z1661" s="4"/>
      <c r="AB1661" s="25"/>
      <c r="AC1661" s="25"/>
      <c r="AD1661" s="25"/>
    </row>
    <row r="1662" spans="1:30" x14ac:dyDescent="0.35">
      <c r="A1662" s="15" t="s">
        <v>4227</v>
      </c>
      <c r="B1662" s="15" t="s">
        <v>1332</v>
      </c>
      <c r="D1662" s="15" t="s">
        <v>4319</v>
      </c>
      <c r="E1662" s="15" t="s">
        <v>4320</v>
      </c>
      <c r="F1662" s="15" t="s">
        <v>278</v>
      </c>
      <c r="G1662" s="5" t="s">
        <v>21791</v>
      </c>
      <c r="H1662" s="5" t="s">
        <v>3</v>
      </c>
      <c r="I1662" s="5" t="s">
        <v>44</v>
      </c>
      <c r="J1662" s="5" t="s">
        <v>18</v>
      </c>
      <c r="K1662" s="5" t="s">
        <v>3</v>
      </c>
      <c r="L1662" s="5" t="s">
        <v>12849</v>
      </c>
      <c r="M1662" s="15" t="s">
        <v>91</v>
      </c>
      <c r="N1662" s="15" t="s">
        <v>206</v>
      </c>
      <c r="O1662" s="15" t="s">
        <v>4296</v>
      </c>
      <c r="P1662" s="15" t="s">
        <v>278</v>
      </c>
      <c r="Q1662" s="15" t="s">
        <v>22807</v>
      </c>
      <c r="R1662" s="15" t="s">
        <v>17821</v>
      </c>
      <c r="S1662" s="15">
        <v>24660224</v>
      </c>
      <c r="T1662" s="15">
        <v>24660220</v>
      </c>
      <c r="U1662" s="15" t="s">
        <v>16451</v>
      </c>
      <c r="V1662" s="15" t="s">
        <v>1168</v>
      </c>
      <c r="W1662" s="4"/>
      <c r="X1662" s="4" t="s">
        <v>41</v>
      </c>
      <c r="Y1662" s="4" t="s">
        <v>4179</v>
      </c>
      <c r="Z1662" s="4"/>
      <c r="AB1662" s="25"/>
      <c r="AC1662" s="25"/>
      <c r="AD1662" s="25"/>
    </row>
    <row r="1663" spans="1:30" x14ac:dyDescent="0.35">
      <c r="A1663" s="15" t="s">
        <v>10466</v>
      </c>
      <c r="B1663" s="15" t="s">
        <v>2751</v>
      </c>
      <c r="D1663" s="15" t="s">
        <v>4321</v>
      </c>
      <c r="E1663" s="15" t="s">
        <v>4322</v>
      </c>
      <c r="F1663" s="15" t="s">
        <v>4055</v>
      </c>
      <c r="G1663" s="5" t="s">
        <v>21791</v>
      </c>
      <c r="H1663" s="5" t="s">
        <v>4</v>
      </c>
      <c r="I1663" s="5" t="s">
        <v>44</v>
      </c>
      <c r="J1663" s="5" t="s">
        <v>18</v>
      </c>
      <c r="K1663" s="5" t="s">
        <v>4</v>
      </c>
      <c r="L1663" s="5" t="s">
        <v>12850</v>
      </c>
      <c r="M1663" s="15" t="s">
        <v>91</v>
      </c>
      <c r="N1663" s="15" t="s">
        <v>206</v>
      </c>
      <c r="O1663" s="15" t="s">
        <v>22772</v>
      </c>
      <c r="P1663" s="15" t="s">
        <v>8585</v>
      </c>
      <c r="Q1663" s="15" t="s">
        <v>22807</v>
      </c>
      <c r="R1663" s="15" t="s">
        <v>20126</v>
      </c>
      <c r="S1663" s="15">
        <v>44056229</v>
      </c>
      <c r="T1663" s="15"/>
      <c r="U1663" s="15" t="s">
        <v>16452</v>
      </c>
      <c r="V1663" s="15" t="s">
        <v>11935</v>
      </c>
      <c r="W1663" s="4"/>
      <c r="X1663" s="4" t="s">
        <v>41</v>
      </c>
      <c r="Y1663" s="4" t="s">
        <v>4323</v>
      </c>
      <c r="Z1663" s="4"/>
      <c r="AB1663" s="25"/>
      <c r="AC1663" s="25"/>
      <c r="AD1663" s="25"/>
    </row>
    <row r="1664" spans="1:30" x14ac:dyDescent="0.35">
      <c r="A1664" s="15" t="s">
        <v>10469</v>
      </c>
      <c r="B1664" s="15" t="s">
        <v>4232</v>
      </c>
      <c r="D1664" s="15" t="s">
        <v>7570</v>
      </c>
      <c r="E1664" s="15" t="s">
        <v>4324</v>
      </c>
      <c r="F1664" s="15" t="s">
        <v>4325</v>
      </c>
      <c r="G1664" s="5" t="s">
        <v>21791</v>
      </c>
      <c r="H1664" s="5" t="s">
        <v>3</v>
      </c>
      <c r="I1664" s="5" t="s">
        <v>44</v>
      </c>
      <c r="J1664" s="5" t="s">
        <v>18</v>
      </c>
      <c r="K1664" s="5" t="s">
        <v>3</v>
      </c>
      <c r="L1664" s="5" t="s">
        <v>12849</v>
      </c>
      <c r="M1664" s="15" t="s">
        <v>91</v>
      </c>
      <c r="N1664" s="15" t="s">
        <v>206</v>
      </c>
      <c r="O1664" s="15" t="s">
        <v>4296</v>
      </c>
      <c r="P1664" s="15" t="s">
        <v>4325</v>
      </c>
      <c r="Q1664" s="15" t="s">
        <v>22807</v>
      </c>
      <c r="R1664" s="15" t="s">
        <v>7153</v>
      </c>
      <c r="S1664" s="15">
        <v>44057843</v>
      </c>
      <c r="T1664" s="15">
        <v>24660520</v>
      </c>
      <c r="U1664" s="15" t="s">
        <v>16453</v>
      </c>
      <c r="V1664" s="15" t="s">
        <v>11971</v>
      </c>
      <c r="W1664" s="4"/>
      <c r="X1664" s="4" t="s">
        <v>41</v>
      </c>
      <c r="Y1664" s="4" t="s">
        <v>4298</v>
      </c>
      <c r="Z1664" s="4"/>
      <c r="AB1664" s="25"/>
      <c r="AC1664" s="25"/>
      <c r="AD1664" s="25"/>
    </row>
    <row r="1665" spans="1:30" x14ac:dyDescent="0.35">
      <c r="A1665" s="15" t="s">
        <v>4100</v>
      </c>
      <c r="B1665" s="15" t="s">
        <v>4099</v>
      </c>
      <c r="D1665" s="15" t="s">
        <v>8588</v>
      </c>
      <c r="E1665" s="15" t="s">
        <v>8586</v>
      </c>
      <c r="F1665" s="15" t="s">
        <v>8587</v>
      </c>
      <c r="G1665" s="5" t="s">
        <v>21791</v>
      </c>
      <c r="H1665" s="5" t="s">
        <v>3</v>
      </c>
      <c r="I1665" s="5" t="s">
        <v>44</v>
      </c>
      <c r="J1665" s="5" t="s">
        <v>18</v>
      </c>
      <c r="K1665" s="5" t="s">
        <v>10</v>
      </c>
      <c r="L1665" s="5" t="s">
        <v>12855</v>
      </c>
      <c r="M1665" s="15" t="s">
        <v>91</v>
      </c>
      <c r="N1665" s="15" t="s">
        <v>206</v>
      </c>
      <c r="O1665" s="15" t="s">
        <v>4894</v>
      </c>
      <c r="P1665" s="15" t="s">
        <v>11949</v>
      </c>
      <c r="Q1665" s="15" t="s">
        <v>22807</v>
      </c>
      <c r="R1665" s="15" t="s">
        <v>15926</v>
      </c>
      <c r="S1665" s="15">
        <v>24660220</v>
      </c>
      <c r="T1665" s="15">
        <v>24660220</v>
      </c>
      <c r="U1665" s="15" t="s">
        <v>17823</v>
      </c>
      <c r="V1665" s="15" t="s">
        <v>11950</v>
      </c>
      <c r="W1665" s="4"/>
      <c r="X1665" s="4" t="s">
        <v>41</v>
      </c>
      <c r="Y1665" s="4" t="s">
        <v>11866</v>
      </c>
      <c r="Z1665" s="4"/>
      <c r="AB1665" s="25"/>
      <c r="AC1665" s="25"/>
      <c r="AD1665" s="25"/>
    </row>
    <row r="1666" spans="1:30" x14ac:dyDescent="0.35">
      <c r="A1666" s="15" t="s">
        <v>4084</v>
      </c>
      <c r="B1666" s="15" t="s">
        <v>3791</v>
      </c>
      <c r="D1666" s="15" t="s">
        <v>8401</v>
      </c>
      <c r="E1666" s="15" t="s">
        <v>8591</v>
      </c>
      <c r="F1666" s="15" t="s">
        <v>257</v>
      </c>
      <c r="G1666" s="5" t="s">
        <v>21791</v>
      </c>
      <c r="H1666" s="5" t="s">
        <v>3</v>
      </c>
      <c r="I1666" s="5" t="s">
        <v>44</v>
      </c>
      <c r="J1666" s="5" t="s">
        <v>18</v>
      </c>
      <c r="K1666" s="5" t="s">
        <v>3</v>
      </c>
      <c r="L1666" s="5" t="s">
        <v>12849</v>
      </c>
      <c r="M1666" s="15" t="s">
        <v>91</v>
      </c>
      <c r="N1666" s="15" t="s">
        <v>206</v>
      </c>
      <c r="O1666" s="15" t="s">
        <v>4296</v>
      </c>
      <c r="P1666" s="15" t="s">
        <v>257</v>
      </c>
      <c r="Q1666" s="15" t="s">
        <v>22807</v>
      </c>
      <c r="R1666" s="15" t="s">
        <v>23526</v>
      </c>
      <c r="S1666" s="15">
        <v>24660659</v>
      </c>
      <c r="T1666" s="15">
        <v>24660659</v>
      </c>
      <c r="U1666" s="15" t="s">
        <v>14886</v>
      </c>
      <c r="V1666" s="15" t="s">
        <v>11961</v>
      </c>
      <c r="W1666" s="4"/>
      <c r="X1666" s="4" t="s">
        <v>41</v>
      </c>
      <c r="Y1666" s="4" t="s">
        <v>7575</v>
      </c>
      <c r="Z1666" s="4"/>
      <c r="AB1666" s="25"/>
      <c r="AC1666" s="25"/>
      <c r="AD1666" s="25"/>
    </row>
    <row r="1667" spans="1:30" x14ac:dyDescent="0.35">
      <c r="A1667" s="15" t="s">
        <v>10470</v>
      </c>
      <c r="B1667" s="15" t="s">
        <v>4191</v>
      </c>
      <c r="D1667" s="15" t="s">
        <v>8594</v>
      </c>
      <c r="E1667" s="15" t="s">
        <v>8593</v>
      </c>
      <c r="F1667" s="15" t="s">
        <v>59</v>
      </c>
      <c r="G1667" s="5" t="s">
        <v>21791</v>
      </c>
      <c r="H1667" s="5" t="s">
        <v>3</v>
      </c>
      <c r="I1667" s="5" t="s">
        <v>44</v>
      </c>
      <c r="J1667" s="5" t="s">
        <v>18</v>
      </c>
      <c r="K1667" s="5" t="s">
        <v>3</v>
      </c>
      <c r="L1667" s="5" t="s">
        <v>12849</v>
      </c>
      <c r="M1667" s="15" t="s">
        <v>91</v>
      </c>
      <c r="N1667" s="15" t="s">
        <v>206</v>
      </c>
      <c r="O1667" s="15" t="s">
        <v>4296</v>
      </c>
      <c r="P1667" s="15" t="s">
        <v>59</v>
      </c>
      <c r="Q1667" s="15" t="s">
        <v>22807</v>
      </c>
      <c r="R1667" s="15" t="s">
        <v>17824</v>
      </c>
      <c r="S1667" s="15">
        <v>72969785</v>
      </c>
      <c r="T1667" s="15">
        <v>24660220</v>
      </c>
      <c r="U1667" s="15" t="s">
        <v>18797</v>
      </c>
      <c r="V1667" s="15" t="s">
        <v>11969</v>
      </c>
      <c r="W1667" s="4"/>
      <c r="X1667" s="4"/>
      <c r="Y1667" s="4"/>
      <c r="Z1667" s="4"/>
      <c r="AB1667" s="25"/>
      <c r="AC1667" s="25"/>
      <c r="AD1667" s="25"/>
    </row>
    <row r="1668" spans="1:30" x14ac:dyDescent="0.35">
      <c r="A1668" s="15" t="s">
        <v>10471</v>
      </c>
      <c r="B1668" s="15" t="s">
        <v>4233</v>
      </c>
      <c r="D1668" s="15" t="s">
        <v>7589</v>
      </c>
      <c r="E1668" s="15" t="s">
        <v>4328</v>
      </c>
      <c r="F1668" s="15" t="s">
        <v>4329</v>
      </c>
      <c r="G1668" s="5" t="s">
        <v>21791</v>
      </c>
      <c r="H1668" s="5" t="s">
        <v>3</v>
      </c>
      <c r="I1668" s="5" t="s">
        <v>44</v>
      </c>
      <c r="J1668" s="5" t="s">
        <v>18</v>
      </c>
      <c r="K1668" s="5" t="s">
        <v>3</v>
      </c>
      <c r="L1668" s="5" t="s">
        <v>12849</v>
      </c>
      <c r="M1668" s="15" t="s">
        <v>91</v>
      </c>
      <c r="N1668" s="15" t="s">
        <v>206</v>
      </c>
      <c r="O1668" s="15" t="s">
        <v>4296</v>
      </c>
      <c r="P1668" s="15" t="s">
        <v>4329</v>
      </c>
      <c r="Q1668" s="15" t="s">
        <v>22807</v>
      </c>
      <c r="R1668" s="15" t="s">
        <v>23527</v>
      </c>
      <c r="S1668" s="15">
        <v>84620138</v>
      </c>
      <c r="T1668" s="15">
        <v>24660220</v>
      </c>
      <c r="U1668" s="15" t="s">
        <v>16454</v>
      </c>
      <c r="V1668" s="15" t="s">
        <v>11913</v>
      </c>
      <c r="W1668" s="4"/>
      <c r="X1668" s="4" t="s">
        <v>41</v>
      </c>
      <c r="Y1668" s="4" t="s">
        <v>567</v>
      </c>
      <c r="Z1668" s="4"/>
      <c r="AB1668" s="25" t="s">
        <v>21118</v>
      </c>
      <c r="AC1668" s="25"/>
      <c r="AD1668" s="25"/>
    </row>
    <row r="1669" spans="1:30" x14ac:dyDescent="0.35">
      <c r="A1669" s="15" t="s">
        <v>10476</v>
      </c>
      <c r="B1669" s="15" t="s">
        <v>10477</v>
      </c>
      <c r="D1669" s="15" t="s">
        <v>7155</v>
      </c>
      <c r="E1669" s="15" t="s">
        <v>4330</v>
      </c>
      <c r="F1669" s="15" t="s">
        <v>4331</v>
      </c>
      <c r="G1669" s="5" t="s">
        <v>21791</v>
      </c>
      <c r="H1669" s="5" t="s">
        <v>3</v>
      </c>
      <c r="I1669" s="5" t="s">
        <v>44</v>
      </c>
      <c r="J1669" s="5" t="s">
        <v>18</v>
      </c>
      <c r="K1669" s="5" t="s">
        <v>10</v>
      </c>
      <c r="L1669" s="5" t="s">
        <v>12855</v>
      </c>
      <c r="M1669" s="15" t="s">
        <v>91</v>
      </c>
      <c r="N1669" s="15" t="s">
        <v>206</v>
      </c>
      <c r="O1669" s="15" t="s">
        <v>4894</v>
      </c>
      <c r="P1669" s="15" t="s">
        <v>4331</v>
      </c>
      <c r="Q1669" s="15" t="s">
        <v>22807</v>
      </c>
      <c r="R1669" s="15" t="s">
        <v>11931</v>
      </c>
      <c r="S1669" s="15">
        <v>24660805</v>
      </c>
      <c r="T1669" s="15">
        <v>24660805</v>
      </c>
      <c r="U1669" s="15" t="s">
        <v>11932</v>
      </c>
      <c r="V1669" s="15" t="s">
        <v>11933</v>
      </c>
      <c r="W1669" s="4"/>
      <c r="X1669" s="4" t="s">
        <v>41</v>
      </c>
      <c r="Y1669" s="4" t="s">
        <v>4332</v>
      </c>
      <c r="Z1669" s="4"/>
      <c r="AB1669" s="25"/>
      <c r="AC1669" s="25"/>
      <c r="AD1669" s="25"/>
    </row>
    <row r="1670" spans="1:30" x14ac:dyDescent="0.35">
      <c r="A1670" s="15" t="s">
        <v>10479</v>
      </c>
      <c r="B1670" s="15" t="s">
        <v>10480</v>
      </c>
      <c r="D1670" s="15" t="s">
        <v>7739</v>
      </c>
      <c r="E1670" s="15" t="s">
        <v>4334</v>
      </c>
      <c r="F1670" s="15" t="s">
        <v>431</v>
      </c>
      <c r="G1670" s="5" t="s">
        <v>908</v>
      </c>
      <c r="H1670" s="5" t="s">
        <v>2</v>
      </c>
      <c r="I1670" s="5" t="s">
        <v>243</v>
      </c>
      <c r="J1670" s="5" t="s">
        <v>12</v>
      </c>
      <c r="K1670" s="5" t="s">
        <v>4</v>
      </c>
      <c r="L1670" s="5" t="s">
        <v>13015</v>
      </c>
      <c r="M1670" s="15" t="s">
        <v>244</v>
      </c>
      <c r="N1670" s="15" t="s">
        <v>770</v>
      </c>
      <c r="O1670" s="15" t="s">
        <v>2134</v>
      </c>
      <c r="P1670" s="15" t="s">
        <v>431</v>
      </c>
      <c r="Q1670" s="15" t="s">
        <v>22807</v>
      </c>
      <c r="R1670" s="15" t="s">
        <v>23528</v>
      </c>
      <c r="S1670" s="15">
        <v>26799174</v>
      </c>
      <c r="T1670" s="15">
        <v>88562878</v>
      </c>
      <c r="U1670" s="15" t="s">
        <v>16455</v>
      </c>
      <c r="V1670" s="15" t="s">
        <v>23529</v>
      </c>
      <c r="W1670" s="4"/>
      <c r="X1670" s="4" t="s">
        <v>41</v>
      </c>
      <c r="Y1670" s="4" t="s">
        <v>4335</v>
      </c>
      <c r="Z1670" s="4"/>
      <c r="AB1670" s="25"/>
      <c r="AC1670" s="25"/>
      <c r="AD1670" s="25"/>
    </row>
    <row r="1671" spans="1:30" x14ac:dyDescent="0.35">
      <c r="A1671" s="15" t="s">
        <v>6477</v>
      </c>
      <c r="B1671" s="15" t="s">
        <v>7568</v>
      </c>
      <c r="D1671" s="15" t="s">
        <v>7604</v>
      </c>
      <c r="E1671" s="15" t="s">
        <v>4336</v>
      </c>
      <c r="F1671" s="15" t="s">
        <v>4337</v>
      </c>
      <c r="G1671" s="5" t="s">
        <v>908</v>
      </c>
      <c r="H1671" s="5" t="s">
        <v>2</v>
      </c>
      <c r="I1671" s="5" t="s">
        <v>243</v>
      </c>
      <c r="J1671" s="5" t="s">
        <v>12</v>
      </c>
      <c r="K1671" s="5" t="s">
        <v>2</v>
      </c>
      <c r="L1671" s="5" t="s">
        <v>13013</v>
      </c>
      <c r="M1671" s="15" t="s">
        <v>244</v>
      </c>
      <c r="N1671" s="15" t="s">
        <v>770</v>
      </c>
      <c r="O1671" s="15" t="s">
        <v>770</v>
      </c>
      <c r="P1671" s="15" t="s">
        <v>4337</v>
      </c>
      <c r="Q1671" s="15" t="s">
        <v>22807</v>
      </c>
      <c r="R1671" s="15" t="s">
        <v>23530</v>
      </c>
      <c r="S1671" s="15">
        <v>86410571</v>
      </c>
      <c r="T1671" s="15"/>
      <c r="U1671" s="15" t="s">
        <v>16456</v>
      </c>
      <c r="V1671" s="15" t="s">
        <v>23531</v>
      </c>
      <c r="W1671" s="4"/>
      <c r="X1671" s="4" t="s">
        <v>41</v>
      </c>
      <c r="Y1671" s="4" t="s">
        <v>6961</v>
      </c>
      <c r="Z1671" s="4"/>
      <c r="AB1671" s="25" t="s">
        <v>21118</v>
      </c>
      <c r="AC1671" s="25"/>
      <c r="AD1671" s="25"/>
    </row>
    <row r="1672" spans="1:30" x14ac:dyDescent="0.35">
      <c r="A1672" s="15" t="s">
        <v>6476</v>
      </c>
      <c r="B1672" s="15" t="s">
        <v>7850</v>
      </c>
      <c r="D1672" s="15" t="s">
        <v>4339</v>
      </c>
      <c r="E1672" s="15" t="s">
        <v>4340</v>
      </c>
      <c r="F1672" s="15" t="s">
        <v>3580</v>
      </c>
      <c r="G1672" s="5" t="s">
        <v>908</v>
      </c>
      <c r="H1672" s="5" t="s">
        <v>2</v>
      </c>
      <c r="I1672" s="5" t="s">
        <v>243</v>
      </c>
      <c r="J1672" s="5" t="s">
        <v>12</v>
      </c>
      <c r="K1672" s="5" t="s">
        <v>2</v>
      </c>
      <c r="L1672" s="5" t="s">
        <v>13013</v>
      </c>
      <c r="M1672" s="15" t="s">
        <v>244</v>
      </c>
      <c r="N1672" s="15" t="s">
        <v>770</v>
      </c>
      <c r="O1672" s="15" t="s">
        <v>770</v>
      </c>
      <c r="P1672" s="15" t="s">
        <v>3580</v>
      </c>
      <c r="Q1672" s="15" t="s">
        <v>22807</v>
      </c>
      <c r="R1672" s="15" t="s">
        <v>4407</v>
      </c>
      <c r="S1672" s="15">
        <v>26771107</v>
      </c>
      <c r="T1672" s="15">
        <v>26770265</v>
      </c>
      <c r="U1672" s="15" t="s">
        <v>17825</v>
      </c>
      <c r="V1672" s="15" t="s">
        <v>16457</v>
      </c>
      <c r="W1672" s="4"/>
      <c r="X1672" s="4" t="s">
        <v>41</v>
      </c>
      <c r="Y1672" s="4" t="s">
        <v>4341</v>
      </c>
      <c r="Z1672" s="4"/>
      <c r="AB1672" s="25"/>
      <c r="AC1672" s="25"/>
      <c r="AD1672" s="25"/>
    </row>
    <row r="1673" spans="1:30" x14ac:dyDescent="0.35">
      <c r="A1673" s="15" t="s">
        <v>10484</v>
      </c>
      <c r="B1673" s="15" t="s">
        <v>4214</v>
      </c>
      <c r="D1673" s="15" t="s">
        <v>7464</v>
      </c>
      <c r="E1673" s="15" t="s">
        <v>4342</v>
      </c>
      <c r="F1673" s="15" t="s">
        <v>4343</v>
      </c>
      <c r="G1673" s="5" t="s">
        <v>21791</v>
      </c>
      <c r="H1673" s="5" t="s">
        <v>8</v>
      </c>
      <c r="I1673" s="5" t="s">
        <v>44</v>
      </c>
      <c r="J1673" s="5" t="s">
        <v>18</v>
      </c>
      <c r="K1673" s="5" t="s">
        <v>7</v>
      </c>
      <c r="L1673" s="5" t="s">
        <v>12853</v>
      </c>
      <c r="M1673" s="15" t="s">
        <v>91</v>
      </c>
      <c r="N1673" s="15" t="s">
        <v>206</v>
      </c>
      <c r="O1673" s="15" t="s">
        <v>4344</v>
      </c>
      <c r="P1673" s="15" t="s">
        <v>4343</v>
      </c>
      <c r="Q1673" s="15" t="s">
        <v>22807</v>
      </c>
      <c r="R1673" s="15" t="s">
        <v>19503</v>
      </c>
      <c r="S1673" s="15">
        <v>24703417</v>
      </c>
      <c r="T1673" s="15"/>
      <c r="U1673" s="15" t="s">
        <v>16458</v>
      </c>
      <c r="V1673" s="15" t="s">
        <v>16459</v>
      </c>
      <c r="W1673" s="4"/>
      <c r="X1673" s="4" t="s">
        <v>41</v>
      </c>
      <c r="Y1673" s="4" t="s">
        <v>3064</v>
      </c>
      <c r="Z1673" s="4"/>
      <c r="AB1673" s="25"/>
      <c r="AC1673" s="25"/>
      <c r="AD1673" s="25"/>
    </row>
    <row r="1674" spans="1:30" x14ac:dyDescent="0.35">
      <c r="A1674" s="15" t="s">
        <v>10486</v>
      </c>
      <c r="B1674" s="15" t="s">
        <v>4196</v>
      </c>
      <c r="D1674" s="15" t="s">
        <v>4345</v>
      </c>
      <c r="E1674" s="15" t="s">
        <v>8579</v>
      </c>
      <c r="F1674" s="15" t="s">
        <v>1670</v>
      </c>
      <c r="G1674" s="5" t="s">
        <v>21791</v>
      </c>
      <c r="H1674" s="5" t="s">
        <v>8</v>
      </c>
      <c r="I1674" s="5" t="s">
        <v>44</v>
      </c>
      <c r="J1674" s="5" t="s">
        <v>18</v>
      </c>
      <c r="K1674" s="5" t="s">
        <v>3</v>
      </c>
      <c r="L1674" s="5" t="s">
        <v>12849</v>
      </c>
      <c r="M1674" s="15" t="s">
        <v>91</v>
      </c>
      <c r="N1674" s="15" t="s">
        <v>206</v>
      </c>
      <c r="O1674" s="15" t="s">
        <v>4296</v>
      </c>
      <c r="P1674" s="15" t="s">
        <v>1670</v>
      </c>
      <c r="Q1674" s="15" t="s">
        <v>22807</v>
      </c>
      <c r="R1674" s="15" t="s">
        <v>23532</v>
      </c>
      <c r="S1674" s="15">
        <v>72966494</v>
      </c>
      <c r="T1674" s="15"/>
      <c r="U1674" s="15" t="s">
        <v>14887</v>
      </c>
      <c r="V1674" s="15" t="s">
        <v>11900</v>
      </c>
      <c r="W1674" s="4"/>
      <c r="X1674" s="4" t="s">
        <v>41</v>
      </c>
      <c r="Y1674" s="4" t="s">
        <v>7463</v>
      </c>
      <c r="Z1674" s="4"/>
      <c r="AB1674" s="25"/>
      <c r="AC1674" s="25"/>
      <c r="AD1674" s="25"/>
    </row>
    <row r="1675" spans="1:30" x14ac:dyDescent="0.35">
      <c r="A1675" s="15" t="s">
        <v>6744</v>
      </c>
      <c r="B1675" s="15" t="s">
        <v>7609</v>
      </c>
      <c r="D1675" s="15" t="s">
        <v>1628</v>
      </c>
      <c r="E1675" s="15" t="s">
        <v>4346</v>
      </c>
      <c r="F1675" s="15" t="s">
        <v>4347</v>
      </c>
      <c r="G1675" s="5" t="s">
        <v>21791</v>
      </c>
      <c r="H1675" s="5" t="s">
        <v>8</v>
      </c>
      <c r="I1675" s="5" t="s">
        <v>44</v>
      </c>
      <c r="J1675" s="5" t="s">
        <v>18</v>
      </c>
      <c r="K1675" s="5" t="s">
        <v>7</v>
      </c>
      <c r="L1675" s="5" t="s">
        <v>12853</v>
      </c>
      <c r="M1675" s="15" t="s">
        <v>91</v>
      </c>
      <c r="N1675" s="15" t="s">
        <v>206</v>
      </c>
      <c r="O1675" s="15" t="s">
        <v>4344</v>
      </c>
      <c r="P1675" s="15" t="s">
        <v>748</v>
      </c>
      <c r="Q1675" s="15" t="s">
        <v>22807</v>
      </c>
      <c r="R1675" s="15" t="s">
        <v>23533</v>
      </c>
      <c r="S1675" s="15">
        <v>44056357</v>
      </c>
      <c r="T1675" s="15"/>
      <c r="U1675" s="15" t="s">
        <v>17826</v>
      </c>
      <c r="V1675" s="15" t="s">
        <v>4348</v>
      </c>
      <c r="W1675" s="4"/>
      <c r="X1675" s="4" t="s">
        <v>41</v>
      </c>
      <c r="Y1675" s="4" t="s">
        <v>4349</v>
      </c>
      <c r="Z1675" s="4"/>
      <c r="AB1675" s="25"/>
      <c r="AC1675" s="25"/>
      <c r="AD1675" s="25"/>
    </row>
    <row r="1676" spans="1:30" x14ac:dyDescent="0.35">
      <c r="A1676" s="15" t="s">
        <v>6542</v>
      </c>
      <c r="B1676" s="15" t="s">
        <v>7671</v>
      </c>
      <c r="D1676" s="15" t="s">
        <v>1620</v>
      </c>
      <c r="E1676" s="15" t="s">
        <v>4350</v>
      </c>
      <c r="F1676" s="15" t="s">
        <v>4351</v>
      </c>
      <c r="G1676" s="5" t="s">
        <v>21791</v>
      </c>
      <c r="H1676" s="5" t="s">
        <v>8</v>
      </c>
      <c r="I1676" s="5" t="s">
        <v>44</v>
      </c>
      <c r="J1676" s="5" t="s">
        <v>18</v>
      </c>
      <c r="K1676" s="5" t="s">
        <v>7</v>
      </c>
      <c r="L1676" s="5" t="s">
        <v>12853</v>
      </c>
      <c r="M1676" s="15" t="s">
        <v>91</v>
      </c>
      <c r="N1676" s="15" t="s">
        <v>206</v>
      </c>
      <c r="O1676" s="15" t="s">
        <v>4344</v>
      </c>
      <c r="P1676" s="15" t="s">
        <v>4351</v>
      </c>
      <c r="Q1676" s="15" t="s">
        <v>22807</v>
      </c>
      <c r="R1676" s="15" t="s">
        <v>23534</v>
      </c>
      <c r="S1676" s="15">
        <v>24702767</v>
      </c>
      <c r="T1676" s="15">
        <v>44056357</v>
      </c>
      <c r="U1676" s="15" t="s">
        <v>14888</v>
      </c>
      <c r="V1676" s="15" t="s">
        <v>3041</v>
      </c>
      <c r="W1676" s="4"/>
      <c r="X1676" s="4" t="s">
        <v>41</v>
      </c>
      <c r="Y1676" s="4" t="s">
        <v>1367</v>
      </c>
      <c r="Z1676" s="4"/>
      <c r="AB1676" s="25"/>
      <c r="AC1676" s="25"/>
      <c r="AD1676" s="25"/>
    </row>
    <row r="1677" spans="1:30" x14ac:dyDescent="0.35">
      <c r="A1677" s="15" t="s">
        <v>4681</v>
      </c>
      <c r="B1677" s="15" t="s">
        <v>7170</v>
      </c>
      <c r="D1677" s="15" t="s">
        <v>1199</v>
      </c>
      <c r="E1677" s="15" t="s">
        <v>4352</v>
      </c>
      <c r="F1677" s="15" t="s">
        <v>4353</v>
      </c>
      <c r="G1677" s="5" t="s">
        <v>908</v>
      </c>
      <c r="H1677" s="5" t="s">
        <v>2</v>
      </c>
      <c r="I1677" s="5" t="s">
        <v>243</v>
      </c>
      <c r="J1677" s="5" t="s">
        <v>12</v>
      </c>
      <c r="K1677" s="5" t="s">
        <v>2</v>
      </c>
      <c r="L1677" s="5" t="s">
        <v>13013</v>
      </c>
      <c r="M1677" s="15" t="s">
        <v>244</v>
      </c>
      <c r="N1677" s="15" t="s">
        <v>770</v>
      </c>
      <c r="O1677" s="15" t="s">
        <v>770</v>
      </c>
      <c r="P1677" s="15" t="s">
        <v>10606</v>
      </c>
      <c r="Q1677" s="15" t="s">
        <v>22807</v>
      </c>
      <c r="R1677" s="15" t="s">
        <v>13386</v>
      </c>
      <c r="S1677" s="15">
        <v>26761025</v>
      </c>
      <c r="T1677" s="15">
        <v>88466721</v>
      </c>
      <c r="U1677" s="15" t="s">
        <v>14889</v>
      </c>
      <c r="V1677" s="15" t="s">
        <v>10607</v>
      </c>
      <c r="W1677" s="4"/>
      <c r="X1677" s="4" t="s">
        <v>41</v>
      </c>
      <c r="Y1677" s="4" t="s">
        <v>4354</v>
      </c>
      <c r="Z1677" s="4"/>
      <c r="AB1677" s="25"/>
      <c r="AC1677" s="25"/>
      <c r="AD1677" s="25"/>
    </row>
    <row r="1678" spans="1:30" x14ac:dyDescent="0.35">
      <c r="A1678" s="15" t="s">
        <v>4638</v>
      </c>
      <c r="B1678" s="15" t="s">
        <v>2851</v>
      </c>
      <c r="D1678" s="15" t="s">
        <v>1498</v>
      </c>
      <c r="E1678" s="15" t="s">
        <v>4355</v>
      </c>
      <c r="F1678" s="15" t="s">
        <v>507</v>
      </c>
      <c r="G1678" s="5" t="s">
        <v>908</v>
      </c>
      <c r="H1678" s="5" t="s">
        <v>6</v>
      </c>
      <c r="I1678" s="5" t="s">
        <v>243</v>
      </c>
      <c r="J1678" s="5" t="s">
        <v>12</v>
      </c>
      <c r="K1678" s="5" t="s">
        <v>3</v>
      </c>
      <c r="L1678" s="5" t="s">
        <v>13014</v>
      </c>
      <c r="M1678" s="15" t="s">
        <v>244</v>
      </c>
      <c r="N1678" s="15" t="s">
        <v>770</v>
      </c>
      <c r="O1678" s="15" t="s">
        <v>1597</v>
      </c>
      <c r="P1678" s="15" t="s">
        <v>507</v>
      </c>
      <c r="Q1678" s="15" t="s">
        <v>22807</v>
      </c>
      <c r="R1678" s="15" t="s">
        <v>22103</v>
      </c>
      <c r="S1678" s="15">
        <v>26778247</v>
      </c>
      <c r="T1678" s="15">
        <v>26777025</v>
      </c>
      <c r="U1678" s="15" t="s">
        <v>14890</v>
      </c>
      <c r="V1678" s="15" t="s">
        <v>10627</v>
      </c>
      <c r="W1678" s="4"/>
      <c r="X1678" s="4" t="s">
        <v>41</v>
      </c>
      <c r="Y1678" s="4" t="s">
        <v>4356</v>
      </c>
      <c r="Z1678" s="4"/>
      <c r="AB1678" s="25" t="s">
        <v>21118</v>
      </c>
      <c r="AC1678" s="25"/>
      <c r="AD1678" s="25"/>
    </row>
    <row r="1679" spans="1:30" x14ac:dyDescent="0.35">
      <c r="A1679" s="15" t="s">
        <v>4005</v>
      </c>
      <c r="B1679" s="15" t="s">
        <v>4004</v>
      </c>
      <c r="D1679" s="15" t="s">
        <v>1455</v>
      </c>
      <c r="E1679" s="15" t="s">
        <v>4357</v>
      </c>
      <c r="F1679" s="15" t="s">
        <v>4344</v>
      </c>
      <c r="G1679" s="5" t="s">
        <v>21791</v>
      </c>
      <c r="H1679" s="5" t="s">
        <v>8</v>
      </c>
      <c r="I1679" s="5" t="s">
        <v>44</v>
      </c>
      <c r="J1679" s="5" t="s">
        <v>18</v>
      </c>
      <c r="K1679" s="5" t="s">
        <v>7</v>
      </c>
      <c r="L1679" s="5" t="s">
        <v>12853</v>
      </c>
      <c r="M1679" s="15" t="s">
        <v>91</v>
      </c>
      <c r="N1679" s="15" t="s">
        <v>206</v>
      </c>
      <c r="O1679" s="15" t="s">
        <v>4344</v>
      </c>
      <c r="P1679" s="15" t="s">
        <v>4344</v>
      </c>
      <c r="Q1679" s="15" t="s">
        <v>22807</v>
      </c>
      <c r="R1679" s="15" t="s">
        <v>23535</v>
      </c>
      <c r="S1679" s="15">
        <v>22064228</v>
      </c>
      <c r="T1679" s="15">
        <v>24702822</v>
      </c>
      <c r="U1679" s="15" t="s">
        <v>16460</v>
      </c>
      <c r="V1679" s="15" t="s">
        <v>11915</v>
      </c>
      <c r="W1679" s="4"/>
      <c r="X1679" s="4" t="s">
        <v>41</v>
      </c>
      <c r="Y1679" s="4" t="s">
        <v>3682</v>
      </c>
      <c r="Z1679" s="4"/>
      <c r="AB1679" s="25"/>
      <c r="AC1679" s="25"/>
      <c r="AD1679" s="25"/>
    </row>
    <row r="1680" spans="1:30" x14ac:dyDescent="0.35">
      <c r="A1680" s="15" t="s">
        <v>4236</v>
      </c>
      <c r="B1680" s="15" t="s">
        <v>7889</v>
      </c>
      <c r="D1680" s="15" t="s">
        <v>1575</v>
      </c>
      <c r="E1680" s="15" t="s">
        <v>4358</v>
      </c>
      <c r="F1680" s="15" t="s">
        <v>1906</v>
      </c>
      <c r="G1680" s="5" t="s">
        <v>908</v>
      </c>
      <c r="H1680" s="5" t="s">
        <v>2</v>
      </c>
      <c r="I1680" s="5" t="s">
        <v>243</v>
      </c>
      <c r="J1680" s="5" t="s">
        <v>12</v>
      </c>
      <c r="K1680" s="5" t="s">
        <v>2</v>
      </c>
      <c r="L1680" s="5" t="s">
        <v>13013</v>
      </c>
      <c r="M1680" s="15" t="s">
        <v>244</v>
      </c>
      <c r="N1680" s="15" t="s">
        <v>770</v>
      </c>
      <c r="O1680" s="15" t="s">
        <v>770</v>
      </c>
      <c r="P1680" s="15" t="s">
        <v>1906</v>
      </c>
      <c r="Q1680" s="15" t="s">
        <v>22807</v>
      </c>
      <c r="R1680" s="15" t="s">
        <v>21390</v>
      </c>
      <c r="S1680" s="15">
        <v>26770054</v>
      </c>
      <c r="T1680" s="15">
        <v>83190694</v>
      </c>
      <c r="U1680" s="15" t="s">
        <v>16461</v>
      </c>
      <c r="V1680" s="15" t="s">
        <v>21391</v>
      </c>
      <c r="W1680" s="4"/>
      <c r="X1680" s="4" t="s">
        <v>41</v>
      </c>
      <c r="Y1680" s="4" t="s">
        <v>3303</v>
      </c>
      <c r="Z1680" s="4"/>
      <c r="AB1680" s="25"/>
      <c r="AC1680" s="25"/>
      <c r="AD1680" s="25"/>
    </row>
    <row r="1681" spans="1:30" x14ac:dyDescent="0.35">
      <c r="A1681" s="15" t="s">
        <v>4074</v>
      </c>
      <c r="B1681" s="15" t="s">
        <v>1909</v>
      </c>
      <c r="D1681" s="15" t="s">
        <v>7605</v>
      </c>
      <c r="E1681" s="15" t="s">
        <v>4359</v>
      </c>
      <c r="F1681" s="15" t="s">
        <v>2165</v>
      </c>
      <c r="G1681" s="5" t="s">
        <v>908</v>
      </c>
      <c r="H1681" s="5" t="s">
        <v>2</v>
      </c>
      <c r="I1681" s="5" t="s">
        <v>243</v>
      </c>
      <c r="J1681" s="5" t="s">
        <v>12</v>
      </c>
      <c r="K1681" s="5" t="s">
        <v>4</v>
      </c>
      <c r="L1681" s="5" t="s">
        <v>13015</v>
      </c>
      <c r="M1681" s="15" t="s">
        <v>244</v>
      </c>
      <c r="N1681" s="15" t="s">
        <v>770</v>
      </c>
      <c r="O1681" s="15" t="s">
        <v>2134</v>
      </c>
      <c r="P1681" s="15" t="s">
        <v>2165</v>
      </c>
      <c r="Q1681" s="15" t="s">
        <v>22807</v>
      </c>
      <c r="R1681" s="15" t="s">
        <v>8852</v>
      </c>
      <c r="S1681" s="15">
        <v>26797733</v>
      </c>
      <c r="T1681" s="15"/>
      <c r="U1681" s="15" t="s">
        <v>14891</v>
      </c>
      <c r="V1681" s="15" t="s">
        <v>23536</v>
      </c>
      <c r="W1681" s="4"/>
      <c r="X1681" s="4" t="s">
        <v>41</v>
      </c>
      <c r="Y1681" s="4" t="s">
        <v>4360</v>
      </c>
      <c r="Z1681" s="4"/>
      <c r="AB1681" s="25" t="s">
        <v>21118</v>
      </c>
      <c r="AC1681" s="25"/>
      <c r="AD1681" s="25"/>
    </row>
    <row r="1682" spans="1:30" x14ac:dyDescent="0.35">
      <c r="A1682" s="15" t="s">
        <v>8836</v>
      </c>
      <c r="B1682" s="15" t="s">
        <v>8837</v>
      </c>
      <c r="D1682" s="15" t="s">
        <v>4362</v>
      </c>
      <c r="E1682" s="15" t="s">
        <v>4363</v>
      </c>
      <c r="F1682" s="15" t="s">
        <v>1979</v>
      </c>
      <c r="G1682" s="5" t="s">
        <v>908</v>
      </c>
      <c r="H1682" s="5" t="s">
        <v>6</v>
      </c>
      <c r="I1682" s="5" t="s">
        <v>243</v>
      </c>
      <c r="J1682" s="5" t="s">
        <v>12</v>
      </c>
      <c r="K1682" s="5" t="s">
        <v>3</v>
      </c>
      <c r="L1682" s="5" t="s">
        <v>13014</v>
      </c>
      <c r="M1682" s="15" t="s">
        <v>244</v>
      </c>
      <c r="N1682" s="15" t="s">
        <v>770</v>
      </c>
      <c r="O1682" s="15" t="s">
        <v>1597</v>
      </c>
      <c r="P1682" s="15" t="s">
        <v>1979</v>
      </c>
      <c r="Q1682" s="15" t="s">
        <v>22807</v>
      </c>
      <c r="R1682" s="15" t="s">
        <v>21392</v>
      </c>
      <c r="S1682" s="15">
        <v>44108042</v>
      </c>
      <c r="T1682" s="15"/>
      <c r="U1682" s="15" t="s">
        <v>18798</v>
      </c>
      <c r="V1682" s="15" t="s">
        <v>10635</v>
      </c>
      <c r="W1682" s="4"/>
      <c r="X1682" s="4" t="s">
        <v>41</v>
      </c>
      <c r="Y1682" s="4" t="s">
        <v>13387</v>
      </c>
      <c r="Z1682" s="4"/>
      <c r="AB1682" s="25"/>
      <c r="AC1682" s="25"/>
      <c r="AD1682" s="25"/>
    </row>
    <row r="1683" spans="1:30" x14ac:dyDescent="0.35">
      <c r="A1683" s="15" t="s">
        <v>4784</v>
      </c>
      <c r="B1683" s="15" t="s">
        <v>4783</v>
      </c>
      <c r="D1683" s="15" t="s">
        <v>1852</v>
      </c>
      <c r="E1683" s="15" t="s">
        <v>4364</v>
      </c>
      <c r="F1683" s="15" t="s">
        <v>4365</v>
      </c>
      <c r="G1683" s="5" t="s">
        <v>908</v>
      </c>
      <c r="H1683" s="5" t="s">
        <v>2</v>
      </c>
      <c r="I1683" s="5" t="s">
        <v>243</v>
      </c>
      <c r="J1683" s="5" t="s">
        <v>12</v>
      </c>
      <c r="K1683" s="5" t="s">
        <v>2</v>
      </c>
      <c r="L1683" s="5" t="s">
        <v>13013</v>
      </c>
      <c r="M1683" s="15" t="s">
        <v>244</v>
      </c>
      <c r="N1683" s="15" t="s">
        <v>770</v>
      </c>
      <c r="O1683" s="15" t="s">
        <v>770</v>
      </c>
      <c r="P1683" s="15" t="s">
        <v>10631</v>
      </c>
      <c r="Q1683" s="15" t="s">
        <v>22807</v>
      </c>
      <c r="R1683" s="15" t="s">
        <v>19483</v>
      </c>
      <c r="S1683" s="15">
        <v>26799147</v>
      </c>
      <c r="T1683" s="15">
        <v>87720179</v>
      </c>
      <c r="U1683" s="15" t="s">
        <v>14892</v>
      </c>
      <c r="V1683" s="15" t="s">
        <v>16462</v>
      </c>
      <c r="W1683" s="4"/>
      <c r="X1683" s="4" t="s">
        <v>41</v>
      </c>
      <c r="Y1683" s="4" t="s">
        <v>1795</v>
      </c>
      <c r="Z1683" s="4"/>
      <c r="AB1683" s="25" t="s">
        <v>21118</v>
      </c>
      <c r="AC1683" s="25"/>
      <c r="AD1683" s="25"/>
    </row>
    <row r="1684" spans="1:30" x14ac:dyDescent="0.35">
      <c r="A1684" s="15" t="s">
        <v>4052</v>
      </c>
      <c r="B1684" s="15" t="s">
        <v>4051</v>
      </c>
      <c r="D1684" s="15" t="s">
        <v>1921</v>
      </c>
      <c r="E1684" s="15" t="s">
        <v>10540</v>
      </c>
      <c r="F1684" s="15" t="s">
        <v>10541</v>
      </c>
      <c r="G1684" s="5" t="s">
        <v>213</v>
      </c>
      <c r="H1684" s="5" t="s">
        <v>5</v>
      </c>
      <c r="I1684" s="5" t="s">
        <v>214</v>
      </c>
      <c r="J1684" s="5" t="s">
        <v>12</v>
      </c>
      <c r="K1684" s="5" t="s">
        <v>4</v>
      </c>
      <c r="L1684" s="5" t="s">
        <v>12959</v>
      </c>
      <c r="M1684" s="15" t="s">
        <v>215</v>
      </c>
      <c r="N1684" s="15" t="s">
        <v>213</v>
      </c>
      <c r="O1684" s="15" t="s">
        <v>4229</v>
      </c>
      <c r="P1684" s="15" t="s">
        <v>10541</v>
      </c>
      <c r="Q1684" s="15" t="s">
        <v>22807</v>
      </c>
      <c r="R1684" s="15" t="s">
        <v>21687</v>
      </c>
      <c r="S1684" s="15">
        <v>85200135</v>
      </c>
      <c r="T1684" s="15"/>
      <c r="U1684" s="15" t="s">
        <v>16463</v>
      </c>
      <c r="V1684" s="15" t="s">
        <v>21393</v>
      </c>
      <c r="W1684" s="4"/>
      <c r="X1684" s="4"/>
      <c r="Y1684" s="4"/>
      <c r="Z1684" s="4"/>
      <c r="AB1684" s="25"/>
      <c r="AC1684" s="25"/>
      <c r="AD1684" s="25"/>
    </row>
    <row r="1685" spans="1:30" x14ac:dyDescent="0.35">
      <c r="A1685" s="15" t="s">
        <v>4478</v>
      </c>
      <c r="B1685" s="15" t="s">
        <v>1678</v>
      </c>
      <c r="D1685" s="15" t="s">
        <v>1922</v>
      </c>
      <c r="E1685" s="15" t="s">
        <v>10641</v>
      </c>
      <c r="F1685" s="15" t="s">
        <v>10642</v>
      </c>
      <c r="G1685" s="5" t="s">
        <v>908</v>
      </c>
      <c r="H1685" s="5" t="s">
        <v>2</v>
      </c>
      <c r="I1685" s="5" t="s">
        <v>243</v>
      </c>
      <c r="J1685" s="5" t="s">
        <v>12</v>
      </c>
      <c r="K1685" s="5" t="s">
        <v>4</v>
      </c>
      <c r="L1685" s="5" t="s">
        <v>13015</v>
      </c>
      <c r="M1685" s="15" t="s">
        <v>244</v>
      </c>
      <c r="N1685" s="15" t="s">
        <v>770</v>
      </c>
      <c r="O1685" s="15" t="s">
        <v>2134</v>
      </c>
      <c r="P1685" s="15" t="s">
        <v>10642</v>
      </c>
      <c r="Q1685" s="15" t="s">
        <v>22807</v>
      </c>
      <c r="R1685" s="15" t="s">
        <v>23537</v>
      </c>
      <c r="S1685" s="15">
        <v>26799174</v>
      </c>
      <c r="T1685" s="15">
        <v>86169428</v>
      </c>
      <c r="U1685" s="15" t="s">
        <v>14893</v>
      </c>
      <c r="V1685" s="15" t="s">
        <v>10643</v>
      </c>
      <c r="W1685" s="4"/>
      <c r="X1685" s="4" t="s">
        <v>41</v>
      </c>
      <c r="Y1685" s="4" t="s">
        <v>7726</v>
      </c>
      <c r="Z1685" s="4"/>
      <c r="AB1685" s="25"/>
      <c r="AC1685" s="25"/>
      <c r="AD1685" s="25"/>
    </row>
    <row r="1686" spans="1:30" x14ac:dyDescent="0.35">
      <c r="A1686" s="15" t="s">
        <v>4468</v>
      </c>
      <c r="B1686" s="15" t="s">
        <v>4467</v>
      </c>
      <c r="D1686" s="15" t="s">
        <v>1929</v>
      </c>
      <c r="E1686" s="15" t="s">
        <v>11869</v>
      </c>
      <c r="F1686" s="15" t="s">
        <v>1109</v>
      </c>
      <c r="G1686" s="5" t="s">
        <v>908</v>
      </c>
      <c r="H1686" s="5" t="s">
        <v>6</v>
      </c>
      <c r="I1686" s="5" t="s">
        <v>243</v>
      </c>
      <c r="J1686" s="5" t="s">
        <v>12</v>
      </c>
      <c r="K1686" s="5" t="s">
        <v>3</v>
      </c>
      <c r="L1686" s="5" t="s">
        <v>13014</v>
      </c>
      <c r="M1686" s="15" t="s">
        <v>244</v>
      </c>
      <c r="N1686" s="15" t="s">
        <v>770</v>
      </c>
      <c r="O1686" s="15" t="s">
        <v>1597</v>
      </c>
      <c r="P1686" s="15" t="s">
        <v>5956</v>
      </c>
      <c r="Q1686" s="15" t="s">
        <v>22807</v>
      </c>
      <c r="R1686" s="15" t="s">
        <v>4297</v>
      </c>
      <c r="S1686" s="15">
        <v>84312348</v>
      </c>
      <c r="T1686" s="15"/>
      <c r="U1686" s="15" t="s">
        <v>14894</v>
      </c>
      <c r="V1686" s="15" t="s">
        <v>11870</v>
      </c>
      <c r="W1686" s="4"/>
      <c r="X1686" s="4" t="s">
        <v>41</v>
      </c>
      <c r="Y1686" s="4" t="s">
        <v>17144</v>
      </c>
      <c r="Z1686" s="4"/>
      <c r="AB1686" s="25" t="s">
        <v>21118</v>
      </c>
      <c r="AC1686" s="25"/>
      <c r="AD1686" s="25"/>
    </row>
    <row r="1687" spans="1:30" x14ac:dyDescent="0.35">
      <c r="A1687" s="15" t="s">
        <v>4649</v>
      </c>
      <c r="B1687" s="15" t="s">
        <v>3229</v>
      </c>
      <c r="D1687" s="15" t="s">
        <v>4366</v>
      </c>
      <c r="E1687" s="15" t="s">
        <v>4367</v>
      </c>
      <c r="F1687" s="15" t="s">
        <v>4368</v>
      </c>
      <c r="G1687" s="5" t="s">
        <v>21791</v>
      </c>
      <c r="H1687" s="5" t="s">
        <v>8</v>
      </c>
      <c r="I1687" s="5" t="s">
        <v>44</v>
      </c>
      <c r="J1687" s="5" t="s">
        <v>18</v>
      </c>
      <c r="K1687" s="5" t="s">
        <v>7</v>
      </c>
      <c r="L1687" s="5" t="s">
        <v>12853</v>
      </c>
      <c r="M1687" s="15" t="s">
        <v>91</v>
      </c>
      <c r="N1687" s="15" t="s">
        <v>206</v>
      </c>
      <c r="O1687" s="15" t="s">
        <v>4344</v>
      </c>
      <c r="P1687" s="15" t="s">
        <v>4368</v>
      </c>
      <c r="Q1687" s="15" t="s">
        <v>22807</v>
      </c>
      <c r="R1687" s="15" t="s">
        <v>4369</v>
      </c>
      <c r="S1687" s="15">
        <v>22005412</v>
      </c>
      <c r="T1687" s="15"/>
      <c r="U1687" s="15" t="s">
        <v>20129</v>
      </c>
      <c r="V1687" s="15" t="s">
        <v>11951</v>
      </c>
      <c r="W1687" s="4"/>
      <c r="X1687" s="4" t="s">
        <v>41</v>
      </c>
      <c r="Y1687" s="4" t="s">
        <v>4370</v>
      </c>
      <c r="Z1687" s="4"/>
      <c r="AB1687" s="25"/>
      <c r="AC1687" s="25"/>
      <c r="AD1687" s="25"/>
    </row>
    <row r="1688" spans="1:30" x14ac:dyDescent="0.35">
      <c r="A1688" s="15" t="s">
        <v>6610</v>
      </c>
      <c r="B1688" s="15" t="s">
        <v>7710</v>
      </c>
      <c r="D1688" s="15" t="s">
        <v>1938</v>
      </c>
      <c r="E1688" s="15" t="s">
        <v>4371</v>
      </c>
      <c r="F1688" s="15" t="s">
        <v>4372</v>
      </c>
      <c r="G1688" s="5" t="s">
        <v>908</v>
      </c>
      <c r="H1688" s="5" t="s">
        <v>6</v>
      </c>
      <c r="I1688" s="5" t="s">
        <v>243</v>
      </c>
      <c r="J1688" s="5" t="s">
        <v>12</v>
      </c>
      <c r="K1688" s="5" t="s">
        <v>3</v>
      </c>
      <c r="L1688" s="5" t="s">
        <v>13014</v>
      </c>
      <c r="M1688" s="15" t="s">
        <v>244</v>
      </c>
      <c r="N1688" s="15" t="s">
        <v>770</v>
      </c>
      <c r="O1688" s="15" t="s">
        <v>1597</v>
      </c>
      <c r="P1688" s="15" t="s">
        <v>4372</v>
      </c>
      <c r="Q1688" s="15" t="s">
        <v>22807</v>
      </c>
      <c r="R1688" s="15" t="s">
        <v>4373</v>
      </c>
      <c r="S1688" s="15">
        <v>22006706</v>
      </c>
      <c r="T1688" s="15">
        <v>26777022</v>
      </c>
      <c r="U1688" s="15" t="s">
        <v>19463</v>
      </c>
      <c r="V1688" s="15" t="s">
        <v>4374</v>
      </c>
      <c r="W1688" s="4"/>
      <c r="X1688" s="4" t="s">
        <v>41</v>
      </c>
      <c r="Y1688" s="4" t="s">
        <v>4375</v>
      </c>
      <c r="Z1688" s="4"/>
      <c r="AB1688" s="25" t="s">
        <v>21118</v>
      </c>
      <c r="AC1688" s="25"/>
      <c r="AD1688" s="25"/>
    </row>
    <row r="1689" spans="1:30" x14ac:dyDescent="0.35">
      <c r="A1689" s="15" t="s">
        <v>6607</v>
      </c>
      <c r="B1689" s="15" t="s">
        <v>7425</v>
      </c>
      <c r="D1689" s="15" t="s">
        <v>4376</v>
      </c>
      <c r="E1689" s="15" t="s">
        <v>4377</v>
      </c>
      <c r="F1689" s="15" t="s">
        <v>4378</v>
      </c>
      <c r="G1689" s="5" t="s">
        <v>908</v>
      </c>
      <c r="H1689" s="5" t="s">
        <v>2</v>
      </c>
      <c r="I1689" s="5" t="s">
        <v>243</v>
      </c>
      <c r="J1689" s="5" t="s">
        <v>12</v>
      </c>
      <c r="K1689" s="5" t="s">
        <v>2</v>
      </c>
      <c r="L1689" s="5" t="s">
        <v>13013</v>
      </c>
      <c r="M1689" s="15" t="s">
        <v>244</v>
      </c>
      <c r="N1689" s="15" t="s">
        <v>770</v>
      </c>
      <c r="O1689" s="15" t="s">
        <v>770</v>
      </c>
      <c r="P1689" s="15" t="s">
        <v>4378</v>
      </c>
      <c r="Q1689" s="15" t="s">
        <v>22807</v>
      </c>
      <c r="R1689" s="15" t="s">
        <v>15517</v>
      </c>
      <c r="S1689" s="15">
        <v>26771079</v>
      </c>
      <c r="T1689" s="15">
        <v>26799174</v>
      </c>
      <c r="U1689" s="15" t="s">
        <v>16464</v>
      </c>
      <c r="V1689" s="15" t="s">
        <v>10656</v>
      </c>
      <c r="W1689" s="4"/>
      <c r="X1689" s="4" t="s">
        <v>41</v>
      </c>
      <c r="Y1689" s="4" t="s">
        <v>3546</v>
      </c>
      <c r="Z1689" s="4"/>
      <c r="AB1689" s="25"/>
      <c r="AC1689" s="25"/>
      <c r="AD1689" s="25"/>
    </row>
    <row r="1690" spans="1:30" x14ac:dyDescent="0.35">
      <c r="A1690" s="15" t="s">
        <v>4162</v>
      </c>
      <c r="B1690" s="15" t="s">
        <v>2581</v>
      </c>
      <c r="D1690" s="15" t="s">
        <v>3410</v>
      </c>
      <c r="E1690" s="15" t="s">
        <v>4379</v>
      </c>
      <c r="F1690" s="15" t="s">
        <v>4380</v>
      </c>
      <c r="G1690" s="5" t="s">
        <v>908</v>
      </c>
      <c r="H1690" s="5" t="s">
        <v>6</v>
      </c>
      <c r="I1690" s="5" t="s">
        <v>243</v>
      </c>
      <c r="J1690" s="5" t="s">
        <v>12</v>
      </c>
      <c r="K1690" s="5" t="s">
        <v>3</v>
      </c>
      <c r="L1690" s="5" t="s">
        <v>13014</v>
      </c>
      <c r="M1690" s="15" t="s">
        <v>244</v>
      </c>
      <c r="N1690" s="15" t="s">
        <v>770</v>
      </c>
      <c r="O1690" s="15" t="s">
        <v>1597</v>
      </c>
      <c r="P1690" s="15" t="s">
        <v>257</v>
      </c>
      <c r="Q1690" s="15" t="s">
        <v>22807</v>
      </c>
      <c r="R1690" s="15" t="s">
        <v>20130</v>
      </c>
      <c r="S1690" s="15">
        <v>22006725</v>
      </c>
      <c r="T1690" s="15">
        <v>87546124</v>
      </c>
      <c r="U1690" s="15" t="s">
        <v>16465</v>
      </c>
      <c r="V1690" s="15" t="s">
        <v>18799</v>
      </c>
      <c r="W1690" s="4"/>
      <c r="X1690" s="4" t="s">
        <v>41</v>
      </c>
      <c r="Y1690" s="4" t="s">
        <v>4381</v>
      </c>
      <c r="Z1690" s="4"/>
      <c r="AB1690" s="25"/>
      <c r="AC1690" s="25"/>
      <c r="AD1690" s="25"/>
    </row>
    <row r="1691" spans="1:30" x14ac:dyDescent="0.35">
      <c r="A1691" s="15" t="s">
        <v>4125</v>
      </c>
      <c r="B1691" s="15" t="s">
        <v>3998</v>
      </c>
      <c r="D1691" s="15" t="s">
        <v>8547</v>
      </c>
      <c r="E1691" s="15" t="s">
        <v>8602</v>
      </c>
      <c r="F1691" s="15" t="s">
        <v>8603</v>
      </c>
      <c r="G1691" s="5" t="s">
        <v>908</v>
      </c>
      <c r="H1691" s="5" t="s">
        <v>6</v>
      </c>
      <c r="I1691" s="5" t="s">
        <v>243</v>
      </c>
      <c r="J1691" s="5" t="s">
        <v>12</v>
      </c>
      <c r="K1691" s="5" t="s">
        <v>3</v>
      </c>
      <c r="L1691" s="5" t="s">
        <v>13014</v>
      </c>
      <c r="M1691" s="15" t="s">
        <v>244</v>
      </c>
      <c r="N1691" s="15" t="s">
        <v>770</v>
      </c>
      <c r="O1691" s="15" t="s">
        <v>1597</v>
      </c>
      <c r="P1691" s="15" t="s">
        <v>8603</v>
      </c>
      <c r="Q1691" s="15" t="s">
        <v>22807</v>
      </c>
      <c r="R1691" s="15" t="s">
        <v>21394</v>
      </c>
      <c r="S1691" s="15">
        <v>26777022</v>
      </c>
      <c r="T1691" s="15">
        <v>26777025</v>
      </c>
      <c r="U1691" s="15" t="s">
        <v>14895</v>
      </c>
      <c r="V1691" s="15" t="s">
        <v>360</v>
      </c>
      <c r="W1691" s="4"/>
      <c r="X1691" s="4" t="s">
        <v>41</v>
      </c>
      <c r="Y1691" s="4" t="s">
        <v>7809</v>
      </c>
      <c r="Z1691" s="4"/>
      <c r="AB1691" s="25" t="s">
        <v>21118</v>
      </c>
      <c r="AC1691" s="25"/>
      <c r="AD1691" s="25"/>
    </row>
    <row r="1692" spans="1:30" x14ac:dyDescent="0.35">
      <c r="A1692" s="15" t="s">
        <v>6604</v>
      </c>
      <c r="B1692" s="15" t="s">
        <v>7478</v>
      </c>
      <c r="D1692" s="15" t="s">
        <v>3449</v>
      </c>
      <c r="E1692" s="15" t="s">
        <v>4382</v>
      </c>
      <c r="F1692" s="15" t="s">
        <v>4383</v>
      </c>
      <c r="G1692" s="5" t="s">
        <v>908</v>
      </c>
      <c r="H1692" s="5" t="s">
        <v>2</v>
      </c>
      <c r="I1692" s="5" t="s">
        <v>243</v>
      </c>
      <c r="J1692" s="5" t="s">
        <v>12</v>
      </c>
      <c r="K1692" s="5" t="s">
        <v>2</v>
      </c>
      <c r="L1692" s="5" t="s">
        <v>13013</v>
      </c>
      <c r="M1692" s="15" t="s">
        <v>244</v>
      </c>
      <c r="N1692" s="15" t="s">
        <v>770</v>
      </c>
      <c r="O1692" s="15" t="s">
        <v>770</v>
      </c>
      <c r="P1692" s="15" t="s">
        <v>4383</v>
      </c>
      <c r="Q1692" s="15" t="s">
        <v>22807</v>
      </c>
      <c r="R1692" s="15" t="s">
        <v>22104</v>
      </c>
      <c r="S1692" s="15">
        <v>26799174</v>
      </c>
      <c r="T1692" s="15">
        <v>88977832</v>
      </c>
      <c r="U1692" s="15" t="s">
        <v>16466</v>
      </c>
      <c r="V1692" s="15" t="s">
        <v>10667</v>
      </c>
      <c r="W1692" s="4"/>
      <c r="X1692" s="4" t="s">
        <v>41</v>
      </c>
      <c r="Y1692" s="4" t="s">
        <v>1390</v>
      </c>
      <c r="Z1692" s="4"/>
      <c r="AB1692" s="25"/>
      <c r="AC1692" s="25"/>
      <c r="AD1692" s="25"/>
    </row>
    <row r="1693" spans="1:30" x14ac:dyDescent="0.35">
      <c r="A1693" s="15" t="s">
        <v>4117</v>
      </c>
      <c r="B1693" s="15" t="s">
        <v>4116</v>
      </c>
      <c r="D1693" s="15" t="s">
        <v>3491</v>
      </c>
      <c r="E1693" s="15" t="s">
        <v>8572</v>
      </c>
      <c r="F1693" s="15" t="s">
        <v>879</v>
      </c>
      <c r="G1693" s="5" t="s">
        <v>908</v>
      </c>
      <c r="H1693" s="5" t="s">
        <v>6</v>
      </c>
      <c r="I1693" s="5" t="s">
        <v>243</v>
      </c>
      <c r="J1693" s="5" t="s">
        <v>12</v>
      </c>
      <c r="K1693" s="5" t="s">
        <v>3</v>
      </c>
      <c r="L1693" s="5" t="s">
        <v>13014</v>
      </c>
      <c r="M1693" s="15" t="s">
        <v>244</v>
      </c>
      <c r="N1693" s="15" t="s">
        <v>770</v>
      </c>
      <c r="O1693" s="15" t="s">
        <v>1597</v>
      </c>
      <c r="P1693" s="15" t="s">
        <v>879</v>
      </c>
      <c r="Q1693" s="15" t="s">
        <v>22807</v>
      </c>
      <c r="R1693" s="15" t="s">
        <v>16014</v>
      </c>
      <c r="S1693" s="15">
        <v>22006745</v>
      </c>
      <c r="T1693" s="15">
        <v>26777025</v>
      </c>
      <c r="U1693" s="15" t="s">
        <v>14896</v>
      </c>
      <c r="V1693" s="15" t="s">
        <v>23538</v>
      </c>
      <c r="W1693" s="4"/>
      <c r="X1693" s="4" t="s">
        <v>41</v>
      </c>
      <c r="Y1693" s="4" t="s">
        <v>18442</v>
      </c>
      <c r="Z1693" s="4"/>
      <c r="AB1693" s="25"/>
      <c r="AC1693" s="25"/>
      <c r="AD1693" s="25"/>
    </row>
    <row r="1694" spans="1:30" x14ac:dyDescent="0.35">
      <c r="A1694" s="15" t="s">
        <v>10496</v>
      </c>
      <c r="B1694" s="15" t="s">
        <v>10497</v>
      </c>
      <c r="D1694" s="15" t="s">
        <v>3487</v>
      </c>
      <c r="E1694" s="15" t="s">
        <v>4384</v>
      </c>
      <c r="F1694" s="15" t="s">
        <v>4385</v>
      </c>
      <c r="G1694" s="5" t="s">
        <v>908</v>
      </c>
      <c r="H1694" s="5" t="s">
        <v>2</v>
      </c>
      <c r="I1694" s="5" t="s">
        <v>243</v>
      </c>
      <c r="J1694" s="5" t="s">
        <v>12</v>
      </c>
      <c r="K1694" s="5" t="s">
        <v>5</v>
      </c>
      <c r="L1694" s="5" t="s">
        <v>13016</v>
      </c>
      <c r="M1694" s="15" t="s">
        <v>244</v>
      </c>
      <c r="N1694" s="15" t="s">
        <v>770</v>
      </c>
      <c r="O1694" s="15" t="s">
        <v>507</v>
      </c>
      <c r="P1694" s="15" t="s">
        <v>4385</v>
      </c>
      <c r="Q1694" s="15" t="s">
        <v>22807</v>
      </c>
      <c r="R1694" s="15" t="s">
        <v>16485</v>
      </c>
      <c r="S1694" s="15">
        <v>26791016</v>
      </c>
      <c r="T1694" s="15"/>
      <c r="U1694" s="15" t="s">
        <v>21395</v>
      </c>
      <c r="V1694" s="15" t="s">
        <v>10623</v>
      </c>
      <c r="W1694" s="4"/>
      <c r="X1694" s="4" t="s">
        <v>41</v>
      </c>
      <c r="Y1694" s="4" t="s">
        <v>3118</v>
      </c>
      <c r="Z1694" s="4"/>
      <c r="AB1694" s="25" t="s">
        <v>21118</v>
      </c>
      <c r="AC1694" s="25"/>
      <c r="AD1694" s="25"/>
    </row>
    <row r="1695" spans="1:30" x14ac:dyDescent="0.35">
      <c r="A1695" s="15" t="s">
        <v>4068</v>
      </c>
      <c r="B1695" s="15" t="s">
        <v>7358</v>
      </c>
      <c r="D1695" s="15" t="s">
        <v>4386</v>
      </c>
      <c r="E1695" s="15" t="s">
        <v>4387</v>
      </c>
      <c r="F1695" s="15" t="s">
        <v>4388</v>
      </c>
      <c r="G1695" s="5" t="s">
        <v>21791</v>
      </c>
      <c r="H1695" s="5" t="s">
        <v>8</v>
      </c>
      <c r="I1695" s="5" t="s">
        <v>44</v>
      </c>
      <c r="J1695" s="5" t="s">
        <v>18</v>
      </c>
      <c r="K1695" s="5" t="s">
        <v>7</v>
      </c>
      <c r="L1695" s="5" t="s">
        <v>12853</v>
      </c>
      <c r="M1695" s="15" t="s">
        <v>91</v>
      </c>
      <c r="N1695" s="15" t="s">
        <v>206</v>
      </c>
      <c r="O1695" s="15" t="s">
        <v>4344</v>
      </c>
      <c r="P1695" s="15" t="s">
        <v>8576</v>
      </c>
      <c r="Q1695" s="15" t="s">
        <v>22807</v>
      </c>
      <c r="R1695" s="15" t="s">
        <v>23539</v>
      </c>
      <c r="S1695" s="15">
        <v>22005306</v>
      </c>
      <c r="T1695" s="15"/>
      <c r="U1695" s="15" t="s">
        <v>14897</v>
      </c>
      <c r="V1695" s="15" t="s">
        <v>23540</v>
      </c>
      <c r="W1695" s="4"/>
      <c r="X1695" s="4" t="s">
        <v>41</v>
      </c>
      <c r="Y1695" s="4" t="s">
        <v>3677</v>
      </c>
      <c r="Z1695" s="4"/>
      <c r="AB1695" s="25" t="s">
        <v>21118</v>
      </c>
      <c r="AC1695" s="25"/>
      <c r="AD1695" s="25"/>
    </row>
    <row r="1696" spans="1:30" x14ac:dyDescent="0.35">
      <c r="A1696" s="15" t="s">
        <v>4241</v>
      </c>
      <c r="B1696" s="15" t="s">
        <v>3685</v>
      </c>
      <c r="D1696" s="15" t="s">
        <v>4389</v>
      </c>
      <c r="E1696" s="15" t="s">
        <v>4390</v>
      </c>
      <c r="F1696" s="15" t="s">
        <v>1600</v>
      </c>
      <c r="G1696" s="5" t="s">
        <v>908</v>
      </c>
      <c r="H1696" s="5" t="s">
        <v>2</v>
      </c>
      <c r="I1696" s="5" t="s">
        <v>243</v>
      </c>
      <c r="J1696" s="5" t="s">
        <v>12</v>
      </c>
      <c r="K1696" s="5" t="s">
        <v>4</v>
      </c>
      <c r="L1696" s="5" t="s">
        <v>13015</v>
      </c>
      <c r="M1696" s="15" t="s">
        <v>244</v>
      </c>
      <c r="N1696" s="15" t="s">
        <v>770</v>
      </c>
      <c r="O1696" s="15" t="s">
        <v>2134</v>
      </c>
      <c r="P1696" s="15" t="s">
        <v>1600</v>
      </c>
      <c r="Q1696" s="15" t="s">
        <v>22807</v>
      </c>
      <c r="R1696" s="15" t="s">
        <v>10636</v>
      </c>
      <c r="S1696" s="15">
        <v>88272870</v>
      </c>
      <c r="T1696" s="15">
        <v>26799174</v>
      </c>
      <c r="U1696" s="15" t="s">
        <v>16467</v>
      </c>
      <c r="V1696" s="15" t="s">
        <v>10637</v>
      </c>
      <c r="W1696" s="4"/>
      <c r="X1696" s="4" t="s">
        <v>41</v>
      </c>
      <c r="Y1696" s="4" t="s">
        <v>4391</v>
      </c>
      <c r="Z1696" s="4"/>
      <c r="AB1696" s="25"/>
      <c r="AC1696" s="25"/>
      <c r="AD1696" s="25"/>
    </row>
    <row r="1697" spans="1:30" x14ac:dyDescent="0.35">
      <c r="A1697" s="15" t="s">
        <v>4143</v>
      </c>
      <c r="B1697" s="15" t="s">
        <v>3291</v>
      </c>
      <c r="D1697" s="15" t="s">
        <v>4392</v>
      </c>
      <c r="E1697" s="15" t="s">
        <v>4393</v>
      </c>
      <c r="F1697" s="15" t="s">
        <v>2973</v>
      </c>
      <c r="G1697" s="5" t="s">
        <v>21791</v>
      </c>
      <c r="H1697" s="5" t="s">
        <v>8</v>
      </c>
      <c r="I1697" s="5" t="s">
        <v>44</v>
      </c>
      <c r="J1697" s="5" t="s">
        <v>18</v>
      </c>
      <c r="K1697" s="5" t="s">
        <v>7</v>
      </c>
      <c r="L1697" s="5" t="s">
        <v>12853</v>
      </c>
      <c r="M1697" s="15" t="s">
        <v>91</v>
      </c>
      <c r="N1697" s="15" t="s">
        <v>206</v>
      </c>
      <c r="O1697" s="15" t="s">
        <v>4344</v>
      </c>
      <c r="P1697" s="15" t="s">
        <v>2973</v>
      </c>
      <c r="Q1697" s="15" t="s">
        <v>22807</v>
      </c>
      <c r="R1697" s="15" t="s">
        <v>23541</v>
      </c>
      <c r="S1697" s="15">
        <v>88145276</v>
      </c>
      <c r="T1697" s="15"/>
      <c r="U1697" s="15" t="s">
        <v>17828</v>
      </c>
      <c r="V1697" s="15" t="s">
        <v>11889</v>
      </c>
      <c r="W1697" s="4"/>
      <c r="X1697" s="4" t="s">
        <v>41</v>
      </c>
      <c r="Y1697" s="4" t="s">
        <v>4394</v>
      </c>
      <c r="Z1697" s="4"/>
      <c r="AB1697" s="25"/>
      <c r="AC1697" s="25"/>
      <c r="AD1697" s="25"/>
    </row>
    <row r="1698" spans="1:30" x14ac:dyDescent="0.35">
      <c r="A1698" s="15" t="s">
        <v>6743</v>
      </c>
      <c r="B1698" s="15" t="s">
        <v>7900</v>
      </c>
      <c r="D1698" s="15" t="s">
        <v>7809</v>
      </c>
      <c r="E1698" s="15" t="s">
        <v>4396</v>
      </c>
      <c r="F1698" s="15" t="s">
        <v>13388</v>
      </c>
      <c r="G1698" s="5" t="s">
        <v>908</v>
      </c>
      <c r="H1698" s="5" t="s">
        <v>6</v>
      </c>
      <c r="I1698" s="5" t="s">
        <v>243</v>
      </c>
      <c r="J1698" s="5" t="s">
        <v>12</v>
      </c>
      <c r="K1698" s="5" t="s">
        <v>3</v>
      </c>
      <c r="L1698" s="5" t="s">
        <v>13014</v>
      </c>
      <c r="M1698" s="15" t="s">
        <v>244</v>
      </c>
      <c r="N1698" s="15" t="s">
        <v>770</v>
      </c>
      <c r="O1698" s="15" t="s">
        <v>1597</v>
      </c>
      <c r="P1698" s="15" t="s">
        <v>4397</v>
      </c>
      <c r="Q1698" s="15" t="s">
        <v>22807</v>
      </c>
      <c r="R1698" s="15" t="s">
        <v>13389</v>
      </c>
      <c r="S1698" s="15">
        <v>26777025</v>
      </c>
      <c r="T1698" s="15">
        <v>26777021</v>
      </c>
      <c r="U1698" s="15" t="s">
        <v>14898</v>
      </c>
      <c r="V1698" s="15" t="s">
        <v>11956</v>
      </c>
      <c r="W1698" s="4"/>
      <c r="X1698" s="4" t="s">
        <v>41</v>
      </c>
      <c r="Y1698" s="4" t="s">
        <v>4399</v>
      </c>
      <c r="Z1698" s="4"/>
      <c r="AB1698" s="25"/>
      <c r="AC1698" s="25"/>
      <c r="AD1698" s="25"/>
    </row>
    <row r="1699" spans="1:30" x14ac:dyDescent="0.35">
      <c r="A1699" s="15" t="s">
        <v>10502</v>
      </c>
      <c r="B1699" s="15" t="s">
        <v>1048</v>
      </c>
      <c r="D1699" s="15" t="s">
        <v>7603</v>
      </c>
      <c r="E1699" s="15" t="s">
        <v>4400</v>
      </c>
      <c r="F1699" s="15" t="s">
        <v>4401</v>
      </c>
      <c r="G1699" s="5" t="s">
        <v>21791</v>
      </c>
      <c r="H1699" s="5" t="s">
        <v>8</v>
      </c>
      <c r="I1699" s="5" t="s">
        <v>44</v>
      </c>
      <c r="J1699" s="5" t="s">
        <v>18</v>
      </c>
      <c r="K1699" s="5" t="s">
        <v>7</v>
      </c>
      <c r="L1699" s="5" t="s">
        <v>12853</v>
      </c>
      <c r="M1699" s="15" t="s">
        <v>91</v>
      </c>
      <c r="N1699" s="15" t="s">
        <v>206</v>
      </c>
      <c r="O1699" s="15" t="s">
        <v>4344</v>
      </c>
      <c r="P1699" s="15" t="s">
        <v>4401</v>
      </c>
      <c r="Q1699" s="15" t="s">
        <v>22807</v>
      </c>
      <c r="R1699" s="15" t="s">
        <v>4402</v>
      </c>
      <c r="S1699" s="15">
        <v>44056367</v>
      </c>
      <c r="T1699" s="15">
        <v>86137003</v>
      </c>
      <c r="U1699" s="15" t="s">
        <v>16468</v>
      </c>
      <c r="V1699" s="15" t="s">
        <v>13390</v>
      </c>
      <c r="W1699" s="4"/>
      <c r="X1699" s="4" t="s">
        <v>41</v>
      </c>
      <c r="Y1699" s="4" t="s">
        <v>4403</v>
      </c>
      <c r="Z1699" s="4"/>
      <c r="AB1699" s="25"/>
      <c r="AC1699" s="25"/>
      <c r="AD1699" s="25"/>
    </row>
    <row r="1700" spans="1:30" x14ac:dyDescent="0.35">
      <c r="A1700" s="15" t="s">
        <v>4066</v>
      </c>
      <c r="B1700" s="15" t="s">
        <v>1714</v>
      </c>
      <c r="D1700" s="15" t="s">
        <v>4404</v>
      </c>
      <c r="E1700" s="15" t="s">
        <v>4405</v>
      </c>
      <c r="F1700" s="15" t="s">
        <v>1597</v>
      </c>
      <c r="G1700" s="5" t="s">
        <v>908</v>
      </c>
      <c r="H1700" s="5" t="s">
        <v>6</v>
      </c>
      <c r="I1700" s="5" t="s">
        <v>243</v>
      </c>
      <c r="J1700" s="5" t="s">
        <v>12</v>
      </c>
      <c r="K1700" s="5" t="s">
        <v>3</v>
      </c>
      <c r="L1700" s="5" t="s">
        <v>13014</v>
      </c>
      <c r="M1700" s="15" t="s">
        <v>244</v>
      </c>
      <c r="N1700" s="15" t="s">
        <v>770</v>
      </c>
      <c r="O1700" s="15" t="s">
        <v>1597</v>
      </c>
      <c r="P1700" s="15" t="s">
        <v>1597</v>
      </c>
      <c r="Q1700" s="15" t="s">
        <v>22807</v>
      </c>
      <c r="R1700" s="15" t="s">
        <v>22105</v>
      </c>
      <c r="S1700" s="15">
        <v>22007926</v>
      </c>
      <c r="T1700" s="15">
        <v>26778085</v>
      </c>
      <c r="U1700" s="15" t="s">
        <v>17829</v>
      </c>
      <c r="V1700" s="15" t="s">
        <v>380</v>
      </c>
      <c r="W1700" s="4"/>
      <c r="X1700" s="4" t="s">
        <v>41</v>
      </c>
      <c r="Y1700" s="4" t="s">
        <v>13391</v>
      </c>
      <c r="Z1700" s="4"/>
      <c r="AB1700" s="25" t="s">
        <v>21118</v>
      </c>
      <c r="AC1700" s="25"/>
      <c r="AD1700" s="25"/>
    </row>
    <row r="1701" spans="1:30" x14ac:dyDescent="0.35">
      <c r="A1701" s="15" t="s">
        <v>6543</v>
      </c>
      <c r="B1701" s="15" t="s">
        <v>7865</v>
      </c>
      <c r="D1701" s="15" t="s">
        <v>4056</v>
      </c>
      <c r="E1701" s="15" t="s">
        <v>11967</v>
      </c>
      <c r="F1701" s="15" t="s">
        <v>165</v>
      </c>
      <c r="G1701" s="5" t="s">
        <v>908</v>
      </c>
      <c r="H1701" s="5" t="s">
        <v>6</v>
      </c>
      <c r="I1701" s="5" t="s">
        <v>243</v>
      </c>
      <c r="J1701" s="5" t="s">
        <v>12</v>
      </c>
      <c r="K1701" s="5" t="s">
        <v>3</v>
      </c>
      <c r="L1701" s="5" t="s">
        <v>13014</v>
      </c>
      <c r="M1701" s="15" t="s">
        <v>244</v>
      </c>
      <c r="N1701" s="15" t="s">
        <v>770</v>
      </c>
      <c r="O1701" s="15" t="s">
        <v>1597</v>
      </c>
      <c r="P1701" s="15" t="s">
        <v>165</v>
      </c>
      <c r="Q1701" s="15" t="s">
        <v>22807</v>
      </c>
      <c r="R1701" s="15" t="s">
        <v>21628</v>
      </c>
      <c r="S1701" s="15">
        <v>87057177</v>
      </c>
      <c r="T1701" s="15"/>
      <c r="U1701" s="15" t="s">
        <v>16469</v>
      </c>
      <c r="V1701" s="15" t="s">
        <v>11968</v>
      </c>
      <c r="W1701" s="4"/>
      <c r="X1701" s="4" t="s">
        <v>41</v>
      </c>
      <c r="Y1701" s="4" t="s">
        <v>7633</v>
      </c>
      <c r="Z1701" s="4"/>
      <c r="AB1701" s="25"/>
      <c r="AC1701" s="25"/>
      <c r="AD1701" s="25"/>
    </row>
    <row r="1702" spans="1:30" x14ac:dyDescent="0.35">
      <c r="A1702" s="15" t="s">
        <v>4127</v>
      </c>
      <c r="B1702" s="15" t="s">
        <v>4126</v>
      </c>
      <c r="D1702" s="15" t="s">
        <v>7638</v>
      </c>
      <c r="E1702" s="15" t="s">
        <v>4409</v>
      </c>
      <c r="F1702" s="15" t="s">
        <v>4410</v>
      </c>
      <c r="G1702" s="5" t="s">
        <v>908</v>
      </c>
      <c r="H1702" s="5" t="s">
        <v>6</v>
      </c>
      <c r="I1702" s="5" t="s">
        <v>243</v>
      </c>
      <c r="J1702" s="5" t="s">
        <v>12</v>
      </c>
      <c r="K1702" s="5" t="s">
        <v>3</v>
      </c>
      <c r="L1702" s="5" t="s">
        <v>13014</v>
      </c>
      <c r="M1702" s="15" t="s">
        <v>244</v>
      </c>
      <c r="N1702" s="15" t="s">
        <v>770</v>
      </c>
      <c r="O1702" s="15" t="s">
        <v>1597</v>
      </c>
      <c r="P1702" s="15" t="s">
        <v>4410</v>
      </c>
      <c r="Q1702" s="15" t="s">
        <v>22807</v>
      </c>
      <c r="R1702" s="15" t="s">
        <v>16470</v>
      </c>
      <c r="S1702" s="15">
        <v>83194539</v>
      </c>
      <c r="T1702" s="15">
        <v>26777025</v>
      </c>
      <c r="U1702" s="15" t="s">
        <v>14900</v>
      </c>
      <c r="V1702" s="15" t="s">
        <v>4410</v>
      </c>
      <c r="W1702" s="4"/>
      <c r="X1702" s="4" t="s">
        <v>41</v>
      </c>
      <c r="Y1702" s="4" t="s">
        <v>4273</v>
      </c>
      <c r="Z1702" s="4"/>
      <c r="AB1702" s="25"/>
      <c r="AC1702" s="25"/>
      <c r="AD1702" s="25"/>
    </row>
    <row r="1703" spans="1:30" x14ac:dyDescent="0.35">
      <c r="A1703" s="15" t="s">
        <v>10504</v>
      </c>
      <c r="B1703" s="15" t="s">
        <v>2528</v>
      </c>
      <c r="D1703" s="15" t="s">
        <v>8479</v>
      </c>
      <c r="E1703" s="15" t="s">
        <v>8592</v>
      </c>
      <c r="F1703" s="15" t="s">
        <v>453</v>
      </c>
      <c r="G1703" s="5" t="s">
        <v>21791</v>
      </c>
      <c r="H1703" s="5" t="s">
        <v>3</v>
      </c>
      <c r="I1703" s="5" t="s">
        <v>44</v>
      </c>
      <c r="J1703" s="5" t="s">
        <v>18</v>
      </c>
      <c r="K1703" s="5" t="s">
        <v>10</v>
      </c>
      <c r="L1703" s="5" t="s">
        <v>12855</v>
      </c>
      <c r="M1703" s="15" t="s">
        <v>91</v>
      </c>
      <c r="N1703" s="15" t="s">
        <v>206</v>
      </c>
      <c r="O1703" s="15" t="s">
        <v>4894</v>
      </c>
      <c r="P1703" s="15" t="s">
        <v>7215</v>
      </c>
      <c r="Q1703" s="15" t="s">
        <v>22807</v>
      </c>
      <c r="R1703" s="15" t="s">
        <v>18800</v>
      </c>
      <c r="S1703" s="15">
        <v>44057991</v>
      </c>
      <c r="T1703" s="15">
        <v>24660220</v>
      </c>
      <c r="U1703" s="15" t="s">
        <v>18801</v>
      </c>
      <c r="V1703" s="15" t="s">
        <v>11962</v>
      </c>
      <c r="W1703" s="4"/>
      <c r="X1703" s="4" t="s">
        <v>41</v>
      </c>
      <c r="Y1703" s="4" t="s">
        <v>7706</v>
      </c>
      <c r="Z1703" s="4"/>
      <c r="AB1703" s="25"/>
      <c r="AC1703" s="25"/>
      <c r="AD1703" s="25"/>
    </row>
    <row r="1704" spans="1:30" x14ac:dyDescent="0.35">
      <c r="A1704" s="15" t="s">
        <v>10506</v>
      </c>
      <c r="B1704" s="15" t="s">
        <v>10507</v>
      </c>
      <c r="D1704" s="15" t="s">
        <v>106</v>
      </c>
      <c r="E1704" s="15" t="s">
        <v>8348</v>
      </c>
      <c r="F1704" s="15" t="s">
        <v>8349</v>
      </c>
      <c r="G1704" s="5" t="s">
        <v>908</v>
      </c>
      <c r="H1704" s="5" t="s">
        <v>2</v>
      </c>
      <c r="I1704" s="5" t="s">
        <v>243</v>
      </c>
      <c r="J1704" s="5" t="s">
        <v>12</v>
      </c>
      <c r="K1704" s="5" t="s">
        <v>4</v>
      </c>
      <c r="L1704" s="5" t="s">
        <v>13015</v>
      </c>
      <c r="M1704" s="15" t="s">
        <v>244</v>
      </c>
      <c r="N1704" s="15" t="s">
        <v>770</v>
      </c>
      <c r="O1704" s="15" t="s">
        <v>2134</v>
      </c>
      <c r="P1704" s="15" t="s">
        <v>8349</v>
      </c>
      <c r="Q1704" s="15" t="s">
        <v>22807</v>
      </c>
      <c r="R1704" s="15" t="s">
        <v>21396</v>
      </c>
      <c r="S1704" s="15">
        <v>86893214</v>
      </c>
      <c r="T1704" s="15">
        <v>84881568</v>
      </c>
      <c r="U1704" s="15" t="s">
        <v>14901</v>
      </c>
      <c r="V1704" s="15" t="s">
        <v>10630</v>
      </c>
      <c r="W1704" s="4"/>
      <c r="X1704" s="4" t="s">
        <v>41</v>
      </c>
      <c r="Y1704" s="4" t="s">
        <v>7487</v>
      </c>
      <c r="Z1704" s="4"/>
      <c r="AB1704" s="25"/>
      <c r="AC1704" s="25"/>
      <c r="AD1704" s="25"/>
    </row>
    <row r="1705" spans="1:30" x14ac:dyDescent="0.35">
      <c r="A1705" s="15" t="s">
        <v>6615</v>
      </c>
      <c r="B1705" s="15" t="s">
        <v>7421</v>
      </c>
      <c r="D1705" s="15" t="s">
        <v>8534</v>
      </c>
      <c r="E1705" s="15" t="s">
        <v>8595</v>
      </c>
      <c r="F1705" s="15" t="s">
        <v>11975</v>
      </c>
      <c r="G1705" s="5" t="s">
        <v>21791</v>
      </c>
      <c r="H1705" s="5" t="s">
        <v>8</v>
      </c>
      <c r="I1705" s="5" t="s">
        <v>44</v>
      </c>
      <c r="J1705" s="5" t="s">
        <v>18</v>
      </c>
      <c r="K1705" s="5" t="s">
        <v>7</v>
      </c>
      <c r="L1705" s="5" t="s">
        <v>12853</v>
      </c>
      <c r="M1705" s="15" t="s">
        <v>91</v>
      </c>
      <c r="N1705" s="15" t="s">
        <v>206</v>
      </c>
      <c r="O1705" s="15" t="s">
        <v>4344</v>
      </c>
      <c r="P1705" s="15" t="s">
        <v>8596</v>
      </c>
      <c r="Q1705" s="15" t="s">
        <v>22807</v>
      </c>
      <c r="R1705" s="15" t="s">
        <v>23542</v>
      </c>
      <c r="S1705" s="15">
        <v>87013626</v>
      </c>
      <c r="T1705" s="15"/>
      <c r="U1705" s="15" t="s">
        <v>19464</v>
      </c>
      <c r="V1705" s="15" t="s">
        <v>11976</v>
      </c>
      <c r="W1705" s="4"/>
      <c r="X1705" s="4" t="s">
        <v>41</v>
      </c>
      <c r="Y1705" s="4" t="s">
        <v>13642</v>
      </c>
      <c r="Z1705" s="4"/>
      <c r="AB1705" s="25"/>
      <c r="AC1705" s="25"/>
      <c r="AD1705" s="25"/>
    </row>
    <row r="1706" spans="1:30" x14ac:dyDescent="0.35">
      <c r="A1706" s="15" t="s">
        <v>4017</v>
      </c>
      <c r="B1706" s="15" t="s">
        <v>4016</v>
      </c>
      <c r="D1706" s="15" t="s">
        <v>1054</v>
      </c>
      <c r="E1706" s="15" t="s">
        <v>10666</v>
      </c>
      <c r="F1706" s="15" t="s">
        <v>384</v>
      </c>
      <c r="G1706" s="5" t="s">
        <v>908</v>
      </c>
      <c r="H1706" s="5" t="s">
        <v>2</v>
      </c>
      <c r="I1706" s="5" t="s">
        <v>243</v>
      </c>
      <c r="J1706" s="5" t="s">
        <v>12</v>
      </c>
      <c r="K1706" s="5" t="s">
        <v>2</v>
      </c>
      <c r="L1706" s="5" t="s">
        <v>13013</v>
      </c>
      <c r="M1706" s="15" t="s">
        <v>244</v>
      </c>
      <c r="N1706" s="15" t="s">
        <v>770</v>
      </c>
      <c r="O1706" s="15" t="s">
        <v>770</v>
      </c>
      <c r="P1706" s="15" t="s">
        <v>384</v>
      </c>
      <c r="Q1706" s="15" t="s">
        <v>22807</v>
      </c>
      <c r="R1706" s="15" t="s">
        <v>23543</v>
      </c>
      <c r="S1706" s="15">
        <v>26799174</v>
      </c>
      <c r="T1706" s="15">
        <v>84684720</v>
      </c>
      <c r="U1706" s="15" t="s">
        <v>16472</v>
      </c>
      <c r="V1706" s="15" t="s">
        <v>23544</v>
      </c>
      <c r="W1706" s="4"/>
      <c r="X1706" s="4"/>
      <c r="Y1706" s="4"/>
      <c r="Z1706" s="4"/>
      <c r="AB1706" s="25"/>
      <c r="AC1706" s="25"/>
      <c r="AD1706" s="25"/>
    </row>
    <row r="1707" spans="1:30" x14ac:dyDescent="0.35">
      <c r="A1707" s="15" t="s">
        <v>4123</v>
      </c>
      <c r="B1707" s="15" t="s">
        <v>3991</v>
      </c>
      <c r="D1707" s="15" t="s">
        <v>7602</v>
      </c>
      <c r="E1707" s="15" t="s">
        <v>4414</v>
      </c>
      <c r="F1707" s="15" t="s">
        <v>1879</v>
      </c>
      <c r="G1707" s="5" t="s">
        <v>21791</v>
      </c>
      <c r="H1707" s="5" t="s">
        <v>8</v>
      </c>
      <c r="I1707" s="5" t="s">
        <v>44</v>
      </c>
      <c r="J1707" s="5" t="s">
        <v>18</v>
      </c>
      <c r="K1707" s="5" t="s">
        <v>7</v>
      </c>
      <c r="L1707" s="5" t="s">
        <v>12853</v>
      </c>
      <c r="M1707" s="15" t="s">
        <v>91</v>
      </c>
      <c r="N1707" s="15" t="s">
        <v>206</v>
      </c>
      <c r="O1707" s="15" t="s">
        <v>4344</v>
      </c>
      <c r="P1707" s="15" t="s">
        <v>1879</v>
      </c>
      <c r="Q1707" s="15" t="s">
        <v>22807</v>
      </c>
      <c r="R1707" s="15" t="s">
        <v>20127</v>
      </c>
      <c r="S1707" s="15">
        <v>24702542</v>
      </c>
      <c r="T1707" s="15">
        <v>89211733</v>
      </c>
      <c r="U1707" s="15" t="s">
        <v>14902</v>
      </c>
      <c r="V1707" s="15" t="s">
        <v>11999</v>
      </c>
      <c r="W1707" s="4"/>
      <c r="X1707" s="4" t="s">
        <v>41</v>
      </c>
      <c r="Y1707" s="4" t="s">
        <v>4415</v>
      </c>
      <c r="Z1707" s="4"/>
      <c r="AB1707" s="25"/>
      <c r="AC1707" s="25"/>
      <c r="AD1707" s="25"/>
    </row>
    <row r="1708" spans="1:30" x14ac:dyDescent="0.35">
      <c r="A1708" s="15" t="s">
        <v>4261</v>
      </c>
      <c r="B1708" s="15" t="s">
        <v>2585</v>
      </c>
      <c r="D1708" s="15" t="s">
        <v>4416</v>
      </c>
      <c r="E1708" s="15" t="s">
        <v>4417</v>
      </c>
      <c r="F1708" s="15" t="s">
        <v>21397</v>
      </c>
      <c r="G1708" s="5" t="s">
        <v>908</v>
      </c>
      <c r="H1708" s="5" t="s">
        <v>5</v>
      </c>
      <c r="I1708" s="5" t="s">
        <v>243</v>
      </c>
      <c r="J1708" s="5" t="s">
        <v>2</v>
      </c>
      <c r="K1708" s="5" t="s">
        <v>2</v>
      </c>
      <c r="L1708" s="5" t="s">
        <v>12962</v>
      </c>
      <c r="M1708" s="15" t="s">
        <v>244</v>
      </c>
      <c r="N1708" s="15" t="s">
        <v>908</v>
      </c>
      <c r="O1708" s="15" t="s">
        <v>908</v>
      </c>
      <c r="P1708" s="15" t="s">
        <v>6239</v>
      </c>
      <c r="Q1708" s="15" t="s">
        <v>22807</v>
      </c>
      <c r="R1708" s="15" t="s">
        <v>23545</v>
      </c>
      <c r="S1708" s="15">
        <v>26664018</v>
      </c>
      <c r="T1708" s="15"/>
      <c r="U1708" s="15" t="s">
        <v>16473</v>
      </c>
      <c r="V1708" s="15" t="s">
        <v>20131</v>
      </c>
      <c r="W1708" s="4"/>
      <c r="X1708" s="4" t="s">
        <v>41</v>
      </c>
      <c r="Y1708" s="4" t="s">
        <v>1831</v>
      </c>
      <c r="Z1708" s="4"/>
      <c r="AB1708" s="25" t="s">
        <v>21118</v>
      </c>
      <c r="AC1708" s="25" t="s">
        <v>21118</v>
      </c>
      <c r="AD1708" s="25"/>
    </row>
    <row r="1709" spans="1:30" x14ac:dyDescent="0.35">
      <c r="A1709" s="15" t="s">
        <v>4086</v>
      </c>
      <c r="B1709" s="15" t="s">
        <v>7360</v>
      </c>
      <c r="D1709" s="15" t="s">
        <v>4120</v>
      </c>
      <c r="E1709" s="15" t="s">
        <v>4418</v>
      </c>
      <c r="F1709" s="15" t="s">
        <v>3840</v>
      </c>
      <c r="G1709" s="5" t="s">
        <v>908</v>
      </c>
      <c r="H1709" s="5" t="s">
        <v>3</v>
      </c>
      <c r="I1709" s="5" t="s">
        <v>243</v>
      </c>
      <c r="J1709" s="5" t="s">
        <v>2</v>
      </c>
      <c r="K1709" s="5" t="s">
        <v>2</v>
      </c>
      <c r="L1709" s="5" t="s">
        <v>12962</v>
      </c>
      <c r="M1709" s="15" t="s">
        <v>244</v>
      </c>
      <c r="N1709" s="15" t="s">
        <v>908</v>
      </c>
      <c r="O1709" s="15" t="s">
        <v>908</v>
      </c>
      <c r="P1709" s="15" t="s">
        <v>22797</v>
      </c>
      <c r="Q1709" s="15" t="s">
        <v>22807</v>
      </c>
      <c r="R1709" s="15" t="s">
        <v>7194</v>
      </c>
      <c r="S1709" s="15">
        <v>26660982</v>
      </c>
      <c r="T1709" s="15"/>
      <c r="U1709" s="15" t="s">
        <v>14903</v>
      </c>
      <c r="V1709" s="15" t="s">
        <v>484</v>
      </c>
      <c r="W1709" s="4"/>
      <c r="X1709" s="4" t="s">
        <v>41</v>
      </c>
      <c r="Y1709" s="4" t="s">
        <v>1833</v>
      </c>
      <c r="Z1709" s="4" t="s">
        <v>41</v>
      </c>
      <c r="AA1709" s="4" t="s">
        <v>440</v>
      </c>
      <c r="AB1709" s="25" t="s">
        <v>21118</v>
      </c>
      <c r="AC1709" s="25"/>
      <c r="AD1709" s="25"/>
    </row>
    <row r="1710" spans="1:30" x14ac:dyDescent="0.35">
      <c r="A1710" s="15" t="s">
        <v>4163</v>
      </c>
      <c r="B1710" s="15" t="s">
        <v>2645</v>
      </c>
      <c r="D1710" s="15" t="s">
        <v>4419</v>
      </c>
      <c r="E1710" s="15" t="s">
        <v>4420</v>
      </c>
      <c r="F1710" s="15" t="s">
        <v>1161</v>
      </c>
      <c r="G1710" s="5" t="s">
        <v>908</v>
      </c>
      <c r="H1710" s="5" t="s">
        <v>5</v>
      </c>
      <c r="I1710" s="5" t="s">
        <v>243</v>
      </c>
      <c r="J1710" s="5" t="s">
        <v>2</v>
      </c>
      <c r="K1710" s="5" t="s">
        <v>2</v>
      </c>
      <c r="L1710" s="5" t="s">
        <v>12962</v>
      </c>
      <c r="M1710" s="15" t="s">
        <v>244</v>
      </c>
      <c r="N1710" s="15" t="s">
        <v>908</v>
      </c>
      <c r="O1710" s="15" t="s">
        <v>908</v>
      </c>
      <c r="P1710" s="15" t="s">
        <v>1161</v>
      </c>
      <c r="Q1710" s="15" t="s">
        <v>22807</v>
      </c>
      <c r="R1710" s="15" t="s">
        <v>23546</v>
      </c>
      <c r="S1710" s="15">
        <v>86586848</v>
      </c>
      <c r="T1710" s="15"/>
      <c r="U1710" s="15" t="s">
        <v>17830</v>
      </c>
      <c r="V1710" s="15" t="s">
        <v>23547</v>
      </c>
      <c r="W1710" s="4"/>
      <c r="X1710" s="4" t="s">
        <v>41</v>
      </c>
      <c r="Y1710" s="4" t="s">
        <v>4421</v>
      </c>
      <c r="Z1710" s="4"/>
      <c r="AB1710" s="25"/>
      <c r="AC1710" s="25"/>
      <c r="AD1710" s="25"/>
    </row>
    <row r="1711" spans="1:30" x14ac:dyDescent="0.35">
      <c r="A1711" s="15" t="s">
        <v>10510</v>
      </c>
      <c r="B1711" s="15" t="s">
        <v>10511</v>
      </c>
      <c r="D1711" s="15" t="s">
        <v>4422</v>
      </c>
      <c r="E1711" s="15" t="s">
        <v>4423</v>
      </c>
      <c r="F1711" s="15" t="s">
        <v>4424</v>
      </c>
      <c r="G1711" s="5" t="s">
        <v>908</v>
      </c>
      <c r="H1711" s="5" t="s">
        <v>5</v>
      </c>
      <c r="I1711" s="5" t="s">
        <v>243</v>
      </c>
      <c r="J1711" s="5" t="s">
        <v>2</v>
      </c>
      <c r="K1711" s="5" t="s">
        <v>2</v>
      </c>
      <c r="L1711" s="5" t="s">
        <v>12962</v>
      </c>
      <c r="M1711" s="15" t="s">
        <v>244</v>
      </c>
      <c r="N1711" s="15" t="s">
        <v>908</v>
      </c>
      <c r="O1711" s="15" t="s">
        <v>908</v>
      </c>
      <c r="P1711" s="15" t="s">
        <v>4424</v>
      </c>
      <c r="Q1711" s="15" t="s">
        <v>22807</v>
      </c>
      <c r="R1711" s="15" t="s">
        <v>4425</v>
      </c>
      <c r="S1711" s="15">
        <v>26660257</v>
      </c>
      <c r="T1711" s="15"/>
      <c r="U1711" s="15" t="s">
        <v>16474</v>
      </c>
      <c r="V1711" s="15" t="s">
        <v>23548</v>
      </c>
      <c r="W1711" s="4"/>
      <c r="X1711" s="4" t="s">
        <v>41</v>
      </c>
      <c r="Y1711" s="4" t="s">
        <v>1824</v>
      </c>
      <c r="Z1711" s="4"/>
      <c r="AB1711" s="25" t="s">
        <v>21118</v>
      </c>
      <c r="AC1711" s="25"/>
      <c r="AD1711" s="25"/>
    </row>
    <row r="1712" spans="1:30" x14ac:dyDescent="0.35">
      <c r="A1712" s="15" t="s">
        <v>4206</v>
      </c>
      <c r="B1712" s="15" t="s">
        <v>7899</v>
      </c>
      <c r="D1712" s="15" t="s">
        <v>2993</v>
      </c>
      <c r="E1712" s="15" t="s">
        <v>4426</v>
      </c>
      <c r="F1712" s="15" t="s">
        <v>6963</v>
      </c>
      <c r="G1712" s="5" t="s">
        <v>908</v>
      </c>
      <c r="H1712" s="5" t="s">
        <v>3</v>
      </c>
      <c r="I1712" s="5" t="s">
        <v>243</v>
      </c>
      <c r="J1712" s="5" t="s">
        <v>2</v>
      </c>
      <c r="K1712" s="5" t="s">
        <v>2</v>
      </c>
      <c r="L1712" s="5" t="s">
        <v>12962</v>
      </c>
      <c r="M1712" s="15" t="s">
        <v>244</v>
      </c>
      <c r="N1712" s="15" t="s">
        <v>908</v>
      </c>
      <c r="O1712" s="15" t="s">
        <v>908</v>
      </c>
      <c r="P1712" s="15" t="s">
        <v>6963</v>
      </c>
      <c r="Q1712" s="15" t="s">
        <v>22807</v>
      </c>
      <c r="R1712" s="15" t="s">
        <v>21398</v>
      </c>
      <c r="S1712" s="15">
        <v>26664320</v>
      </c>
      <c r="T1712" s="15"/>
      <c r="U1712" s="15" t="s">
        <v>14904</v>
      </c>
      <c r="V1712" s="15" t="s">
        <v>23549</v>
      </c>
      <c r="W1712" s="4"/>
      <c r="X1712" s="4" t="s">
        <v>41</v>
      </c>
      <c r="Y1712" s="4" t="s">
        <v>1814</v>
      </c>
      <c r="Z1712" s="4"/>
      <c r="AB1712" s="25" t="s">
        <v>21118</v>
      </c>
      <c r="AC1712" s="25"/>
      <c r="AD1712" s="25"/>
    </row>
    <row r="1713" spans="1:30" x14ac:dyDescent="0.35">
      <c r="A1713" s="15" t="s">
        <v>10515</v>
      </c>
      <c r="B1713" s="15" t="s">
        <v>10516</v>
      </c>
      <c r="D1713" s="15" t="s">
        <v>4427</v>
      </c>
      <c r="E1713" s="15" t="s">
        <v>10662</v>
      </c>
      <c r="F1713" s="15" t="s">
        <v>14343</v>
      </c>
      <c r="G1713" s="5" t="s">
        <v>908</v>
      </c>
      <c r="H1713" s="5" t="s">
        <v>3</v>
      </c>
      <c r="I1713" s="5" t="s">
        <v>243</v>
      </c>
      <c r="J1713" s="5" t="s">
        <v>2</v>
      </c>
      <c r="K1713" s="5" t="s">
        <v>2</v>
      </c>
      <c r="L1713" s="5" t="s">
        <v>12962</v>
      </c>
      <c r="M1713" s="15" t="s">
        <v>244</v>
      </c>
      <c r="N1713" s="15" t="s">
        <v>908</v>
      </c>
      <c r="O1713" s="15" t="s">
        <v>908</v>
      </c>
      <c r="P1713" s="15" t="s">
        <v>2172</v>
      </c>
      <c r="Q1713" s="15" t="s">
        <v>22807</v>
      </c>
      <c r="R1713" s="15" t="s">
        <v>16471</v>
      </c>
      <c r="S1713" s="15">
        <v>26661673</v>
      </c>
      <c r="T1713" s="15"/>
      <c r="U1713" s="15" t="s">
        <v>14905</v>
      </c>
      <c r="V1713" s="15" t="s">
        <v>10663</v>
      </c>
      <c r="W1713" s="4"/>
      <c r="X1713" s="4"/>
      <c r="Y1713" s="4"/>
      <c r="Z1713" s="4"/>
      <c r="AB1713" s="25" t="s">
        <v>21118</v>
      </c>
      <c r="AC1713" s="25" t="s">
        <v>21118</v>
      </c>
      <c r="AD1713" s="25"/>
    </row>
    <row r="1714" spans="1:30" x14ac:dyDescent="0.35">
      <c r="A1714" s="15" t="s">
        <v>4129</v>
      </c>
      <c r="B1714" s="15" t="s">
        <v>7433</v>
      </c>
      <c r="D1714" s="15" t="s">
        <v>2953</v>
      </c>
      <c r="E1714" s="15" t="s">
        <v>4428</v>
      </c>
      <c r="F1714" s="15" t="s">
        <v>4429</v>
      </c>
      <c r="G1714" s="5" t="s">
        <v>908</v>
      </c>
      <c r="H1714" s="5" t="s">
        <v>3</v>
      </c>
      <c r="I1714" s="5" t="s">
        <v>243</v>
      </c>
      <c r="J1714" s="5" t="s">
        <v>2</v>
      </c>
      <c r="K1714" s="5" t="s">
        <v>2</v>
      </c>
      <c r="L1714" s="5" t="s">
        <v>12962</v>
      </c>
      <c r="M1714" s="15" t="s">
        <v>244</v>
      </c>
      <c r="N1714" s="15" t="s">
        <v>908</v>
      </c>
      <c r="O1714" s="15" t="s">
        <v>908</v>
      </c>
      <c r="P1714" s="15" t="s">
        <v>4430</v>
      </c>
      <c r="Q1714" s="15" t="s">
        <v>22807</v>
      </c>
      <c r="R1714" s="15" t="s">
        <v>21399</v>
      </c>
      <c r="S1714" s="15">
        <v>86287596</v>
      </c>
      <c r="T1714" s="15">
        <v>26663583</v>
      </c>
      <c r="U1714" s="15" t="s">
        <v>14906</v>
      </c>
      <c r="V1714" s="15" t="s">
        <v>7030</v>
      </c>
      <c r="W1714" s="4"/>
      <c r="X1714" s="4" t="s">
        <v>41</v>
      </c>
      <c r="Y1714" s="4" t="s">
        <v>2173</v>
      </c>
      <c r="Z1714" s="4"/>
      <c r="AB1714" s="25"/>
      <c r="AC1714" s="25"/>
      <c r="AD1714" s="25"/>
    </row>
    <row r="1715" spans="1:30" x14ac:dyDescent="0.35">
      <c r="A1715" s="15" t="s">
        <v>4221</v>
      </c>
      <c r="B1715" s="15" t="s">
        <v>3212</v>
      </c>
      <c r="D1715" s="15" t="s">
        <v>2930</v>
      </c>
      <c r="E1715" s="15" t="s">
        <v>10599</v>
      </c>
      <c r="F1715" s="15" t="s">
        <v>10600</v>
      </c>
      <c r="G1715" s="5" t="s">
        <v>908</v>
      </c>
      <c r="H1715" s="5" t="s">
        <v>3</v>
      </c>
      <c r="I1715" s="5" t="s">
        <v>243</v>
      </c>
      <c r="J1715" s="5" t="s">
        <v>2</v>
      </c>
      <c r="K1715" s="5" t="s">
        <v>2</v>
      </c>
      <c r="L1715" s="5" t="s">
        <v>12962</v>
      </c>
      <c r="M1715" s="15" t="s">
        <v>244</v>
      </c>
      <c r="N1715" s="15" t="s">
        <v>908</v>
      </c>
      <c r="O1715" s="15" t="s">
        <v>908</v>
      </c>
      <c r="P1715" s="15" t="s">
        <v>79</v>
      </c>
      <c r="Q1715" s="15" t="s">
        <v>22807</v>
      </c>
      <c r="R1715" s="15" t="s">
        <v>8922</v>
      </c>
      <c r="S1715" s="15">
        <v>26660083</v>
      </c>
      <c r="T1715" s="15"/>
      <c r="U1715" s="15" t="s">
        <v>16475</v>
      </c>
      <c r="V1715" s="15" t="s">
        <v>10601</v>
      </c>
      <c r="W1715" s="4"/>
      <c r="X1715" s="4"/>
      <c r="Y1715" s="4"/>
      <c r="Z1715" s="4"/>
      <c r="AB1715" s="25" t="s">
        <v>21118</v>
      </c>
      <c r="AC1715" s="25"/>
      <c r="AD1715" s="25"/>
    </row>
    <row r="1716" spans="1:30" x14ac:dyDescent="0.35">
      <c r="A1716" s="15" t="s">
        <v>4247</v>
      </c>
      <c r="B1716" s="15" t="s">
        <v>7903</v>
      </c>
      <c r="D1716" s="15" t="s">
        <v>4431</v>
      </c>
      <c r="E1716" s="15" t="s">
        <v>4432</v>
      </c>
      <c r="F1716" s="15" t="s">
        <v>4433</v>
      </c>
      <c r="G1716" s="5" t="s">
        <v>908</v>
      </c>
      <c r="H1716" s="5" t="s">
        <v>3</v>
      </c>
      <c r="I1716" s="5" t="s">
        <v>243</v>
      </c>
      <c r="J1716" s="5" t="s">
        <v>2</v>
      </c>
      <c r="K1716" s="5" t="s">
        <v>2</v>
      </c>
      <c r="L1716" s="5" t="s">
        <v>12962</v>
      </c>
      <c r="M1716" s="15" t="s">
        <v>244</v>
      </c>
      <c r="N1716" s="15" t="s">
        <v>908</v>
      </c>
      <c r="O1716" s="15" t="s">
        <v>908</v>
      </c>
      <c r="P1716" s="15" t="s">
        <v>4433</v>
      </c>
      <c r="Q1716" s="15" t="s">
        <v>22807</v>
      </c>
      <c r="R1716" s="15" t="s">
        <v>15425</v>
      </c>
      <c r="S1716" s="15">
        <v>26663063</v>
      </c>
      <c r="T1716" s="15">
        <v>88672483</v>
      </c>
      <c r="U1716" s="15" t="s">
        <v>14907</v>
      </c>
      <c r="V1716" s="15" t="s">
        <v>20132</v>
      </c>
      <c r="W1716" s="4"/>
      <c r="X1716" s="4" t="s">
        <v>41</v>
      </c>
      <c r="Y1716" s="4" t="s">
        <v>1839</v>
      </c>
      <c r="Z1716" s="4"/>
      <c r="AB1716" s="25" t="s">
        <v>21118</v>
      </c>
      <c r="AC1716" s="25"/>
      <c r="AD1716" s="25"/>
    </row>
    <row r="1717" spans="1:30" x14ac:dyDescent="0.35">
      <c r="A1717" s="15" t="s">
        <v>4252</v>
      </c>
      <c r="B1717" s="15" t="s">
        <v>2447</v>
      </c>
      <c r="D1717" s="15" t="s">
        <v>2999</v>
      </c>
      <c r="E1717" s="15" t="s">
        <v>10646</v>
      </c>
      <c r="F1717" s="15" t="s">
        <v>2002</v>
      </c>
      <c r="G1717" s="5" t="s">
        <v>908</v>
      </c>
      <c r="H1717" s="5" t="s">
        <v>3</v>
      </c>
      <c r="I1717" s="5" t="s">
        <v>243</v>
      </c>
      <c r="J1717" s="5" t="s">
        <v>2</v>
      </c>
      <c r="K1717" s="5" t="s">
        <v>2</v>
      </c>
      <c r="L1717" s="5" t="s">
        <v>12962</v>
      </c>
      <c r="M1717" s="15" t="s">
        <v>244</v>
      </c>
      <c r="N1717" s="15" t="s">
        <v>908</v>
      </c>
      <c r="O1717" s="15" t="s">
        <v>908</v>
      </c>
      <c r="P1717" s="15" t="s">
        <v>8706</v>
      </c>
      <c r="Q1717" s="15" t="s">
        <v>22807</v>
      </c>
      <c r="R1717" s="15" t="s">
        <v>19465</v>
      </c>
      <c r="S1717" s="15">
        <v>26660428</v>
      </c>
      <c r="T1717" s="15">
        <v>26660098</v>
      </c>
      <c r="U1717" s="15" t="s">
        <v>18802</v>
      </c>
      <c r="V1717" s="15" t="s">
        <v>10647</v>
      </c>
      <c r="W1717" s="4"/>
      <c r="X1717" s="4"/>
      <c r="Y1717" s="4"/>
      <c r="Z1717" s="4"/>
      <c r="AB1717" s="25"/>
      <c r="AC1717" s="25"/>
      <c r="AD1717" s="25"/>
    </row>
    <row r="1718" spans="1:30" x14ac:dyDescent="0.35">
      <c r="A1718" s="15" t="s">
        <v>10518</v>
      </c>
      <c r="B1718" s="15" t="s">
        <v>4019</v>
      </c>
      <c r="D1718" s="15" t="s">
        <v>567</v>
      </c>
      <c r="E1718" s="15" t="s">
        <v>4434</v>
      </c>
      <c r="F1718" s="15" t="s">
        <v>13397</v>
      </c>
      <c r="G1718" s="5" t="s">
        <v>908</v>
      </c>
      <c r="H1718" s="5" t="s">
        <v>3</v>
      </c>
      <c r="I1718" s="5" t="s">
        <v>243</v>
      </c>
      <c r="J1718" s="5" t="s">
        <v>2</v>
      </c>
      <c r="K1718" s="5" t="s">
        <v>2</v>
      </c>
      <c r="L1718" s="5" t="s">
        <v>12962</v>
      </c>
      <c r="M1718" s="15" t="s">
        <v>244</v>
      </c>
      <c r="N1718" s="15" t="s">
        <v>908</v>
      </c>
      <c r="O1718" s="15" t="s">
        <v>908</v>
      </c>
      <c r="P1718" s="15" t="s">
        <v>6963</v>
      </c>
      <c r="Q1718" s="15" t="s">
        <v>22807</v>
      </c>
      <c r="R1718" s="15" t="s">
        <v>8857</v>
      </c>
      <c r="S1718" s="15">
        <v>26660554</v>
      </c>
      <c r="T1718" s="15"/>
      <c r="U1718" s="15" t="s">
        <v>21400</v>
      </c>
      <c r="V1718" s="15" t="s">
        <v>21401</v>
      </c>
      <c r="W1718" s="4"/>
      <c r="X1718" s="4" t="s">
        <v>41</v>
      </c>
      <c r="Y1718" s="4" t="s">
        <v>1821</v>
      </c>
      <c r="Z1718" s="4"/>
      <c r="AB1718" s="25"/>
      <c r="AC1718" s="25"/>
      <c r="AD1718" s="25"/>
    </row>
    <row r="1719" spans="1:30" x14ac:dyDescent="0.35">
      <c r="A1719" s="15" t="s">
        <v>4024</v>
      </c>
      <c r="B1719" s="15" t="s">
        <v>4023</v>
      </c>
      <c r="D1719" s="15" t="s">
        <v>569</v>
      </c>
      <c r="E1719" s="15" t="s">
        <v>4435</v>
      </c>
      <c r="F1719" s="15" t="s">
        <v>4436</v>
      </c>
      <c r="G1719" s="5" t="s">
        <v>908</v>
      </c>
      <c r="H1719" s="5" t="s">
        <v>3</v>
      </c>
      <c r="I1719" s="5" t="s">
        <v>243</v>
      </c>
      <c r="J1719" s="5" t="s">
        <v>2</v>
      </c>
      <c r="K1719" s="5" t="s">
        <v>5</v>
      </c>
      <c r="L1719" s="5" t="s">
        <v>12965</v>
      </c>
      <c r="M1719" s="15" t="s">
        <v>244</v>
      </c>
      <c r="N1719" s="15" t="s">
        <v>908</v>
      </c>
      <c r="O1719" s="15" t="s">
        <v>22107</v>
      </c>
      <c r="P1719" s="15" t="s">
        <v>4436</v>
      </c>
      <c r="Q1719" s="15" t="s">
        <v>22807</v>
      </c>
      <c r="R1719" s="15" t="s">
        <v>22108</v>
      </c>
      <c r="S1719" s="15">
        <v>26670044</v>
      </c>
      <c r="T1719" s="15"/>
      <c r="U1719" s="15" t="s">
        <v>17831</v>
      </c>
      <c r="V1719" s="15" t="s">
        <v>21402</v>
      </c>
      <c r="W1719" s="4"/>
      <c r="X1719" s="4" t="s">
        <v>41</v>
      </c>
      <c r="Y1719" s="4" t="s">
        <v>1815</v>
      </c>
      <c r="Z1719" s="4" t="s">
        <v>41</v>
      </c>
      <c r="AA1719" s="4" t="s">
        <v>1018</v>
      </c>
      <c r="AB1719" s="25" t="s">
        <v>21118</v>
      </c>
      <c r="AC1719" s="25"/>
      <c r="AD1719" s="25"/>
    </row>
    <row r="1720" spans="1:30" x14ac:dyDescent="0.35">
      <c r="A1720" s="15" t="s">
        <v>4231</v>
      </c>
      <c r="B1720" s="15" t="s">
        <v>4230</v>
      </c>
      <c r="D1720" s="15" t="s">
        <v>836</v>
      </c>
      <c r="E1720" s="15" t="s">
        <v>8851</v>
      </c>
      <c r="F1720" s="15" t="s">
        <v>8958</v>
      </c>
      <c r="G1720" s="5" t="s">
        <v>908</v>
      </c>
      <c r="H1720" s="5" t="s">
        <v>5</v>
      </c>
      <c r="I1720" s="5" t="s">
        <v>243</v>
      </c>
      <c r="J1720" s="5" t="s">
        <v>2</v>
      </c>
      <c r="K1720" s="5" t="s">
        <v>6</v>
      </c>
      <c r="L1720" s="5" t="s">
        <v>12966</v>
      </c>
      <c r="M1720" s="15" t="s">
        <v>244</v>
      </c>
      <c r="N1720" s="15" t="s">
        <v>908</v>
      </c>
      <c r="O1720" s="15" t="s">
        <v>4437</v>
      </c>
      <c r="P1720" s="15" t="s">
        <v>8958</v>
      </c>
      <c r="Q1720" s="15" t="s">
        <v>22807</v>
      </c>
      <c r="R1720" s="15" t="s">
        <v>20134</v>
      </c>
      <c r="S1720" s="15">
        <v>60501644</v>
      </c>
      <c r="T1720" s="15"/>
      <c r="U1720" s="15" t="s">
        <v>17832</v>
      </c>
      <c r="V1720" s="15" t="s">
        <v>23550</v>
      </c>
      <c r="W1720" s="4"/>
      <c r="X1720" s="4" t="s">
        <v>41</v>
      </c>
      <c r="Y1720" s="4" t="s">
        <v>7803</v>
      </c>
      <c r="Z1720" s="4"/>
      <c r="AB1720" s="25"/>
      <c r="AC1720" s="25"/>
      <c r="AD1720" s="25"/>
    </row>
    <row r="1721" spans="1:30" x14ac:dyDescent="0.35">
      <c r="A1721" s="15" t="s">
        <v>8843</v>
      </c>
      <c r="B1721" s="15" t="s">
        <v>4210</v>
      </c>
      <c r="D1721" s="15" t="s">
        <v>813</v>
      </c>
      <c r="E1721" s="15" t="s">
        <v>4438</v>
      </c>
      <c r="F1721" s="15" t="s">
        <v>4439</v>
      </c>
      <c r="G1721" s="5" t="s">
        <v>908</v>
      </c>
      <c r="H1721" s="5" t="s">
        <v>5</v>
      </c>
      <c r="I1721" s="5" t="s">
        <v>243</v>
      </c>
      <c r="J1721" s="5" t="s">
        <v>2</v>
      </c>
      <c r="K1721" s="5" t="s">
        <v>6</v>
      </c>
      <c r="L1721" s="5" t="s">
        <v>12966</v>
      </c>
      <c r="M1721" s="15" t="s">
        <v>244</v>
      </c>
      <c r="N1721" s="15" t="s">
        <v>908</v>
      </c>
      <c r="O1721" s="15" t="s">
        <v>4437</v>
      </c>
      <c r="P1721" s="15" t="s">
        <v>627</v>
      </c>
      <c r="Q1721" s="15" t="s">
        <v>22807</v>
      </c>
      <c r="R1721" s="15" t="s">
        <v>21403</v>
      </c>
      <c r="S1721" s="15">
        <v>26668851</v>
      </c>
      <c r="T1721" s="15">
        <v>85133663</v>
      </c>
      <c r="U1721" s="15" t="s">
        <v>16476</v>
      </c>
      <c r="V1721" s="15" t="s">
        <v>10603</v>
      </c>
      <c r="W1721" s="4"/>
      <c r="X1721" s="4" t="s">
        <v>41</v>
      </c>
      <c r="Y1721" s="4" t="s">
        <v>1803</v>
      </c>
      <c r="Z1721" s="4"/>
      <c r="AB1721" s="25"/>
      <c r="AC1721" s="25"/>
      <c r="AD1721" s="25"/>
    </row>
    <row r="1722" spans="1:30" x14ac:dyDescent="0.35">
      <c r="A1722" s="15" t="s">
        <v>8331</v>
      </c>
      <c r="B1722" s="15" t="s">
        <v>8334</v>
      </c>
      <c r="D1722" s="15" t="s">
        <v>4440</v>
      </c>
      <c r="E1722" s="15" t="s">
        <v>4441</v>
      </c>
      <c r="F1722" s="15" t="s">
        <v>4442</v>
      </c>
      <c r="G1722" s="5" t="s">
        <v>908</v>
      </c>
      <c r="H1722" s="5" t="s">
        <v>5</v>
      </c>
      <c r="I1722" s="5" t="s">
        <v>243</v>
      </c>
      <c r="J1722" s="5" t="s">
        <v>2</v>
      </c>
      <c r="K1722" s="5" t="s">
        <v>3</v>
      </c>
      <c r="L1722" s="5" t="s">
        <v>12963</v>
      </c>
      <c r="M1722" s="15" t="s">
        <v>244</v>
      </c>
      <c r="N1722" s="15" t="s">
        <v>908</v>
      </c>
      <c r="O1722" s="15" t="s">
        <v>4443</v>
      </c>
      <c r="P1722" s="15" t="s">
        <v>4442</v>
      </c>
      <c r="Q1722" s="15" t="s">
        <v>22807</v>
      </c>
      <c r="R1722" s="15" t="s">
        <v>23551</v>
      </c>
      <c r="S1722" s="15">
        <v>64147575</v>
      </c>
      <c r="T1722" s="15"/>
      <c r="U1722" s="15" t="s">
        <v>18803</v>
      </c>
      <c r="V1722" s="15" t="s">
        <v>23552</v>
      </c>
      <c r="W1722" s="4"/>
      <c r="X1722" s="4" t="s">
        <v>41</v>
      </c>
      <c r="Y1722" s="4" t="s">
        <v>4445</v>
      </c>
      <c r="Z1722" s="4"/>
      <c r="AB1722" s="25"/>
      <c r="AC1722" s="25"/>
      <c r="AD1722" s="25"/>
    </row>
    <row r="1723" spans="1:30" x14ac:dyDescent="0.35">
      <c r="A1723" s="15" t="s">
        <v>4263</v>
      </c>
      <c r="B1723" s="15" t="s">
        <v>2553</v>
      </c>
      <c r="D1723" s="15" t="s">
        <v>3314</v>
      </c>
      <c r="E1723" s="15" t="s">
        <v>4446</v>
      </c>
      <c r="F1723" s="15" t="s">
        <v>4437</v>
      </c>
      <c r="G1723" s="5" t="s">
        <v>908</v>
      </c>
      <c r="H1723" s="5" t="s">
        <v>5</v>
      </c>
      <c r="I1723" s="5" t="s">
        <v>243</v>
      </c>
      <c r="J1723" s="5" t="s">
        <v>2</v>
      </c>
      <c r="K1723" s="5" t="s">
        <v>6</v>
      </c>
      <c r="L1723" s="5" t="s">
        <v>12966</v>
      </c>
      <c r="M1723" s="15" t="s">
        <v>244</v>
      </c>
      <c r="N1723" s="15" t="s">
        <v>908</v>
      </c>
      <c r="O1723" s="15" t="s">
        <v>4437</v>
      </c>
      <c r="P1723" s="15" t="s">
        <v>4437</v>
      </c>
      <c r="Q1723" s="15" t="s">
        <v>22807</v>
      </c>
      <c r="R1723" s="15" t="s">
        <v>21405</v>
      </c>
      <c r="S1723" s="15">
        <v>26666959</v>
      </c>
      <c r="T1723" s="15"/>
      <c r="U1723" s="15" t="s">
        <v>17833</v>
      </c>
      <c r="V1723" s="15" t="s">
        <v>23553</v>
      </c>
      <c r="W1723" s="4"/>
      <c r="X1723" s="4" t="s">
        <v>41</v>
      </c>
      <c r="Y1723" s="4" t="s">
        <v>4447</v>
      </c>
      <c r="Z1723" s="4"/>
      <c r="AB1723" s="25" t="s">
        <v>21118</v>
      </c>
      <c r="AC1723" s="25"/>
      <c r="AD1723" s="25"/>
    </row>
    <row r="1724" spans="1:30" x14ac:dyDescent="0.35">
      <c r="A1724" s="15" t="s">
        <v>8844</v>
      </c>
      <c r="B1724" s="15" t="s">
        <v>7669</v>
      </c>
      <c r="D1724" s="15" t="s">
        <v>4174</v>
      </c>
      <c r="E1724" s="15" t="s">
        <v>10658</v>
      </c>
      <c r="F1724" s="15" t="s">
        <v>94</v>
      </c>
      <c r="G1724" s="5" t="s">
        <v>908</v>
      </c>
      <c r="H1724" s="5" t="s">
        <v>5</v>
      </c>
      <c r="I1724" s="5" t="s">
        <v>243</v>
      </c>
      <c r="J1724" s="5" t="s">
        <v>5</v>
      </c>
      <c r="K1724" s="5" t="s">
        <v>4</v>
      </c>
      <c r="L1724" s="5" t="s">
        <v>12985</v>
      </c>
      <c r="M1724" s="15" t="s">
        <v>244</v>
      </c>
      <c r="N1724" s="15" t="s">
        <v>21847</v>
      </c>
      <c r="O1724" s="15" t="s">
        <v>21848</v>
      </c>
      <c r="P1724" s="15" t="s">
        <v>94</v>
      </c>
      <c r="Q1724" s="15" t="s">
        <v>22807</v>
      </c>
      <c r="R1724" s="15" t="s">
        <v>23554</v>
      </c>
      <c r="S1724" s="15">
        <v>22001604</v>
      </c>
      <c r="T1724" s="15">
        <v>83104670</v>
      </c>
      <c r="U1724" s="15" t="s">
        <v>16477</v>
      </c>
      <c r="V1724" s="15" t="s">
        <v>10659</v>
      </c>
      <c r="W1724" s="4"/>
      <c r="X1724" s="4"/>
      <c r="Y1724" s="4"/>
      <c r="Z1724" s="4"/>
      <c r="AB1724" s="25"/>
      <c r="AC1724" s="25"/>
      <c r="AD1724" s="25"/>
    </row>
    <row r="1725" spans="1:30" x14ac:dyDescent="0.35">
      <c r="A1725" s="15" t="s">
        <v>4132</v>
      </c>
      <c r="B1725" s="15" t="s">
        <v>543</v>
      </c>
      <c r="D1725" s="15" t="s">
        <v>3317</v>
      </c>
      <c r="E1725" s="15" t="s">
        <v>12193</v>
      </c>
      <c r="F1725" s="15" t="s">
        <v>79</v>
      </c>
      <c r="G1725" s="5" t="s">
        <v>908</v>
      </c>
      <c r="H1725" s="5" t="s">
        <v>5</v>
      </c>
      <c r="I1725" s="5" t="s">
        <v>243</v>
      </c>
      <c r="J1725" s="5" t="s">
        <v>2</v>
      </c>
      <c r="K1725" s="5" t="s">
        <v>4</v>
      </c>
      <c r="L1725" s="5" t="s">
        <v>12964</v>
      </c>
      <c r="M1725" s="15" t="s">
        <v>244</v>
      </c>
      <c r="N1725" s="15" t="s">
        <v>908</v>
      </c>
      <c r="O1725" s="15" t="s">
        <v>22109</v>
      </c>
      <c r="P1725" s="15" t="s">
        <v>79</v>
      </c>
      <c r="Q1725" s="15" t="s">
        <v>22807</v>
      </c>
      <c r="R1725" s="15" t="s">
        <v>18804</v>
      </c>
      <c r="S1725" s="15">
        <v>25610475</v>
      </c>
      <c r="T1725" s="15">
        <v>83451333</v>
      </c>
      <c r="U1725" s="15" t="s">
        <v>17834</v>
      </c>
      <c r="V1725" s="15" t="s">
        <v>20133</v>
      </c>
      <c r="W1725" s="4"/>
      <c r="X1725" s="4"/>
      <c r="Y1725" s="4"/>
      <c r="Z1725" s="4"/>
      <c r="AB1725" s="25"/>
      <c r="AC1725" s="25"/>
      <c r="AD1725" s="25"/>
    </row>
    <row r="1726" spans="1:30" x14ac:dyDescent="0.35">
      <c r="A1726" s="15" t="s">
        <v>4046</v>
      </c>
      <c r="B1726" s="15" t="s">
        <v>2676</v>
      </c>
      <c r="D1726" s="15" t="s">
        <v>7483</v>
      </c>
      <c r="E1726" s="15" t="s">
        <v>4448</v>
      </c>
      <c r="F1726" s="15" t="s">
        <v>8992</v>
      </c>
      <c r="G1726" s="5" t="s">
        <v>908</v>
      </c>
      <c r="H1726" s="5" t="s">
        <v>5</v>
      </c>
      <c r="I1726" s="5" t="s">
        <v>243</v>
      </c>
      <c r="J1726" s="5" t="s">
        <v>2</v>
      </c>
      <c r="K1726" s="5" t="s">
        <v>4</v>
      </c>
      <c r="L1726" s="5" t="s">
        <v>12964</v>
      </c>
      <c r="M1726" s="15" t="s">
        <v>244</v>
      </c>
      <c r="N1726" s="15" t="s">
        <v>908</v>
      </c>
      <c r="O1726" s="15" t="s">
        <v>22109</v>
      </c>
      <c r="P1726" s="15" t="s">
        <v>2995</v>
      </c>
      <c r="Q1726" s="15" t="s">
        <v>22807</v>
      </c>
      <c r="R1726" s="15" t="s">
        <v>7223</v>
      </c>
      <c r="S1726" s="15">
        <v>26918100</v>
      </c>
      <c r="T1726" s="15"/>
      <c r="U1726" s="15" t="s">
        <v>17835</v>
      </c>
      <c r="V1726" s="15" t="s">
        <v>21406</v>
      </c>
      <c r="W1726" s="4"/>
      <c r="X1726" s="4" t="s">
        <v>41</v>
      </c>
      <c r="Y1726" s="4" t="s">
        <v>3304</v>
      </c>
      <c r="Z1726" s="4"/>
      <c r="AB1726" s="25" t="s">
        <v>21118</v>
      </c>
      <c r="AC1726" s="25"/>
      <c r="AD1726" s="25"/>
    </row>
    <row r="1727" spans="1:30" x14ac:dyDescent="0.35">
      <c r="A1727" s="15" t="s">
        <v>4122</v>
      </c>
      <c r="B1727" s="15" t="s">
        <v>4121</v>
      </c>
      <c r="D1727" s="15" t="s">
        <v>3365</v>
      </c>
      <c r="E1727" s="15" t="s">
        <v>4449</v>
      </c>
      <c r="F1727" s="15" t="s">
        <v>1501</v>
      </c>
      <c r="G1727" s="5" t="s">
        <v>908</v>
      </c>
      <c r="H1727" s="5" t="s">
        <v>5</v>
      </c>
      <c r="I1727" s="5" t="s">
        <v>243</v>
      </c>
      <c r="J1727" s="5" t="s">
        <v>2</v>
      </c>
      <c r="K1727" s="5" t="s">
        <v>3</v>
      </c>
      <c r="L1727" s="5" t="s">
        <v>12963</v>
      </c>
      <c r="M1727" s="15" t="s">
        <v>244</v>
      </c>
      <c r="N1727" s="15" t="s">
        <v>908</v>
      </c>
      <c r="O1727" s="15" t="s">
        <v>4443</v>
      </c>
      <c r="P1727" s="15" t="s">
        <v>1501</v>
      </c>
      <c r="Q1727" s="15" t="s">
        <v>22807</v>
      </c>
      <c r="R1727" s="15" t="s">
        <v>21407</v>
      </c>
      <c r="S1727" s="15">
        <v>47045404</v>
      </c>
      <c r="T1727" s="15"/>
      <c r="U1727" s="15" t="s">
        <v>16478</v>
      </c>
      <c r="V1727" s="15" t="s">
        <v>7158</v>
      </c>
      <c r="W1727" s="4"/>
      <c r="X1727" s="4" t="s">
        <v>41</v>
      </c>
      <c r="Y1727" s="4" t="s">
        <v>4450</v>
      </c>
      <c r="Z1727" s="4"/>
      <c r="AB1727" s="25"/>
      <c r="AC1727" s="25"/>
      <c r="AD1727" s="25"/>
    </row>
    <row r="1728" spans="1:30" x14ac:dyDescent="0.35">
      <c r="A1728" s="15" t="s">
        <v>4083</v>
      </c>
      <c r="B1728" s="15" t="s">
        <v>7361</v>
      </c>
      <c r="D1728" s="15" t="s">
        <v>4451</v>
      </c>
      <c r="E1728" s="15" t="s">
        <v>4452</v>
      </c>
      <c r="F1728" s="15" t="s">
        <v>4453</v>
      </c>
      <c r="G1728" s="5" t="s">
        <v>908</v>
      </c>
      <c r="H1728" s="5" t="s">
        <v>5</v>
      </c>
      <c r="I1728" s="5" t="s">
        <v>243</v>
      </c>
      <c r="J1728" s="5" t="s">
        <v>2</v>
      </c>
      <c r="K1728" s="5" t="s">
        <v>3</v>
      </c>
      <c r="L1728" s="5" t="s">
        <v>12963</v>
      </c>
      <c r="M1728" s="15" t="s">
        <v>244</v>
      </c>
      <c r="N1728" s="15" t="s">
        <v>908</v>
      </c>
      <c r="O1728" s="15" t="s">
        <v>4443</v>
      </c>
      <c r="P1728" s="15" t="s">
        <v>4453</v>
      </c>
      <c r="Q1728" s="15" t="s">
        <v>22807</v>
      </c>
      <c r="R1728" s="15" t="s">
        <v>21408</v>
      </c>
      <c r="S1728" s="15">
        <v>26911920</v>
      </c>
      <c r="T1728" s="15">
        <v>88135040</v>
      </c>
      <c r="U1728" s="15" t="s">
        <v>16480</v>
      </c>
      <c r="V1728" s="15" t="s">
        <v>20135</v>
      </c>
      <c r="W1728" s="4"/>
      <c r="X1728" s="4" t="s">
        <v>41</v>
      </c>
      <c r="Y1728" s="4" t="s">
        <v>2581</v>
      </c>
      <c r="Z1728" s="4"/>
      <c r="AB1728" s="25"/>
      <c r="AC1728" s="25"/>
      <c r="AD1728" s="25"/>
    </row>
    <row r="1729" spans="1:30" x14ac:dyDescent="0.35">
      <c r="A1729" s="15" t="s">
        <v>10526</v>
      </c>
      <c r="B1729" s="15" t="s">
        <v>2721</v>
      </c>
      <c r="D1729" s="15" t="s">
        <v>4454</v>
      </c>
      <c r="E1729" s="15" t="s">
        <v>4455</v>
      </c>
      <c r="F1729" s="15" t="s">
        <v>4443</v>
      </c>
      <c r="G1729" s="5" t="s">
        <v>908</v>
      </c>
      <c r="H1729" s="5" t="s">
        <v>5</v>
      </c>
      <c r="I1729" s="5" t="s">
        <v>243</v>
      </c>
      <c r="J1729" s="5" t="s">
        <v>2</v>
      </c>
      <c r="K1729" s="5" t="s">
        <v>3</v>
      </c>
      <c r="L1729" s="5" t="s">
        <v>12963</v>
      </c>
      <c r="M1729" s="15" t="s">
        <v>244</v>
      </c>
      <c r="N1729" s="15" t="s">
        <v>908</v>
      </c>
      <c r="O1729" s="15" t="s">
        <v>4443</v>
      </c>
      <c r="P1729" s="15" t="s">
        <v>4443</v>
      </c>
      <c r="Q1729" s="15" t="s">
        <v>22807</v>
      </c>
      <c r="R1729" s="15" t="s">
        <v>10608</v>
      </c>
      <c r="S1729" s="15">
        <v>26910525</v>
      </c>
      <c r="T1729" s="15">
        <v>84147474</v>
      </c>
      <c r="U1729" s="15" t="s">
        <v>18805</v>
      </c>
      <c r="V1729" s="15" t="s">
        <v>7057</v>
      </c>
      <c r="W1729" s="4"/>
      <c r="X1729" s="4" t="s">
        <v>41</v>
      </c>
      <c r="Y1729" s="4" t="s">
        <v>1809</v>
      </c>
      <c r="Z1729" s="4"/>
      <c r="AB1729" s="25" t="s">
        <v>21118</v>
      </c>
      <c r="AC1729" s="25"/>
      <c r="AD1729" s="25"/>
    </row>
    <row r="1730" spans="1:30" x14ac:dyDescent="0.35">
      <c r="A1730" s="15" t="s">
        <v>4145</v>
      </c>
      <c r="B1730" s="15" t="s">
        <v>670</v>
      </c>
      <c r="D1730" s="15" t="s">
        <v>4306</v>
      </c>
      <c r="E1730" s="15" t="s">
        <v>4456</v>
      </c>
      <c r="F1730" s="15" t="s">
        <v>4457</v>
      </c>
      <c r="G1730" s="5" t="s">
        <v>908</v>
      </c>
      <c r="H1730" s="5" t="s">
        <v>3</v>
      </c>
      <c r="I1730" s="5" t="s">
        <v>243</v>
      </c>
      <c r="J1730" s="5" t="s">
        <v>2</v>
      </c>
      <c r="K1730" s="5" t="s">
        <v>5</v>
      </c>
      <c r="L1730" s="5" t="s">
        <v>12965</v>
      </c>
      <c r="M1730" s="15" t="s">
        <v>244</v>
      </c>
      <c r="N1730" s="15" t="s">
        <v>908</v>
      </c>
      <c r="O1730" s="15" t="s">
        <v>22107</v>
      </c>
      <c r="P1730" s="15" t="s">
        <v>4457</v>
      </c>
      <c r="Q1730" s="15" t="s">
        <v>22807</v>
      </c>
      <c r="R1730" s="15" t="s">
        <v>10665</v>
      </c>
      <c r="S1730" s="15">
        <v>60723131</v>
      </c>
      <c r="T1730" s="15"/>
      <c r="U1730" s="15" t="s">
        <v>15456</v>
      </c>
      <c r="V1730" s="15" t="s">
        <v>107</v>
      </c>
      <c r="W1730" s="4"/>
      <c r="X1730" s="4" t="s">
        <v>41</v>
      </c>
      <c r="Y1730" s="4" t="s">
        <v>4458</v>
      </c>
      <c r="Z1730" s="4"/>
      <c r="AB1730" s="25"/>
      <c r="AC1730" s="25"/>
      <c r="AD1730" s="25"/>
    </row>
    <row r="1731" spans="1:30" x14ac:dyDescent="0.35">
      <c r="A1731" s="15" t="s">
        <v>4234</v>
      </c>
      <c r="B1731" s="15" t="s">
        <v>7711</v>
      </c>
      <c r="D1731" s="15" t="s">
        <v>4310</v>
      </c>
      <c r="E1731" s="15" t="s">
        <v>4459</v>
      </c>
      <c r="F1731" s="15" t="s">
        <v>4460</v>
      </c>
      <c r="G1731" s="5" t="s">
        <v>908</v>
      </c>
      <c r="H1731" s="5" t="s">
        <v>3</v>
      </c>
      <c r="I1731" s="5" t="s">
        <v>243</v>
      </c>
      <c r="J1731" s="5" t="s">
        <v>2</v>
      </c>
      <c r="K1731" s="5" t="s">
        <v>2</v>
      </c>
      <c r="L1731" s="5" t="s">
        <v>12962</v>
      </c>
      <c r="M1731" s="15" t="s">
        <v>244</v>
      </c>
      <c r="N1731" s="15" t="s">
        <v>908</v>
      </c>
      <c r="O1731" s="15" t="s">
        <v>908</v>
      </c>
      <c r="P1731" s="15" t="s">
        <v>4460</v>
      </c>
      <c r="Q1731" s="15" t="s">
        <v>22807</v>
      </c>
      <c r="R1731" s="15" t="s">
        <v>22110</v>
      </c>
      <c r="S1731" s="15">
        <v>83700993</v>
      </c>
      <c r="T1731" s="15"/>
      <c r="U1731" s="15" t="s">
        <v>17836</v>
      </c>
      <c r="V1731" s="15" t="s">
        <v>23555</v>
      </c>
      <c r="W1731" s="4"/>
      <c r="X1731" s="4" t="s">
        <v>41</v>
      </c>
      <c r="Y1731" s="4" t="s">
        <v>1177</v>
      </c>
      <c r="Z1731" s="4"/>
      <c r="AB1731" s="25"/>
      <c r="AC1731" s="25"/>
      <c r="AD1731" s="25"/>
    </row>
    <row r="1732" spans="1:30" x14ac:dyDescent="0.35">
      <c r="A1732" s="15" t="s">
        <v>4047</v>
      </c>
      <c r="B1732" s="15" t="s">
        <v>2712</v>
      </c>
      <c r="D1732" s="15" t="s">
        <v>7645</v>
      </c>
      <c r="E1732" s="15" t="s">
        <v>4462</v>
      </c>
      <c r="F1732" s="15" t="s">
        <v>3554</v>
      </c>
      <c r="G1732" s="5" t="s">
        <v>908</v>
      </c>
      <c r="H1732" s="5" t="s">
        <v>4</v>
      </c>
      <c r="I1732" s="5" t="s">
        <v>243</v>
      </c>
      <c r="J1732" s="5" t="s">
        <v>5</v>
      </c>
      <c r="K1732" s="5" t="s">
        <v>2</v>
      </c>
      <c r="L1732" s="5" t="s">
        <v>12983</v>
      </c>
      <c r="M1732" s="15" t="s">
        <v>244</v>
      </c>
      <c r="N1732" s="15" t="s">
        <v>21847</v>
      </c>
      <c r="O1732" s="15" t="s">
        <v>21847</v>
      </c>
      <c r="P1732" s="15" t="s">
        <v>3554</v>
      </c>
      <c r="Q1732" s="15" t="s">
        <v>22807</v>
      </c>
      <c r="R1732" s="15" t="s">
        <v>17841</v>
      </c>
      <c r="S1732" s="15">
        <v>62106631</v>
      </c>
      <c r="T1732" s="15"/>
      <c r="U1732" s="15" t="s">
        <v>18806</v>
      </c>
      <c r="V1732" s="15" t="s">
        <v>17837</v>
      </c>
      <c r="W1732" s="4"/>
      <c r="X1732" s="4" t="s">
        <v>41</v>
      </c>
      <c r="Y1732" s="4" t="s">
        <v>4463</v>
      </c>
      <c r="Z1732" s="4"/>
      <c r="AB1732" s="25" t="s">
        <v>21118</v>
      </c>
      <c r="AC1732" s="25"/>
      <c r="AD1732" s="25"/>
    </row>
    <row r="1733" spans="1:30" x14ac:dyDescent="0.35">
      <c r="A1733" s="15" t="s">
        <v>6481</v>
      </c>
      <c r="B1733" s="15" t="s">
        <v>7420</v>
      </c>
      <c r="D1733" s="15" t="s">
        <v>4308</v>
      </c>
      <c r="E1733" s="15" t="s">
        <v>4464</v>
      </c>
      <c r="F1733" s="15" t="s">
        <v>4465</v>
      </c>
      <c r="G1733" s="5" t="s">
        <v>908</v>
      </c>
      <c r="H1733" s="5" t="s">
        <v>4</v>
      </c>
      <c r="I1733" s="5" t="s">
        <v>243</v>
      </c>
      <c r="J1733" s="5" t="s">
        <v>5</v>
      </c>
      <c r="K1733" s="5" t="s">
        <v>4</v>
      </c>
      <c r="L1733" s="5" t="s">
        <v>12985</v>
      </c>
      <c r="M1733" s="15" t="s">
        <v>244</v>
      </c>
      <c r="N1733" s="15" t="s">
        <v>21847</v>
      </c>
      <c r="O1733" s="15" t="s">
        <v>21848</v>
      </c>
      <c r="P1733" s="15" t="s">
        <v>1096</v>
      </c>
      <c r="Q1733" s="15" t="s">
        <v>22807</v>
      </c>
      <c r="R1733" s="15" t="s">
        <v>9996</v>
      </c>
      <c r="S1733" s="15">
        <v>26730247</v>
      </c>
      <c r="T1733" s="15"/>
      <c r="U1733" s="15" t="s">
        <v>14908</v>
      </c>
      <c r="V1733" s="15" t="s">
        <v>21409</v>
      </c>
      <c r="W1733" s="4"/>
      <c r="X1733" s="4" t="s">
        <v>41</v>
      </c>
      <c r="Y1733" s="4" t="s">
        <v>1180</v>
      </c>
      <c r="Z1733" s="4" t="s">
        <v>41</v>
      </c>
      <c r="AA1733" s="4" t="s">
        <v>1377</v>
      </c>
      <c r="AB1733" s="25" t="s">
        <v>21118</v>
      </c>
      <c r="AC1733" s="25"/>
      <c r="AD1733" s="25"/>
    </row>
    <row r="1734" spans="1:30" x14ac:dyDescent="0.35">
      <c r="A1734" s="15" t="s">
        <v>4185</v>
      </c>
      <c r="B1734" s="15" t="s">
        <v>4184</v>
      </c>
      <c r="D1734" s="15" t="s">
        <v>7364</v>
      </c>
      <c r="E1734" s="15" t="s">
        <v>4466</v>
      </c>
      <c r="F1734" s="15" t="s">
        <v>21410</v>
      </c>
      <c r="G1734" s="5" t="s">
        <v>908</v>
      </c>
      <c r="H1734" s="5" t="s">
        <v>4</v>
      </c>
      <c r="I1734" s="5" t="s">
        <v>243</v>
      </c>
      <c r="J1734" s="5" t="s">
        <v>5</v>
      </c>
      <c r="K1734" s="5" t="s">
        <v>3</v>
      </c>
      <c r="L1734" s="5" t="s">
        <v>12984</v>
      </c>
      <c r="M1734" s="15" t="s">
        <v>244</v>
      </c>
      <c r="N1734" s="15" t="s">
        <v>21847</v>
      </c>
      <c r="O1734" s="15" t="s">
        <v>3023</v>
      </c>
      <c r="P1734" s="15" t="s">
        <v>3023</v>
      </c>
      <c r="Q1734" s="15" t="s">
        <v>22807</v>
      </c>
      <c r="R1734" s="15" t="s">
        <v>23556</v>
      </c>
      <c r="S1734" s="15">
        <v>26730119</v>
      </c>
      <c r="T1734" s="15">
        <v>26730284</v>
      </c>
      <c r="U1734" s="15" t="s">
        <v>17838</v>
      </c>
      <c r="V1734" s="15" t="s">
        <v>1064</v>
      </c>
      <c r="W1734" s="4"/>
      <c r="X1734" s="4" t="s">
        <v>41</v>
      </c>
      <c r="Y1734" s="4" t="s">
        <v>1845</v>
      </c>
      <c r="Z1734" s="4"/>
      <c r="AB1734" s="25" t="s">
        <v>21118</v>
      </c>
      <c r="AC1734" s="25"/>
      <c r="AD1734" s="25"/>
    </row>
    <row r="1735" spans="1:30" x14ac:dyDescent="0.35">
      <c r="A1735" s="15" t="s">
        <v>4041</v>
      </c>
      <c r="B1735" s="15" t="s">
        <v>2574</v>
      </c>
      <c r="D1735" s="15" t="s">
        <v>4467</v>
      </c>
      <c r="E1735" s="15" t="s">
        <v>4468</v>
      </c>
      <c r="F1735" s="15" t="s">
        <v>4469</v>
      </c>
      <c r="G1735" s="5" t="s">
        <v>213</v>
      </c>
      <c r="H1735" s="5" t="s">
        <v>6</v>
      </c>
      <c r="I1735" s="5" t="s">
        <v>214</v>
      </c>
      <c r="J1735" s="5" t="s">
        <v>12</v>
      </c>
      <c r="K1735" s="5" t="s">
        <v>2</v>
      </c>
      <c r="L1735" s="5" t="s">
        <v>12957</v>
      </c>
      <c r="M1735" s="15" t="s">
        <v>215</v>
      </c>
      <c r="N1735" s="15" t="s">
        <v>213</v>
      </c>
      <c r="O1735" s="15" t="s">
        <v>3375</v>
      </c>
      <c r="P1735" s="15" t="s">
        <v>4469</v>
      </c>
      <c r="Q1735" s="15" t="s">
        <v>22807</v>
      </c>
      <c r="R1735" s="15" t="s">
        <v>20136</v>
      </c>
      <c r="S1735" s="15">
        <v>24762105</v>
      </c>
      <c r="T1735" s="15">
        <v>72960788</v>
      </c>
      <c r="U1735" s="15" t="s">
        <v>19466</v>
      </c>
      <c r="V1735" s="15" t="s">
        <v>10492</v>
      </c>
      <c r="W1735" s="4"/>
      <c r="X1735" s="4" t="s">
        <v>41</v>
      </c>
      <c r="Y1735" s="4" t="s">
        <v>2681</v>
      </c>
      <c r="Z1735" s="4"/>
      <c r="AB1735" s="25"/>
      <c r="AC1735" s="25"/>
      <c r="AD1735" s="25"/>
    </row>
    <row r="1736" spans="1:30" x14ac:dyDescent="0.35">
      <c r="A1736" s="15" t="s">
        <v>4026</v>
      </c>
      <c r="B1736" s="15" t="s">
        <v>4025</v>
      </c>
      <c r="D1736" s="15" t="s">
        <v>4470</v>
      </c>
      <c r="E1736" s="15" t="s">
        <v>4471</v>
      </c>
      <c r="F1736" s="15" t="s">
        <v>4472</v>
      </c>
      <c r="G1736" s="5" t="s">
        <v>908</v>
      </c>
      <c r="H1736" s="5" t="s">
        <v>4</v>
      </c>
      <c r="I1736" s="5" t="s">
        <v>243</v>
      </c>
      <c r="J1736" s="5" t="s">
        <v>5</v>
      </c>
      <c r="K1736" s="5" t="s">
        <v>2</v>
      </c>
      <c r="L1736" s="5" t="s">
        <v>12983</v>
      </c>
      <c r="M1736" s="15" t="s">
        <v>244</v>
      </c>
      <c r="N1736" s="15" t="s">
        <v>21847</v>
      </c>
      <c r="O1736" s="15" t="s">
        <v>21847</v>
      </c>
      <c r="P1736" s="15" t="s">
        <v>4472</v>
      </c>
      <c r="Q1736" s="15" t="s">
        <v>22807</v>
      </c>
      <c r="R1736" s="15" t="s">
        <v>10644</v>
      </c>
      <c r="S1736" s="15">
        <v>26718028</v>
      </c>
      <c r="T1736" s="15">
        <v>83829782</v>
      </c>
      <c r="U1736" s="15" t="s">
        <v>18807</v>
      </c>
      <c r="V1736" s="15" t="s">
        <v>21411</v>
      </c>
      <c r="W1736" s="4"/>
      <c r="X1736" s="4" t="s">
        <v>41</v>
      </c>
      <c r="Y1736" s="4" t="s">
        <v>2207</v>
      </c>
      <c r="Z1736" s="4"/>
      <c r="AB1736" s="25" t="s">
        <v>21118</v>
      </c>
      <c r="AC1736" s="25"/>
      <c r="AD1736" s="25"/>
    </row>
    <row r="1737" spans="1:30" x14ac:dyDescent="0.35">
      <c r="A1737" s="15" t="s">
        <v>10529</v>
      </c>
      <c r="B1737" s="15" t="s">
        <v>4101</v>
      </c>
      <c r="D1737" s="15" t="s">
        <v>4473</v>
      </c>
      <c r="E1737" s="15" t="s">
        <v>10655</v>
      </c>
      <c r="F1737" s="15" t="s">
        <v>379</v>
      </c>
      <c r="G1737" s="5" t="s">
        <v>908</v>
      </c>
      <c r="H1737" s="5" t="s">
        <v>4</v>
      </c>
      <c r="I1737" s="5" t="s">
        <v>243</v>
      </c>
      <c r="J1737" s="5" t="s">
        <v>5</v>
      </c>
      <c r="K1737" s="5" t="s">
        <v>2</v>
      </c>
      <c r="L1737" s="5" t="s">
        <v>12983</v>
      </c>
      <c r="M1737" s="15" t="s">
        <v>244</v>
      </c>
      <c r="N1737" s="15" t="s">
        <v>21847</v>
      </c>
      <c r="O1737" s="15" t="s">
        <v>21847</v>
      </c>
      <c r="P1737" s="15" t="s">
        <v>379</v>
      </c>
      <c r="Q1737" s="15" t="s">
        <v>22807</v>
      </c>
      <c r="R1737" s="15" t="s">
        <v>23557</v>
      </c>
      <c r="S1737" s="15">
        <v>61856948</v>
      </c>
      <c r="T1737" s="15">
        <v>89965487</v>
      </c>
      <c r="U1737" s="15" t="s">
        <v>16481</v>
      </c>
      <c r="V1737" s="15" t="s">
        <v>23558</v>
      </c>
      <c r="W1737" s="4"/>
      <c r="X1737" s="4" t="s">
        <v>41</v>
      </c>
      <c r="Y1737" s="4" t="s">
        <v>7360</v>
      </c>
      <c r="Z1737" s="4"/>
      <c r="AB1737" s="25"/>
      <c r="AC1737" s="25"/>
      <c r="AD1737" s="25"/>
    </row>
    <row r="1738" spans="1:30" x14ac:dyDescent="0.35">
      <c r="A1738" s="15" t="s">
        <v>4279</v>
      </c>
      <c r="B1738" s="15" t="s">
        <v>2795</v>
      </c>
      <c r="D1738" s="15" t="s">
        <v>4395</v>
      </c>
      <c r="E1738" s="15" t="s">
        <v>4474</v>
      </c>
      <c r="F1738" s="15" t="s">
        <v>13398</v>
      </c>
      <c r="G1738" s="5" t="s">
        <v>908</v>
      </c>
      <c r="H1738" s="5" t="s">
        <v>4</v>
      </c>
      <c r="I1738" s="5" t="s">
        <v>243</v>
      </c>
      <c r="J1738" s="5" t="s">
        <v>5</v>
      </c>
      <c r="K1738" s="5" t="s">
        <v>2</v>
      </c>
      <c r="L1738" s="5" t="s">
        <v>12983</v>
      </c>
      <c r="M1738" s="15" t="s">
        <v>244</v>
      </c>
      <c r="N1738" s="15" t="s">
        <v>21847</v>
      </c>
      <c r="O1738" s="15" t="s">
        <v>21847</v>
      </c>
      <c r="P1738" s="15" t="s">
        <v>4475</v>
      </c>
      <c r="Q1738" s="15" t="s">
        <v>22807</v>
      </c>
      <c r="R1738" s="15" t="s">
        <v>22111</v>
      </c>
      <c r="S1738" s="15">
        <v>26711101</v>
      </c>
      <c r="T1738" s="15"/>
      <c r="U1738" s="15" t="s">
        <v>17839</v>
      </c>
      <c r="V1738" s="15" t="s">
        <v>16482</v>
      </c>
      <c r="W1738" s="4"/>
      <c r="X1738" s="4" t="s">
        <v>41</v>
      </c>
      <c r="Y1738" s="4" t="s">
        <v>1840</v>
      </c>
      <c r="Z1738" s="4"/>
      <c r="AB1738" s="25" t="s">
        <v>21118</v>
      </c>
      <c r="AC1738" s="25"/>
      <c r="AD1738" s="25"/>
    </row>
    <row r="1739" spans="1:30" x14ac:dyDescent="0.35">
      <c r="A1739" s="15" t="s">
        <v>4257</v>
      </c>
      <c r="B1739" s="15" t="s">
        <v>2526</v>
      </c>
      <c r="D1739" s="15" t="s">
        <v>4476</v>
      </c>
      <c r="E1739" s="15" t="s">
        <v>10657</v>
      </c>
      <c r="F1739" s="15" t="s">
        <v>278</v>
      </c>
      <c r="G1739" s="5" t="s">
        <v>908</v>
      </c>
      <c r="H1739" s="5" t="s">
        <v>4</v>
      </c>
      <c r="I1739" s="5" t="s">
        <v>243</v>
      </c>
      <c r="J1739" s="5" t="s">
        <v>5</v>
      </c>
      <c r="K1739" s="5" t="s">
        <v>4</v>
      </c>
      <c r="L1739" s="5" t="s">
        <v>12985</v>
      </c>
      <c r="M1739" s="15" t="s">
        <v>244</v>
      </c>
      <c r="N1739" s="15" t="s">
        <v>21847</v>
      </c>
      <c r="O1739" s="15" t="s">
        <v>21848</v>
      </c>
      <c r="P1739" s="15" t="s">
        <v>278</v>
      </c>
      <c r="Q1739" s="15" t="s">
        <v>22807</v>
      </c>
      <c r="R1739" s="15" t="s">
        <v>18808</v>
      </c>
      <c r="S1739" s="15">
        <v>84372137</v>
      </c>
      <c r="T1739" s="15"/>
      <c r="U1739" s="15" t="s">
        <v>17840</v>
      </c>
      <c r="V1739" s="15" t="s">
        <v>14179</v>
      </c>
      <c r="W1739" s="4"/>
      <c r="X1739" s="4" t="s">
        <v>41</v>
      </c>
      <c r="Y1739" s="4" t="s">
        <v>19097</v>
      </c>
      <c r="Z1739" s="4"/>
      <c r="AB1739" s="25"/>
      <c r="AC1739" s="25"/>
      <c r="AD1739" s="25"/>
    </row>
    <row r="1740" spans="1:30" x14ac:dyDescent="0.35">
      <c r="A1740" s="15" t="s">
        <v>4152</v>
      </c>
      <c r="B1740" s="15" t="s">
        <v>7723</v>
      </c>
      <c r="D1740" s="15" t="s">
        <v>4477</v>
      </c>
      <c r="E1740" s="15" t="s">
        <v>10597</v>
      </c>
      <c r="F1740" s="15" t="s">
        <v>22112</v>
      </c>
      <c r="G1740" s="5" t="s">
        <v>908</v>
      </c>
      <c r="H1740" s="5" t="s">
        <v>4</v>
      </c>
      <c r="I1740" s="5" t="s">
        <v>243</v>
      </c>
      <c r="J1740" s="5" t="s">
        <v>5</v>
      </c>
      <c r="K1740" s="5" t="s">
        <v>2</v>
      </c>
      <c r="L1740" s="5" t="s">
        <v>12983</v>
      </c>
      <c r="M1740" s="15" t="s">
        <v>244</v>
      </c>
      <c r="N1740" s="15" t="s">
        <v>21847</v>
      </c>
      <c r="O1740" s="15" t="s">
        <v>21847</v>
      </c>
      <c r="P1740" s="15" t="s">
        <v>92</v>
      </c>
      <c r="Q1740" s="15" t="s">
        <v>22807</v>
      </c>
      <c r="R1740" s="15" t="s">
        <v>21412</v>
      </c>
      <c r="S1740" s="15">
        <v>26711140</v>
      </c>
      <c r="T1740" s="15">
        <v>89476428</v>
      </c>
      <c r="U1740" s="15" t="s">
        <v>19467</v>
      </c>
      <c r="V1740" s="15" t="s">
        <v>20138</v>
      </c>
      <c r="W1740" s="4"/>
      <c r="X1740" s="4" t="s">
        <v>41</v>
      </c>
      <c r="Y1740" s="4" t="s">
        <v>20139</v>
      </c>
      <c r="Z1740" s="4"/>
      <c r="AB1740" s="25"/>
      <c r="AC1740" s="25"/>
      <c r="AD1740" s="25"/>
    </row>
    <row r="1741" spans="1:30" x14ac:dyDescent="0.35">
      <c r="A1741" s="15" t="s">
        <v>8336</v>
      </c>
      <c r="B1741" s="15" t="s">
        <v>8339</v>
      </c>
      <c r="D1741" s="15" t="s">
        <v>1678</v>
      </c>
      <c r="E1741" s="15" t="s">
        <v>4478</v>
      </c>
      <c r="F1741" s="15" t="s">
        <v>3104</v>
      </c>
      <c r="G1741" s="5" t="s">
        <v>213</v>
      </c>
      <c r="H1741" s="5" t="s">
        <v>4</v>
      </c>
      <c r="I1741" s="5" t="s">
        <v>214</v>
      </c>
      <c r="J1741" s="5" t="s">
        <v>12</v>
      </c>
      <c r="K1741" s="5" t="s">
        <v>2</v>
      </c>
      <c r="L1741" s="5" t="s">
        <v>12957</v>
      </c>
      <c r="M1741" s="15" t="s">
        <v>215</v>
      </c>
      <c r="N1741" s="15" t="s">
        <v>213</v>
      </c>
      <c r="O1741" s="15" t="s">
        <v>3375</v>
      </c>
      <c r="P1741" s="15" t="s">
        <v>3104</v>
      </c>
      <c r="Q1741" s="15" t="s">
        <v>22807</v>
      </c>
      <c r="R1741" s="15" t="s">
        <v>16483</v>
      </c>
      <c r="S1741" s="15">
        <v>72883242</v>
      </c>
      <c r="T1741" s="15"/>
      <c r="U1741" s="15" t="s">
        <v>16484</v>
      </c>
      <c r="V1741" s="15" t="s">
        <v>10491</v>
      </c>
      <c r="W1741" s="4"/>
      <c r="X1741" s="4" t="s">
        <v>41</v>
      </c>
      <c r="Y1741" s="4" t="s">
        <v>1896</v>
      </c>
      <c r="Z1741" s="4"/>
      <c r="AB1741" s="25"/>
      <c r="AC1741" s="25"/>
      <c r="AD1741" s="25"/>
    </row>
    <row r="1742" spans="1:30" x14ac:dyDescent="0.35">
      <c r="A1742" s="15" t="s">
        <v>4085</v>
      </c>
      <c r="B1742" s="15" t="s">
        <v>3812</v>
      </c>
      <c r="D1742" s="15" t="s">
        <v>7742</v>
      </c>
      <c r="E1742" s="15" t="s">
        <v>4479</v>
      </c>
      <c r="F1742" s="15" t="s">
        <v>4480</v>
      </c>
      <c r="G1742" s="5" t="s">
        <v>908</v>
      </c>
      <c r="H1742" s="5" t="s">
        <v>4</v>
      </c>
      <c r="I1742" s="5" t="s">
        <v>243</v>
      </c>
      <c r="J1742" s="5" t="s">
        <v>5</v>
      </c>
      <c r="K1742" s="5" t="s">
        <v>2</v>
      </c>
      <c r="L1742" s="5" t="s">
        <v>12983</v>
      </c>
      <c r="M1742" s="15" t="s">
        <v>244</v>
      </c>
      <c r="N1742" s="15" t="s">
        <v>21847</v>
      </c>
      <c r="O1742" s="15" t="s">
        <v>21847</v>
      </c>
      <c r="P1742" s="15" t="s">
        <v>4480</v>
      </c>
      <c r="Q1742" s="15" t="s">
        <v>22807</v>
      </c>
      <c r="R1742" s="15" t="s">
        <v>19469</v>
      </c>
      <c r="S1742" s="15">
        <v>26711001</v>
      </c>
      <c r="T1742" s="15">
        <v>89516976</v>
      </c>
      <c r="U1742" s="15" t="s">
        <v>16486</v>
      </c>
      <c r="V1742" s="15" t="s">
        <v>10618</v>
      </c>
      <c r="W1742" s="4"/>
      <c r="X1742" s="4" t="s">
        <v>41</v>
      </c>
      <c r="Y1742" s="4" t="s">
        <v>4481</v>
      </c>
      <c r="Z1742" s="4"/>
      <c r="AB1742" s="25"/>
      <c r="AC1742" s="25"/>
      <c r="AD1742" s="25"/>
    </row>
    <row r="1743" spans="1:30" x14ac:dyDescent="0.35">
      <c r="A1743" s="15" t="s">
        <v>4039</v>
      </c>
      <c r="B1743" s="15" t="s">
        <v>2525</v>
      </c>
      <c r="D1743" s="15" t="s">
        <v>1687</v>
      </c>
      <c r="E1743" s="15" t="s">
        <v>10664</v>
      </c>
      <c r="F1743" s="15" t="s">
        <v>2959</v>
      </c>
      <c r="G1743" s="5" t="s">
        <v>908</v>
      </c>
      <c r="H1743" s="5" t="s">
        <v>4</v>
      </c>
      <c r="I1743" s="5" t="s">
        <v>243</v>
      </c>
      <c r="J1743" s="5" t="s">
        <v>5</v>
      </c>
      <c r="K1743" s="5" t="s">
        <v>3</v>
      </c>
      <c r="L1743" s="5" t="s">
        <v>12984</v>
      </c>
      <c r="M1743" s="15" t="s">
        <v>244</v>
      </c>
      <c r="N1743" s="15" t="s">
        <v>21847</v>
      </c>
      <c r="O1743" s="15" t="s">
        <v>3023</v>
      </c>
      <c r="P1743" s="15" t="s">
        <v>2959</v>
      </c>
      <c r="Q1743" s="15" t="s">
        <v>22807</v>
      </c>
      <c r="R1743" s="15" t="s">
        <v>23559</v>
      </c>
      <c r="S1743" s="15">
        <v>22007620</v>
      </c>
      <c r="T1743" s="15">
        <v>86710786</v>
      </c>
      <c r="U1743" s="15" t="s">
        <v>18809</v>
      </c>
      <c r="V1743" s="15" t="s">
        <v>18810</v>
      </c>
      <c r="W1743" s="4"/>
      <c r="X1743" s="4"/>
      <c r="Y1743" s="4"/>
      <c r="Z1743" s="4"/>
      <c r="AB1743" s="25"/>
      <c r="AC1743" s="25"/>
      <c r="AD1743" s="25"/>
    </row>
    <row r="1744" spans="1:30" x14ac:dyDescent="0.35">
      <c r="A1744" s="15" t="s">
        <v>4192</v>
      </c>
      <c r="B1744" s="15" t="s">
        <v>2971</v>
      </c>
      <c r="D1744" s="15" t="s">
        <v>7157</v>
      </c>
      <c r="E1744" s="15" t="s">
        <v>4482</v>
      </c>
      <c r="F1744" s="15" t="s">
        <v>4483</v>
      </c>
      <c r="G1744" s="5" t="s">
        <v>908</v>
      </c>
      <c r="H1744" s="5" t="s">
        <v>4</v>
      </c>
      <c r="I1744" s="5" t="s">
        <v>243</v>
      </c>
      <c r="J1744" s="5" t="s">
        <v>5</v>
      </c>
      <c r="K1744" s="5" t="s">
        <v>2</v>
      </c>
      <c r="L1744" s="5" t="s">
        <v>12983</v>
      </c>
      <c r="M1744" s="15" t="s">
        <v>244</v>
      </c>
      <c r="N1744" s="15" t="s">
        <v>21847</v>
      </c>
      <c r="O1744" s="15" t="s">
        <v>21847</v>
      </c>
      <c r="P1744" s="15" t="s">
        <v>4483</v>
      </c>
      <c r="Q1744" s="15" t="s">
        <v>22807</v>
      </c>
      <c r="R1744" s="15" t="s">
        <v>23560</v>
      </c>
      <c r="S1744" s="15">
        <v>26658598</v>
      </c>
      <c r="T1744" s="15"/>
      <c r="U1744" s="15" t="s">
        <v>19468</v>
      </c>
      <c r="V1744" s="15" t="s">
        <v>10628</v>
      </c>
      <c r="W1744" s="4"/>
      <c r="X1744" s="4" t="s">
        <v>41</v>
      </c>
      <c r="Y1744" s="4" t="s">
        <v>4484</v>
      </c>
      <c r="Z1744" s="4"/>
      <c r="AB1744" s="25" t="s">
        <v>21118</v>
      </c>
      <c r="AC1744" s="25"/>
      <c r="AD1744" s="25"/>
    </row>
    <row r="1745" spans="1:30" x14ac:dyDescent="0.35">
      <c r="A1745" s="15" t="s">
        <v>10532</v>
      </c>
      <c r="B1745" s="15" t="s">
        <v>10533</v>
      </c>
      <c r="D1745" s="15" t="s">
        <v>7824</v>
      </c>
      <c r="E1745" s="15" t="s">
        <v>4485</v>
      </c>
      <c r="F1745" s="15" t="s">
        <v>7825</v>
      </c>
      <c r="G1745" s="5" t="s">
        <v>908</v>
      </c>
      <c r="H1745" s="5" t="s">
        <v>4</v>
      </c>
      <c r="I1745" s="5" t="s">
        <v>243</v>
      </c>
      <c r="J1745" s="5" t="s">
        <v>5</v>
      </c>
      <c r="K1745" s="5" t="s">
        <v>4</v>
      </c>
      <c r="L1745" s="5" t="s">
        <v>12985</v>
      </c>
      <c r="M1745" s="15" t="s">
        <v>244</v>
      </c>
      <c r="N1745" s="15" t="s">
        <v>21847</v>
      </c>
      <c r="O1745" s="15" t="s">
        <v>21848</v>
      </c>
      <c r="P1745" s="15" t="s">
        <v>1597</v>
      </c>
      <c r="Q1745" s="15" t="s">
        <v>22807</v>
      </c>
      <c r="R1745" s="15" t="s">
        <v>17822</v>
      </c>
      <c r="S1745" s="15">
        <v>22006810</v>
      </c>
      <c r="T1745" s="15"/>
      <c r="U1745" s="15" t="s">
        <v>14909</v>
      </c>
      <c r="V1745" s="15" t="s">
        <v>18811</v>
      </c>
      <c r="W1745" s="4"/>
      <c r="X1745" s="4" t="s">
        <v>41</v>
      </c>
      <c r="Y1745" s="4" t="s">
        <v>4486</v>
      </c>
      <c r="Z1745" s="4"/>
      <c r="AB1745" s="25"/>
      <c r="AC1745" s="25"/>
      <c r="AD1745" s="25"/>
    </row>
    <row r="1746" spans="1:30" x14ac:dyDescent="0.35">
      <c r="A1746" s="15" t="s">
        <v>10537</v>
      </c>
      <c r="B1746" s="15" t="s">
        <v>10538</v>
      </c>
      <c r="D1746" s="15" t="s">
        <v>4370</v>
      </c>
      <c r="E1746" s="15" t="s">
        <v>4487</v>
      </c>
      <c r="F1746" s="15" t="s">
        <v>21413</v>
      </c>
      <c r="G1746" s="5" t="s">
        <v>908</v>
      </c>
      <c r="H1746" s="5" t="s">
        <v>4</v>
      </c>
      <c r="I1746" s="5" t="s">
        <v>243</v>
      </c>
      <c r="J1746" s="5" t="s">
        <v>5</v>
      </c>
      <c r="K1746" s="5" t="s">
        <v>2</v>
      </c>
      <c r="L1746" s="5" t="s">
        <v>12983</v>
      </c>
      <c r="M1746" s="15" t="s">
        <v>244</v>
      </c>
      <c r="N1746" s="15" t="s">
        <v>21847</v>
      </c>
      <c r="O1746" s="15" t="s">
        <v>21847</v>
      </c>
      <c r="P1746" s="15" t="s">
        <v>21413</v>
      </c>
      <c r="Q1746" s="15" t="s">
        <v>22807</v>
      </c>
      <c r="R1746" s="15" t="s">
        <v>13399</v>
      </c>
      <c r="S1746" s="15">
        <v>85018001</v>
      </c>
      <c r="T1746" s="15"/>
      <c r="U1746" s="15" t="s">
        <v>18812</v>
      </c>
      <c r="V1746" s="15" t="s">
        <v>3148</v>
      </c>
      <c r="W1746" s="4"/>
      <c r="X1746" s="4" t="s">
        <v>41</v>
      </c>
      <c r="Y1746" s="4" t="s">
        <v>4488</v>
      </c>
      <c r="Z1746" s="4"/>
      <c r="AB1746" s="25" t="s">
        <v>21118</v>
      </c>
      <c r="AC1746" s="25"/>
      <c r="AD1746" s="25"/>
    </row>
    <row r="1747" spans="1:30" x14ac:dyDescent="0.35">
      <c r="A1747" s="15" t="s">
        <v>4167</v>
      </c>
      <c r="B1747" s="15" t="s">
        <v>2792</v>
      </c>
      <c r="D1747" s="15" t="s">
        <v>4415</v>
      </c>
      <c r="E1747" s="15" t="s">
        <v>10652</v>
      </c>
      <c r="F1747" s="15" t="s">
        <v>19249</v>
      </c>
      <c r="G1747" s="5" t="s">
        <v>908</v>
      </c>
      <c r="H1747" s="5" t="s">
        <v>4</v>
      </c>
      <c r="I1747" s="5" t="s">
        <v>243</v>
      </c>
      <c r="J1747" s="5" t="s">
        <v>5</v>
      </c>
      <c r="K1747" s="5" t="s">
        <v>4</v>
      </c>
      <c r="L1747" s="5" t="s">
        <v>12985</v>
      </c>
      <c r="M1747" s="15" t="s">
        <v>244</v>
      </c>
      <c r="N1747" s="15" t="s">
        <v>21847</v>
      </c>
      <c r="O1747" s="15" t="s">
        <v>21848</v>
      </c>
      <c r="P1747" s="15" t="s">
        <v>19249</v>
      </c>
      <c r="Q1747" s="15" t="s">
        <v>22807</v>
      </c>
      <c r="R1747" s="15" t="s">
        <v>18861</v>
      </c>
      <c r="S1747" s="15">
        <v>22006600</v>
      </c>
      <c r="T1747" s="15">
        <v>86795818</v>
      </c>
      <c r="U1747" s="15" t="s">
        <v>21414</v>
      </c>
      <c r="V1747" s="15" t="s">
        <v>19470</v>
      </c>
      <c r="W1747" s="4"/>
      <c r="X1747" s="4" t="s">
        <v>41</v>
      </c>
      <c r="Y1747" s="4" t="s">
        <v>7789</v>
      </c>
      <c r="Z1747" s="4"/>
      <c r="AB1747" s="25"/>
      <c r="AC1747" s="25"/>
      <c r="AD1747" s="25"/>
    </row>
    <row r="1748" spans="1:30" x14ac:dyDescent="0.35">
      <c r="A1748" s="18" t="s">
        <v>4076</v>
      </c>
      <c r="B1748" s="18" t="s">
        <v>1918</v>
      </c>
      <c r="D1748" s="15" t="s">
        <v>4403</v>
      </c>
      <c r="E1748" s="15" t="s">
        <v>4489</v>
      </c>
      <c r="F1748" s="15" t="s">
        <v>4490</v>
      </c>
      <c r="G1748" s="5" t="s">
        <v>908</v>
      </c>
      <c r="H1748" s="5" t="s">
        <v>4</v>
      </c>
      <c r="I1748" s="5" t="s">
        <v>243</v>
      </c>
      <c r="J1748" s="5" t="s">
        <v>5</v>
      </c>
      <c r="K1748" s="5" t="s">
        <v>3</v>
      </c>
      <c r="L1748" s="5" t="s">
        <v>12984</v>
      </c>
      <c r="M1748" s="15" t="s">
        <v>244</v>
      </c>
      <c r="N1748" s="15" t="s">
        <v>21847</v>
      </c>
      <c r="O1748" s="15" t="s">
        <v>3023</v>
      </c>
      <c r="P1748" s="15" t="s">
        <v>4490</v>
      </c>
      <c r="Q1748" s="15" t="s">
        <v>22807</v>
      </c>
      <c r="R1748" s="15" t="s">
        <v>18813</v>
      </c>
      <c r="S1748" s="15">
        <v>26731246</v>
      </c>
      <c r="T1748" s="15">
        <v>62965923</v>
      </c>
      <c r="U1748" s="15" t="s">
        <v>17842</v>
      </c>
      <c r="V1748" s="15" t="s">
        <v>23561</v>
      </c>
      <c r="W1748" s="4"/>
      <c r="X1748" s="4" t="s">
        <v>41</v>
      </c>
      <c r="Y1748" s="4" t="s">
        <v>4491</v>
      </c>
      <c r="Z1748" s="4"/>
      <c r="AB1748" s="25"/>
      <c r="AC1748" s="25"/>
      <c r="AD1748" s="25"/>
    </row>
    <row r="1749" spans="1:30" x14ac:dyDescent="0.35">
      <c r="A1749" s="15" t="s">
        <v>10540</v>
      </c>
      <c r="B1749" s="15" t="s">
        <v>1921</v>
      </c>
      <c r="D1749" s="15" t="s">
        <v>6961</v>
      </c>
      <c r="E1749" s="15" t="s">
        <v>10614</v>
      </c>
      <c r="F1749" s="15" t="s">
        <v>10615</v>
      </c>
      <c r="G1749" s="5" t="s">
        <v>908</v>
      </c>
      <c r="H1749" s="5" t="s">
        <v>4</v>
      </c>
      <c r="I1749" s="5" t="s">
        <v>243</v>
      </c>
      <c r="J1749" s="5" t="s">
        <v>5</v>
      </c>
      <c r="K1749" s="5" t="s">
        <v>2</v>
      </c>
      <c r="L1749" s="5" t="s">
        <v>12983</v>
      </c>
      <c r="M1749" s="15" t="s">
        <v>244</v>
      </c>
      <c r="N1749" s="15" t="s">
        <v>21847</v>
      </c>
      <c r="O1749" s="15" t="s">
        <v>21847</v>
      </c>
      <c r="P1749" s="15" t="s">
        <v>10616</v>
      </c>
      <c r="Q1749" s="15" t="s">
        <v>22807</v>
      </c>
      <c r="R1749" s="15" t="s">
        <v>16479</v>
      </c>
      <c r="S1749" s="15">
        <v>26711140</v>
      </c>
      <c r="T1749" s="15">
        <v>64784068</v>
      </c>
      <c r="U1749" s="15" t="s">
        <v>16487</v>
      </c>
      <c r="V1749" s="15" t="s">
        <v>10617</v>
      </c>
      <c r="W1749" s="4"/>
      <c r="X1749" s="4"/>
      <c r="Y1749" s="4"/>
      <c r="Z1749" s="4"/>
      <c r="AB1749" s="25"/>
      <c r="AC1749" s="25"/>
      <c r="AD1749" s="25"/>
    </row>
    <row r="1750" spans="1:30" x14ac:dyDescent="0.35">
      <c r="A1750" s="15" t="s">
        <v>4070</v>
      </c>
      <c r="B1750" s="15" t="s">
        <v>1851</v>
      </c>
      <c r="D1750" s="15" t="s">
        <v>4341</v>
      </c>
      <c r="E1750" s="15" t="s">
        <v>10609</v>
      </c>
      <c r="F1750" s="15" t="s">
        <v>10610</v>
      </c>
      <c r="G1750" s="5" t="s">
        <v>908</v>
      </c>
      <c r="H1750" s="5" t="s">
        <v>4</v>
      </c>
      <c r="I1750" s="5" t="s">
        <v>243</v>
      </c>
      <c r="J1750" s="5" t="s">
        <v>5</v>
      </c>
      <c r="K1750" s="5" t="s">
        <v>2</v>
      </c>
      <c r="L1750" s="5" t="s">
        <v>12983</v>
      </c>
      <c r="M1750" s="15" t="s">
        <v>244</v>
      </c>
      <c r="N1750" s="15" t="s">
        <v>21847</v>
      </c>
      <c r="O1750" s="15" t="s">
        <v>21847</v>
      </c>
      <c r="P1750" s="15" t="s">
        <v>10611</v>
      </c>
      <c r="Q1750" s="15" t="s">
        <v>22807</v>
      </c>
      <c r="R1750" s="15" t="s">
        <v>10612</v>
      </c>
      <c r="S1750" s="15">
        <v>84632540</v>
      </c>
      <c r="T1750" s="15">
        <v>26711140</v>
      </c>
      <c r="U1750" s="15" t="s">
        <v>19471</v>
      </c>
      <c r="V1750" s="15" t="s">
        <v>10613</v>
      </c>
      <c r="W1750" s="4"/>
      <c r="X1750" s="4" t="s">
        <v>41</v>
      </c>
      <c r="Y1750" s="4" t="s">
        <v>13704</v>
      </c>
      <c r="Z1750" s="4"/>
      <c r="AB1750" s="25"/>
      <c r="AC1750" s="25"/>
      <c r="AD1750" s="25"/>
    </row>
    <row r="1751" spans="1:30" x14ac:dyDescent="0.35">
      <c r="A1751" s="15" t="s">
        <v>4010</v>
      </c>
      <c r="B1751" s="15" t="s">
        <v>4009</v>
      </c>
      <c r="D1751" s="15" t="s">
        <v>4360</v>
      </c>
      <c r="E1751" s="15" t="s">
        <v>10624</v>
      </c>
      <c r="F1751" s="15" t="s">
        <v>10625</v>
      </c>
      <c r="G1751" s="5" t="s">
        <v>908</v>
      </c>
      <c r="H1751" s="5" t="s">
        <v>4</v>
      </c>
      <c r="I1751" s="5" t="s">
        <v>243</v>
      </c>
      <c r="J1751" s="5" t="s">
        <v>5</v>
      </c>
      <c r="K1751" s="5" t="s">
        <v>3</v>
      </c>
      <c r="L1751" s="5" t="s">
        <v>12984</v>
      </c>
      <c r="M1751" s="15" t="s">
        <v>244</v>
      </c>
      <c r="N1751" s="15" t="s">
        <v>21847</v>
      </c>
      <c r="O1751" s="15" t="s">
        <v>3023</v>
      </c>
      <c r="P1751" s="15" t="s">
        <v>10625</v>
      </c>
      <c r="Q1751" s="15" t="s">
        <v>22807</v>
      </c>
      <c r="R1751" s="15" t="s">
        <v>10626</v>
      </c>
      <c r="S1751" s="15">
        <v>87012854</v>
      </c>
      <c r="T1751" s="15"/>
      <c r="U1751" s="15" t="s">
        <v>18814</v>
      </c>
      <c r="V1751" s="15" t="s">
        <v>23562</v>
      </c>
      <c r="W1751" s="4"/>
      <c r="X1751" s="4" t="s">
        <v>41</v>
      </c>
      <c r="Y1751" s="4" t="s">
        <v>7384</v>
      </c>
      <c r="Z1751" s="4"/>
      <c r="AB1751" s="25"/>
      <c r="AC1751" s="25"/>
      <c r="AD1751" s="25"/>
    </row>
    <row r="1752" spans="1:30" x14ac:dyDescent="0.35">
      <c r="A1752" s="15" t="s">
        <v>4021</v>
      </c>
      <c r="B1752" s="15" t="s">
        <v>4020</v>
      </c>
      <c r="D1752" s="15" t="s">
        <v>4492</v>
      </c>
      <c r="E1752" s="15" t="s">
        <v>7159</v>
      </c>
      <c r="F1752" s="15" t="s">
        <v>21415</v>
      </c>
      <c r="G1752" s="5" t="s">
        <v>908</v>
      </c>
      <c r="H1752" s="5" t="s">
        <v>4</v>
      </c>
      <c r="I1752" s="5" t="s">
        <v>243</v>
      </c>
      <c r="J1752" s="5" t="s">
        <v>5</v>
      </c>
      <c r="K1752" s="5" t="s">
        <v>2</v>
      </c>
      <c r="L1752" s="5" t="s">
        <v>12983</v>
      </c>
      <c r="M1752" s="15" t="s">
        <v>244</v>
      </c>
      <c r="N1752" s="15" t="s">
        <v>21847</v>
      </c>
      <c r="O1752" s="15" t="s">
        <v>21847</v>
      </c>
      <c r="P1752" s="15" t="s">
        <v>7160</v>
      </c>
      <c r="Q1752" s="15" t="s">
        <v>22807</v>
      </c>
      <c r="R1752" s="15" t="s">
        <v>20140</v>
      </c>
      <c r="S1752" s="15">
        <v>26711187</v>
      </c>
      <c r="T1752" s="15">
        <v>89976440</v>
      </c>
      <c r="U1752" s="15" t="s">
        <v>16488</v>
      </c>
      <c r="V1752" s="15" t="s">
        <v>10645</v>
      </c>
      <c r="W1752" s="4"/>
      <c r="X1752" s="4" t="s">
        <v>41</v>
      </c>
      <c r="Y1752" s="4" t="s">
        <v>13400</v>
      </c>
      <c r="Z1752" s="4"/>
      <c r="AB1752" s="25" t="s">
        <v>21118</v>
      </c>
      <c r="AC1752" s="25"/>
      <c r="AD1752" s="25"/>
    </row>
    <row r="1753" spans="1:30" x14ac:dyDescent="0.35">
      <c r="A1753" s="15" t="s">
        <v>4239</v>
      </c>
      <c r="B1753" s="15" t="s">
        <v>7538</v>
      </c>
      <c r="D1753" s="15" t="s">
        <v>4450</v>
      </c>
      <c r="E1753" s="15" t="s">
        <v>10648</v>
      </c>
      <c r="F1753" s="15" t="s">
        <v>217</v>
      </c>
      <c r="G1753" s="5" t="s">
        <v>908</v>
      </c>
      <c r="H1753" s="5" t="s">
        <v>4</v>
      </c>
      <c r="I1753" s="5" t="s">
        <v>243</v>
      </c>
      <c r="J1753" s="5" t="s">
        <v>5</v>
      </c>
      <c r="K1753" s="5" t="s">
        <v>4</v>
      </c>
      <c r="L1753" s="5" t="s">
        <v>12985</v>
      </c>
      <c r="M1753" s="15" t="s">
        <v>244</v>
      </c>
      <c r="N1753" s="15" t="s">
        <v>21847</v>
      </c>
      <c r="O1753" s="15" t="s">
        <v>21848</v>
      </c>
      <c r="P1753" s="15" t="s">
        <v>217</v>
      </c>
      <c r="Q1753" s="15" t="s">
        <v>22807</v>
      </c>
      <c r="R1753" s="15" t="s">
        <v>10649</v>
      </c>
      <c r="S1753" s="15">
        <v>26731356</v>
      </c>
      <c r="T1753" s="15">
        <v>88161753</v>
      </c>
      <c r="U1753" s="15" t="s">
        <v>10650</v>
      </c>
      <c r="V1753" s="15" t="s">
        <v>10651</v>
      </c>
      <c r="W1753" s="4"/>
      <c r="X1753" s="4" t="s">
        <v>41</v>
      </c>
      <c r="Y1753" s="4" t="s">
        <v>7421</v>
      </c>
      <c r="Z1753" s="4"/>
      <c r="AB1753" s="25"/>
      <c r="AC1753" s="25"/>
      <c r="AD1753" s="25"/>
    </row>
    <row r="1754" spans="1:30" x14ac:dyDescent="0.35">
      <c r="A1754" s="15" t="s">
        <v>4071</v>
      </c>
      <c r="B1754" s="15" t="s">
        <v>1856</v>
      </c>
      <c r="D1754" s="15" t="s">
        <v>3676</v>
      </c>
      <c r="E1754" s="15" t="s">
        <v>4493</v>
      </c>
      <c r="F1754" s="15" t="s">
        <v>4494</v>
      </c>
      <c r="G1754" s="5" t="s">
        <v>4495</v>
      </c>
      <c r="H1754" s="5" t="s">
        <v>2</v>
      </c>
      <c r="I1754" s="5" t="s">
        <v>243</v>
      </c>
      <c r="J1754" s="5" t="s">
        <v>3</v>
      </c>
      <c r="K1754" s="5" t="s">
        <v>2</v>
      </c>
      <c r="L1754" s="5" t="s">
        <v>12967</v>
      </c>
      <c r="M1754" s="15" t="s">
        <v>244</v>
      </c>
      <c r="N1754" s="15" t="s">
        <v>4495</v>
      </c>
      <c r="O1754" s="15" t="s">
        <v>4495</v>
      </c>
      <c r="P1754" s="15" t="s">
        <v>4496</v>
      </c>
      <c r="Q1754" s="15" t="s">
        <v>22807</v>
      </c>
      <c r="R1754" s="15" t="s">
        <v>23563</v>
      </c>
      <c r="S1754" s="15">
        <v>26867655</v>
      </c>
      <c r="T1754" s="15"/>
      <c r="U1754" s="15" t="s">
        <v>21417</v>
      </c>
      <c r="V1754" s="15" t="s">
        <v>10762</v>
      </c>
      <c r="W1754" s="4"/>
      <c r="X1754" s="4" t="s">
        <v>41</v>
      </c>
      <c r="Y1754" s="4" t="s">
        <v>4497</v>
      </c>
      <c r="Z1754" s="4"/>
      <c r="AB1754" s="25"/>
      <c r="AC1754" s="25"/>
      <c r="AD1754" s="25"/>
    </row>
    <row r="1755" spans="1:30" x14ac:dyDescent="0.35">
      <c r="A1755" s="15" t="s">
        <v>4268</v>
      </c>
      <c r="B1755" s="15" t="s">
        <v>2718</v>
      </c>
      <c r="D1755" s="15" t="s">
        <v>4498</v>
      </c>
      <c r="E1755" s="15" t="s">
        <v>4499</v>
      </c>
      <c r="F1755" s="15" t="s">
        <v>4500</v>
      </c>
      <c r="G1755" s="5" t="s">
        <v>4495</v>
      </c>
      <c r="H1755" s="5" t="s">
        <v>2</v>
      </c>
      <c r="I1755" s="5" t="s">
        <v>243</v>
      </c>
      <c r="J1755" s="5" t="s">
        <v>3</v>
      </c>
      <c r="K1755" s="5" t="s">
        <v>2</v>
      </c>
      <c r="L1755" s="5" t="s">
        <v>12967</v>
      </c>
      <c r="M1755" s="15" t="s">
        <v>244</v>
      </c>
      <c r="N1755" s="15" t="s">
        <v>4495</v>
      </c>
      <c r="O1755" s="15" t="s">
        <v>4495</v>
      </c>
      <c r="P1755" s="15" t="s">
        <v>4501</v>
      </c>
      <c r="Q1755" s="15" t="s">
        <v>22807</v>
      </c>
      <c r="R1755" s="15" t="s">
        <v>21418</v>
      </c>
      <c r="S1755" s="15">
        <v>26853327</v>
      </c>
      <c r="T1755" s="15"/>
      <c r="U1755" s="15" t="s">
        <v>14910</v>
      </c>
      <c r="V1755" s="15" t="s">
        <v>10776</v>
      </c>
      <c r="W1755" s="4"/>
      <c r="X1755" s="4" t="s">
        <v>41</v>
      </c>
      <c r="Y1755" s="4" t="s">
        <v>2874</v>
      </c>
      <c r="Z1755" s="4"/>
      <c r="AB1755" s="25"/>
      <c r="AC1755" s="25"/>
      <c r="AD1755" s="25"/>
    </row>
    <row r="1756" spans="1:30" x14ac:dyDescent="0.35">
      <c r="A1756" s="15" t="s">
        <v>4266</v>
      </c>
      <c r="B1756" s="15" t="s">
        <v>4265</v>
      </c>
      <c r="D1756" s="15" t="s">
        <v>3681</v>
      </c>
      <c r="E1756" s="15" t="s">
        <v>4502</v>
      </c>
      <c r="F1756" s="15" t="s">
        <v>4503</v>
      </c>
      <c r="G1756" s="5" t="s">
        <v>4495</v>
      </c>
      <c r="H1756" s="5" t="s">
        <v>2</v>
      </c>
      <c r="I1756" s="5" t="s">
        <v>243</v>
      </c>
      <c r="J1756" s="5" t="s">
        <v>3</v>
      </c>
      <c r="K1756" s="5" t="s">
        <v>2</v>
      </c>
      <c r="L1756" s="5" t="s">
        <v>12967</v>
      </c>
      <c r="M1756" s="15" t="s">
        <v>244</v>
      </c>
      <c r="N1756" s="15" t="s">
        <v>4495</v>
      </c>
      <c r="O1756" s="15" t="s">
        <v>4495</v>
      </c>
      <c r="P1756" s="15" t="s">
        <v>4504</v>
      </c>
      <c r="Q1756" s="15" t="s">
        <v>22807</v>
      </c>
      <c r="R1756" s="15" t="s">
        <v>17843</v>
      </c>
      <c r="S1756" s="15">
        <v>22006503</v>
      </c>
      <c r="T1756" s="15"/>
      <c r="U1756" s="15" t="s">
        <v>17844</v>
      </c>
      <c r="V1756" s="15" t="s">
        <v>22113</v>
      </c>
      <c r="W1756" s="4"/>
      <c r="X1756" s="4" t="s">
        <v>41</v>
      </c>
      <c r="Y1756" s="4" t="s">
        <v>2415</v>
      </c>
      <c r="Z1756" s="4"/>
      <c r="AB1756" s="25"/>
      <c r="AC1756" s="25"/>
      <c r="AD1756" s="25"/>
    </row>
    <row r="1757" spans="1:30" x14ac:dyDescent="0.35">
      <c r="A1757" s="15" t="s">
        <v>4109</v>
      </c>
      <c r="B1757" s="15" t="s">
        <v>2564</v>
      </c>
      <c r="D1757" s="15" t="s">
        <v>4505</v>
      </c>
      <c r="E1757" s="15" t="s">
        <v>4506</v>
      </c>
      <c r="F1757" s="15" t="s">
        <v>13404</v>
      </c>
      <c r="G1757" s="5" t="s">
        <v>4495</v>
      </c>
      <c r="H1757" s="5" t="s">
        <v>2</v>
      </c>
      <c r="I1757" s="5" t="s">
        <v>243</v>
      </c>
      <c r="J1757" s="5" t="s">
        <v>3</v>
      </c>
      <c r="K1757" s="5" t="s">
        <v>2</v>
      </c>
      <c r="L1757" s="5" t="s">
        <v>12967</v>
      </c>
      <c r="M1757" s="15" t="s">
        <v>244</v>
      </c>
      <c r="N1757" s="15" t="s">
        <v>4495</v>
      </c>
      <c r="O1757" s="15" t="s">
        <v>4495</v>
      </c>
      <c r="P1757" s="15" t="s">
        <v>4507</v>
      </c>
      <c r="Q1757" s="15" t="s">
        <v>22807</v>
      </c>
      <c r="R1757" s="15" t="s">
        <v>23564</v>
      </c>
      <c r="S1757" s="15"/>
      <c r="T1757" s="15"/>
      <c r="U1757" s="15" t="s">
        <v>21419</v>
      </c>
      <c r="V1757" s="15" t="s">
        <v>10813</v>
      </c>
      <c r="W1757" s="4"/>
      <c r="X1757" s="4" t="s">
        <v>41</v>
      </c>
      <c r="Y1757" s="4" t="s">
        <v>4508</v>
      </c>
      <c r="Z1757" s="4"/>
      <c r="AB1757" s="25"/>
      <c r="AC1757" s="25"/>
      <c r="AD1757" s="25"/>
    </row>
    <row r="1758" spans="1:30" x14ac:dyDescent="0.35">
      <c r="A1758" s="15" t="s">
        <v>4204</v>
      </c>
      <c r="B1758" s="15" t="s">
        <v>1870</v>
      </c>
      <c r="D1758" s="15" t="s">
        <v>3690</v>
      </c>
      <c r="E1758" s="15" t="s">
        <v>4510</v>
      </c>
      <c r="F1758" s="15" t="s">
        <v>4511</v>
      </c>
      <c r="G1758" s="5" t="s">
        <v>4495</v>
      </c>
      <c r="H1758" s="5" t="s">
        <v>2</v>
      </c>
      <c r="I1758" s="5" t="s">
        <v>243</v>
      </c>
      <c r="J1758" s="5" t="s">
        <v>3</v>
      </c>
      <c r="K1758" s="5" t="s">
        <v>2</v>
      </c>
      <c r="L1758" s="5" t="s">
        <v>12967</v>
      </c>
      <c r="M1758" s="15" t="s">
        <v>244</v>
      </c>
      <c r="N1758" s="15" t="s">
        <v>4495</v>
      </c>
      <c r="O1758" s="15" t="s">
        <v>4495</v>
      </c>
      <c r="P1758" s="15" t="s">
        <v>3600</v>
      </c>
      <c r="Q1758" s="15" t="s">
        <v>22807</v>
      </c>
      <c r="R1758" s="15" t="s">
        <v>4512</v>
      </c>
      <c r="S1758" s="15">
        <v>26867979</v>
      </c>
      <c r="T1758" s="15">
        <v>26854457</v>
      </c>
      <c r="U1758" s="15" t="s">
        <v>21420</v>
      </c>
      <c r="V1758" s="15" t="s">
        <v>10826</v>
      </c>
      <c r="W1758" s="4"/>
      <c r="X1758" s="4" t="s">
        <v>41</v>
      </c>
      <c r="Y1758" s="4" t="s">
        <v>4513</v>
      </c>
      <c r="Z1758" s="4"/>
      <c r="AB1758" s="25"/>
      <c r="AC1758" s="25"/>
      <c r="AD1758" s="25"/>
    </row>
    <row r="1759" spans="1:30" x14ac:dyDescent="0.35">
      <c r="A1759" s="15" t="s">
        <v>4064</v>
      </c>
      <c r="B1759" s="15" t="s">
        <v>1554</v>
      </c>
      <c r="D1759" s="15" t="s">
        <v>4514</v>
      </c>
      <c r="E1759" s="15" t="s">
        <v>4515</v>
      </c>
      <c r="F1759" s="15" t="s">
        <v>948</v>
      </c>
      <c r="G1759" s="5" t="s">
        <v>4495</v>
      </c>
      <c r="H1759" s="5" t="s">
        <v>2</v>
      </c>
      <c r="I1759" s="5" t="s">
        <v>243</v>
      </c>
      <c r="J1759" s="5" t="s">
        <v>3</v>
      </c>
      <c r="K1759" s="5" t="s">
        <v>2</v>
      </c>
      <c r="L1759" s="5" t="s">
        <v>12967</v>
      </c>
      <c r="M1759" s="15" t="s">
        <v>244</v>
      </c>
      <c r="N1759" s="15" t="s">
        <v>4495</v>
      </c>
      <c r="O1759" s="15" t="s">
        <v>4495</v>
      </c>
      <c r="P1759" s="15" t="s">
        <v>948</v>
      </c>
      <c r="Q1759" s="15" t="s">
        <v>22807</v>
      </c>
      <c r="R1759" s="15" t="s">
        <v>17928</v>
      </c>
      <c r="S1759" s="15">
        <v>26866214</v>
      </c>
      <c r="T1759" s="15"/>
      <c r="U1759" s="15" t="s">
        <v>14911</v>
      </c>
      <c r="V1759" s="15" t="s">
        <v>537</v>
      </c>
      <c r="W1759" s="4"/>
      <c r="X1759" s="4" t="s">
        <v>41</v>
      </c>
      <c r="Y1759" s="4" t="s">
        <v>1858</v>
      </c>
      <c r="Z1759" s="4"/>
      <c r="AB1759" s="25"/>
      <c r="AC1759" s="25"/>
      <c r="AD1759" s="25"/>
    </row>
    <row r="1760" spans="1:30" x14ac:dyDescent="0.35">
      <c r="A1760" s="15" t="s">
        <v>10545</v>
      </c>
      <c r="B1760" s="15" t="s">
        <v>2372</v>
      </c>
      <c r="D1760" s="15" t="s">
        <v>4516</v>
      </c>
      <c r="E1760" s="15" t="s">
        <v>4517</v>
      </c>
      <c r="F1760" s="15" t="s">
        <v>4518</v>
      </c>
      <c r="G1760" s="5" t="s">
        <v>4495</v>
      </c>
      <c r="H1760" s="5" t="s">
        <v>2</v>
      </c>
      <c r="I1760" s="5" t="s">
        <v>243</v>
      </c>
      <c r="J1760" s="5" t="s">
        <v>3</v>
      </c>
      <c r="K1760" s="5" t="s">
        <v>2</v>
      </c>
      <c r="L1760" s="5" t="s">
        <v>12967</v>
      </c>
      <c r="M1760" s="15" t="s">
        <v>244</v>
      </c>
      <c r="N1760" s="15" t="s">
        <v>4495</v>
      </c>
      <c r="O1760" s="15" t="s">
        <v>4495</v>
      </c>
      <c r="P1760" s="15" t="s">
        <v>371</v>
      </c>
      <c r="Q1760" s="15" t="s">
        <v>22807</v>
      </c>
      <c r="R1760" s="15" t="s">
        <v>22114</v>
      </c>
      <c r="S1760" s="15">
        <v>26864933</v>
      </c>
      <c r="T1760" s="15"/>
      <c r="U1760" s="15" t="s">
        <v>17846</v>
      </c>
      <c r="V1760" s="15" t="s">
        <v>10878</v>
      </c>
      <c r="W1760" s="4"/>
      <c r="X1760" s="4" t="s">
        <v>41</v>
      </c>
      <c r="Y1760" s="4" t="s">
        <v>1862</v>
      </c>
      <c r="Z1760" s="4"/>
      <c r="AB1760" s="25"/>
      <c r="AC1760" s="25"/>
      <c r="AD1760" s="25"/>
    </row>
    <row r="1761" spans="1:30" x14ac:dyDescent="0.35">
      <c r="A1761" s="15" t="s">
        <v>10548</v>
      </c>
      <c r="B1761" s="15" t="s">
        <v>10549</v>
      </c>
      <c r="D1761" s="15" t="s">
        <v>561</v>
      </c>
      <c r="E1761" s="15" t="s">
        <v>4519</v>
      </c>
      <c r="F1761" s="15" t="s">
        <v>4520</v>
      </c>
      <c r="G1761" s="5" t="s">
        <v>4495</v>
      </c>
      <c r="H1761" s="5" t="s">
        <v>2</v>
      </c>
      <c r="I1761" s="5" t="s">
        <v>243</v>
      </c>
      <c r="J1761" s="5" t="s">
        <v>3</v>
      </c>
      <c r="K1761" s="5" t="s">
        <v>2</v>
      </c>
      <c r="L1761" s="5" t="s">
        <v>12967</v>
      </c>
      <c r="M1761" s="15" t="s">
        <v>244</v>
      </c>
      <c r="N1761" s="15" t="s">
        <v>4495</v>
      </c>
      <c r="O1761" s="15" t="s">
        <v>4495</v>
      </c>
      <c r="P1761" s="15" t="s">
        <v>4521</v>
      </c>
      <c r="Q1761" s="15" t="s">
        <v>22807</v>
      </c>
      <c r="R1761" s="15" t="s">
        <v>4696</v>
      </c>
      <c r="S1761" s="15">
        <v>26855329</v>
      </c>
      <c r="T1761" s="15"/>
      <c r="U1761" s="15" t="s">
        <v>16489</v>
      </c>
      <c r="V1761" s="15" t="s">
        <v>10763</v>
      </c>
      <c r="W1761" s="4"/>
      <c r="X1761" s="4" t="s">
        <v>41</v>
      </c>
      <c r="Y1761" s="4" t="s">
        <v>1853</v>
      </c>
      <c r="Z1761" s="4" t="s">
        <v>41</v>
      </c>
      <c r="AA1761" s="4" t="s">
        <v>444</v>
      </c>
      <c r="AB1761" s="25"/>
      <c r="AC1761" s="25"/>
      <c r="AD1761" s="25"/>
    </row>
    <row r="1762" spans="1:30" x14ac:dyDescent="0.35">
      <c r="A1762" s="15" t="s">
        <v>10550</v>
      </c>
      <c r="B1762" s="15" t="s">
        <v>4211</v>
      </c>
      <c r="D1762" s="15" t="s">
        <v>8766</v>
      </c>
      <c r="E1762" s="15" t="s">
        <v>10711</v>
      </c>
      <c r="F1762" s="15" t="s">
        <v>10712</v>
      </c>
      <c r="G1762" s="5" t="s">
        <v>4495</v>
      </c>
      <c r="H1762" s="5" t="s">
        <v>2</v>
      </c>
      <c r="I1762" s="5" t="s">
        <v>243</v>
      </c>
      <c r="J1762" s="5" t="s">
        <v>3</v>
      </c>
      <c r="K1762" s="5" t="s">
        <v>2</v>
      </c>
      <c r="L1762" s="5" t="s">
        <v>12967</v>
      </c>
      <c r="M1762" s="15" t="s">
        <v>244</v>
      </c>
      <c r="N1762" s="15" t="s">
        <v>4495</v>
      </c>
      <c r="O1762" s="15" t="s">
        <v>4495</v>
      </c>
      <c r="P1762" s="15" t="s">
        <v>10712</v>
      </c>
      <c r="Q1762" s="15" t="s">
        <v>22807</v>
      </c>
      <c r="R1762" s="15" t="s">
        <v>22115</v>
      </c>
      <c r="S1762" s="15">
        <v>88704034</v>
      </c>
      <c r="T1762" s="15">
        <v>25140505</v>
      </c>
      <c r="U1762" s="15" t="s">
        <v>21421</v>
      </c>
      <c r="V1762" s="15" t="s">
        <v>22116</v>
      </c>
      <c r="W1762" s="4"/>
      <c r="X1762" s="4"/>
      <c r="Y1762" s="4"/>
      <c r="Z1762" s="4"/>
      <c r="AB1762" s="25"/>
      <c r="AC1762" s="25"/>
      <c r="AD1762" s="25"/>
    </row>
    <row r="1763" spans="1:30" x14ac:dyDescent="0.35">
      <c r="A1763" s="15" t="s">
        <v>10555</v>
      </c>
      <c r="B1763" s="15" t="s">
        <v>10556</v>
      </c>
      <c r="D1763" s="15" t="s">
        <v>4522</v>
      </c>
      <c r="E1763" s="15" t="s">
        <v>8366</v>
      </c>
      <c r="F1763" s="15" t="s">
        <v>10737</v>
      </c>
      <c r="G1763" s="5" t="s">
        <v>4495</v>
      </c>
      <c r="H1763" s="5" t="s">
        <v>2</v>
      </c>
      <c r="I1763" s="5" t="s">
        <v>243</v>
      </c>
      <c r="J1763" s="5" t="s">
        <v>3</v>
      </c>
      <c r="K1763" s="5" t="s">
        <v>2</v>
      </c>
      <c r="L1763" s="5" t="s">
        <v>12967</v>
      </c>
      <c r="M1763" s="15" t="s">
        <v>244</v>
      </c>
      <c r="N1763" s="15" t="s">
        <v>4495</v>
      </c>
      <c r="O1763" s="15" t="s">
        <v>4495</v>
      </c>
      <c r="P1763" s="15" t="s">
        <v>3261</v>
      </c>
      <c r="Q1763" s="15" t="s">
        <v>22807</v>
      </c>
      <c r="R1763" s="15" t="s">
        <v>23565</v>
      </c>
      <c r="S1763" s="15">
        <v>85344578</v>
      </c>
      <c r="T1763" s="15"/>
      <c r="U1763" s="15" t="s">
        <v>22117</v>
      </c>
      <c r="V1763" s="15" t="s">
        <v>10738</v>
      </c>
      <c r="W1763" s="4"/>
      <c r="X1763" s="4"/>
      <c r="Y1763" s="4"/>
      <c r="Z1763" s="4"/>
      <c r="AB1763" s="25"/>
      <c r="AC1763" s="25"/>
      <c r="AD1763" s="25"/>
    </row>
    <row r="1764" spans="1:30" x14ac:dyDescent="0.35">
      <c r="A1764" s="15" t="s">
        <v>4103</v>
      </c>
      <c r="B1764" s="15" t="s">
        <v>4102</v>
      </c>
      <c r="D1764" s="15" t="s">
        <v>10744</v>
      </c>
      <c r="E1764" s="15" t="s">
        <v>10743</v>
      </c>
      <c r="F1764" s="15" t="s">
        <v>10745</v>
      </c>
      <c r="G1764" s="5" t="s">
        <v>4495</v>
      </c>
      <c r="H1764" s="5" t="s">
        <v>2</v>
      </c>
      <c r="I1764" s="5" t="s">
        <v>243</v>
      </c>
      <c r="J1764" s="5" t="s">
        <v>3</v>
      </c>
      <c r="K1764" s="5" t="s">
        <v>2</v>
      </c>
      <c r="L1764" s="5" t="s">
        <v>12967</v>
      </c>
      <c r="M1764" s="15" t="s">
        <v>244</v>
      </c>
      <c r="N1764" s="15" t="s">
        <v>4495</v>
      </c>
      <c r="O1764" s="15" t="s">
        <v>4495</v>
      </c>
      <c r="P1764" s="15" t="s">
        <v>10745</v>
      </c>
      <c r="Q1764" s="15" t="s">
        <v>22807</v>
      </c>
      <c r="R1764" s="15" t="s">
        <v>20141</v>
      </c>
      <c r="S1764" s="15">
        <v>25140507</v>
      </c>
      <c r="T1764" s="15"/>
      <c r="U1764" s="15" t="s">
        <v>16490</v>
      </c>
      <c r="V1764" s="15" t="s">
        <v>10746</v>
      </c>
      <c r="W1764" s="4"/>
      <c r="X1764" s="4"/>
      <c r="Y1764" s="4"/>
      <c r="Z1764" s="4"/>
      <c r="AB1764" s="25"/>
      <c r="AC1764" s="25"/>
      <c r="AD1764" s="25"/>
    </row>
    <row r="1765" spans="1:30" x14ac:dyDescent="0.35">
      <c r="A1765" s="15" t="s">
        <v>10560</v>
      </c>
      <c r="B1765" s="15" t="s">
        <v>4215</v>
      </c>
      <c r="D1765" s="15" t="s">
        <v>3738</v>
      </c>
      <c r="E1765" s="15" t="s">
        <v>4523</v>
      </c>
      <c r="F1765" s="15" t="s">
        <v>4524</v>
      </c>
      <c r="G1765" s="5" t="s">
        <v>4495</v>
      </c>
      <c r="H1765" s="5" t="s">
        <v>2</v>
      </c>
      <c r="I1765" s="5" t="s">
        <v>243</v>
      </c>
      <c r="J1765" s="5" t="s">
        <v>3</v>
      </c>
      <c r="K1765" s="5" t="s">
        <v>2</v>
      </c>
      <c r="L1765" s="5" t="s">
        <v>12967</v>
      </c>
      <c r="M1765" s="15" t="s">
        <v>244</v>
      </c>
      <c r="N1765" s="15" t="s">
        <v>4495</v>
      </c>
      <c r="O1765" s="15" t="s">
        <v>4495</v>
      </c>
      <c r="P1765" s="15" t="s">
        <v>4524</v>
      </c>
      <c r="Q1765" s="15" t="s">
        <v>22807</v>
      </c>
      <c r="R1765" s="15" t="s">
        <v>22118</v>
      </c>
      <c r="S1765" s="15">
        <v>63033050</v>
      </c>
      <c r="T1765" s="15"/>
      <c r="U1765" s="15" t="s">
        <v>14912</v>
      </c>
      <c r="V1765" s="15" t="s">
        <v>2077</v>
      </c>
      <c r="W1765" s="4"/>
      <c r="X1765" s="4" t="s">
        <v>41</v>
      </c>
      <c r="Y1765" s="4" t="s">
        <v>4525</v>
      </c>
      <c r="Z1765" s="4"/>
      <c r="AB1765" s="25"/>
      <c r="AC1765" s="25"/>
      <c r="AD1765" s="25"/>
    </row>
    <row r="1766" spans="1:30" x14ac:dyDescent="0.35">
      <c r="A1766" s="15" t="s">
        <v>4054</v>
      </c>
      <c r="B1766" s="15" t="s">
        <v>1385</v>
      </c>
      <c r="D1766" s="15" t="s">
        <v>4203</v>
      </c>
      <c r="E1766" s="15" t="s">
        <v>10783</v>
      </c>
      <c r="F1766" s="15" t="s">
        <v>3837</v>
      </c>
      <c r="G1766" s="5" t="s">
        <v>4495</v>
      </c>
      <c r="H1766" s="5" t="s">
        <v>2</v>
      </c>
      <c r="I1766" s="5" t="s">
        <v>243</v>
      </c>
      <c r="J1766" s="5" t="s">
        <v>3</v>
      </c>
      <c r="K1766" s="5" t="s">
        <v>2</v>
      </c>
      <c r="L1766" s="5" t="s">
        <v>12967</v>
      </c>
      <c r="M1766" s="15" t="s">
        <v>244</v>
      </c>
      <c r="N1766" s="15" t="s">
        <v>4495</v>
      </c>
      <c r="O1766" s="15" t="s">
        <v>4495</v>
      </c>
      <c r="P1766" s="15" t="s">
        <v>3837</v>
      </c>
      <c r="Q1766" s="15" t="s">
        <v>22807</v>
      </c>
      <c r="R1766" s="15" t="s">
        <v>16491</v>
      </c>
      <c r="S1766" s="15">
        <v>83274832</v>
      </c>
      <c r="T1766" s="15"/>
      <c r="U1766" s="15" t="s">
        <v>16492</v>
      </c>
      <c r="V1766" s="15" t="s">
        <v>10290</v>
      </c>
      <c r="W1766" s="4"/>
      <c r="X1766" s="4"/>
      <c r="Y1766" s="4"/>
      <c r="Z1766" s="4"/>
      <c r="AB1766" s="25"/>
      <c r="AC1766" s="25"/>
      <c r="AD1766" s="25"/>
    </row>
    <row r="1767" spans="1:30" x14ac:dyDescent="0.35">
      <c r="A1767" s="15" t="s">
        <v>4057</v>
      </c>
      <c r="B1767" s="15" t="s">
        <v>1464</v>
      </c>
      <c r="D1767" s="15" t="s">
        <v>7635</v>
      </c>
      <c r="E1767" s="15" t="s">
        <v>4526</v>
      </c>
      <c r="F1767" s="15" t="s">
        <v>4073</v>
      </c>
      <c r="G1767" s="5" t="s">
        <v>4495</v>
      </c>
      <c r="H1767" s="5" t="s">
        <v>3</v>
      </c>
      <c r="I1767" s="5" t="s">
        <v>243</v>
      </c>
      <c r="J1767" s="5" t="s">
        <v>3</v>
      </c>
      <c r="K1767" s="5" t="s">
        <v>8</v>
      </c>
      <c r="L1767" s="5" t="s">
        <v>12973</v>
      </c>
      <c r="M1767" s="15" t="s">
        <v>244</v>
      </c>
      <c r="N1767" s="15" t="s">
        <v>4495</v>
      </c>
      <c r="O1767" s="15" t="s">
        <v>22119</v>
      </c>
      <c r="P1767" s="15" t="s">
        <v>4073</v>
      </c>
      <c r="Q1767" s="15" t="s">
        <v>22807</v>
      </c>
      <c r="R1767" s="15" t="s">
        <v>4527</v>
      </c>
      <c r="S1767" s="15">
        <v>26851474</v>
      </c>
      <c r="T1767" s="15">
        <v>89086005</v>
      </c>
      <c r="U1767" s="15" t="s">
        <v>16493</v>
      </c>
      <c r="V1767" s="15" t="s">
        <v>2077</v>
      </c>
      <c r="W1767" s="4"/>
      <c r="X1767" s="4" t="s">
        <v>41</v>
      </c>
      <c r="Y1767" s="4" t="s">
        <v>495</v>
      </c>
      <c r="Z1767" s="4"/>
      <c r="AB1767" s="25"/>
      <c r="AC1767" s="25"/>
      <c r="AD1767" s="25"/>
    </row>
    <row r="1768" spans="1:30" x14ac:dyDescent="0.35">
      <c r="A1768" s="15" t="s">
        <v>4137</v>
      </c>
      <c r="B1768" s="15" t="s">
        <v>3268</v>
      </c>
      <c r="D1768" s="15" t="s">
        <v>1662</v>
      </c>
      <c r="E1768" s="15" t="s">
        <v>4528</v>
      </c>
      <c r="F1768" s="15" t="s">
        <v>4529</v>
      </c>
      <c r="G1768" s="5" t="s">
        <v>4495</v>
      </c>
      <c r="H1768" s="5" t="s">
        <v>3</v>
      </c>
      <c r="I1768" s="5" t="s">
        <v>243</v>
      </c>
      <c r="J1768" s="5" t="s">
        <v>3</v>
      </c>
      <c r="K1768" s="5" t="s">
        <v>2</v>
      </c>
      <c r="L1768" s="5" t="s">
        <v>12967</v>
      </c>
      <c r="M1768" s="15" t="s">
        <v>244</v>
      </c>
      <c r="N1768" s="15" t="s">
        <v>4495</v>
      </c>
      <c r="O1768" s="15" t="s">
        <v>4495</v>
      </c>
      <c r="P1768" s="15" t="s">
        <v>4530</v>
      </c>
      <c r="Q1768" s="15" t="s">
        <v>22807</v>
      </c>
      <c r="R1768" s="15" t="s">
        <v>10706</v>
      </c>
      <c r="S1768" s="15">
        <v>26851161</v>
      </c>
      <c r="T1768" s="15"/>
      <c r="U1768" s="15" t="s">
        <v>16494</v>
      </c>
      <c r="V1768" s="15" t="s">
        <v>1064</v>
      </c>
      <c r="W1768" s="4"/>
      <c r="X1768" s="4" t="s">
        <v>41</v>
      </c>
      <c r="Y1768" s="4" t="s">
        <v>3306</v>
      </c>
      <c r="Z1768" s="4"/>
      <c r="AB1768" s="25"/>
      <c r="AC1768" s="25"/>
      <c r="AD1768" s="25"/>
    </row>
    <row r="1769" spans="1:30" x14ac:dyDescent="0.35">
      <c r="A1769" s="15" t="s">
        <v>4043</v>
      </c>
      <c r="B1769" s="15" t="s">
        <v>2588</v>
      </c>
      <c r="D1769" s="15" t="s">
        <v>1838</v>
      </c>
      <c r="E1769" s="15" t="s">
        <v>10724</v>
      </c>
      <c r="F1769" s="15" t="s">
        <v>4385</v>
      </c>
      <c r="G1769" s="5" t="s">
        <v>4495</v>
      </c>
      <c r="H1769" s="5" t="s">
        <v>3</v>
      </c>
      <c r="I1769" s="5" t="s">
        <v>243</v>
      </c>
      <c r="J1769" s="5" t="s">
        <v>3</v>
      </c>
      <c r="K1769" s="5" t="s">
        <v>8</v>
      </c>
      <c r="L1769" s="5" t="s">
        <v>12973</v>
      </c>
      <c r="M1769" s="15" t="s">
        <v>244</v>
      </c>
      <c r="N1769" s="15" t="s">
        <v>4495</v>
      </c>
      <c r="O1769" s="15" t="s">
        <v>22119</v>
      </c>
      <c r="P1769" s="15" t="s">
        <v>4385</v>
      </c>
      <c r="Q1769" s="15" t="s">
        <v>22807</v>
      </c>
      <c r="R1769" s="15" t="s">
        <v>16576</v>
      </c>
      <c r="S1769" s="15">
        <v>22006243</v>
      </c>
      <c r="T1769" s="15"/>
      <c r="U1769" s="15" t="s">
        <v>17848</v>
      </c>
      <c r="V1769" s="15" t="s">
        <v>3570</v>
      </c>
      <c r="W1769" s="4"/>
      <c r="X1769" s="4"/>
      <c r="Y1769" s="4"/>
      <c r="Z1769" s="4"/>
      <c r="AB1769" s="25"/>
      <c r="AC1769" s="25"/>
      <c r="AD1769" s="25"/>
    </row>
    <row r="1770" spans="1:30" x14ac:dyDescent="0.35">
      <c r="A1770" s="15" t="s">
        <v>4106</v>
      </c>
      <c r="B1770" s="15" t="s">
        <v>4105</v>
      </c>
      <c r="D1770" s="15" t="s">
        <v>4531</v>
      </c>
      <c r="E1770" s="15" t="s">
        <v>4532</v>
      </c>
      <c r="F1770" s="15" t="s">
        <v>4533</v>
      </c>
      <c r="G1770" s="5" t="s">
        <v>4495</v>
      </c>
      <c r="H1770" s="5" t="s">
        <v>3</v>
      </c>
      <c r="I1770" s="5" t="s">
        <v>243</v>
      </c>
      <c r="J1770" s="5" t="s">
        <v>3</v>
      </c>
      <c r="K1770" s="5" t="s">
        <v>2</v>
      </c>
      <c r="L1770" s="5" t="s">
        <v>12967</v>
      </c>
      <c r="M1770" s="15" t="s">
        <v>244</v>
      </c>
      <c r="N1770" s="15" t="s">
        <v>4495</v>
      </c>
      <c r="O1770" s="15" t="s">
        <v>4495</v>
      </c>
      <c r="P1770" s="15" t="s">
        <v>4533</v>
      </c>
      <c r="Q1770" s="15" t="s">
        <v>22807</v>
      </c>
      <c r="R1770" s="15" t="s">
        <v>22120</v>
      </c>
      <c r="S1770" s="15">
        <v>26851055</v>
      </c>
      <c r="T1770" s="15"/>
      <c r="U1770" s="15" t="s">
        <v>16495</v>
      </c>
      <c r="V1770" s="15" t="s">
        <v>4534</v>
      </c>
      <c r="W1770" s="4"/>
      <c r="X1770" s="4" t="s">
        <v>41</v>
      </c>
      <c r="Y1770" s="4" t="s">
        <v>3876</v>
      </c>
      <c r="Z1770" s="4"/>
      <c r="AB1770" s="25"/>
      <c r="AC1770" s="25"/>
      <c r="AD1770" s="25"/>
    </row>
    <row r="1771" spans="1:30" x14ac:dyDescent="0.35">
      <c r="A1771" s="15" t="s">
        <v>4088</v>
      </c>
      <c r="B1771" s="15" t="s">
        <v>3810</v>
      </c>
      <c r="D1771" s="15" t="s">
        <v>4269</v>
      </c>
      <c r="E1771" s="15" t="s">
        <v>4535</v>
      </c>
      <c r="F1771" s="15" t="s">
        <v>4536</v>
      </c>
      <c r="G1771" s="5" t="s">
        <v>4495</v>
      </c>
      <c r="H1771" s="5" t="s">
        <v>3</v>
      </c>
      <c r="I1771" s="5" t="s">
        <v>243</v>
      </c>
      <c r="J1771" s="5" t="s">
        <v>3</v>
      </c>
      <c r="K1771" s="5" t="s">
        <v>2</v>
      </c>
      <c r="L1771" s="5" t="s">
        <v>12967</v>
      </c>
      <c r="M1771" s="15" t="s">
        <v>244</v>
      </c>
      <c r="N1771" s="15" t="s">
        <v>4495</v>
      </c>
      <c r="O1771" s="15" t="s">
        <v>4495</v>
      </c>
      <c r="P1771" s="15" t="s">
        <v>4537</v>
      </c>
      <c r="Q1771" s="15" t="s">
        <v>22807</v>
      </c>
      <c r="R1771" s="15" t="s">
        <v>13405</v>
      </c>
      <c r="S1771" s="15">
        <v>26849363</v>
      </c>
      <c r="T1771" s="15"/>
      <c r="U1771" s="15" t="s">
        <v>13406</v>
      </c>
      <c r="V1771" s="15" t="s">
        <v>2077</v>
      </c>
      <c r="W1771" s="4"/>
      <c r="X1771" s="4" t="s">
        <v>41</v>
      </c>
      <c r="Y1771" s="4" t="s">
        <v>4004</v>
      </c>
      <c r="Z1771" s="4"/>
      <c r="AB1771" s="25"/>
      <c r="AC1771" s="25"/>
      <c r="AD1771" s="25"/>
    </row>
    <row r="1772" spans="1:30" x14ac:dyDescent="0.35">
      <c r="A1772" s="15" t="s">
        <v>10563</v>
      </c>
      <c r="B1772" s="15" t="s">
        <v>10564</v>
      </c>
      <c r="D1772" s="15" t="s">
        <v>2584</v>
      </c>
      <c r="E1772" s="15" t="s">
        <v>4538</v>
      </c>
      <c r="F1772" s="15" t="s">
        <v>4539</v>
      </c>
      <c r="G1772" s="5" t="s">
        <v>4495</v>
      </c>
      <c r="H1772" s="5" t="s">
        <v>3</v>
      </c>
      <c r="I1772" s="5" t="s">
        <v>243</v>
      </c>
      <c r="J1772" s="5" t="s">
        <v>3</v>
      </c>
      <c r="K1772" s="5" t="s">
        <v>2</v>
      </c>
      <c r="L1772" s="5" t="s">
        <v>12967</v>
      </c>
      <c r="M1772" s="15" t="s">
        <v>244</v>
      </c>
      <c r="N1772" s="15" t="s">
        <v>4495</v>
      </c>
      <c r="O1772" s="15" t="s">
        <v>4495</v>
      </c>
      <c r="P1772" s="15" t="s">
        <v>4540</v>
      </c>
      <c r="Q1772" s="15" t="s">
        <v>22807</v>
      </c>
      <c r="R1772" s="15" t="s">
        <v>14913</v>
      </c>
      <c r="S1772" s="15">
        <v>26867055</v>
      </c>
      <c r="T1772" s="15">
        <v>88105712</v>
      </c>
      <c r="U1772" s="15" t="s">
        <v>16496</v>
      </c>
      <c r="V1772" s="15" t="s">
        <v>10859</v>
      </c>
      <c r="W1772" s="4"/>
      <c r="X1772" s="4" t="s">
        <v>41</v>
      </c>
      <c r="Y1772" s="4" t="s">
        <v>4176</v>
      </c>
      <c r="Z1772" s="4"/>
      <c r="AB1772" s="25"/>
      <c r="AC1772" s="25"/>
      <c r="AD1772" s="25"/>
    </row>
    <row r="1773" spans="1:30" x14ac:dyDescent="0.35">
      <c r="A1773" s="15" t="s">
        <v>4029</v>
      </c>
      <c r="B1773" s="15" t="s">
        <v>4028</v>
      </c>
      <c r="D1773" s="15" t="s">
        <v>4509</v>
      </c>
      <c r="E1773" s="15" t="s">
        <v>10708</v>
      </c>
      <c r="F1773" s="15" t="s">
        <v>10709</v>
      </c>
      <c r="G1773" s="5" t="s">
        <v>4495</v>
      </c>
      <c r="H1773" s="5" t="s">
        <v>3</v>
      </c>
      <c r="I1773" s="5" t="s">
        <v>243</v>
      </c>
      <c r="J1773" s="5" t="s">
        <v>3</v>
      </c>
      <c r="K1773" s="5" t="s">
        <v>2</v>
      </c>
      <c r="L1773" s="5" t="s">
        <v>12967</v>
      </c>
      <c r="M1773" s="15" t="s">
        <v>244</v>
      </c>
      <c r="N1773" s="15" t="s">
        <v>4495</v>
      </c>
      <c r="O1773" s="15" t="s">
        <v>4495</v>
      </c>
      <c r="P1773" s="15" t="s">
        <v>10709</v>
      </c>
      <c r="Q1773" s="15" t="s">
        <v>22807</v>
      </c>
      <c r="R1773" s="15" t="s">
        <v>14180</v>
      </c>
      <c r="S1773" s="15">
        <v>83213380</v>
      </c>
      <c r="T1773" s="15"/>
      <c r="U1773" s="15" t="s">
        <v>21422</v>
      </c>
      <c r="V1773" s="15" t="s">
        <v>10710</v>
      </c>
      <c r="W1773" s="4"/>
      <c r="X1773" s="4"/>
      <c r="Y1773" s="4"/>
      <c r="Z1773" s="4"/>
      <c r="AB1773" s="25"/>
      <c r="AC1773" s="25"/>
      <c r="AD1773" s="25"/>
    </row>
    <row r="1774" spans="1:30" x14ac:dyDescent="0.35">
      <c r="A1774" s="15" t="s">
        <v>6745</v>
      </c>
      <c r="B1774" s="15" t="s">
        <v>7888</v>
      </c>
      <c r="D1774" s="15" t="s">
        <v>4541</v>
      </c>
      <c r="E1774" s="15" t="s">
        <v>10777</v>
      </c>
      <c r="F1774" s="15" t="s">
        <v>8075</v>
      </c>
      <c r="G1774" s="5" t="s">
        <v>4495</v>
      </c>
      <c r="H1774" s="5" t="s">
        <v>3</v>
      </c>
      <c r="I1774" s="5" t="s">
        <v>243</v>
      </c>
      <c r="J1774" s="5" t="s">
        <v>3</v>
      </c>
      <c r="K1774" s="5" t="s">
        <v>8</v>
      </c>
      <c r="L1774" s="5" t="s">
        <v>12973</v>
      </c>
      <c r="M1774" s="15" t="s">
        <v>244</v>
      </c>
      <c r="N1774" s="15" t="s">
        <v>4495</v>
      </c>
      <c r="O1774" s="15" t="s">
        <v>22119</v>
      </c>
      <c r="P1774" s="15" t="s">
        <v>8075</v>
      </c>
      <c r="Q1774" s="15" t="s">
        <v>22807</v>
      </c>
      <c r="R1774" s="15" t="s">
        <v>17847</v>
      </c>
      <c r="S1774" s="15">
        <v>85344578</v>
      </c>
      <c r="T1774" s="15"/>
      <c r="U1774" s="15" t="s">
        <v>21423</v>
      </c>
      <c r="V1774" s="15" t="s">
        <v>10778</v>
      </c>
      <c r="W1774" s="4"/>
      <c r="X1774" s="4" t="s">
        <v>41</v>
      </c>
      <c r="Y1774" s="4" t="s">
        <v>13776</v>
      </c>
      <c r="Z1774" s="4"/>
      <c r="AB1774" s="25"/>
      <c r="AC1774" s="25"/>
      <c r="AD1774" s="25"/>
    </row>
    <row r="1775" spans="1:30" x14ac:dyDescent="0.35">
      <c r="A1775" s="15" t="s">
        <v>4224</v>
      </c>
      <c r="B1775" s="15" t="s">
        <v>1329</v>
      </c>
      <c r="D1775" s="15" t="s">
        <v>8358</v>
      </c>
      <c r="E1775" s="15" t="s">
        <v>10779</v>
      </c>
      <c r="F1775" s="15" t="s">
        <v>10780</v>
      </c>
      <c r="G1775" s="5" t="s">
        <v>4495</v>
      </c>
      <c r="H1775" s="5" t="s">
        <v>3</v>
      </c>
      <c r="I1775" s="5" t="s">
        <v>243</v>
      </c>
      <c r="J1775" s="5" t="s">
        <v>3</v>
      </c>
      <c r="K1775" s="5" t="s">
        <v>8</v>
      </c>
      <c r="L1775" s="5" t="s">
        <v>12973</v>
      </c>
      <c r="M1775" s="15" t="s">
        <v>244</v>
      </c>
      <c r="N1775" s="15" t="s">
        <v>4495</v>
      </c>
      <c r="O1775" s="15" t="s">
        <v>22119</v>
      </c>
      <c r="P1775" s="15" t="s">
        <v>10780</v>
      </c>
      <c r="Q1775" s="15" t="s">
        <v>22807</v>
      </c>
      <c r="R1775" s="15" t="s">
        <v>23566</v>
      </c>
      <c r="S1775" s="15">
        <v>83190710</v>
      </c>
      <c r="T1775" s="15"/>
      <c r="U1775" s="15" t="s">
        <v>17849</v>
      </c>
      <c r="V1775" s="15" t="s">
        <v>10781</v>
      </c>
      <c r="W1775" s="4"/>
      <c r="X1775" s="4"/>
      <c r="Y1775" s="4"/>
      <c r="Z1775" s="4"/>
      <c r="AB1775" s="25"/>
      <c r="AC1775" s="25"/>
      <c r="AD1775" s="25"/>
    </row>
    <row r="1776" spans="1:30" x14ac:dyDescent="0.35">
      <c r="A1776" s="15" t="s">
        <v>4171</v>
      </c>
      <c r="B1776" s="15" t="s">
        <v>4170</v>
      </c>
      <c r="D1776" s="15" t="s">
        <v>3779</v>
      </c>
      <c r="E1776" s="15" t="s">
        <v>8364</v>
      </c>
      <c r="F1776" s="15" t="s">
        <v>8365</v>
      </c>
      <c r="G1776" s="5" t="s">
        <v>4495</v>
      </c>
      <c r="H1776" s="5" t="s">
        <v>3</v>
      </c>
      <c r="I1776" s="5" t="s">
        <v>243</v>
      </c>
      <c r="J1776" s="5" t="s">
        <v>3</v>
      </c>
      <c r="K1776" s="5" t="s">
        <v>8</v>
      </c>
      <c r="L1776" s="5" t="s">
        <v>12973</v>
      </c>
      <c r="M1776" s="15" t="s">
        <v>244</v>
      </c>
      <c r="N1776" s="15" t="s">
        <v>4495</v>
      </c>
      <c r="O1776" s="15" t="s">
        <v>22119</v>
      </c>
      <c r="P1776" s="15" t="s">
        <v>8365</v>
      </c>
      <c r="Q1776" s="15" t="s">
        <v>22807</v>
      </c>
      <c r="R1776" s="15" t="s">
        <v>22121</v>
      </c>
      <c r="S1776" s="15">
        <v>26849329</v>
      </c>
      <c r="T1776" s="15"/>
      <c r="U1776" s="15" t="s">
        <v>21424</v>
      </c>
      <c r="V1776" s="15" t="s">
        <v>22122</v>
      </c>
      <c r="W1776" s="4"/>
      <c r="X1776" s="4" t="s">
        <v>41</v>
      </c>
      <c r="Y1776" s="4" t="s">
        <v>14087</v>
      </c>
      <c r="Z1776" s="4"/>
      <c r="AB1776" s="25"/>
      <c r="AC1776" s="25"/>
      <c r="AD1776" s="25"/>
    </row>
    <row r="1777" spans="1:30" x14ac:dyDescent="0.35">
      <c r="A1777" s="15" t="s">
        <v>4089</v>
      </c>
      <c r="B1777" s="15" t="s">
        <v>7146</v>
      </c>
      <c r="D1777" s="15" t="s">
        <v>8759</v>
      </c>
      <c r="E1777" s="15" t="s">
        <v>10787</v>
      </c>
      <c r="F1777" s="15" t="s">
        <v>10788</v>
      </c>
      <c r="G1777" s="5" t="s">
        <v>4495</v>
      </c>
      <c r="H1777" s="5" t="s">
        <v>3</v>
      </c>
      <c r="I1777" s="5" t="s">
        <v>243</v>
      </c>
      <c r="J1777" s="5" t="s">
        <v>3</v>
      </c>
      <c r="K1777" s="5" t="s">
        <v>2</v>
      </c>
      <c r="L1777" s="5" t="s">
        <v>12967</v>
      </c>
      <c r="M1777" s="15" t="s">
        <v>244</v>
      </c>
      <c r="N1777" s="15" t="s">
        <v>4495</v>
      </c>
      <c r="O1777" s="15" t="s">
        <v>4495</v>
      </c>
      <c r="P1777" s="15" t="s">
        <v>10788</v>
      </c>
      <c r="Q1777" s="15" t="s">
        <v>22807</v>
      </c>
      <c r="R1777" s="15" t="s">
        <v>19472</v>
      </c>
      <c r="S1777" s="15">
        <v>83581589</v>
      </c>
      <c r="T1777" s="15"/>
      <c r="U1777" s="15" t="s">
        <v>21425</v>
      </c>
      <c r="V1777" s="15" t="s">
        <v>10789</v>
      </c>
      <c r="W1777" s="4"/>
      <c r="X1777" s="4"/>
      <c r="Y1777" s="4"/>
      <c r="Z1777" s="4"/>
      <c r="AB1777" s="25"/>
      <c r="AC1777" s="25"/>
      <c r="AD1777" s="25"/>
    </row>
    <row r="1778" spans="1:30" x14ac:dyDescent="0.35">
      <c r="A1778" s="15" t="s">
        <v>4183</v>
      </c>
      <c r="B1778" s="15" t="s">
        <v>4182</v>
      </c>
      <c r="D1778" s="15" t="s">
        <v>8501</v>
      </c>
      <c r="E1778" s="15" t="s">
        <v>10751</v>
      </c>
      <c r="F1778" s="15" t="s">
        <v>10752</v>
      </c>
      <c r="G1778" s="5" t="s">
        <v>4495</v>
      </c>
      <c r="H1778" s="5" t="s">
        <v>3</v>
      </c>
      <c r="I1778" s="5" t="s">
        <v>243</v>
      </c>
      <c r="J1778" s="5" t="s">
        <v>3</v>
      </c>
      <c r="K1778" s="5" t="s">
        <v>8</v>
      </c>
      <c r="L1778" s="5" t="s">
        <v>12973</v>
      </c>
      <c r="M1778" s="15" t="s">
        <v>244</v>
      </c>
      <c r="N1778" s="15" t="s">
        <v>4495</v>
      </c>
      <c r="O1778" s="15" t="s">
        <v>22119</v>
      </c>
      <c r="P1778" s="15" t="s">
        <v>10752</v>
      </c>
      <c r="Q1778" s="15" t="s">
        <v>22807</v>
      </c>
      <c r="R1778" s="15" t="s">
        <v>23567</v>
      </c>
      <c r="S1778" s="15">
        <v>88039847</v>
      </c>
      <c r="T1778" s="15"/>
      <c r="U1778" s="15" t="s">
        <v>17851</v>
      </c>
      <c r="V1778" s="15" t="s">
        <v>10753</v>
      </c>
      <c r="W1778" s="4"/>
      <c r="X1778" s="4"/>
      <c r="Y1778" s="4"/>
      <c r="Z1778" s="4"/>
      <c r="AB1778" s="25"/>
      <c r="AC1778" s="25"/>
      <c r="AD1778" s="25"/>
    </row>
    <row r="1779" spans="1:30" x14ac:dyDescent="0.35">
      <c r="A1779" s="15" t="s">
        <v>6782</v>
      </c>
      <c r="B1779" s="15" t="s">
        <v>7654</v>
      </c>
      <c r="D1779" s="15" t="s">
        <v>8374</v>
      </c>
      <c r="E1779" s="15" t="s">
        <v>8373</v>
      </c>
      <c r="F1779" s="15" t="s">
        <v>4543</v>
      </c>
      <c r="G1779" s="5" t="s">
        <v>4495</v>
      </c>
      <c r="H1779" s="5" t="s">
        <v>3</v>
      </c>
      <c r="I1779" s="5" t="s">
        <v>243</v>
      </c>
      <c r="J1779" s="5" t="s">
        <v>3</v>
      </c>
      <c r="K1779" s="5" t="s">
        <v>2</v>
      </c>
      <c r="L1779" s="5" t="s">
        <v>12967</v>
      </c>
      <c r="M1779" s="15" t="s">
        <v>244</v>
      </c>
      <c r="N1779" s="15" t="s">
        <v>4495</v>
      </c>
      <c r="O1779" s="15" t="s">
        <v>4495</v>
      </c>
      <c r="P1779" s="15" t="s">
        <v>4543</v>
      </c>
      <c r="Q1779" s="15" t="s">
        <v>22807</v>
      </c>
      <c r="R1779" s="15" t="s">
        <v>16521</v>
      </c>
      <c r="S1779" s="15">
        <v>88410949</v>
      </c>
      <c r="T1779" s="15"/>
      <c r="U1779" s="15" t="s">
        <v>21426</v>
      </c>
      <c r="V1779" s="15" t="s">
        <v>10772</v>
      </c>
      <c r="W1779" s="4"/>
      <c r="X1779" s="4"/>
      <c r="Y1779" s="4"/>
      <c r="Z1779" s="4"/>
      <c r="AB1779" s="25"/>
      <c r="AC1779" s="25"/>
      <c r="AD1779" s="25"/>
    </row>
    <row r="1780" spans="1:30" x14ac:dyDescent="0.35">
      <c r="A1780" s="15" t="s">
        <v>6700</v>
      </c>
      <c r="B1780" s="15" t="s">
        <v>7712</v>
      </c>
      <c r="D1780" s="15" t="s">
        <v>3592</v>
      </c>
      <c r="E1780" s="15" t="s">
        <v>8359</v>
      </c>
      <c r="F1780" s="15" t="s">
        <v>8360</v>
      </c>
      <c r="G1780" s="5" t="s">
        <v>4495</v>
      </c>
      <c r="H1780" s="5" t="s">
        <v>3</v>
      </c>
      <c r="I1780" s="5" t="s">
        <v>243</v>
      </c>
      <c r="J1780" s="5" t="s">
        <v>3</v>
      </c>
      <c r="K1780" s="5" t="s">
        <v>8</v>
      </c>
      <c r="L1780" s="5" t="s">
        <v>12973</v>
      </c>
      <c r="M1780" s="15" t="s">
        <v>244</v>
      </c>
      <c r="N1780" s="15" t="s">
        <v>4495</v>
      </c>
      <c r="O1780" s="15" t="s">
        <v>22119</v>
      </c>
      <c r="P1780" s="15" t="s">
        <v>8360</v>
      </c>
      <c r="Q1780" s="15" t="s">
        <v>22807</v>
      </c>
      <c r="R1780" s="15" t="s">
        <v>13407</v>
      </c>
      <c r="S1780" s="15">
        <v>22006452</v>
      </c>
      <c r="T1780" s="15"/>
      <c r="U1780" s="15" t="s">
        <v>23568</v>
      </c>
      <c r="V1780" s="15" t="s">
        <v>484</v>
      </c>
      <c r="W1780" s="4"/>
      <c r="X1780" s="4" t="s">
        <v>41</v>
      </c>
      <c r="Y1780" s="4" t="s">
        <v>8858</v>
      </c>
      <c r="Z1780" s="4"/>
      <c r="AB1780" s="25"/>
      <c r="AC1780" s="25"/>
      <c r="AD1780" s="25"/>
    </row>
    <row r="1781" spans="1:30" x14ac:dyDescent="0.35">
      <c r="A1781" s="15" t="s">
        <v>4173</v>
      </c>
      <c r="B1781" s="15" t="s">
        <v>2849</v>
      </c>
      <c r="D1781" s="15" t="s">
        <v>3824</v>
      </c>
      <c r="E1781" s="15" t="s">
        <v>4544</v>
      </c>
      <c r="F1781" s="15" t="s">
        <v>679</v>
      </c>
      <c r="G1781" s="5" t="s">
        <v>4495</v>
      </c>
      <c r="H1781" s="5" t="s">
        <v>3</v>
      </c>
      <c r="I1781" s="5" t="s">
        <v>243</v>
      </c>
      <c r="J1781" s="5" t="s">
        <v>3</v>
      </c>
      <c r="K1781" s="5" t="s">
        <v>2</v>
      </c>
      <c r="L1781" s="5" t="s">
        <v>12967</v>
      </c>
      <c r="M1781" s="15" t="s">
        <v>244</v>
      </c>
      <c r="N1781" s="15" t="s">
        <v>4495</v>
      </c>
      <c r="O1781" s="15" t="s">
        <v>4495</v>
      </c>
      <c r="P1781" s="15" t="s">
        <v>679</v>
      </c>
      <c r="Q1781" s="15" t="s">
        <v>22807</v>
      </c>
      <c r="R1781" s="15" t="s">
        <v>20142</v>
      </c>
      <c r="S1781" s="15">
        <v>88674328</v>
      </c>
      <c r="T1781" s="15"/>
      <c r="U1781" s="15" t="s">
        <v>21427</v>
      </c>
      <c r="V1781" s="15" t="s">
        <v>4534</v>
      </c>
      <c r="W1781" s="4"/>
      <c r="X1781" s="4" t="s">
        <v>41</v>
      </c>
      <c r="Y1781" s="4" t="s">
        <v>4170</v>
      </c>
      <c r="Z1781" s="4"/>
      <c r="AB1781" s="25"/>
      <c r="AC1781" s="25"/>
      <c r="AD1781" s="25"/>
    </row>
    <row r="1782" spans="1:30" x14ac:dyDescent="0.35">
      <c r="A1782" s="15" t="s">
        <v>4114</v>
      </c>
      <c r="B1782" s="15" t="s">
        <v>4113</v>
      </c>
      <c r="D1782" s="15" t="s">
        <v>3907</v>
      </c>
      <c r="E1782" s="15" t="s">
        <v>10807</v>
      </c>
      <c r="F1782" s="15" t="s">
        <v>1893</v>
      </c>
      <c r="G1782" s="5" t="s">
        <v>4495</v>
      </c>
      <c r="H1782" s="5" t="s">
        <v>3</v>
      </c>
      <c r="I1782" s="5" t="s">
        <v>243</v>
      </c>
      <c r="J1782" s="5" t="s">
        <v>3</v>
      </c>
      <c r="K1782" s="5" t="s">
        <v>8</v>
      </c>
      <c r="L1782" s="5" t="s">
        <v>12973</v>
      </c>
      <c r="M1782" s="15" t="s">
        <v>244</v>
      </c>
      <c r="N1782" s="15" t="s">
        <v>4495</v>
      </c>
      <c r="O1782" s="15" t="s">
        <v>22119</v>
      </c>
      <c r="P1782" s="15" t="s">
        <v>1893</v>
      </c>
      <c r="Q1782" s="15" t="s">
        <v>22807</v>
      </c>
      <c r="R1782" s="15" t="s">
        <v>23569</v>
      </c>
      <c r="S1782" s="15">
        <v>22006454</v>
      </c>
      <c r="T1782" s="15"/>
      <c r="U1782" s="15" t="s">
        <v>23570</v>
      </c>
      <c r="V1782" s="15" t="s">
        <v>10808</v>
      </c>
      <c r="W1782" s="4"/>
      <c r="X1782" s="4" t="s">
        <v>41</v>
      </c>
      <c r="Y1782" s="4" t="s">
        <v>12436</v>
      </c>
      <c r="Z1782" s="4"/>
      <c r="AB1782" s="25"/>
      <c r="AC1782" s="25"/>
      <c r="AD1782" s="25"/>
    </row>
    <row r="1783" spans="1:30" x14ac:dyDescent="0.35">
      <c r="A1783" s="15" t="s">
        <v>10572</v>
      </c>
      <c r="B1783" s="15" t="s">
        <v>4007</v>
      </c>
      <c r="D1783" s="15" t="s">
        <v>3913</v>
      </c>
      <c r="E1783" s="15" t="s">
        <v>10817</v>
      </c>
      <c r="F1783" s="15" t="s">
        <v>10818</v>
      </c>
      <c r="G1783" s="5" t="s">
        <v>4495</v>
      </c>
      <c r="H1783" s="5" t="s">
        <v>3</v>
      </c>
      <c r="I1783" s="5" t="s">
        <v>243</v>
      </c>
      <c r="J1783" s="5" t="s">
        <v>3</v>
      </c>
      <c r="K1783" s="5" t="s">
        <v>2</v>
      </c>
      <c r="L1783" s="5" t="s">
        <v>12967</v>
      </c>
      <c r="M1783" s="15" t="s">
        <v>244</v>
      </c>
      <c r="N1783" s="15" t="s">
        <v>4495</v>
      </c>
      <c r="O1783" s="15" t="s">
        <v>4495</v>
      </c>
      <c r="P1783" s="15" t="s">
        <v>10818</v>
      </c>
      <c r="Q1783" s="15" t="s">
        <v>22807</v>
      </c>
      <c r="R1783" s="15" t="s">
        <v>10819</v>
      </c>
      <c r="S1783" s="15">
        <v>83949651</v>
      </c>
      <c r="T1783" s="15"/>
      <c r="U1783" s="15" t="s">
        <v>17852</v>
      </c>
      <c r="V1783" s="15" t="s">
        <v>537</v>
      </c>
      <c r="W1783" s="4"/>
      <c r="X1783" s="4"/>
      <c r="Y1783" s="4"/>
      <c r="Z1783" s="4"/>
      <c r="AB1783" s="25"/>
      <c r="AC1783" s="25"/>
      <c r="AD1783" s="25"/>
    </row>
    <row r="1784" spans="1:30" x14ac:dyDescent="0.35">
      <c r="A1784" s="15" t="s">
        <v>4155</v>
      </c>
      <c r="B1784" s="15" t="s">
        <v>4154</v>
      </c>
      <c r="D1784" s="15" t="s">
        <v>7893</v>
      </c>
      <c r="E1784" s="15" t="s">
        <v>4545</v>
      </c>
      <c r="F1784" s="15" t="s">
        <v>507</v>
      </c>
      <c r="G1784" s="5" t="s">
        <v>4495</v>
      </c>
      <c r="H1784" s="5" t="s">
        <v>3</v>
      </c>
      <c r="I1784" s="5" t="s">
        <v>243</v>
      </c>
      <c r="J1784" s="5" t="s">
        <v>3</v>
      </c>
      <c r="K1784" s="5" t="s">
        <v>8</v>
      </c>
      <c r="L1784" s="5" t="s">
        <v>12973</v>
      </c>
      <c r="M1784" s="15" t="s">
        <v>244</v>
      </c>
      <c r="N1784" s="15" t="s">
        <v>4495</v>
      </c>
      <c r="O1784" s="15" t="s">
        <v>22119</v>
      </c>
      <c r="P1784" s="15" t="s">
        <v>507</v>
      </c>
      <c r="Q1784" s="15" t="s">
        <v>22807</v>
      </c>
      <c r="R1784" s="15" t="s">
        <v>23571</v>
      </c>
      <c r="S1784" s="15">
        <v>22006486</v>
      </c>
      <c r="T1784" s="15"/>
      <c r="U1784" s="15" t="s">
        <v>17853</v>
      </c>
      <c r="V1784" s="15" t="s">
        <v>10851</v>
      </c>
      <c r="W1784" s="4"/>
      <c r="X1784" s="4" t="s">
        <v>41</v>
      </c>
      <c r="Y1784" s="4" t="s">
        <v>4546</v>
      </c>
      <c r="Z1784" s="4"/>
      <c r="AB1784" s="25"/>
      <c r="AC1784" s="25"/>
      <c r="AD1784" s="25"/>
    </row>
    <row r="1785" spans="1:30" x14ac:dyDescent="0.35">
      <c r="A1785" s="15" t="s">
        <v>8344</v>
      </c>
      <c r="B1785" s="15" t="s">
        <v>2831</v>
      </c>
      <c r="D1785" s="15" t="s">
        <v>508</v>
      </c>
      <c r="E1785" s="15" t="s">
        <v>10863</v>
      </c>
      <c r="F1785" s="15" t="s">
        <v>1276</v>
      </c>
      <c r="G1785" s="5" t="s">
        <v>4495</v>
      </c>
      <c r="H1785" s="5" t="s">
        <v>3</v>
      </c>
      <c r="I1785" s="5" t="s">
        <v>243</v>
      </c>
      <c r="J1785" s="5" t="s">
        <v>3</v>
      </c>
      <c r="K1785" s="5" t="s">
        <v>8</v>
      </c>
      <c r="L1785" s="5" t="s">
        <v>12973</v>
      </c>
      <c r="M1785" s="15" t="s">
        <v>244</v>
      </c>
      <c r="N1785" s="15" t="s">
        <v>4495</v>
      </c>
      <c r="O1785" s="15" t="s">
        <v>22119</v>
      </c>
      <c r="P1785" s="15" t="s">
        <v>1276</v>
      </c>
      <c r="Q1785" s="15" t="s">
        <v>22807</v>
      </c>
      <c r="R1785" s="15" t="s">
        <v>23572</v>
      </c>
      <c r="S1785" s="15">
        <v>84101105</v>
      </c>
      <c r="T1785" s="15"/>
      <c r="U1785" s="15" t="s">
        <v>23573</v>
      </c>
      <c r="V1785" s="15" t="s">
        <v>10864</v>
      </c>
      <c r="W1785" s="4"/>
      <c r="X1785" s="4"/>
      <c r="Y1785" s="4"/>
      <c r="Z1785" s="4"/>
      <c r="AB1785" s="25"/>
      <c r="AC1785" s="25"/>
      <c r="AD1785" s="25"/>
    </row>
    <row r="1786" spans="1:30" x14ac:dyDescent="0.35">
      <c r="A1786" s="15" t="s">
        <v>4067</v>
      </c>
      <c r="B1786" s="15" t="s">
        <v>1792</v>
      </c>
      <c r="D1786" s="15" t="s">
        <v>455</v>
      </c>
      <c r="E1786" s="15" t="s">
        <v>4547</v>
      </c>
      <c r="F1786" s="15" t="s">
        <v>4548</v>
      </c>
      <c r="G1786" s="5" t="s">
        <v>4495</v>
      </c>
      <c r="H1786" s="5" t="s">
        <v>4</v>
      </c>
      <c r="I1786" s="5" t="s">
        <v>243</v>
      </c>
      <c r="J1786" s="5" t="s">
        <v>3</v>
      </c>
      <c r="K1786" s="5" t="s">
        <v>3</v>
      </c>
      <c r="L1786" s="5" t="s">
        <v>12968</v>
      </c>
      <c r="M1786" s="15" t="s">
        <v>244</v>
      </c>
      <c r="N1786" s="15" t="s">
        <v>4495</v>
      </c>
      <c r="O1786" s="15" t="s">
        <v>22123</v>
      </c>
      <c r="P1786" s="15" t="s">
        <v>4548</v>
      </c>
      <c r="Q1786" s="15" t="s">
        <v>22807</v>
      </c>
      <c r="R1786" s="15" t="s">
        <v>22124</v>
      </c>
      <c r="S1786" s="15">
        <v>22006323</v>
      </c>
      <c r="T1786" s="15">
        <v>85882073</v>
      </c>
      <c r="U1786" s="15" t="s">
        <v>20144</v>
      </c>
      <c r="V1786" s="15" t="s">
        <v>10668</v>
      </c>
      <c r="W1786" s="4"/>
      <c r="X1786" s="4" t="s">
        <v>41</v>
      </c>
      <c r="Y1786" s="4" t="s">
        <v>4416</v>
      </c>
      <c r="Z1786" s="4"/>
      <c r="AB1786" s="25"/>
      <c r="AC1786" s="25"/>
      <c r="AD1786" s="25"/>
    </row>
    <row r="1787" spans="1:30" x14ac:dyDescent="0.35">
      <c r="A1787" s="15" t="s">
        <v>4216</v>
      </c>
      <c r="B1787" s="15" t="s">
        <v>3055</v>
      </c>
      <c r="D1787" s="15" t="s">
        <v>4549</v>
      </c>
      <c r="E1787" s="15" t="s">
        <v>4550</v>
      </c>
      <c r="F1787" s="15" t="s">
        <v>4551</v>
      </c>
      <c r="G1787" s="5" t="s">
        <v>4495</v>
      </c>
      <c r="H1787" s="5" t="s">
        <v>4</v>
      </c>
      <c r="I1787" s="5" t="s">
        <v>243</v>
      </c>
      <c r="J1787" s="5" t="s">
        <v>3</v>
      </c>
      <c r="K1787" s="5" t="s">
        <v>5</v>
      </c>
      <c r="L1787" s="5" t="s">
        <v>12970</v>
      </c>
      <c r="M1787" s="15" t="s">
        <v>244</v>
      </c>
      <c r="N1787" s="15" t="s">
        <v>4495</v>
      </c>
      <c r="O1787" s="15" t="s">
        <v>22798</v>
      </c>
      <c r="P1787" s="15" t="s">
        <v>4552</v>
      </c>
      <c r="Q1787" s="15" t="s">
        <v>22807</v>
      </c>
      <c r="R1787" s="15" t="s">
        <v>17850</v>
      </c>
      <c r="S1787" s="15"/>
      <c r="T1787" s="15"/>
      <c r="U1787" s="15" t="s">
        <v>23574</v>
      </c>
      <c r="V1787" s="15" t="s">
        <v>1168</v>
      </c>
      <c r="W1787" s="4"/>
      <c r="X1787" s="4" t="s">
        <v>41</v>
      </c>
      <c r="Y1787" s="4" t="s">
        <v>2029</v>
      </c>
      <c r="Z1787" s="4"/>
      <c r="AB1787" s="25"/>
      <c r="AC1787" s="25"/>
      <c r="AD1787" s="25"/>
    </row>
    <row r="1788" spans="1:30" x14ac:dyDescent="0.35">
      <c r="A1788" s="15" t="s">
        <v>6384</v>
      </c>
      <c r="B1788" s="15" t="s">
        <v>3362</v>
      </c>
      <c r="D1788" s="15" t="s">
        <v>624</v>
      </c>
      <c r="E1788" s="15" t="s">
        <v>8375</v>
      </c>
      <c r="F1788" s="15" t="s">
        <v>8376</v>
      </c>
      <c r="G1788" s="5" t="s">
        <v>4495</v>
      </c>
      <c r="H1788" s="5" t="s">
        <v>4</v>
      </c>
      <c r="I1788" s="5" t="s">
        <v>243</v>
      </c>
      <c r="J1788" s="5" t="s">
        <v>3</v>
      </c>
      <c r="K1788" s="5" t="s">
        <v>3</v>
      </c>
      <c r="L1788" s="5" t="s">
        <v>12968</v>
      </c>
      <c r="M1788" s="15" t="s">
        <v>244</v>
      </c>
      <c r="N1788" s="15" t="s">
        <v>4495</v>
      </c>
      <c r="O1788" s="15" t="s">
        <v>22123</v>
      </c>
      <c r="P1788" s="15" t="s">
        <v>8376</v>
      </c>
      <c r="Q1788" s="15" t="s">
        <v>22807</v>
      </c>
      <c r="R1788" s="15" t="s">
        <v>10793</v>
      </c>
      <c r="S1788" s="15">
        <v>26591990</v>
      </c>
      <c r="T1788" s="15">
        <v>84099072</v>
      </c>
      <c r="U1788" s="15" t="s">
        <v>21428</v>
      </c>
      <c r="V1788" s="15" t="s">
        <v>23575</v>
      </c>
      <c r="W1788" s="4"/>
      <c r="X1788" s="4"/>
      <c r="Y1788" s="4"/>
      <c r="Z1788" s="4"/>
      <c r="AB1788" s="25"/>
      <c r="AC1788" s="25"/>
      <c r="AD1788" s="25"/>
    </row>
    <row r="1789" spans="1:30" x14ac:dyDescent="0.35">
      <c r="A1789" s="15" t="s">
        <v>10577</v>
      </c>
      <c r="B1789" s="15" t="s">
        <v>8704</v>
      </c>
      <c r="D1789" s="15" t="s">
        <v>4553</v>
      </c>
      <c r="E1789" s="15" t="s">
        <v>10820</v>
      </c>
      <c r="F1789" s="15" t="s">
        <v>10821</v>
      </c>
      <c r="G1789" s="5" t="s">
        <v>4495</v>
      </c>
      <c r="H1789" s="5" t="s">
        <v>4</v>
      </c>
      <c r="I1789" s="5" t="s">
        <v>243</v>
      </c>
      <c r="J1789" s="5" t="s">
        <v>3</v>
      </c>
      <c r="K1789" s="5" t="s">
        <v>5</v>
      </c>
      <c r="L1789" s="5" t="s">
        <v>12970</v>
      </c>
      <c r="M1789" s="15" t="s">
        <v>244</v>
      </c>
      <c r="N1789" s="15" t="s">
        <v>4495</v>
      </c>
      <c r="O1789" s="15" t="s">
        <v>22798</v>
      </c>
      <c r="P1789" s="15" t="s">
        <v>10822</v>
      </c>
      <c r="Q1789" s="15" t="s">
        <v>22807</v>
      </c>
      <c r="R1789" s="15" t="s">
        <v>23576</v>
      </c>
      <c r="S1789" s="15">
        <v>21002872</v>
      </c>
      <c r="T1789" s="15">
        <v>88957117</v>
      </c>
      <c r="U1789" s="15" t="s">
        <v>22125</v>
      </c>
      <c r="V1789" s="15" t="s">
        <v>10823</v>
      </c>
      <c r="W1789" s="4"/>
      <c r="X1789" s="4"/>
      <c r="Y1789" s="4"/>
      <c r="Z1789" s="4"/>
      <c r="AB1789" s="25"/>
      <c r="AC1789" s="25"/>
      <c r="AD1789" s="25"/>
    </row>
    <row r="1790" spans="1:30" x14ac:dyDescent="0.35">
      <c r="A1790" s="15" t="s">
        <v>4048</v>
      </c>
      <c r="B1790" s="15" t="s">
        <v>1257</v>
      </c>
      <c r="D1790" s="15" t="s">
        <v>1837</v>
      </c>
      <c r="E1790" s="15" t="s">
        <v>4554</v>
      </c>
      <c r="F1790" s="15" t="s">
        <v>4555</v>
      </c>
      <c r="G1790" s="5" t="s">
        <v>4495</v>
      </c>
      <c r="H1790" s="5" t="s">
        <v>4</v>
      </c>
      <c r="I1790" s="5" t="s">
        <v>243</v>
      </c>
      <c r="J1790" s="5" t="s">
        <v>3</v>
      </c>
      <c r="K1790" s="5" t="s">
        <v>5</v>
      </c>
      <c r="L1790" s="5" t="s">
        <v>12970</v>
      </c>
      <c r="M1790" s="15" t="s">
        <v>244</v>
      </c>
      <c r="N1790" s="15" t="s">
        <v>4495</v>
      </c>
      <c r="O1790" s="15" t="s">
        <v>22798</v>
      </c>
      <c r="P1790" s="15" t="s">
        <v>179</v>
      </c>
      <c r="Q1790" s="15" t="s">
        <v>22807</v>
      </c>
      <c r="R1790" s="15" t="s">
        <v>23577</v>
      </c>
      <c r="S1790" s="15">
        <v>22006372</v>
      </c>
      <c r="T1790" s="15">
        <v>85872639</v>
      </c>
      <c r="U1790" s="15" t="s">
        <v>21429</v>
      </c>
      <c r="V1790" s="15" t="s">
        <v>10764</v>
      </c>
      <c r="W1790" s="4"/>
      <c r="X1790" s="4" t="s">
        <v>41</v>
      </c>
      <c r="Y1790" s="4" t="s">
        <v>4556</v>
      </c>
      <c r="Z1790" s="4"/>
      <c r="AB1790" s="25"/>
      <c r="AC1790" s="25"/>
      <c r="AD1790" s="25"/>
    </row>
    <row r="1791" spans="1:30" x14ac:dyDescent="0.35">
      <c r="A1791" s="15" t="s">
        <v>10578</v>
      </c>
      <c r="B1791" s="15" t="s">
        <v>4136</v>
      </c>
      <c r="D1791" s="15" t="s">
        <v>4557</v>
      </c>
      <c r="E1791" s="15" t="s">
        <v>8390</v>
      </c>
      <c r="F1791" s="15" t="s">
        <v>4558</v>
      </c>
      <c r="G1791" s="5" t="s">
        <v>4495</v>
      </c>
      <c r="H1791" s="5" t="s">
        <v>4</v>
      </c>
      <c r="I1791" s="5" t="s">
        <v>243</v>
      </c>
      <c r="J1791" s="5" t="s">
        <v>3</v>
      </c>
      <c r="K1791" s="5" t="s">
        <v>5</v>
      </c>
      <c r="L1791" s="5" t="s">
        <v>12970</v>
      </c>
      <c r="M1791" s="15" t="s">
        <v>244</v>
      </c>
      <c r="N1791" s="15" t="s">
        <v>4495</v>
      </c>
      <c r="O1791" s="15" t="s">
        <v>22798</v>
      </c>
      <c r="P1791" s="15" t="s">
        <v>4558</v>
      </c>
      <c r="Q1791" s="15" t="s">
        <v>22807</v>
      </c>
      <c r="R1791" s="15" t="s">
        <v>22126</v>
      </c>
      <c r="S1791" s="15">
        <v>61699977</v>
      </c>
      <c r="T1791" s="15"/>
      <c r="U1791" s="15" t="s">
        <v>21430</v>
      </c>
      <c r="V1791" s="15" t="s">
        <v>2077</v>
      </c>
      <c r="W1791" s="4"/>
      <c r="X1791" s="4"/>
      <c r="Y1791" s="4"/>
      <c r="Z1791" s="4"/>
      <c r="AB1791" s="25"/>
      <c r="AC1791" s="25"/>
      <c r="AD1791" s="25"/>
    </row>
    <row r="1792" spans="1:30" x14ac:dyDescent="0.35">
      <c r="A1792" s="15" t="s">
        <v>10580</v>
      </c>
      <c r="B1792" s="15" t="s">
        <v>349</v>
      </c>
      <c r="D1792" s="15" t="s">
        <v>7697</v>
      </c>
      <c r="E1792" s="15" t="s">
        <v>4559</v>
      </c>
      <c r="F1792" s="15" t="s">
        <v>4560</v>
      </c>
      <c r="G1792" s="5" t="s">
        <v>4495</v>
      </c>
      <c r="H1792" s="5" t="s">
        <v>4</v>
      </c>
      <c r="I1792" s="5" t="s">
        <v>243</v>
      </c>
      <c r="J1792" s="5" t="s">
        <v>3</v>
      </c>
      <c r="K1792" s="5" t="s">
        <v>3</v>
      </c>
      <c r="L1792" s="5" t="s">
        <v>12968</v>
      </c>
      <c r="M1792" s="15" t="s">
        <v>244</v>
      </c>
      <c r="N1792" s="15" t="s">
        <v>4495</v>
      </c>
      <c r="O1792" s="15" t="s">
        <v>22123</v>
      </c>
      <c r="P1792" s="15" t="s">
        <v>2742</v>
      </c>
      <c r="Q1792" s="15" t="s">
        <v>22807</v>
      </c>
      <c r="R1792" s="15" t="s">
        <v>21431</v>
      </c>
      <c r="S1792" s="15">
        <v>22006138</v>
      </c>
      <c r="T1792" s="15"/>
      <c r="U1792" s="15" t="s">
        <v>16498</v>
      </c>
      <c r="V1792" s="15" t="s">
        <v>10804</v>
      </c>
      <c r="W1792" s="4"/>
      <c r="X1792" s="4" t="s">
        <v>41</v>
      </c>
      <c r="Y1792" s="4" t="s">
        <v>4561</v>
      </c>
      <c r="Z1792" s="4"/>
      <c r="AB1792" s="25"/>
      <c r="AC1792" s="25"/>
      <c r="AD1792" s="25"/>
    </row>
    <row r="1793" spans="1:30" x14ac:dyDescent="0.35">
      <c r="A1793" s="15" t="s">
        <v>4093</v>
      </c>
      <c r="B1793" s="15" t="s">
        <v>3794</v>
      </c>
      <c r="D1793" s="15" t="s">
        <v>4562</v>
      </c>
      <c r="E1793" s="15" t="s">
        <v>10748</v>
      </c>
      <c r="F1793" s="15" t="s">
        <v>10749</v>
      </c>
      <c r="G1793" s="5" t="s">
        <v>4495</v>
      </c>
      <c r="H1793" s="5" t="s">
        <v>4</v>
      </c>
      <c r="I1793" s="5" t="s">
        <v>243</v>
      </c>
      <c r="J1793" s="5" t="s">
        <v>3</v>
      </c>
      <c r="K1793" s="5" t="s">
        <v>3</v>
      </c>
      <c r="L1793" s="5" t="s">
        <v>12968</v>
      </c>
      <c r="M1793" s="15" t="s">
        <v>244</v>
      </c>
      <c r="N1793" s="15" t="s">
        <v>4495</v>
      </c>
      <c r="O1793" s="15" t="s">
        <v>22123</v>
      </c>
      <c r="P1793" s="15" t="s">
        <v>10749</v>
      </c>
      <c r="Q1793" s="15" t="s">
        <v>22807</v>
      </c>
      <c r="R1793" s="15" t="s">
        <v>18740</v>
      </c>
      <c r="S1793" s="15">
        <v>61478321</v>
      </c>
      <c r="T1793" s="15">
        <v>22006157</v>
      </c>
      <c r="U1793" s="15" t="s">
        <v>19473</v>
      </c>
      <c r="V1793" s="15" t="s">
        <v>10750</v>
      </c>
      <c r="W1793" s="4"/>
      <c r="X1793" s="4"/>
      <c r="Y1793" s="4"/>
      <c r="Z1793" s="4"/>
      <c r="AB1793" s="25"/>
      <c r="AC1793" s="25"/>
      <c r="AD1793" s="25"/>
    </row>
    <row r="1794" spans="1:30" x14ac:dyDescent="0.35">
      <c r="A1794" s="15" t="s">
        <v>4140</v>
      </c>
      <c r="B1794" s="15" t="s">
        <v>3217</v>
      </c>
      <c r="D1794" s="15" t="s">
        <v>1480</v>
      </c>
      <c r="E1794" s="15" t="s">
        <v>4563</v>
      </c>
      <c r="F1794" s="15" t="s">
        <v>4564</v>
      </c>
      <c r="G1794" s="5" t="s">
        <v>4495</v>
      </c>
      <c r="H1794" s="5" t="s">
        <v>4</v>
      </c>
      <c r="I1794" s="5" t="s">
        <v>243</v>
      </c>
      <c r="J1794" s="5" t="s">
        <v>3</v>
      </c>
      <c r="K1794" s="5" t="s">
        <v>3</v>
      </c>
      <c r="L1794" s="5" t="s">
        <v>12968</v>
      </c>
      <c r="M1794" s="15" t="s">
        <v>244</v>
      </c>
      <c r="N1794" s="15" t="s">
        <v>4495</v>
      </c>
      <c r="O1794" s="15" t="s">
        <v>22123</v>
      </c>
      <c r="P1794" s="15" t="s">
        <v>4565</v>
      </c>
      <c r="Q1794" s="15" t="s">
        <v>22807</v>
      </c>
      <c r="R1794" s="15" t="s">
        <v>4566</v>
      </c>
      <c r="S1794" s="15">
        <v>26571259</v>
      </c>
      <c r="T1794" s="15"/>
      <c r="U1794" s="15" t="s">
        <v>16499</v>
      </c>
      <c r="V1794" s="15" t="s">
        <v>2077</v>
      </c>
      <c r="W1794" s="4"/>
      <c r="X1794" s="4" t="s">
        <v>41</v>
      </c>
      <c r="Y1794" s="4" t="s">
        <v>4567</v>
      </c>
      <c r="Z1794" s="4"/>
      <c r="AB1794" s="25"/>
      <c r="AC1794" s="25"/>
      <c r="AD1794" s="25"/>
    </row>
    <row r="1795" spans="1:30" x14ac:dyDescent="0.35">
      <c r="A1795" s="15" t="s">
        <v>4146</v>
      </c>
      <c r="B1795" s="15" t="s">
        <v>686</v>
      </c>
      <c r="D1795" s="15" t="s">
        <v>1565</v>
      </c>
      <c r="E1795" s="15" t="s">
        <v>4568</v>
      </c>
      <c r="F1795" s="15" t="s">
        <v>4569</v>
      </c>
      <c r="G1795" s="5" t="s">
        <v>4495</v>
      </c>
      <c r="H1795" s="5" t="s">
        <v>4</v>
      </c>
      <c r="I1795" s="5" t="s">
        <v>243</v>
      </c>
      <c r="J1795" s="5" t="s">
        <v>3</v>
      </c>
      <c r="K1795" s="5" t="s">
        <v>3</v>
      </c>
      <c r="L1795" s="5" t="s">
        <v>12968</v>
      </c>
      <c r="M1795" s="15" t="s">
        <v>244</v>
      </c>
      <c r="N1795" s="15" t="s">
        <v>4495</v>
      </c>
      <c r="O1795" s="15" t="s">
        <v>22123</v>
      </c>
      <c r="P1795" s="15" t="s">
        <v>4570</v>
      </c>
      <c r="Q1795" s="15" t="s">
        <v>22807</v>
      </c>
      <c r="R1795" s="15" t="s">
        <v>11100</v>
      </c>
      <c r="S1795" s="15">
        <v>26591055</v>
      </c>
      <c r="T1795" s="15">
        <v>26591055</v>
      </c>
      <c r="U1795" s="15" t="s">
        <v>16500</v>
      </c>
      <c r="V1795" s="15" t="s">
        <v>4571</v>
      </c>
      <c r="W1795" s="4"/>
      <c r="X1795" s="4" t="s">
        <v>41</v>
      </c>
      <c r="Y1795" s="4" t="s">
        <v>1866</v>
      </c>
      <c r="Z1795" s="4"/>
      <c r="AB1795" s="25"/>
      <c r="AC1795" s="25"/>
      <c r="AD1795" s="25"/>
    </row>
    <row r="1796" spans="1:30" x14ac:dyDescent="0.35">
      <c r="A1796" s="15" t="s">
        <v>4119</v>
      </c>
      <c r="B1796" s="15" t="s">
        <v>4118</v>
      </c>
      <c r="D1796" s="15" t="s">
        <v>1439</v>
      </c>
      <c r="E1796" s="15" t="s">
        <v>8350</v>
      </c>
      <c r="F1796" s="15" t="s">
        <v>8351</v>
      </c>
      <c r="G1796" s="5" t="s">
        <v>4495</v>
      </c>
      <c r="H1796" s="5" t="s">
        <v>4</v>
      </c>
      <c r="I1796" s="5" t="s">
        <v>243</v>
      </c>
      <c r="J1796" s="5" t="s">
        <v>3</v>
      </c>
      <c r="K1796" s="5" t="s">
        <v>3</v>
      </c>
      <c r="L1796" s="5" t="s">
        <v>12968</v>
      </c>
      <c r="M1796" s="15" t="s">
        <v>244</v>
      </c>
      <c r="N1796" s="15" t="s">
        <v>4495</v>
      </c>
      <c r="O1796" s="15" t="s">
        <v>22123</v>
      </c>
      <c r="P1796" s="15" t="s">
        <v>8351</v>
      </c>
      <c r="Q1796" s="15" t="s">
        <v>22807</v>
      </c>
      <c r="R1796" s="15" t="s">
        <v>19474</v>
      </c>
      <c r="S1796" s="15">
        <v>26571212</v>
      </c>
      <c r="T1796" s="15"/>
      <c r="U1796" s="15" t="s">
        <v>19475</v>
      </c>
      <c r="V1796" s="15" t="s">
        <v>10669</v>
      </c>
      <c r="W1796" s="4"/>
      <c r="X1796" s="4" t="s">
        <v>41</v>
      </c>
      <c r="Y1796" s="4" t="s">
        <v>8710</v>
      </c>
      <c r="Z1796" s="4"/>
      <c r="AB1796" s="25"/>
      <c r="AC1796" s="25"/>
      <c r="AD1796" s="25"/>
    </row>
    <row r="1797" spans="1:30" x14ac:dyDescent="0.35">
      <c r="A1797" s="15" t="s">
        <v>4142</v>
      </c>
      <c r="B1797" s="15" t="s">
        <v>4141</v>
      </c>
      <c r="D1797" s="15" t="s">
        <v>1595</v>
      </c>
      <c r="E1797" s="15" t="s">
        <v>4572</v>
      </c>
      <c r="F1797" s="15" t="s">
        <v>4573</v>
      </c>
      <c r="G1797" s="5" t="s">
        <v>4495</v>
      </c>
      <c r="H1797" s="5" t="s">
        <v>4</v>
      </c>
      <c r="I1797" s="5" t="s">
        <v>243</v>
      </c>
      <c r="J1797" s="5" t="s">
        <v>3</v>
      </c>
      <c r="K1797" s="5" t="s">
        <v>5</v>
      </c>
      <c r="L1797" s="5" t="s">
        <v>12970</v>
      </c>
      <c r="M1797" s="15" t="s">
        <v>244</v>
      </c>
      <c r="N1797" s="15" t="s">
        <v>4495</v>
      </c>
      <c r="O1797" s="15" t="s">
        <v>22798</v>
      </c>
      <c r="P1797" s="15" t="s">
        <v>4574</v>
      </c>
      <c r="Q1797" s="15" t="s">
        <v>22807</v>
      </c>
      <c r="R1797" s="15" t="s">
        <v>23578</v>
      </c>
      <c r="S1797" s="15">
        <v>22006374</v>
      </c>
      <c r="T1797" s="15">
        <v>85379879</v>
      </c>
      <c r="U1797" s="15" t="s">
        <v>23579</v>
      </c>
      <c r="V1797" s="15" t="s">
        <v>1168</v>
      </c>
      <c r="W1797" s="4"/>
      <c r="X1797" s="4" t="s">
        <v>41</v>
      </c>
      <c r="Y1797" s="4" t="s">
        <v>821</v>
      </c>
      <c r="Z1797" s="4"/>
      <c r="AB1797" s="25"/>
      <c r="AC1797" s="25"/>
      <c r="AD1797" s="25"/>
    </row>
    <row r="1798" spans="1:30" x14ac:dyDescent="0.35">
      <c r="A1798" s="15" t="s">
        <v>4148</v>
      </c>
      <c r="B1798" s="15" t="s">
        <v>4063</v>
      </c>
      <c r="D1798" s="15" t="s">
        <v>1592</v>
      </c>
      <c r="E1798" s="15" t="s">
        <v>4575</v>
      </c>
      <c r="F1798" s="15" t="s">
        <v>7698</v>
      </c>
      <c r="G1798" s="5" t="s">
        <v>4495</v>
      </c>
      <c r="H1798" s="5" t="s">
        <v>4</v>
      </c>
      <c r="I1798" s="5" t="s">
        <v>243</v>
      </c>
      <c r="J1798" s="5" t="s">
        <v>3</v>
      </c>
      <c r="K1798" s="5" t="s">
        <v>3</v>
      </c>
      <c r="L1798" s="5" t="s">
        <v>12968</v>
      </c>
      <c r="M1798" s="15" t="s">
        <v>244</v>
      </c>
      <c r="N1798" s="15" t="s">
        <v>4495</v>
      </c>
      <c r="O1798" s="15" t="s">
        <v>22123</v>
      </c>
      <c r="P1798" s="15" t="s">
        <v>3098</v>
      </c>
      <c r="Q1798" s="15" t="s">
        <v>22807</v>
      </c>
      <c r="R1798" s="15" t="s">
        <v>17845</v>
      </c>
      <c r="S1798" s="15">
        <v>22006164</v>
      </c>
      <c r="T1798" s="15"/>
      <c r="U1798" s="15" t="s">
        <v>21432</v>
      </c>
      <c r="V1798" s="15" t="s">
        <v>10860</v>
      </c>
      <c r="W1798" s="4"/>
      <c r="X1798" s="4" t="s">
        <v>41</v>
      </c>
      <c r="Y1798" s="4" t="s">
        <v>4576</v>
      </c>
      <c r="Z1798" s="4"/>
      <c r="AB1798" s="25"/>
      <c r="AC1798" s="25"/>
      <c r="AD1798" s="25"/>
    </row>
    <row r="1799" spans="1:30" x14ac:dyDescent="0.35">
      <c r="A1799" s="15" t="s">
        <v>4098</v>
      </c>
      <c r="B1799" s="15" t="s">
        <v>4097</v>
      </c>
      <c r="D1799" s="15" t="s">
        <v>4577</v>
      </c>
      <c r="E1799" s="15" t="s">
        <v>4578</v>
      </c>
      <c r="F1799" s="15" t="s">
        <v>4579</v>
      </c>
      <c r="G1799" s="5" t="s">
        <v>4495</v>
      </c>
      <c r="H1799" s="5" t="s">
        <v>4</v>
      </c>
      <c r="I1799" s="5" t="s">
        <v>243</v>
      </c>
      <c r="J1799" s="5" t="s">
        <v>3</v>
      </c>
      <c r="K1799" s="5" t="s">
        <v>3</v>
      </c>
      <c r="L1799" s="5" t="s">
        <v>12968</v>
      </c>
      <c r="M1799" s="15" t="s">
        <v>244</v>
      </c>
      <c r="N1799" s="15" t="s">
        <v>4495</v>
      </c>
      <c r="O1799" s="15" t="s">
        <v>22123</v>
      </c>
      <c r="P1799" s="15" t="s">
        <v>4579</v>
      </c>
      <c r="Q1799" s="15" t="s">
        <v>22807</v>
      </c>
      <c r="R1799" s="15" t="s">
        <v>4580</v>
      </c>
      <c r="S1799" s="15">
        <v>22006166</v>
      </c>
      <c r="T1799" s="15"/>
      <c r="U1799" s="15" t="s">
        <v>20145</v>
      </c>
      <c r="V1799" s="15" t="s">
        <v>10771</v>
      </c>
      <c r="W1799" s="4"/>
      <c r="X1799" s="4" t="s">
        <v>41</v>
      </c>
      <c r="Y1799" s="4" t="s">
        <v>4581</v>
      </c>
      <c r="Z1799" s="4"/>
      <c r="AB1799" s="25"/>
      <c r="AC1799" s="25"/>
      <c r="AD1799" s="25"/>
    </row>
    <row r="1800" spans="1:30" x14ac:dyDescent="0.35">
      <c r="A1800" s="15" t="s">
        <v>10582</v>
      </c>
      <c r="B1800" s="15" t="s">
        <v>2170</v>
      </c>
      <c r="D1800" s="15" t="s">
        <v>8369</v>
      </c>
      <c r="E1800" s="15" t="s">
        <v>8367</v>
      </c>
      <c r="F1800" s="15" t="s">
        <v>8368</v>
      </c>
      <c r="G1800" s="5" t="s">
        <v>4495</v>
      </c>
      <c r="H1800" s="5" t="s">
        <v>4</v>
      </c>
      <c r="I1800" s="5" t="s">
        <v>243</v>
      </c>
      <c r="J1800" s="5" t="s">
        <v>3</v>
      </c>
      <c r="K1800" s="5" t="s">
        <v>3</v>
      </c>
      <c r="L1800" s="5" t="s">
        <v>12968</v>
      </c>
      <c r="M1800" s="15" t="s">
        <v>244</v>
      </c>
      <c r="N1800" s="15" t="s">
        <v>4495</v>
      </c>
      <c r="O1800" s="15" t="s">
        <v>22123</v>
      </c>
      <c r="P1800" s="15" t="s">
        <v>8368</v>
      </c>
      <c r="Q1800" s="15" t="s">
        <v>22807</v>
      </c>
      <c r="R1800" s="15" t="s">
        <v>20182</v>
      </c>
      <c r="S1800" s="15">
        <v>22006158</v>
      </c>
      <c r="T1800" s="15">
        <v>86314027</v>
      </c>
      <c r="U1800" s="15" t="s">
        <v>23580</v>
      </c>
      <c r="V1800" s="15" t="s">
        <v>10755</v>
      </c>
      <c r="W1800" s="4"/>
      <c r="X1800" s="4" t="s">
        <v>41</v>
      </c>
      <c r="Y1800" s="4" t="s">
        <v>7371</v>
      </c>
      <c r="Z1800" s="4"/>
      <c r="AB1800" s="25"/>
      <c r="AC1800" s="25"/>
      <c r="AD1800" s="25"/>
    </row>
    <row r="1801" spans="1:30" x14ac:dyDescent="0.35">
      <c r="A1801" s="15" t="s">
        <v>6489</v>
      </c>
      <c r="B1801" s="15" t="s">
        <v>7902</v>
      </c>
      <c r="D1801" s="15" t="s">
        <v>833</v>
      </c>
      <c r="E1801" s="15" t="s">
        <v>4583</v>
      </c>
      <c r="F1801" s="15" t="s">
        <v>4584</v>
      </c>
      <c r="G1801" s="5" t="s">
        <v>4495</v>
      </c>
      <c r="H1801" s="5" t="s">
        <v>4</v>
      </c>
      <c r="I1801" s="5" t="s">
        <v>243</v>
      </c>
      <c r="J1801" s="5" t="s">
        <v>3</v>
      </c>
      <c r="K1801" s="5" t="s">
        <v>3</v>
      </c>
      <c r="L1801" s="5" t="s">
        <v>12968</v>
      </c>
      <c r="M1801" s="15" t="s">
        <v>244</v>
      </c>
      <c r="N1801" s="15" t="s">
        <v>4495</v>
      </c>
      <c r="O1801" s="15" t="s">
        <v>22123</v>
      </c>
      <c r="P1801" s="15" t="s">
        <v>4585</v>
      </c>
      <c r="Q1801" s="15" t="s">
        <v>22807</v>
      </c>
      <c r="R1801" s="15" t="s">
        <v>23581</v>
      </c>
      <c r="S1801" s="15">
        <v>26591515</v>
      </c>
      <c r="T1801" s="15"/>
      <c r="U1801" s="15" t="s">
        <v>14914</v>
      </c>
      <c r="V1801" s="15" t="s">
        <v>3041</v>
      </c>
      <c r="W1801" s="4"/>
      <c r="X1801" s="4" t="s">
        <v>41</v>
      </c>
      <c r="Y1801" s="4" t="s">
        <v>2224</v>
      </c>
      <c r="Z1801" s="4"/>
      <c r="AB1801" s="25"/>
      <c r="AC1801" s="25"/>
      <c r="AD1801" s="25"/>
    </row>
    <row r="1802" spans="1:30" x14ac:dyDescent="0.35">
      <c r="A1802" s="15" t="s">
        <v>6423</v>
      </c>
      <c r="B1802" s="15" t="s">
        <v>7516</v>
      </c>
      <c r="D1802" s="15" t="s">
        <v>1701</v>
      </c>
      <c r="E1802" s="15" t="s">
        <v>8381</v>
      </c>
      <c r="F1802" s="15" t="s">
        <v>10811</v>
      </c>
      <c r="G1802" s="5" t="s">
        <v>4495</v>
      </c>
      <c r="H1802" s="5" t="s">
        <v>4</v>
      </c>
      <c r="I1802" s="5" t="s">
        <v>243</v>
      </c>
      <c r="J1802" s="5" t="s">
        <v>3</v>
      </c>
      <c r="K1802" s="5" t="s">
        <v>5</v>
      </c>
      <c r="L1802" s="5" t="s">
        <v>12970</v>
      </c>
      <c r="M1802" s="15" t="s">
        <v>244</v>
      </c>
      <c r="N1802" s="15" t="s">
        <v>4495</v>
      </c>
      <c r="O1802" s="15" t="s">
        <v>22798</v>
      </c>
      <c r="P1802" s="15" t="s">
        <v>420</v>
      </c>
      <c r="Q1802" s="15" t="s">
        <v>22807</v>
      </c>
      <c r="R1802" s="15" t="s">
        <v>16517</v>
      </c>
      <c r="S1802" s="15">
        <v>26870164</v>
      </c>
      <c r="T1802" s="15">
        <v>22006373</v>
      </c>
      <c r="U1802" s="15" t="s">
        <v>22127</v>
      </c>
      <c r="V1802" s="15" t="s">
        <v>10812</v>
      </c>
      <c r="W1802" s="4"/>
      <c r="X1802" s="4" t="s">
        <v>41</v>
      </c>
      <c r="Y1802" s="4" t="s">
        <v>19098</v>
      </c>
      <c r="Z1802" s="4"/>
      <c r="AB1802" s="25"/>
      <c r="AC1802" s="25"/>
      <c r="AD1802" s="25"/>
    </row>
    <row r="1803" spans="1:30" x14ac:dyDescent="0.35">
      <c r="A1803" s="15" t="s">
        <v>4177</v>
      </c>
      <c r="B1803" s="15" t="s">
        <v>4176</v>
      </c>
      <c r="D1803" s="15" t="s">
        <v>1691</v>
      </c>
      <c r="E1803" s="15" t="s">
        <v>4587</v>
      </c>
      <c r="F1803" s="15" t="s">
        <v>4588</v>
      </c>
      <c r="G1803" s="5" t="s">
        <v>4495</v>
      </c>
      <c r="H1803" s="5" t="s">
        <v>5</v>
      </c>
      <c r="I1803" s="5" t="s">
        <v>243</v>
      </c>
      <c r="J1803" s="5" t="s">
        <v>3</v>
      </c>
      <c r="K1803" s="5" t="s">
        <v>4</v>
      </c>
      <c r="L1803" s="5" t="s">
        <v>12969</v>
      </c>
      <c r="M1803" s="15" t="s">
        <v>244</v>
      </c>
      <c r="N1803" s="15" t="s">
        <v>4495</v>
      </c>
      <c r="O1803" s="15" t="s">
        <v>257</v>
      </c>
      <c r="P1803" s="15" t="s">
        <v>699</v>
      </c>
      <c r="Q1803" s="15" t="s">
        <v>22807</v>
      </c>
      <c r="R1803" s="15" t="s">
        <v>19476</v>
      </c>
      <c r="S1803" s="15">
        <v>26811247</v>
      </c>
      <c r="T1803" s="15"/>
      <c r="U1803" s="15" t="s">
        <v>14915</v>
      </c>
      <c r="V1803" s="15" t="s">
        <v>1492</v>
      </c>
      <c r="W1803" s="4"/>
      <c r="X1803" s="4" t="s">
        <v>41</v>
      </c>
      <c r="Y1803" s="4" t="s">
        <v>4013</v>
      </c>
      <c r="Z1803" s="4"/>
      <c r="AB1803" s="25"/>
      <c r="AC1803" s="25"/>
      <c r="AD1803" s="25"/>
    </row>
    <row r="1804" spans="1:30" x14ac:dyDescent="0.35">
      <c r="A1804" s="15" t="s">
        <v>4081</v>
      </c>
      <c r="B1804" s="15" t="s">
        <v>7362</v>
      </c>
      <c r="D1804" s="15" t="s">
        <v>1695</v>
      </c>
      <c r="E1804" s="15" t="s">
        <v>4589</v>
      </c>
      <c r="F1804" s="15" t="s">
        <v>4590</v>
      </c>
      <c r="G1804" s="5" t="s">
        <v>4495</v>
      </c>
      <c r="H1804" s="5" t="s">
        <v>5</v>
      </c>
      <c r="I1804" s="5" t="s">
        <v>243</v>
      </c>
      <c r="J1804" s="5" t="s">
        <v>3</v>
      </c>
      <c r="K1804" s="5" t="s">
        <v>4</v>
      </c>
      <c r="L1804" s="5" t="s">
        <v>12969</v>
      </c>
      <c r="M1804" s="15" t="s">
        <v>244</v>
      </c>
      <c r="N1804" s="15" t="s">
        <v>4495</v>
      </c>
      <c r="O1804" s="15" t="s">
        <v>257</v>
      </c>
      <c r="P1804" s="15" t="s">
        <v>257</v>
      </c>
      <c r="Q1804" s="15" t="s">
        <v>22807</v>
      </c>
      <c r="R1804" s="15" t="s">
        <v>14181</v>
      </c>
      <c r="S1804" s="15">
        <v>26891346</v>
      </c>
      <c r="T1804" s="15">
        <v>89266349</v>
      </c>
      <c r="U1804" s="15" t="s">
        <v>16501</v>
      </c>
      <c r="V1804" s="15" t="s">
        <v>1492</v>
      </c>
      <c r="W1804" s="4"/>
      <c r="X1804" s="4" t="s">
        <v>41</v>
      </c>
      <c r="Y1804" s="4" t="s">
        <v>4591</v>
      </c>
      <c r="Z1804" s="4"/>
      <c r="AB1804" s="25"/>
      <c r="AC1804" s="25"/>
      <c r="AD1804" s="25"/>
    </row>
    <row r="1805" spans="1:30" x14ac:dyDescent="0.35">
      <c r="A1805" s="15" t="s">
        <v>10584</v>
      </c>
      <c r="B1805" s="15" t="s">
        <v>8701</v>
      </c>
      <c r="D1805" s="15" t="s">
        <v>1860</v>
      </c>
      <c r="E1805" s="15" t="s">
        <v>4592</v>
      </c>
      <c r="F1805" s="15" t="s">
        <v>1994</v>
      </c>
      <c r="G1805" s="5" t="s">
        <v>4495</v>
      </c>
      <c r="H1805" s="5" t="s">
        <v>5</v>
      </c>
      <c r="I1805" s="5" t="s">
        <v>243</v>
      </c>
      <c r="J1805" s="5" t="s">
        <v>3</v>
      </c>
      <c r="K1805" s="5" t="s">
        <v>4</v>
      </c>
      <c r="L1805" s="5" t="s">
        <v>12969</v>
      </c>
      <c r="M1805" s="15" t="s">
        <v>244</v>
      </c>
      <c r="N1805" s="15" t="s">
        <v>4495</v>
      </c>
      <c r="O1805" s="15" t="s">
        <v>257</v>
      </c>
      <c r="P1805" s="15" t="s">
        <v>470</v>
      </c>
      <c r="Q1805" s="15" t="s">
        <v>22807</v>
      </c>
      <c r="R1805" s="15" t="s">
        <v>22128</v>
      </c>
      <c r="S1805" s="15">
        <v>26878101</v>
      </c>
      <c r="T1805" s="15">
        <v>26878101</v>
      </c>
      <c r="U1805" s="15" t="s">
        <v>22129</v>
      </c>
      <c r="V1805" s="15" t="s">
        <v>10723</v>
      </c>
      <c r="W1805" s="4"/>
      <c r="X1805" s="4" t="s">
        <v>41</v>
      </c>
      <c r="Y1805" s="4" t="s">
        <v>2210</v>
      </c>
      <c r="Z1805" s="4"/>
      <c r="AB1805" s="25"/>
      <c r="AC1805" s="25"/>
      <c r="AD1805" s="25"/>
    </row>
    <row r="1806" spans="1:30" x14ac:dyDescent="0.35">
      <c r="A1806" s="15" t="s">
        <v>4095</v>
      </c>
      <c r="B1806" s="15" t="s">
        <v>4094</v>
      </c>
      <c r="D1806" s="15" t="s">
        <v>2457</v>
      </c>
      <c r="E1806" s="15" t="s">
        <v>4593</v>
      </c>
      <c r="F1806" s="15" t="s">
        <v>4594</v>
      </c>
      <c r="G1806" s="5" t="s">
        <v>4495</v>
      </c>
      <c r="H1806" s="5" t="s">
        <v>5</v>
      </c>
      <c r="I1806" s="5" t="s">
        <v>243</v>
      </c>
      <c r="J1806" s="5" t="s">
        <v>3</v>
      </c>
      <c r="K1806" s="5" t="s">
        <v>4</v>
      </c>
      <c r="L1806" s="5" t="s">
        <v>12969</v>
      </c>
      <c r="M1806" s="15" t="s">
        <v>244</v>
      </c>
      <c r="N1806" s="15" t="s">
        <v>4495</v>
      </c>
      <c r="O1806" s="15" t="s">
        <v>257</v>
      </c>
      <c r="P1806" s="15" t="s">
        <v>4424</v>
      </c>
      <c r="Q1806" s="15" t="s">
        <v>22807</v>
      </c>
      <c r="R1806" s="15" t="s">
        <v>10775</v>
      </c>
      <c r="S1806" s="15">
        <v>26878001</v>
      </c>
      <c r="T1806" s="15"/>
      <c r="U1806" s="15" t="s">
        <v>16502</v>
      </c>
      <c r="V1806" s="15" t="s">
        <v>537</v>
      </c>
      <c r="W1806" s="4"/>
      <c r="X1806" s="4" t="s">
        <v>41</v>
      </c>
      <c r="Y1806" s="4" t="s">
        <v>4009</v>
      </c>
      <c r="Z1806" s="4"/>
      <c r="AB1806" s="25"/>
      <c r="AC1806" s="25"/>
      <c r="AD1806" s="25"/>
    </row>
    <row r="1807" spans="1:30" x14ac:dyDescent="0.35">
      <c r="A1807" s="15" t="s">
        <v>4157</v>
      </c>
      <c r="B1807" s="15" t="s">
        <v>4156</v>
      </c>
      <c r="D1807" s="15" t="s">
        <v>2654</v>
      </c>
      <c r="E1807" s="15" t="s">
        <v>10799</v>
      </c>
      <c r="F1807" s="15" t="s">
        <v>10800</v>
      </c>
      <c r="G1807" s="5" t="s">
        <v>4495</v>
      </c>
      <c r="H1807" s="5" t="s">
        <v>5</v>
      </c>
      <c r="I1807" s="5" t="s">
        <v>243</v>
      </c>
      <c r="J1807" s="5" t="s">
        <v>3</v>
      </c>
      <c r="K1807" s="5" t="s">
        <v>4</v>
      </c>
      <c r="L1807" s="5" t="s">
        <v>12969</v>
      </c>
      <c r="M1807" s="15" t="s">
        <v>244</v>
      </c>
      <c r="N1807" s="15" t="s">
        <v>4495</v>
      </c>
      <c r="O1807" s="15" t="s">
        <v>257</v>
      </c>
      <c r="P1807" s="15" t="s">
        <v>10800</v>
      </c>
      <c r="Q1807" s="15" t="s">
        <v>22807</v>
      </c>
      <c r="R1807" s="15" t="s">
        <v>19496</v>
      </c>
      <c r="S1807" s="15">
        <v>26981212</v>
      </c>
      <c r="T1807" s="15"/>
      <c r="U1807" s="15" t="s">
        <v>21433</v>
      </c>
      <c r="V1807" s="15" t="s">
        <v>10801</v>
      </c>
      <c r="W1807" s="4"/>
      <c r="X1807" s="4" t="s">
        <v>41</v>
      </c>
      <c r="Y1807" s="4" t="s">
        <v>8386</v>
      </c>
      <c r="Z1807" s="4"/>
      <c r="AB1807" s="25"/>
      <c r="AC1807" s="25"/>
      <c r="AD1807" s="25"/>
    </row>
    <row r="1808" spans="1:30" x14ac:dyDescent="0.35">
      <c r="A1808" s="15" t="s">
        <v>4139</v>
      </c>
      <c r="B1808" s="15" t="s">
        <v>3311</v>
      </c>
      <c r="D1808" s="15" t="s">
        <v>3960</v>
      </c>
      <c r="E1808" s="15" t="s">
        <v>10824</v>
      </c>
      <c r="F1808" s="15" t="s">
        <v>461</v>
      </c>
      <c r="G1808" s="5" t="s">
        <v>4495</v>
      </c>
      <c r="H1808" s="5" t="s">
        <v>5</v>
      </c>
      <c r="I1808" s="5" t="s">
        <v>243</v>
      </c>
      <c r="J1808" s="5" t="s">
        <v>3</v>
      </c>
      <c r="K1808" s="5" t="s">
        <v>4</v>
      </c>
      <c r="L1808" s="5" t="s">
        <v>12969</v>
      </c>
      <c r="M1808" s="15" t="s">
        <v>244</v>
      </c>
      <c r="N1808" s="15" t="s">
        <v>4495</v>
      </c>
      <c r="O1808" s="15" t="s">
        <v>257</v>
      </c>
      <c r="P1808" s="15" t="s">
        <v>461</v>
      </c>
      <c r="Q1808" s="15" t="s">
        <v>22807</v>
      </c>
      <c r="R1808" s="15" t="s">
        <v>14182</v>
      </c>
      <c r="S1808" s="15">
        <v>83475492</v>
      </c>
      <c r="T1808" s="15"/>
      <c r="U1808" s="15" t="s">
        <v>14917</v>
      </c>
      <c r="V1808" s="15" t="s">
        <v>10825</v>
      </c>
      <c r="W1808" s="4"/>
      <c r="X1808" s="4"/>
      <c r="Y1808" s="4"/>
      <c r="Z1808" s="4"/>
      <c r="AB1808" s="25"/>
      <c r="AC1808" s="25"/>
      <c r="AD1808" s="25"/>
    </row>
    <row r="1809" spans="1:30" x14ac:dyDescent="0.35">
      <c r="A1809" s="15" t="s">
        <v>4159</v>
      </c>
      <c r="B1809" s="15" t="s">
        <v>4158</v>
      </c>
      <c r="D1809" s="15" t="s">
        <v>7540</v>
      </c>
      <c r="E1809" s="15" t="s">
        <v>4595</v>
      </c>
      <c r="F1809" s="15" t="s">
        <v>4596</v>
      </c>
      <c r="G1809" s="5" t="s">
        <v>4495</v>
      </c>
      <c r="H1809" s="5" t="s">
        <v>5</v>
      </c>
      <c r="I1809" s="5" t="s">
        <v>243</v>
      </c>
      <c r="J1809" s="5" t="s">
        <v>3</v>
      </c>
      <c r="K1809" s="5" t="s">
        <v>4</v>
      </c>
      <c r="L1809" s="5" t="s">
        <v>12969</v>
      </c>
      <c r="M1809" s="15" t="s">
        <v>244</v>
      </c>
      <c r="N1809" s="15" t="s">
        <v>4495</v>
      </c>
      <c r="O1809" s="15" t="s">
        <v>257</v>
      </c>
      <c r="P1809" s="15" t="s">
        <v>4597</v>
      </c>
      <c r="Q1809" s="15" t="s">
        <v>22807</v>
      </c>
      <c r="R1809" s="15" t="s">
        <v>10754</v>
      </c>
      <c r="S1809" s="15">
        <v>22007512</v>
      </c>
      <c r="T1809" s="15"/>
      <c r="U1809" s="15" t="s">
        <v>14918</v>
      </c>
      <c r="V1809" s="15" t="s">
        <v>960</v>
      </c>
      <c r="W1809" s="4"/>
      <c r="X1809" s="4" t="s">
        <v>41</v>
      </c>
      <c r="Y1809" s="4" t="s">
        <v>4007</v>
      </c>
      <c r="Z1809" s="4"/>
      <c r="AB1809" s="25"/>
      <c r="AC1809" s="25"/>
      <c r="AD1809" s="25"/>
    </row>
    <row r="1810" spans="1:30" x14ac:dyDescent="0.35">
      <c r="A1810" s="15" t="s">
        <v>10585</v>
      </c>
      <c r="B1810" s="15" t="s">
        <v>3293</v>
      </c>
      <c r="D1810" s="15" t="s">
        <v>8352</v>
      </c>
      <c r="E1810" s="15" t="s">
        <v>10832</v>
      </c>
      <c r="F1810" s="15" t="s">
        <v>10833</v>
      </c>
      <c r="G1810" s="5" t="s">
        <v>4495</v>
      </c>
      <c r="H1810" s="5" t="s">
        <v>5</v>
      </c>
      <c r="I1810" s="5" t="s">
        <v>243</v>
      </c>
      <c r="J1810" s="5" t="s">
        <v>3</v>
      </c>
      <c r="K1810" s="5" t="s">
        <v>4</v>
      </c>
      <c r="L1810" s="5" t="s">
        <v>12969</v>
      </c>
      <c r="M1810" s="15" t="s">
        <v>244</v>
      </c>
      <c r="N1810" s="15" t="s">
        <v>4495</v>
      </c>
      <c r="O1810" s="15" t="s">
        <v>257</v>
      </c>
      <c r="P1810" s="15" t="s">
        <v>10834</v>
      </c>
      <c r="Q1810" s="15" t="s">
        <v>22807</v>
      </c>
      <c r="R1810" s="15" t="s">
        <v>22130</v>
      </c>
      <c r="S1810" s="15">
        <v>85759436</v>
      </c>
      <c r="T1810" s="15"/>
      <c r="U1810" s="15" t="s">
        <v>21434</v>
      </c>
      <c r="V1810" s="15" t="s">
        <v>4598</v>
      </c>
      <c r="W1810" s="4"/>
      <c r="X1810" s="4" t="s">
        <v>41</v>
      </c>
      <c r="Y1810" s="4" t="s">
        <v>10106</v>
      </c>
      <c r="Z1810" s="4"/>
      <c r="AB1810" s="25"/>
      <c r="AC1810" s="25"/>
      <c r="AD1810" s="25"/>
    </row>
    <row r="1811" spans="1:30" x14ac:dyDescent="0.35">
      <c r="A1811" s="15" t="s">
        <v>4077</v>
      </c>
      <c r="B1811" s="15" t="s">
        <v>1274</v>
      </c>
      <c r="D1811" s="15" t="s">
        <v>4599</v>
      </c>
      <c r="E1811" s="15" t="s">
        <v>10849</v>
      </c>
      <c r="F1811" s="15" t="s">
        <v>81</v>
      </c>
      <c r="G1811" s="5" t="s">
        <v>4495</v>
      </c>
      <c r="H1811" s="5" t="s">
        <v>5</v>
      </c>
      <c r="I1811" s="5" t="s">
        <v>243</v>
      </c>
      <c r="J1811" s="5" t="s">
        <v>3</v>
      </c>
      <c r="K1811" s="5" t="s">
        <v>2</v>
      </c>
      <c r="L1811" s="5" t="s">
        <v>12967</v>
      </c>
      <c r="M1811" s="15" t="s">
        <v>244</v>
      </c>
      <c r="N1811" s="15" t="s">
        <v>4495</v>
      </c>
      <c r="O1811" s="15" t="s">
        <v>4495</v>
      </c>
      <c r="P1811" s="15" t="s">
        <v>347</v>
      </c>
      <c r="Q1811" s="15" t="s">
        <v>22807</v>
      </c>
      <c r="R1811" s="15" t="s">
        <v>22131</v>
      </c>
      <c r="S1811" s="15">
        <v>26591433</v>
      </c>
      <c r="T1811" s="15"/>
      <c r="U1811" s="15" t="s">
        <v>17854</v>
      </c>
      <c r="V1811" s="15" t="s">
        <v>10850</v>
      </c>
      <c r="W1811" s="4"/>
      <c r="X1811" s="4" t="s">
        <v>41</v>
      </c>
      <c r="Y1811" s="4" t="s">
        <v>7592</v>
      </c>
      <c r="Z1811" s="4"/>
      <c r="AB1811" s="25"/>
      <c r="AC1811" s="25"/>
      <c r="AD1811" s="25"/>
    </row>
    <row r="1812" spans="1:30" x14ac:dyDescent="0.35">
      <c r="A1812" s="15" t="s">
        <v>4104</v>
      </c>
      <c r="B1812" s="15" t="s">
        <v>7363</v>
      </c>
      <c r="D1812" s="15" t="s">
        <v>4600</v>
      </c>
      <c r="E1812" s="15" t="s">
        <v>10861</v>
      </c>
      <c r="F1812" s="15" t="s">
        <v>103</v>
      </c>
      <c r="G1812" s="5" t="s">
        <v>4495</v>
      </c>
      <c r="H1812" s="5" t="s">
        <v>5</v>
      </c>
      <c r="I1812" s="5" t="s">
        <v>243</v>
      </c>
      <c r="J1812" s="5" t="s">
        <v>3</v>
      </c>
      <c r="K1812" s="5" t="s">
        <v>4</v>
      </c>
      <c r="L1812" s="5" t="s">
        <v>12969</v>
      </c>
      <c r="M1812" s="15" t="s">
        <v>244</v>
      </c>
      <c r="N1812" s="15" t="s">
        <v>4495</v>
      </c>
      <c r="O1812" s="15" t="s">
        <v>257</v>
      </c>
      <c r="P1812" s="15" t="s">
        <v>103</v>
      </c>
      <c r="Q1812" s="15" t="s">
        <v>22807</v>
      </c>
      <c r="R1812" s="15" t="s">
        <v>23582</v>
      </c>
      <c r="S1812" s="15">
        <v>21009256</v>
      </c>
      <c r="T1812" s="15">
        <v>87075442</v>
      </c>
      <c r="U1812" s="15" t="s">
        <v>23583</v>
      </c>
      <c r="V1812" s="15" t="s">
        <v>10862</v>
      </c>
      <c r="W1812" s="4"/>
      <c r="X1812" s="4"/>
      <c r="Y1812" s="4"/>
      <c r="Z1812" s="4"/>
      <c r="AB1812" s="25"/>
      <c r="AC1812" s="25"/>
      <c r="AD1812" s="25"/>
    </row>
    <row r="1813" spans="1:30" x14ac:dyDescent="0.35">
      <c r="A1813" s="15" t="s">
        <v>4200</v>
      </c>
      <c r="B1813" s="15" t="s">
        <v>1639</v>
      </c>
      <c r="D1813" s="15" t="s">
        <v>4601</v>
      </c>
      <c r="E1813" s="15" t="s">
        <v>4602</v>
      </c>
      <c r="F1813" s="15" t="s">
        <v>4603</v>
      </c>
      <c r="G1813" s="5" t="s">
        <v>4495</v>
      </c>
      <c r="H1813" s="5" t="s">
        <v>5</v>
      </c>
      <c r="I1813" s="5" t="s">
        <v>243</v>
      </c>
      <c r="J1813" s="5" t="s">
        <v>3</v>
      </c>
      <c r="K1813" s="5" t="s">
        <v>5</v>
      </c>
      <c r="L1813" s="5" t="s">
        <v>12970</v>
      </c>
      <c r="M1813" s="15" t="s">
        <v>244</v>
      </c>
      <c r="N1813" s="15" t="s">
        <v>4495</v>
      </c>
      <c r="O1813" s="15" t="s">
        <v>22798</v>
      </c>
      <c r="P1813" s="15" t="s">
        <v>10703</v>
      </c>
      <c r="Q1813" s="15" t="s">
        <v>22807</v>
      </c>
      <c r="R1813" s="15" t="s">
        <v>23584</v>
      </c>
      <c r="S1813" s="15">
        <v>22006170</v>
      </c>
      <c r="T1813" s="15"/>
      <c r="U1813" s="15" t="s">
        <v>16503</v>
      </c>
      <c r="V1813" s="15" t="s">
        <v>10704</v>
      </c>
      <c r="W1813" s="4"/>
      <c r="X1813" s="4" t="s">
        <v>41</v>
      </c>
      <c r="Y1813" s="4" t="s">
        <v>4604</v>
      </c>
      <c r="Z1813" s="4"/>
      <c r="AB1813" s="25"/>
      <c r="AC1813" s="25"/>
      <c r="AD1813" s="25"/>
    </row>
    <row r="1814" spans="1:30" x14ac:dyDescent="0.35">
      <c r="A1814" s="15" t="s">
        <v>4036</v>
      </c>
      <c r="B1814" s="15" t="s">
        <v>2414</v>
      </c>
      <c r="D1814" s="15" t="s">
        <v>4605</v>
      </c>
      <c r="E1814" s="15" t="s">
        <v>10719</v>
      </c>
      <c r="F1814" s="15" t="s">
        <v>10720</v>
      </c>
      <c r="G1814" s="5" t="s">
        <v>4495</v>
      </c>
      <c r="H1814" s="5" t="s">
        <v>5</v>
      </c>
      <c r="I1814" s="5" t="s">
        <v>243</v>
      </c>
      <c r="J1814" s="5" t="s">
        <v>3</v>
      </c>
      <c r="K1814" s="5" t="s">
        <v>4</v>
      </c>
      <c r="L1814" s="5" t="s">
        <v>12969</v>
      </c>
      <c r="M1814" s="15" t="s">
        <v>244</v>
      </c>
      <c r="N1814" s="15" t="s">
        <v>4495</v>
      </c>
      <c r="O1814" s="15" t="s">
        <v>257</v>
      </c>
      <c r="P1814" s="15" t="s">
        <v>10720</v>
      </c>
      <c r="Q1814" s="15" t="s">
        <v>22807</v>
      </c>
      <c r="R1814" s="15" t="s">
        <v>10721</v>
      </c>
      <c r="S1814" s="15">
        <v>88903167</v>
      </c>
      <c r="T1814" s="15">
        <v>22006408</v>
      </c>
      <c r="U1814" s="15" t="s">
        <v>14919</v>
      </c>
      <c r="V1814" s="15" t="s">
        <v>10722</v>
      </c>
      <c r="W1814" s="4"/>
      <c r="X1814" s="4"/>
      <c r="Y1814" s="4"/>
      <c r="Z1814" s="4"/>
      <c r="AB1814" s="25"/>
      <c r="AC1814" s="25"/>
      <c r="AD1814" s="25"/>
    </row>
    <row r="1815" spans="1:30" x14ac:dyDescent="0.35">
      <c r="A1815" s="15" t="s">
        <v>4212</v>
      </c>
      <c r="B1815" s="15" t="s">
        <v>3027</v>
      </c>
      <c r="D1815" s="15" t="s">
        <v>2280</v>
      </c>
      <c r="E1815" s="15" t="s">
        <v>10730</v>
      </c>
      <c r="F1815" s="15" t="s">
        <v>10731</v>
      </c>
      <c r="G1815" s="5" t="s">
        <v>4495</v>
      </c>
      <c r="H1815" s="5" t="s">
        <v>5</v>
      </c>
      <c r="I1815" s="5" t="s">
        <v>243</v>
      </c>
      <c r="J1815" s="5" t="s">
        <v>3</v>
      </c>
      <c r="K1815" s="5" t="s">
        <v>4</v>
      </c>
      <c r="L1815" s="5" t="s">
        <v>12969</v>
      </c>
      <c r="M1815" s="15" t="s">
        <v>244</v>
      </c>
      <c r="N1815" s="15" t="s">
        <v>4495</v>
      </c>
      <c r="O1815" s="15" t="s">
        <v>257</v>
      </c>
      <c r="P1815" s="15" t="s">
        <v>10731</v>
      </c>
      <c r="Q1815" s="15" t="s">
        <v>22807</v>
      </c>
      <c r="R1815" s="15" t="s">
        <v>23585</v>
      </c>
      <c r="S1815" s="15">
        <v>26878255</v>
      </c>
      <c r="T1815" s="15">
        <v>83829374</v>
      </c>
      <c r="U1815" s="15" t="s">
        <v>14920</v>
      </c>
      <c r="V1815" s="15" t="s">
        <v>9820</v>
      </c>
      <c r="W1815" s="4"/>
      <c r="X1815" s="4"/>
      <c r="Y1815" s="4"/>
      <c r="Z1815" s="4"/>
      <c r="AB1815" s="25"/>
      <c r="AC1815" s="25"/>
      <c r="AD1815" s="25"/>
    </row>
    <row r="1816" spans="1:30" x14ac:dyDescent="0.35">
      <c r="A1816" s="15" t="s">
        <v>10587</v>
      </c>
      <c r="B1816" s="15" t="s">
        <v>8078</v>
      </c>
      <c r="D1816" s="15" t="s">
        <v>4606</v>
      </c>
      <c r="E1816" s="15" t="s">
        <v>10734</v>
      </c>
      <c r="F1816" s="15" t="s">
        <v>10735</v>
      </c>
      <c r="G1816" s="5" t="s">
        <v>4495</v>
      </c>
      <c r="H1816" s="5" t="s">
        <v>5</v>
      </c>
      <c r="I1816" s="5" t="s">
        <v>243</v>
      </c>
      <c r="J1816" s="5" t="s">
        <v>3</v>
      </c>
      <c r="K1816" s="5" t="s">
        <v>4</v>
      </c>
      <c r="L1816" s="5" t="s">
        <v>12969</v>
      </c>
      <c r="M1816" s="15" t="s">
        <v>244</v>
      </c>
      <c r="N1816" s="15" t="s">
        <v>4495</v>
      </c>
      <c r="O1816" s="15" t="s">
        <v>257</v>
      </c>
      <c r="P1816" s="15" t="s">
        <v>10735</v>
      </c>
      <c r="Q1816" s="15" t="s">
        <v>22807</v>
      </c>
      <c r="R1816" s="15" t="s">
        <v>10736</v>
      </c>
      <c r="S1816" s="15">
        <v>22006495</v>
      </c>
      <c r="T1816" s="15"/>
      <c r="U1816" s="15" t="s">
        <v>17855</v>
      </c>
      <c r="V1816" s="15" t="s">
        <v>4225</v>
      </c>
      <c r="W1816" s="4"/>
      <c r="X1816" s="4"/>
      <c r="Y1816" s="4"/>
      <c r="Z1816" s="4"/>
      <c r="AB1816" s="25"/>
      <c r="AC1816" s="25"/>
      <c r="AD1816" s="25"/>
    </row>
    <row r="1817" spans="1:30" x14ac:dyDescent="0.35">
      <c r="A1817" s="15" t="s">
        <v>4060</v>
      </c>
      <c r="B1817" s="15" t="s">
        <v>1561</v>
      </c>
      <c r="D1817" s="15" t="s">
        <v>8225</v>
      </c>
      <c r="E1817" s="15" t="s">
        <v>10758</v>
      </c>
      <c r="F1817" s="15" t="s">
        <v>10759</v>
      </c>
      <c r="G1817" s="5" t="s">
        <v>4495</v>
      </c>
      <c r="H1817" s="5" t="s">
        <v>5</v>
      </c>
      <c r="I1817" s="5" t="s">
        <v>243</v>
      </c>
      <c r="J1817" s="5" t="s">
        <v>3</v>
      </c>
      <c r="K1817" s="5" t="s">
        <v>4</v>
      </c>
      <c r="L1817" s="5" t="s">
        <v>12969</v>
      </c>
      <c r="M1817" s="15" t="s">
        <v>244</v>
      </c>
      <c r="N1817" s="15" t="s">
        <v>4495</v>
      </c>
      <c r="O1817" s="15" t="s">
        <v>257</v>
      </c>
      <c r="P1817" s="15" t="s">
        <v>10759</v>
      </c>
      <c r="Q1817" s="15" t="s">
        <v>22807</v>
      </c>
      <c r="R1817" s="15" t="s">
        <v>23586</v>
      </c>
      <c r="S1817" s="15">
        <v>26891136</v>
      </c>
      <c r="T1817" s="15">
        <v>87066143</v>
      </c>
      <c r="U1817" s="15" t="s">
        <v>16504</v>
      </c>
      <c r="V1817" s="15" t="s">
        <v>2077</v>
      </c>
      <c r="W1817" s="4"/>
      <c r="X1817" s="4"/>
      <c r="Y1817" s="4"/>
      <c r="Z1817" s="4"/>
      <c r="AB1817" s="25"/>
      <c r="AC1817" s="25"/>
      <c r="AD1817" s="25"/>
    </row>
    <row r="1818" spans="1:30" x14ac:dyDescent="0.35">
      <c r="A1818" s="15" t="s">
        <v>4245</v>
      </c>
      <c r="B1818" s="15" t="s">
        <v>4244</v>
      </c>
      <c r="D1818" s="15" t="s">
        <v>1568</v>
      </c>
      <c r="E1818" s="15" t="s">
        <v>10773</v>
      </c>
      <c r="F1818" s="15" t="s">
        <v>10774</v>
      </c>
      <c r="G1818" s="5" t="s">
        <v>4495</v>
      </c>
      <c r="H1818" s="5" t="s">
        <v>5</v>
      </c>
      <c r="I1818" s="5" t="s">
        <v>243</v>
      </c>
      <c r="J1818" s="5" t="s">
        <v>3</v>
      </c>
      <c r="K1818" s="5" t="s">
        <v>4</v>
      </c>
      <c r="L1818" s="5" t="s">
        <v>12969</v>
      </c>
      <c r="M1818" s="15" t="s">
        <v>244</v>
      </c>
      <c r="N1818" s="15" t="s">
        <v>4495</v>
      </c>
      <c r="O1818" s="15" t="s">
        <v>257</v>
      </c>
      <c r="P1818" s="15" t="s">
        <v>10774</v>
      </c>
      <c r="Q1818" s="15" t="s">
        <v>22807</v>
      </c>
      <c r="R1818" s="15" t="s">
        <v>19641</v>
      </c>
      <c r="S1818" s="15">
        <v>22006402</v>
      </c>
      <c r="T1818" s="15"/>
      <c r="U1818" s="15" t="s">
        <v>17856</v>
      </c>
      <c r="V1818" s="15" t="s">
        <v>2998</v>
      </c>
      <c r="W1818" s="4"/>
      <c r="X1818" s="4"/>
      <c r="Y1818" s="4"/>
      <c r="Z1818" s="4"/>
      <c r="AB1818" s="25"/>
      <c r="AC1818" s="25"/>
      <c r="AD1818" s="25"/>
    </row>
    <row r="1819" spans="1:30" x14ac:dyDescent="0.35">
      <c r="A1819" s="15" t="s">
        <v>4282</v>
      </c>
      <c r="B1819" s="15" t="s">
        <v>3666</v>
      </c>
      <c r="D1819" s="15" t="s">
        <v>4607</v>
      </c>
      <c r="E1819" s="15" t="s">
        <v>10805</v>
      </c>
      <c r="F1819" s="15" t="s">
        <v>10806</v>
      </c>
      <c r="G1819" s="5" t="s">
        <v>4495</v>
      </c>
      <c r="H1819" s="5" t="s">
        <v>5</v>
      </c>
      <c r="I1819" s="5" t="s">
        <v>243</v>
      </c>
      <c r="J1819" s="5" t="s">
        <v>3</v>
      </c>
      <c r="K1819" s="5" t="s">
        <v>4</v>
      </c>
      <c r="L1819" s="5" t="s">
        <v>12969</v>
      </c>
      <c r="M1819" s="15" t="s">
        <v>244</v>
      </c>
      <c r="N1819" s="15" t="s">
        <v>4495</v>
      </c>
      <c r="O1819" s="15" t="s">
        <v>257</v>
      </c>
      <c r="P1819" s="15" t="s">
        <v>10806</v>
      </c>
      <c r="Q1819" s="15" t="s">
        <v>22807</v>
      </c>
      <c r="R1819" s="15" t="s">
        <v>21416</v>
      </c>
      <c r="S1819" s="15">
        <v>26981039</v>
      </c>
      <c r="T1819" s="15">
        <v>89195131</v>
      </c>
      <c r="U1819" s="15" t="s">
        <v>14921</v>
      </c>
      <c r="V1819" s="15" t="s">
        <v>23587</v>
      </c>
      <c r="W1819" s="4"/>
      <c r="X1819" s="4"/>
      <c r="Y1819" s="4"/>
      <c r="Z1819" s="4"/>
      <c r="AB1819" s="25"/>
      <c r="AC1819" s="25"/>
      <c r="AD1819" s="25"/>
    </row>
    <row r="1820" spans="1:30" x14ac:dyDescent="0.35">
      <c r="A1820" s="15" t="s">
        <v>4270</v>
      </c>
      <c r="B1820" s="15" t="s">
        <v>3076</v>
      </c>
      <c r="D1820" s="15" t="s">
        <v>7164</v>
      </c>
      <c r="E1820" s="15" t="s">
        <v>10845</v>
      </c>
      <c r="F1820" s="15" t="s">
        <v>2710</v>
      </c>
      <c r="G1820" s="5" t="s">
        <v>4495</v>
      </c>
      <c r="H1820" s="5" t="s">
        <v>5</v>
      </c>
      <c r="I1820" s="5" t="s">
        <v>243</v>
      </c>
      <c r="J1820" s="5" t="s">
        <v>3</v>
      </c>
      <c r="K1820" s="5" t="s">
        <v>4</v>
      </c>
      <c r="L1820" s="5" t="s">
        <v>12969</v>
      </c>
      <c r="M1820" s="15" t="s">
        <v>244</v>
      </c>
      <c r="N1820" s="15" t="s">
        <v>4495</v>
      </c>
      <c r="O1820" s="15" t="s">
        <v>257</v>
      </c>
      <c r="P1820" s="15" t="s">
        <v>10846</v>
      </c>
      <c r="Q1820" s="15" t="s">
        <v>22807</v>
      </c>
      <c r="R1820" s="15" t="s">
        <v>10847</v>
      </c>
      <c r="S1820" s="15">
        <v>26898022</v>
      </c>
      <c r="T1820" s="15">
        <v>83031209</v>
      </c>
      <c r="U1820" s="15" t="s">
        <v>23588</v>
      </c>
      <c r="V1820" s="15" t="s">
        <v>10848</v>
      </c>
      <c r="W1820" s="4"/>
      <c r="X1820" s="4"/>
      <c r="Y1820" s="4"/>
      <c r="Z1820" s="4"/>
      <c r="AB1820" s="25"/>
      <c r="AC1820" s="25"/>
      <c r="AD1820" s="25"/>
    </row>
    <row r="1821" spans="1:30" x14ac:dyDescent="0.35">
      <c r="A1821" s="15" t="s">
        <v>4190</v>
      </c>
      <c r="B1821" s="15" t="s">
        <v>4189</v>
      </c>
      <c r="D1821" s="15" t="s">
        <v>3341</v>
      </c>
      <c r="E1821" s="15" t="s">
        <v>4608</v>
      </c>
      <c r="F1821" s="15" t="s">
        <v>4609</v>
      </c>
      <c r="G1821" s="5" t="s">
        <v>4495</v>
      </c>
      <c r="H1821" s="5" t="s">
        <v>5</v>
      </c>
      <c r="I1821" s="5" t="s">
        <v>243</v>
      </c>
      <c r="J1821" s="5" t="s">
        <v>3</v>
      </c>
      <c r="K1821" s="5" t="s">
        <v>4</v>
      </c>
      <c r="L1821" s="5" t="s">
        <v>12969</v>
      </c>
      <c r="M1821" s="15" t="s">
        <v>244</v>
      </c>
      <c r="N1821" s="15" t="s">
        <v>4495</v>
      </c>
      <c r="O1821" s="15" t="s">
        <v>257</v>
      </c>
      <c r="P1821" s="15" t="s">
        <v>4609</v>
      </c>
      <c r="Q1821" s="15" t="s">
        <v>22807</v>
      </c>
      <c r="R1821" s="15" t="s">
        <v>19477</v>
      </c>
      <c r="S1821" s="15">
        <v>86546076</v>
      </c>
      <c r="T1821" s="15">
        <v>26853425</v>
      </c>
      <c r="U1821" s="15" t="s">
        <v>17857</v>
      </c>
      <c r="V1821" s="15" t="s">
        <v>293</v>
      </c>
      <c r="W1821" s="4"/>
      <c r="X1821" s="4" t="s">
        <v>41</v>
      </c>
      <c r="Y1821" s="4" t="s">
        <v>4610</v>
      </c>
      <c r="Z1821" s="4"/>
      <c r="AB1821" s="25"/>
      <c r="AC1821" s="25"/>
      <c r="AD1821" s="25"/>
    </row>
    <row r="1822" spans="1:30" x14ac:dyDescent="0.35">
      <c r="A1822" s="15" t="s">
        <v>4014</v>
      </c>
      <c r="B1822" s="15" t="s">
        <v>4013</v>
      </c>
      <c r="D1822" s="15" t="s">
        <v>4611</v>
      </c>
      <c r="E1822" s="15" t="s">
        <v>4612</v>
      </c>
      <c r="F1822" s="15" t="s">
        <v>4613</v>
      </c>
      <c r="G1822" s="5" t="s">
        <v>4495</v>
      </c>
      <c r="H1822" s="5" t="s">
        <v>6</v>
      </c>
      <c r="I1822" s="5" t="s">
        <v>243</v>
      </c>
      <c r="J1822" s="5" t="s">
        <v>16</v>
      </c>
      <c r="K1822" s="5" t="s">
        <v>2</v>
      </c>
      <c r="L1822" s="5" t="s">
        <v>13017</v>
      </c>
      <c r="M1822" s="15" t="s">
        <v>244</v>
      </c>
      <c r="N1822" s="15" t="s">
        <v>4614</v>
      </c>
      <c r="O1822" s="15" t="s">
        <v>4614</v>
      </c>
      <c r="P1822" s="15" t="s">
        <v>10713</v>
      </c>
      <c r="Q1822" s="15" t="s">
        <v>22807</v>
      </c>
      <c r="R1822" s="15" t="s">
        <v>22132</v>
      </c>
      <c r="S1822" s="15">
        <v>88310393</v>
      </c>
      <c r="T1822" s="15"/>
      <c r="U1822" s="15" t="s">
        <v>16505</v>
      </c>
      <c r="V1822" s="15" t="s">
        <v>23589</v>
      </c>
      <c r="W1822" s="4"/>
      <c r="X1822" s="4" t="s">
        <v>41</v>
      </c>
      <c r="Y1822" s="4" t="s">
        <v>13408</v>
      </c>
      <c r="Z1822" s="4"/>
      <c r="AB1822" s="25"/>
      <c r="AC1822" s="25"/>
      <c r="AD1822" s="25"/>
    </row>
    <row r="1823" spans="1:30" x14ac:dyDescent="0.35">
      <c r="A1823" s="15" t="s">
        <v>4277</v>
      </c>
      <c r="B1823" s="15" t="s">
        <v>2818</v>
      </c>
      <c r="D1823" s="15" t="s">
        <v>4301</v>
      </c>
      <c r="E1823" s="15" t="s">
        <v>4615</v>
      </c>
      <c r="F1823" s="15" t="s">
        <v>4616</v>
      </c>
      <c r="G1823" s="5" t="s">
        <v>4495</v>
      </c>
      <c r="H1823" s="5" t="s">
        <v>6</v>
      </c>
      <c r="I1823" s="5" t="s">
        <v>243</v>
      </c>
      <c r="J1823" s="5" t="s">
        <v>16</v>
      </c>
      <c r="K1823" s="5" t="s">
        <v>5</v>
      </c>
      <c r="L1823" s="5" t="s">
        <v>13020</v>
      </c>
      <c r="M1823" s="15" t="s">
        <v>244</v>
      </c>
      <c r="N1823" s="15" t="s">
        <v>4614</v>
      </c>
      <c r="O1823" s="15" t="s">
        <v>4617</v>
      </c>
      <c r="P1823" s="15" t="s">
        <v>4617</v>
      </c>
      <c r="Q1823" s="15" t="s">
        <v>22807</v>
      </c>
      <c r="R1823" s="15" t="s">
        <v>22133</v>
      </c>
      <c r="S1823" s="15"/>
      <c r="T1823" s="15">
        <v>26596011</v>
      </c>
      <c r="U1823" s="15" t="s">
        <v>17858</v>
      </c>
      <c r="V1823" s="15" t="s">
        <v>23590</v>
      </c>
      <c r="W1823" s="4"/>
      <c r="X1823" s="4" t="s">
        <v>41</v>
      </c>
      <c r="Y1823" s="4" t="s">
        <v>4016</v>
      </c>
      <c r="Z1823" s="4"/>
      <c r="AB1823" s="25"/>
      <c r="AC1823" s="25"/>
      <c r="AD1823" s="25"/>
    </row>
    <row r="1824" spans="1:30" x14ac:dyDescent="0.35">
      <c r="A1824" s="15" t="s">
        <v>4287</v>
      </c>
      <c r="B1824" s="15" t="s">
        <v>7151</v>
      </c>
      <c r="D1824" s="15" t="s">
        <v>4326</v>
      </c>
      <c r="E1824" s="15" t="s">
        <v>4619</v>
      </c>
      <c r="F1824" s="15" t="s">
        <v>4620</v>
      </c>
      <c r="G1824" s="5" t="s">
        <v>4495</v>
      </c>
      <c r="H1824" s="5" t="s">
        <v>6</v>
      </c>
      <c r="I1824" s="5" t="s">
        <v>243</v>
      </c>
      <c r="J1824" s="5" t="s">
        <v>16</v>
      </c>
      <c r="K1824" s="5" t="s">
        <v>3</v>
      </c>
      <c r="L1824" s="5" t="s">
        <v>13018</v>
      </c>
      <c r="M1824" s="15" t="s">
        <v>244</v>
      </c>
      <c r="N1824" s="15" t="s">
        <v>4614</v>
      </c>
      <c r="O1824" s="15" t="s">
        <v>4620</v>
      </c>
      <c r="P1824" s="15" t="s">
        <v>4620</v>
      </c>
      <c r="Q1824" s="15" t="s">
        <v>22807</v>
      </c>
      <c r="R1824" s="15" t="s">
        <v>4633</v>
      </c>
      <c r="S1824" s="15">
        <v>22007567</v>
      </c>
      <c r="T1824" s="15">
        <v>26596080</v>
      </c>
      <c r="U1824" s="15" t="s">
        <v>16506</v>
      </c>
      <c r="V1824" s="15" t="s">
        <v>23591</v>
      </c>
      <c r="W1824" s="4"/>
      <c r="X1824" s="4" t="s">
        <v>41</v>
      </c>
      <c r="Y1824" s="4" t="s">
        <v>3318</v>
      </c>
      <c r="Z1824" s="4"/>
      <c r="AB1824" s="25"/>
      <c r="AC1824" s="25"/>
      <c r="AD1824" s="25"/>
    </row>
    <row r="1825" spans="1:30" x14ac:dyDescent="0.35">
      <c r="A1825" s="15" t="s">
        <v>4249</v>
      </c>
      <c r="B1825" s="15" t="s">
        <v>7451</v>
      </c>
      <c r="D1825" s="15" t="s">
        <v>4333</v>
      </c>
      <c r="E1825" s="15" t="s">
        <v>4621</v>
      </c>
      <c r="F1825" s="15" t="s">
        <v>4622</v>
      </c>
      <c r="G1825" s="5" t="s">
        <v>4495</v>
      </c>
      <c r="H1825" s="5" t="s">
        <v>6</v>
      </c>
      <c r="I1825" s="5" t="s">
        <v>243</v>
      </c>
      <c r="J1825" s="5" t="s">
        <v>16</v>
      </c>
      <c r="K1825" s="5" t="s">
        <v>4</v>
      </c>
      <c r="L1825" s="5" t="s">
        <v>13019</v>
      </c>
      <c r="M1825" s="15" t="s">
        <v>244</v>
      </c>
      <c r="N1825" s="15" t="s">
        <v>4614</v>
      </c>
      <c r="O1825" s="15" t="s">
        <v>22799</v>
      </c>
      <c r="P1825" s="15" t="s">
        <v>4624</v>
      </c>
      <c r="Q1825" s="15" t="s">
        <v>22807</v>
      </c>
      <c r="R1825" s="15" t="s">
        <v>14929</v>
      </c>
      <c r="S1825" s="15">
        <v>26560255</v>
      </c>
      <c r="T1825" s="15"/>
      <c r="U1825" s="15" t="s">
        <v>16507</v>
      </c>
      <c r="V1825" s="15" t="s">
        <v>4625</v>
      </c>
      <c r="W1825" s="4"/>
      <c r="X1825" s="4" t="s">
        <v>41</v>
      </c>
      <c r="Y1825" s="4" t="s">
        <v>4626</v>
      </c>
      <c r="Z1825" s="4"/>
      <c r="AB1825" s="25"/>
      <c r="AC1825" s="25"/>
      <c r="AD1825" s="25"/>
    </row>
    <row r="1826" spans="1:30" x14ac:dyDescent="0.35">
      <c r="A1826" s="15" t="s">
        <v>4274</v>
      </c>
      <c r="B1826" s="15" t="s">
        <v>3030</v>
      </c>
      <c r="D1826" s="15" t="s">
        <v>7541</v>
      </c>
      <c r="E1826" s="15" t="s">
        <v>4627</v>
      </c>
      <c r="F1826" s="15" t="s">
        <v>4628</v>
      </c>
      <c r="G1826" s="5" t="s">
        <v>4495</v>
      </c>
      <c r="H1826" s="5" t="s">
        <v>6</v>
      </c>
      <c r="I1826" s="5" t="s">
        <v>243</v>
      </c>
      <c r="J1826" s="5" t="s">
        <v>16</v>
      </c>
      <c r="K1826" s="5" t="s">
        <v>6</v>
      </c>
      <c r="L1826" s="5" t="s">
        <v>18525</v>
      </c>
      <c r="M1826" s="15" t="s">
        <v>244</v>
      </c>
      <c r="N1826" s="15" t="s">
        <v>4614</v>
      </c>
      <c r="O1826" s="15" t="s">
        <v>4629</v>
      </c>
      <c r="P1826" s="15" t="s">
        <v>4629</v>
      </c>
      <c r="Q1826" s="15" t="s">
        <v>22807</v>
      </c>
      <c r="R1826" s="15" t="s">
        <v>22134</v>
      </c>
      <c r="S1826" s="15">
        <v>26599329</v>
      </c>
      <c r="T1826" s="15"/>
      <c r="U1826" s="15" t="s">
        <v>17859</v>
      </c>
      <c r="V1826" s="15" t="s">
        <v>1064</v>
      </c>
      <c r="W1826" s="4"/>
      <c r="X1826" s="4" t="s">
        <v>41</v>
      </c>
      <c r="Y1826" s="4" t="s">
        <v>4019</v>
      </c>
      <c r="Z1826" s="4"/>
      <c r="AB1826" s="25"/>
      <c r="AC1826" s="25"/>
      <c r="AD1826" s="25"/>
    </row>
    <row r="1827" spans="1:30" x14ac:dyDescent="0.35">
      <c r="A1827" s="15" t="s">
        <v>4254</v>
      </c>
      <c r="B1827" s="15" t="s">
        <v>2462</v>
      </c>
      <c r="D1827" s="15" t="s">
        <v>4630</v>
      </c>
      <c r="E1827" s="15" t="s">
        <v>4631</v>
      </c>
      <c r="F1827" s="15" t="s">
        <v>4632</v>
      </c>
      <c r="G1827" s="5" t="s">
        <v>4495</v>
      </c>
      <c r="H1827" s="5" t="s">
        <v>6</v>
      </c>
      <c r="I1827" s="5" t="s">
        <v>243</v>
      </c>
      <c r="J1827" s="5" t="s">
        <v>16</v>
      </c>
      <c r="K1827" s="5" t="s">
        <v>2</v>
      </c>
      <c r="L1827" s="5" t="s">
        <v>13017</v>
      </c>
      <c r="M1827" s="15" t="s">
        <v>244</v>
      </c>
      <c r="N1827" s="15" t="s">
        <v>4614</v>
      </c>
      <c r="O1827" s="15" t="s">
        <v>4614</v>
      </c>
      <c r="P1827" s="15" t="s">
        <v>4632</v>
      </c>
      <c r="Q1827" s="15" t="s">
        <v>22807</v>
      </c>
      <c r="R1827" s="15" t="s">
        <v>23592</v>
      </c>
      <c r="S1827" s="15">
        <v>26599585</v>
      </c>
      <c r="T1827" s="15">
        <v>88784392</v>
      </c>
      <c r="U1827" s="15" t="s">
        <v>14922</v>
      </c>
      <c r="V1827" s="15" t="s">
        <v>10786</v>
      </c>
      <c r="W1827" s="4"/>
      <c r="X1827" s="4" t="s">
        <v>41</v>
      </c>
      <c r="Y1827" s="4" t="s">
        <v>3174</v>
      </c>
      <c r="Z1827" s="4"/>
      <c r="AB1827" s="25"/>
      <c r="AC1827" s="25"/>
      <c r="AD1827" s="25"/>
    </row>
    <row r="1828" spans="1:30" x14ac:dyDescent="0.35">
      <c r="A1828" s="15" t="s">
        <v>6479</v>
      </c>
      <c r="B1828" s="15" t="s">
        <v>7790</v>
      </c>
      <c r="D1828" s="15" t="s">
        <v>10842</v>
      </c>
      <c r="E1828" s="15" t="s">
        <v>10841</v>
      </c>
      <c r="F1828" s="15" t="s">
        <v>165</v>
      </c>
      <c r="G1828" s="5" t="s">
        <v>4495</v>
      </c>
      <c r="H1828" s="5" t="s">
        <v>6</v>
      </c>
      <c r="I1828" s="5" t="s">
        <v>243</v>
      </c>
      <c r="J1828" s="5" t="s">
        <v>16</v>
      </c>
      <c r="K1828" s="5" t="s">
        <v>2</v>
      </c>
      <c r="L1828" s="5" t="s">
        <v>13017</v>
      </c>
      <c r="M1828" s="15" t="s">
        <v>244</v>
      </c>
      <c r="N1828" s="15" t="s">
        <v>4614</v>
      </c>
      <c r="O1828" s="15" t="s">
        <v>4614</v>
      </c>
      <c r="P1828" s="15" t="s">
        <v>165</v>
      </c>
      <c r="Q1828" s="15" t="s">
        <v>22807</v>
      </c>
      <c r="R1828" s="15" t="s">
        <v>10843</v>
      </c>
      <c r="S1828" s="15">
        <v>26599300</v>
      </c>
      <c r="T1828" s="15"/>
      <c r="U1828" s="15" t="s">
        <v>14923</v>
      </c>
      <c r="V1828" s="15" t="s">
        <v>23593</v>
      </c>
      <c r="W1828" s="4"/>
      <c r="X1828" s="4"/>
      <c r="Y1828" s="4"/>
      <c r="Z1828" s="4"/>
      <c r="AB1828" s="25"/>
      <c r="AC1828" s="25"/>
      <c r="AD1828" s="25"/>
    </row>
    <row r="1829" spans="1:30" x14ac:dyDescent="0.35">
      <c r="A1829" s="15" t="s">
        <v>4289</v>
      </c>
      <c r="B1829" s="15" t="s">
        <v>7152</v>
      </c>
      <c r="D1829" s="15" t="s">
        <v>7365</v>
      </c>
      <c r="E1829" s="15" t="s">
        <v>4634</v>
      </c>
      <c r="F1829" s="15" t="s">
        <v>4635</v>
      </c>
      <c r="G1829" s="5" t="s">
        <v>4495</v>
      </c>
      <c r="H1829" s="5" t="s">
        <v>6</v>
      </c>
      <c r="I1829" s="5" t="s">
        <v>243</v>
      </c>
      <c r="J1829" s="5" t="s">
        <v>16</v>
      </c>
      <c r="K1829" s="5" t="s">
        <v>2</v>
      </c>
      <c r="L1829" s="5" t="s">
        <v>13017</v>
      </c>
      <c r="M1829" s="15" t="s">
        <v>244</v>
      </c>
      <c r="N1829" s="15" t="s">
        <v>4614</v>
      </c>
      <c r="O1829" s="15" t="s">
        <v>4614</v>
      </c>
      <c r="P1829" s="15" t="s">
        <v>4614</v>
      </c>
      <c r="Q1829" s="15" t="s">
        <v>22807</v>
      </c>
      <c r="R1829" s="15" t="s">
        <v>4677</v>
      </c>
      <c r="S1829" s="15">
        <v>26599155</v>
      </c>
      <c r="T1829" s="15"/>
      <c r="U1829" s="15" t="s">
        <v>14924</v>
      </c>
      <c r="V1829" s="15" t="s">
        <v>10782</v>
      </c>
      <c r="W1829" s="4"/>
      <c r="X1829" s="4" t="s">
        <v>41</v>
      </c>
      <c r="Y1829" s="4" t="s">
        <v>1867</v>
      </c>
      <c r="Z1829" s="4"/>
      <c r="AB1829" s="25"/>
      <c r="AC1829" s="25"/>
      <c r="AD1829" s="25"/>
    </row>
    <row r="1830" spans="1:30" x14ac:dyDescent="0.35">
      <c r="A1830" s="15" t="s">
        <v>4292</v>
      </c>
      <c r="B1830" s="15" t="s">
        <v>2629</v>
      </c>
      <c r="D1830" s="15" t="s">
        <v>761</v>
      </c>
      <c r="E1830" s="15" t="s">
        <v>10760</v>
      </c>
      <c r="F1830" s="15" t="s">
        <v>4636</v>
      </c>
      <c r="G1830" s="5" t="s">
        <v>4495</v>
      </c>
      <c r="H1830" s="5" t="s">
        <v>6</v>
      </c>
      <c r="I1830" s="5" t="s">
        <v>243</v>
      </c>
      <c r="J1830" s="5" t="s">
        <v>16</v>
      </c>
      <c r="K1830" s="5" t="s">
        <v>4</v>
      </c>
      <c r="L1830" s="5" t="s">
        <v>13019</v>
      </c>
      <c r="M1830" s="15" t="s">
        <v>244</v>
      </c>
      <c r="N1830" s="15" t="s">
        <v>4614</v>
      </c>
      <c r="O1830" s="15" t="s">
        <v>22799</v>
      </c>
      <c r="P1830" s="15" t="s">
        <v>4636</v>
      </c>
      <c r="Q1830" s="15" t="s">
        <v>22807</v>
      </c>
      <c r="R1830" s="15" t="s">
        <v>10761</v>
      </c>
      <c r="S1830" s="15">
        <v>83474145</v>
      </c>
      <c r="T1830" s="15"/>
      <c r="U1830" s="15" t="s">
        <v>16508</v>
      </c>
      <c r="V1830" s="15" t="s">
        <v>10936</v>
      </c>
      <c r="W1830" s="4"/>
      <c r="X1830" s="4"/>
      <c r="Y1830" s="4"/>
      <c r="Z1830" s="4"/>
      <c r="AB1830" s="25"/>
      <c r="AC1830" s="25"/>
      <c r="AD1830" s="25"/>
    </row>
    <row r="1831" spans="1:30" x14ac:dyDescent="0.35">
      <c r="A1831" s="15" t="s">
        <v>10594</v>
      </c>
      <c r="B1831" s="15" t="s">
        <v>6159</v>
      </c>
      <c r="D1831" s="15" t="s">
        <v>1617</v>
      </c>
      <c r="E1831" s="15" t="s">
        <v>10768</v>
      </c>
      <c r="F1831" s="15" t="s">
        <v>79</v>
      </c>
      <c r="G1831" s="5" t="s">
        <v>4495</v>
      </c>
      <c r="H1831" s="5" t="s">
        <v>6</v>
      </c>
      <c r="I1831" s="5" t="s">
        <v>243</v>
      </c>
      <c r="J1831" s="5" t="s">
        <v>16</v>
      </c>
      <c r="K1831" s="5" t="s">
        <v>2</v>
      </c>
      <c r="L1831" s="5" t="s">
        <v>13017</v>
      </c>
      <c r="M1831" s="15" t="s">
        <v>244</v>
      </c>
      <c r="N1831" s="15" t="s">
        <v>4614</v>
      </c>
      <c r="O1831" s="15" t="s">
        <v>4614</v>
      </c>
      <c r="P1831" s="15" t="s">
        <v>79</v>
      </c>
      <c r="Q1831" s="15" t="s">
        <v>22807</v>
      </c>
      <c r="R1831" s="15" t="s">
        <v>21435</v>
      </c>
      <c r="S1831" s="15">
        <v>83560984</v>
      </c>
      <c r="T1831" s="15"/>
      <c r="U1831" s="15" t="s">
        <v>16509</v>
      </c>
      <c r="V1831" s="15" t="s">
        <v>866</v>
      </c>
      <c r="W1831" s="4"/>
      <c r="X1831" s="4"/>
      <c r="Y1831" s="4"/>
      <c r="Z1831" s="4"/>
      <c r="AB1831" s="25"/>
      <c r="AC1831" s="25"/>
      <c r="AD1831" s="25"/>
    </row>
    <row r="1832" spans="1:30" x14ac:dyDescent="0.35">
      <c r="A1832" s="15" t="s">
        <v>4285</v>
      </c>
      <c r="B1832" s="15" t="s">
        <v>7396</v>
      </c>
      <c r="D1832" s="15" t="s">
        <v>8347</v>
      </c>
      <c r="E1832" s="15" t="s">
        <v>10686</v>
      </c>
      <c r="F1832" s="15" t="s">
        <v>10687</v>
      </c>
      <c r="G1832" s="5" t="s">
        <v>4495</v>
      </c>
      <c r="H1832" s="5" t="s">
        <v>6</v>
      </c>
      <c r="I1832" s="5" t="s">
        <v>243</v>
      </c>
      <c r="J1832" s="5" t="s">
        <v>16</v>
      </c>
      <c r="K1832" s="5" t="s">
        <v>3</v>
      </c>
      <c r="L1832" s="5" t="s">
        <v>13018</v>
      </c>
      <c r="M1832" s="15" t="s">
        <v>244</v>
      </c>
      <c r="N1832" s="15" t="s">
        <v>4614</v>
      </c>
      <c r="O1832" s="15" t="s">
        <v>4620</v>
      </c>
      <c r="P1832" s="15" t="s">
        <v>10687</v>
      </c>
      <c r="Q1832" s="15" t="s">
        <v>22807</v>
      </c>
      <c r="R1832" s="15" t="s">
        <v>10688</v>
      </c>
      <c r="S1832" s="15">
        <v>22007548</v>
      </c>
      <c r="T1832" s="15"/>
      <c r="U1832" s="15" t="s">
        <v>16510</v>
      </c>
      <c r="V1832" s="15" t="s">
        <v>380</v>
      </c>
      <c r="W1832" s="4"/>
      <c r="X1832" s="4" t="s">
        <v>41</v>
      </c>
      <c r="Y1832" s="4" t="s">
        <v>13863</v>
      </c>
      <c r="Z1832" s="4"/>
      <c r="AB1832" s="25"/>
      <c r="AC1832" s="25"/>
      <c r="AD1832" s="25"/>
    </row>
    <row r="1833" spans="1:30" x14ac:dyDescent="0.35">
      <c r="A1833" s="15" t="s">
        <v>4180</v>
      </c>
      <c r="B1833" s="15" t="s">
        <v>4179</v>
      </c>
      <c r="D1833" s="15" t="s">
        <v>8335</v>
      </c>
      <c r="E1833" s="15" t="s">
        <v>10769</v>
      </c>
      <c r="F1833" s="15" t="s">
        <v>4637</v>
      </c>
      <c r="G1833" s="5" t="s">
        <v>4495</v>
      </c>
      <c r="H1833" s="5" t="s">
        <v>6</v>
      </c>
      <c r="I1833" s="5" t="s">
        <v>243</v>
      </c>
      <c r="J1833" s="5" t="s">
        <v>16</v>
      </c>
      <c r="K1833" s="5" t="s">
        <v>2</v>
      </c>
      <c r="L1833" s="5" t="s">
        <v>13017</v>
      </c>
      <c r="M1833" s="15" t="s">
        <v>244</v>
      </c>
      <c r="N1833" s="15" t="s">
        <v>4614</v>
      </c>
      <c r="O1833" s="15" t="s">
        <v>4614</v>
      </c>
      <c r="P1833" s="15" t="s">
        <v>4637</v>
      </c>
      <c r="Q1833" s="15" t="s">
        <v>22807</v>
      </c>
      <c r="R1833" s="15" t="s">
        <v>10175</v>
      </c>
      <c r="S1833" s="15">
        <v>26598283</v>
      </c>
      <c r="T1833" s="15"/>
      <c r="U1833" s="15" t="s">
        <v>14925</v>
      </c>
      <c r="V1833" s="15" t="s">
        <v>10770</v>
      </c>
      <c r="W1833" s="4"/>
      <c r="X1833" s="4"/>
      <c r="Y1833" s="4"/>
      <c r="Z1833" s="4"/>
      <c r="AB1833" s="25"/>
      <c r="AC1833" s="25"/>
      <c r="AD1833" s="25"/>
    </row>
    <row r="1834" spans="1:30" x14ac:dyDescent="0.35">
      <c r="A1834" s="15" t="s">
        <v>4032</v>
      </c>
      <c r="B1834" s="15" t="s">
        <v>2418</v>
      </c>
      <c r="D1834" s="15" t="s">
        <v>2769</v>
      </c>
      <c r="E1834" s="15" t="s">
        <v>10698</v>
      </c>
      <c r="F1834" s="15" t="s">
        <v>197</v>
      </c>
      <c r="G1834" s="5" t="s">
        <v>4495</v>
      </c>
      <c r="H1834" s="5" t="s">
        <v>6</v>
      </c>
      <c r="I1834" s="5" t="s">
        <v>243</v>
      </c>
      <c r="J1834" s="5" t="s">
        <v>16</v>
      </c>
      <c r="K1834" s="5" t="s">
        <v>4</v>
      </c>
      <c r="L1834" s="5" t="s">
        <v>13019</v>
      </c>
      <c r="M1834" s="15" t="s">
        <v>244</v>
      </c>
      <c r="N1834" s="15" t="s">
        <v>4614</v>
      </c>
      <c r="O1834" s="15" t="s">
        <v>22799</v>
      </c>
      <c r="P1834" s="15" t="s">
        <v>197</v>
      </c>
      <c r="Q1834" s="15" t="s">
        <v>22807</v>
      </c>
      <c r="R1834" s="15" t="s">
        <v>10840</v>
      </c>
      <c r="S1834" s="15">
        <v>84170609</v>
      </c>
      <c r="T1834" s="15">
        <v>83440660</v>
      </c>
      <c r="U1834" s="15" t="s">
        <v>16511</v>
      </c>
      <c r="V1834" s="15" t="s">
        <v>10699</v>
      </c>
      <c r="W1834" s="4"/>
      <c r="X1834" s="4"/>
      <c r="Y1834" s="4"/>
      <c r="Z1834" s="4"/>
      <c r="AB1834" s="25"/>
      <c r="AC1834" s="25"/>
      <c r="AD1834" s="25"/>
    </row>
    <row r="1835" spans="1:30" x14ac:dyDescent="0.35">
      <c r="A1835" s="15" t="s">
        <v>4044</v>
      </c>
      <c r="B1835" s="15" t="s">
        <v>2634</v>
      </c>
      <c r="D1835" s="15" t="s">
        <v>7168</v>
      </c>
      <c r="E1835" s="15" t="s">
        <v>10757</v>
      </c>
      <c r="F1835" s="15" t="s">
        <v>2341</v>
      </c>
      <c r="G1835" s="5" t="s">
        <v>4495</v>
      </c>
      <c r="H1835" s="5" t="s">
        <v>6</v>
      </c>
      <c r="I1835" s="5" t="s">
        <v>243</v>
      </c>
      <c r="J1835" s="5" t="s">
        <v>16</v>
      </c>
      <c r="K1835" s="5" t="s">
        <v>2</v>
      </c>
      <c r="L1835" s="5" t="s">
        <v>13017</v>
      </c>
      <c r="M1835" s="15" t="s">
        <v>244</v>
      </c>
      <c r="N1835" s="15" t="s">
        <v>4614</v>
      </c>
      <c r="O1835" s="15" t="s">
        <v>4614</v>
      </c>
      <c r="P1835" s="15" t="s">
        <v>2341</v>
      </c>
      <c r="Q1835" s="15" t="s">
        <v>22807</v>
      </c>
      <c r="R1835" s="15" t="s">
        <v>22134</v>
      </c>
      <c r="S1835" s="15">
        <v>26599633</v>
      </c>
      <c r="T1835" s="15"/>
      <c r="U1835" s="15" t="s">
        <v>17860</v>
      </c>
      <c r="V1835" s="15" t="s">
        <v>22135</v>
      </c>
      <c r="W1835" s="4"/>
      <c r="X1835" s="4"/>
      <c r="Y1835" s="4"/>
      <c r="Z1835" s="4"/>
      <c r="AB1835" s="25"/>
      <c r="AC1835" s="25"/>
      <c r="AD1835" s="25"/>
    </row>
    <row r="1836" spans="1:30" x14ac:dyDescent="0.35">
      <c r="A1836" s="15" t="s">
        <v>4111</v>
      </c>
      <c r="B1836" s="15" t="s">
        <v>4110</v>
      </c>
      <c r="D1836" s="15" t="s">
        <v>10676</v>
      </c>
      <c r="E1836" s="15" t="s">
        <v>10675</v>
      </c>
      <c r="F1836" s="15" t="s">
        <v>10677</v>
      </c>
      <c r="G1836" s="5" t="s">
        <v>4495</v>
      </c>
      <c r="H1836" s="5" t="s">
        <v>6</v>
      </c>
      <c r="I1836" s="5" t="s">
        <v>243</v>
      </c>
      <c r="J1836" s="5" t="s">
        <v>16</v>
      </c>
      <c r="K1836" s="5" t="s">
        <v>3</v>
      </c>
      <c r="L1836" s="5" t="s">
        <v>13018</v>
      </c>
      <c r="M1836" s="15" t="s">
        <v>244</v>
      </c>
      <c r="N1836" s="15" t="s">
        <v>4614</v>
      </c>
      <c r="O1836" s="15" t="s">
        <v>4620</v>
      </c>
      <c r="P1836" s="15" t="s">
        <v>10677</v>
      </c>
      <c r="Q1836" s="15" t="s">
        <v>22807</v>
      </c>
      <c r="R1836" s="15" t="s">
        <v>23594</v>
      </c>
      <c r="S1836" s="15">
        <v>22007555</v>
      </c>
      <c r="T1836" s="15"/>
      <c r="U1836" s="15" t="s">
        <v>16512</v>
      </c>
      <c r="V1836" s="15" t="s">
        <v>1825</v>
      </c>
      <c r="W1836" s="4"/>
      <c r="X1836" s="4"/>
      <c r="Y1836" s="4"/>
      <c r="Z1836" s="4"/>
      <c r="AB1836" s="25"/>
      <c r="AC1836" s="25"/>
      <c r="AD1836" s="25"/>
    </row>
    <row r="1837" spans="1:30" x14ac:dyDescent="0.35">
      <c r="A1837" s="15" t="s">
        <v>10597</v>
      </c>
      <c r="B1837" s="15" t="s">
        <v>4477</v>
      </c>
      <c r="D1837" s="15" t="s">
        <v>1494</v>
      </c>
      <c r="E1837" s="15" t="s">
        <v>10689</v>
      </c>
      <c r="F1837" s="15" t="s">
        <v>10690</v>
      </c>
      <c r="G1837" s="5" t="s">
        <v>4495</v>
      </c>
      <c r="H1837" s="5" t="s">
        <v>6</v>
      </c>
      <c r="I1837" s="5" t="s">
        <v>243</v>
      </c>
      <c r="J1837" s="5" t="s">
        <v>16</v>
      </c>
      <c r="K1837" s="5" t="s">
        <v>4</v>
      </c>
      <c r="L1837" s="5" t="s">
        <v>13019</v>
      </c>
      <c r="M1837" s="15" t="s">
        <v>244</v>
      </c>
      <c r="N1837" s="15" t="s">
        <v>4614</v>
      </c>
      <c r="O1837" s="15" t="s">
        <v>22799</v>
      </c>
      <c r="P1837" s="15" t="s">
        <v>129</v>
      </c>
      <c r="Q1837" s="15" t="s">
        <v>22807</v>
      </c>
      <c r="R1837" s="15" t="s">
        <v>23595</v>
      </c>
      <c r="S1837" s="15">
        <v>26563097</v>
      </c>
      <c r="T1837" s="15"/>
      <c r="U1837" s="15" t="s">
        <v>17861</v>
      </c>
      <c r="V1837" s="15" t="s">
        <v>969</v>
      </c>
      <c r="W1837" s="4"/>
      <c r="X1837" s="4" t="s">
        <v>41</v>
      </c>
      <c r="Y1837" s="4" t="s">
        <v>8480</v>
      </c>
      <c r="Z1837" s="4"/>
      <c r="AB1837" s="25"/>
      <c r="AC1837" s="25"/>
      <c r="AD1837" s="25"/>
    </row>
    <row r="1838" spans="1:30" x14ac:dyDescent="0.35">
      <c r="A1838" s="15" t="s">
        <v>4462</v>
      </c>
      <c r="B1838" s="15" t="s">
        <v>7645</v>
      </c>
      <c r="D1838" s="15" t="s">
        <v>2851</v>
      </c>
      <c r="E1838" s="15" t="s">
        <v>4638</v>
      </c>
      <c r="F1838" s="15" t="s">
        <v>4639</v>
      </c>
      <c r="G1838" s="5" t="s">
        <v>213</v>
      </c>
      <c r="H1838" s="5" t="s">
        <v>6</v>
      </c>
      <c r="I1838" s="5" t="s">
        <v>214</v>
      </c>
      <c r="J1838" s="5" t="s">
        <v>12</v>
      </c>
      <c r="K1838" s="5" t="s">
        <v>2</v>
      </c>
      <c r="L1838" s="5" t="s">
        <v>12957</v>
      </c>
      <c r="M1838" s="15" t="s">
        <v>215</v>
      </c>
      <c r="N1838" s="15" t="s">
        <v>213</v>
      </c>
      <c r="O1838" s="15" t="s">
        <v>3375</v>
      </c>
      <c r="P1838" s="15" t="s">
        <v>4640</v>
      </c>
      <c r="Q1838" s="15" t="s">
        <v>22807</v>
      </c>
      <c r="R1838" s="15" t="s">
        <v>21436</v>
      </c>
      <c r="S1838" s="15">
        <v>70191314</v>
      </c>
      <c r="T1838" s="15"/>
      <c r="U1838" s="15" t="s">
        <v>17863</v>
      </c>
      <c r="V1838" s="15" t="s">
        <v>8835</v>
      </c>
      <c r="W1838" s="4"/>
      <c r="X1838" s="4" t="s">
        <v>41</v>
      </c>
      <c r="Y1838" s="4" t="s">
        <v>13409</v>
      </c>
      <c r="Z1838" s="4"/>
      <c r="AB1838" s="25"/>
      <c r="AC1838" s="25"/>
      <c r="AD1838" s="25"/>
    </row>
    <row r="1839" spans="1:30" x14ac:dyDescent="0.35">
      <c r="A1839" s="15" t="s">
        <v>6442</v>
      </c>
      <c r="B1839" s="15" t="s">
        <v>7646</v>
      </c>
      <c r="D1839" s="15" t="s">
        <v>8175</v>
      </c>
      <c r="E1839" s="15" t="s">
        <v>10790</v>
      </c>
      <c r="F1839" s="15" t="s">
        <v>10791</v>
      </c>
      <c r="G1839" s="5" t="s">
        <v>4495</v>
      </c>
      <c r="H1839" s="5" t="s">
        <v>6</v>
      </c>
      <c r="I1839" s="5" t="s">
        <v>243</v>
      </c>
      <c r="J1839" s="5" t="s">
        <v>16</v>
      </c>
      <c r="K1839" s="5" t="s">
        <v>5</v>
      </c>
      <c r="L1839" s="5" t="s">
        <v>13020</v>
      </c>
      <c r="M1839" s="15" t="s">
        <v>244</v>
      </c>
      <c r="N1839" s="15" t="s">
        <v>4614</v>
      </c>
      <c r="O1839" s="15" t="s">
        <v>4617</v>
      </c>
      <c r="P1839" s="15" t="s">
        <v>10791</v>
      </c>
      <c r="Q1839" s="15" t="s">
        <v>22807</v>
      </c>
      <c r="R1839" s="15" t="s">
        <v>23596</v>
      </c>
      <c r="S1839" s="15">
        <v>87015469</v>
      </c>
      <c r="T1839" s="15"/>
      <c r="U1839" s="15" t="s">
        <v>14926</v>
      </c>
      <c r="V1839" s="15" t="s">
        <v>10792</v>
      </c>
      <c r="W1839" s="4"/>
      <c r="X1839" s="4"/>
      <c r="Y1839" s="4"/>
      <c r="Z1839" s="4"/>
      <c r="AB1839" s="25"/>
      <c r="AC1839" s="25"/>
      <c r="AD1839" s="25"/>
    </row>
    <row r="1840" spans="1:30" x14ac:dyDescent="0.35">
      <c r="A1840" s="15" t="s">
        <v>6440</v>
      </c>
      <c r="B1840" s="15" t="s">
        <v>7386</v>
      </c>
      <c r="D1840" s="15" t="s">
        <v>526</v>
      </c>
      <c r="E1840" s="15" t="s">
        <v>4641</v>
      </c>
      <c r="F1840" s="15" t="s">
        <v>4623</v>
      </c>
      <c r="G1840" s="5" t="s">
        <v>4495</v>
      </c>
      <c r="H1840" s="5" t="s">
        <v>6</v>
      </c>
      <c r="I1840" s="5" t="s">
        <v>243</v>
      </c>
      <c r="J1840" s="5" t="s">
        <v>16</v>
      </c>
      <c r="K1840" s="5" t="s">
        <v>4</v>
      </c>
      <c r="L1840" s="5" t="s">
        <v>13019</v>
      </c>
      <c r="M1840" s="15" t="s">
        <v>244</v>
      </c>
      <c r="N1840" s="15" t="s">
        <v>4614</v>
      </c>
      <c r="O1840" s="15" t="s">
        <v>22799</v>
      </c>
      <c r="P1840" s="15" t="s">
        <v>4623</v>
      </c>
      <c r="Q1840" s="15" t="s">
        <v>22807</v>
      </c>
      <c r="R1840" s="15" t="s">
        <v>8924</v>
      </c>
      <c r="S1840" s="15">
        <v>26560755</v>
      </c>
      <c r="T1840" s="15">
        <v>85839518</v>
      </c>
      <c r="U1840" s="15" t="s">
        <v>16513</v>
      </c>
      <c r="V1840" s="15" t="s">
        <v>12065</v>
      </c>
      <c r="W1840" s="4"/>
      <c r="X1840" s="4" t="s">
        <v>41</v>
      </c>
      <c r="Y1840" s="4" t="s">
        <v>4642</v>
      </c>
      <c r="Z1840" s="4"/>
      <c r="AB1840" s="25"/>
      <c r="AC1840" s="25"/>
      <c r="AD1840" s="25"/>
    </row>
    <row r="1841" spans="1:30" x14ac:dyDescent="0.35">
      <c r="A1841" s="15" t="s">
        <v>4379</v>
      </c>
      <c r="B1841" s="15" t="s">
        <v>3410</v>
      </c>
      <c r="D1841" s="15" t="s">
        <v>3850</v>
      </c>
      <c r="E1841" s="15" t="s">
        <v>10836</v>
      </c>
      <c r="F1841" s="15" t="s">
        <v>59</v>
      </c>
      <c r="G1841" s="5" t="s">
        <v>4495</v>
      </c>
      <c r="H1841" s="5" t="s">
        <v>6</v>
      </c>
      <c r="I1841" s="5" t="s">
        <v>243</v>
      </c>
      <c r="J1841" s="5" t="s">
        <v>16</v>
      </c>
      <c r="K1841" s="5" t="s">
        <v>4</v>
      </c>
      <c r="L1841" s="5" t="s">
        <v>13019</v>
      </c>
      <c r="M1841" s="15" t="s">
        <v>244</v>
      </c>
      <c r="N1841" s="15" t="s">
        <v>4614</v>
      </c>
      <c r="O1841" s="15" t="s">
        <v>22799</v>
      </c>
      <c r="P1841" s="15" t="s">
        <v>59</v>
      </c>
      <c r="Q1841" s="15" t="s">
        <v>22807</v>
      </c>
      <c r="R1841" s="15" t="s">
        <v>23597</v>
      </c>
      <c r="S1841" s="15">
        <v>85646446</v>
      </c>
      <c r="T1841" s="15"/>
      <c r="U1841" s="15" t="s">
        <v>16514</v>
      </c>
      <c r="V1841" s="15" t="s">
        <v>10838</v>
      </c>
      <c r="W1841" s="4"/>
      <c r="X1841" s="4"/>
      <c r="Y1841" s="4"/>
      <c r="Z1841" s="4"/>
      <c r="AB1841" s="25"/>
      <c r="AC1841" s="25"/>
      <c r="AD1841" s="25"/>
    </row>
    <row r="1842" spans="1:30" x14ac:dyDescent="0.35">
      <c r="A1842" s="15" t="s">
        <v>10599</v>
      </c>
      <c r="B1842" s="15" t="s">
        <v>2930</v>
      </c>
      <c r="D1842" s="15" t="s">
        <v>1857</v>
      </c>
      <c r="E1842" s="15" t="s">
        <v>10872</v>
      </c>
      <c r="F1842" s="15" t="s">
        <v>10873</v>
      </c>
      <c r="G1842" s="5" t="s">
        <v>4495</v>
      </c>
      <c r="H1842" s="5" t="s">
        <v>6</v>
      </c>
      <c r="I1842" s="5" t="s">
        <v>243</v>
      </c>
      <c r="J1842" s="5" t="s">
        <v>11</v>
      </c>
      <c r="K1842" s="5" t="s">
        <v>4</v>
      </c>
      <c r="L1842" s="5" t="s">
        <v>13009</v>
      </c>
      <c r="M1842" s="15" t="s">
        <v>244</v>
      </c>
      <c r="N1842" s="15" t="s">
        <v>4643</v>
      </c>
      <c r="O1842" s="15" t="s">
        <v>1605</v>
      </c>
      <c r="P1842" s="15" t="s">
        <v>10873</v>
      </c>
      <c r="Q1842" s="15" t="s">
        <v>22807</v>
      </c>
      <c r="R1842" s="15" t="s">
        <v>23598</v>
      </c>
      <c r="S1842" s="15">
        <v>22006096</v>
      </c>
      <c r="T1842" s="15"/>
      <c r="U1842" s="15" t="s">
        <v>16515</v>
      </c>
      <c r="V1842" s="15" t="s">
        <v>10862</v>
      </c>
      <c r="W1842" s="4"/>
      <c r="X1842" s="4"/>
      <c r="Y1842" s="4"/>
      <c r="Z1842" s="4"/>
      <c r="AB1842" s="25"/>
      <c r="AC1842" s="25"/>
      <c r="AD1842" s="25"/>
    </row>
    <row r="1843" spans="1:30" x14ac:dyDescent="0.35">
      <c r="A1843" s="15" t="s">
        <v>4334</v>
      </c>
      <c r="B1843" s="15" t="s">
        <v>7739</v>
      </c>
      <c r="D1843" s="15" t="s">
        <v>1849</v>
      </c>
      <c r="E1843" s="15" t="s">
        <v>4644</v>
      </c>
      <c r="F1843" s="15" t="s">
        <v>4645</v>
      </c>
      <c r="G1843" s="5" t="s">
        <v>4495</v>
      </c>
      <c r="H1843" s="5" t="s">
        <v>7</v>
      </c>
      <c r="I1843" s="5" t="s">
        <v>243</v>
      </c>
      <c r="J1843" s="5" t="s">
        <v>3</v>
      </c>
      <c r="K1843" s="5" t="s">
        <v>6</v>
      </c>
      <c r="L1843" s="5" t="s">
        <v>12971</v>
      </c>
      <c r="M1843" s="15" t="s">
        <v>244</v>
      </c>
      <c r="N1843" s="15" t="s">
        <v>4495</v>
      </c>
      <c r="O1843" s="15" t="s">
        <v>4646</v>
      </c>
      <c r="P1843" s="15" t="s">
        <v>4645</v>
      </c>
      <c r="Q1843" s="15" t="s">
        <v>22807</v>
      </c>
      <c r="R1843" s="15" t="s">
        <v>19478</v>
      </c>
      <c r="S1843" s="15">
        <v>26568133</v>
      </c>
      <c r="T1843" s="15">
        <v>83173416</v>
      </c>
      <c r="U1843" s="15" t="s">
        <v>14927</v>
      </c>
      <c r="V1843" s="15" t="s">
        <v>10692</v>
      </c>
      <c r="W1843" s="4"/>
      <c r="X1843" s="4" t="s">
        <v>41</v>
      </c>
      <c r="Y1843" s="4" t="s">
        <v>4647</v>
      </c>
      <c r="Z1843" s="4"/>
      <c r="AB1843" s="25"/>
      <c r="AC1843" s="25"/>
      <c r="AD1843" s="25"/>
    </row>
    <row r="1844" spans="1:30" x14ac:dyDescent="0.35">
      <c r="A1844" s="15" t="s">
        <v>4474</v>
      </c>
      <c r="B1844" s="15" t="s">
        <v>4395</v>
      </c>
      <c r="D1844" s="15" t="s">
        <v>4648</v>
      </c>
      <c r="E1844" s="15" t="s">
        <v>7297</v>
      </c>
      <c r="F1844" s="15" t="s">
        <v>92</v>
      </c>
      <c r="G1844" s="5" t="s">
        <v>4495</v>
      </c>
      <c r="H1844" s="5" t="s">
        <v>7</v>
      </c>
      <c r="I1844" s="5" t="s">
        <v>243</v>
      </c>
      <c r="J1844" s="5" t="s">
        <v>3</v>
      </c>
      <c r="K1844" s="5" t="s">
        <v>8</v>
      </c>
      <c r="L1844" s="5" t="s">
        <v>12973</v>
      </c>
      <c r="M1844" s="15" t="s">
        <v>244</v>
      </c>
      <c r="N1844" s="15" t="s">
        <v>4495</v>
      </c>
      <c r="O1844" s="15" t="s">
        <v>22119</v>
      </c>
      <c r="P1844" s="15" t="s">
        <v>7299</v>
      </c>
      <c r="Q1844" s="15" t="s">
        <v>22807</v>
      </c>
      <c r="R1844" s="15" t="s">
        <v>22137</v>
      </c>
      <c r="S1844" s="15">
        <v>87795144</v>
      </c>
      <c r="T1844" s="15">
        <v>22006598</v>
      </c>
      <c r="U1844" s="15" t="s">
        <v>16516</v>
      </c>
      <c r="V1844" s="15" t="s">
        <v>10844</v>
      </c>
      <c r="W1844" s="4"/>
      <c r="X1844" s="4" t="s">
        <v>41</v>
      </c>
      <c r="Y1844" s="4" t="s">
        <v>7298</v>
      </c>
      <c r="Z1844" s="4"/>
      <c r="AB1844" s="25"/>
      <c r="AC1844" s="25"/>
      <c r="AD1844" s="25"/>
    </row>
    <row r="1845" spans="1:30" x14ac:dyDescent="0.35">
      <c r="A1845" s="15" t="s">
        <v>6579</v>
      </c>
      <c r="B1845" s="15" t="s">
        <v>7740</v>
      </c>
      <c r="D1845" s="15" t="s">
        <v>8767</v>
      </c>
      <c r="E1845" s="15" t="s">
        <v>10701</v>
      </c>
      <c r="F1845" s="15" t="s">
        <v>1501</v>
      </c>
      <c r="G1845" s="5" t="s">
        <v>4495</v>
      </c>
      <c r="H1845" s="5" t="s">
        <v>7</v>
      </c>
      <c r="I1845" s="5" t="s">
        <v>243</v>
      </c>
      <c r="J1845" s="5" t="s">
        <v>3</v>
      </c>
      <c r="K1845" s="5" t="s">
        <v>6</v>
      </c>
      <c r="L1845" s="5" t="s">
        <v>12971</v>
      </c>
      <c r="M1845" s="15" t="s">
        <v>244</v>
      </c>
      <c r="N1845" s="15" t="s">
        <v>4495</v>
      </c>
      <c r="O1845" s="15" t="s">
        <v>4646</v>
      </c>
      <c r="P1845" s="15" t="s">
        <v>1501</v>
      </c>
      <c r="Q1845" s="15" t="s">
        <v>22807</v>
      </c>
      <c r="R1845" s="15" t="s">
        <v>17864</v>
      </c>
      <c r="S1845" s="15">
        <v>22498117</v>
      </c>
      <c r="T1845" s="15"/>
      <c r="U1845" s="15" t="s">
        <v>16518</v>
      </c>
      <c r="V1845" s="15" t="s">
        <v>10702</v>
      </c>
      <c r="W1845" s="4"/>
      <c r="X1845" s="4"/>
      <c r="Y1845" s="4"/>
      <c r="Z1845" s="4"/>
      <c r="AB1845" s="25"/>
      <c r="AC1845" s="25"/>
      <c r="AD1845" s="25"/>
    </row>
    <row r="1846" spans="1:30" x14ac:dyDescent="0.35">
      <c r="A1846" s="15" t="s">
        <v>4438</v>
      </c>
      <c r="B1846" s="15" t="s">
        <v>813</v>
      </c>
      <c r="D1846" s="15" t="s">
        <v>3229</v>
      </c>
      <c r="E1846" s="15" t="s">
        <v>4649</v>
      </c>
      <c r="F1846" s="15" t="s">
        <v>4650</v>
      </c>
      <c r="G1846" s="5" t="s">
        <v>213</v>
      </c>
      <c r="H1846" s="5" t="s">
        <v>4</v>
      </c>
      <c r="I1846" s="5" t="s">
        <v>214</v>
      </c>
      <c r="J1846" s="5" t="s">
        <v>12</v>
      </c>
      <c r="K1846" s="5" t="s">
        <v>2</v>
      </c>
      <c r="L1846" s="5" t="s">
        <v>12957</v>
      </c>
      <c r="M1846" s="15" t="s">
        <v>215</v>
      </c>
      <c r="N1846" s="15" t="s">
        <v>213</v>
      </c>
      <c r="O1846" s="15" t="s">
        <v>3375</v>
      </c>
      <c r="P1846" s="15" t="s">
        <v>8330</v>
      </c>
      <c r="Q1846" s="15" t="s">
        <v>22807</v>
      </c>
      <c r="R1846" s="15" t="s">
        <v>20298</v>
      </c>
      <c r="S1846" s="15">
        <v>44056302</v>
      </c>
      <c r="T1846" s="15"/>
      <c r="U1846" s="15" t="s">
        <v>19479</v>
      </c>
      <c r="V1846" s="15" t="s">
        <v>10493</v>
      </c>
      <c r="W1846" s="4"/>
      <c r="X1846" s="4" t="s">
        <v>41</v>
      </c>
      <c r="Y1846" s="4" t="s">
        <v>2442</v>
      </c>
      <c r="Z1846" s="4"/>
      <c r="AB1846" s="25"/>
      <c r="AC1846" s="25"/>
      <c r="AD1846" s="25"/>
    </row>
    <row r="1847" spans="1:30" x14ac:dyDescent="0.35">
      <c r="A1847" s="15" t="s">
        <v>6490</v>
      </c>
      <c r="B1847" s="15" t="s">
        <v>7484</v>
      </c>
      <c r="D1847" s="15" t="s">
        <v>4652</v>
      </c>
      <c r="E1847" s="15" t="s">
        <v>4653</v>
      </c>
      <c r="F1847" s="15" t="s">
        <v>4654</v>
      </c>
      <c r="G1847" s="5" t="s">
        <v>4495</v>
      </c>
      <c r="H1847" s="5" t="s">
        <v>7</v>
      </c>
      <c r="I1847" s="5" t="s">
        <v>243</v>
      </c>
      <c r="J1847" s="5" t="s">
        <v>3</v>
      </c>
      <c r="K1847" s="5" t="s">
        <v>7</v>
      </c>
      <c r="L1847" s="5" t="s">
        <v>12972</v>
      </c>
      <c r="M1847" s="15" t="s">
        <v>244</v>
      </c>
      <c r="N1847" s="15" t="s">
        <v>4495</v>
      </c>
      <c r="O1847" s="15" t="s">
        <v>4542</v>
      </c>
      <c r="P1847" s="15" t="s">
        <v>4654</v>
      </c>
      <c r="Q1847" s="15" t="s">
        <v>22807</v>
      </c>
      <c r="R1847" s="15" t="s">
        <v>21437</v>
      </c>
      <c r="S1847" s="15">
        <v>26568155</v>
      </c>
      <c r="T1847" s="15">
        <v>88087732</v>
      </c>
      <c r="U1847" s="15" t="s">
        <v>14928</v>
      </c>
      <c r="V1847" s="15" t="s">
        <v>10747</v>
      </c>
      <c r="W1847" s="4"/>
      <c r="X1847" s="4" t="s">
        <v>41</v>
      </c>
      <c r="Y1847" s="4" t="s">
        <v>4655</v>
      </c>
      <c r="Z1847" s="4"/>
      <c r="AB1847" s="25"/>
      <c r="AC1847" s="25"/>
      <c r="AD1847" s="25"/>
    </row>
    <row r="1848" spans="1:30" x14ac:dyDescent="0.35">
      <c r="A1848" s="15" t="s">
        <v>10604</v>
      </c>
      <c r="B1848" s="15" t="s">
        <v>10605</v>
      </c>
      <c r="D1848" s="15" t="s">
        <v>4656</v>
      </c>
      <c r="E1848" s="15" t="s">
        <v>10852</v>
      </c>
      <c r="F1848" s="15" t="s">
        <v>1610</v>
      </c>
      <c r="G1848" s="5" t="s">
        <v>4495</v>
      </c>
      <c r="H1848" s="5" t="s">
        <v>7</v>
      </c>
      <c r="I1848" s="5" t="s">
        <v>243</v>
      </c>
      <c r="J1848" s="5" t="s">
        <v>3</v>
      </c>
      <c r="K1848" s="5" t="s">
        <v>6</v>
      </c>
      <c r="L1848" s="5" t="s">
        <v>12971</v>
      </c>
      <c r="M1848" s="15" t="s">
        <v>244</v>
      </c>
      <c r="N1848" s="15" t="s">
        <v>4495</v>
      </c>
      <c r="O1848" s="15" t="s">
        <v>4646</v>
      </c>
      <c r="P1848" s="15" t="s">
        <v>1610</v>
      </c>
      <c r="Q1848" s="15" t="s">
        <v>22807</v>
      </c>
      <c r="R1848" s="15" t="s">
        <v>21438</v>
      </c>
      <c r="S1848" s="15">
        <v>61167756</v>
      </c>
      <c r="T1848" s="15"/>
      <c r="U1848" s="15" t="s">
        <v>14930</v>
      </c>
      <c r="V1848" s="15" t="s">
        <v>10853</v>
      </c>
      <c r="W1848" s="4"/>
      <c r="X1848" s="4"/>
      <c r="Y1848" s="4"/>
      <c r="Z1848" s="4"/>
      <c r="AB1848" s="25"/>
      <c r="AC1848" s="25"/>
      <c r="AD1848" s="25"/>
    </row>
    <row r="1849" spans="1:30" x14ac:dyDescent="0.35">
      <c r="A1849" s="15" t="s">
        <v>4420</v>
      </c>
      <c r="B1849" s="15" t="s">
        <v>4419</v>
      </c>
      <c r="D1849" s="15" t="s">
        <v>7644</v>
      </c>
      <c r="E1849" s="15" t="s">
        <v>4657</v>
      </c>
      <c r="F1849" s="15" t="s">
        <v>3950</v>
      </c>
      <c r="G1849" s="5" t="s">
        <v>4495</v>
      </c>
      <c r="H1849" s="5" t="s">
        <v>7</v>
      </c>
      <c r="I1849" s="5" t="s">
        <v>243</v>
      </c>
      <c r="J1849" s="5" t="s">
        <v>3</v>
      </c>
      <c r="K1849" s="5" t="s">
        <v>6</v>
      </c>
      <c r="L1849" s="5" t="s">
        <v>12971</v>
      </c>
      <c r="M1849" s="15" t="s">
        <v>244</v>
      </c>
      <c r="N1849" s="15" t="s">
        <v>4495</v>
      </c>
      <c r="O1849" s="15" t="s">
        <v>4646</v>
      </c>
      <c r="P1849" s="15" t="s">
        <v>3950</v>
      </c>
      <c r="Q1849" s="15" t="s">
        <v>22807</v>
      </c>
      <c r="R1849" s="15" t="s">
        <v>23599</v>
      </c>
      <c r="S1849" s="15">
        <v>26560455</v>
      </c>
      <c r="T1849" s="15"/>
      <c r="U1849" s="15" t="s">
        <v>14931</v>
      </c>
      <c r="V1849" s="15" t="s">
        <v>1492</v>
      </c>
      <c r="W1849" s="4"/>
      <c r="X1849" s="4" t="s">
        <v>41</v>
      </c>
      <c r="Y1849" s="4" t="s">
        <v>13410</v>
      </c>
      <c r="Z1849" s="4"/>
      <c r="AB1849" s="25"/>
      <c r="AC1849" s="25"/>
      <c r="AD1849" s="25"/>
    </row>
    <row r="1850" spans="1:30" x14ac:dyDescent="0.35">
      <c r="A1850" s="15" t="s">
        <v>4449</v>
      </c>
      <c r="B1850" s="15" t="s">
        <v>3365</v>
      </c>
      <c r="D1850" s="15" t="s">
        <v>4658</v>
      </c>
      <c r="E1850" s="15" t="s">
        <v>4659</v>
      </c>
      <c r="F1850" s="15" t="s">
        <v>4660</v>
      </c>
      <c r="G1850" s="5" t="s">
        <v>4495</v>
      </c>
      <c r="H1850" s="5" t="s">
        <v>7</v>
      </c>
      <c r="I1850" s="5" t="s">
        <v>243</v>
      </c>
      <c r="J1850" s="5" t="s">
        <v>3</v>
      </c>
      <c r="K1850" s="5" t="s">
        <v>6</v>
      </c>
      <c r="L1850" s="5" t="s">
        <v>12971</v>
      </c>
      <c r="M1850" s="15" t="s">
        <v>244</v>
      </c>
      <c r="N1850" s="15" t="s">
        <v>4495</v>
      </c>
      <c r="O1850" s="15" t="s">
        <v>4646</v>
      </c>
      <c r="P1850" s="15" t="s">
        <v>4660</v>
      </c>
      <c r="Q1850" s="15" t="s">
        <v>22807</v>
      </c>
      <c r="R1850" s="15" t="s">
        <v>4661</v>
      </c>
      <c r="S1850" s="15">
        <v>22006171</v>
      </c>
      <c r="T1850" s="15">
        <v>22006171</v>
      </c>
      <c r="U1850" s="15" t="s">
        <v>8861</v>
      </c>
      <c r="V1850" s="15" t="s">
        <v>3545</v>
      </c>
      <c r="W1850" s="4"/>
      <c r="X1850" s="4" t="s">
        <v>41</v>
      </c>
      <c r="Y1850" s="4" t="s">
        <v>4662</v>
      </c>
      <c r="Z1850" s="4"/>
      <c r="AB1850" s="25"/>
      <c r="AC1850" s="25"/>
      <c r="AD1850" s="25"/>
    </row>
    <row r="1851" spans="1:30" x14ac:dyDescent="0.35">
      <c r="A1851" s="15" t="s">
        <v>4352</v>
      </c>
      <c r="B1851" s="15" t="s">
        <v>1199</v>
      </c>
      <c r="D1851" s="15" t="s">
        <v>4663</v>
      </c>
      <c r="E1851" s="15" t="s">
        <v>4664</v>
      </c>
      <c r="F1851" s="15" t="s">
        <v>4665</v>
      </c>
      <c r="G1851" s="5" t="s">
        <v>4495</v>
      </c>
      <c r="H1851" s="5" t="s">
        <v>7</v>
      </c>
      <c r="I1851" s="5" t="s">
        <v>243</v>
      </c>
      <c r="J1851" s="5" t="s">
        <v>3</v>
      </c>
      <c r="K1851" s="5" t="s">
        <v>6</v>
      </c>
      <c r="L1851" s="5" t="s">
        <v>12971</v>
      </c>
      <c r="M1851" s="15" t="s">
        <v>244</v>
      </c>
      <c r="N1851" s="15" t="s">
        <v>4495</v>
      </c>
      <c r="O1851" s="15" t="s">
        <v>4646</v>
      </c>
      <c r="P1851" s="15" t="s">
        <v>4665</v>
      </c>
      <c r="Q1851" s="15" t="s">
        <v>22807</v>
      </c>
      <c r="R1851" s="15" t="s">
        <v>4666</v>
      </c>
      <c r="S1851" s="15">
        <v>86690311</v>
      </c>
      <c r="T1851" s="15"/>
      <c r="U1851" s="15" t="s">
        <v>14932</v>
      </c>
      <c r="V1851" s="15" t="s">
        <v>4667</v>
      </c>
      <c r="W1851" s="4"/>
      <c r="X1851" s="4" t="s">
        <v>41</v>
      </c>
      <c r="Y1851" s="4" t="s">
        <v>4668</v>
      </c>
      <c r="Z1851" s="4"/>
      <c r="AB1851" s="25"/>
      <c r="AC1851" s="25"/>
      <c r="AD1851" s="25"/>
    </row>
    <row r="1852" spans="1:30" x14ac:dyDescent="0.35">
      <c r="A1852" s="15" t="s">
        <v>4455</v>
      </c>
      <c r="B1852" s="15" t="s">
        <v>4454</v>
      </c>
      <c r="D1852" s="15" t="s">
        <v>4669</v>
      </c>
      <c r="E1852" s="15" t="s">
        <v>4670</v>
      </c>
      <c r="F1852" s="15" t="s">
        <v>129</v>
      </c>
      <c r="G1852" s="5" t="s">
        <v>4495</v>
      </c>
      <c r="H1852" s="5" t="s">
        <v>7</v>
      </c>
      <c r="I1852" s="5" t="s">
        <v>243</v>
      </c>
      <c r="J1852" s="5" t="s">
        <v>3</v>
      </c>
      <c r="K1852" s="5" t="s">
        <v>7</v>
      </c>
      <c r="L1852" s="5" t="s">
        <v>12972</v>
      </c>
      <c r="M1852" s="15" t="s">
        <v>244</v>
      </c>
      <c r="N1852" s="15" t="s">
        <v>4495</v>
      </c>
      <c r="O1852" s="15" t="s">
        <v>4542</v>
      </c>
      <c r="P1852" s="15" t="s">
        <v>129</v>
      </c>
      <c r="Q1852" s="15" t="s">
        <v>22807</v>
      </c>
      <c r="R1852" s="15" t="s">
        <v>22138</v>
      </c>
      <c r="S1852" s="15">
        <v>26820455</v>
      </c>
      <c r="T1852" s="15"/>
      <c r="U1852" s="15" t="s">
        <v>14933</v>
      </c>
      <c r="V1852" s="15" t="s">
        <v>1894</v>
      </c>
      <c r="W1852" s="4"/>
      <c r="X1852" s="4" t="s">
        <v>41</v>
      </c>
      <c r="Y1852" s="4" t="s">
        <v>4184</v>
      </c>
      <c r="Z1852" s="4"/>
      <c r="AB1852" s="25"/>
      <c r="AC1852" s="25"/>
      <c r="AD1852" s="25"/>
    </row>
    <row r="1853" spans="1:30" x14ac:dyDescent="0.35">
      <c r="A1853" s="15" t="s">
        <v>10609</v>
      </c>
      <c r="B1853" s="15" t="s">
        <v>4341</v>
      </c>
      <c r="D1853" s="15" t="s">
        <v>4671</v>
      </c>
      <c r="E1853" s="15" t="s">
        <v>10714</v>
      </c>
      <c r="F1853" s="15" t="s">
        <v>251</v>
      </c>
      <c r="G1853" s="5" t="s">
        <v>4495</v>
      </c>
      <c r="H1853" s="5" t="s">
        <v>7</v>
      </c>
      <c r="I1853" s="5" t="s">
        <v>243</v>
      </c>
      <c r="J1853" s="5" t="s">
        <v>3</v>
      </c>
      <c r="K1853" s="5" t="s">
        <v>6</v>
      </c>
      <c r="L1853" s="5" t="s">
        <v>12971</v>
      </c>
      <c r="M1853" s="15" t="s">
        <v>244</v>
      </c>
      <c r="N1853" s="15" t="s">
        <v>4495</v>
      </c>
      <c r="O1853" s="15" t="s">
        <v>4646</v>
      </c>
      <c r="P1853" s="15" t="s">
        <v>1374</v>
      </c>
      <c r="Q1853" s="15" t="s">
        <v>22807</v>
      </c>
      <c r="R1853" s="15" t="s">
        <v>22139</v>
      </c>
      <c r="S1853" s="15">
        <v>86519455</v>
      </c>
      <c r="T1853" s="15"/>
      <c r="U1853" s="15" t="s">
        <v>16519</v>
      </c>
      <c r="V1853" s="15" t="s">
        <v>10715</v>
      </c>
      <c r="W1853" s="4"/>
      <c r="X1853" s="4"/>
      <c r="Y1853" s="4"/>
      <c r="Z1853" s="4"/>
      <c r="AB1853" s="25"/>
      <c r="AC1853" s="25"/>
      <c r="AD1853" s="25"/>
    </row>
    <row r="1854" spans="1:30" x14ac:dyDescent="0.35">
      <c r="A1854" s="15" t="s">
        <v>10614</v>
      </c>
      <c r="B1854" s="15" t="s">
        <v>6961</v>
      </c>
      <c r="D1854" s="15" t="s">
        <v>3130</v>
      </c>
      <c r="E1854" s="15" t="s">
        <v>10871</v>
      </c>
      <c r="F1854" s="15" t="s">
        <v>3331</v>
      </c>
      <c r="G1854" s="5" t="s">
        <v>4495</v>
      </c>
      <c r="H1854" s="5" t="s">
        <v>7</v>
      </c>
      <c r="I1854" s="5" t="s">
        <v>243</v>
      </c>
      <c r="J1854" s="5" t="s">
        <v>3</v>
      </c>
      <c r="K1854" s="5" t="s">
        <v>6</v>
      </c>
      <c r="L1854" s="5" t="s">
        <v>12971</v>
      </c>
      <c r="M1854" s="15" t="s">
        <v>244</v>
      </c>
      <c r="N1854" s="15" t="s">
        <v>4495</v>
      </c>
      <c r="O1854" s="15" t="s">
        <v>4646</v>
      </c>
      <c r="P1854" s="15" t="s">
        <v>3331</v>
      </c>
      <c r="Q1854" s="15" t="s">
        <v>22807</v>
      </c>
      <c r="R1854" s="15" t="s">
        <v>23600</v>
      </c>
      <c r="S1854" s="15">
        <v>86139522</v>
      </c>
      <c r="T1854" s="15"/>
      <c r="U1854" s="15" t="s">
        <v>23601</v>
      </c>
      <c r="V1854" s="15" t="s">
        <v>489</v>
      </c>
      <c r="W1854" s="4"/>
      <c r="X1854" s="4"/>
      <c r="Y1854" s="4"/>
      <c r="Z1854" s="4"/>
      <c r="AB1854" s="25"/>
      <c r="AC1854" s="25"/>
      <c r="AD1854" s="25"/>
    </row>
    <row r="1855" spans="1:30" x14ac:dyDescent="0.35">
      <c r="A1855" s="15" t="s">
        <v>4479</v>
      </c>
      <c r="B1855" s="15" t="s">
        <v>7742</v>
      </c>
      <c r="D1855" s="15" t="s">
        <v>4672</v>
      </c>
      <c r="E1855" s="15" t="s">
        <v>4673</v>
      </c>
      <c r="F1855" s="15" t="s">
        <v>1161</v>
      </c>
      <c r="G1855" s="5" t="s">
        <v>4495</v>
      </c>
      <c r="H1855" s="5" t="s">
        <v>7</v>
      </c>
      <c r="I1855" s="5" t="s">
        <v>243</v>
      </c>
      <c r="J1855" s="5" t="s">
        <v>3</v>
      </c>
      <c r="K1855" s="5" t="s">
        <v>7</v>
      </c>
      <c r="L1855" s="5" t="s">
        <v>12972</v>
      </c>
      <c r="M1855" s="15" t="s">
        <v>244</v>
      </c>
      <c r="N1855" s="15" t="s">
        <v>4495</v>
      </c>
      <c r="O1855" s="15" t="s">
        <v>4542</v>
      </c>
      <c r="P1855" s="15" t="s">
        <v>1161</v>
      </c>
      <c r="Q1855" s="15" t="s">
        <v>22807</v>
      </c>
      <c r="R1855" s="15" t="s">
        <v>4674</v>
      </c>
      <c r="S1855" s="15">
        <v>22006515</v>
      </c>
      <c r="T1855" s="15"/>
      <c r="U1855" s="15" t="s">
        <v>14934</v>
      </c>
      <c r="V1855" s="15" t="s">
        <v>10732</v>
      </c>
      <c r="W1855" s="4"/>
      <c r="X1855" s="4" t="s">
        <v>41</v>
      </c>
      <c r="Y1855" s="4" t="s">
        <v>13411</v>
      </c>
      <c r="Z1855" s="4"/>
      <c r="AB1855" s="25"/>
      <c r="AC1855" s="25"/>
      <c r="AD1855" s="25"/>
    </row>
    <row r="1856" spans="1:30" x14ac:dyDescent="0.35">
      <c r="A1856" s="15" t="s">
        <v>8851</v>
      </c>
      <c r="B1856" s="15" t="s">
        <v>836</v>
      </c>
      <c r="D1856" s="15" t="s">
        <v>4675</v>
      </c>
      <c r="E1856" s="15" t="s">
        <v>10874</v>
      </c>
      <c r="F1856" s="15" t="s">
        <v>550</v>
      </c>
      <c r="G1856" s="5" t="s">
        <v>4495</v>
      </c>
      <c r="H1856" s="5" t="s">
        <v>7</v>
      </c>
      <c r="I1856" s="5" t="s">
        <v>243</v>
      </c>
      <c r="J1856" s="5" t="s">
        <v>3</v>
      </c>
      <c r="K1856" s="5" t="s">
        <v>6</v>
      </c>
      <c r="L1856" s="5" t="s">
        <v>12971</v>
      </c>
      <c r="M1856" s="15" t="s">
        <v>244</v>
      </c>
      <c r="N1856" s="15" t="s">
        <v>4495</v>
      </c>
      <c r="O1856" s="15" t="s">
        <v>4646</v>
      </c>
      <c r="P1856" s="15" t="s">
        <v>550</v>
      </c>
      <c r="Q1856" s="15" t="s">
        <v>22807</v>
      </c>
      <c r="R1856" s="15" t="s">
        <v>10875</v>
      </c>
      <c r="S1856" s="15">
        <v>22006797</v>
      </c>
      <c r="T1856" s="15">
        <v>26854741</v>
      </c>
      <c r="U1856" s="15" t="s">
        <v>10876</v>
      </c>
      <c r="V1856" s="15" t="s">
        <v>10877</v>
      </c>
      <c r="W1856" s="4"/>
      <c r="X1856" s="4"/>
      <c r="Y1856" s="4"/>
      <c r="Z1856" s="4"/>
      <c r="AB1856" s="25"/>
      <c r="AC1856" s="25"/>
      <c r="AD1856" s="25"/>
    </row>
    <row r="1857" spans="1:30" x14ac:dyDescent="0.35">
      <c r="A1857" s="15" t="s">
        <v>6721</v>
      </c>
      <c r="B1857" s="15" t="s">
        <v>7636</v>
      </c>
      <c r="D1857" s="15" t="s">
        <v>794</v>
      </c>
      <c r="E1857" s="15" t="s">
        <v>10803</v>
      </c>
      <c r="F1857" s="15" t="s">
        <v>217</v>
      </c>
      <c r="G1857" s="5" t="s">
        <v>4495</v>
      </c>
      <c r="H1857" s="5" t="s">
        <v>7</v>
      </c>
      <c r="I1857" s="5" t="s">
        <v>243</v>
      </c>
      <c r="J1857" s="5" t="s">
        <v>3</v>
      </c>
      <c r="K1857" s="5" t="s">
        <v>6</v>
      </c>
      <c r="L1857" s="5" t="s">
        <v>12971</v>
      </c>
      <c r="M1857" s="15" t="s">
        <v>244</v>
      </c>
      <c r="N1857" s="15" t="s">
        <v>4495</v>
      </c>
      <c r="O1857" s="15" t="s">
        <v>4646</v>
      </c>
      <c r="P1857" s="15" t="s">
        <v>217</v>
      </c>
      <c r="Q1857" s="15" t="s">
        <v>22807</v>
      </c>
      <c r="R1857" s="15" t="s">
        <v>14935</v>
      </c>
      <c r="S1857" s="15">
        <v>88673675</v>
      </c>
      <c r="T1857" s="15"/>
      <c r="U1857" s="15" t="s">
        <v>17865</v>
      </c>
      <c r="V1857" s="15" t="s">
        <v>222</v>
      </c>
      <c r="W1857" s="4"/>
      <c r="X1857" s="4"/>
      <c r="Y1857" s="4"/>
      <c r="Z1857" s="4"/>
      <c r="AB1857" s="25"/>
      <c r="AC1857" s="25"/>
      <c r="AD1857" s="25"/>
    </row>
    <row r="1858" spans="1:30" x14ac:dyDescent="0.35">
      <c r="A1858" s="15" t="s">
        <v>6722</v>
      </c>
      <c r="B1858" s="15" t="s">
        <v>7606</v>
      </c>
      <c r="D1858" s="15" t="s">
        <v>4484</v>
      </c>
      <c r="E1858" s="15" t="s">
        <v>4676</v>
      </c>
      <c r="F1858" s="15" t="s">
        <v>4646</v>
      </c>
      <c r="G1858" s="5" t="s">
        <v>4495</v>
      </c>
      <c r="H1858" s="5" t="s">
        <v>7</v>
      </c>
      <c r="I1858" s="5" t="s">
        <v>243</v>
      </c>
      <c r="J1858" s="5" t="s">
        <v>3</v>
      </c>
      <c r="K1858" s="5" t="s">
        <v>6</v>
      </c>
      <c r="L1858" s="5" t="s">
        <v>12971</v>
      </c>
      <c r="M1858" s="15" t="s">
        <v>244</v>
      </c>
      <c r="N1858" s="15" t="s">
        <v>4495</v>
      </c>
      <c r="O1858" s="15" t="s">
        <v>4646</v>
      </c>
      <c r="P1858" s="15" t="s">
        <v>4646</v>
      </c>
      <c r="Q1858" s="15" t="s">
        <v>22807</v>
      </c>
      <c r="R1858" s="15" t="s">
        <v>7115</v>
      </c>
      <c r="S1858" s="15">
        <v>26560155</v>
      </c>
      <c r="T1858" s="15">
        <v>70392223</v>
      </c>
      <c r="U1858" s="15" t="s">
        <v>14936</v>
      </c>
      <c r="V1858" s="15" t="s">
        <v>9008</v>
      </c>
      <c r="W1858" s="4"/>
      <c r="X1858" s="4" t="s">
        <v>41</v>
      </c>
      <c r="Y1858" s="4" t="s">
        <v>3324</v>
      </c>
      <c r="Z1858" s="4"/>
      <c r="AB1858" s="25"/>
      <c r="AC1858" s="25"/>
      <c r="AD1858" s="25"/>
    </row>
    <row r="1859" spans="1:30" x14ac:dyDescent="0.35">
      <c r="A1859" s="15" t="s">
        <v>4426</v>
      </c>
      <c r="B1859" s="15" t="s">
        <v>2993</v>
      </c>
      <c r="D1859" s="15" t="s">
        <v>7366</v>
      </c>
      <c r="E1859" s="15" t="s">
        <v>4678</v>
      </c>
      <c r="F1859" s="15" t="s">
        <v>4679</v>
      </c>
      <c r="G1859" s="5" t="s">
        <v>4495</v>
      </c>
      <c r="H1859" s="5" t="s">
        <v>7</v>
      </c>
      <c r="I1859" s="5" t="s">
        <v>243</v>
      </c>
      <c r="J1859" s="5" t="s">
        <v>3</v>
      </c>
      <c r="K1859" s="5" t="s">
        <v>7</v>
      </c>
      <c r="L1859" s="5" t="s">
        <v>12972</v>
      </c>
      <c r="M1859" s="15" t="s">
        <v>244</v>
      </c>
      <c r="N1859" s="15" t="s">
        <v>4495</v>
      </c>
      <c r="O1859" s="15" t="s">
        <v>4542</v>
      </c>
      <c r="P1859" s="15" t="s">
        <v>4680</v>
      </c>
      <c r="Q1859" s="15" t="s">
        <v>22807</v>
      </c>
      <c r="R1859" s="15" t="s">
        <v>20148</v>
      </c>
      <c r="S1859" s="15">
        <v>22155261</v>
      </c>
      <c r="T1859" s="15">
        <v>83173416</v>
      </c>
      <c r="U1859" s="15" t="s">
        <v>16520</v>
      </c>
      <c r="V1859" s="15" t="s">
        <v>222</v>
      </c>
      <c r="W1859" s="4"/>
      <c r="X1859" s="4" t="s">
        <v>41</v>
      </c>
      <c r="Y1859" s="4" t="s">
        <v>1871</v>
      </c>
      <c r="Z1859" s="4"/>
      <c r="AB1859" s="25"/>
      <c r="AC1859" s="25"/>
      <c r="AD1859" s="25"/>
    </row>
    <row r="1860" spans="1:30" x14ac:dyDescent="0.35">
      <c r="A1860" s="15" t="s">
        <v>4336</v>
      </c>
      <c r="B1860" s="15" t="s">
        <v>7604</v>
      </c>
      <c r="D1860" s="15" t="s">
        <v>7170</v>
      </c>
      <c r="E1860" s="15" t="s">
        <v>4681</v>
      </c>
      <c r="F1860" s="15" t="s">
        <v>4682</v>
      </c>
      <c r="G1860" s="5" t="s">
        <v>213</v>
      </c>
      <c r="H1860" s="5" t="s">
        <v>5</v>
      </c>
      <c r="I1860" s="5" t="s">
        <v>214</v>
      </c>
      <c r="J1860" s="5" t="s">
        <v>12</v>
      </c>
      <c r="K1860" s="5" t="s">
        <v>2</v>
      </c>
      <c r="L1860" s="5" t="s">
        <v>12957</v>
      </c>
      <c r="M1860" s="15" t="s">
        <v>215</v>
      </c>
      <c r="N1860" s="15" t="s">
        <v>213</v>
      </c>
      <c r="O1860" s="15" t="s">
        <v>3375</v>
      </c>
      <c r="P1860" s="15" t="s">
        <v>5824</v>
      </c>
      <c r="Q1860" s="15" t="s">
        <v>22807</v>
      </c>
      <c r="R1860" s="15" t="s">
        <v>10474</v>
      </c>
      <c r="S1860" s="15">
        <v>44056294</v>
      </c>
      <c r="T1860" s="15"/>
      <c r="U1860" s="15" t="s">
        <v>19480</v>
      </c>
      <c r="V1860" s="15" t="s">
        <v>23602</v>
      </c>
      <c r="W1860" s="4"/>
      <c r="X1860" s="4" t="s">
        <v>41</v>
      </c>
      <c r="Y1860" s="4" t="s">
        <v>1838</v>
      </c>
      <c r="Z1860" s="4"/>
      <c r="AB1860" s="25"/>
      <c r="AC1860" s="25"/>
      <c r="AD1860" s="25"/>
    </row>
    <row r="1861" spans="1:30" x14ac:dyDescent="0.35">
      <c r="A1861" s="15" t="s">
        <v>10621</v>
      </c>
      <c r="B1861" s="15" t="s">
        <v>10622</v>
      </c>
      <c r="D1861" s="15" t="s">
        <v>8531</v>
      </c>
      <c r="E1861" s="15" t="s">
        <v>10727</v>
      </c>
      <c r="F1861" s="15" t="s">
        <v>10728</v>
      </c>
      <c r="G1861" s="5" t="s">
        <v>4495</v>
      </c>
      <c r="H1861" s="5" t="s">
        <v>7</v>
      </c>
      <c r="I1861" s="5" t="s">
        <v>243</v>
      </c>
      <c r="J1861" s="5" t="s">
        <v>3</v>
      </c>
      <c r="K1861" s="5" t="s">
        <v>6</v>
      </c>
      <c r="L1861" s="5" t="s">
        <v>12971</v>
      </c>
      <c r="M1861" s="15" t="s">
        <v>244</v>
      </c>
      <c r="N1861" s="15" t="s">
        <v>4495</v>
      </c>
      <c r="O1861" s="15" t="s">
        <v>4646</v>
      </c>
      <c r="P1861" s="15" t="s">
        <v>10728</v>
      </c>
      <c r="Q1861" s="15" t="s">
        <v>22807</v>
      </c>
      <c r="R1861" s="15" t="s">
        <v>16523</v>
      </c>
      <c r="S1861" s="15">
        <v>22006169</v>
      </c>
      <c r="T1861" s="15"/>
      <c r="U1861" s="15" t="s">
        <v>14937</v>
      </c>
      <c r="V1861" s="15" t="s">
        <v>10729</v>
      </c>
      <c r="W1861" s="4"/>
      <c r="X1861" s="4"/>
      <c r="Y1861" s="4"/>
      <c r="Z1861" s="4"/>
      <c r="AB1861" s="25"/>
      <c r="AC1861" s="25"/>
      <c r="AD1861" s="25"/>
    </row>
    <row r="1862" spans="1:30" x14ac:dyDescent="0.35">
      <c r="A1862" s="15" t="s">
        <v>4340</v>
      </c>
      <c r="B1862" s="15" t="s">
        <v>4339</v>
      </c>
      <c r="D1862" s="15" t="s">
        <v>1625</v>
      </c>
      <c r="E1862" s="15" t="s">
        <v>10794</v>
      </c>
      <c r="F1862" s="15" t="s">
        <v>10795</v>
      </c>
      <c r="G1862" s="5" t="s">
        <v>4495</v>
      </c>
      <c r="H1862" s="5" t="s">
        <v>7</v>
      </c>
      <c r="I1862" s="5" t="s">
        <v>243</v>
      </c>
      <c r="J1862" s="5" t="s">
        <v>3</v>
      </c>
      <c r="K1862" s="5" t="s">
        <v>7</v>
      </c>
      <c r="L1862" s="5" t="s">
        <v>12972</v>
      </c>
      <c r="M1862" s="15" t="s">
        <v>244</v>
      </c>
      <c r="N1862" s="15" t="s">
        <v>4495</v>
      </c>
      <c r="O1862" s="15" t="s">
        <v>4542</v>
      </c>
      <c r="P1862" s="15" t="s">
        <v>10796</v>
      </c>
      <c r="Q1862" s="15" t="s">
        <v>22807</v>
      </c>
      <c r="R1862" s="15" t="s">
        <v>10797</v>
      </c>
      <c r="S1862" s="15">
        <v>88143334</v>
      </c>
      <c r="T1862" s="15">
        <v>26854741</v>
      </c>
      <c r="U1862" s="15" t="s">
        <v>17866</v>
      </c>
      <c r="V1862" s="15" t="s">
        <v>10798</v>
      </c>
      <c r="W1862" s="4"/>
      <c r="X1862" s="4"/>
      <c r="Y1862" s="4"/>
      <c r="Z1862" s="4"/>
      <c r="AB1862" s="25"/>
      <c r="AC1862" s="25"/>
      <c r="AD1862" s="25"/>
    </row>
    <row r="1863" spans="1:30" x14ac:dyDescent="0.35">
      <c r="A1863" s="15" t="s">
        <v>4384</v>
      </c>
      <c r="B1863" s="15" t="s">
        <v>3487</v>
      </c>
      <c r="D1863" s="15" t="s">
        <v>1648</v>
      </c>
      <c r="E1863" s="15" t="s">
        <v>4683</v>
      </c>
      <c r="F1863" s="15" t="s">
        <v>4684</v>
      </c>
      <c r="G1863" s="5" t="s">
        <v>4495</v>
      </c>
      <c r="H1863" s="5" t="s">
        <v>7</v>
      </c>
      <c r="I1863" s="5" t="s">
        <v>243</v>
      </c>
      <c r="J1863" s="5" t="s">
        <v>3</v>
      </c>
      <c r="K1863" s="5" t="s">
        <v>7</v>
      </c>
      <c r="L1863" s="5" t="s">
        <v>12972</v>
      </c>
      <c r="M1863" s="15" t="s">
        <v>244</v>
      </c>
      <c r="N1863" s="15" t="s">
        <v>4495</v>
      </c>
      <c r="O1863" s="15" t="s">
        <v>4542</v>
      </c>
      <c r="P1863" s="15" t="s">
        <v>766</v>
      </c>
      <c r="Q1863" s="15" t="s">
        <v>22807</v>
      </c>
      <c r="R1863" s="15" t="s">
        <v>23603</v>
      </c>
      <c r="S1863" s="15">
        <v>26820355</v>
      </c>
      <c r="T1863" s="15">
        <v>26820355</v>
      </c>
      <c r="U1863" s="15" t="s">
        <v>17867</v>
      </c>
      <c r="V1863" s="15" t="s">
        <v>222</v>
      </c>
      <c r="W1863" s="4"/>
      <c r="X1863" s="4" t="s">
        <v>41</v>
      </c>
      <c r="Y1863" s="4" t="s">
        <v>4265</v>
      </c>
      <c r="Z1863" s="4"/>
      <c r="AB1863" s="25"/>
      <c r="AC1863" s="25"/>
      <c r="AD1863" s="25"/>
    </row>
    <row r="1864" spans="1:30" x14ac:dyDescent="0.35">
      <c r="A1864" s="15" t="s">
        <v>10624</v>
      </c>
      <c r="B1864" s="15" t="s">
        <v>4360</v>
      </c>
      <c r="D1864" s="15" t="s">
        <v>1911</v>
      </c>
      <c r="E1864" s="15" t="s">
        <v>4685</v>
      </c>
      <c r="F1864" s="15" t="s">
        <v>4686</v>
      </c>
      <c r="G1864" s="5" t="s">
        <v>4495</v>
      </c>
      <c r="H1864" s="5" t="s">
        <v>8</v>
      </c>
      <c r="I1864" s="5" t="s">
        <v>243</v>
      </c>
      <c r="J1864" s="5" t="s">
        <v>11</v>
      </c>
      <c r="K1864" s="5" t="s">
        <v>3</v>
      </c>
      <c r="L1864" s="5" t="s">
        <v>13008</v>
      </c>
      <c r="M1864" s="15" t="s">
        <v>244</v>
      </c>
      <c r="N1864" s="15" t="s">
        <v>4643</v>
      </c>
      <c r="O1864" s="15" t="s">
        <v>2161</v>
      </c>
      <c r="P1864" s="15" t="s">
        <v>4686</v>
      </c>
      <c r="Q1864" s="15" t="s">
        <v>22807</v>
      </c>
      <c r="R1864" s="15" t="s">
        <v>10707</v>
      </c>
      <c r="S1864" s="15">
        <v>22006117</v>
      </c>
      <c r="T1864" s="15">
        <v>22006117</v>
      </c>
      <c r="U1864" s="15" t="s">
        <v>14938</v>
      </c>
      <c r="V1864" s="15" t="s">
        <v>10705</v>
      </c>
      <c r="W1864" s="4"/>
      <c r="X1864" s="4" t="s">
        <v>41</v>
      </c>
      <c r="Y1864" s="4" t="s">
        <v>13412</v>
      </c>
      <c r="Z1864" s="4"/>
      <c r="AB1864" s="25"/>
      <c r="AC1864" s="25"/>
      <c r="AD1864" s="25"/>
    </row>
    <row r="1865" spans="1:30" x14ac:dyDescent="0.35">
      <c r="A1865" s="15" t="s">
        <v>4446</v>
      </c>
      <c r="B1865" s="15" t="s">
        <v>3314</v>
      </c>
      <c r="D1865" s="15" t="s">
        <v>4687</v>
      </c>
      <c r="E1865" s="15" t="s">
        <v>4688</v>
      </c>
      <c r="F1865" s="15" t="s">
        <v>4689</v>
      </c>
      <c r="G1865" s="5" t="s">
        <v>4495</v>
      </c>
      <c r="H1865" s="5" t="s">
        <v>8</v>
      </c>
      <c r="I1865" s="5" t="s">
        <v>243</v>
      </c>
      <c r="J1865" s="5" t="s">
        <v>11</v>
      </c>
      <c r="K1865" s="5" t="s">
        <v>5</v>
      </c>
      <c r="L1865" s="5" t="s">
        <v>13010</v>
      </c>
      <c r="M1865" s="15" t="s">
        <v>244</v>
      </c>
      <c r="N1865" s="15" t="s">
        <v>4643</v>
      </c>
      <c r="O1865" s="15" t="s">
        <v>1109</v>
      </c>
      <c r="P1865" s="15" t="s">
        <v>4690</v>
      </c>
      <c r="Q1865" s="15" t="s">
        <v>22807</v>
      </c>
      <c r="R1865" s="15" t="s">
        <v>23604</v>
      </c>
      <c r="S1865" s="15">
        <v>26508033</v>
      </c>
      <c r="T1865" s="15">
        <v>26508033</v>
      </c>
      <c r="U1865" s="15" t="s">
        <v>17868</v>
      </c>
      <c r="V1865" s="15" t="s">
        <v>1344</v>
      </c>
      <c r="W1865" s="4"/>
      <c r="X1865" s="4" t="s">
        <v>41</v>
      </c>
      <c r="Y1865" s="4" t="s">
        <v>4427</v>
      </c>
      <c r="Z1865" s="4"/>
      <c r="AB1865" s="25"/>
      <c r="AC1865" s="25"/>
      <c r="AD1865" s="25"/>
    </row>
    <row r="1866" spans="1:30" x14ac:dyDescent="0.35">
      <c r="A1866" s="15" t="s">
        <v>4355</v>
      </c>
      <c r="B1866" s="15" t="s">
        <v>1498</v>
      </c>
      <c r="D1866" s="15" t="s">
        <v>4691</v>
      </c>
      <c r="E1866" s="15" t="s">
        <v>4692</v>
      </c>
      <c r="F1866" s="15" t="s">
        <v>4643</v>
      </c>
      <c r="G1866" s="5" t="s">
        <v>4495</v>
      </c>
      <c r="H1866" s="5" t="s">
        <v>8</v>
      </c>
      <c r="I1866" s="5" t="s">
        <v>243</v>
      </c>
      <c r="J1866" s="5" t="s">
        <v>11</v>
      </c>
      <c r="K1866" s="5" t="s">
        <v>5</v>
      </c>
      <c r="L1866" s="5" t="s">
        <v>13010</v>
      </c>
      <c r="M1866" s="15" t="s">
        <v>244</v>
      </c>
      <c r="N1866" s="15" t="s">
        <v>4643</v>
      </c>
      <c r="O1866" s="15" t="s">
        <v>1109</v>
      </c>
      <c r="P1866" s="15" t="s">
        <v>1109</v>
      </c>
      <c r="Q1866" s="15" t="s">
        <v>22807</v>
      </c>
      <c r="R1866" s="15" t="s">
        <v>22140</v>
      </c>
      <c r="S1866" s="15">
        <v>26575028</v>
      </c>
      <c r="T1866" s="15">
        <v>26575028</v>
      </c>
      <c r="U1866" s="15" t="s">
        <v>14939</v>
      </c>
      <c r="V1866" s="15" t="s">
        <v>10839</v>
      </c>
      <c r="W1866" s="4"/>
      <c r="X1866" s="4" t="s">
        <v>41</v>
      </c>
      <c r="Y1866" s="4" t="s">
        <v>3039</v>
      </c>
      <c r="Z1866" s="4"/>
      <c r="AB1866" s="25"/>
      <c r="AC1866" s="25"/>
      <c r="AD1866" s="25"/>
    </row>
    <row r="1867" spans="1:30" x14ac:dyDescent="0.35">
      <c r="A1867" s="15" t="s">
        <v>4435</v>
      </c>
      <c r="B1867" s="15" t="s">
        <v>569</v>
      </c>
      <c r="D1867" s="15" t="s">
        <v>3042</v>
      </c>
      <c r="E1867" s="15" t="s">
        <v>4693</v>
      </c>
      <c r="F1867" s="15" t="s">
        <v>4694</v>
      </c>
      <c r="G1867" s="5" t="s">
        <v>4495</v>
      </c>
      <c r="H1867" s="5" t="s">
        <v>8</v>
      </c>
      <c r="I1867" s="5" t="s">
        <v>243</v>
      </c>
      <c r="J1867" s="5" t="s">
        <v>11</v>
      </c>
      <c r="K1867" s="5" t="s">
        <v>3</v>
      </c>
      <c r="L1867" s="5" t="s">
        <v>13008</v>
      </c>
      <c r="M1867" s="15" t="s">
        <v>244</v>
      </c>
      <c r="N1867" s="15" t="s">
        <v>4643</v>
      </c>
      <c r="O1867" s="15" t="s">
        <v>2161</v>
      </c>
      <c r="P1867" s="15" t="s">
        <v>2161</v>
      </c>
      <c r="Q1867" s="15" t="s">
        <v>22807</v>
      </c>
      <c r="R1867" s="15" t="s">
        <v>23605</v>
      </c>
      <c r="S1867" s="15">
        <v>26575434</v>
      </c>
      <c r="T1867" s="15">
        <v>26575434</v>
      </c>
      <c r="U1867" s="15" t="s">
        <v>17869</v>
      </c>
      <c r="V1867" s="15" t="s">
        <v>9566</v>
      </c>
      <c r="W1867" s="4"/>
      <c r="X1867" s="4" t="s">
        <v>41</v>
      </c>
      <c r="Y1867" s="4" t="s">
        <v>1876</v>
      </c>
      <c r="Z1867" s="4"/>
      <c r="AB1867" s="25"/>
      <c r="AC1867" s="25"/>
      <c r="AD1867" s="25"/>
    </row>
    <row r="1868" spans="1:30" x14ac:dyDescent="0.35">
      <c r="A1868" s="15" t="s">
        <v>4482</v>
      </c>
      <c r="B1868" s="15" t="s">
        <v>7157</v>
      </c>
      <c r="D1868" s="15" t="s">
        <v>4582</v>
      </c>
      <c r="E1868" s="15" t="s">
        <v>4695</v>
      </c>
      <c r="F1868" s="16" t="s">
        <v>13413</v>
      </c>
      <c r="G1868" s="5" t="s">
        <v>4495</v>
      </c>
      <c r="H1868" s="5" t="s">
        <v>8</v>
      </c>
      <c r="I1868" s="5" t="s">
        <v>243</v>
      </c>
      <c r="J1868" s="5" t="s">
        <v>11</v>
      </c>
      <c r="K1868" s="5" t="s">
        <v>2</v>
      </c>
      <c r="L1868" s="5" t="s">
        <v>13007</v>
      </c>
      <c r="M1868" s="15" t="s">
        <v>244</v>
      </c>
      <c r="N1868" s="15" t="s">
        <v>4643</v>
      </c>
      <c r="O1868" s="15" t="s">
        <v>22141</v>
      </c>
      <c r="P1868" s="15" t="s">
        <v>8708</v>
      </c>
      <c r="Q1868" s="15" t="s">
        <v>22807</v>
      </c>
      <c r="R1868" s="15" t="s">
        <v>20149</v>
      </c>
      <c r="S1868" s="15">
        <v>89714071</v>
      </c>
      <c r="T1868" s="15"/>
      <c r="U1868" s="15" t="s">
        <v>14940</v>
      </c>
      <c r="V1868" s="15" t="s">
        <v>3466</v>
      </c>
      <c r="W1868" s="4"/>
      <c r="X1868" s="4" t="s">
        <v>41</v>
      </c>
      <c r="Y1868" s="4" t="s">
        <v>1874</v>
      </c>
      <c r="Z1868" s="4"/>
      <c r="AB1868" s="25"/>
      <c r="AC1868" s="25"/>
      <c r="AD1868" s="25"/>
    </row>
    <row r="1869" spans="1:30" x14ac:dyDescent="0.35">
      <c r="A1869" s="15" t="s">
        <v>6772</v>
      </c>
      <c r="B1869" s="15" t="s">
        <v>7741</v>
      </c>
      <c r="D1869" s="15" t="s">
        <v>3560</v>
      </c>
      <c r="E1869" s="15" t="s">
        <v>4697</v>
      </c>
      <c r="F1869" s="15" t="s">
        <v>7959</v>
      </c>
      <c r="G1869" s="5" t="s">
        <v>4495</v>
      </c>
      <c r="H1869" s="5" t="s">
        <v>8</v>
      </c>
      <c r="I1869" s="5" t="s">
        <v>243</v>
      </c>
      <c r="J1869" s="5" t="s">
        <v>11</v>
      </c>
      <c r="K1869" s="5" t="s">
        <v>4</v>
      </c>
      <c r="L1869" s="5" t="s">
        <v>13009</v>
      </c>
      <c r="M1869" s="15" t="s">
        <v>244</v>
      </c>
      <c r="N1869" s="15" t="s">
        <v>4643</v>
      </c>
      <c r="O1869" s="15" t="s">
        <v>1605</v>
      </c>
      <c r="P1869" s="15" t="s">
        <v>257</v>
      </c>
      <c r="Q1869" s="15" t="s">
        <v>22807</v>
      </c>
      <c r="R1869" s="15" t="s">
        <v>4698</v>
      </c>
      <c r="S1869" s="15">
        <v>22006098</v>
      </c>
      <c r="T1869" s="15">
        <v>87220692</v>
      </c>
      <c r="U1869" s="15" t="s">
        <v>14941</v>
      </c>
      <c r="V1869" s="15" t="s">
        <v>222</v>
      </c>
      <c r="W1869" s="4"/>
      <c r="X1869" s="4" t="s">
        <v>41</v>
      </c>
      <c r="Y1869" s="4" t="s">
        <v>4699</v>
      </c>
      <c r="Z1869" s="4"/>
      <c r="AB1869" s="25"/>
      <c r="AC1869" s="25"/>
      <c r="AD1869" s="25"/>
    </row>
    <row r="1870" spans="1:30" x14ac:dyDescent="0.35">
      <c r="A1870" s="15" t="s">
        <v>4358</v>
      </c>
      <c r="B1870" s="15" t="s">
        <v>1575</v>
      </c>
      <c r="D1870" s="15" t="s">
        <v>4700</v>
      </c>
      <c r="E1870" s="15" t="s">
        <v>4701</v>
      </c>
      <c r="F1870" s="15" t="s">
        <v>371</v>
      </c>
      <c r="G1870" s="5" t="s">
        <v>4495</v>
      </c>
      <c r="H1870" s="5" t="s">
        <v>8</v>
      </c>
      <c r="I1870" s="5" t="s">
        <v>243</v>
      </c>
      <c r="J1870" s="5" t="s">
        <v>11</v>
      </c>
      <c r="K1870" s="5" t="s">
        <v>4</v>
      </c>
      <c r="L1870" s="5" t="s">
        <v>13009</v>
      </c>
      <c r="M1870" s="15" t="s">
        <v>244</v>
      </c>
      <c r="N1870" s="15" t="s">
        <v>4643</v>
      </c>
      <c r="O1870" s="15" t="s">
        <v>1605</v>
      </c>
      <c r="P1870" s="15" t="s">
        <v>371</v>
      </c>
      <c r="Q1870" s="15" t="s">
        <v>22807</v>
      </c>
      <c r="R1870" s="15" t="s">
        <v>4702</v>
      </c>
      <c r="S1870" s="15">
        <v>26562368</v>
      </c>
      <c r="T1870" s="15">
        <v>89844718</v>
      </c>
      <c r="U1870" s="15" t="s">
        <v>16522</v>
      </c>
      <c r="V1870" s="15" t="s">
        <v>10733</v>
      </c>
      <c r="W1870" s="4"/>
      <c r="X1870" s="4" t="s">
        <v>41</v>
      </c>
      <c r="Y1870" s="4" t="s">
        <v>4703</v>
      </c>
      <c r="Z1870" s="4"/>
      <c r="AB1870" s="25"/>
      <c r="AC1870" s="25"/>
      <c r="AD1870" s="25"/>
    </row>
    <row r="1871" spans="1:30" x14ac:dyDescent="0.35">
      <c r="A1871" s="15" t="s">
        <v>6441</v>
      </c>
      <c r="B1871" s="15" t="s">
        <v>7454</v>
      </c>
      <c r="D1871" s="15" t="s">
        <v>460</v>
      </c>
      <c r="E1871" s="15" t="s">
        <v>10854</v>
      </c>
      <c r="F1871" s="15" t="s">
        <v>83</v>
      </c>
      <c r="G1871" s="5" t="s">
        <v>4495</v>
      </c>
      <c r="H1871" s="5" t="s">
        <v>8</v>
      </c>
      <c r="I1871" s="5" t="s">
        <v>243</v>
      </c>
      <c r="J1871" s="5" t="s">
        <v>11</v>
      </c>
      <c r="K1871" s="5" t="s">
        <v>4</v>
      </c>
      <c r="L1871" s="5" t="s">
        <v>13009</v>
      </c>
      <c r="M1871" s="15" t="s">
        <v>244</v>
      </c>
      <c r="N1871" s="15" t="s">
        <v>4643</v>
      </c>
      <c r="O1871" s="15" t="s">
        <v>1605</v>
      </c>
      <c r="P1871" s="15" t="s">
        <v>83</v>
      </c>
      <c r="Q1871" s="15" t="s">
        <v>22807</v>
      </c>
      <c r="R1871" s="15" t="s">
        <v>10855</v>
      </c>
      <c r="S1871" s="15">
        <v>22006108</v>
      </c>
      <c r="T1871" s="15"/>
      <c r="U1871" s="15" t="s">
        <v>14942</v>
      </c>
      <c r="V1871" s="15" t="s">
        <v>8885</v>
      </c>
      <c r="W1871" s="4"/>
      <c r="X1871" s="4"/>
      <c r="Y1871" s="4"/>
      <c r="Z1871" s="4"/>
      <c r="AB1871" s="25"/>
      <c r="AC1871" s="25"/>
      <c r="AD1871" s="25"/>
    </row>
    <row r="1872" spans="1:30" x14ac:dyDescent="0.35">
      <c r="A1872" s="15" t="s">
        <v>4448</v>
      </c>
      <c r="B1872" s="15" t="s">
        <v>7483</v>
      </c>
      <c r="D1872" s="15" t="s">
        <v>495</v>
      </c>
      <c r="E1872" s="15" t="s">
        <v>8372</v>
      </c>
      <c r="F1872" s="15" t="s">
        <v>10766</v>
      </c>
      <c r="G1872" s="5" t="s">
        <v>4495</v>
      </c>
      <c r="H1872" s="5" t="s">
        <v>8</v>
      </c>
      <c r="I1872" s="5" t="s">
        <v>243</v>
      </c>
      <c r="J1872" s="5" t="s">
        <v>11</v>
      </c>
      <c r="K1872" s="5" t="s">
        <v>5</v>
      </c>
      <c r="L1872" s="5" t="s">
        <v>13010</v>
      </c>
      <c r="M1872" s="15" t="s">
        <v>244</v>
      </c>
      <c r="N1872" s="15" t="s">
        <v>4643</v>
      </c>
      <c r="O1872" s="15" t="s">
        <v>1109</v>
      </c>
      <c r="P1872" s="15" t="s">
        <v>10766</v>
      </c>
      <c r="Q1872" s="15" t="s">
        <v>22807</v>
      </c>
      <c r="R1872" s="15" t="s">
        <v>23606</v>
      </c>
      <c r="S1872" s="15">
        <v>22006120</v>
      </c>
      <c r="T1872" s="15">
        <v>22006120</v>
      </c>
      <c r="U1872" s="15" t="s">
        <v>14943</v>
      </c>
      <c r="V1872" s="15" t="s">
        <v>10767</v>
      </c>
      <c r="W1872" s="4"/>
      <c r="X1872" s="4"/>
      <c r="Y1872" s="4"/>
      <c r="Z1872" s="4"/>
      <c r="AB1872" s="25"/>
      <c r="AC1872" s="25"/>
      <c r="AD1872" s="25"/>
    </row>
    <row r="1873" spans="1:30" x14ac:dyDescent="0.35">
      <c r="A1873" s="15" t="s">
        <v>6649</v>
      </c>
      <c r="B1873" s="15" t="s">
        <v>7769</v>
      </c>
      <c r="D1873" s="15" t="s">
        <v>8077</v>
      </c>
      <c r="E1873" s="15" t="s">
        <v>10856</v>
      </c>
      <c r="F1873" s="15" t="s">
        <v>10857</v>
      </c>
      <c r="G1873" s="5" t="s">
        <v>4495</v>
      </c>
      <c r="H1873" s="5" t="s">
        <v>8</v>
      </c>
      <c r="I1873" s="5" t="s">
        <v>243</v>
      </c>
      <c r="J1873" s="5" t="s">
        <v>11</v>
      </c>
      <c r="K1873" s="5" t="s">
        <v>3</v>
      </c>
      <c r="L1873" s="5" t="s">
        <v>13008</v>
      </c>
      <c r="M1873" s="15" t="s">
        <v>244</v>
      </c>
      <c r="N1873" s="15" t="s">
        <v>4643</v>
      </c>
      <c r="O1873" s="15" t="s">
        <v>2161</v>
      </c>
      <c r="P1873" s="15" t="s">
        <v>10857</v>
      </c>
      <c r="Q1873" s="15" t="s">
        <v>22807</v>
      </c>
      <c r="R1873" s="15" t="s">
        <v>19481</v>
      </c>
      <c r="S1873" s="15">
        <v>87915424</v>
      </c>
      <c r="T1873" s="15"/>
      <c r="U1873" s="15" t="s">
        <v>23607</v>
      </c>
      <c r="V1873" s="15" t="s">
        <v>10858</v>
      </c>
      <c r="W1873" s="4"/>
      <c r="X1873" s="4"/>
      <c r="Y1873" s="4"/>
      <c r="Z1873" s="4"/>
      <c r="AB1873" s="25"/>
      <c r="AC1873" s="25"/>
      <c r="AD1873" s="25"/>
    </row>
    <row r="1874" spans="1:30" x14ac:dyDescent="0.35">
      <c r="A1874" s="15" t="s">
        <v>8348</v>
      </c>
      <c r="B1874" s="15" t="s">
        <v>106</v>
      </c>
      <c r="D1874" s="15" t="s">
        <v>4647</v>
      </c>
      <c r="E1874" s="15" t="s">
        <v>4704</v>
      </c>
      <c r="F1874" s="15" t="s">
        <v>4705</v>
      </c>
      <c r="G1874" s="5" t="s">
        <v>4495</v>
      </c>
      <c r="H1874" s="5" t="s">
        <v>8</v>
      </c>
      <c r="I1874" s="5" t="s">
        <v>243</v>
      </c>
      <c r="J1874" s="5" t="s">
        <v>11</v>
      </c>
      <c r="K1874" s="5" t="s">
        <v>5</v>
      </c>
      <c r="L1874" s="5" t="s">
        <v>13010</v>
      </c>
      <c r="M1874" s="15" t="s">
        <v>244</v>
      </c>
      <c r="N1874" s="15" t="s">
        <v>4643</v>
      </c>
      <c r="O1874" s="15" t="s">
        <v>1109</v>
      </c>
      <c r="P1874" s="15" t="s">
        <v>4705</v>
      </c>
      <c r="Q1874" s="15" t="s">
        <v>22807</v>
      </c>
      <c r="R1874" s="15" t="s">
        <v>23608</v>
      </c>
      <c r="S1874" s="15">
        <v>22006121</v>
      </c>
      <c r="T1874" s="15">
        <v>88821580</v>
      </c>
      <c r="U1874" s="15" t="s">
        <v>23609</v>
      </c>
      <c r="V1874" s="15" t="s">
        <v>222</v>
      </c>
      <c r="W1874" s="4"/>
      <c r="X1874" s="4"/>
      <c r="Y1874" s="4"/>
      <c r="Z1874" s="4"/>
      <c r="AB1874" s="25"/>
      <c r="AC1874" s="25"/>
      <c r="AD1874" s="25"/>
    </row>
    <row r="1875" spans="1:30" x14ac:dyDescent="0.35">
      <c r="A1875" s="15" t="s">
        <v>4464</v>
      </c>
      <c r="B1875" s="15" t="s">
        <v>4308</v>
      </c>
      <c r="D1875" s="15" t="s">
        <v>4707</v>
      </c>
      <c r="E1875" s="15" t="s">
        <v>8383</v>
      </c>
      <c r="F1875" s="15" t="s">
        <v>948</v>
      </c>
      <c r="G1875" s="5" t="s">
        <v>4495</v>
      </c>
      <c r="H1875" s="5" t="s">
        <v>8</v>
      </c>
      <c r="I1875" s="5" t="s">
        <v>243</v>
      </c>
      <c r="J1875" s="5" t="s">
        <v>11</v>
      </c>
      <c r="K1875" s="5" t="s">
        <v>4</v>
      </c>
      <c r="L1875" s="5" t="s">
        <v>13009</v>
      </c>
      <c r="M1875" s="15" t="s">
        <v>244</v>
      </c>
      <c r="N1875" s="15" t="s">
        <v>4643</v>
      </c>
      <c r="O1875" s="15" t="s">
        <v>1605</v>
      </c>
      <c r="P1875" s="15" t="s">
        <v>948</v>
      </c>
      <c r="Q1875" s="15" t="s">
        <v>22807</v>
      </c>
      <c r="R1875" s="15" t="s">
        <v>23610</v>
      </c>
      <c r="S1875" s="15">
        <v>22006105</v>
      </c>
      <c r="T1875" s="15">
        <v>83428955</v>
      </c>
      <c r="U1875" s="15" t="s">
        <v>16524</v>
      </c>
      <c r="V1875" s="15" t="s">
        <v>10835</v>
      </c>
      <c r="W1875" s="4"/>
      <c r="X1875" s="4"/>
      <c r="Y1875" s="4"/>
      <c r="Z1875" s="4"/>
      <c r="AB1875" s="25"/>
      <c r="AC1875" s="25"/>
      <c r="AD1875" s="25"/>
    </row>
    <row r="1876" spans="1:30" x14ac:dyDescent="0.35">
      <c r="A1876" s="15" t="s">
        <v>4452</v>
      </c>
      <c r="B1876" s="15" t="s">
        <v>4451</v>
      </c>
      <c r="D1876" s="15" t="s">
        <v>538</v>
      </c>
      <c r="E1876" s="15" t="s">
        <v>4708</v>
      </c>
      <c r="F1876" s="15" t="s">
        <v>688</v>
      </c>
      <c r="G1876" s="5" t="s">
        <v>4495</v>
      </c>
      <c r="H1876" s="5" t="s">
        <v>8</v>
      </c>
      <c r="I1876" s="5" t="s">
        <v>243</v>
      </c>
      <c r="J1876" s="5" t="s">
        <v>11</v>
      </c>
      <c r="K1876" s="5" t="s">
        <v>4</v>
      </c>
      <c r="L1876" s="5" t="s">
        <v>13009</v>
      </c>
      <c r="M1876" s="15" t="s">
        <v>244</v>
      </c>
      <c r="N1876" s="15" t="s">
        <v>4643</v>
      </c>
      <c r="O1876" s="15" t="s">
        <v>1605</v>
      </c>
      <c r="P1876" s="15" t="s">
        <v>688</v>
      </c>
      <c r="Q1876" s="15" t="s">
        <v>22807</v>
      </c>
      <c r="R1876" s="15" t="s">
        <v>22142</v>
      </c>
      <c r="S1876" s="15">
        <v>26563080</v>
      </c>
      <c r="T1876" s="15"/>
      <c r="U1876" s="15" t="s">
        <v>23611</v>
      </c>
      <c r="V1876" s="15" t="s">
        <v>360</v>
      </c>
      <c r="W1876" s="4"/>
      <c r="X1876" s="4" t="s">
        <v>41</v>
      </c>
      <c r="Y1876" s="4" t="s">
        <v>4709</v>
      </c>
      <c r="Z1876" s="4"/>
      <c r="AB1876" s="25"/>
      <c r="AC1876" s="25"/>
      <c r="AD1876" s="25"/>
    </row>
    <row r="1877" spans="1:30" x14ac:dyDescent="0.35">
      <c r="A1877" s="15" t="s">
        <v>4364</v>
      </c>
      <c r="B1877" s="15" t="s">
        <v>1852</v>
      </c>
      <c r="D1877" s="15" t="s">
        <v>2595</v>
      </c>
      <c r="E1877" s="15" t="s">
        <v>4710</v>
      </c>
      <c r="F1877" s="15" t="s">
        <v>1314</v>
      </c>
      <c r="G1877" s="5" t="s">
        <v>4495</v>
      </c>
      <c r="H1877" s="5" t="s">
        <v>8</v>
      </c>
      <c r="I1877" s="5" t="s">
        <v>243</v>
      </c>
      <c r="J1877" s="5" t="s">
        <v>11</v>
      </c>
      <c r="K1877" s="5" t="s">
        <v>5</v>
      </c>
      <c r="L1877" s="5" t="s">
        <v>13010</v>
      </c>
      <c r="M1877" s="15" t="s">
        <v>244</v>
      </c>
      <c r="N1877" s="15" t="s">
        <v>4643</v>
      </c>
      <c r="O1877" s="15" t="s">
        <v>1109</v>
      </c>
      <c r="P1877" s="15" t="s">
        <v>1314</v>
      </c>
      <c r="Q1877" s="15" t="s">
        <v>22807</v>
      </c>
      <c r="R1877" s="15" t="s">
        <v>16615</v>
      </c>
      <c r="S1877" s="15">
        <v>22006100</v>
      </c>
      <c r="T1877" s="15">
        <v>86635015</v>
      </c>
      <c r="U1877" s="15" t="s">
        <v>21439</v>
      </c>
      <c r="V1877" s="15" t="s">
        <v>10784</v>
      </c>
      <c r="W1877" s="4"/>
      <c r="X1877" s="4" t="s">
        <v>41</v>
      </c>
      <c r="Y1877" s="4" t="s">
        <v>4711</v>
      </c>
      <c r="Z1877" s="4"/>
      <c r="AB1877" s="25"/>
      <c r="AC1877" s="25"/>
      <c r="AD1877" s="25"/>
    </row>
    <row r="1878" spans="1:30" x14ac:dyDescent="0.35">
      <c r="A1878" s="15" t="s">
        <v>10632</v>
      </c>
      <c r="B1878" s="15" t="s">
        <v>10633</v>
      </c>
      <c r="D1878" s="15" t="s">
        <v>4175</v>
      </c>
      <c r="E1878" s="15" t="s">
        <v>7300</v>
      </c>
      <c r="F1878" s="15" t="s">
        <v>7302</v>
      </c>
      <c r="G1878" s="5" t="s">
        <v>4495</v>
      </c>
      <c r="H1878" s="5" t="s">
        <v>8</v>
      </c>
      <c r="I1878" s="5" t="s">
        <v>243</v>
      </c>
      <c r="J1878" s="5" t="s">
        <v>11</v>
      </c>
      <c r="K1878" s="5" t="s">
        <v>4</v>
      </c>
      <c r="L1878" s="5" t="s">
        <v>13009</v>
      </c>
      <c r="M1878" s="15" t="s">
        <v>244</v>
      </c>
      <c r="N1878" s="15" t="s">
        <v>4643</v>
      </c>
      <c r="O1878" s="15" t="s">
        <v>1605</v>
      </c>
      <c r="P1878" s="15" t="s">
        <v>7302</v>
      </c>
      <c r="Q1878" s="15" t="s">
        <v>22807</v>
      </c>
      <c r="R1878" s="15" t="s">
        <v>23612</v>
      </c>
      <c r="S1878" s="15">
        <v>26563083</v>
      </c>
      <c r="T1878" s="15">
        <v>87038630</v>
      </c>
      <c r="U1878" s="15" t="s">
        <v>23613</v>
      </c>
      <c r="V1878" s="15" t="s">
        <v>4178</v>
      </c>
      <c r="W1878" s="4"/>
      <c r="X1878" s="4" t="s">
        <v>41</v>
      </c>
      <c r="Y1878" s="4" t="s">
        <v>7301</v>
      </c>
      <c r="Z1878" s="4"/>
      <c r="AB1878" s="25"/>
      <c r="AC1878" s="25"/>
      <c r="AD1878" s="25"/>
    </row>
    <row r="1879" spans="1:30" x14ac:dyDescent="0.35">
      <c r="A1879" s="15" t="s">
        <v>8853</v>
      </c>
      <c r="B1879" s="15" t="s">
        <v>8856</v>
      </c>
      <c r="D1879" s="15" t="s">
        <v>4273</v>
      </c>
      <c r="E1879" s="15" t="s">
        <v>8384</v>
      </c>
      <c r="F1879" s="15" t="s">
        <v>959</v>
      </c>
      <c r="G1879" s="5" t="s">
        <v>4495</v>
      </c>
      <c r="H1879" s="5" t="s">
        <v>8</v>
      </c>
      <c r="I1879" s="5" t="s">
        <v>243</v>
      </c>
      <c r="J1879" s="5" t="s">
        <v>11</v>
      </c>
      <c r="K1879" s="5" t="s">
        <v>2</v>
      </c>
      <c r="L1879" s="5" t="s">
        <v>13007</v>
      </c>
      <c r="M1879" s="15" t="s">
        <v>244</v>
      </c>
      <c r="N1879" s="15" t="s">
        <v>4643</v>
      </c>
      <c r="O1879" s="15" t="s">
        <v>22141</v>
      </c>
      <c r="P1879" s="15" t="s">
        <v>959</v>
      </c>
      <c r="Q1879" s="15" t="s">
        <v>22807</v>
      </c>
      <c r="R1879" s="15" t="s">
        <v>14184</v>
      </c>
      <c r="S1879" s="15">
        <v>85003653</v>
      </c>
      <c r="T1879" s="15">
        <v>85003653</v>
      </c>
      <c r="U1879" s="15" t="s">
        <v>16525</v>
      </c>
      <c r="V1879" s="15" t="s">
        <v>9083</v>
      </c>
      <c r="W1879" s="4"/>
      <c r="X1879" s="4"/>
      <c r="Y1879" s="4"/>
      <c r="Z1879" s="4"/>
      <c r="AB1879" s="25"/>
      <c r="AC1879" s="25"/>
      <c r="AD1879" s="25"/>
    </row>
    <row r="1880" spans="1:30" x14ac:dyDescent="0.35">
      <c r="A1880" s="15" t="s">
        <v>4466</v>
      </c>
      <c r="B1880" s="15" t="s">
        <v>7364</v>
      </c>
      <c r="D1880" s="15" t="s">
        <v>4260</v>
      </c>
      <c r="E1880" s="15" t="s">
        <v>8361</v>
      </c>
      <c r="F1880" s="15" t="s">
        <v>10725</v>
      </c>
      <c r="G1880" s="5" t="s">
        <v>4495</v>
      </c>
      <c r="H1880" s="5" t="s">
        <v>10</v>
      </c>
      <c r="I1880" s="5" t="s">
        <v>243</v>
      </c>
      <c r="J1880" s="5" t="s">
        <v>11</v>
      </c>
      <c r="K1880" s="5" t="s">
        <v>6</v>
      </c>
      <c r="L1880" s="5" t="s">
        <v>13011</v>
      </c>
      <c r="M1880" s="15" t="s">
        <v>244</v>
      </c>
      <c r="N1880" s="15" t="s">
        <v>4643</v>
      </c>
      <c r="O1880" s="15" t="s">
        <v>2884</v>
      </c>
      <c r="P1880" s="15" t="s">
        <v>2884</v>
      </c>
      <c r="Q1880" s="15" t="s">
        <v>22807</v>
      </c>
      <c r="R1880" s="15" t="s">
        <v>22143</v>
      </c>
      <c r="S1880" s="15">
        <v>22009497</v>
      </c>
      <c r="T1880" s="15"/>
      <c r="U1880" s="15" t="s">
        <v>14944</v>
      </c>
      <c r="V1880" s="15" t="s">
        <v>10726</v>
      </c>
      <c r="W1880" s="4"/>
      <c r="X1880" s="4"/>
      <c r="Y1880" s="4"/>
      <c r="Z1880" s="4"/>
      <c r="AB1880" s="25"/>
      <c r="AC1880" s="25"/>
      <c r="AD1880" s="25"/>
    </row>
    <row r="1881" spans="1:30" x14ac:dyDescent="0.35">
      <c r="A1881" s="15" t="s">
        <v>4359</v>
      </c>
      <c r="B1881" s="15" t="s">
        <v>7605</v>
      </c>
      <c r="D1881" s="15" t="s">
        <v>7862</v>
      </c>
      <c r="E1881" s="15" t="s">
        <v>4713</v>
      </c>
      <c r="F1881" s="15" t="s">
        <v>4714</v>
      </c>
      <c r="G1881" s="5" t="s">
        <v>4495</v>
      </c>
      <c r="H1881" s="5" t="s">
        <v>10</v>
      </c>
      <c r="I1881" s="5" t="s">
        <v>243</v>
      </c>
      <c r="J1881" s="5" t="s">
        <v>11</v>
      </c>
      <c r="K1881" s="5" t="s">
        <v>7</v>
      </c>
      <c r="L1881" s="5" t="s">
        <v>13012</v>
      </c>
      <c r="M1881" s="15" t="s">
        <v>244</v>
      </c>
      <c r="N1881" s="15" t="s">
        <v>4643</v>
      </c>
      <c r="O1881" s="15" t="s">
        <v>4715</v>
      </c>
      <c r="P1881" s="15" t="s">
        <v>4714</v>
      </c>
      <c r="Q1881" s="15" t="s">
        <v>22807</v>
      </c>
      <c r="R1881" s="15" t="s">
        <v>22144</v>
      </c>
      <c r="S1881" s="15">
        <v>26558179</v>
      </c>
      <c r="T1881" s="15">
        <v>26558179</v>
      </c>
      <c r="U1881" s="15" t="s">
        <v>16526</v>
      </c>
      <c r="V1881" s="15" t="s">
        <v>10756</v>
      </c>
      <c r="W1881" s="4"/>
      <c r="X1881" s="4"/>
      <c r="Y1881" s="4"/>
      <c r="Z1881" s="4"/>
      <c r="AB1881" s="25"/>
      <c r="AC1881" s="25"/>
      <c r="AD1881" s="25"/>
    </row>
    <row r="1882" spans="1:30" x14ac:dyDescent="0.35">
      <c r="A1882" s="15" t="s">
        <v>4363</v>
      </c>
      <c r="B1882" s="15" t="s">
        <v>4362</v>
      </c>
      <c r="D1882" s="15" t="s">
        <v>7587</v>
      </c>
      <c r="E1882" s="15" t="s">
        <v>4717</v>
      </c>
      <c r="F1882" s="15" t="s">
        <v>79</v>
      </c>
      <c r="G1882" s="5" t="s">
        <v>4495</v>
      </c>
      <c r="H1882" s="5" t="s">
        <v>10</v>
      </c>
      <c r="I1882" s="5" t="s">
        <v>243</v>
      </c>
      <c r="J1882" s="5" t="s">
        <v>11</v>
      </c>
      <c r="K1882" s="5" t="s">
        <v>6</v>
      </c>
      <c r="L1882" s="5" t="s">
        <v>13011</v>
      </c>
      <c r="M1882" s="15" t="s">
        <v>244</v>
      </c>
      <c r="N1882" s="15" t="s">
        <v>4643</v>
      </c>
      <c r="O1882" s="15" t="s">
        <v>2884</v>
      </c>
      <c r="P1882" s="15" t="s">
        <v>79</v>
      </c>
      <c r="Q1882" s="15" t="s">
        <v>22807</v>
      </c>
      <c r="R1882" s="15" t="s">
        <v>23614</v>
      </c>
      <c r="S1882" s="15">
        <v>22007616</v>
      </c>
      <c r="T1882" s="15"/>
      <c r="U1882" s="15" t="s">
        <v>17871</v>
      </c>
      <c r="V1882" s="15" t="s">
        <v>10765</v>
      </c>
      <c r="W1882" s="4"/>
      <c r="X1882" s="4" t="s">
        <v>41</v>
      </c>
      <c r="Y1882" s="4" t="s">
        <v>2999</v>
      </c>
      <c r="Z1882" s="4"/>
      <c r="AB1882" s="25"/>
      <c r="AC1882" s="25"/>
      <c r="AD1882" s="25"/>
    </row>
    <row r="1883" spans="1:30" x14ac:dyDescent="0.35">
      <c r="A1883" s="15" t="s">
        <v>4434</v>
      </c>
      <c r="B1883" s="15" t="s">
        <v>567</v>
      </c>
      <c r="D1883" s="15" t="s">
        <v>4719</v>
      </c>
      <c r="E1883" s="15" t="s">
        <v>10828</v>
      </c>
      <c r="F1883" s="15" t="s">
        <v>546</v>
      </c>
      <c r="G1883" s="5" t="s">
        <v>4495</v>
      </c>
      <c r="H1883" s="5" t="s">
        <v>10</v>
      </c>
      <c r="I1883" s="5" t="s">
        <v>243</v>
      </c>
      <c r="J1883" s="5" t="s">
        <v>11</v>
      </c>
      <c r="K1883" s="5" t="s">
        <v>7</v>
      </c>
      <c r="L1883" s="5" t="s">
        <v>13012</v>
      </c>
      <c r="M1883" s="15" t="s">
        <v>244</v>
      </c>
      <c r="N1883" s="15" t="s">
        <v>4643</v>
      </c>
      <c r="O1883" s="15" t="s">
        <v>4715</v>
      </c>
      <c r="P1883" s="15" t="s">
        <v>546</v>
      </c>
      <c r="Q1883" s="15" t="s">
        <v>22807</v>
      </c>
      <c r="R1883" s="15" t="s">
        <v>22200</v>
      </c>
      <c r="S1883" s="15">
        <v>22006149</v>
      </c>
      <c r="T1883" s="15"/>
      <c r="U1883" s="15" t="s">
        <v>16527</v>
      </c>
      <c r="V1883" s="15" t="s">
        <v>10829</v>
      </c>
      <c r="W1883" s="4"/>
      <c r="X1883" s="4"/>
      <c r="Y1883" s="4"/>
      <c r="Z1883" s="4"/>
      <c r="AB1883" s="25"/>
      <c r="AC1883" s="25"/>
      <c r="AD1883" s="25"/>
    </row>
    <row r="1884" spans="1:30" x14ac:dyDescent="0.35">
      <c r="A1884" s="15" t="s">
        <v>4390</v>
      </c>
      <c r="B1884" s="15" t="s">
        <v>4389</v>
      </c>
      <c r="D1884" s="15" t="s">
        <v>8354</v>
      </c>
      <c r="E1884" s="15" t="s">
        <v>8353</v>
      </c>
      <c r="F1884" s="15" t="s">
        <v>4715</v>
      </c>
      <c r="G1884" s="5" t="s">
        <v>4495</v>
      </c>
      <c r="H1884" s="5" t="s">
        <v>10</v>
      </c>
      <c r="I1884" s="5" t="s">
        <v>243</v>
      </c>
      <c r="J1884" s="5" t="s">
        <v>11</v>
      </c>
      <c r="K1884" s="5" t="s">
        <v>7</v>
      </c>
      <c r="L1884" s="5" t="s">
        <v>13012</v>
      </c>
      <c r="M1884" s="15" t="s">
        <v>244</v>
      </c>
      <c r="N1884" s="15" t="s">
        <v>4643</v>
      </c>
      <c r="O1884" s="15" t="s">
        <v>4715</v>
      </c>
      <c r="P1884" s="15" t="s">
        <v>4715</v>
      </c>
      <c r="Q1884" s="15" t="s">
        <v>22807</v>
      </c>
      <c r="R1884" s="15" t="s">
        <v>14185</v>
      </c>
      <c r="S1884" s="15">
        <v>22006144</v>
      </c>
      <c r="T1884" s="15"/>
      <c r="U1884" s="15" t="s">
        <v>16528</v>
      </c>
      <c r="V1884" s="15" t="s">
        <v>484</v>
      </c>
      <c r="W1884" s="4"/>
      <c r="X1884" s="4"/>
      <c r="Y1884" s="4"/>
      <c r="Z1884" s="4"/>
      <c r="AB1884" s="25"/>
      <c r="AC1884" s="25"/>
      <c r="AD1884" s="25"/>
    </row>
    <row r="1885" spans="1:30" x14ac:dyDescent="0.35">
      <c r="A1885" s="15" t="s">
        <v>4441</v>
      </c>
      <c r="B1885" s="15" t="s">
        <v>4440</v>
      </c>
      <c r="D1885" s="15" t="s">
        <v>7863</v>
      </c>
      <c r="E1885" s="15" t="s">
        <v>4720</v>
      </c>
      <c r="F1885" s="15" t="s">
        <v>3915</v>
      </c>
      <c r="G1885" s="5" t="s">
        <v>4495</v>
      </c>
      <c r="H1885" s="5" t="s">
        <v>10</v>
      </c>
      <c r="I1885" s="5" t="s">
        <v>243</v>
      </c>
      <c r="J1885" s="5" t="s">
        <v>11</v>
      </c>
      <c r="K1885" s="5" t="s">
        <v>7</v>
      </c>
      <c r="L1885" s="5" t="s">
        <v>13012</v>
      </c>
      <c r="M1885" s="15" t="s">
        <v>244</v>
      </c>
      <c r="N1885" s="15" t="s">
        <v>4643</v>
      </c>
      <c r="O1885" s="15" t="s">
        <v>4715</v>
      </c>
      <c r="P1885" s="15" t="s">
        <v>3915</v>
      </c>
      <c r="Q1885" s="15" t="s">
        <v>22807</v>
      </c>
      <c r="R1885" s="15" t="s">
        <v>22148</v>
      </c>
      <c r="S1885" s="15">
        <v>22007619</v>
      </c>
      <c r="T1885" s="15"/>
      <c r="U1885" s="15" t="s">
        <v>17872</v>
      </c>
      <c r="V1885" s="15" t="s">
        <v>293</v>
      </c>
      <c r="W1885" s="4"/>
      <c r="X1885" s="4" t="s">
        <v>41</v>
      </c>
      <c r="Y1885" s="4" t="s">
        <v>4721</v>
      </c>
      <c r="Z1885" s="4"/>
      <c r="AB1885" s="25"/>
      <c r="AC1885" s="25"/>
      <c r="AD1885" s="25"/>
    </row>
    <row r="1886" spans="1:30" x14ac:dyDescent="0.35">
      <c r="A1886" s="15" t="s">
        <v>10638</v>
      </c>
      <c r="B1886" s="15" t="s">
        <v>10639</v>
      </c>
      <c r="D1886" s="15" t="s">
        <v>4722</v>
      </c>
      <c r="E1886" s="15" t="s">
        <v>8370</v>
      </c>
      <c r="F1886" s="15" t="s">
        <v>8371</v>
      </c>
      <c r="G1886" s="5" t="s">
        <v>4495</v>
      </c>
      <c r="H1886" s="5" t="s">
        <v>10</v>
      </c>
      <c r="I1886" s="5" t="s">
        <v>243</v>
      </c>
      <c r="J1886" s="5" t="s">
        <v>11</v>
      </c>
      <c r="K1886" s="5" t="s">
        <v>7</v>
      </c>
      <c r="L1886" s="5" t="s">
        <v>13012</v>
      </c>
      <c r="M1886" s="15" t="s">
        <v>244</v>
      </c>
      <c r="N1886" s="15" t="s">
        <v>4643</v>
      </c>
      <c r="O1886" s="15" t="s">
        <v>4715</v>
      </c>
      <c r="P1886" s="15" t="s">
        <v>8371</v>
      </c>
      <c r="Q1886" s="15" t="s">
        <v>22807</v>
      </c>
      <c r="R1886" s="15" t="s">
        <v>20150</v>
      </c>
      <c r="S1886" s="15">
        <v>87312660</v>
      </c>
      <c r="T1886" s="15">
        <v>22007614</v>
      </c>
      <c r="U1886" s="15" t="s">
        <v>16529</v>
      </c>
      <c r="V1886" s="15" t="s">
        <v>969</v>
      </c>
      <c r="W1886" s="4"/>
      <c r="X1886" s="4"/>
      <c r="Y1886" s="4"/>
      <c r="Z1886" s="4"/>
      <c r="AB1886" s="25"/>
      <c r="AC1886" s="25"/>
      <c r="AD1886" s="25"/>
    </row>
    <row r="1887" spans="1:30" x14ac:dyDescent="0.35">
      <c r="A1887" s="15" t="s">
        <v>10641</v>
      </c>
      <c r="B1887" s="15" t="s">
        <v>1922</v>
      </c>
      <c r="D1887" s="15" t="s">
        <v>4723</v>
      </c>
      <c r="E1887" s="15" t="s">
        <v>10716</v>
      </c>
      <c r="F1887" s="15" t="s">
        <v>10717</v>
      </c>
      <c r="G1887" s="5" t="s">
        <v>4495</v>
      </c>
      <c r="H1887" s="5" t="s">
        <v>10</v>
      </c>
      <c r="I1887" s="5" t="s">
        <v>243</v>
      </c>
      <c r="J1887" s="5" t="s">
        <v>11</v>
      </c>
      <c r="K1887" s="5" t="s">
        <v>7</v>
      </c>
      <c r="L1887" s="5" t="s">
        <v>13012</v>
      </c>
      <c r="M1887" s="15" t="s">
        <v>244</v>
      </c>
      <c r="N1887" s="15" t="s">
        <v>4643</v>
      </c>
      <c r="O1887" s="15" t="s">
        <v>4715</v>
      </c>
      <c r="P1887" s="15" t="s">
        <v>10717</v>
      </c>
      <c r="Q1887" s="15" t="s">
        <v>22807</v>
      </c>
      <c r="R1887" s="15" t="s">
        <v>10718</v>
      </c>
      <c r="S1887" s="15">
        <v>86508183</v>
      </c>
      <c r="T1887" s="15"/>
      <c r="U1887" s="15" t="s">
        <v>16530</v>
      </c>
      <c r="V1887" s="15" t="s">
        <v>1894</v>
      </c>
      <c r="W1887" s="4"/>
      <c r="X1887" s="4"/>
      <c r="Y1887" s="4"/>
      <c r="Z1887" s="4"/>
      <c r="AB1887" s="25"/>
      <c r="AC1887" s="25"/>
      <c r="AD1887" s="25"/>
    </row>
    <row r="1888" spans="1:30" x14ac:dyDescent="0.35">
      <c r="A1888" s="15" t="s">
        <v>7159</v>
      </c>
      <c r="B1888" s="15" t="s">
        <v>4492</v>
      </c>
      <c r="D1888" s="15" t="s">
        <v>7764</v>
      </c>
      <c r="E1888" s="15" t="s">
        <v>4724</v>
      </c>
      <c r="F1888" s="15" t="s">
        <v>4725</v>
      </c>
      <c r="G1888" s="5" t="s">
        <v>4495</v>
      </c>
      <c r="H1888" s="5" t="s">
        <v>10</v>
      </c>
      <c r="I1888" s="5" t="s">
        <v>243</v>
      </c>
      <c r="J1888" s="5" t="s">
        <v>11</v>
      </c>
      <c r="K1888" s="5" t="s">
        <v>7</v>
      </c>
      <c r="L1888" s="5" t="s">
        <v>13012</v>
      </c>
      <c r="M1888" s="15" t="s">
        <v>244</v>
      </c>
      <c r="N1888" s="15" t="s">
        <v>4643</v>
      </c>
      <c r="O1888" s="15" t="s">
        <v>4715</v>
      </c>
      <c r="P1888" s="15" t="s">
        <v>1949</v>
      </c>
      <c r="Q1888" s="15" t="s">
        <v>22807</v>
      </c>
      <c r="R1888" s="15" t="s">
        <v>23615</v>
      </c>
      <c r="S1888" s="15">
        <v>28006147</v>
      </c>
      <c r="T1888" s="15"/>
      <c r="U1888" s="15" t="s">
        <v>16531</v>
      </c>
      <c r="V1888" s="15" t="s">
        <v>2998</v>
      </c>
      <c r="W1888" s="4"/>
      <c r="X1888" s="4" t="s">
        <v>41</v>
      </c>
      <c r="Y1888" s="4" t="s">
        <v>4726</v>
      </c>
      <c r="Z1888" s="4"/>
      <c r="AB1888" s="25"/>
      <c r="AC1888" s="25"/>
      <c r="AD1888" s="25"/>
    </row>
    <row r="1889" spans="1:30" x14ac:dyDescent="0.35">
      <c r="A1889" s="15" t="s">
        <v>4471</v>
      </c>
      <c r="B1889" s="15" t="s">
        <v>4470</v>
      </c>
      <c r="D1889" s="15" t="s">
        <v>4727</v>
      </c>
      <c r="E1889" s="15" t="s">
        <v>10739</v>
      </c>
      <c r="F1889" s="15" t="s">
        <v>10740</v>
      </c>
      <c r="G1889" s="5" t="s">
        <v>4495</v>
      </c>
      <c r="H1889" s="5" t="s">
        <v>10</v>
      </c>
      <c r="I1889" s="5" t="s">
        <v>243</v>
      </c>
      <c r="J1889" s="5" t="s">
        <v>11</v>
      </c>
      <c r="K1889" s="5" t="s">
        <v>7</v>
      </c>
      <c r="L1889" s="5" t="s">
        <v>13012</v>
      </c>
      <c r="M1889" s="15" t="s">
        <v>244</v>
      </c>
      <c r="N1889" s="15" t="s">
        <v>4643</v>
      </c>
      <c r="O1889" s="15" t="s">
        <v>4715</v>
      </c>
      <c r="P1889" s="15" t="s">
        <v>4457</v>
      </c>
      <c r="Q1889" s="15" t="s">
        <v>22807</v>
      </c>
      <c r="R1889" s="15" t="s">
        <v>22145</v>
      </c>
      <c r="S1889" s="15">
        <v>22007906</v>
      </c>
      <c r="T1889" s="15"/>
      <c r="U1889" s="15" t="s">
        <v>22146</v>
      </c>
      <c r="V1889" s="15" t="s">
        <v>10741</v>
      </c>
      <c r="W1889" s="4"/>
      <c r="X1889" s="4"/>
      <c r="Y1889" s="4"/>
      <c r="Z1889" s="4"/>
      <c r="AB1889" s="25"/>
      <c r="AC1889" s="25"/>
      <c r="AD1889" s="25"/>
    </row>
    <row r="1890" spans="1:30" x14ac:dyDescent="0.35">
      <c r="A1890" s="15" t="s">
        <v>4487</v>
      </c>
      <c r="B1890" s="15" t="s">
        <v>4370</v>
      </c>
      <c r="D1890" s="15" t="s">
        <v>4728</v>
      </c>
      <c r="E1890" s="15" t="s">
        <v>8859</v>
      </c>
      <c r="F1890" s="15" t="s">
        <v>8860</v>
      </c>
      <c r="G1890" s="5" t="s">
        <v>4495</v>
      </c>
      <c r="H1890" s="5" t="s">
        <v>10</v>
      </c>
      <c r="I1890" s="5" t="s">
        <v>243</v>
      </c>
      <c r="J1890" s="5" t="s">
        <v>11</v>
      </c>
      <c r="K1890" s="5" t="s">
        <v>7</v>
      </c>
      <c r="L1890" s="5" t="s">
        <v>13012</v>
      </c>
      <c r="M1890" s="15" t="s">
        <v>244</v>
      </c>
      <c r="N1890" s="15" t="s">
        <v>4643</v>
      </c>
      <c r="O1890" s="15" t="s">
        <v>4715</v>
      </c>
      <c r="P1890" s="15" t="s">
        <v>8860</v>
      </c>
      <c r="Q1890" s="15" t="s">
        <v>22807</v>
      </c>
      <c r="R1890" s="15" t="s">
        <v>23616</v>
      </c>
      <c r="S1890" s="15">
        <v>22019233</v>
      </c>
      <c r="T1890" s="15">
        <v>86332092</v>
      </c>
      <c r="U1890" s="15" t="s">
        <v>16532</v>
      </c>
      <c r="V1890" s="15" t="s">
        <v>1492</v>
      </c>
      <c r="W1890" s="4"/>
      <c r="X1890" s="4" t="s">
        <v>41</v>
      </c>
      <c r="Y1890" s="4" t="s">
        <v>13414</v>
      </c>
      <c r="Z1890" s="4"/>
      <c r="AB1890" s="25"/>
      <c r="AC1890" s="25"/>
      <c r="AD1890" s="25"/>
    </row>
    <row r="1891" spans="1:30" x14ac:dyDescent="0.35">
      <c r="A1891" s="15" t="s">
        <v>4423</v>
      </c>
      <c r="B1891" s="15" t="s">
        <v>4422</v>
      </c>
      <c r="D1891" s="15" t="s">
        <v>4729</v>
      </c>
      <c r="E1891" s="15" t="s">
        <v>8355</v>
      </c>
      <c r="F1891" s="15" t="s">
        <v>879</v>
      </c>
      <c r="G1891" s="5" t="s">
        <v>4495</v>
      </c>
      <c r="H1891" s="5" t="s">
        <v>10</v>
      </c>
      <c r="I1891" s="5" t="s">
        <v>243</v>
      </c>
      <c r="J1891" s="5" t="s">
        <v>11</v>
      </c>
      <c r="K1891" s="5" t="s">
        <v>6</v>
      </c>
      <c r="L1891" s="5" t="s">
        <v>13011</v>
      </c>
      <c r="M1891" s="15" t="s">
        <v>244</v>
      </c>
      <c r="N1891" s="15" t="s">
        <v>4643</v>
      </c>
      <c r="O1891" s="15" t="s">
        <v>2884</v>
      </c>
      <c r="P1891" s="15" t="s">
        <v>879</v>
      </c>
      <c r="Q1891" s="15" t="s">
        <v>22807</v>
      </c>
      <c r="R1891" s="15" t="s">
        <v>10694</v>
      </c>
      <c r="S1891" s="15">
        <v>22006122</v>
      </c>
      <c r="T1891" s="15">
        <v>88559448</v>
      </c>
      <c r="U1891" s="15" t="s">
        <v>14945</v>
      </c>
      <c r="V1891" s="15" t="s">
        <v>10695</v>
      </c>
      <c r="W1891" s="4"/>
      <c r="X1891" s="4" t="s">
        <v>41</v>
      </c>
      <c r="Y1891" s="4" t="s">
        <v>12429</v>
      </c>
      <c r="Z1891" s="4"/>
      <c r="AB1891" s="25"/>
      <c r="AC1891" s="25"/>
      <c r="AD1891" s="25"/>
    </row>
    <row r="1892" spans="1:30" x14ac:dyDescent="0.35">
      <c r="A1892" s="15" t="s">
        <v>10646</v>
      </c>
      <c r="B1892" s="15" t="s">
        <v>2999</v>
      </c>
      <c r="D1892" s="15" t="s">
        <v>4730</v>
      </c>
      <c r="E1892" s="15" t="s">
        <v>8362</v>
      </c>
      <c r="F1892" s="15" t="s">
        <v>8363</v>
      </c>
      <c r="G1892" s="5" t="s">
        <v>4495</v>
      </c>
      <c r="H1892" s="5" t="s">
        <v>10</v>
      </c>
      <c r="I1892" s="5" t="s">
        <v>143</v>
      </c>
      <c r="J1892" s="5" t="s">
        <v>2</v>
      </c>
      <c r="K1892" s="5" t="s">
        <v>5</v>
      </c>
      <c r="L1892" s="5" t="s">
        <v>13024</v>
      </c>
      <c r="M1892" s="15" t="s">
        <v>144</v>
      </c>
      <c r="N1892" s="15" t="s">
        <v>144</v>
      </c>
      <c r="O1892" s="15" t="s">
        <v>4731</v>
      </c>
      <c r="P1892" s="15" t="s">
        <v>8363</v>
      </c>
      <c r="Q1892" s="15" t="s">
        <v>22807</v>
      </c>
      <c r="R1892" s="15" t="s">
        <v>21440</v>
      </c>
      <c r="S1892" s="15">
        <v>83574836</v>
      </c>
      <c r="T1892" s="15"/>
      <c r="U1892" s="15" t="s">
        <v>16533</v>
      </c>
      <c r="V1892" s="15" t="s">
        <v>8885</v>
      </c>
      <c r="W1892" s="4"/>
      <c r="X1892" s="4"/>
      <c r="Y1892" s="4"/>
      <c r="Z1892" s="4"/>
      <c r="AB1892" s="25"/>
      <c r="AC1892" s="25"/>
      <c r="AD1892" s="25"/>
    </row>
    <row r="1893" spans="1:30" x14ac:dyDescent="0.35">
      <c r="A1893" s="15" t="s">
        <v>10648</v>
      </c>
      <c r="B1893" s="15" t="s">
        <v>4450</v>
      </c>
      <c r="D1893" s="15" t="s">
        <v>8518</v>
      </c>
      <c r="E1893" s="15" t="s">
        <v>10742</v>
      </c>
      <c r="F1893" s="15" t="s">
        <v>1699</v>
      </c>
      <c r="G1893" s="5" t="s">
        <v>4495</v>
      </c>
      <c r="H1893" s="5" t="s">
        <v>10</v>
      </c>
      <c r="I1893" s="5" t="s">
        <v>243</v>
      </c>
      <c r="J1893" s="5" t="s">
        <v>11</v>
      </c>
      <c r="K1893" s="5" t="s">
        <v>7</v>
      </c>
      <c r="L1893" s="5" t="s">
        <v>13012</v>
      </c>
      <c r="M1893" s="15" t="s">
        <v>244</v>
      </c>
      <c r="N1893" s="15" t="s">
        <v>4643</v>
      </c>
      <c r="O1893" s="15" t="s">
        <v>4715</v>
      </c>
      <c r="P1893" s="15" t="s">
        <v>1699</v>
      </c>
      <c r="Q1893" s="15" t="s">
        <v>22807</v>
      </c>
      <c r="R1893" s="15" t="s">
        <v>14183</v>
      </c>
      <c r="S1893" s="15">
        <v>22064392</v>
      </c>
      <c r="T1893" s="15"/>
      <c r="U1893" s="15" t="s">
        <v>16534</v>
      </c>
      <c r="V1893" s="15" t="s">
        <v>23617</v>
      </c>
      <c r="W1893" s="4"/>
      <c r="X1893" s="4"/>
      <c r="Y1893" s="4"/>
      <c r="Z1893" s="4"/>
      <c r="AB1893" s="25"/>
      <c r="AC1893" s="25"/>
      <c r="AD1893" s="25"/>
    </row>
    <row r="1894" spans="1:30" x14ac:dyDescent="0.35">
      <c r="A1894" s="15" t="s">
        <v>10652</v>
      </c>
      <c r="B1894" s="15" t="s">
        <v>4415</v>
      </c>
      <c r="D1894" s="15" t="s">
        <v>4733</v>
      </c>
      <c r="E1894" s="15" t="s">
        <v>4734</v>
      </c>
      <c r="F1894" s="15" t="s">
        <v>217</v>
      </c>
      <c r="G1894" s="5" t="s">
        <v>4495</v>
      </c>
      <c r="H1894" s="5" t="s">
        <v>10</v>
      </c>
      <c r="I1894" s="5" t="s">
        <v>243</v>
      </c>
      <c r="J1894" s="5" t="s">
        <v>11</v>
      </c>
      <c r="K1894" s="5" t="s">
        <v>7</v>
      </c>
      <c r="L1894" s="5" t="s">
        <v>13012</v>
      </c>
      <c r="M1894" s="15" t="s">
        <v>244</v>
      </c>
      <c r="N1894" s="15" t="s">
        <v>4643</v>
      </c>
      <c r="O1894" s="15" t="s">
        <v>4715</v>
      </c>
      <c r="P1894" s="15" t="s">
        <v>217</v>
      </c>
      <c r="Q1894" s="15" t="s">
        <v>22807</v>
      </c>
      <c r="R1894" s="15" t="s">
        <v>10802</v>
      </c>
      <c r="S1894" s="15">
        <v>22006148</v>
      </c>
      <c r="T1894" s="15"/>
      <c r="U1894" s="15" t="s">
        <v>16535</v>
      </c>
      <c r="V1894" s="15" t="s">
        <v>23618</v>
      </c>
      <c r="W1894" s="4"/>
      <c r="X1894" s="4" t="s">
        <v>41</v>
      </c>
      <c r="Y1894" s="4" t="s">
        <v>4735</v>
      </c>
      <c r="Z1894" s="4"/>
      <c r="AB1894" s="25"/>
      <c r="AC1894" s="25"/>
      <c r="AD1894" s="25"/>
    </row>
    <row r="1895" spans="1:30" x14ac:dyDescent="0.35">
      <c r="A1895" s="15" t="s">
        <v>10653</v>
      </c>
      <c r="B1895" s="15" t="s">
        <v>4813</v>
      </c>
      <c r="D1895" s="15" t="s">
        <v>4736</v>
      </c>
      <c r="E1895" s="15" t="s">
        <v>8378</v>
      </c>
      <c r="F1895" s="15" t="s">
        <v>8380</v>
      </c>
      <c r="G1895" s="5" t="s">
        <v>4495</v>
      </c>
      <c r="H1895" s="5" t="s">
        <v>10</v>
      </c>
      <c r="I1895" s="5" t="s">
        <v>243</v>
      </c>
      <c r="J1895" s="5" t="s">
        <v>11</v>
      </c>
      <c r="K1895" s="5" t="s">
        <v>7</v>
      </c>
      <c r="L1895" s="5" t="s">
        <v>13012</v>
      </c>
      <c r="M1895" s="15" t="s">
        <v>244</v>
      </c>
      <c r="N1895" s="15" t="s">
        <v>4643</v>
      </c>
      <c r="O1895" s="15" t="s">
        <v>4715</v>
      </c>
      <c r="P1895" s="15" t="s">
        <v>8380</v>
      </c>
      <c r="Q1895" s="15" t="s">
        <v>22807</v>
      </c>
      <c r="R1895" s="15" t="s">
        <v>22147</v>
      </c>
      <c r="S1895" s="15">
        <v>22006159</v>
      </c>
      <c r="T1895" s="15"/>
      <c r="U1895" s="15" t="s">
        <v>17873</v>
      </c>
      <c r="V1895" s="15" t="s">
        <v>484</v>
      </c>
      <c r="W1895" s="4"/>
      <c r="X1895" s="4"/>
      <c r="Y1895" s="4"/>
      <c r="Z1895" s="4"/>
      <c r="AB1895" s="25"/>
      <c r="AC1895" s="25"/>
      <c r="AD1895" s="25"/>
    </row>
    <row r="1896" spans="1:30" x14ac:dyDescent="0.35">
      <c r="A1896" s="15" t="s">
        <v>10655</v>
      </c>
      <c r="B1896" s="15" t="s">
        <v>4473</v>
      </c>
      <c r="D1896" s="15" t="s">
        <v>4737</v>
      </c>
      <c r="E1896" s="15" t="s">
        <v>10809</v>
      </c>
      <c r="F1896" s="15" t="s">
        <v>2995</v>
      </c>
      <c r="G1896" s="5" t="s">
        <v>4495</v>
      </c>
      <c r="H1896" s="5" t="s">
        <v>10</v>
      </c>
      <c r="I1896" s="5" t="s">
        <v>243</v>
      </c>
      <c r="J1896" s="5" t="s">
        <v>11</v>
      </c>
      <c r="K1896" s="5" t="s">
        <v>6</v>
      </c>
      <c r="L1896" s="5" t="s">
        <v>13011</v>
      </c>
      <c r="M1896" s="15" t="s">
        <v>244</v>
      </c>
      <c r="N1896" s="15" t="s">
        <v>4643</v>
      </c>
      <c r="O1896" s="15" t="s">
        <v>2884</v>
      </c>
      <c r="P1896" s="15" t="s">
        <v>2995</v>
      </c>
      <c r="Q1896" s="15" t="s">
        <v>22807</v>
      </c>
      <c r="R1896" s="15" t="s">
        <v>23619</v>
      </c>
      <c r="S1896" s="15">
        <v>22007622</v>
      </c>
      <c r="T1896" s="15">
        <v>64593024</v>
      </c>
      <c r="U1896" s="15" t="s">
        <v>14946</v>
      </c>
      <c r="V1896" s="15" t="s">
        <v>10810</v>
      </c>
      <c r="W1896" s="4"/>
      <c r="X1896" s="4" t="s">
        <v>41</v>
      </c>
      <c r="Y1896" s="4" t="s">
        <v>12351</v>
      </c>
      <c r="Z1896" s="4"/>
      <c r="AB1896" s="25"/>
      <c r="AC1896" s="25"/>
      <c r="AD1896" s="25"/>
    </row>
    <row r="1897" spans="1:30" x14ac:dyDescent="0.35">
      <c r="A1897" s="15" t="s">
        <v>4489</v>
      </c>
      <c r="B1897" s="15" t="s">
        <v>4403</v>
      </c>
      <c r="D1897" s="15" t="s">
        <v>4738</v>
      </c>
      <c r="E1897" s="15" t="s">
        <v>4739</v>
      </c>
      <c r="F1897" s="15" t="s">
        <v>550</v>
      </c>
      <c r="G1897" s="5" t="s">
        <v>4495</v>
      </c>
      <c r="H1897" s="5" t="s">
        <v>10</v>
      </c>
      <c r="I1897" s="5" t="s">
        <v>243</v>
      </c>
      <c r="J1897" s="5" t="s">
        <v>11</v>
      </c>
      <c r="K1897" s="5" t="s">
        <v>7</v>
      </c>
      <c r="L1897" s="5" t="s">
        <v>13012</v>
      </c>
      <c r="M1897" s="15" t="s">
        <v>244</v>
      </c>
      <c r="N1897" s="15" t="s">
        <v>4643</v>
      </c>
      <c r="O1897" s="15" t="s">
        <v>4715</v>
      </c>
      <c r="P1897" s="15" t="s">
        <v>4740</v>
      </c>
      <c r="Q1897" s="15" t="s">
        <v>22807</v>
      </c>
      <c r="R1897" s="15" t="s">
        <v>23620</v>
      </c>
      <c r="S1897" s="15">
        <v>22006150</v>
      </c>
      <c r="T1897" s="15">
        <v>22006150</v>
      </c>
      <c r="U1897" s="15" t="s">
        <v>16536</v>
      </c>
      <c r="V1897" s="15" t="s">
        <v>360</v>
      </c>
      <c r="W1897" s="4"/>
      <c r="X1897" s="4" t="s">
        <v>41</v>
      </c>
      <c r="Y1897" s="4" t="s">
        <v>2930</v>
      </c>
      <c r="Z1897" s="4"/>
      <c r="AB1897" s="25"/>
      <c r="AC1897" s="25"/>
      <c r="AD1897" s="25"/>
    </row>
    <row r="1898" spans="1:30" x14ac:dyDescent="0.35">
      <c r="A1898" s="15" t="s">
        <v>4377</v>
      </c>
      <c r="B1898" s="15" t="s">
        <v>4376</v>
      </c>
      <c r="D1898" s="15" t="s">
        <v>4497</v>
      </c>
      <c r="E1898" s="15" t="s">
        <v>10830</v>
      </c>
      <c r="F1898" s="15" t="s">
        <v>135</v>
      </c>
      <c r="G1898" s="5" t="s">
        <v>4495</v>
      </c>
      <c r="H1898" s="5" t="s">
        <v>10</v>
      </c>
      <c r="I1898" s="5" t="s">
        <v>243</v>
      </c>
      <c r="J1898" s="5" t="s">
        <v>11</v>
      </c>
      <c r="K1898" s="5" t="s">
        <v>6</v>
      </c>
      <c r="L1898" s="5" t="s">
        <v>13011</v>
      </c>
      <c r="M1898" s="15" t="s">
        <v>244</v>
      </c>
      <c r="N1898" s="15" t="s">
        <v>4643</v>
      </c>
      <c r="O1898" s="15" t="s">
        <v>2884</v>
      </c>
      <c r="P1898" s="15" t="s">
        <v>135</v>
      </c>
      <c r="Q1898" s="15" t="s">
        <v>22807</v>
      </c>
      <c r="R1898" s="15" t="s">
        <v>23621</v>
      </c>
      <c r="S1898" s="15">
        <v>22007628</v>
      </c>
      <c r="T1898" s="15"/>
      <c r="U1898" s="15" t="s">
        <v>16537</v>
      </c>
      <c r="V1898" s="15" t="s">
        <v>2325</v>
      </c>
      <c r="W1898" s="4"/>
      <c r="X1898" s="4"/>
      <c r="Y1898" s="4"/>
      <c r="Z1898" s="4"/>
      <c r="AB1898" s="25"/>
      <c r="AC1898" s="25"/>
      <c r="AD1898" s="25"/>
    </row>
    <row r="1899" spans="1:30" x14ac:dyDescent="0.35">
      <c r="A1899" s="15" t="s">
        <v>10657</v>
      </c>
      <c r="B1899" s="15" t="s">
        <v>4476</v>
      </c>
      <c r="D1899" s="15" t="s">
        <v>2874</v>
      </c>
      <c r="E1899" s="15" t="s">
        <v>8382</v>
      </c>
      <c r="F1899" s="15" t="s">
        <v>179</v>
      </c>
      <c r="G1899" s="5" t="s">
        <v>4495</v>
      </c>
      <c r="H1899" s="5" t="s">
        <v>10</v>
      </c>
      <c r="I1899" s="5" t="s">
        <v>243</v>
      </c>
      <c r="J1899" s="5" t="s">
        <v>11</v>
      </c>
      <c r="K1899" s="5" t="s">
        <v>7</v>
      </c>
      <c r="L1899" s="5" t="s">
        <v>13012</v>
      </c>
      <c r="M1899" s="15" t="s">
        <v>244</v>
      </c>
      <c r="N1899" s="15" t="s">
        <v>4643</v>
      </c>
      <c r="O1899" s="15" t="s">
        <v>4715</v>
      </c>
      <c r="P1899" s="15" t="s">
        <v>10831</v>
      </c>
      <c r="Q1899" s="15" t="s">
        <v>22807</v>
      </c>
      <c r="R1899" s="15" t="s">
        <v>21441</v>
      </c>
      <c r="S1899" s="15">
        <v>26551049</v>
      </c>
      <c r="T1899" s="15">
        <v>22006151</v>
      </c>
      <c r="U1899" s="15" t="s">
        <v>16538</v>
      </c>
      <c r="V1899" s="15" t="s">
        <v>6500</v>
      </c>
      <c r="W1899" s="4"/>
      <c r="X1899" s="4"/>
      <c r="Y1899" s="4"/>
      <c r="Z1899" s="4"/>
      <c r="AB1899" s="25"/>
      <c r="AC1899" s="25"/>
      <c r="AD1899" s="25"/>
    </row>
    <row r="1900" spans="1:30" x14ac:dyDescent="0.35">
      <c r="A1900" s="15" t="s">
        <v>10658</v>
      </c>
      <c r="B1900" s="15" t="s">
        <v>4174</v>
      </c>
      <c r="D1900" s="15" t="s">
        <v>4513</v>
      </c>
      <c r="E1900" s="15" t="s">
        <v>10865</v>
      </c>
      <c r="F1900" s="15" t="s">
        <v>10866</v>
      </c>
      <c r="G1900" s="5" t="s">
        <v>4495</v>
      </c>
      <c r="H1900" s="5" t="s">
        <v>10</v>
      </c>
      <c r="I1900" s="5" t="s">
        <v>243</v>
      </c>
      <c r="J1900" s="5" t="s">
        <v>11</v>
      </c>
      <c r="K1900" s="5" t="s">
        <v>6</v>
      </c>
      <c r="L1900" s="5" t="s">
        <v>13011</v>
      </c>
      <c r="M1900" s="15" t="s">
        <v>244</v>
      </c>
      <c r="N1900" s="15" t="s">
        <v>4643</v>
      </c>
      <c r="O1900" s="15" t="s">
        <v>2884</v>
      </c>
      <c r="P1900" s="15" t="s">
        <v>1086</v>
      </c>
      <c r="Q1900" s="15" t="s">
        <v>22807</v>
      </c>
      <c r="R1900" s="15" t="s">
        <v>10867</v>
      </c>
      <c r="S1900" s="15">
        <v>22007629</v>
      </c>
      <c r="T1900" s="15"/>
      <c r="U1900" s="15" t="s">
        <v>16539</v>
      </c>
      <c r="V1900" s="15" t="s">
        <v>10868</v>
      </c>
      <c r="W1900" s="4"/>
      <c r="X1900" s="4"/>
      <c r="Y1900" s="4"/>
      <c r="Z1900" s="4"/>
      <c r="AB1900" s="25"/>
      <c r="AC1900" s="25"/>
      <c r="AD1900" s="25"/>
    </row>
    <row r="1901" spans="1:30" x14ac:dyDescent="0.35">
      <c r="A1901" s="15" t="s">
        <v>10660</v>
      </c>
      <c r="B1901" s="15" t="s">
        <v>907</v>
      </c>
      <c r="D1901" s="15" t="s">
        <v>8386</v>
      </c>
      <c r="E1901" s="15" t="s">
        <v>8385</v>
      </c>
      <c r="F1901" s="15" t="s">
        <v>94</v>
      </c>
      <c r="G1901" s="5" t="s">
        <v>4495</v>
      </c>
      <c r="H1901" s="5" t="s">
        <v>10</v>
      </c>
      <c r="I1901" s="5" t="s">
        <v>243</v>
      </c>
      <c r="J1901" s="5" t="s">
        <v>11</v>
      </c>
      <c r="K1901" s="5" t="s">
        <v>7</v>
      </c>
      <c r="L1901" s="5" t="s">
        <v>13012</v>
      </c>
      <c r="M1901" s="15" t="s">
        <v>244</v>
      </c>
      <c r="N1901" s="15" t="s">
        <v>4643</v>
      </c>
      <c r="O1901" s="15" t="s">
        <v>4715</v>
      </c>
      <c r="P1901" s="15" t="s">
        <v>94</v>
      </c>
      <c r="Q1901" s="15" t="s">
        <v>22807</v>
      </c>
      <c r="R1901" s="15" t="s">
        <v>10869</v>
      </c>
      <c r="S1901" s="15">
        <v>26551045</v>
      </c>
      <c r="T1901" s="15"/>
      <c r="U1901" s="15" t="s">
        <v>14186</v>
      </c>
      <c r="V1901" s="15" t="s">
        <v>10870</v>
      </c>
      <c r="W1901" s="4"/>
      <c r="X1901" s="4"/>
      <c r="Y1901" s="4"/>
      <c r="Z1901" s="4"/>
      <c r="AB1901" s="25"/>
      <c r="AC1901" s="25"/>
      <c r="AD1901" s="25"/>
    </row>
    <row r="1902" spans="1:30" x14ac:dyDescent="0.35">
      <c r="A1902" s="15" t="s">
        <v>10662</v>
      </c>
      <c r="B1902" s="15" t="s">
        <v>4427</v>
      </c>
      <c r="D1902" s="15" t="s">
        <v>4591</v>
      </c>
      <c r="E1902" s="15" t="s">
        <v>8388</v>
      </c>
      <c r="F1902" s="15" t="s">
        <v>8389</v>
      </c>
      <c r="G1902" s="5" t="s">
        <v>4495</v>
      </c>
      <c r="H1902" s="5" t="s">
        <v>10</v>
      </c>
      <c r="I1902" s="5" t="s">
        <v>243</v>
      </c>
      <c r="J1902" s="5" t="s">
        <v>11</v>
      </c>
      <c r="K1902" s="5" t="s">
        <v>7</v>
      </c>
      <c r="L1902" s="5" t="s">
        <v>13012</v>
      </c>
      <c r="M1902" s="15" t="s">
        <v>244</v>
      </c>
      <c r="N1902" s="15" t="s">
        <v>4643</v>
      </c>
      <c r="O1902" s="15" t="s">
        <v>4715</v>
      </c>
      <c r="P1902" s="15" t="s">
        <v>8389</v>
      </c>
      <c r="Q1902" s="15" t="s">
        <v>22807</v>
      </c>
      <c r="R1902" s="15" t="s">
        <v>23622</v>
      </c>
      <c r="S1902" s="15">
        <v>26551028</v>
      </c>
      <c r="T1902" s="15">
        <v>83134758</v>
      </c>
      <c r="U1902" s="15" t="s">
        <v>16540</v>
      </c>
      <c r="V1902" s="15" t="s">
        <v>10879</v>
      </c>
      <c r="W1902" s="4"/>
      <c r="X1902" s="4"/>
      <c r="Y1902" s="4"/>
      <c r="Z1902" s="4"/>
      <c r="AB1902" s="25"/>
      <c r="AC1902" s="25"/>
      <c r="AD1902" s="25"/>
    </row>
    <row r="1903" spans="1:30" x14ac:dyDescent="0.35">
      <c r="A1903" s="15" t="s">
        <v>4405</v>
      </c>
      <c r="B1903" s="15" t="s">
        <v>4404</v>
      </c>
      <c r="D1903" s="15" t="s">
        <v>4463</v>
      </c>
      <c r="E1903" s="15" t="s">
        <v>4741</v>
      </c>
      <c r="F1903" s="15" t="s">
        <v>14404</v>
      </c>
      <c r="G1903" s="5" t="s">
        <v>242</v>
      </c>
      <c r="H1903" s="5" t="s">
        <v>2</v>
      </c>
      <c r="I1903" s="5" t="s">
        <v>243</v>
      </c>
      <c r="J1903" s="5" t="s">
        <v>4</v>
      </c>
      <c r="K1903" s="5" t="s">
        <v>2</v>
      </c>
      <c r="L1903" s="5" t="s">
        <v>12974</v>
      </c>
      <c r="M1903" s="15" t="s">
        <v>244</v>
      </c>
      <c r="N1903" s="15" t="s">
        <v>242</v>
      </c>
      <c r="O1903" s="15" t="s">
        <v>242</v>
      </c>
      <c r="P1903" s="15" t="s">
        <v>14404</v>
      </c>
      <c r="Q1903" s="15" t="s">
        <v>22807</v>
      </c>
      <c r="R1903" s="15" t="s">
        <v>23623</v>
      </c>
      <c r="S1903" s="15">
        <v>26805307</v>
      </c>
      <c r="T1903" s="15"/>
      <c r="U1903" s="15" t="s">
        <v>16541</v>
      </c>
      <c r="V1903" s="15" t="s">
        <v>10889</v>
      </c>
      <c r="W1903" s="4"/>
      <c r="X1903" s="4" t="s">
        <v>41</v>
      </c>
      <c r="Y1903" s="4" t="s">
        <v>4742</v>
      </c>
      <c r="Z1903" s="4"/>
      <c r="AB1903" s="25"/>
      <c r="AC1903" s="25"/>
      <c r="AD1903" s="25"/>
    </row>
    <row r="1904" spans="1:30" x14ac:dyDescent="0.35">
      <c r="A1904" s="15" t="s">
        <v>10664</v>
      </c>
      <c r="B1904" s="15" t="s">
        <v>1687</v>
      </c>
      <c r="D1904" s="15" t="s">
        <v>4491</v>
      </c>
      <c r="E1904" s="15" t="s">
        <v>4743</v>
      </c>
      <c r="F1904" s="15" t="s">
        <v>14405</v>
      </c>
      <c r="G1904" s="5" t="s">
        <v>242</v>
      </c>
      <c r="H1904" s="5" t="s">
        <v>2</v>
      </c>
      <c r="I1904" s="5" t="s">
        <v>243</v>
      </c>
      <c r="J1904" s="5" t="s">
        <v>4</v>
      </c>
      <c r="K1904" s="5" t="s">
        <v>2</v>
      </c>
      <c r="L1904" s="5" t="s">
        <v>12974</v>
      </c>
      <c r="M1904" s="15" t="s">
        <v>244</v>
      </c>
      <c r="N1904" s="15" t="s">
        <v>242</v>
      </c>
      <c r="O1904" s="15" t="s">
        <v>242</v>
      </c>
      <c r="P1904" s="15" t="s">
        <v>4744</v>
      </c>
      <c r="Q1904" s="15" t="s">
        <v>22807</v>
      </c>
      <c r="R1904" s="15" t="s">
        <v>14916</v>
      </c>
      <c r="S1904" s="15">
        <v>26802985</v>
      </c>
      <c r="T1904" s="15">
        <v>26802985</v>
      </c>
      <c r="U1904" s="15" t="s">
        <v>14947</v>
      </c>
      <c r="V1904" s="15" t="s">
        <v>222</v>
      </c>
      <c r="W1904" s="4"/>
      <c r="X1904" s="4" t="s">
        <v>41</v>
      </c>
      <c r="Y1904" s="4" t="s">
        <v>4023</v>
      </c>
      <c r="Z1904" s="4"/>
      <c r="AB1904" s="25"/>
      <c r="AC1904" s="25"/>
      <c r="AD1904" s="25"/>
    </row>
    <row r="1905" spans="1:30" x14ac:dyDescent="0.35">
      <c r="A1905" s="15" t="s">
        <v>4417</v>
      </c>
      <c r="B1905" s="15" t="s">
        <v>4416</v>
      </c>
      <c r="D1905" s="15" t="s">
        <v>3546</v>
      </c>
      <c r="E1905" s="15" t="s">
        <v>4745</v>
      </c>
      <c r="F1905" s="15" t="s">
        <v>4746</v>
      </c>
      <c r="G1905" s="5" t="s">
        <v>242</v>
      </c>
      <c r="H1905" s="5" t="s">
        <v>8</v>
      </c>
      <c r="I1905" s="5" t="s">
        <v>243</v>
      </c>
      <c r="J1905" s="5" t="s">
        <v>4</v>
      </c>
      <c r="K1905" s="5" t="s">
        <v>2</v>
      </c>
      <c r="L1905" s="5" t="s">
        <v>12974</v>
      </c>
      <c r="M1905" s="15" t="s">
        <v>244</v>
      </c>
      <c r="N1905" s="15" t="s">
        <v>242</v>
      </c>
      <c r="O1905" s="15" t="s">
        <v>242</v>
      </c>
      <c r="P1905" s="15" t="s">
        <v>4747</v>
      </c>
      <c r="Q1905" s="15" t="s">
        <v>22807</v>
      </c>
      <c r="R1905" s="15" t="s">
        <v>20151</v>
      </c>
      <c r="S1905" s="15">
        <v>26802595</v>
      </c>
      <c r="T1905" s="15"/>
      <c r="U1905" s="15" t="s">
        <v>14948</v>
      </c>
      <c r="V1905" s="15" t="s">
        <v>222</v>
      </c>
      <c r="W1905" s="4"/>
      <c r="X1905" s="4" t="s">
        <v>41</v>
      </c>
      <c r="Y1905" s="4" t="s">
        <v>1731</v>
      </c>
      <c r="Z1905" s="4"/>
      <c r="AB1905" s="25"/>
      <c r="AC1905" s="25"/>
      <c r="AD1905" s="25"/>
    </row>
    <row r="1906" spans="1:30" x14ac:dyDescent="0.35">
      <c r="A1906" s="15" t="s">
        <v>4456</v>
      </c>
      <c r="B1906" s="15" t="s">
        <v>4306</v>
      </c>
      <c r="D1906" s="15" t="s">
        <v>7726</v>
      </c>
      <c r="E1906" s="15" t="s">
        <v>4748</v>
      </c>
      <c r="F1906" s="15" t="s">
        <v>734</v>
      </c>
      <c r="G1906" s="5" t="s">
        <v>242</v>
      </c>
      <c r="H1906" s="5" t="s">
        <v>8</v>
      </c>
      <c r="I1906" s="5" t="s">
        <v>243</v>
      </c>
      <c r="J1906" s="5" t="s">
        <v>4</v>
      </c>
      <c r="K1906" s="5" t="s">
        <v>8</v>
      </c>
      <c r="L1906" s="5" t="s">
        <v>12980</v>
      </c>
      <c r="M1906" s="15" t="s">
        <v>244</v>
      </c>
      <c r="N1906" s="15" t="s">
        <v>242</v>
      </c>
      <c r="O1906" s="15" t="s">
        <v>4749</v>
      </c>
      <c r="P1906" s="15" t="s">
        <v>734</v>
      </c>
      <c r="Q1906" s="15" t="s">
        <v>22807</v>
      </c>
      <c r="R1906" s="15" t="s">
        <v>20157</v>
      </c>
      <c r="S1906" s="15">
        <v>26811869</v>
      </c>
      <c r="T1906" s="15">
        <v>26811869</v>
      </c>
      <c r="U1906" s="15" t="s">
        <v>17875</v>
      </c>
      <c r="V1906" s="15" t="s">
        <v>1064</v>
      </c>
      <c r="W1906" s="4"/>
      <c r="X1906" s="4" t="s">
        <v>41</v>
      </c>
      <c r="Y1906" s="4" t="s">
        <v>3379</v>
      </c>
      <c r="Z1906" s="4"/>
      <c r="AB1906" s="25" t="s">
        <v>21118</v>
      </c>
      <c r="AC1906" s="25"/>
      <c r="AD1906" s="25"/>
    </row>
    <row r="1907" spans="1:30" x14ac:dyDescent="0.35">
      <c r="A1907" s="15" t="s">
        <v>10666</v>
      </c>
      <c r="B1907" s="15" t="s">
        <v>1054</v>
      </c>
      <c r="D1907" s="15" t="s">
        <v>4391</v>
      </c>
      <c r="E1907" s="15" t="s">
        <v>7251</v>
      </c>
      <c r="F1907" s="15" t="s">
        <v>766</v>
      </c>
      <c r="G1907" s="5" t="s">
        <v>242</v>
      </c>
      <c r="H1907" s="5" t="s">
        <v>2</v>
      </c>
      <c r="I1907" s="5" t="s">
        <v>243</v>
      </c>
      <c r="J1907" s="5" t="s">
        <v>3</v>
      </c>
      <c r="K1907" s="5" t="s">
        <v>2</v>
      </c>
      <c r="L1907" s="5" t="s">
        <v>12967</v>
      </c>
      <c r="M1907" s="15" t="s">
        <v>244</v>
      </c>
      <c r="N1907" s="15" t="s">
        <v>4495</v>
      </c>
      <c r="O1907" s="15" t="s">
        <v>4495</v>
      </c>
      <c r="P1907" s="15" t="s">
        <v>766</v>
      </c>
      <c r="Q1907" s="15" t="s">
        <v>22807</v>
      </c>
      <c r="R1907" s="15" t="s">
        <v>14949</v>
      </c>
      <c r="S1907" s="15">
        <v>84517124</v>
      </c>
      <c r="T1907" s="15"/>
      <c r="U1907" s="15" t="s">
        <v>14950</v>
      </c>
      <c r="V1907" s="15" t="s">
        <v>484</v>
      </c>
      <c r="W1907" s="4"/>
      <c r="X1907" s="4" t="s">
        <v>41</v>
      </c>
      <c r="Y1907" s="4" t="s">
        <v>7252</v>
      </c>
      <c r="Z1907" s="4"/>
      <c r="AB1907" s="25"/>
      <c r="AC1907" s="25"/>
      <c r="AD1907" s="25"/>
    </row>
    <row r="1908" spans="1:30" x14ac:dyDescent="0.35">
      <c r="A1908" s="15" t="s">
        <v>4485</v>
      </c>
      <c r="B1908" s="15" t="s">
        <v>7824</v>
      </c>
      <c r="D1908" s="15" t="s">
        <v>4356</v>
      </c>
      <c r="E1908" s="15" t="s">
        <v>4750</v>
      </c>
      <c r="F1908" s="15" t="s">
        <v>4751</v>
      </c>
      <c r="G1908" s="5" t="s">
        <v>242</v>
      </c>
      <c r="H1908" s="5" t="s">
        <v>2</v>
      </c>
      <c r="I1908" s="5" t="s">
        <v>243</v>
      </c>
      <c r="J1908" s="5" t="s">
        <v>4</v>
      </c>
      <c r="K1908" s="5" t="s">
        <v>2</v>
      </c>
      <c r="L1908" s="5" t="s">
        <v>12974</v>
      </c>
      <c r="M1908" s="15" t="s">
        <v>244</v>
      </c>
      <c r="N1908" s="15" t="s">
        <v>242</v>
      </c>
      <c r="O1908" s="15" t="s">
        <v>242</v>
      </c>
      <c r="P1908" s="15" t="s">
        <v>4038</v>
      </c>
      <c r="Q1908" s="15" t="s">
        <v>22807</v>
      </c>
      <c r="R1908" s="15" t="s">
        <v>4799</v>
      </c>
      <c r="S1908" s="15">
        <v>26801400</v>
      </c>
      <c r="T1908" s="15">
        <v>26801400</v>
      </c>
      <c r="U1908" s="15" t="s">
        <v>14951</v>
      </c>
      <c r="V1908" s="15" t="s">
        <v>10936</v>
      </c>
      <c r="W1908" s="4"/>
      <c r="X1908" s="4" t="s">
        <v>41</v>
      </c>
      <c r="Y1908" s="4" t="s">
        <v>4020</v>
      </c>
      <c r="Z1908" s="4"/>
      <c r="AB1908" s="25"/>
      <c r="AC1908" s="25"/>
      <c r="AD1908" s="25"/>
    </row>
    <row r="1909" spans="1:30" x14ac:dyDescent="0.35">
      <c r="A1909" s="15" t="s">
        <v>4382</v>
      </c>
      <c r="B1909" s="15" t="s">
        <v>3449</v>
      </c>
      <c r="D1909" s="15" t="s">
        <v>4354</v>
      </c>
      <c r="E1909" s="15" t="s">
        <v>4752</v>
      </c>
      <c r="F1909" s="15" t="s">
        <v>179</v>
      </c>
      <c r="G1909" s="5" t="s">
        <v>242</v>
      </c>
      <c r="H1909" s="5" t="s">
        <v>2</v>
      </c>
      <c r="I1909" s="5" t="s">
        <v>243</v>
      </c>
      <c r="J1909" s="5" t="s">
        <v>4</v>
      </c>
      <c r="K1909" s="5" t="s">
        <v>2</v>
      </c>
      <c r="L1909" s="5" t="s">
        <v>12974</v>
      </c>
      <c r="M1909" s="15" t="s">
        <v>244</v>
      </c>
      <c r="N1909" s="15" t="s">
        <v>242</v>
      </c>
      <c r="O1909" s="15" t="s">
        <v>242</v>
      </c>
      <c r="P1909" s="15" t="s">
        <v>179</v>
      </c>
      <c r="Q1909" s="15" t="s">
        <v>22807</v>
      </c>
      <c r="R1909" s="15" t="s">
        <v>14952</v>
      </c>
      <c r="S1909" s="15">
        <v>26818156</v>
      </c>
      <c r="T1909" s="15">
        <v>26818156</v>
      </c>
      <c r="U1909" s="15" t="s">
        <v>14953</v>
      </c>
      <c r="V1909" s="15" t="s">
        <v>2077</v>
      </c>
      <c r="W1909" s="4"/>
      <c r="X1909" s="4" t="s">
        <v>41</v>
      </c>
      <c r="Y1909" s="4" t="s">
        <v>4025</v>
      </c>
      <c r="Z1909" s="4"/>
      <c r="AB1909" s="25" t="s">
        <v>21118</v>
      </c>
      <c r="AC1909" s="25"/>
      <c r="AD1909" s="25"/>
    </row>
    <row r="1910" spans="1:30" x14ac:dyDescent="0.35">
      <c r="A1910" s="15" t="s">
        <v>4418</v>
      </c>
      <c r="B1910" s="15" t="s">
        <v>4120</v>
      </c>
      <c r="D1910" s="15" t="s">
        <v>3277</v>
      </c>
      <c r="E1910" s="15" t="s">
        <v>4753</v>
      </c>
      <c r="F1910" s="15" t="s">
        <v>4754</v>
      </c>
      <c r="G1910" s="5" t="s">
        <v>242</v>
      </c>
      <c r="H1910" s="5" t="s">
        <v>8</v>
      </c>
      <c r="I1910" s="5" t="s">
        <v>243</v>
      </c>
      <c r="J1910" s="5" t="s">
        <v>4</v>
      </c>
      <c r="K1910" s="5" t="s">
        <v>8</v>
      </c>
      <c r="L1910" s="5" t="s">
        <v>12980</v>
      </c>
      <c r="M1910" s="15" t="s">
        <v>244</v>
      </c>
      <c r="N1910" s="15" t="s">
        <v>242</v>
      </c>
      <c r="O1910" s="15" t="s">
        <v>4749</v>
      </c>
      <c r="P1910" s="15" t="s">
        <v>4754</v>
      </c>
      <c r="Q1910" s="15" t="s">
        <v>22807</v>
      </c>
      <c r="R1910" s="15" t="s">
        <v>21442</v>
      </c>
      <c r="S1910" s="15">
        <v>26811436</v>
      </c>
      <c r="T1910" s="15">
        <v>26811436</v>
      </c>
      <c r="U1910" s="15" t="s">
        <v>17876</v>
      </c>
      <c r="V1910" s="15" t="s">
        <v>10957</v>
      </c>
      <c r="W1910" s="4"/>
      <c r="X1910" s="4" t="s">
        <v>41</v>
      </c>
      <c r="Y1910" s="4" t="s">
        <v>13418</v>
      </c>
      <c r="Z1910" s="4"/>
      <c r="AB1910" s="25" t="s">
        <v>21118</v>
      </c>
      <c r="AC1910" s="25"/>
      <c r="AD1910" s="25"/>
    </row>
    <row r="1911" spans="1:30" x14ac:dyDescent="0.35">
      <c r="A1911" s="15" t="s">
        <v>4432</v>
      </c>
      <c r="B1911" s="15" t="s">
        <v>4431</v>
      </c>
      <c r="D1911" s="15" t="s">
        <v>7542</v>
      </c>
      <c r="E1911" s="15" t="s">
        <v>4755</v>
      </c>
      <c r="F1911" s="15" t="s">
        <v>3594</v>
      </c>
      <c r="G1911" s="5" t="s">
        <v>242</v>
      </c>
      <c r="H1911" s="5" t="s">
        <v>2</v>
      </c>
      <c r="I1911" s="5" t="s">
        <v>243</v>
      </c>
      <c r="J1911" s="5" t="s">
        <v>4</v>
      </c>
      <c r="K1911" s="5" t="s">
        <v>2</v>
      </c>
      <c r="L1911" s="5" t="s">
        <v>12974</v>
      </c>
      <c r="M1911" s="15" t="s">
        <v>244</v>
      </c>
      <c r="N1911" s="15" t="s">
        <v>242</v>
      </c>
      <c r="O1911" s="15" t="s">
        <v>242</v>
      </c>
      <c r="P1911" s="15" t="s">
        <v>3594</v>
      </c>
      <c r="Q1911" s="15" t="s">
        <v>22807</v>
      </c>
      <c r="R1911" s="15" t="s">
        <v>4756</v>
      </c>
      <c r="S1911" s="15">
        <v>26804790</v>
      </c>
      <c r="T1911" s="15">
        <v>26804790</v>
      </c>
      <c r="U1911" s="15" t="s">
        <v>19484</v>
      </c>
      <c r="V1911" s="15" t="s">
        <v>259</v>
      </c>
      <c r="W1911" s="4"/>
      <c r="X1911" s="4" t="s">
        <v>41</v>
      </c>
      <c r="Y1911" s="4" t="s">
        <v>4028</v>
      </c>
      <c r="Z1911" s="4"/>
      <c r="AB1911" s="25"/>
      <c r="AC1911" s="25"/>
      <c r="AD1911" s="25"/>
    </row>
    <row r="1912" spans="1:30" x14ac:dyDescent="0.35">
      <c r="A1912" s="15" t="s">
        <v>4459</v>
      </c>
      <c r="B1912" s="15" t="s">
        <v>4310</v>
      </c>
      <c r="D1912" s="15" t="s">
        <v>7670</v>
      </c>
      <c r="E1912" s="15" t="s">
        <v>4757</v>
      </c>
      <c r="F1912" s="15" t="s">
        <v>13415</v>
      </c>
      <c r="G1912" s="5" t="s">
        <v>242</v>
      </c>
      <c r="H1912" s="5" t="s">
        <v>2</v>
      </c>
      <c r="I1912" s="5" t="s">
        <v>243</v>
      </c>
      <c r="J1912" s="5" t="s">
        <v>4</v>
      </c>
      <c r="K1912" s="5" t="s">
        <v>2</v>
      </c>
      <c r="L1912" s="5" t="s">
        <v>12974</v>
      </c>
      <c r="M1912" s="15" t="s">
        <v>244</v>
      </c>
      <c r="N1912" s="15" t="s">
        <v>242</v>
      </c>
      <c r="O1912" s="15" t="s">
        <v>242</v>
      </c>
      <c r="P1912" s="15" t="s">
        <v>13415</v>
      </c>
      <c r="Q1912" s="15" t="s">
        <v>22807</v>
      </c>
      <c r="R1912" s="15" t="s">
        <v>21443</v>
      </c>
      <c r="S1912" s="15">
        <v>26803307</v>
      </c>
      <c r="T1912" s="15">
        <v>40806236</v>
      </c>
      <c r="U1912" s="15" t="s">
        <v>14954</v>
      </c>
      <c r="V1912" s="15" t="s">
        <v>10959</v>
      </c>
      <c r="W1912" s="4"/>
      <c r="X1912" s="4" t="s">
        <v>41</v>
      </c>
      <c r="Y1912" s="4" t="s">
        <v>4758</v>
      </c>
      <c r="Z1912" s="4"/>
      <c r="AB1912" s="25"/>
      <c r="AC1912" s="25"/>
      <c r="AD1912" s="25"/>
    </row>
    <row r="1913" spans="1:30" x14ac:dyDescent="0.35">
      <c r="A1913" s="15" t="s">
        <v>4547</v>
      </c>
      <c r="B1913" s="15" t="s">
        <v>455</v>
      </c>
      <c r="D1913" s="15" t="s">
        <v>7172</v>
      </c>
      <c r="E1913" s="15" t="s">
        <v>4759</v>
      </c>
      <c r="F1913" s="15" t="s">
        <v>688</v>
      </c>
      <c r="G1913" s="5" t="s">
        <v>242</v>
      </c>
      <c r="H1913" s="5" t="s">
        <v>2</v>
      </c>
      <c r="I1913" s="5" t="s">
        <v>243</v>
      </c>
      <c r="J1913" s="5" t="s">
        <v>4</v>
      </c>
      <c r="K1913" s="5" t="s">
        <v>2</v>
      </c>
      <c r="L1913" s="5" t="s">
        <v>12974</v>
      </c>
      <c r="M1913" s="15" t="s">
        <v>244</v>
      </c>
      <c r="N1913" s="15" t="s">
        <v>242</v>
      </c>
      <c r="O1913" s="15" t="s">
        <v>242</v>
      </c>
      <c r="P1913" s="15" t="s">
        <v>688</v>
      </c>
      <c r="Q1913" s="15" t="s">
        <v>22807</v>
      </c>
      <c r="R1913" s="15" t="s">
        <v>20152</v>
      </c>
      <c r="S1913" s="15">
        <v>21019725</v>
      </c>
      <c r="T1913" s="15"/>
      <c r="U1913" s="15" t="s">
        <v>14955</v>
      </c>
      <c r="V1913" s="15" t="s">
        <v>484</v>
      </c>
      <c r="W1913" s="4"/>
      <c r="X1913" s="4" t="s">
        <v>41</v>
      </c>
      <c r="Y1913" s="4" t="s">
        <v>4760</v>
      </c>
      <c r="Z1913" s="4"/>
      <c r="AB1913" s="25"/>
      <c r="AC1913" s="25"/>
      <c r="AD1913" s="25"/>
    </row>
    <row r="1914" spans="1:30" x14ac:dyDescent="0.35">
      <c r="A1914" s="15" t="s">
        <v>8350</v>
      </c>
      <c r="B1914" s="15" t="s">
        <v>1439</v>
      </c>
      <c r="D1914" s="15" t="s">
        <v>4761</v>
      </c>
      <c r="E1914" s="15" t="s">
        <v>4762</v>
      </c>
      <c r="F1914" s="15" t="s">
        <v>14406</v>
      </c>
      <c r="G1914" s="5" t="s">
        <v>242</v>
      </c>
      <c r="H1914" s="5" t="s">
        <v>2</v>
      </c>
      <c r="I1914" s="5" t="s">
        <v>243</v>
      </c>
      <c r="J1914" s="5" t="s">
        <v>4</v>
      </c>
      <c r="K1914" s="5" t="s">
        <v>2</v>
      </c>
      <c r="L1914" s="5" t="s">
        <v>12974</v>
      </c>
      <c r="M1914" s="15" t="s">
        <v>244</v>
      </c>
      <c r="N1914" s="15" t="s">
        <v>242</v>
      </c>
      <c r="O1914" s="15" t="s">
        <v>242</v>
      </c>
      <c r="P1914" s="15" t="s">
        <v>4763</v>
      </c>
      <c r="Q1914" s="15" t="s">
        <v>22807</v>
      </c>
      <c r="R1914" s="15" t="s">
        <v>7326</v>
      </c>
      <c r="S1914" s="15">
        <v>26806519</v>
      </c>
      <c r="T1914" s="15"/>
      <c r="U1914" s="15" t="s">
        <v>14956</v>
      </c>
      <c r="V1914" s="15" t="s">
        <v>4764</v>
      </c>
      <c r="W1914" s="4"/>
      <c r="X1914" s="4" t="s">
        <v>41</v>
      </c>
      <c r="Y1914" s="4" t="s">
        <v>1880</v>
      </c>
      <c r="Z1914" s="4"/>
      <c r="AB1914" s="25"/>
      <c r="AC1914" s="25"/>
      <c r="AD1914" s="25"/>
    </row>
    <row r="1915" spans="1:30" x14ac:dyDescent="0.35">
      <c r="A1915" s="15" t="s">
        <v>10670</v>
      </c>
      <c r="B1915" s="15" t="s">
        <v>10671</v>
      </c>
      <c r="D1915" s="15" t="s">
        <v>4766</v>
      </c>
      <c r="E1915" s="15" t="s">
        <v>10893</v>
      </c>
      <c r="F1915" s="15" t="s">
        <v>14407</v>
      </c>
      <c r="G1915" s="5" t="s">
        <v>242</v>
      </c>
      <c r="H1915" s="5" t="s">
        <v>8</v>
      </c>
      <c r="I1915" s="5" t="s">
        <v>243</v>
      </c>
      <c r="J1915" s="5" t="s">
        <v>4</v>
      </c>
      <c r="K1915" s="5" t="s">
        <v>2</v>
      </c>
      <c r="L1915" s="5" t="s">
        <v>12974</v>
      </c>
      <c r="M1915" s="15" t="s">
        <v>244</v>
      </c>
      <c r="N1915" s="15" t="s">
        <v>242</v>
      </c>
      <c r="O1915" s="15" t="s">
        <v>242</v>
      </c>
      <c r="P1915" s="15" t="s">
        <v>2152</v>
      </c>
      <c r="Q1915" s="15" t="s">
        <v>22807</v>
      </c>
      <c r="R1915" s="15" t="s">
        <v>21404</v>
      </c>
      <c r="S1915" s="15">
        <v>26805170</v>
      </c>
      <c r="T1915" s="15">
        <v>26805170</v>
      </c>
      <c r="U1915" s="15" t="s">
        <v>16542</v>
      </c>
      <c r="V1915" s="15" t="s">
        <v>1492</v>
      </c>
      <c r="W1915" s="4"/>
      <c r="X1915" s="4" t="s">
        <v>41</v>
      </c>
      <c r="Y1915" s="4" t="s">
        <v>7848</v>
      </c>
      <c r="Z1915" s="4"/>
      <c r="AB1915" s="25"/>
      <c r="AC1915" s="25"/>
      <c r="AD1915" s="25"/>
    </row>
    <row r="1916" spans="1:30" x14ac:dyDescent="0.35">
      <c r="A1916" s="15" t="s">
        <v>6462</v>
      </c>
      <c r="B1916" s="15" t="s">
        <v>7685</v>
      </c>
      <c r="D1916" s="15" t="s">
        <v>4767</v>
      </c>
      <c r="E1916" s="15" t="s">
        <v>4768</v>
      </c>
      <c r="F1916" s="15" t="s">
        <v>4749</v>
      </c>
      <c r="G1916" s="5" t="s">
        <v>242</v>
      </c>
      <c r="H1916" s="5" t="s">
        <v>8</v>
      </c>
      <c r="I1916" s="5" t="s">
        <v>243</v>
      </c>
      <c r="J1916" s="5" t="s">
        <v>4</v>
      </c>
      <c r="K1916" s="5" t="s">
        <v>8</v>
      </c>
      <c r="L1916" s="5" t="s">
        <v>12980</v>
      </c>
      <c r="M1916" s="15" t="s">
        <v>244</v>
      </c>
      <c r="N1916" s="15" t="s">
        <v>242</v>
      </c>
      <c r="O1916" s="15" t="s">
        <v>4749</v>
      </c>
      <c r="P1916" s="15" t="s">
        <v>4749</v>
      </c>
      <c r="Q1916" s="15" t="s">
        <v>22807</v>
      </c>
      <c r="R1916" s="15" t="s">
        <v>21444</v>
      </c>
      <c r="S1916" s="15">
        <v>26818070</v>
      </c>
      <c r="T1916" s="15">
        <v>84775115</v>
      </c>
      <c r="U1916" s="15" t="s">
        <v>14957</v>
      </c>
      <c r="V1916" s="15" t="s">
        <v>360</v>
      </c>
      <c r="W1916" s="4"/>
      <c r="X1916" s="4" t="s">
        <v>41</v>
      </c>
      <c r="Y1916" s="4" t="s">
        <v>4769</v>
      </c>
      <c r="Z1916" s="4"/>
      <c r="AB1916" s="25"/>
      <c r="AC1916" s="25"/>
      <c r="AD1916" s="25"/>
    </row>
    <row r="1917" spans="1:30" x14ac:dyDescent="0.35">
      <c r="A1917" s="15" t="s">
        <v>10675</v>
      </c>
      <c r="B1917" s="15" t="s">
        <v>10676</v>
      </c>
      <c r="D1917" s="15" t="s">
        <v>1205</v>
      </c>
      <c r="E1917" s="15" t="s">
        <v>4770</v>
      </c>
      <c r="F1917" s="15" t="s">
        <v>14408</v>
      </c>
      <c r="G1917" s="5" t="s">
        <v>242</v>
      </c>
      <c r="H1917" s="5" t="s">
        <v>8</v>
      </c>
      <c r="I1917" s="5" t="s">
        <v>243</v>
      </c>
      <c r="J1917" s="5" t="s">
        <v>4</v>
      </c>
      <c r="K1917" s="5" t="s">
        <v>8</v>
      </c>
      <c r="L1917" s="5" t="s">
        <v>12980</v>
      </c>
      <c r="M1917" s="15" t="s">
        <v>244</v>
      </c>
      <c r="N1917" s="15" t="s">
        <v>242</v>
      </c>
      <c r="O1917" s="15" t="s">
        <v>4749</v>
      </c>
      <c r="P1917" s="15" t="s">
        <v>4050</v>
      </c>
      <c r="Q1917" s="15" t="s">
        <v>22807</v>
      </c>
      <c r="R1917" s="15" t="s">
        <v>20153</v>
      </c>
      <c r="S1917" s="15">
        <v>40801763</v>
      </c>
      <c r="T1917" s="15"/>
      <c r="U1917" s="15" t="s">
        <v>14958</v>
      </c>
      <c r="V1917" s="15" t="s">
        <v>537</v>
      </c>
      <c r="W1917" s="4"/>
      <c r="X1917" s="4" t="s">
        <v>41</v>
      </c>
      <c r="Y1917" s="4" t="s">
        <v>1878</v>
      </c>
      <c r="Z1917" s="4"/>
      <c r="AB1917" s="25"/>
      <c r="AC1917" s="25"/>
      <c r="AD1917" s="25"/>
    </row>
    <row r="1918" spans="1:30" x14ac:dyDescent="0.35">
      <c r="A1918" s="15" t="s">
        <v>10678</v>
      </c>
      <c r="B1918" s="15" t="s">
        <v>10679</v>
      </c>
      <c r="D1918" s="15" t="s">
        <v>4771</v>
      </c>
      <c r="E1918" s="15" t="s">
        <v>10954</v>
      </c>
      <c r="F1918" s="15" t="s">
        <v>14409</v>
      </c>
      <c r="G1918" s="5" t="s">
        <v>242</v>
      </c>
      <c r="H1918" s="5" t="s">
        <v>2</v>
      </c>
      <c r="I1918" s="5" t="s">
        <v>243</v>
      </c>
      <c r="J1918" s="5" t="s">
        <v>4</v>
      </c>
      <c r="K1918" s="5" t="s">
        <v>2</v>
      </c>
      <c r="L1918" s="5" t="s">
        <v>12974</v>
      </c>
      <c r="M1918" s="15" t="s">
        <v>244</v>
      </c>
      <c r="N1918" s="15" t="s">
        <v>242</v>
      </c>
      <c r="O1918" s="15" t="s">
        <v>242</v>
      </c>
      <c r="P1918" s="15" t="s">
        <v>2656</v>
      </c>
      <c r="Q1918" s="15" t="s">
        <v>22807</v>
      </c>
      <c r="R1918" s="15" t="s">
        <v>10955</v>
      </c>
      <c r="S1918" s="15">
        <v>26800025</v>
      </c>
      <c r="T1918" s="15">
        <v>26800025</v>
      </c>
      <c r="U1918" s="15" t="s">
        <v>17877</v>
      </c>
      <c r="V1918" s="15" t="s">
        <v>10956</v>
      </c>
      <c r="W1918" s="4"/>
      <c r="X1918" s="4"/>
      <c r="Y1918" s="4"/>
      <c r="Z1918" s="4" t="s">
        <v>41</v>
      </c>
      <c r="AA1918" s="4" t="s">
        <v>434</v>
      </c>
      <c r="AB1918" s="25"/>
      <c r="AC1918" s="25"/>
      <c r="AD1918" s="25"/>
    </row>
    <row r="1919" spans="1:30" x14ac:dyDescent="0.35">
      <c r="A1919" s="15" t="s">
        <v>4664</v>
      </c>
      <c r="B1919" s="15" t="s">
        <v>4663</v>
      </c>
      <c r="D1919" s="15" t="s">
        <v>1537</v>
      </c>
      <c r="E1919" s="15" t="s">
        <v>10892</v>
      </c>
      <c r="F1919" s="15" t="s">
        <v>4772</v>
      </c>
      <c r="G1919" s="5" t="s">
        <v>242</v>
      </c>
      <c r="H1919" s="5" t="s">
        <v>3</v>
      </c>
      <c r="I1919" s="5" t="s">
        <v>243</v>
      </c>
      <c r="J1919" s="5" t="s">
        <v>4</v>
      </c>
      <c r="K1919" s="5" t="s">
        <v>4</v>
      </c>
      <c r="L1919" s="5" t="s">
        <v>12976</v>
      </c>
      <c r="M1919" s="15" t="s">
        <v>244</v>
      </c>
      <c r="N1919" s="15" t="s">
        <v>242</v>
      </c>
      <c r="O1919" s="15" t="s">
        <v>21794</v>
      </c>
      <c r="P1919" s="15" t="s">
        <v>1686</v>
      </c>
      <c r="Q1919" s="15" t="s">
        <v>22807</v>
      </c>
      <c r="R1919" s="15" t="s">
        <v>14959</v>
      </c>
      <c r="S1919" s="15">
        <v>85170053</v>
      </c>
      <c r="T1919" s="15"/>
      <c r="U1919" s="15" t="s">
        <v>19485</v>
      </c>
      <c r="V1919" s="15" t="s">
        <v>960</v>
      </c>
      <c r="W1919" s="4"/>
      <c r="X1919" s="4" t="s">
        <v>41</v>
      </c>
      <c r="Y1919" s="4" t="s">
        <v>7623</v>
      </c>
      <c r="Z1919" s="4"/>
      <c r="AB1919" s="25"/>
      <c r="AC1919" s="25"/>
      <c r="AD1919" s="25"/>
    </row>
    <row r="1920" spans="1:30" x14ac:dyDescent="0.35">
      <c r="A1920" s="15" t="s">
        <v>10682</v>
      </c>
      <c r="B1920" s="15" t="s">
        <v>10683</v>
      </c>
      <c r="D1920" s="15" t="s">
        <v>1614</v>
      </c>
      <c r="E1920" s="15" t="s">
        <v>8400</v>
      </c>
      <c r="F1920" s="15" t="s">
        <v>4597</v>
      </c>
      <c r="G1920" s="5" t="s">
        <v>242</v>
      </c>
      <c r="H1920" s="5" t="s">
        <v>3</v>
      </c>
      <c r="I1920" s="5" t="s">
        <v>243</v>
      </c>
      <c r="J1920" s="5" t="s">
        <v>4</v>
      </c>
      <c r="K1920" s="5" t="s">
        <v>4</v>
      </c>
      <c r="L1920" s="5" t="s">
        <v>12976</v>
      </c>
      <c r="M1920" s="15" t="s">
        <v>244</v>
      </c>
      <c r="N1920" s="15" t="s">
        <v>242</v>
      </c>
      <c r="O1920" s="15" t="s">
        <v>21794</v>
      </c>
      <c r="P1920" s="15" t="s">
        <v>4597</v>
      </c>
      <c r="Q1920" s="15" t="s">
        <v>22807</v>
      </c>
      <c r="R1920" s="15" t="s">
        <v>23624</v>
      </c>
      <c r="S1920" s="15">
        <v>22006475</v>
      </c>
      <c r="T1920" s="15">
        <v>88619964</v>
      </c>
      <c r="U1920" s="15" t="s">
        <v>14960</v>
      </c>
      <c r="V1920" s="15" t="s">
        <v>10896</v>
      </c>
      <c r="W1920" s="4"/>
      <c r="X1920" s="4" t="s">
        <v>41</v>
      </c>
      <c r="Y1920" s="4" t="s">
        <v>13419</v>
      </c>
      <c r="Z1920" s="4"/>
      <c r="AB1920" s="25"/>
      <c r="AC1920" s="25"/>
      <c r="AD1920" s="25"/>
    </row>
    <row r="1921" spans="1:30" x14ac:dyDescent="0.35">
      <c r="A1921" s="15" t="s">
        <v>10686</v>
      </c>
      <c r="B1921" s="15" t="s">
        <v>8347</v>
      </c>
      <c r="D1921" s="15" t="s">
        <v>1668</v>
      </c>
      <c r="E1921" s="15" t="s">
        <v>4773</v>
      </c>
      <c r="F1921" s="15" t="s">
        <v>3187</v>
      </c>
      <c r="G1921" s="5" t="s">
        <v>242</v>
      </c>
      <c r="H1921" s="5" t="s">
        <v>3</v>
      </c>
      <c r="I1921" s="5" t="s">
        <v>243</v>
      </c>
      <c r="J1921" s="5" t="s">
        <v>4</v>
      </c>
      <c r="K1921" s="5" t="s">
        <v>4</v>
      </c>
      <c r="L1921" s="5" t="s">
        <v>12976</v>
      </c>
      <c r="M1921" s="15" t="s">
        <v>244</v>
      </c>
      <c r="N1921" s="15" t="s">
        <v>242</v>
      </c>
      <c r="O1921" s="15" t="s">
        <v>21794</v>
      </c>
      <c r="P1921" s="15" t="s">
        <v>3187</v>
      </c>
      <c r="Q1921" s="15" t="s">
        <v>22807</v>
      </c>
      <c r="R1921" s="15" t="s">
        <v>20317</v>
      </c>
      <c r="S1921" s="15">
        <v>26587269</v>
      </c>
      <c r="T1921" s="15">
        <v>26587269</v>
      </c>
      <c r="U1921" s="15" t="s">
        <v>16543</v>
      </c>
      <c r="V1921" s="15" t="s">
        <v>222</v>
      </c>
      <c r="W1921" s="4"/>
      <c r="X1921" s="4" t="s">
        <v>41</v>
      </c>
      <c r="Y1921" s="4" t="s">
        <v>4732</v>
      </c>
      <c r="Z1921" s="4"/>
      <c r="AB1921" s="25"/>
      <c r="AC1921" s="25"/>
      <c r="AD1921" s="25"/>
    </row>
    <row r="1922" spans="1:30" x14ac:dyDescent="0.35">
      <c r="A1922" s="15" t="s">
        <v>4568</v>
      </c>
      <c r="B1922" s="15" t="s">
        <v>1565</v>
      </c>
      <c r="D1922" s="15" t="s">
        <v>4774</v>
      </c>
      <c r="E1922" s="15" t="s">
        <v>8404</v>
      </c>
      <c r="F1922" s="15" t="s">
        <v>10907</v>
      </c>
      <c r="G1922" s="5" t="s">
        <v>242</v>
      </c>
      <c r="H1922" s="5" t="s">
        <v>3</v>
      </c>
      <c r="I1922" s="5" t="s">
        <v>243</v>
      </c>
      <c r="J1922" s="5" t="s">
        <v>4</v>
      </c>
      <c r="K1922" s="5" t="s">
        <v>4</v>
      </c>
      <c r="L1922" s="5" t="s">
        <v>12976</v>
      </c>
      <c r="M1922" s="15" t="s">
        <v>244</v>
      </c>
      <c r="N1922" s="15" t="s">
        <v>242</v>
      </c>
      <c r="O1922" s="15" t="s">
        <v>21794</v>
      </c>
      <c r="P1922" s="15" t="s">
        <v>10907</v>
      </c>
      <c r="Q1922" s="15" t="s">
        <v>22807</v>
      </c>
      <c r="R1922" s="15" t="s">
        <v>10908</v>
      </c>
      <c r="S1922" s="15">
        <v>72528022</v>
      </c>
      <c r="T1922" s="15"/>
      <c r="U1922" s="15" t="s">
        <v>20154</v>
      </c>
      <c r="V1922" s="15" t="s">
        <v>10909</v>
      </c>
      <c r="W1922" s="4"/>
      <c r="X1922" s="4"/>
      <c r="Y1922" s="4"/>
      <c r="Z1922" s="4"/>
      <c r="AB1922" s="25"/>
      <c r="AC1922" s="25"/>
      <c r="AD1922" s="25"/>
    </row>
    <row r="1923" spans="1:30" x14ac:dyDescent="0.35">
      <c r="A1923" s="15" t="s">
        <v>10689</v>
      </c>
      <c r="B1923" s="15" t="s">
        <v>1494</v>
      </c>
      <c r="D1923" s="15" t="s">
        <v>7174</v>
      </c>
      <c r="E1923" s="15" t="s">
        <v>10940</v>
      </c>
      <c r="F1923" s="15" t="s">
        <v>1161</v>
      </c>
      <c r="G1923" s="5" t="s">
        <v>242</v>
      </c>
      <c r="H1923" s="5" t="s">
        <v>3</v>
      </c>
      <c r="I1923" s="5" t="s">
        <v>243</v>
      </c>
      <c r="J1923" s="5" t="s">
        <v>4</v>
      </c>
      <c r="K1923" s="5" t="s">
        <v>4</v>
      </c>
      <c r="L1923" s="5" t="s">
        <v>12976</v>
      </c>
      <c r="M1923" s="15" t="s">
        <v>244</v>
      </c>
      <c r="N1923" s="15" t="s">
        <v>242</v>
      </c>
      <c r="O1923" s="15" t="s">
        <v>21794</v>
      </c>
      <c r="P1923" s="15" t="s">
        <v>1161</v>
      </c>
      <c r="Q1923" s="15" t="s">
        <v>22807</v>
      </c>
      <c r="R1923" s="15" t="s">
        <v>15549</v>
      </c>
      <c r="S1923" s="15">
        <v>26580831</v>
      </c>
      <c r="T1923" s="15"/>
      <c r="U1923" s="15" t="s">
        <v>22149</v>
      </c>
      <c r="V1923" s="15" t="s">
        <v>484</v>
      </c>
      <c r="W1923" s="4"/>
      <c r="X1923" s="4" t="s">
        <v>41</v>
      </c>
      <c r="Y1923" s="4" t="s">
        <v>8379</v>
      </c>
      <c r="Z1923" s="4"/>
      <c r="AB1923" s="25"/>
      <c r="AC1923" s="25"/>
      <c r="AD1923" s="25"/>
    </row>
    <row r="1924" spans="1:30" x14ac:dyDescent="0.35">
      <c r="A1924" s="15" t="s">
        <v>4587</v>
      </c>
      <c r="B1924" s="15" t="s">
        <v>1691</v>
      </c>
      <c r="D1924" s="15" t="s">
        <v>4775</v>
      </c>
      <c r="E1924" s="15" t="s">
        <v>10950</v>
      </c>
      <c r="F1924" s="15" t="s">
        <v>6427</v>
      </c>
      <c r="G1924" s="5" t="s">
        <v>242</v>
      </c>
      <c r="H1924" s="5" t="s">
        <v>3</v>
      </c>
      <c r="I1924" s="5" t="s">
        <v>243</v>
      </c>
      <c r="J1924" s="5" t="s">
        <v>4</v>
      </c>
      <c r="K1924" s="5" t="s">
        <v>4</v>
      </c>
      <c r="L1924" s="5" t="s">
        <v>12976</v>
      </c>
      <c r="M1924" s="15" t="s">
        <v>244</v>
      </c>
      <c r="N1924" s="15" t="s">
        <v>242</v>
      </c>
      <c r="O1924" s="15" t="s">
        <v>21794</v>
      </c>
      <c r="P1924" s="15" t="s">
        <v>6427</v>
      </c>
      <c r="Q1924" s="15" t="s">
        <v>22807</v>
      </c>
      <c r="R1924" s="15" t="s">
        <v>22150</v>
      </c>
      <c r="S1924" s="15">
        <v>84830279</v>
      </c>
      <c r="T1924" s="15">
        <v>84470964</v>
      </c>
      <c r="U1924" s="15" t="s">
        <v>14961</v>
      </c>
      <c r="V1924" s="15" t="s">
        <v>10951</v>
      </c>
      <c r="W1924" s="4"/>
      <c r="X1924" s="4"/>
      <c r="Y1924" s="4"/>
      <c r="Z1924" s="4"/>
      <c r="AB1924" s="25"/>
      <c r="AC1924" s="25"/>
      <c r="AD1924" s="25"/>
    </row>
    <row r="1925" spans="1:30" x14ac:dyDescent="0.35">
      <c r="A1925" s="15" t="s">
        <v>6501</v>
      </c>
      <c r="B1925" s="15" t="s">
        <v>7762</v>
      </c>
      <c r="D1925" s="15" t="s">
        <v>4776</v>
      </c>
      <c r="E1925" s="15" t="s">
        <v>4777</v>
      </c>
      <c r="F1925" s="15" t="s">
        <v>4778</v>
      </c>
      <c r="G1925" s="5" t="s">
        <v>242</v>
      </c>
      <c r="H1925" s="5" t="s">
        <v>3</v>
      </c>
      <c r="I1925" s="5" t="s">
        <v>243</v>
      </c>
      <c r="J1925" s="5" t="s">
        <v>4</v>
      </c>
      <c r="K1925" s="5" t="s">
        <v>4</v>
      </c>
      <c r="L1925" s="5" t="s">
        <v>12976</v>
      </c>
      <c r="M1925" s="15" t="s">
        <v>244</v>
      </c>
      <c r="N1925" s="15" t="s">
        <v>242</v>
      </c>
      <c r="O1925" s="15" t="s">
        <v>21794</v>
      </c>
      <c r="P1925" s="15" t="s">
        <v>4778</v>
      </c>
      <c r="Q1925" s="15" t="s">
        <v>22807</v>
      </c>
      <c r="R1925" s="15" t="s">
        <v>18815</v>
      </c>
      <c r="S1925" s="15">
        <v>26580935</v>
      </c>
      <c r="T1925" s="15">
        <v>26580835</v>
      </c>
      <c r="U1925" s="15" t="s">
        <v>22151</v>
      </c>
      <c r="V1925" s="15" t="s">
        <v>537</v>
      </c>
      <c r="W1925" s="4"/>
      <c r="X1925" s="4" t="s">
        <v>41</v>
      </c>
      <c r="Y1925" s="4" t="s">
        <v>1888</v>
      </c>
      <c r="Z1925" s="4"/>
      <c r="AB1925" s="25"/>
      <c r="AC1925" s="25"/>
      <c r="AD1925" s="25"/>
    </row>
    <row r="1926" spans="1:30" x14ac:dyDescent="0.35">
      <c r="A1926" s="15" t="s">
        <v>4644</v>
      </c>
      <c r="B1926" s="15" t="s">
        <v>1849</v>
      </c>
      <c r="D1926" s="15" t="s">
        <v>4779</v>
      </c>
      <c r="E1926" s="15" t="s">
        <v>4780</v>
      </c>
      <c r="F1926" s="15" t="s">
        <v>4781</v>
      </c>
      <c r="G1926" s="5" t="s">
        <v>242</v>
      </c>
      <c r="H1926" s="5" t="s">
        <v>3</v>
      </c>
      <c r="I1926" s="5" t="s">
        <v>243</v>
      </c>
      <c r="J1926" s="5" t="s">
        <v>4</v>
      </c>
      <c r="K1926" s="5" t="s">
        <v>4</v>
      </c>
      <c r="L1926" s="5" t="s">
        <v>12976</v>
      </c>
      <c r="M1926" s="15" t="s">
        <v>244</v>
      </c>
      <c r="N1926" s="15" t="s">
        <v>242</v>
      </c>
      <c r="O1926" s="15" t="s">
        <v>21794</v>
      </c>
      <c r="P1926" s="15" t="s">
        <v>4781</v>
      </c>
      <c r="Q1926" s="15" t="s">
        <v>22807</v>
      </c>
      <c r="R1926" s="15" t="s">
        <v>20155</v>
      </c>
      <c r="S1926" s="15">
        <v>22006465</v>
      </c>
      <c r="T1926" s="15"/>
      <c r="U1926" s="15" t="s">
        <v>17878</v>
      </c>
      <c r="V1926" s="15" t="s">
        <v>222</v>
      </c>
      <c r="W1926" s="4"/>
      <c r="X1926" s="4" t="s">
        <v>41</v>
      </c>
      <c r="Y1926" s="4" t="s">
        <v>4782</v>
      </c>
      <c r="Z1926" s="4"/>
      <c r="AB1926" s="25"/>
      <c r="AC1926" s="25"/>
      <c r="AD1926" s="25"/>
    </row>
    <row r="1927" spans="1:30" x14ac:dyDescent="0.35">
      <c r="A1927" s="15" t="s">
        <v>10693</v>
      </c>
      <c r="B1927" s="15" t="s">
        <v>1957</v>
      </c>
      <c r="D1927" s="15" t="s">
        <v>4783</v>
      </c>
      <c r="E1927" s="15" t="s">
        <v>4784</v>
      </c>
      <c r="F1927" s="15" t="s">
        <v>8838</v>
      </c>
      <c r="G1927" s="5" t="s">
        <v>213</v>
      </c>
      <c r="H1927" s="5" t="s">
        <v>6</v>
      </c>
      <c r="I1927" s="5" t="s">
        <v>214</v>
      </c>
      <c r="J1927" s="5" t="s">
        <v>12</v>
      </c>
      <c r="K1927" s="5" t="s">
        <v>2</v>
      </c>
      <c r="L1927" s="5" t="s">
        <v>12957</v>
      </c>
      <c r="M1927" s="15" t="s">
        <v>215</v>
      </c>
      <c r="N1927" s="15" t="s">
        <v>213</v>
      </c>
      <c r="O1927" s="15" t="s">
        <v>3375</v>
      </c>
      <c r="P1927" s="15" t="s">
        <v>8838</v>
      </c>
      <c r="Q1927" s="15" t="s">
        <v>22807</v>
      </c>
      <c r="R1927" s="15" t="s">
        <v>18816</v>
      </c>
      <c r="S1927" s="15">
        <v>44056261</v>
      </c>
      <c r="T1927" s="15"/>
      <c r="U1927" s="15" t="s">
        <v>19486</v>
      </c>
      <c r="V1927" s="15" t="s">
        <v>6988</v>
      </c>
      <c r="W1927" s="4"/>
      <c r="X1927" s="4" t="s">
        <v>41</v>
      </c>
      <c r="Y1927" s="4" t="s">
        <v>2553</v>
      </c>
      <c r="Z1927" s="4"/>
      <c r="AB1927" s="25"/>
      <c r="AC1927" s="25"/>
      <c r="AD1927" s="25"/>
    </row>
    <row r="1928" spans="1:30" x14ac:dyDescent="0.35">
      <c r="A1928" s="15" t="s">
        <v>8353</v>
      </c>
      <c r="B1928" s="15" t="s">
        <v>8354</v>
      </c>
      <c r="D1928" s="15" t="s">
        <v>4785</v>
      </c>
      <c r="E1928" s="15" t="s">
        <v>4786</v>
      </c>
      <c r="F1928" s="15" t="s">
        <v>4787</v>
      </c>
      <c r="G1928" s="5" t="s">
        <v>242</v>
      </c>
      <c r="H1928" s="5" t="s">
        <v>3</v>
      </c>
      <c r="I1928" s="5" t="s">
        <v>243</v>
      </c>
      <c r="J1928" s="5" t="s">
        <v>4</v>
      </c>
      <c r="K1928" s="5" t="s">
        <v>4</v>
      </c>
      <c r="L1928" s="5" t="s">
        <v>12976</v>
      </c>
      <c r="M1928" s="15" t="s">
        <v>244</v>
      </c>
      <c r="N1928" s="15" t="s">
        <v>242</v>
      </c>
      <c r="O1928" s="15" t="s">
        <v>21794</v>
      </c>
      <c r="P1928" s="15" t="s">
        <v>4787</v>
      </c>
      <c r="Q1928" s="15" t="s">
        <v>22807</v>
      </c>
      <c r="R1928" s="15" t="s">
        <v>10958</v>
      </c>
      <c r="S1928" s="15">
        <v>22154625</v>
      </c>
      <c r="T1928" s="15"/>
      <c r="U1928" s="15" t="s">
        <v>13420</v>
      </c>
      <c r="V1928" s="15" t="s">
        <v>1825</v>
      </c>
      <c r="W1928" s="4"/>
      <c r="X1928" s="4" t="s">
        <v>41</v>
      </c>
      <c r="Y1928" s="4" t="s">
        <v>4788</v>
      </c>
      <c r="Z1928" s="4"/>
      <c r="AB1928" s="25"/>
      <c r="AC1928" s="25"/>
      <c r="AD1928" s="25"/>
    </row>
    <row r="1929" spans="1:30" x14ac:dyDescent="0.35">
      <c r="A1929" s="15" t="s">
        <v>4526</v>
      </c>
      <c r="B1929" s="15" t="s">
        <v>7635</v>
      </c>
      <c r="D1929" s="15" t="s">
        <v>8403</v>
      </c>
      <c r="E1929" s="15" t="s">
        <v>8402</v>
      </c>
      <c r="F1929" s="15" t="s">
        <v>11122</v>
      </c>
      <c r="G1929" s="5" t="s">
        <v>242</v>
      </c>
      <c r="H1929" s="5" t="s">
        <v>3</v>
      </c>
      <c r="I1929" s="5" t="s">
        <v>243</v>
      </c>
      <c r="J1929" s="5" t="s">
        <v>4</v>
      </c>
      <c r="K1929" s="5" t="s">
        <v>4</v>
      </c>
      <c r="L1929" s="5" t="s">
        <v>12976</v>
      </c>
      <c r="M1929" s="15" t="s">
        <v>244</v>
      </c>
      <c r="N1929" s="15" t="s">
        <v>242</v>
      </c>
      <c r="O1929" s="15" t="s">
        <v>21794</v>
      </c>
      <c r="P1929" s="15" t="s">
        <v>11122</v>
      </c>
      <c r="Q1929" s="15" t="s">
        <v>22807</v>
      </c>
      <c r="R1929" s="15" t="s">
        <v>22152</v>
      </c>
      <c r="S1929" s="15">
        <v>26588262</v>
      </c>
      <c r="T1929" s="15"/>
      <c r="U1929" s="15" t="s">
        <v>18817</v>
      </c>
      <c r="V1929" s="15" t="s">
        <v>1855</v>
      </c>
      <c r="W1929" s="4"/>
      <c r="X1929" s="4" t="s">
        <v>41</v>
      </c>
      <c r="Y1929" s="4" t="s">
        <v>7766</v>
      </c>
      <c r="Z1929" s="4"/>
      <c r="AB1929" s="25"/>
      <c r="AC1929" s="25"/>
      <c r="AD1929" s="25"/>
    </row>
    <row r="1930" spans="1:30" x14ac:dyDescent="0.35">
      <c r="A1930" s="15" t="s">
        <v>8355</v>
      </c>
      <c r="B1930" s="15" t="s">
        <v>4729</v>
      </c>
      <c r="D1930" s="15" t="s">
        <v>7576</v>
      </c>
      <c r="E1930" s="15" t="s">
        <v>4789</v>
      </c>
      <c r="F1930" s="15" t="s">
        <v>4790</v>
      </c>
      <c r="G1930" s="5" t="s">
        <v>1404</v>
      </c>
      <c r="H1930" s="5" t="s">
        <v>4</v>
      </c>
      <c r="I1930" s="5" t="s">
        <v>143</v>
      </c>
      <c r="J1930" s="5" t="s">
        <v>11</v>
      </c>
      <c r="K1930" s="5" t="s">
        <v>2</v>
      </c>
      <c r="L1930" s="5" t="s">
        <v>13069</v>
      </c>
      <c r="M1930" s="15" t="s">
        <v>144</v>
      </c>
      <c r="N1930" s="15" t="s">
        <v>582</v>
      </c>
      <c r="O1930" s="15" t="s">
        <v>582</v>
      </c>
      <c r="P1930" s="15" t="s">
        <v>4790</v>
      </c>
      <c r="Q1930" s="15" t="s">
        <v>22807</v>
      </c>
      <c r="R1930" s="15" t="s">
        <v>19554</v>
      </c>
      <c r="S1930" s="15">
        <v>27799985</v>
      </c>
      <c r="T1930" s="15"/>
      <c r="U1930" s="15" t="s">
        <v>20156</v>
      </c>
      <c r="V1930" s="15" t="s">
        <v>23625</v>
      </c>
      <c r="W1930" s="4"/>
      <c r="X1930" s="4" t="s">
        <v>41</v>
      </c>
      <c r="Y1930" s="4" t="s">
        <v>1852</v>
      </c>
      <c r="Z1930" s="4"/>
      <c r="AB1930" s="25" t="s">
        <v>21118</v>
      </c>
      <c r="AC1930" s="25"/>
      <c r="AD1930" s="25"/>
    </row>
    <row r="1931" spans="1:30" x14ac:dyDescent="0.35">
      <c r="A1931" s="15" t="s">
        <v>10696</v>
      </c>
      <c r="B1931" s="15" t="s">
        <v>2923</v>
      </c>
      <c r="D1931" s="15" t="s">
        <v>7768</v>
      </c>
      <c r="E1931" s="15" t="s">
        <v>4791</v>
      </c>
      <c r="F1931" s="15" t="s">
        <v>550</v>
      </c>
      <c r="G1931" s="5" t="s">
        <v>242</v>
      </c>
      <c r="H1931" s="5" t="s">
        <v>3</v>
      </c>
      <c r="I1931" s="5" t="s">
        <v>243</v>
      </c>
      <c r="J1931" s="5" t="s">
        <v>4</v>
      </c>
      <c r="K1931" s="5" t="s">
        <v>4</v>
      </c>
      <c r="L1931" s="5" t="s">
        <v>12976</v>
      </c>
      <c r="M1931" s="15" t="s">
        <v>244</v>
      </c>
      <c r="N1931" s="15" t="s">
        <v>242</v>
      </c>
      <c r="O1931" s="15" t="s">
        <v>21794</v>
      </c>
      <c r="P1931" s="15" t="s">
        <v>550</v>
      </c>
      <c r="Q1931" s="15" t="s">
        <v>22807</v>
      </c>
      <c r="R1931" s="15" t="s">
        <v>22153</v>
      </c>
      <c r="S1931" s="15">
        <v>26580951</v>
      </c>
      <c r="T1931" s="15">
        <v>84816062</v>
      </c>
      <c r="U1931" s="15" t="s">
        <v>17879</v>
      </c>
      <c r="V1931" s="15" t="s">
        <v>2998</v>
      </c>
      <c r="W1931" s="4"/>
      <c r="X1931" s="4" t="s">
        <v>41</v>
      </c>
      <c r="Y1931" s="4" t="s">
        <v>4792</v>
      </c>
      <c r="Z1931" s="4"/>
      <c r="AB1931" s="25"/>
      <c r="AC1931" s="25"/>
      <c r="AD1931" s="25"/>
    </row>
    <row r="1932" spans="1:30" x14ac:dyDescent="0.35">
      <c r="A1932" s="15" t="s">
        <v>10698</v>
      </c>
      <c r="B1932" s="15" t="s">
        <v>2769</v>
      </c>
      <c r="D1932" s="15" t="s">
        <v>8399</v>
      </c>
      <c r="E1932" s="15" t="s">
        <v>8398</v>
      </c>
      <c r="F1932" s="15" t="s">
        <v>10886</v>
      </c>
      <c r="G1932" s="5" t="s">
        <v>242</v>
      </c>
      <c r="H1932" s="5" t="s">
        <v>3</v>
      </c>
      <c r="I1932" s="5" t="s">
        <v>243</v>
      </c>
      <c r="J1932" s="5" t="s">
        <v>4</v>
      </c>
      <c r="K1932" s="5" t="s">
        <v>11</v>
      </c>
      <c r="L1932" s="5" t="s">
        <v>12982</v>
      </c>
      <c r="M1932" s="15" t="s">
        <v>244</v>
      </c>
      <c r="N1932" s="15" t="s">
        <v>242</v>
      </c>
      <c r="O1932" s="15" t="s">
        <v>4793</v>
      </c>
      <c r="P1932" s="15" t="s">
        <v>2124</v>
      </c>
      <c r="Q1932" s="15" t="s">
        <v>22807</v>
      </c>
      <c r="R1932" s="15" t="s">
        <v>22154</v>
      </c>
      <c r="S1932" s="15">
        <v>26529106</v>
      </c>
      <c r="T1932" s="15"/>
      <c r="U1932" s="15" t="s">
        <v>22155</v>
      </c>
      <c r="V1932" s="15" t="s">
        <v>9221</v>
      </c>
      <c r="W1932" s="4"/>
      <c r="X1932" s="4" t="s">
        <v>41</v>
      </c>
      <c r="Y1932" s="4" t="s">
        <v>19099</v>
      </c>
      <c r="Z1932" s="4"/>
      <c r="AB1932" s="25"/>
      <c r="AC1932" s="25"/>
      <c r="AD1932" s="25"/>
    </row>
    <row r="1933" spans="1:30" x14ac:dyDescent="0.35">
      <c r="A1933" s="15" t="s">
        <v>6341</v>
      </c>
      <c r="B1933" s="15" t="s">
        <v>7322</v>
      </c>
      <c r="D1933" s="15" t="s">
        <v>7176</v>
      </c>
      <c r="E1933" s="15" t="s">
        <v>4794</v>
      </c>
      <c r="F1933" s="15" t="s">
        <v>4795</v>
      </c>
      <c r="G1933" s="5" t="s">
        <v>144</v>
      </c>
      <c r="H1933" s="5" t="s">
        <v>6</v>
      </c>
      <c r="I1933" s="5" t="s">
        <v>143</v>
      </c>
      <c r="J1933" s="5" t="s">
        <v>2</v>
      </c>
      <c r="K1933" s="5" t="s">
        <v>210</v>
      </c>
      <c r="L1933" s="5" t="s">
        <v>13033</v>
      </c>
      <c r="M1933" s="15" t="s">
        <v>144</v>
      </c>
      <c r="N1933" s="15" t="s">
        <v>144</v>
      </c>
      <c r="O1933" s="15" t="s">
        <v>1410</v>
      </c>
      <c r="P1933" s="15" t="s">
        <v>4795</v>
      </c>
      <c r="Q1933" s="15" t="s">
        <v>22807</v>
      </c>
      <c r="R1933" s="15" t="s">
        <v>21445</v>
      </c>
      <c r="S1933" s="15">
        <v>26638422</v>
      </c>
      <c r="T1933" s="15"/>
      <c r="U1933" s="15" t="s">
        <v>14962</v>
      </c>
      <c r="V1933" s="15" t="s">
        <v>19487</v>
      </c>
      <c r="W1933" s="4"/>
      <c r="X1933" s="4" t="s">
        <v>41</v>
      </c>
      <c r="Y1933" s="4" t="s">
        <v>2685</v>
      </c>
      <c r="Z1933" s="4"/>
      <c r="AB1933" s="25"/>
      <c r="AC1933" s="25"/>
      <c r="AD1933" s="25"/>
    </row>
    <row r="1934" spans="1:30" x14ac:dyDescent="0.35">
      <c r="A1934" s="15" t="s">
        <v>4678</v>
      </c>
      <c r="B1934" s="15" t="s">
        <v>7366</v>
      </c>
      <c r="D1934" s="15" t="s">
        <v>1488</v>
      </c>
      <c r="E1934" s="15" t="s">
        <v>4797</v>
      </c>
      <c r="F1934" s="15" t="s">
        <v>4798</v>
      </c>
      <c r="G1934" s="5" t="s">
        <v>242</v>
      </c>
      <c r="H1934" s="5" t="s">
        <v>4</v>
      </c>
      <c r="I1934" s="5" t="s">
        <v>243</v>
      </c>
      <c r="J1934" s="5" t="s">
        <v>4</v>
      </c>
      <c r="K1934" s="5" t="s">
        <v>10</v>
      </c>
      <c r="L1934" s="5" t="s">
        <v>12981</v>
      </c>
      <c r="M1934" s="15" t="s">
        <v>244</v>
      </c>
      <c r="N1934" s="15" t="s">
        <v>242</v>
      </c>
      <c r="O1934" s="15" t="s">
        <v>22156</v>
      </c>
      <c r="P1934" s="15" t="s">
        <v>4798</v>
      </c>
      <c r="Q1934" s="15" t="s">
        <v>22807</v>
      </c>
      <c r="R1934" s="15" t="s">
        <v>18818</v>
      </c>
      <c r="S1934" s="15">
        <v>26544531</v>
      </c>
      <c r="T1934" s="15">
        <v>26544531</v>
      </c>
      <c r="U1934" s="15" t="s">
        <v>14963</v>
      </c>
      <c r="V1934" s="15" t="s">
        <v>10891</v>
      </c>
      <c r="W1934" s="4"/>
      <c r="X1934" s="4" t="s">
        <v>41</v>
      </c>
      <c r="Y1934" s="4" t="s">
        <v>4196</v>
      </c>
      <c r="Z1934" s="4"/>
      <c r="AB1934" s="25"/>
      <c r="AC1934" s="25"/>
      <c r="AD1934" s="25"/>
    </row>
    <row r="1935" spans="1:30" x14ac:dyDescent="0.35">
      <c r="A1935" s="15" t="s">
        <v>10701</v>
      </c>
      <c r="B1935" s="15" t="s">
        <v>8767</v>
      </c>
      <c r="D1935" s="15" t="s">
        <v>1353</v>
      </c>
      <c r="E1935" s="15" t="s">
        <v>4800</v>
      </c>
      <c r="F1935" s="15" t="s">
        <v>4617</v>
      </c>
      <c r="G1935" s="5" t="s">
        <v>242</v>
      </c>
      <c r="H1935" s="5" t="s">
        <v>4</v>
      </c>
      <c r="I1935" s="5" t="s">
        <v>243</v>
      </c>
      <c r="J1935" s="5" t="s">
        <v>4</v>
      </c>
      <c r="K1935" s="5" t="s">
        <v>5</v>
      </c>
      <c r="L1935" s="5" t="s">
        <v>12977</v>
      </c>
      <c r="M1935" s="15" t="s">
        <v>244</v>
      </c>
      <c r="N1935" s="15" t="s">
        <v>242</v>
      </c>
      <c r="O1935" s="15" t="s">
        <v>4801</v>
      </c>
      <c r="P1935" s="15" t="s">
        <v>4617</v>
      </c>
      <c r="Q1935" s="15" t="s">
        <v>22807</v>
      </c>
      <c r="R1935" s="15" t="s">
        <v>14055</v>
      </c>
      <c r="S1935" s="15">
        <v>26538453</v>
      </c>
      <c r="T1935" s="15">
        <v>26538453</v>
      </c>
      <c r="U1935" s="15" t="s">
        <v>14964</v>
      </c>
      <c r="V1935" s="15" t="s">
        <v>6973</v>
      </c>
      <c r="W1935" s="4"/>
      <c r="X1935" s="4" t="s">
        <v>41</v>
      </c>
      <c r="Y1935" s="4" t="s">
        <v>3528</v>
      </c>
      <c r="Z1935" s="4"/>
      <c r="AB1935" s="25"/>
      <c r="AC1935" s="25"/>
      <c r="AD1935" s="25" t="s">
        <v>21118</v>
      </c>
    </row>
    <row r="1936" spans="1:30" x14ac:dyDescent="0.35">
      <c r="A1936" s="15" t="s">
        <v>4602</v>
      </c>
      <c r="B1936" s="15" t="s">
        <v>4601</v>
      </c>
      <c r="D1936" s="15" t="s">
        <v>7565</v>
      </c>
      <c r="E1936" s="15" t="s">
        <v>4802</v>
      </c>
      <c r="F1936" s="15" t="s">
        <v>4803</v>
      </c>
      <c r="G1936" s="5" t="s">
        <v>242</v>
      </c>
      <c r="H1936" s="5" t="s">
        <v>4</v>
      </c>
      <c r="I1936" s="5" t="s">
        <v>243</v>
      </c>
      <c r="J1936" s="5" t="s">
        <v>4</v>
      </c>
      <c r="K1936" s="5" t="s">
        <v>5</v>
      </c>
      <c r="L1936" s="5" t="s">
        <v>12977</v>
      </c>
      <c r="M1936" s="15" t="s">
        <v>244</v>
      </c>
      <c r="N1936" s="15" t="s">
        <v>242</v>
      </c>
      <c r="O1936" s="15" t="s">
        <v>4801</v>
      </c>
      <c r="P1936" s="15" t="s">
        <v>4803</v>
      </c>
      <c r="Q1936" s="15" t="s">
        <v>22807</v>
      </c>
      <c r="R1936" s="15" t="s">
        <v>18820</v>
      </c>
      <c r="S1936" s="15">
        <v>40824613</v>
      </c>
      <c r="T1936" s="15"/>
      <c r="U1936" s="15" t="s">
        <v>22157</v>
      </c>
      <c r="V1936" s="15" t="s">
        <v>10905</v>
      </c>
      <c r="W1936" s="4"/>
      <c r="X1936" s="4" t="s">
        <v>41</v>
      </c>
      <c r="Y1936" s="4" t="s">
        <v>1621</v>
      </c>
      <c r="Z1936" s="4"/>
      <c r="AB1936" s="25"/>
      <c r="AC1936" s="25"/>
      <c r="AD1936" s="25"/>
    </row>
    <row r="1937" spans="1:30" x14ac:dyDescent="0.35">
      <c r="A1937" s="15" t="s">
        <v>4685</v>
      </c>
      <c r="B1937" s="15" t="s">
        <v>1911</v>
      </c>
      <c r="D1937" s="15" t="s">
        <v>1848</v>
      </c>
      <c r="E1937" s="15" t="s">
        <v>4804</v>
      </c>
      <c r="F1937" s="15" t="s">
        <v>1237</v>
      </c>
      <c r="G1937" s="5" t="s">
        <v>242</v>
      </c>
      <c r="H1937" s="5" t="s">
        <v>4</v>
      </c>
      <c r="I1937" s="5" t="s">
        <v>243</v>
      </c>
      <c r="J1937" s="5" t="s">
        <v>4</v>
      </c>
      <c r="K1937" s="5" t="s">
        <v>11</v>
      </c>
      <c r="L1937" s="5" t="s">
        <v>12982</v>
      </c>
      <c r="M1937" s="15" t="s">
        <v>244</v>
      </c>
      <c r="N1937" s="15" t="s">
        <v>242</v>
      </c>
      <c r="O1937" s="15" t="s">
        <v>4793</v>
      </c>
      <c r="P1937" s="15" t="s">
        <v>1237</v>
      </c>
      <c r="Q1937" s="15" t="s">
        <v>22807</v>
      </c>
      <c r="R1937" s="15" t="s">
        <v>10910</v>
      </c>
      <c r="S1937" s="15">
        <v>26529149</v>
      </c>
      <c r="T1937" s="15">
        <v>26529149</v>
      </c>
      <c r="U1937" s="15" t="s">
        <v>23626</v>
      </c>
      <c r="V1937" s="15" t="s">
        <v>10911</v>
      </c>
      <c r="W1937" s="4"/>
      <c r="X1937" s="4" t="s">
        <v>41</v>
      </c>
      <c r="Y1937" s="4" t="s">
        <v>1639</v>
      </c>
      <c r="Z1937" s="4"/>
      <c r="AB1937" s="25"/>
      <c r="AC1937" s="25"/>
      <c r="AD1937" s="25"/>
    </row>
    <row r="1938" spans="1:30" x14ac:dyDescent="0.35">
      <c r="A1938" s="15" t="s">
        <v>4528</v>
      </c>
      <c r="B1938" s="15" t="s">
        <v>1662</v>
      </c>
      <c r="D1938" s="15" t="s">
        <v>1843</v>
      </c>
      <c r="E1938" s="15" t="s">
        <v>8406</v>
      </c>
      <c r="F1938" s="15" t="s">
        <v>10912</v>
      </c>
      <c r="G1938" s="5" t="s">
        <v>242</v>
      </c>
      <c r="H1938" s="5" t="s">
        <v>4</v>
      </c>
      <c r="I1938" s="5" t="s">
        <v>243</v>
      </c>
      <c r="J1938" s="5" t="s">
        <v>4</v>
      </c>
      <c r="K1938" s="5" t="s">
        <v>5</v>
      </c>
      <c r="L1938" s="5" t="s">
        <v>12977</v>
      </c>
      <c r="M1938" s="15" t="s">
        <v>244</v>
      </c>
      <c r="N1938" s="15" t="s">
        <v>242</v>
      </c>
      <c r="O1938" s="15" t="s">
        <v>4801</v>
      </c>
      <c r="P1938" s="15" t="s">
        <v>4801</v>
      </c>
      <c r="Q1938" s="15" t="s">
        <v>22807</v>
      </c>
      <c r="R1938" s="15" t="s">
        <v>21446</v>
      </c>
      <c r="S1938" s="15">
        <v>26751024</v>
      </c>
      <c r="T1938" s="15">
        <v>26751024</v>
      </c>
      <c r="U1938" s="15" t="s">
        <v>19488</v>
      </c>
      <c r="V1938" s="15" t="s">
        <v>10913</v>
      </c>
      <c r="W1938" s="4"/>
      <c r="X1938" s="4" t="s">
        <v>41</v>
      </c>
      <c r="Y1938" s="4" t="s">
        <v>10556</v>
      </c>
      <c r="Z1938" s="4"/>
      <c r="AB1938" s="25"/>
      <c r="AC1938" s="25"/>
      <c r="AD1938" s="25"/>
    </row>
    <row r="1939" spans="1:30" x14ac:dyDescent="0.35">
      <c r="A1939" s="15" t="s">
        <v>8356</v>
      </c>
      <c r="B1939" s="15" t="s">
        <v>1555</v>
      </c>
      <c r="D1939" s="15" t="s">
        <v>1770</v>
      </c>
      <c r="E1939" s="15" t="s">
        <v>4805</v>
      </c>
      <c r="F1939" s="15" t="s">
        <v>4806</v>
      </c>
      <c r="G1939" s="5" t="s">
        <v>242</v>
      </c>
      <c r="H1939" s="5" t="s">
        <v>4</v>
      </c>
      <c r="I1939" s="5" t="s">
        <v>243</v>
      </c>
      <c r="J1939" s="5" t="s">
        <v>4</v>
      </c>
      <c r="K1939" s="5" t="s">
        <v>11</v>
      </c>
      <c r="L1939" s="5" t="s">
        <v>12982</v>
      </c>
      <c r="M1939" s="15" t="s">
        <v>244</v>
      </c>
      <c r="N1939" s="15" t="s">
        <v>242</v>
      </c>
      <c r="O1939" s="15" t="s">
        <v>4793</v>
      </c>
      <c r="P1939" s="15" t="s">
        <v>4806</v>
      </c>
      <c r="Q1939" s="15" t="s">
        <v>22807</v>
      </c>
      <c r="R1939" s="15" t="s">
        <v>6984</v>
      </c>
      <c r="S1939" s="15">
        <v>26529228</v>
      </c>
      <c r="T1939" s="15">
        <v>26529228</v>
      </c>
      <c r="U1939" s="15" t="s">
        <v>14965</v>
      </c>
      <c r="V1939" s="15" t="s">
        <v>1492</v>
      </c>
      <c r="W1939" s="4"/>
      <c r="X1939" s="4" t="s">
        <v>41</v>
      </c>
      <c r="Y1939" s="4" t="s">
        <v>3534</v>
      </c>
      <c r="Z1939" s="4"/>
      <c r="AB1939" s="25"/>
      <c r="AC1939" s="25"/>
      <c r="AD1939" s="25"/>
    </row>
    <row r="1940" spans="1:30" x14ac:dyDescent="0.35">
      <c r="A1940" s="15" t="s">
        <v>4572</v>
      </c>
      <c r="B1940" s="15" t="s">
        <v>1595</v>
      </c>
      <c r="D1940" s="15" t="s">
        <v>1780</v>
      </c>
      <c r="E1940" s="15" t="s">
        <v>4807</v>
      </c>
      <c r="F1940" s="15" t="s">
        <v>4808</v>
      </c>
      <c r="G1940" s="5" t="s">
        <v>242</v>
      </c>
      <c r="H1940" s="5" t="s">
        <v>4</v>
      </c>
      <c r="I1940" s="5" t="s">
        <v>243</v>
      </c>
      <c r="J1940" s="5" t="s">
        <v>6</v>
      </c>
      <c r="K1940" s="5" t="s">
        <v>5</v>
      </c>
      <c r="L1940" s="5" t="s">
        <v>12990</v>
      </c>
      <c r="M1940" s="15" t="s">
        <v>244</v>
      </c>
      <c r="N1940" s="15" t="s">
        <v>22158</v>
      </c>
      <c r="O1940" s="15" t="s">
        <v>4073</v>
      </c>
      <c r="P1940" s="15" t="s">
        <v>4808</v>
      </c>
      <c r="Q1940" s="15" t="s">
        <v>22807</v>
      </c>
      <c r="R1940" s="15" t="s">
        <v>22169</v>
      </c>
      <c r="S1940" s="15">
        <v>26750301</v>
      </c>
      <c r="T1940" s="15">
        <v>26750301</v>
      </c>
      <c r="U1940" s="15" t="s">
        <v>14966</v>
      </c>
      <c r="V1940" s="15" t="s">
        <v>4809</v>
      </c>
      <c r="W1940" s="4"/>
      <c r="X1940" s="4" t="s">
        <v>41</v>
      </c>
      <c r="Y1940" s="4" t="s">
        <v>4191</v>
      </c>
      <c r="Z1940" s="4"/>
      <c r="AB1940" s="25"/>
      <c r="AC1940" s="25"/>
      <c r="AD1940" s="25"/>
    </row>
    <row r="1941" spans="1:30" x14ac:dyDescent="0.35">
      <c r="A1941" s="15" t="s">
        <v>10708</v>
      </c>
      <c r="B1941" s="15" t="s">
        <v>4509</v>
      </c>
      <c r="D1941" s="15" t="s">
        <v>1744</v>
      </c>
      <c r="E1941" s="15" t="s">
        <v>4810</v>
      </c>
      <c r="F1941" s="15" t="s">
        <v>4811</v>
      </c>
      <c r="G1941" s="5" t="s">
        <v>242</v>
      </c>
      <c r="H1941" s="5" t="s">
        <v>4</v>
      </c>
      <c r="I1941" s="5" t="s">
        <v>243</v>
      </c>
      <c r="J1941" s="5" t="s">
        <v>4</v>
      </c>
      <c r="K1941" s="5" t="s">
        <v>5</v>
      </c>
      <c r="L1941" s="5" t="s">
        <v>12977</v>
      </c>
      <c r="M1941" s="15" t="s">
        <v>244</v>
      </c>
      <c r="N1941" s="15" t="s">
        <v>242</v>
      </c>
      <c r="O1941" s="15" t="s">
        <v>4801</v>
      </c>
      <c r="P1941" s="15" t="s">
        <v>4811</v>
      </c>
      <c r="Q1941" s="15" t="s">
        <v>22807</v>
      </c>
      <c r="R1941" s="15" t="s">
        <v>20158</v>
      </c>
      <c r="S1941" s="15">
        <v>26545075</v>
      </c>
      <c r="T1941" s="15">
        <v>26544075</v>
      </c>
      <c r="U1941" s="15" t="s">
        <v>17880</v>
      </c>
      <c r="V1941" s="15" t="s">
        <v>10906</v>
      </c>
      <c r="W1941" s="4"/>
      <c r="X1941" s="4" t="s">
        <v>41</v>
      </c>
      <c r="Y1941" s="4" t="s">
        <v>4553</v>
      </c>
      <c r="Z1941" s="4"/>
      <c r="AB1941" s="25"/>
      <c r="AC1941" s="25"/>
      <c r="AD1941" s="25"/>
    </row>
    <row r="1942" spans="1:30" x14ac:dyDescent="0.35">
      <c r="A1942" s="15" t="s">
        <v>4683</v>
      </c>
      <c r="B1942" s="15" t="s">
        <v>1648</v>
      </c>
      <c r="D1942" s="15" t="s">
        <v>1587</v>
      </c>
      <c r="E1942" s="15" t="s">
        <v>8412</v>
      </c>
      <c r="F1942" s="15" t="s">
        <v>286</v>
      </c>
      <c r="G1942" s="5" t="s">
        <v>242</v>
      </c>
      <c r="H1942" s="5" t="s">
        <v>4</v>
      </c>
      <c r="I1942" s="5" t="s">
        <v>243</v>
      </c>
      <c r="J1942" s="5" t="s">
        <v>4</v>
      </c>
      <c r="K1942" s="5" t="s">
        <v>4</v>
      </c>
      <c r="L1942" s="5" t="s">
        <v>12976</v>
      </c>
      <c r="M1942" s="15" t="s">
        <v>244</v>
      </c>
      <c r="N1942" s="15" t="s">
        <v>242</v>
      </c>
      <c r="O1942" s="15" t="s">
        <v>21794</v>
      </c>
      <c r="P1942" s="15" t="s">
        <v>286</v>
      </c>
      <c r="Q1942" s="15" t="s">
        <v>22807</v>
      </c>
      <c r="R1942" s="15" t="s">
        <v>23627</v>
      </c>
      <c r="S1942" s="15">
        <v>22150047</v>
      </c>
      <c r="T1942" s="15"/>
      <c r="U1942" s="15" t="s">
        <v>22160</v>
      </c>
      <c r="V1942" s="15" t="s">
        <v>10921</v>
      </c>
      <c r="W1942" s="4"/>
      <c r="X1942" s="4" t="s">
        <v>41</v>
      </c>
      <c r="Y1942" s="4" t="s">
        <v>8220</v>
      </c>
      <c r="Z1942" s="4"/>
      <c r="AB1942" s="25"/>
      <c r="AC1942" s="25"/>
      <c r="AD1942" s="25"/>
    </row>
    <row r="1943" spans="1:30" x14ac:dyDescent="0.35">
      <c r="A1943" s="15" t="s">
        <v>10711</v>
      </c>
      <c r="B1943" s="15" t="s">
        <v>8766</v>
      </c>
      <c r="D1943" s="15" t="s">
        <v>1531</v>
      </c>
      <c r="E1943" s="15" t="s">
        <v>4812</v>
      </c>
      <c r="F1943" s="15" t="s">
        <v>3252</v>
      </c>
      <c r="G1943" s="5" t="s">
        <v>242</v>
      </c>
      <c r="H1943" s="5" t="s">
        <v>4</v>
      </c>
      <c r="I1943" s="5" t="s">
        <v>243</v>
      </c>
      <c r="J1943" s="5" t="s">
        <v>4</v>
      </c>
      <c r="K1943" s="5" t="s">
        <v>11</v>
      </c>
      <c r="L1943" s="5" t="s">
        <v>12982</v>
      </c>
      <c r="M1943" s="15" t="s">
        <v>244</v>
      </c>
      <c r="N1943" s="15" t="s">
        <v>242</v>
      </c>
      <c r="O1943" s="15" t="s">
        <v>4793</v>
      </c>
      <c r="P1943" s="15" t="s">
        <v>3252</v>
      </c>
      <c r="Q1943" s="15" t="s">
        <v>22807</v>
      </c>
      <c r="R1943" s="15" t="s">
        <v>14794</v>
      </c>
      <c r="S1943" s="15">
        <v>26534332</v>
      </c>
      <c r="T1943" s="15"/>
      <c r="U1943" s="15" t="s">
        <v>14967</v>
      </c>
      <c r="V1943" s="15" t="s">
        <v>10926</v>
      </c>
      <c r="W1943" s="4"/>
      <c r="X1943" s="4" t="s">
        <v>41</v>
      </c>
      <c r="Y1943" s="4" t="s">
        <v>4813</v>
      </c>
      <c r="Z1943" s="4"/>
      <c r="AB1943" s="25"/>
      <c r="AC1943" s="25"/>
      <c r="AD1943" s="25"/>
    </row>
    <row r="1944" spans="1:30" x14ac:dyDescent="0.35">
      <c r="A1944" s="15" t="s">
        <v>4695</v>
      </c>
      <c r="B1944" s="15" t="s">
        <v>4582</v>
      </c>
      <c r="D1944" s="15" t="s">
        <v>4814</v>
      </c>
      <c r="E1944" s="15" t="s">
        <v>4815</v>
      </c>
      <c r="F1944" s="15" t="s">
        <v>4816</v>
      </c>
      <c r="G1944" s="5" t="s">
        <v>242</v>
      </c>
      <c r="H1944" s="5" t="s">
        <v>4</v>
      </c>
      <c r="I1944" s="5" t="s">
        <v>243</v>
      </c>
      <c r="J1944" s="5" t="s">
        <v>4</v>
      </c>
      <c r="K1944" s="5" t="s">
        <v>10</v>
      </c>
      <c r="L1944" s="5" t="s">
        <v>12981</v>
      </c>
      <c r="M1944" s="15" t="s">
        <v>244</v>
      </c>
      <c r="N1944" s="15" t="s">
        <v>242</v>
      </c>
      <c r="O1944" s="15" t="s">
        <v>22156</v>
      </c>
      <c r="P1944" s="15" t="s">
        <v>4816</v>
      </c>
      <c r="Q1944" s="15" t="s">
        <v>22807</v>
      </c>
      <c r="R1944" s="15" t="s">
        <v>20159</v>
      </c>
      <c r="S1944" s="15">
        <v>26538238</v>
      </c>
      <c r="T1944" s="15">
        <v>26538238</v>
      </c>
      <c r="U1944" s="15" t="s">
        <v>18819</v>
      </c>
      <c r="V1944" s="15" t="s">
        <v>23628</v>
      </c>
      <c r="W1944" s="4"/>
      <c r="X1944" s="4" t="s">
        <v>41</v>
      </c>
      <c r="Y1944" s="4" t="s">
        <v>4210</v>
      </c>
      <c r="Z1944" s="4"/>
      <c r="AB1944" s="25"/>
      <c r="AC1944" s="25"/>
      <c r="AD1944" s="25"/>
    </row>
    <row r="1945" spans="1:30" x14ac:dyDescent="0.35">
      <c r="A1945" s="15" t="s">
        <v>4612</v>
      </c>
      <c r="B1945" s="15" t="s">
        <v>4611</v>
      </c>
      <c r="D1945" s="15" t="s">
        <v>1721</v>
      </c>
      <c r="E1945" s="15" t="s">
        <v>4817</v>
      </c>
      <c r="F1945" s="15" t="s">
        <v>4818</v>
      </c>
      <c r="G1945" s="5" t="s">
        <v>242</v>
      </c>
      <c r="H1945" s="5" t="s">
        <v>4</v>
      </c>
      <c r="I1945" s="5" t="s">
        <v>243</v>
      </c>
      <c r="J1945" s="5" t="s">
        <v>4</v>
      </c>
      <c r="K1945" s="5" t="s">
        <v>6</v>
      </c>
      <c r="L1945" s="5" t="s">
        <v>12978</v>
      </c>
      <c r="M1945" s="15" t="s">
        <v>244</v>
      </c>
      <c r="N1945" s="15" t="s">
        <v>242</v>
      </c>
      <c r="O1945" s="15" t="s">
        <v>4818</v>
      </c>
      <c r="P1945" s="15" t="s">
        <v>4818</v>
      </c>
      <c r="Q1945" s="15" t="s">
        <v>22807</v>
      </c>
      <c r="R1945" s="15" t="s">
        <v>23629</v>
      </c>
      <c r="S1945" s="15">
        <v>26750080</v>
      </c>
      <c r="T1945" s="15">
        <v>26750080</v>
      </c>
      <c r="U1945" s="15" t="s">
        <v>19489</v>
      </c>
      <c r="V1945" s="15" t="s">
        <v>10890</v>
      </c>
      <c r="W1945" s="4"/>
      <c r="X1945" s="4" t="s">
        <v>41</v>
      </c>
      <c r="Y1945" s="4" t="s">
        <v>1889</v>
      </c>
      <c r="Z1945" s="4" t="s">
        <v>41</v>
      </c>
      <c r="AA1945" s="4" t="s">
        <v>1014</v>
      </c>
      <c r="AB1945" s="25" t="s">
        <v>21118</v>
      </c>
      <c r="AC1945" s="25"/>
      <c r="AD1945" s="25"/>
    </row>
    <row r="1946" spans="1:30" x14ac:dyDescent="0.35">
      <c r="A1946" s="15" t="s">
        <v>10714</v>
      </c>
      <c r="B1946" s="15" t="s">
        <v>4671</v>
      </c>
      <c r="D1946" s="15" t="s">
        <v>4819</v>
      </c>
      <c r="E1946" s="15" t="s">
        <v>4820</v>
      </c>
      <c r="F1946" s="15" t="s">
        <v>255</v>
      </c>
      <c r="G1946" s="5" t="s">
        <v>242</v>
      </c>
      <c r="H1946" s="5" t="s">
        <v>4</v>
      </c>
      <c r="I1946" s="5" t="s">
        <v>243</v>
      </c>
      <c r="J1946" s="5" t="s">
        <v>4</v>
      </c>
      <c r="K1946" s="5" t="s">
        <v>5</v>
      </c>
      <c r="L1946" s="5" t="s">
        <v>12977</v>
      </c>
      <c r="M1946" s="15" t="s">
        <v>244</v>
      </c>
      <c r="N1946" s="15" t="s">
        <v>242</v>
      </c>
      <c r="O1946" s="15" t="s">
        <v>4801</v>
      </c>
      <c r="P1946" s="15" t="s">
        <v>255</v>
      </c>
      <c r="Q1946" s="15" t="s">
        <v>22807</v>
      </c>
      <c r="R1946" s="15" t="s">
        <v>23630</v>
      </c>
      <c r="S1946" s="15">
        <v>26536479</v>
      </c>
      <c r="T1946" s="15">
        <v>26536479</v>
      </c>
      <c r="U1946" s="15" t="s">
        <v>14968</v>
      </c>
      <c r="V1946" s="15" t="s">
        <v>10915</v>
      </c>
      <c r="W1946" s="4"/>
      <c r="X1946" s="4" t="s">
        <v>41</v>
      </c>
      <c r="Y1946" s="4" t="s">
        <v>624</v>
      </c>
      <c r="Z1946" s="4"/>
      <c r="AB1946" s="25"/>
      <c r="AC1946" s="25"/>
      <c r="AD1946" s="25"/>
    </row>
    <row r="1947" spans="1:30" x14ac:dyDescent="0.35">
      <c r="A1947" s="15" t="s">
        <v>4550</v>
      </c>
      <c r="B1947" s="15" t="s">
        <v>4549</v>
      </c>
      <c r="D1947" s="15" t="s">
        <v>1761</v>
      </c>
      <c r="E1947" s="15" t="s">
        <v>4821</v>
      </c>
      <c r="F1947" s="15" t="s">
        <v>4822</v>
      </c>
      <c r="G1947" s="5" t="s">
        <v>242</v>
      </c>
      <c r="H1947" s="5" t="s">
        <v>4</v>
      </c>
      <c r="I1947" s="5" t="s">
        <v>243</v>
      </c>
      <c r="J1947" s="5" t="s">
        <v>4</v>
      </c>
      <c r="K1947" s="5" t="s">
        <v>11</v>
      </c>
      <c r="L1947" s="5" t="s">
        <v>12982</v>
      </c>
      <c r="M1947" s="15" t="s">
        <v>244</v>
      </c>
      <c r="N1947" s="15" t="s">
        <v>242</v>
      </c>
      <c r="O1947" s="15" t="s">
        <v>4793</v>
      </c>
      <c r="P1947" s="15" t="s">
        <v>2165</v>
      </c>
      <c r="Q1947" s="15" t="s">
        <v>22807</v>
      </c>
      <c r="R1947" s="15" t="s">
        <v>23631</v>
      </c>
      <c r="S1947" s="15">
        <v>26538775</v>
      </c>
      <c r="T1947" s="15">
        <v>26538775</v>
      </c>
      <c r="U1947" s="15" t="s">
        <v>22161</v>
      </c>
      <c r="V1947" s="15" t="s">
        <v>4823</v>
      </c>
      <c r="W1947" s="4"/>
      <c r="X1947" s="4" t="s">
        <v>41</v>
      </c>
      <c r="Y1947" s="4" t="s">
        <v>4214</v>
      </c>
      <c r="Z1947" s="4"/>
      <c r="AB1947" s="25"/>
      <c r="AC1947" s="25"/>
      <c r="AD1947" s="25"/>
    </row>
    <row r="1948" spans="1:30" x14ac:dyDescent="0.35">
      <c r="A1948" s="15" t="s">
        <v>10716</v>
      </c>
      <c r="B1948" s="15" t="s">
        <v>4723</v>
      </c>
      <c r="D1948" s="15" t="s">
        <v>1730</v>
      </c>
      <c r="E1948" s="15" t="s">
        <v>4824</v>
      </c>
      <c r="F1948" s="15" t="s">
        <v>14410</v>
      </c>
      <c r="G1948" s="5" t="s">
        <v>242</v>
      </c>
      <c r="H1948" s="5" t="s">
        <v>4</v>
      </c>
      <c r="I1948" s="5" t="s">
        <v>243</v>
      </c>
      <c r="J1948" s="5" t="s">
        <v>4</v>
      </c>
      <c r="K1948" s="5" t="s">
        <v>11</v>
      </c>
      <c r="L1948" s="5" t="s">
        <v>12982</v>
      </c>
      <c r="M1948" s="15" t="s">
        <v>244</v>
      </c>
      <c r="N1948" s="15" t="s">
        <v>242</v>
      </c>
      <c r="O1948" s="15" t="s">
        <v>4793</v>
      </c>
      <c r="P1948" s="15" t="s">
        <v>14410</v>
      </c>
      <c r="Q1948" s="15" t="s">
        <v>22807</v>
      </c>
      <c r="R1948" s="15" t="s">
        <v>21447</v>
      </c>
      <c r="S1948" s="15">
        <v>26534181</v>
      </c>
      <c r="T1948" s="15">
        <v>26534181</v>
      </c>
      <c r="U1948" s="15" t="s">
        <v>16544</v>
      </c>
      <c r="V1948" s="15" t="s">
        <v>1064</v>
      </c>
      <c r="W1948" s="4"/>
      <c r="X1948" s="4" t="s">
        <v>41</v>
      </c>
      <c r="Y1948" s="4" t="s">
        <v>13435</v>
      </c>
      <c r="Z1948" s="4"/>
      <c r="AB1948" s="25"/>
      <c r="AC1948" s="25"/>
      <c r="AD1948" s="25"/>
    </row>
    <row r="1949" spans="1:30" x14ac:dyDescent="0.35">
      <c r="A1949" s="15" t="s">
        <v>10719</v>
      </c>
      <c r="B1949" s="15" t="s">
        <v>4605</v>
      </c>
      <c r="D1949" s="15" t="s">
        <v>1734</v>
      </c>
      <c r="E1949" s="15" t="s">
        <v>4826</v>
      </c>
      <c r="F1949" s="15" t="s">
        <v>4827</v>
      </c>
      <c r="G1949" s="5" t="s">
        <v>242</v>
      </c>
      <c r="H1949" s="5" t="s">
        <v>4</v>
      </c>
      <c r="I1949" s="5" t="s">
        <v>243</v>
      </c>
      <c r="J1949" s="5" t="s">
        <v>4</v>
      </c>
      <c r="K1949" s="5" t="s">
        <v>6</v>
      </c>
      <c r="L1949" s="5" t="s">
        <v>12978</v>
      </c>
      <c r="M1949" s="15" t="s">
        <v>244</v>
      </c>
      <c r="N1949" s="15" t="s">
        <v>242</v>
      </c>
      <c r="O1949" s="15" t="s">
        <v>4818</v>
      </c>
      <c r="P1949" s="15" t="s">
        <v>4827</v>
      </c>
      <c r="Q1949" s="15" t="s">
        <v>22807</v>
      </c>
      <c r="R1949" s="15" t="s">
        <v>14969</v>
      </c>
      <c r="S1949" s="15">
        <v>26750139</v>
      </c>
      <c r="T1949" s="15">
        <v>26750139</v>
      </c>
      <c r="U1949" s="15" t="s">
        <v>13421</v>
      </c>
      <c r="V1949" s="15" t="s">
        <v>1064</v>
      </c>
      <c r="W1949" s="4"/>
      <c r="X1949" s="4" t="s">
        <v>41</v>
      </c>
      <c r="Y1949" s="4" t="s">
        <v>4211</v>
      </c>
      <c r="Z1949" s="4"/>
      <c r="AB1949" s="25"/>
      <c r="AC1949" s="25"/>
      <c r="AD1949" s="25"/>
    </row>
    <row r="1950" spans="1:30" x14ac:dyDescent="0.35">
      <c r="A1950" s="15" t="s">
        <v>4592</v>
      </c>
      <c r="B1950" s="15" t="s">
        <v>1860</v>
      </c>
      <c r="D1950" s="15" t="s">
        <v>7686</v>
      </c>
      <c r="E1950" s="15" t="s">
        <v>4829</v>
      </c>
      <c r="F1950" s="15" t="s">
        <v>4830</v>
      </c>
      <c r="G1950" s="5" t="s">
        <v>242</v>
      </c>
      <c r="H1950" s="5" t="s">
        <v>5</v>
      </c>
      <c r="I1950" s="5" t="s">
        <v>243</v>
      </c>
      <c r="J1950" s="5" t="s">
        <v>4</v>
      </c>
      <c r="K1950" s="5" t="s">
        <v>7</v>
      </c>
      <c r="L1950" s="5" t="s">
        <v>12979</v>
      </c>
      <c r="M1950" s="15" t="s">
        <v>244</v>
      </c>
      <c r="N1950" s="15" t="s">
        <v>242</v>
      </c>
      <c r="O1950" s="15" t="s">
        <v>4385</v>
      </c>
      <c r="P1950" s="15" t="s">
        <v>4830</v>
      </c>
      <c r="Q1950" s="15" t="s">
        <v>22807</v>
      </c>
      <c r="R1950" s="15" t="s">
        <v>23632</v>
      </c>
      <c r="S1950" s="15">
        <v>26828126</v>
      </c>
      <c r="T1950" s="15"/>
      <c r="U1950" s="15" t="s">
        <v>14970</v>
      </c>
      <c r="V1950" s="15" t="s">
        <v>1492</v>
      </c>
      <c r="W1950" s="4"/>
      <c r="X1950" s="4" t="s">
        <v>41</v>
      </c>
      <c r="Y1950" s="4" t="s">
        <v>4831</v>
      </c>
      <c r="Z1950" s="4"/>
      <c r="AB1950" s="25"/>
      <c r="AC1950" s="25"/>
      <c r="AD1950" s="25"/>
    </row>
    <row r="1951" spans="1:30" x14ac:dyDescent="0.35">
      <c r="A1951" s="15" t="s">
        <v>10724</v>
      </c>
      <c r="B1951" s="15" t="s">
        <v>1838</v>
      </c>
      <c r="D1951" s="15" t="s">
        <v>1777</v>
      </c>
      <c r="E1951" s="15" t="s">
        <v>4832</v>
      </c>
      <c r="F1951" s="15" t="s">
        <v>4833</v>
      </c>
      <c r="G1951" s="5" t="s">
        <v>242</v>
      </c>
      <c r="H1951" s="5" t="s">
        <v>5</v>
      </c>
      <c r="I1951" s="5" t="s">
        <v>243</v>
      </c>
      <c r="J1951" s="5" t="s">
        <v>4</v>
      </c>
      <c r="K1951" s="5" t="s">
        <v>7</v>
      </c>
      <c r="L1951" s="5" t="s">
        <v>12979</v>
      </c>
      <c r="M1951" s="15" t="s">
        <v>244</v>
      </c>
      <c r="N1951" s="15" t="s">
        <v>242</v>
      </c>
      <c r="O1951" s="15" t="s">
        <v>4385</v>
      </c>
      <c r="P1951" s="15" t="s">
        <v>4833</v>
      </c>
      <c r="Q1951" s="23" t="s">
        <v>22807</v>
      </c>
      <c r="R1951" s="15" t="s">
        <v>14971</v>
      </c>
      <c r="S1951" s="15">
        <v>25379652</v>
      </c>
      <c r="T1951" s="15"/>
      <c r="U1951" s="15" t="s">
        <v>16545</v>
      </c>
      <c r="V1951" s="15" t="s">
        <v>10945</v>
      </c>
      <c r="W1951" s="4"/>
      <c r="X1951" s="4" t="s">
        <v>41</v>
      </c>
      <c r="Y1951" s="4" t="s">
        <v>3279</v>
      </c>
      <c r="Z1951" s="4"/>
      <c r="AB1951" s="25"/>
      <c r="AC1951" s="25"/>
      <c r="AD1951" s="25"/>
    </row>
    <row r="1952" spans="1:30" x14ac:dyDescent="0.35">
      <c r="A1952" s="15" t="s">
        <v>8359</v>
      </c>
      <c r="B1952" s="15" t="s">
        <v>3592</v>
      </c>
      <c r="D1952" s="15" t="s">
        <v>8723</v>
      </c>
      <c r="E1952" s="15" t="s">
        <v>10880</v>
      </c>
      <c r="F1952" s="15" t="s">
        <v>4834</v>
      </c>
      <c r="G1952" s="5" t="s">
        <v>242</v>
      </c>
      <c r="H1952" s="5" t="s">
        <v>5</v>
      </c>
      <c r="I1952" s="5" t="s">
        <v>243</v>
      </c>
      <c r="J1952" s="5" t="s">
        <v>4</v>
      </c>
      <c r="K1952" s="5" t="s">
        <v>7</v>
      </c>
      <c r="L1952" s="5" t="s">
        <v>12979</v>
      </c>
      <c r="M1952" s="15" t="s">
        <v>244</v>
      </c>
      <c r="N1952" s="15" t="s">
        <v>242</v>
      </c>
      <c r="O1952" s="15" t="s">
        <v>4385</v>
      </c>
      <c r="P1952" s="15" t="s">
        <v>4834</v>
      </c>
      <c r="Q1952" s="15" t="s">
        <v>22807</v>
      </c>
      <c r="R1952" s="15" t="s">
        <v>23633</v>
      </c>
      <c r="S1952" s="15">
        <v>86135622</v>
      </c>
      <c r="T1952" s="15"/>
      <c r="U1952" s="15" t="s">
        <v>17881</v>
      </c>
      <c r="V1952" s="15" t="s">
        <v>14972</v>
      </c>
      <c r="W1952" s="4"/>
      <c r="X1952" s="4"/>
      <c r="Y1952" s="4"/>
      <c r="Z1952" s="4"/>
      <c r="AB1952" s="25"/>
      <c r="AC1952" s="25"/>
      <c r="AD1952" s="25"/>
    </row>
    <row r="1953" spans="1:30" x14ac:dyDescent="0.35">
      <c r="A1953" s="15" t="s">
        <v>8361</v>
      </c>
      <c r="B1953" s="15" t="s">
        <v>4260</v>
      </c>
      <c r="D1953" s="15" t="s">
        <v>4835</v>
      </c>
      <c r="E1953" s="15" t="s">
        <v>8407</v>
      </c>
      <c r="F1953" s="15" t="s">
        <v>1704</v>
      </c>
      <c r="G1953" s="5" t="s">
        <v>242</v>
      </c>
      <c r="H1953" s="5" t="s">
        <v>5</v>
      </c>
      <c r="I1953" s="5" t="s">
        <v>243</v>
      </c>
      <c r="J1953" s="5" t="s">
        <v>4</v>
      </c>
      <c r="K1953" s="5" t="s">
        <v>7</v>
      </c>
      <c r="L1953" s="5" t="s">
        <v>12979</v>
      </c>
      <c r="M1953" s="15" t="s">
        <v>244</v>
      </c>
      <c r="N1953" s="15" t="s">
        <v>242</v>
      </c>
      <c r="O1953" s="15" t="s">
        <v>4385</v>
      </c>
      <c r="P1953" s="15" t="s">
        <v>1704</v>
      </c>
      <c r="Q1953" s="15" t="s">
        <v>22807</v>
      </c>
      <c r="R1953" s="15" t="s">
        <v>23634</v>
      </c>
      <c r="S1953" s="15">
        <v>62723557</v>
      </c>
      <c r="T1953" s="15"/>
      <c r="U1953" s="15" t="s">
        <v>19490</v>
      </c>
      <c r="V1953" s="15" t="s">
        <v>10914</v>
      </c>
      <c r="W1953" s="4"/>
      <c r="X1953" s="4" t="s">
        <v>41</v>
      </c>
      <c r="Y1953" s="4" t="s">
        <v>7654</v>
      </c>
      <c r="Z1953" s="4"/>
      <c r="AB1953" s="25"/>
      <c r="AC1953" s="25"/>
      <c r="AD1953" s="25"/>
    </row>
    <row r="1954" spans="1:30" x14ac:dyDescent="0.35">
      <c r="A1954" s="15" t="s">
        <v>8362</v>
      </c>
      <c r="B1954" s="15" t="s">
        <v>4730</v>
      </c>
      <c r="D1954" s="15" t="s">
        <v>2365</v>
      </c>
      <c r="E1954" s="15" t="s">
        <v>10917</v>
      </c>
      <c r="F1954" s="15" t="s">
        <v>1879</v>
      </c>
      <c r="G1954" s="5" t="s">
        <v>242</v>
      </c>
      <c r="H1954" s="5" t="s">
        <v>5</v>
      </c>
      <c r="I1954" s="5" t="s">
        <v>243</v>
      </c>
      <c r="J1954" s="5" t="s">
        <v>4</v>
      </c>
      <c r="K1954" s="5" t="s">
        <v>7</v>
      </c>
      <c r="L1954" s="5" t="s">
        <v>12979</v>
      </c>
      <c r="M1954" s="15" t="s">
        <v>244</v>
      </c>
      <c r="N1954" s="15" t="s">
        <v>242</v>
      </c>
      <c r="O1954" s="15" t="s">
        <v>4385</v>
      </c>
      <c r="P1954" s="15" t="s">
        <v>1879</v>
      </c>
      <c r="Q1954" s="15" t="s">
        <v>22807</v>
      </c>
      <c r="R1954" s="15" t="s">
        <v>23635</v>
      </c>
      <c r="S1954" s="15">
        <v>88352373</v>
      </c>
      <c r="T1954" s="15"/>
      <c r="U1954" s="15" t="s">
        <v>19491</v>
      </c>
      <c r="V1954" s="15" t="s">
        <v>10918</v>
      </c>
      <c r="W1954" s="4"/>
      <c r="X1954" s="4"/>
      <c r="Y1954" s="4"/>
      <c r="Z1954" s="4"/>
      <c r="AB1954" s="25"/>
      <c r="AC1954" s="25"/>
      <c r="AD1954" s="25"/>
    </row>
    <row r="1955" spans="1:30" x14ac:dyDescent="0.35">
      <c r="A1955" s="15" t="s">
        <v>8364</v>
      </c>
      <c r="B1955" s="15" t="s">
        <v>3779</v>
      </c>
      <c r="D1955" s="15" t="s">
        <v>1485</v>
      </c>
      <c r="E1955" s="15" t="s">
        <v>10920</v>
      </c>
      <c r="F1955" s="15" t="s">
        <v>1623</v>
      </c>
      <c r="G1955" s="5" t="s">
        <v>242</v>
      </c>
      <c r="H1955" s="5" t="s">
        <v>5</v>
      </c>
      <c r="I1955" s="5" t="s">
        <v>243</v>
      </c>
      <c r="J1955" s="5" t="s">
        <v>4</v>
      </c>
      <c r="K1955" s="5" t="s">
        <v>7</v>
      </c>
      <c r="L1955" s="5" t="s">
        <v>12979</v>
      </c>
      <c r="M1955" s="15" t="s">
        <v>244</v>
      </c>
      <c r="N1955" s="15" t="s">
        <v>242</v>
      </c>
      <c r="O1955" s="15" t="s">
        <v>4385</v>
      </c>
      <c r="P1955" s="15" t="s">
        <v>1623</v>
      </c>
      <c r="Q1955" s="15" t="s">
        <v>22807</v>
      </c>
      <c r="R1955" s="15" t="s">
        <v>14973</v>
      </c>
      <c r="S1955" s="15"/>
      <c r="T1955" s="15"/>
      <c r="U1955" s="15" t="s">
        <v>17882</v>
      </c>
      <c r="V1955" s="15" t="s">
        <v>9582</v>
      </c>
      <c r="W1955" s="4"/>
      <c r="X1955" s="4"/>
      <c r="Y1955" s="4"/>
      <c r="Z1955" s="4"/>
      <c r="AB1955" s="25"/>
      <c r="AC1955" s="25"/>
      <c r="AD1955" s="25"/>
    </row>
    <row r="1956" spans="1:30" x14ac:dyDescent="0.35">
      <c r="A1956" s="15" t="s">
        <v>4697</v>
      </c>
      <c r="B1956" s="15" t="s">
        <v>3560</v>
      </c>
      <c r="D1956" s="15" t="s">
        <v>3017</v>
      </c>
      <c r="E1956" s="15" t="s">
        <v>10933</v>
      </c>
      <c r="F1956" s="15" t="s">
        <v>250</v>
      </c>
      <c r="G1956" s="5" t="s">
        <v>242</v>
      </c>
      <c r="H1956" s="5" t="s">
        <v>5</v>
      </c>
      <c r="I1956" s="5" t="s">
        <v>243</v>
      </c>
      <c r="J1956" s="5" t="s">
        <v>4</v>
      </c>
      <c r="K1956" s="5" t="s">
        <v>7</v>
      </c>
      <c r="L1956" s="5" t="s">
        <v>12979</v>
      </c>
      <c r="M1956" s="15" t="s">
        <v>244</v>
      </c>
      <c r="N1956" s="15" t="s">
        <v>242</v>
      </c>
      <c r="O1956" s="15" t="s">
        <v>4385</v>
      </c>
      <c r="P1956" s="15" t="s">
        <v>250</v>
      </c>
      <c r="Q1956" s="15" t="s">
        <v>22807</v>
      </c>
      <c r="R1956" s="15" t="s">
        <v>18821</v>
      </c>
      <c r="S1956" s="15"/>
      <c r="T1956" s="15"/>
      <c r="U1956" s="15" t="s">
        <v>22162</v>
      </c>
      <c r="V1956" s="15" t="s">
        <v>10934</v>
      </c>
      <c r="W1956" s="4"/>
      <c r="X1956" s="4"/>
      <c r="Y1956" s="4"/>
      <c r="Z1956" s="4"/>
      <c r="AB1956" s="25"/>
      <c r="AC1956" s="25"/>
      <c r="AD1956" s="25"/>
    </row>
    <row r="1957" spans="1:30" x14ac:dyDescent="0.35">
      <c r="A1957" s="15" t="s">
        <v>10727</v>
      </c>
      <c r="B1957" s="15" t="s">
        <v>8531</v>
      </c>
      <c r="D1957" s="15" t="s">
        <v>2975</v>
      </c>
      <c r="E1957" s="15" t="s">
        <v>8413</v>
      </c>
      <c r="F1957" s="15" t="s">
        <v>8414</v>
      </c>
      <c r="G1957" s="5" t="s">
        <v>242</v>
      </c>
      <c r="H1957" s="5" t="s">
        <v>5</v>
      </c>
      <c r="I1957" s="5" t="s">
        <v>243</v>
      </c>
      <c r="J1957" s="5" t="s">
        <v>4</v>
      </c>
      <c r="K1957" s="5" t="s">
        <v>7</v>
      </c>
      <c r="L1957" s="5" t="s">
        <v>12979</v>
      </c>
      <c r="M1957" s="15" t="s">
        <v>244</v>
      </c>
      <c r="N1957" s="15" t="s">
        <v>242</v>
      </c>
      <c r="O1957" s="15" t="s">
        <v>4385</v>
      </c>
      <c r="P1957" s="15" t="s">
        <v>8414</v>
      </c>
      <c r="Q1957" s="15" t="s">
        <v>22807</v>
      </c>
      <c r="R1957" s="15" t="s">
        <v>23636</v>
      </c>
      <c r="S1957" s="15">
        <v>83727909</v>
      </c>
      <c r="T1957" s="15"/>
      <c r="U1957" s="15" t="s">
        <v>17883</v>
      </c>
      <c r="V1957" s="15" t="s">
        <v>10935</v>
      </c>
      <c r="W1957" s="4"/>
      <c r="X1957" s="4"/>
      <c r="Y1957" s="4"/>
      <c r="Z1957" s="4"/>
      <c r="AB1957" s="25"/>
      <c r="AC1957" s="25"/>
      <c r="AD1957" s="25"/>
    </row>
    <row r="1958" spans="1:30" x14ac:dyDescent="0.35">
      <c r="A1958" s="15" t="s">
        <v>10730</v>
      </c>
      <c r="B1958" s="15" t="s">
        <v>2280</v>
      </c>
      <c r="D1958" s="15" t="s">
        <v>3032</v>
      </c>
      <c r="E1958" s="15" t="s">
        <v>8410</v>
      </c>
      <c r="F1958" s="15" t="s">
        <v>8411</v>
      </c>
      <c r="G1958" s="5" t="s">
        <v>242</v>
      </c>
      <c r="H1958" s="5" t="s">
        <v>5</v>
      </c>
      <c r="I1958" s="5" t="s">
        <v>243</v>
      </c>
      <c r="J1958" s="5" t="s">
        <v>4</v>
      </c>
      <c r="K1958" s="5" t="s">
        <v>7</v>
      </c>
      <c r="L1958" s="5" t="s">
        <v>12979</v>
      </c>
      <c r="M1958" s="15" t="s">
        <v>244</v>
      </c>
      <c r="N1958" s="15" t="s">
        <v>242</v>
      </c>
      <c r="O1958" s="15" t="s">
        <v>4385</v>
      </c>
      <c r="P1958" s="15" t="s">
        <v>8411</v>
      </c>
      <c r="Q1958" s="15" t="s">
        <v>22807</v>
      </c>
      <c r="R1958" s="15" t="s">
        <v>14974</v>
      </c>
      <c r="S1958" s="15">
        <v>86537720</v>
      </c>
      <c r="T1958" s="15"/>
      <c r="U1958" s="15" t="s">
        <v>17884</v>
      </c>
      <c r="V1958" s="15" t="s">
        <v>10919</v>
      </c>
      <c r="W1958" s="4"/>
      <c r="X1958" s="4"/>
      <c r="Y1958" s="4"/>
      <c r="Z1958" s="4"/>
      <c r="AB1958" s="25"/>
      <c r="AC1958" s="25"/>
      <c r="AD1958" s="25"/>
    </row>
    <row r="1959" spans="1:30" x14ac:dyDescent="0.35">
      <c r="A1959" s="15" t="s">
        <v>4673</v>
      </c>
      <c r="B1959" s="15" t="s">
        <v>4672</v>
      </c>
      <c r="D1959" s="15" t="s">
        <v>3073</v>
      </c>
      <c r="E1959" s="15" t="s">
        <v>10922</v>
      </c>
      <c r="F1959" s="15" t="s">
        <v>10923</v>
      </c>
      <c r="G1959" s="5" t="s">
        <v>242</v>
      </c>
      <c r="H1959" s="5" t="s">
        <v>5</v>
      </c>
      <c r="I1959" s="5" t="s">
        <v>243</v>
      </c>
      <c r="J1959" s="5" t="s">
        <v>4</v>
      </c>
      <c r="K1959" s="5" t="s">
        <v>7</v>
      </c>
      <c r="L1959" s="5" t="s">
        <v>12979</v>
      </c>
      <c r="M1959" s="15" t="s">
        <v>244</v>
      </c>
      <c r="N1959" s="15" t="s">
        <v>242</v>
      </c>
      <c r="O1959" s="15" t="s">
        <v>4385</v>
      </c>
      <c r="P1959" s="15" t="s">
        <v>10923</v>
      </c>
      <c r="Q1959" s="15" t="s">
        <v>22807</v>
      </c>
      <c r="R1959" s="15" t="s">
        <v>10924</v>
      </c>
      <c r="S1959" s="15">
        <v>83140890</v>
      </c>
      <c r="T1959" s="15"/>
      <c r="U1959" s="15" t="s">
        <v>21448</v>
      </c>
      <c r="V1959" s="15" t="s">
        <v>10925</v>
      </c>
      <c r="W1959" s="4"/>
      <c r="X1959" s="4"/>
      <c r="Y1959" s="4"/>
      <c r="Z1959" s="4"/>
      <c r="AB1959" s="25"/>
      <c r="AC1959" s="25"/>
      <c r="AD1959" s="25"/>
    </row>
    <row r="1960" spans="1:30" x14ac:dyDescent="0.35">
      <c r="A1960" s="15" t="s">
        <v>4544</v>
      </c>
      <c r="B1960" s="15" t="s">
        <v>3824</v>
      </c>
      <c r="D1960" s="15" t="s">
        <v>3062</v>
      </c>
      <c r="E1960" s="15" t="s">
        <v>4839</v>
      </c>
      <c r="F1960" s="15" t="s">
        <v>2613</v>
      </c>
      <c r="G1960" s="5" t="s">
        <v>242</v>
      </c>
      <c r="H1960" s="5" t="s">
        <v>5</v>
      </c>
      <c r="I1960" s="5" t="s">
        <v>243</v>
      </c>
      <c r="J1960" s="5" t="s">
        <v>4</v>
      </c>
      <c r="K1960" s="5" t="s">
        <v>7</v>
      </c>
      <c r="L1960" s="5" t="s">
        <v>12979</v>
      </c>
      <c r="M1960" s="15" t="s">
        <v>244</v>
      </c>
      <c r="N1960" s="15" t="s">
        <v>242</v>
      </c>
      <c r="O1960" s="15" t="s">
        <v>4385</v>
      </c>
      <c r="P1960" s="15" t="s">
        <v>2613</v>
      </c>
      <c r="Q1960" s="15" t="s">
        <v>22807</v>
      </c>
      <c r="R1960" s="15" t="s">
        <v>17885</v>
      </c>
      <c r="S1960" s="15">
        <v>26825037</v>
      </c>
      <c r="T1960" s="15"/>
      <c r="U1960" s="15" t="s">
        <v>22163</v>
      </c>
      <c r="V1960" s="15" t="s">
        <v>969</v>
      </c>
      <c r="W1960" s="4"/>
      <c r="X1960" s="4" t="s">
        <v>41</v>
      </c>
      <c r="Y1960" s="4" t="s">
        <v>4840</v>
      </c>
      <c r="Z1960" s="4"/>
      <c r="AB1960" s="25"/>
      <c r="AC1960" s="25"/>
      <c r="AD1960" s="25"/>
    </row>
    <row r="1961" spans="1:30" x14ac:dyDescent="0.35">
      <c r="A1961" s="15" t="s">
        <v>4701</v>
      </c>
      <c r="B1961" s="15" t="s">
        <v>4700</v>
      </c>
      <c r="D1961" s="15" t="s">
        <v>2855</v>
      </c>
      <c r="E1961" s="15" t="s">
        <v>4841</v>
      </c>
      <c r="F1961" s="15" t="s">
        <v>3371</v>
      </c>
      <c r="G1961" s="5" t="s">
        <v>242</v>
      </c>
      <c r="H1961" s="5" t="s">
        <v>5</v>
      </c>
      <c r="I1961" s="5" t="s">
        <v>243</v>
      </c>
      <c r="J1961" s="5" t="s">
        <v>4</v>
      </c>
      <c r="K1961" s="5" t="s">
        <v>4</v>
      </c>
      <c r="L1961" s="5" t="s">
        <v>12976</v>
      </c>
      <c r="M1961" s="15" t="s">
        <v>244</v>
      </c>
      <c r="N1961" s="15" t="s">
        <v>242</v>
      </c>
      <c r="O1961" s="15" t="s">
        <v>21794</v>
      </c>
      <c r="P1961" s="15" t="s">
        <v>3371</v>
      </c>
      <c r="Q1961" s="15" t="s">
        <v>22807</v>
      </c>
      <c r="R1961" s="15" t="s">
        <v>4842</v>
      </c>
      <c r="S1961" s="15">
        <v>26529029</v>
      </c>
      <c r="T1961" s="15">
        <v>26529029</v>
      </c>
      <c r="U1961" s="15" t="s">
        <v>14975</v>
      </c>
      <c r="V1961" s="15" t="s">
        <v>4178</v>
      </c>
      <c r="W1961" s="4"/>
      <c r="X1961" s="4" t="s">
        <v>41</v>
      </c>
      <c r="Y1961" s="4" t="s">
        <v>4843</v>
      </c>
      <c r="Z1961" s="4"/>
      <c r="AB1961" s="25"/>
      <c r="AC1961" s="25"/>
      <c r="AD1961" s="25"/>
    </row>
    <row r="1962" spans="1:30" x14ac:dyDescent="0.35">
      <c r="A1962" s="15" t="s">
        <v>10734</v>
      </c>
      <c r="B1962" s="15" t="s">
        <v>4606</v>
      </c>
      <c r="D1962" s="15" t="s">
        <v>3125</v>
      </c>
      <c r="E1962" s="15" t="s">
        <v>11160</v>
      </c>
      <c r="F1962" s="15" t="s">
        <v>766</v>
      </c>
      <c r="G1962" s="5" t="s">
        <v>15694</v>
      </c>
      <c r="H1962" s="5" t="s">
        <v>4</v>
      </c>
      <c r="I1962" s="5" t="s">
        <v>143</v>
      </c>
      <c r="J1962" s="5" t="s">
        <v>2</v>
      </c>
      <c r="K1962" s="5" t="s">
        <v>5</v>
      </c>
      <c r="L1962" s="5" t="s">
        <v>13024</v>
      </c>
      <c r="M1962" s="15" t="s">
        <v>144</v>
      </c>
      <c r="N1962" s="15" t="s">
        <v>144</v>
      </c>
      <c r="O1962" s="15" t="s">
        <v>4731</v>
      </c>
      <c r="P1962" s="15" t="s">
        <v>766</v>
      </c>
      <c r="Q1962" s="15" t="s">
        <v>22807</v>
      </c>
      <c r="R1962" s="15" t="s">
        <v>23637</v>
      </c>
      <c r="S1962" s="15">
        <v>26500757</v>
      </c>
      <c r="T1962" s="15"/>
      <c r="U1962" s="15" t="s">
        <v>16546</v>
      </c>
      <c r="V1962" s="15" t="s">
        <v>23638</v>
      </c>
      <c r="W1962" s="4"/>
      <c r="X1962" s="4" t="s">
        <v>41</v>
      </c>
      <c r="Y1962" s="4" t="s">
        <v>13928</v>
      </c>
      <c r="Z1962" s="4"/>
      <c r="AB1962" s="25"/>
      <c r="AC1962" s="25"/>
      <c r="AD1962" s="25"/>
    </row>
    <row r="1963" spans="1:30" x14ac:dyDescent="0.35">
      <c r="A1963" s="15" t="s">
        <v>8366</v>
      </c>
      <c r="B1963" s="15" t="s">
        <v>4522</v>
      </c>
      <c r="D1963" s="15" t="s">
        <v>3172</v>
      </c>
      <c r="E1963" s="15" t="s">
        <v>4844</v>
      </c>
      <c r="F1963" s="15" t="s">
        <v>4845</v>
      </c>
      <c r="G1963" s="5" t="s">
        <v>242</v>
      </c>
      <c r="H1963" s="5" t="s">
        <v>7</v>
      </c>
      <c r="I1963" s="5" t="s">
        <v>243</v>
      </c>
      <c r="J1963" s="5" t="s">
        <v>6</v>
      </c>
      <c r="K1963" s="5" t="s">
        <v>4</v>
      </c>
      <c r="L1963" s="5" t="s">
        <v>12989</v>
      </c>
      <c r="M1963" s="15" t="s">
        <v>244</v>
      </c>
      <c r="N1963" s="15" t="s">
        <v>22158</v>
      </c>
      <c r="O1963" s="15" t="s">
        <v>4846</v>
      </c>
      <c r="P1963" s="15" t="s">
        <v>4845</v>
      </c>
      <c r="Q1963" s="15" t="s">
        <v>22807</v>
      </c>
      <c r="R1963" s="15" t="s">
        <v>21449</v>
      </c>
      <c r="S1963" s="15">
        <v>26970238</v>
      </c>
      <c r="T1963" s="15">
        <v>26970238</v>
      </c>
      <c r="U1963" s="15" t="s">
        <v>14976</v>
      </c>
      <c r="V1963" s="15" t="s">
        <v>18822</v>
      </c>
      <c r="W1963" s="4"/>
      <c r="X1963" s="4" t="s">
        <v>41</v>
      </c>
      <c r="Y1963" s="4" t="s">
        <v>13422</v>
      </c>
      <c r="Z1963" s="4"/>
      <c r="AB1963" s="25"/>
      <c r="AC1963" s="25"/>
      <c r="AD1963" s="25"/>
    </row>
    <row r="1964" spans="1:30" x14ac:dyDescent="0.35">
      <c r="A1964" s="15" t="s">
        <v>10739</v>
      </c>
      <c r="B1964" s="15" t="s">
        <v>4727</v>
      </c>
      <c r="D1964" s="15" t="s">
        <v>3283</v>
      </c>
      <c r="E1964" s="15" t="s">
        <v>4847</v>
      </c>
      <c r="F1964" s="15" t="s">
        <v>4848</v>
      </c>
      <c r="G1964" s="5" t="s">
        <v>242</v>
      </c>
      <c r="H1964" s="5" t="s">
        <v>8</v>
      </c>
      <c r="I1964" s="5" t="s">
        <v>243</v>
      </c>
      <c r="J1964" s="5" t="s">
        <v>4</v>
      </c>
      <c r="K1964" s="5" t="s">
        <v>3</v>
      </c>
      <c r="L1964" s="5" t="s">
        <v>12975</v>
      </c>
      <c r="M1964" s="15" t="s">
        <v>244</v>
      </c>
      <c r="N1964" s="15" t="s">
        <v>242</v>
      </c>
      <c r="O1964" s="15" t="s">
        <v>4848</v>
      </c>
      <c r="P1964" s="15" t="s">
        <v>4848</v>
      </c>
      <c r="Q1964" s="15" t="s">
        <v>22807</v>
      </c>
      <c r="R1964" s="15" t="s">
        <v>22164</v>
      </c>
      <c r="S1964" s="15">
        <v>26518135</v>
      </c>
      <c r="T1964" s="15">
        <v>26518135</v>
      </c>
      <c r="U1964" s="15" t="s">
        <v>14977</v>
      </c>
      <c r="V1964" s="15" t="s">
        <v>2077</v>
      </c>
      <c r="W1964" s="4"/>
      <c r="X1964" s="4" t="s">
        <v>41</v>
      </c>
      <c r="Y1964" s="4" t="s">
        <v>13423</v>
      </c>
      <c r="Z1964" s="4"/>
      <c r="AB1964" s="25" t="s">
        <v>21118</v>
      </c>
      <c r="AC1964" s="25"/>
      <c r="AD1964" s="25"/>
    </row>
    <row r="1965" spans="1:30" x14ac:dyDescent="0.35">
      <c r="A1965" s="15" t="s">
        <v>10742</v>
      </c>
      <c r="B1965" s="15" t="s">
        <v>8518</v>
      </c>
      <c r="D1965" s="15" t="s">
        <v>3275</v>
      </c>
      <c r="E1965" s="15" t="s">
        <v>4849</v>
      </c>
      <c r="F1965" s="15" t="s">
        <v>4850</v>
      </c>
      <c r="G1965" s="5" t="s">
        <v>242</v>
      </c>
      <c r="H1965" s="5" t="s">
        <v>6</v>
      </c>
      <c r="I1965" s="5" t="s">
        <v>243</v>
      </c>
      <c r="J1965" s="5" t="s">
        <v>6</v>
      </c>
      <c r="K1965" s="5" t="s">
        <v>2</v>
      </c>
      <c r="L1965" s="5" t="s">
        <v>12987</v>
      </c>
      <c r="M1965" s="15" t="s">
        <v>244</v>
      </c>
      <c r="N1965" s="15" t="s">
        <v>22158</v>
      </c>
      <c r="O1965" s="15" t="s">
        <v>1976</v>
      </c>
      <c r="P1965" s="15" t="s">
        <v>4850</v>
      </c>
      <c r="Q1965" s="15" t="s">
        <v>22807</v>
      </c>
      <c r="R1965" s="15" t="s">
        <v>23639</v>
      </c>
      <c r="S1965" s="15">
        <v>22006794</v>
      </c>
      <c r="T1965" s="15">
        <v>22006794</v>
      </c>
      <c r="U1965" s="15" t="s">
        <v>17887</v>
      </c>
      <c r="V1965" s="15" t="s">
        <v>10894</v>
      </c>
      <c r="W1965" s="4"/>
      <c r="X1965" s="4" t="s">
        <v>41</v>
      </c>
      <c r="Y1965" s="4" t="s">
        <v>4215</v>
      </c>
      <c r="Z1965" s="4"/>
      <c r="AB1965" s="25"/>
      <c r="AC1965" s="25"/>
      <c r="AD1965" s="25"/>
    </row>
    <row r="1966" spans="1:30" x14ac:dyDescent="0.35">
      <c r="A1966" s="15" t="s">
        <v>4621</v>
      </c>
      <c r="B1966" s="15" t="s">
        <v>4333</v>
      </c>
      <c r="D1966" s="15" t="s">
        <v>4851</v>
      </c>
      <c r="E1966" s="15" t="s">
        <v>4852</v>
      </c>
      <c r="F1966" s="15" t="s">
        <v>14411</v>
      </c>
      <c r="G1966" s="5" t="s">
        <v>242</v>
      </c>
      <c r="H1966" s="5" t="s">
        <v>7</v>
      </c>
      <c r="I1966" s="5" t="s">
        <v>243</v>
      </c>
      <c r="J1966" s="5" t="s">
        <v>6</v>
      </c>
      <c r="K1966" s="5" t="s">
        <v>4</v>
      </c>
      <c r="L1966" s="5" t="s">
        <v>12989</v>
      </c>
      <c r="M1966" s="15" t="s">
        <v>244</v>
      </c>
      <c r="N1966" s="15" t="s">
        <v>22158</v>
      </c>
      <c r="O1966" s="15" t="s">
        <v>4846</v>
      </c>
      <c r="P1966" s="15" t="s">
        <v>707</v>
      </c>
      <c r="Q1966" s="15" t="s">
        <v>22807</v>
      </c>
      <c r="R1966" s="15" t="s">
        <v>4398</v>
      </c>
      <c r="S1966" s="15">
        <v>26970987</v>
      </c>
      <c r="T1966" s="15">
        <v>26970987</v>
      </c>
      <c r="U1966" s="15" t="s">
        <v>14978</v>
      </c>
      <c r="V1966" s="15" t="s">
        <v>10949</v>
      </c>
      <c r="W1966" s="4"/>
      <c r="X1966" s="4" t="s">
        <v>41</v>
      </c>
      <c r="Y1966" s="4" t="s">
        <v>1009</v>
      </c>
      <c r="Z1966" s="4"/>
      <c r="AB1966" s="25"/>
      <c r="AC1966" s="25"/>
      <c r="AD1966" s="25"/>
    </row>
    <row r="1967" spans="1:30" x14ac:dyDescent="0.35">
      <c r="A1967" s="15" t="s">
        <v>10743</v>
      </c>
      <c r="B1967" s="15" t="s">
        <v>10744</v>
      </c>
      <c r="D1967" s="15" t="s">
        <v>3332</v>
      </c>
      <c r="E1967" s="15" t="s">
        <v>4853</v>
      </c>
      <c r="F1967" s="15" t="s">
        <v>1943</v>
      </c>
      <c r="G1967" s="5" t="s">
        <v>242</v>
      </c>
      <c r="H1967" s="5" t="s">
        <v>7</v>
      </c>
      <c r="I1967" s="5" t="s">
        <v>243</v>
      </c>
      <c r="J1967" s="5" t="s">
        <v>6</v>
      </c>
      <c r="K1967" s="5" t="s">
        <v>3</v>
      </c>
      <c r="L1967" s="5" t="s">
        <v>12988</v>
      </c>
      <c r="M1967" s="15" t="s">
        <v>244</v>
      </c>
      <c r="N1967" s="15" t="s">
        <v>22158</v>
      </c>
      <c r="O1967" s="15" t="s">
        <v>1943</v>
      </c>
      <c r="P1967" s="15" t="s">
        <v>1943</v>
      </c>
      <c r="Q1967" s="15" t="s">
        <v>22807</v>
      </c>
      <c r="R1967" s="15" t="s">
        <v>21450</v>
      </c>
      <c r="S1967" s="15">
        <v>26678269</v>
      </c>
      <c r="T1967" s="15">
        <v>26678269</v>
      </c>
      <c r="U1967" s="15" t="s">
        <v>14979</v>
      </c>
      <c r="V1967" s="15" t="s">
        <v>10900</v>
      </c>
      <c r="W1967" s="4"/>
      <c r="X1967" s="4" t="s">
        <v>41</v>
      </c>
      <c r="Y1967" s="4" t="s">
        <v>1171</v>
      </c>
      <c r="Z1967" s="4"/>
      <c r="AB1967" s="25"/>
      <c r="AC1967" s="25"/>
      <c r="AD1967" s="25"/>
    </row>
    <row r="1968" spans="1:30" x14ac:dyDescent="0.35">
      <c r="A1968" s="15" t="s">
        <v>4653</v>
      </c>
      <c r="B1968" s="15" t="s">
        <v>4652</v>
      </c>
      <c r="D1968" s="15" t="s">
        <v>3327</v>
      </c>
      <c r="E1968" s="15" t="s">
        <v>4854</v>
      </c>
      <c r="F1968" s="15" t="s">
        <v>81</v>
      </c>
      <c r="G1968" s="5" t="s">
        <v>242</v>
      </c>
      <c r="H1968" s="5" t="s">
        <v>6</v>
      </c>
      <c r="I1968" s="5" t="s">
        <v>243</v>
      </c>
      <c r="J1968" s="5" t="s">
        <v>6</v>
      </c>
      <c r="K1968" s="5" t="s">
        <v>5</v>
      </c>
      <c r="L1968" s="5" t="s">
        <v>12990</v>
      </c>
      <c r="M1968" s="15" t="s">
        <v>244</v>
      </c>
      <c r="N1968" s="15" t="s">
        <v>22158</v>
      </c>
      <c r="O1968" s="15" t="s">
        <v>4073</v>
      </c>
      <c r="P1968" s="15" t="s">
        <v>347</v>
      </c>
      <c r="Q1968" s="15" t="s">
        <v>22807</v>
      </c>
      <c r="R1968" s="15" t="s">
        <v>4855</v>
      </c>
      <c r="S1968" s="15">
        <v>26511256</v>
      </c>
      <c r="T1968" s="15">
        <v>26511256</v>
      </c>
      <c r="U1968" s="15" t="s">
        <v>14980</v>
      </c>
      <c r="V1968" s="15" t="s">
        <v>10952</v>
      </c>
      <c r="W1968" s="4"/>
      <c r="X1968" s="4" t="s">
        <v>41</v>
      </c>
      <c r="Y1968" s="4" t="s">
        <v>1312</v>
      </c>
      <c r="Z1968" s="4"/>
      <c r="AB1968" s="25"/>
      <c r="AC1968" s="25"/>
      <c r="AD1968" s="25"/>
    </row>
    <row r="1969" spans="1:30" x14ac:dyDescent="0.35">
      <c r="A1969" s="15" t="s">
        <v>4532</v>
      </c>
      <c r="B1969" s="15" t="s">
        <v>4531</v>
      </c>
      <c r="D1969" s="15" t="s">
        <v>3383</v>
      </c>
      <c r="E1969" s="15" t="s">
        <v>4856</v>
      </c>
      <c r="F1969" s="15" t="s">
        <v>2341</v>
      </c>
      <c r="G1969" s="5" t="s">
        <v>242</v>
      </c>
      <c r="H1969" s="5" t="s">
        <v>7</v>
      </c>
      <c r="I1969" s="5" t="s">
        <v>243</v>
      </c>
      <c r="J1969" s="5" t="s">
        <v>6</v>
      </c>
      <c r="K1969" s="5" t="s">
        <v>4</v>
      </c>
      <c r="L1969" s="5" t="s">
        <v>12989</v>
      </c>
      <c r="M1969" s="15" t="s">
        <v>244</v>
      </c>
      <c r="N1969" s="15" t="s">
        <v>22158</v>
      </c>
      <c r="O1969" s="15" t="s">
        <v>4846</v>
      </c>
      <c r="P1969" s="15" t="s">
        <v>2341</v>
      </c>
      <c r="Q1969" s="15" t="s">
        <v>22807</v>
      </c>
      <c r="R1969" s="15" t="s">
        <v>8862</v>
      </c>
      <c r="S1969" s="15">
        <v>26971226</v>
      </c>
      <c r="T1969" s="15">
        <v>26971226</v>
      </c>
      <c r="U1969" s="15" t="s">
        <v>14981</v>
      </c>
      <c r="V1969" s="15" t="s">
        <v>19492</v>
      </c>
      <c r="W1969" s="4"/>
      <c r="X1969" s="4" t="s">
        <v>41</v>
      </c>
      <c r="Y1969" s="4" t="s">
        <v>4857</v>
      </c>
      <c r="Z1969" s="4"/>
      <c r="AB1969" s="25"/>
      <c r="AC1969" s="25"/>
      <c r="AD1969" s="25"/>
    </row>
    <row r="1970" spans="1:30" x14ac:dyDescent="0.35">
      <c r="A1970" s="15" t="s">
        <v>10748</v>
      </c>
      <c r="B1970" s="15" t="s">
        <v>4562</v>
      </c>
      <c r="D1970" s="15" t="s">
        <v>3389</v>
      </c>
      <c r="E1970" s="15" t="s">
        <v>4858</v>
      </c>
      <c r="F1970" s="15" t="s">
        <v>4859</v>
      </c>
      <c r="G1970" s="5" t="s">
        <v>242</v>
      </c>
      <c r="H1970" s="5" t="s">
        <v>6</v>
      </c>
      <c r="I1970" s="5" t="s">
        <v>243</v>
      </c>
      <c r="J1970" s="5" t="s">
        <v>6</v>
      </c>
      <c r="K1970" s="5" t="s">
        <v>5</v>
      </c>
      <c r="L1970" s="5" t="s">
        <v>12990</v>
      </c>
      <c r="M1970" s="15" t="s">
        <v>244</v>
      </c>
      <c r="N1970" s="15" t="s">
        <v>22158</v>
      </c>
      <c r="O1970" s="15" t="s">
        <v>4073</v>
      </c>
      <c r="P1970" s="15" t="s">
        <v>4859</v>
      </c>
      <c r="Q1970" s="15" t="s">
        <v>22807</v>
      </c>
      <c r="R1970" s="15" t="s">
        <v>23640</v>
      </c>
      <c r="S1970" s="15">
        <v>26511909</v>
      </c>
      <c r="T1970" s="15">
        <v>26511909</v>
      </c>
      <c r="U1970" s="15" t="s">
        <v>14982</v>
      </c>
      <c r="V1970" s="15" t="s">
        <v>293</v>
      </c>
      <c r="W1970" s="4"/>
      <c r="X1970" s="4" t="s">
        <v>41</v>
      </c>
      <c r="Y1970" s="4" t="s">
        <v>4861</v>
      </c>
      <c r="Z1970" s="4"/>
      <c r="AB1970" s="25"/>
      <c r="AC1970" s="25"/>
      <c r="AD1970" s="25"/>
    </row>
    <row r="1971" spans="1:30" x14ac:dyDescent="0.35">
      <c r="A1971" s="15" t="s">
        <v>8859</v>
      </c>
      <c r="B1971" s="15" t="s">
        <v>4728</v>
      </c>
      <c r="D1971" s="15" t="s">
        <v>4327</v>
      </c>
      <c r="E1971" s="15" t="s">
        <v>4862</v>
      </c>
      <c r="F1971" s="15" t="s">
        <v>4863</v>
      </c>
      <c r="G1971" s="5" t="s">
        <v>242</v>
      </c>
      <c r="H1971" s="5" t="s">
        <v>7</v>
      </c>
      <c r="I1971" s="5" t="s">
        <v>243</v>
      </c>
      <c r="J1971" s="5" t="s">
        <v>6</v>
      </c>
      <c r="K1971" s="5" t="s">
        <v>3</v>
      </c>
      <c r="L1971" s="5" t="s">
        <v>12988</v>
      </c>
      <c r="M1971" s="15" t="s">
        <v>244</v>
      </c>
      <c r="N1971" s="15" t="s">
        <v>22158</v>
      </c>
      <c r="O1971" s="15" t="s">
        <v>1943</v>
      </c>
      <c r="P1971" s="15" t="s">
        <v>4863</v>
      </c>
      <c r="Q1971" s="15" t="s">
        <v>22807</v>
      </c>
      <c r="R1971" s="15" t="s">
        <v>19495</v>
      </c>
      <c r="S1971" s="15">
        <v>26678230</v>
      </c>
      <c r="T1971" s="15">
        <v>26678230</v>
      </c>
      <c r="U1971" s="15" t="s">
        <v>14983</v>
      </c>
      <c r="V1971" s="15" t="s">
        <v>10946</v>
      </c>
      <c r="W1971" s="4"/>
      <c r="X1971" s="4" t="s">
        <v>41</v>
      </c>
      <c r="Y1971" s="4" t="s">
        <v>13424</v>
      </c>
      <c r="Z1971" s="4"/>
      <c r="AB1971" s="25"/>
      <c r="AC1971" s="25"/>
      <c r="AD1971" s="25"/>
    </row>
    <row r="1972" spans="1:30" x14ac:dyDescent="0.35">
      <c r="A1972" s="15" t="s">
        <v>4720</v>
      </c>
      <c r="B1972" s="15" t="s">
        <v>7863</v>
      </c>
      <c r="D1972" s="15" t="s">
        <v>2728</v>
      </c>
      <c r="E1972" s="15" t="s">
        <v>10931</v>
      </c>
      <c r="F1972" s="15" t="s">
        <v>10932</v>
      </c>
      <c r="G1972" s="5" t="s">
        <v>242</v>
      </c>
      <c r="H1972" s="5" t="s">
        <v>6</v>
      </c>
      <c r="I1972" s="5" t="s">
        <v>243</v>
      </c>
      <c r="J1972" s="5" t="s">
        <v>6</v>
      </c>
      <c r="K1972" s="5" t="s">
        <v>2</v>
      </c>
      <c r="L1972" s="5" t="s">
        <v>12987</v>
      </c>
      <c r="M1972" s="15" t="s">
        <v>244</v>
      </c>
      <c r="N1972" s="15" t="s">
        <v>22158</v>
      </c>
      <c r="O1972" s="15" t="s">
        <v>1976</v>
      </c>
      <c r="P1972" s="15" t="s">
        <v>10932</v>
      </c>
      <c r="Q1972" s="15" t="s">
        <v>22807</v>
      </c>
      <c r="R1972" s="15" t="s">
        <v>21451</v>
      </c>
      <c r="S1972" s="15">
        <v>26887343</v>
      </c>
      <c r="T1972" s="15">
        <v>26887343</v>
      </c>
      <c r="U1972" s="15" t="s">
        <v>14984</v>
      </c>
      <c r="V1972" s="15" t="s">
        <v>1294</v>
      </c>
      <c r="W1972" s="4"/>
      <c r="X1972" s="4" t="s">
        <v>41</v>
      </c>
      <c r="Y1972" s="4" t="s">
        <v>7621</v>
      </c>
      <c r="Z1972" s="4"/>
      <c r="AB1972" s="25"/>
      <c r="AC1972" s="25"/>
      <c r="AD1972" s="25"/>
    </row>
    <row r="1973" spans="1:30" x14ac:dyDescent="0.35">
      <c r="A1973" s="15" t="s">
        <v>4523</v>
      </c>
      <c r="B1973" s="15" t="s">
        <v>3738</v>
      </c>
      <c r="D1973" s="15" t="s">
        <v>2986</v>
      </c>
      <c r="E1973" s="15" t="s">
        <v>4865</v>
      </c>
      <c r="F1973" s="15" t="s">
        <v>14412</v>
      </c>
      <c r="G1973" s="5" t="s">
        <v>242</v>
      </c>
      <c r="H1973" s="5" t="s">
        <v>6</v>
      </c>
      <c r="I1973" s="5" t="s">
        <v>243</v>
      </c>
      <c r="J1973" s="5" t="s">
        <v>6</v>
      </c>
      <c r="K1973" s="5" t="s">
        <v>5</v>
      </c>
      <c r="L1973" s="5" t="s">
        <v>12990</v>
      </c>
      <c r="M1973" s="15" t="s">
        <v>244</v>
      </c>
      <c r="N1973" s="15" t="s">
        <v>22158</v>
      </c>
      <c r="O1973" s="15" t="s">
        <v>4073</v>
      </c>
      <c r="P1973" s="15" t="s">
        <v>14412</v>
      </c>
      <c r="Q1973" s="15" t="s">
        <v>22807</v>
      </c>
      <c r="R1973" s="15" t="s">
        <v>22165</v>
      </c>
      <c r="S1973" s="15">
        <v>22006780</v>
      </c>
      <c r="T1973" s="15"/>
      <c r="U1973" s="15" t="s">
        <v>22166</v>
      </c>
      <c r="V1973" s="15" t="s">
        <v>21452</v>
      </c>
      <c r="W1973" s="4"/>
      <c r="X1973" s="4" t="s">
        <v>41</v>
      </c>
      <c r="Y1973" s="4" t="s">
        <v>2365</v>
      </c>
      <c r="Z1973" s="4"/>
      <c r="AB1973" s="25"/>
      <c r="AC1973" s="25"/>
      <c r="AD1973" s="25"/>
    </row>
    <row r="1974" spans="1:30" x14ac:dyDescent="0.35">
      <c r="A1974" s="15" t="s">
        <v>10751</v>
      </c>
      <c r="B1974" s="15" t="s">
        <v>8501</v>
      </c>
      <c r="D1974" s="15" t="s">
        <v>2989</v>
      </c>
      <c r="E1974" s="15" t="s">
        <v>4866</v>
      </c>
      <c r="F1974" s="15" t="s">
        <v>2161</v>
      </c>
      <c r="G1974" s="5" t="s">
        <v>242</v>
      </c>
      <c r="H1974" s="5" t="s">
        <v>7</v>
      </c>
      <c r="I1974" s="5" t="s">
        <v>243</v>
      </c>
      <c r="J1974" s="5" t="s">
        <v>6</v>
      </c>
      <c r="K1974" s="5" t="s">
        <v>4</v>
      </c>
      <c r="L1974" s="5" t="s">
        <v>12989</v>
      </c>
      <c r="M1974" s="15" t="s">
        <v>244</v>
      </c>
      <c r="N1974" s="15" t="s">
        <v>22158</v>
      </c>
      <c r="O1974" s="15" t="s">
        <v>4846</v>
      </c>
      <c r="P1974" s="15" t="s">
        <v>2161</v>
      </c>
      <c r="Q1974" s="15" t="s">
        <v>22807</v>
      </c>
      <c r="R1974" s="15" t="s">
        <v>4860</v>
      </c>
      <c r="S1974" s="15">
        <v>26970114</v>
      </c>
      <c r="T1974" s="15">
        <v>26970114</v>
      </c>
      <c r="U1974" s="15" t="s">
        <v>23641</v>
      </c>
      <c r="V1974" s="15" t="s">
        <v>18823</v>
      </c>
      <c r="W1974" s="4"/>
      <c r="X1974" s="4" t="s">
        <v>41</v>
      </c>
      <c r="Y1974" s="4" t="s">
        <v>4867</v>
      </c>
      <c r="Z1974" s="4"/>
      <c r="AB1974" s="25"/>
      <c r="AC1974" s="25"/>
      <c r="AD1974" s="25"/>
    </row>
    <row r="1975" spans="1:30" x14ac:dyDescent="0.35">
      <c r="A1975" s="15" t="s">
        <v>4595</v>
      </c>
      <c r="B1975" s="15" t="s">
        <v>7540</v>
      </c>
      <c r="D1975" s="15" t="s">
        <v>2773</v>
      </c>
      <c r="E1975" s="15" t="s">
        <v>4868</v>
      </c>
      <c r="F1975" s="15" t="s">
        <v>14413</v>
      </c>
      <c r="G1975" s="5" t="s">
        <v>242</v>
      </c>
      <c r="H1975" s="5" t="s">
        <v>7</v>
      </c>
      <c r="I1975" s="5" t="s">
        <v>243</v>
      </c>
      <c r="J1975" s="5" t="s">
        <v>6</v>
      </c>
      <c r="K1975" s="5" t="s">
        <v>3</v>
      </c>
      <c r="L1975" s="5" t="s">
        <v>12988</v>
      </c>
      <c r="M1975" s="15" t="s">
        <v>244</v>
      </c>
      <c r="N1975" s="15" t="s">
        <v>22158</v>
      </c>
      <c r="O1975" s="15" t="s">
        <v>1943</v>
      </c>
      <c r="P1975" s="15" t="s">
        <v>4869</v>
      </c>
      <c r="Q1975" s="15" t="s">
        <v>22807</v>
      </c>
      <c r="R1975" s="15" t="s">
        <v>22167</v>
      </c>
      <c r="S1975" s="15">
        <v>26670254</v>
      </c>
      <c r="T1975" s="15">
        <v>26670254</v>
      </c>
      <c r="U1975" s="15" t="s">
        <v>14986</v>
      </c>
      <c r="V1975" s="15" t="s">
        <v>18824</v>
      </c>
      <c r="W1975" s="4"/>
      <c r="X1975" s="4" t="s">
        <v>41</v>
      </c>
      <c r="Y1975" s="4" t="s">
        <v>1890</v>
      </c>
      <c r="Z1975" s="4"/>
      <c r="AB1975" s="25"/>
      <c r="AC1975" s="25"/>
      <c r="AD1975" s="25"/>
    </row>
    <row r="1976" spans="1:30" x14ac:dyDescent="0.35">
      <c r="A1976" s="15" t="s">
        <v>8367</v>
      </c>
      <c r="B1976" s="15" t="s">
        <v>8369</v>
      </c>
      <c r="D1976" s="15" t="s">
        <v>4870</v>
      </c>
      <c r="E1976" s="15" t="s">
        <v>4871</v>
      </c>
      <c r="F1976" s="15" t="s">
        <v>4073</v>
      </c>
      <c r="G1976" s="5" t="s">
        <v>242</v>
      </c>
      <c r="H1976" s="5" t="s">
        <v>6</v>
      </c>
      <c r="I1976" s="5" t="s">
        <v>243</v>
      </c>
      <c r="J1976" s="5" t="s">
        <v>6</v>
      </c>
      <c r="K1976" s="5" t="s">
        <v>5</v>
      </c>
      <c r="L1976" s="5" t="s">
        <v>12990</v>
      </c>
      <c r="M1976" s="15" t="s">
        <v>244</v>
      </c>
      <c r="N1976" s="15" t="s">
        <v>22158</v>
      </c>
      <c r="O1976" s="15" t="s">
        <v>4073</v>
      </c>
      <c r="P1976" s="15" t="s">
        <v>4073</v>
      </c>
      <c r="Q1976" s="15" t="s">
        <v>22807</v>
      </c>
      <c r="R1976" s="15" t="s">
        <v>14763</v>
      </c>
      <c r="S1976" s="15">
        <v>26511232</v>
      </c>
      <c r="T1976" s="15">
        <v>26511232</v>
      </c>
      <c r="U1976" s="15" t="s">
        <v>14987</v>
      </c>
      <c r="V1976" s="15" t="s">
        <v>3041</v>
      </c>
      <c r="W1976" s="4"/>
      <c r="X1976" s="4" t="s">
        <v>41</v>
      </c>
      <c r="Y1976" s="4" t="s">
        <v>1318</v>
      </c>
      <c r="Z1976" s="4" t="s">
        <v>41</v>
      </c>
      <c r="AA1976" s="4" t="s">
        <v>683</v>
      </c>
      <c r="AB1976" s="25"/>
      <c r="AC1976" s="25"/>
      <c r="AD1976" s="25"/>
    </row>
    <row r="1977" spans="1:30" x14ac:dyDescent="0.35">
      <c r="A1977" s="15" t="s">
        <v>4713</v>
      </c>
      <c r="B1977" s="15" t="s">
        <v>7862</v>
      </c>
      <c r="D1977" s="15" t="s">
        <v>2808</v>
      </c>
      <c r="E1977" s="15" t="s">
        <v>4872</v>
      </c>
      <c r="F1977" s="15" t="s">
        <v>14414</v>
      </c>
      <c r="G1977" s="5" t="s">
        <v>242</v>
      </c>
      <c r="H1977" s="5" t="s">
        <v>8</v>
      </c>
      <c r="I1977" s="5" t="s">
        <v>243</v>
      </c>
      <c r="J1977" s="5" t="s">
        <v>4</v>
      </c>
      <c r="K1977" s="5" t="s">
        <v>3</v>
      </c>
      <c r="L1977" s="5" t="s">
        <v>12975</v>
      </c>
      <c r="M1977" s="15" t="s">
        <v>244</v>
      </c>
      <c r="N1977" s="15" t="s">
        <v>242</v>
      </c>
      <c r="O1977" s="15" t="s">
        <v>4848</v>
      </c>
      <c r="P1977" s="15" t="s">
        <v>4873</v>
      </c>
      <c r="Q1977" s="15" t="s">
        <v>22807</v>
      </c>
      <c r="R1977" s="15" t="s">
        <v>21462</v>
      </c>
      <c r="S1977" s="15">
        <v>26518145</v>
      </c>
      <c r="T1977" s="15"/>
      <c r="U1977" s="15" t="s">
        <v>19493</v>
      </c>
      <c r="V1977" s="15" t="s">
        <v>4874</v>
      </c>
      <c r="W1977" s="4"/>
      <c r="X1977" s="4" t="s">
        <v>41</v>
      </c>
      <c r="Y1977" s="4" t="s">
        <v>3284</v>
      </c>
      <c r="Z1977" s="4"/>
      <c r="AB1977" s="25"/>
      <c r="AC1977" s="25"/>
      <c r="AD1977" s="25"/>
    </row>
    <row r="1978" spans="1:30" x14ac:dyDescent="0.35">
      <c r="A1978" s="15" t="s">
        <v>10757</v>
      </c>
      <c r="B1978" s="15" t="s">
        <v>7168</v>
      </c>
      <c r="D1978" s="15" t="s">
        <v>7367</v>
      </c>
      <c r="E1978" s="15" t="s">
        <v>4875</v>
      </c>
      <c r="F1978" s="15" t="s">
        <v>2076</v>
      </c>
      <c r="G1978" s="5" t="s">
        <v>242</v>
      </c>
      <c r="H1978" s="5" t="s">
        <v>7</v>
      </c>
      <c r="I1978" s="5" t="s">
        <v>243</v>
      </c>
      <c r="J1978" s="5" t="s">
        <v>6</v>
      </c>
      <c r="K1978" s="5" t="s">
        <v>4</v>
      </c>
      <c r="L1978" s="5" t="s">
        <v>12989</v>
      </c>
      <c r="M1978" s="15" t="s">
        <v>244</v>
      </c>
      <c r="N1978" s="15" t="s">
        <v>22158</v>
      </c>
      <c r="O1978" s="15" t="s">
        <v>4846</v>
      </c>
      <c r="P1978" s="15" t="s">
        <v>10947</v>
      </c>
      <c r="Q1978" s="15" t="s">
        <v>22807</v>
      </c>
      <c r="R1978" s="15" t="s">
        <v>23642</v>
      </c>
      <c r="S1978" s="15">
        <v>26700491</v>
      </c>
      <c r="T1978" s="15">
        <v>26700491</v>
      </c>
      <c r="U1978" s="15" t="s">
        <v>19494</v>
      </c>
      <c r="V1978" s="15" t="s">
        <v>10948</v>
      </c>
      <c r="W1978" s="4"/>
      <c r="X1978" s="4" t="s">
        <v>41</v>
      </c>
      <c r="Y1978" s="4" t="s">
        <v>1308</v>
      </c>
      <c r="Z1978" s="4"/>
      <c r="AB1978" s="25" t="s">
        <v>21118</v>
      </c>
      <c r="AC1978" s="25"/>
      <c r="AD1978" s="25"/>
    </row>
    <row r="1979" spans="1:30" x14ac:dyDescent="0.35">
      <c r="A1979" s="15" t="s">
        <v>10758</v>
      </c>
      <c r="B1979" s="15" t="s">
        <v>8225</v>
      </c>
      <c r="D1979" s="15" t="s">
        <v>2911</v>
      </c>
      <c r="E1979" s="15" t="s">
        <v>4876</v>
      </c>
      <c r="F1979" s="15" t="s">
        <v>14415</v>
      </c>
      <c r="G1979" s="5" t="s">
        <v>242</v>
      </c>
      <c r="H1979" s="5" t="s">
        <v>7</v>
      </c>
      <c r="I1979" s="5" t="s">
        <v>243</v>
      </c>
      <c r="J1979" s="5" t="s">
        <v>6</v>
      </c>
      <c r="K1979" s="5" t="s">
        <v>4</v>
      </c>
      <c r="L1979" s="5" t="s">
        <v>12989</v>
      </c>
      <c r="M1979" s="15" t="s">
        <v>244</v>
      </c>
      <c r="N1979" s="15" t="s">
        <v>22158</v>
      </c>
      <c r="O1979" s="15" t="s">
        <v>4846</v>
      </c>
      <c r="P1979" s="15" t="s">
        <v>4846</v>
      </c>
      <c r="Q1979" s="15" t="s">
        <v>22807</v>
      </c>
      <c r="R1979" s="15" t="s">
        <v>22170</v>
      </c>
      <c r="S1979" s="15">
        <v>26970116</v>
      </c>
      <c r="T1979" s="15">
        <v>26970116</v>
      </c>
      <c r="U1979" s="15" t="s">
        <v>14988</v>
      </c>
      <c r="V1979" s="15" t="s">
        <v>4877</v>
      </c>
      <c r="W1979" s="4"/>
      <c r="X1979" s="4" t="s">
        <v>41</v>
      </c>
      <c r="Y1979" s="4" t="s">
        <v>1336</v>
      </c>
      <c r="Z1979" s="4" t="s">
        <v>41</v>
      </c>
      <c r="AA1979" s="4" t="s">
        <v>3456</v>
      </c>
      <c r="AB1979" s="25" t="s">
        <v>21118</v>
      </c>
      <c r="AC1979" s="25"/>
      <c r="AD1979" s="25"/>
    </row>
    <row r="1980" spans="1:30" x14ac:dyDescent="0.35">
      <c r="A1980" s="15" t="s">
        <v>4535</v>
      </c>
      <c r="B1980" s="15" t="s">
        <v>4269</v>
      </c>
      <c r="D1980" s="15" t="s">
        <v>2956</v>
      </c>
      <c r="E1980" s="15" t="s">
        <v>4878</v>
      </c>
      <c r="F1980" s="15" t="s">
        <v>1610</v>
      </c>
      <c r="G1980" s="5" t="s">
        <v>242</v>
      </c>
      <c r="H1980" s="5" t="s">
        <v>6</v>
      </c>
      <c r="I1980" s="5" t="s">
        <v>243</v>
      </c>
      <c r="J1980" s="5" t="s">
        <v>6</v>
      </c>
      <c r="K1980" s="5" t="s">
        <v>5</v>
      </c>
      <c r="L1980" s="5" t="s">
        <v>12990</v>
      </c>
      <c r="M1980" s="15" t="s">
        <v>244</v>
      </c>
      <c r="N1980" s="15" t="s">
        <v>22158</v>
      </c>
      <c r="O1980" s="15" t="s">
        <v>4073</v>
      </c>
      <c r="P1980" s="15" t="s">
        <v>1610</v>
      </c>
      <c r="Q1980" s="15" t="s">
        <v>22807</v>
      </c>
      <c r="R1980" s="15" t="s">
        <v>6989</v>
      </c>
      <c r="S1980" s="15">
        <v>26511000</v>
      </c>
      <c r="T1980" s="15">
        <v>26511000</v>
      </c>
      <c r="U1980" s="15" t="s">
        <v>14989</v>
      </c>
      <c r="V1980" s="15" t="s">
        <v>222</v>
      </c>
      <c r="W1980" s="4"/>
      <c r="X1980" s="4" t="s">
        <v>41</v>
      </c>
      <c r="Y1980" s="4" t="s">
        <v>4879</v>
      </c>
      <c r="Z1980" s="4"/>
      <c r="AB1980" s="25"/>
      <c r="AC1980" s="25"/>
      <c r="AD1980" s="25"/>
    </row>
    <row r="1981" spans="1:30" x14ac:dyDescent="0.35">
      <c r="A1981" s="15" t="s">
        <v>10760</v>
      </c>
      <c r="B1981" s="15" t="s">
        <v>761</v>
      </c>
      <c r="D1981" s="15" t="s">
        <v>2904</v>
      </c>
      <c r="E1981" s="15" t="s">
        <v>10895</v>
      </c>
      <c r="F1981" s="15" t="s">
        <v>1976</v>
      </c>
      <c r="G1981" s="5" t="s">
        <v>242</v>
      </c>
      <c r="H1981" s="5" t="s">
        <v>6</v>
      </c>
      <c r="I1981" s="5" t="s">
        <v>243</v>
      </c>
      <c r="J1981" s="5" t="s">
        <v>6</v>
      </c>
      <c r="K1981" s="5" t="s">
        <v>2</v>
      </c>
      <c r="L1981" s="5" t="s">
        <v>12987</v>
      </c>
      <c r="M1981" s="15" t="s">
        <v>244</v>
      </c>
      <c r="N1981" s="15" t="s">
        <v>22158</v>
      </c>
      <c r="O1981" s="15" t="s">
        <v>1976</v>
      </c>
      <c r="P1981" s="15" t="s">
        <v>1976</v>
      </c>
      <c r="Q1981" s="15" t="s">
        <v>22807</v>
      </c>
      <c r="R1981" s="15" t="s">
        <v>7058</v>
      </c>
      <c r="S1981" s="15">
        <v>26888243</v>
      </c>
      <c r="T1981" s="15">
        <v>26888243</v>
      </c>
      <c r="U1981" s="15" t="s">
        <v>14990</v>
      </c>
      <c r="V1981" s="15" t="s">
        <v>18825</v>
      </c>
      <c r="W1981" s="4"/>
      <c r="X1981" s="4"/>
      <c r="Y1981" s="4"/>
      <c r="Z1981" s="4" t="s">
        <v>41</v>
      </c>
      <c r="AA1981" s="4" t="s">
        <v>1172</v>
      </c>
      <c r="AB1981" s="25" t="s">
        <v>21118</v>
      </c>
      <c r="AC1981" s="25"/>
      <c r="AD1981" s="25"/>
    </row>
    <row r="1982" spans="1:30" x14ac:dyDescent="0.35">
      <c r="A1982" s="15" t="s">
        <v>4493</v>
      </c>
      <c r="B1982" s="15" t="s">
        <v>3676</v>
      </c>
      <c r="D1982" s="15" t="s">
        <v>3447</v>
      </c>
      <c r="E1982" s="15" t="s">
        <v>4880</v>
      </c>
      <c r="F1982" s="15" t="s">
        <v>4881</v>
      </c>
      <c r="G1982" s="5" t="s">
        <v>242</v>
      </c>
      <c r="H1982" s="5" t="s">
        <v>6</v>
      </c>
      <c r="I1982" s="5" t="s">
        <v>243</v>
      </c>
      <c r="J1982" s="5" t="s">
        <v>6</v>
      </c>
      <c r="K1982" s="5" t="s">
        <v>5</v>
      </c>
      <c r="L1982" s="5" t="s">
        <v>12990</v>
      </c>
      <c r="M1982" s="15" t="s">
        <v>244</v>
      </c>
      <c r="N1982" s="15" t="s">
        <v>22158</v>
      </c>
      <c r="O1982" s="15" t="s">
        <v>4073</v>
      </c>
      <c r="P1982" s="15" t="s">
        <v>4881</v>
      </c>
      <c r="Q1982" s="15" t="s">
        <v>22807</v>
      </c>
      <c r="R1982" s="15" t="s">
        <v>20160</v>
      </c>
      <c r="S1982" s="15">
        <v>26511001</v>
      </c>
      <c r="T1982" s="15"/>
      <c r="U1982" s="15" t="s">
        <v>14991</v>
      </c>
      <c r="V1982" s="15" t="s">
        <v>10888</v>
      </c>
      <c r="W1982" s="4"/>
      <c r="X1982" s="4" t="s">
        <v>41</v>
      </c>
      <c r="Y1982" s="4" t="s">
        <v>4882</v>
      </c>
      <c r="Z1982" s="4"/>
      <c r="AB1982" s="25"/>
      <c r="AC1982" s="25"/>
      <c r="AD1982" s="25"/>
    </row>
    <row r="1983" spans="1:30" x14ac:dyDescent="0.35">
      <c r="A1983" s="15" t="s">
        <v>8370</v>
      </c>
      <c r="B1983" s="15" t="s">
        <v>4722</v>
      </c>
      <c r="D1983" s="15" t="s">
        <v>2326</v>
      </c>
      <c r="E1983" s="15" t="s">
        <v>4883</v>
      </c>
      <c r="F1983" s="15" t="s">
        <v>4884</v>
      </c>
      <c r="G1983" s="5" t="s">
        <v>242</v>
      </c>
      <c r="H1983" s="5" t="s">
        <v>6</v>
      </c>
      <c r="I1983" s="5" t="s">
        <v>243</v>
      </c>
      <c r="J1983" s="5" t="s">
        <v>6</v>
      </c>
      <c r="K1983" s="5" t="s">
        <v>2</v>
      </c>
      <c r="L1983" s="5" t="s">
        <v>12987</v>
      </c>
      <c r="M1983" s="15" t="s">
        <v>244</v>
      </c>
      <c r="N1983" s="15" t="s">
        <v>22158</v>
      </c>
      <c r="O1983" s="15" t="s">
        <v>1976</v>
      </c>
      <c r="P1983" s="15" t="s">
        <v>4884</v>
      </c>
      <c r="Q1983" s="15" t="s">
        <v>22807</v>
      </c>
      <c r="R1983" s="15" t="s">
        <v>15563</v>
      </c>
      <c r="S1983" s="15">
        <v>26886050</v>
      </c>
      <c r="T1983" s="15">
        <v>26886050</v>
      </c>
      <c r="U1983" s="15" t="s">
        <v>14992</v>
      </c>
      <c r="V1983" s="15" t="s">
        <v>4885</v>
      </c>
      <c r="W1983" s="4"/>
      <c r="X1983" s="4" t="s">
        <v>41</v>
      </c>
      <c r="Y1983" s="4" t="s">
        <v>13425</v>
      </c>
      <c r="Z1983" s="4"/>
      <c r="AB1983" s="25"/>
      <c r="AC1983" s="25"/>
      <c r="AD1983" s="25"/>
    </row>
    <row r="1984" spans="1:30" x14ac:dyDescent="0.35">
      <c r="A1984" s="15" t="s">
        <v>4519</v>
      </c>
      <c r="B1984" s="15" t="s">
        <v>561</v>
      </c>
      <c r="D1984" s="15" t="s">
        <v>8214</v>
      </c>
      <c r="E1984" s="15" t="s">
        <v>10942</v>
      </c>
      <c r="F1984" s="15" t="s">
        <v>14416</v>
      </c>
      <c r="G1984" s="5" t="s">
        <v>242</v>
      </c>
      <c r="H1984" s="5" t="s">
        <v>7</v>
      </c>
      <c r="I1984" s="5" t="s">
        <v>243</v>
      </c>
      <c r="J1984" s="5" t="s">
        <v>6</v>
      </c>
      <c r="K1984" s="5" t="s">
        <v>4</v>
      </c>
      <c r="L1984" s="5" t="s">
        <v>12989</v>
      </c>
      <c r="M1984" s="15" t="s">
        <v>244</v>
      </c>
      <c r="N1984" s="15" t="s">
        <v>22158</v>
      </c>
      <c r="O1984" s="15" t="s">
        <v>4846</v>
      </c>
      <c r="P1984" s="15" t="s">
        <v>14416</v>
      </c>
      <c r="Q1984" s="15" t="s">
        <v>22807</v>
      </c>
      <c r="R1984" s="15" t="s">
        <v>21453</v>
      </c>
      <c r="S1984" s="15">
        <v>26971168</v>
      </c>
      <c r="T1984" s="15">
        <v>26970233</v>
      </c>
      <c r="U1984" s="15" t="s">
        <v>14993</v>
      </c>
      <c r="V1984" s="15" t="s">
        <v>10944</v>
      </c>
      <c r="W1984" s="4"/>
      <c r="X1984" s="4" t="s">
        <v>41</v>
      </c>
      <c r="Y1984" s="4" t="s">
        <v>18443</v>
      </c>
      <c r="Z1984" s="4"/>
      <c r="AB1984" s="25"/>
      <c r="AC1984" s="25"/>
      <c r="AD1984" s="25"/>
    </row>
    <row r="1985" spans="1:30" x14ac:dyDescent="0.35">
      <c r="A1985" s="15" t="s">
        <v>4554</v>
      </c>
      <c r="B1985" s="15" t="s">
        <v>1837</v>
      </c>
      <c r="D1985" s="15" t="s">
        <v>7177</v>
      </c>
      <c r="E1985" s="15" t="s">
        <v>4886</v>
      </c>
      <c r="F1985" s="15" t="s">
        <v>4887</v>
      </c>
      <c r="G1985" s="5" t="s">
        <v>242</v>
      </c>
      <c r="H1985" s="5" t="s">
        <v>6</v>
      </c>
      <c r="I1985" s="5" t="s">
        <v>243</v>
      </c>
      <c r="J1985" s="5" t="s">
        <v>6</v>
      </c>
      <c r="K1985" s="5" t="s">
        <v>5</v>
      </c>
      <c r="L1985" s="5" t="s">
        <v>12990</v>
      </c>
      <c r="M1985" s="15" t="s">
        <v>244</v>
      </c>
      <c r="N1985" s="15" t="s">
        <v>22158</v>
      </c>
      <c r="O1985" s="15" t="s">
        <v>4073</v>
      </c>
      <c r="P1985" s="15" t="s">
        <v>4887</v>
      </c>
      <c r="Q1985" s="15" t="s">
        <v>22807</v>
      </c>
      <c r="R1985" s="15" t="s">
        <v>18826</v>
      </c>
      <c r="S1985" s="15">
        <v>26511898</v>
      </c>
      <c r="T1985" s="15">
        <v>26511898</v>
      </c>
      <c r="U1985" s="15" t="s">
        <v>14994</v>
      </c>
      <c r="V1985" s="15" t="s">
        <v>4888</v>
      </c>
      <c r="W1985" s="4"/>
      <c r="X1985" s="4" t="s">
        <v>41</v>
      </c>
      <c r="Y1985" s="4" t="s">
        <v>4889</v>
      </c>
      <c r="Z1985" s="4"/>
      <c r="AB1985" s="25"/>
      <c r="AC1985" s="25"/>
      <c r="AD1985" s="25"/>
    </row>
    <row r="1986" spans="1:30" x14ac:dyDescent="0.35">
      <c r="A1986" s="15" t="s">
        <v>4717</v>
      </c>
      <c r="B1986" s="15" t="s">
        <v>7587</v>
      </c>
      <c r="D1986" s="15" t="s">
        <v>7890</v>
      </c>
      <c r="E1986" s="15" t="s">
        <v>4890</v>
      </c>
      <c r="F1986" s="15" t="s">
        <v>4891</v>
      </c>
      <c r="G1986" s="5" t="s">
        <v>242</v>
      </c>
      <c r="H1986" s="5" t="s">
        <v>7</v>
      </c>
      <c r="I1986" s="5" t="s">
        <v>243</v>
      </c>
      <c r="J1986" s="5" t="s">
        <v>6</v>
      </c>
      <c r="K1986" s="5" t="s">
        <v>4</v>
      </c>
      <c r="L1986" s="5" t="s">
        <v>12989</v>
      </c>
      <c r="M1986" s="15" t="s">
        <v>244</v>
      </c>
      <c r="N1986" s="15" t="s">
        <v>22158</v>
      </c>
      <c r="O1986" s="15" t="s">
        <v>4846</v>
      </c>
      <c r="P1986" s="15" t="s">
        <v>14417</v>
      </c>
      <c r="Q1986" s="15" t="s">
        <v>22807</v>
      </c>
      <c r="R1986" s="15" t="s">
        <v>17888</v>
      </c>
      <c r="S1986" s="15">
        <v>26721112</v>
      </c>
      <c r="T1986" s="15">
        <v>26721112</v>
      </c>
      <c r="U1986" s="15" t="s">
        <v>14995</v>
      </c>
      <c r="V1986" s="15" t="s">
        <v>10887</v>
      </c>
      <c r="W1986" s="4"/>
      <c r="X1986" s="4" t="s">
        <v>41</v>
      </c>
      <c r="Y1986" s="4" t="s">
        <v>4892</v>
      </c>
      <c r="Z1986" s="4"/>
      <c r="AB1986" s="25"/>
      <c r="AC1986" s="25"/>
      <c r="AD1986" s="25"/>
    </row>
    <row r="1987" spans="1:30" x14ac:dyDescent="0.35">
      <c r="A1987" s="15" t="s">
        <v>8372</v>
      </c>
      <c r="B1987" s="15" t="s">
        <v>495</v>
      </c>
      <c r="D1987" s="15" t="s">
        <v>2267</v>
      </c>
      <c r="E1987" s="15" t="s">
        <v>4893</v>
      </c>
      <c r="F1987" s="15" t="s">
        <v>312</v>
      </c>
      <c r="G1987" s="5" t="s">
        <v>21791</v>
      </c>
      <c r="H1987" s="5" t="s">
        <v>5</v>
      </c>
      <c r="I1987" s="5" t="s">
        <v>44</v>
      </c>
      <c r="J1987" s="5" t="s">
        <v>18</v>
      </c>
      <c r="K1987" s="5" t="s">
        <v>10</v>
      </c>
      <c r="L1987" s="5" t="s">
        <v>12855</v>
      </c>
      <c r="M1987" s="15" t="s">
        <v>91</v>
      </c>
      <c r="N1987" s="15" t="s">
        <v>206</v>
      </c>
      <c r="O1987" s="15" t="s">
        <v>4894</v>
      </c>
      <c r="P1987" s="15" t="s">
        <v>4894</v>
      </c>
      <c r="Q1987" s="15" t="s">
        <v>22807</v>
      </c>
      <c r="R1987" s="15" t="s">
        <v>18834</v>
      </c>
      <c r="S1987" s="15">
        <v>24700209</v>
      </c>
      <c r="T1987" s="15">
        <v>24700209</v>
      </c>
      <c r="U1987" s="15" t="s">
        <v>16547</v>
      </c>
      <c r="V1987" s="15" t="s">
        <v>11903</v>
      </c>
      <c r="W1987" s="4"/>
      <c r="X1987" s="4" t="s">
        <v>41</v>
      </c>
      <c r="Y1987" s="4" t="s">
        <v>3273</v>
      </c>
      <c r="Z1987" s="4"/>
      <c r="AB1987" s="25"/>
      <c r="AC1987" s="25"/>
      <c r="AD1987" s="25"/>
    </row>
    <row r="1988" spans="1:30" x14ac:dyDescent="0.35">
      <c r="A1988" s="15" t="s">
        <v>10768</v>
      </c>
      <c r="B1988" s="15" t="s">
        <v>1617</v>
      </c>
      <c r="D1988" s="15" t="s">
        <v>7439</v>
      </c>
      <c r="E1988" s="15" t="s">
        <v>4895</v>
      </c>
      <c r="F1988" s="15" t="s">
        <v>3308</v>
      </c>
      <c r="G1988" s="5" t="s">
        <v>21791</v>
      </c>
      <c r="H1988" s="5" t="s">
        <v>2</v>
      </c>
      <c r="I1988" s="5" t="s">
        <v>44</v>
      </c>
      <c r="J1988" s="5" t="s">
        <v>18</v>
      </c>
      <c r="K1988" s="5" t="s">
        <v>8</v>
      </c>
      <c r="L1988" s="5" t="s">
        <v>12854</v>
      </c>
      <c r="M1988" s="15" t="s">
        <v>91</v>
      </c>
      <c r="N1988" s="15" t="s">
        <v>206</v>
      </c>
      <c r="O1988" s="15" t="s">
        <v>22172</v>
      </c>
      <c r="P1988" s="15" t="s">
        <v>165</v>
      </c>
      <c r="Q1988" s="15" t="s">
        <v>22807</v>
      </c>
      <c r="R1988" s="15" t="s">
        <v>19497</v>
      </c>
      <c r="S1988" s="15">
        <v>24708523</v>
      </c>
      <c r="T1988" s="15">
        <v>24708523</v>
      </c>
      <c r="U1988" s="15" t="s">
        <v>16548</v>
      </c>
      <c r="V1988" s="15" t="s">
        <v>11907</v>
      </c>
      <c r="W1988" s="4"/>
      <c r="X1988" s="4" t="s">
        <v>41</v>
      </c>
      <c r="Y1988" s="4" t="s">
        <v>2806</v>
      </c>
      <c r="Z1988" s="4"/>
      <c r="AB1988" s="25"/>
      <c r="AC1988" s="25"/>
      <c r="AD1988" s="25"/>
    </row>
    <row r="1989" spans="1:30" x14ac:dyDescent="0.35">
      <c r="A1989" s="15" t="s">
        <v>10769</v>
      </c>
      <c r="B1989" s="15" t="s">
        <v>8335</v>
      </c>
      <c r="D1989" s="15" t="s">
        <v>3863</v>
      </c>
      <c r="E1989" s="15" t="s">
        <v>4896</v>
      </c>
      <c r="F1989" s="15" t="s">
        <v>3492</v>
      </c>
      <c r="G1989" s="5" t="s">
        <v>21791</v>
      </c>
      <c r="H1989" s="5" t="s">
        <v>5</v>
      </c>
      <c r="I1989" s="5" t="s">
        <v>44</v>
      </c>
      <c r="J1989" s="5" t="s">
        <v>18</v>
      </c>
      <c r="K1989" s="5" t="s">
        <v>2</v>
      </c>
      <c r="L1989" s="5" t="s">
        <v>12848</v>
      </c>
      <c r="M1989" s="15" t="s">
        <v>91</v>
      </c>
      <c r="N1989" s="15" t="s">
        <v>206</v>
      </c>
      <c r="O1989" s="15" t="s">
        <v>206</v>
      </c>
      <c r="P1989" s="15" t="s">
        <v>3492</v>
      </c>
      <c r="Q1989" s="15" t="s">
        <v>22807</v>
      </c>
      <c r="R1989" s="15" t="s">
        <v>20161</v>
      </c>
      <c r="S1989" s="15">
        <v>24701221</v>
      </c>
      <c r="T1989" s="15">
        <v>24701221</v>
      </c>
      <c r="U1989" s="15" t="s">
        <v>17739</v>
      </c>
      <c r="V1989" s="15" t="s">
        <v>11916</v>
      </c>
      <c r="W1989" s="4"/>
      <c r="X1989" s="4" t="s">
        <v>41</v>
      </c>
      <c r="Y1989" s="4" t="s">
        <v>3647</v>
      </c>
      <c r="Z1989" s="4"/>
      <c r="AB1989" s="25" t="s">
        <v>21118</v>
      </c>
      <c r="AC1989" s="25"/>
      <c r="AD1989" s="25"/>
    </row>
    <row r="1990" spans="1:30" x14ac:dyDescent="0.35">
      <c r="A1990" s="15" t="s">
        <v>4627</v>
      </c>
      <c r="B1990" s="15" t="s">
        <v>7541</v>
      </c>
      <c r="D1990" s="15" t="s">
        <v>3954</v>
      </c>
      <c r="E1990" s="15" t="s">
        <v>4897</v>
      </c>
      <c r="F1990" s="15" t="s">
        <v>4898</v>
      </c>
      <c r="G1990" s="5" t="s">
        <v>21791</v>
      </c>
      <c r="H1990" s="5" t="s">
        <v>2</v>
      </c>
      <c r="I1990" s="5" t="s">
        <v>44</v>
      </c>
      <c r="J1990" s="5" t="s">
        <v>18</v>
      </c>
      <c r="K1990" s="5" t="s">
        <v>8</v>
      </c>
      <c r="L1990" s="5" t="s">
        <v>12854</v>
      </c>
      <c r="M1990" s="15" t="s">
        <v>91</v>
      </c>
      <c r="N1990" s="15" t="s">
        <v>206</v>
      </c>
      <c r="O1990" s="15" t="s">
        <v>22172</v>
      </c>
      <c r="P1990" s="15" t="s">
        <v>1623</v>
      </c>
      <c r="Q1990" s="15" t="s">
        <v>22807</v>
      </c>
      <c r="R1990" s="15" t="s">
        <v>23643</v>
      </c>
      <c r="S1990" s="15">
        <v>44056313</v>
      </c>
      <c r="T1990" s="15"/>
      <c r="U1990" s="15" t="s">
        <v>17889</v>
      </c>
      <c r="V1990" s="15" t="s">
        <v>20162</v>
      </c>
      <c r="W1990" s="4"/>
      <c r="X1990" s="4" t="s">
        <v>41</v>
      </c>
      <c r="Y1990" s="4" t="s">
        <v>3997</v>
      </c>
      <c r="Z1990" s="4"/>
      <c r="AB1990" s="25"/>
      <c r="AC1990" s="25"/>
      <c r="AD1990" s="25"/>
    </row>
    <row r="1991" spans="1:30" x14ac:dyDescent="0.35">
      <c r="A1991" s="15" t="s">
        <v>4578</v>
      </c>
      <c r="B1991" s="15" t="s">
        <v>4577</v>
      </c>
      <c r="D1991" s="15" t="s">
        <v>7585</v>
      </c>
      <c r="E1991" s="15" t="s">
        <v>4899</v>
      </c>
      <c r="F1991" s="15" t="s">
        <v>518</v>
      </c>
      <c r="G1991" s="5" t="s">
        <v>21791</v>
      </c>
      <c r="H1991" s="5" t="s">
        <v>5</v>
      </c>
      <c r="I1991" s="5" t="s">
        <v>44</v>
      </c>
      <c r="J1991" s="5" t="s">
        <v>18</v>
      </c>
      <c r="K1991" s="5" t="s">
        <v>10</v>
      </c>
      <c r="L1991" s="5" t="s">
        <v>12855</v>
      </c>
      <c r="M1991" s="15" t="s">
        <v>91</v>
      </c>
      <c r="N1991" s="15" t="s">
        <v>206</v>
      </c>
      <c r="O1991" s="15" t="s">
        <v>4894</v>
      </c>
      <c r="P1991" s="15" t="s">
        <v>518</v>
      </c>
      <c r="Q1991" s="15" t="s">
        <v>22807</v>
      </c>
      <c r="R1991" s="15" t="s">
        <v>13426</v>
      </c>
      <c r="S1991" s="15">
        <v>72316819</v>
      </c>
      <c r="T1991" s="15">
        <v>72895798</v>
      </c>
      <c r="U1991" s="15" t="s">
        <v>21454</v>
      </c>
      <c r="V1991" s="15" t="s">
        <v>22174</v>
      </c>
      <c r="W1991" s="4"/>
      <c r="X1991" s="4" t="s">
        <v>41</v>
      </c>
      <c r="Y1991" s="4" t="s">
        <v>2993</v>
      </c>
      <c r="Z1991" s="4"/>
      <c r="AB1991" s="25"/>
      <c r="AC1991" s="25"/>
      <c r="AD1991" s="25"/>
    </row>
    <row r="1992" spans="1:30" x14ac:dyDescent="0.35">
      <c r="A1992" s="15" t="s">
        <v>8373</v>
      </c>
      <c r="B1992" s="15" t="s">
        <v>8374</v>
      </c>
      <c r="D1992" s="15" t="s">
        <v>3970</v>
      </c>
      <c r="E1992" s="15" t="s">
        <v>4900</v>
      </c>
      <c r="F1992" s="15" t="s">
        <v>1501</v>
      </c>
      <c r="G1992" s="5" t="s">
        <v>21791</v>
      </c>
      <c r="H1992" s="5" t="s">
        <v>5</v>
      </c>
      <c r="I1992" s="5" t="s">
        <v>44</v>
      </c>
      <c r="J1992" s="5" t="s">
        <v>18</v>
      </c>
      <c r="K1992" s="5" t="s">
        <v>10</v>
      </c>
      <c r="L1992" s="5" t="s">
        <v>12855</v>
      </c>
      <c r="M1992" s="15" t="s">
        <v>91</v>
      </c>
      <c r="N1992" s="15" t="s">
        <v>206</v>
      </c>
      <c r="O1992" s="15" t="s">
        <v>4894</v>
      </c>
      <c r="P1992" s="15" t="s">
        <v>1501</v>
      </c>
      <c r="Q1992" s="15" t="s">
        <v>22807</v>
      </c>
      <c r="R1992" s="15" t="s">
        <v>11918</v>
      </c>
      <c r="S1992" s="15">
        <v>72961657</v>
      </c>
      <c r="T1992" s="15"/>
      <c r="U1992" s="15" t="s">
        <v>17890</v>
      </c>
      <c r="V1992" s="15" t="s">
        <v>11919</v>
      </c>
      <c r="W1992" s="4"/>
      <c r="X1992" s="4" t="s">
        <v>41</v>
      </c>
      <c r="Y1992" s="4" t="s">
        <v>3399</v>
      </c>
      <c r="Z1992" s="4"/>
      <c r="AB1992" s="25" t="s">
        <v>21118</v>
      </c>
      <c r="AC1992" s="25"/>
      <c r="AD1992" s="25"/>
    </row>
    <row r="1993" spans="1:30" x14ac:dyDescent="0.35">
      <c r="A1993" s="15" t="s">
        <v>10773</v>
      </c>
      <c r="B1993" s="15" t="s">
        <v>1568</v>
      </c>
      <c r="D1993" s="15" t="s">
        <v>2757</v>
      </c>
      <c r="E1993" s="15" t="s">
        <v>4901</v>
      </c>
      <c r="F1993" s="15" t="s">
        <v>4902</v>
      </c>
      <c r="G1993" s="5" t="s">
        <v>21791</v>
      </c>
      <c r="H1993" s="5" t="s">
        <v>2</v>
      </c>
      <c r="I1993" s="5" t="s">
        <v>44</v>
      </c>
      <c r="J1993" s="5" t="s">
        <v>18</v>
      </c>
      <c r="K1993" s="5" t="s">
        <v>2</v>
      </c>
      <c r="L1993" s="5" t="s">
        <v>12848</v>
      </c>
      <c r="M1993" s="15" t="s">
        <v>91</v>
      </c>
      <c r="N1993" s="15" t="s">
        <v>206</v>
      </c>
      <c r="O1993" s="15" t="s">
        <v>206</v>
      </c>
      <c r="P1993" s="15" t="s">
        <v>4902</v>
      </c>
      <c r="Q1993" s="15" t="s">
        <v>22807</v>
      </c>
      <c r="R1993" s="15" t="s">
        <v>11947</v>
      </c>
      <c r="S1993" s="15">
        <v>24700179</v>
      </c>
      <c r="T1993" s="15">
        <v>24700179</v>
      </c>
      <c r="U1993" s="15" t="s">
        <v>17891</v>
      </c>
      <c r="V1993" s="15" t="s">
        <v>20163</v>
      </c>
      <c r="W1993" s="4"/>
      <c r="X1993" s="4" t="s">
        <v>41</v>
      </c>
      <c r="Y1993" s="4" t="s">
        <v>3957</v>
      </c>
      <c r="Z1993" s="4"/>
      <c r="AB1993" s="25" t="s">
        <v>21118</v>
      </c>
      <c r="AC1993" s="25"/>
      <c r="AD1993" s="25"/>
    </row>
    <row r="1994" spans="1:30" x14ac:dyDescent="0.35">
      <c r="A1994" s="15" t="s">
        <v>4593</v>
      </c>
      <c r="B1994" s="15" t="s">
        <v>2457</v>
      </c>
      <c r="D1994" s="15" t="s">
        <v>2744</v>
      </c>
      <c r="E1994" s="15" t="s">
        <v>4903</v>
      </c>
      <c r="F1994" s="15" t="s">
        <v>257</v>
      </c>
      <c r="G1994" s="5" t="s">
        <v>21791</v>
      </c>
      <c r="H1994" s="5" t="s">
        <v>2</v>
      </c>
      <c r="I1994" s="5" t="s">
        <v>44</v>
      </c>
      <c r="J1994" s="5" t="s">
        <v>18</v>
      </c>
      <c r="K1994" s="5" t="s">
        <v>8</v>
      </c>
      <c r="L1994" s="5" t="s">
        <v>12854</v>
      </c>
      <c r="M1994" s="15" t="s">
        <v>91</v>
      </c>
      <c r="N1994" s="15" t="s">
        <v>206</v>
      </c>
      <c r="O1994" s="15" t="s">
        <v>22172</v>
      </c>
      <c r="P1994" s="15" t="s">
        <v>257</v>
      </c>
      <c r="Q1994" s="15" t="s">
        <v>22807</v>
      </c>
      <c r="R1994" s="15" t="s">
        <v>23644</v>
      </c>
      <c r="S1994" s="15">
        <v>44056323</v>
      </c>
      <c r="T1994" s="15">
        <v>24700533</v>
      </c>
      <c r="U1994" s="15" t="s">
        <v>16549</v>
      </c>
      <c r="V1994" s="15" t="s">
        <v>3289</v>
      </c>
      <c r="W1994" s="4"/>
      <c r="X1994" s="4" t="s">
        <v>41</v>
      </c>
      <c r="Y1994" s="4" t="s">
        <v>4904</v>
      </c>
      <c r="Z1994" s="4"/>
      <c r="AB1994" s="25"/>
      <c r="AC1994" s="25"/>
      <c r="AD1994" s="25"/>
    </row>
    <row r="1995" spans="1:30" x14ac:dyDescent="0.35">
      <c r="A1995" s="15" t="s">
        <v>4583</v>
      </c>
      <c r="B1995" s="15" t="s">
        <v>833</v>
      </c>
      <c r="D1995" s="15" t="s">
        <v>4905</v>
      </c>
      <c r="E1995" s="15" t="s">
        <v>4906</v>
      </c>
      <c r="F1995" s="15" t="s">
        <v>4907</v>
      </c>
      <c r="G1995" s="5" t="s">
        <v>21791</v>
      </c>
      <c r="H1995" s="5" t="s">
        <v>5</v>
      </c>
      <c r="I1995" s="5" t="s">
        <v>44</v>
      </c>
      <c r="J1995" s="5" t="s">
        <v>18</v>
      </c>
      <c r="K1995" s="5" t="s">
        <v>10</v>
      </c>
      <c r="L1995" s="5" t="s">
        <v>12855</v>
      </c>
      <c r="M1995" s="15" t="s">
        <v>91</v>
      </c>
      <c r="N1995" s="15" t="s">
        <v>206</v>
      </c>
      <c r="O1995" s="15" t="s">
        <v>4894</v>
      </c>
      <c r="P1995" s="15" t="s">
        <v>4907</v>
      </c>
      <c r="Q1995" s="15" t="s">
        <v>22807</v>
      </c>
      <c r="R1995" s="15" t="s">
        <v>21634</v>
      </c>
      <c r="S1995" s="15">
        <v>24701217</v>
      </c>
      <c r="T1995" s="15">
        <v>83309850</v>
      </c>
      <c r="U1995" s="15" t="s">
        <v>16550</v>
      </c>
      <c r="V1995" s="15" t="s">
        <v>11995</v>
      </c>
      <c r="W1995" s="4"/>
      <c r="X1995" s="4" t="s">
        <v>41</v>
      </c>
      <c r="Y1995" s="4" t="s">
        <v>4908</v>
      </c>
      <c r="Z1995" s="4"/>
      <c r="AB1995" s="25"/>
      <c r="AC1995" s="25"/>
      <c r="AD1995" s="25"/>
    </row>
    <row r="1996" spans="1:30" x14ac:dyDescent="0.35">
      <c r="A1996" s="15" t="s">
        <v>4499</v>
      </c>
      <c r="B1996" s="15" t="s">
        <v>4498</v>
      </c>
      <c r="D1996" s="15" t="s">
        <v>4909</v>
      </c>
      <c r="E1996" s="15" t="s">
        <v>4910</v>
      </c>
      <c r="F1996" s="15" t="s">
        <v>4911</v>
      </c>
      <c r="G1996" s="5" t="s">
        <v>21791</v>
      </c>
      <c r="H1996" s="5" t="s">
        <v>3</v>
      </c>
      <c r="I1996" s="5" t="s">
        <v>44</v>
      </c>
      <c r="J1996" s="5" t="s">
        <v>18</v>
      </c>
      <c r="K1996" s="5" t="s">
        <v>10</v>
      </c>
      <c r="L1996" s="5" t="s">
        <v>12855</v>
      </c>
      <c r="M1996" s="15" t="s">
        <v>91</v>
      </c>
      <c r="N1996" s="15" t="s">
        <v>206</v>
      </c>
      <c r="O1996" s="15" t="s">
        <v>4894</v>
      </c>
      <c r="P1996" s="15" t="s">
        <v>4911</v>
      </c>
      <c r="Q1996" s="15" t="s">
        <v>22807</v>
      </c>
      <c r="R1996" s="15" t="s">
        <v>22176</v>
      </c>
      <c r="S1996" s="15">
        <v>85378881</v>
      </c>
      <c r="T1996" s="15"/>
      <c r="U1996" s="15" t="s">
        <v>17892</v>
      </c>
      <c r="V1996" s="15" t="s">
        <v>11934</v>
      </c>
      <c r="W1996" s="4"/>
      <c r="X1996" s="4" t="s">
        <v>41</v>
      </c>
      <c r="Y1996" s="4" t="s">
        <v>4912</v>
      </c>
      <c r="Z1996" s="4"/>
      <c r="AB1996" s="25" t="s">
        <v>21118</v>
      </c>
      <c r="AC1996" s="25"/>
      <c r="AD1996" s="25"/>
    </row>
    <row r="1997" spans="1:30" x14ac:dyDescent="0.35">
      <c r="A1997" s="15" t="s">
        <v>10777</v>
      </c>
      <c r="B1997" s="15" t="s">
        <v>4541</v>
      </c>
      <c r="D1997" s="15" t="s">
        <v>983</v>
      </c>
      <c r="E1997" s="15" t="s">
        <v>4913</v>
      </c>
      <c r="F1997" s="15" t="s">
        <v>4914</v>
      </c>
      <c r="G1997" s="5" t="s">
        <v>21791</v>
      </c>
      <c r="H1997" s="5" t="s">
        <v>2</v>
      </c>
      <c r="I1997" s="5" t="s">
        <v>44</v>
      </c>
      <c r="J1997" s="5" t="s">
        <v>18</v>
      </c>
      <c r="K1997" s="5" t="s">
        <v>2</v>
      </c>
      <c r="L1997" s="5" t="s">
        <v>12848</v>
      </c>
      <c r="M1997" s="15" t="s">
        <v>91</v>
      </c>
      <c r="N1997" s="15" t="s">
        <v>206</v>
      </c>
      <c r="O1997" s="15" t="s">
        <v>206</v>
      </c>
      <c r="P1997" s="15" t="s">
        <v>206</v>
      </c>
      <c r="Q1997" s="15" t="s">
        <v>22807</v>
      </c>
      <c r="R1997" s="15" t="s">
        <v>22456</v>
      </c>
      <c r="S1997" s="15">
        <v>24700113</v>
      </c>
      <c r="T1997" s="15">
        <v>24700113</v>
      </c>
      <c r="U1997" s="15" t="s">
        <v>16551</v>
      </c>
      <c r="V1997" s="15" t="s">
        <v>22175</v>
      </c>
      <c r="W1997" s="4"/>
      <c r="X1997" s="4" t="s">
        <v>41</v>
      </c>
      <c r="Y1997" s="4" t="s">
        <v>1341</v>
      </c>
      <c r="Z1997" s="4" t="s">
        <v>41</v>
      </c>
      <c r="AA1997" s="4" t="s">
        <v>450</v>
      </c>
      <c r="AB1997" s="25"/>
      <c r="AC1997" s="25"/>
      <c r="AD1997" s="25" t="s">
        <v>21118</v>
      </c>
    </row>
    <row r="1998" spans="1:30" x14ac:dyDescent="0.35">
      <c r="A1998" s="15" t="s">
        <v>10779</v>
      </c>
      <c r="B1998" s="15" t="s">
        <v>8358</v>
      </c>
      <c r="D1998" s="15" t="s">
        <v>4915</v>
      </c>
      <c r="E1998" s="15" t="s">
        <v>4916</v>
      </c>
      <c r="F1998" s="15" t="s">
        <v>4917</v>
      </c>
      <c r="G1998" s="5" t="s">
        <v>21791</v>
      </c>
      <c r="H1998" s="5" t="s">
        <v>2</v>
      </c>
      <c r="I1998" s="5" t="s">
        <v>44</v>
      </c>
      <c r="J1998" s="5" t="s">
        <v>18</v>
      </c>
      <c r="K1998" s="5" t="s">
        <v>8</v>
      </c>
      <c r="L1998" s="5" t="s">
        <v>12854</v>
      </c>
      <c r="M1998" s="15" t="s">
        <v>91</v>
      </c>
      <c r="N1998" s="15" t="s">
        <v>206</v>
      </c>
      <c r="O1998" s="15" t="s">
        <v>22172</v>
      </c>
      <c r="P1998" s="15" t="s">
        <v>4917</v>
      </c>
      <c r="Q1998" s="15" t="s">
        <v>22807</v>
      </c>
      <c r="R1998" s="15" t="s">
        <v>21455</v>
      </c>
      <c r="S1998" s="15">
        <v>24702320</v>
      </c>
      <c r="T1998" s="15"/>
      <c r="U1998" s="15" t="s">
        <v>21456</v>
      </c>
      <c r="V1998" s="15" t="s">
        <v>20164</v>
      </c>
      <c r="W1998" s="4"/>
      <c r="X1998" s="4" t="s">
        <v>41</v>
      </c>
      <c r="Y1998" s="4" t="s">
        <v>4918</v>
      </c>
      <c r="Z1998" s="4"/>
      <c r="AB1998" s="25"/>
      <c r="AC1998" s="25"/>
      <c r="AD1998" s="25"/>
    </row>
    <row r="1999" spans="1:30" x14ac:dyDescent="0.35">
      <c r="A1999" s="15" t="s">
        <v>4634</v>
      </c>
      <c r="B1999" s="15" t="s">
        <v>7365</v>
      </c>
      <c r="D1999" s="15" t="s">
        <v>4919</v>
      </c>
      <c r="E1999" s="15" t="s">
        <v>4920</v>
      </c>
      <c r="F1999" s="15" t="s">
        <v>17321</v>
      </c>
      <c r="G1999" s="5" t="s">
        <v>21791</v>
      </c>
      <c r="H1999" s="5" t="s">
        <v>2</v>
      </c>
      <c r="I1999" s="5" t="s">
        <v>44</v>
      </c>
      <c r="J1999" s="5" t="s">
        <v>18</v>
      </c>
      <c r="K1999" s="5" t="s">
        <v>8</v>
      </c>
      <c r="L1999" s="5" t="s">
        <v>12854</v>
      </c>
      <c r="M1999" s="15" t="s">
        <v>91</v>
      </c>
      <c r="N1999" s="15" t="s">
        <v>206</v>
      </c>
      <c r="O1999" s="15" t="s">
        <v>22172</v>
      </c>
      <c r="P1999" s="15" t="s">
        <v>278</v>
      </c>
      <c r="Q1999" s="15" t="s">
        <v>22807</v>
      </c>
      <c r="R1999" s="15" t="s">
        <v>23645</v>
      </c>
      <c r="S1999" s="15">
        <v>24700352</v>
      </c>
      <c r="T1999" s="15">
        <v>24701078</v>
      </c>
      <c r="U1999" s="15" t="s">
        <v>16552</v>
      </c>
      <c r="V1999" s="15" t="s">
        <v>11970</v>
      </c>
      <c r="W1999" s="4"/>
      <c r="X1999" s="4" t="s">
        <v>41</v>
      </c>
      <c r="Y1999" s="4" t="s">
        <v>3965</v>
      </c>
      <c r="Z1999" s="4"/>
      <c r="AB1999" s="25"/>
      <c r="AC1999" s="25"/>
      <c r="AD1999" s="25"/>
    </row>
    <row r="2000" spans="1:30" x14ac:dyDescent="0.35">
      <c r="A2000" s="15" t="s">
        <v>10783</v>
      </c>
      <c r="B2000" s="15" t="s">
        <v>4203</v>
      </c>
      <c r="D2000" s="15" t="s">
        <v>3867</v>
      </c>
      <c r="E2000" s="15" t="s">
        <v>11928</v>
      </c>
      <c r="F2000" s="15" t="s">
        <v>766</v>
      </c>
      <c r="G2000" s="5" t="s">
        <v>21791</v>
      </c>
      <c r="H2000" s="5" t="s">
        <v>2</v>
      </c>
      <c r="I2000" s="5" t="s">
        <v>44</v>
      </c>
      <c r="J2000" s="5" t="s">
        <v>18</v>
      </c>
      <c r="K2000" s="5" t="s">
        <v>8</v>
      </c>
      <c r="L2000" s="5" t="s">
        <v>12854</v>
      </c>
      <c r="M2000" s="15" t="s">
        <v>91</v>
      </c>
      <c r="N2000" s="15" t="s">
        <v>206</v>
      </c>
      <c r="O2000" s="15" t="s">
        <v>22172</v>
      </c>
      <c r="P2000" s="15" t="s">
        <v>11929</v>
      </c>
      <c r="Q2000" s="15" t="s">
        <v>22807</v>
      </c>
      <c r="R2000" s="15" t="s">
        <v>23646</v>
      </c>
      <c r="S2000" s="15">
        <v>44056276</v>
      </c>
      <c r="T2000" s="15"/>
      <c r="U2000" s="15" t="s">
        <v>16553</v>
      </c>
      <c r="V2000" s="15" t="s">
        <v>11930</v>
      </c>
      <c r="W2000" s="4"/>
      <c r="X2000" s="4" t="s">
        <v>41</v>
      </c>
      <c r="Y2000" s="4" t="s">
        <v>7588</v>
      </c>
      <c r="Z2000" s="4"/>
      <c r="AB2000" s="25"/>
      <c r="AC2000" s="25"/>
      <c r="AD2000" s="25"/>
    </row>
    <row r="2001" spans="1:30" x14ac:dyDescent="0.35">
      <c r="A2001" s="15" t="s">
        <v>4710</v>
      </c>
      <c r="B2001" s="15" t="s">
        <v>2595</v>
      </c>
      <c r="D2001" s="15" t="s">
        <v>8318</v>
      </c>
      <c r="E2001" s="15" t="s">
        <v>11938</v>
      </c>
      <c r="F2001" s="15" t="s">
        <v>4543</v>
      </c>
      <c r="G2001" s="5" t="s">
        <v>21791</v>
      </c>
      <c r="H2001" s="5" t="s">
        <v>5</v>
      </c>
      <c r="I2001" s="5" t="s">
        <v>44</v>
      </c>
      <c r="J2001" s="5" t="s">
        <v>18</v>
      </c>
      <c r="K2001" s="5" t="s">
        <v>10</v>
      </c>
      <c r="L2001" s="5" t="s">
        <v>12855</v>
      </c>
      <c r="M2001" s="15" t="s">
        <v>91</v>
      </c>
      <c r="N2001" s="15" t="s">
        <v>206</v>
      </c>
      <c r="O2001" s="15" t="s">
        <v>4894</v>
      </c>
      <c r="P2001" s="15" t="s">
        <v>1600</v>
      </c>
      <c r="Q2001" s="15" t="s">
        <v>22807</v>
      </c>
      <c r="R2001" s="15" t="s">
        <v>11939</v>
      </c>
      <c r="S2001" s="15">
        <v>24701808</v>
      </c>
      <c r="T2001" s="15">
        <v>24701808</v>
      </c>
      <c r="U2001" s="15" t="s">
        <v>11940</v>
      </c>
      <c r="V2001" s="15" t="s">
        <v>11941</v>
      </c>
      <c r="W2001" s="4"/>
      <c r="X2001" s="4"/>
      <c r="Y2001" s="4"/>
      <c r="Z2001" s="4"/>
      <c r="AB2001" s="25"/>
      <c r="AC2001" s="25"/>
      <c r="AD2001" s="25"/>
    </row>
    <row r="2002" spans="1:30" x14ac:dyDescent="0.35">
      <c r="A2002" s="15" t="s">
        <v>4502</v>
      </c>
      <c r="B2002" s="15" t="s">
        <v>3681</v>
      </c>
      <c r="D2002" s="15" t="s">
        <v>2814</v>
      </c>
      <c r="E2002" s="15" t="s">
        <v>4921</v>
      </c>
      <c r="F2002" s="15" t="s">
        <v>21457</v>
      </c>
      <c r="G2002" s="5" t="s">
        <v>21791</v>
      </c>
      <c r="H2002" s="5" t="s">
        <v>2</v>
      </c>
      <c r="I2002" s="5" t="s">
        <v>44</v>
      </c>
      <c r="J2002" s="5" t="s">
        <v>18</v>
      </c>
      <c r="K2002" s="5" t="s">
        <v>2</v>
      </c>
      <c r="L2002" s="5" t="s">
        <v>12848</v>
      </c>
      <c r="M2002" s="15" t="s">
        <v>91</v>
      </c>
      <c r="N2002" s="15" t="s">
        <v>206</v>
      </c>
      <c r="O2002" s="15" t="s">
        <v>206</v>
      </c>
      <c r="P2002" s="15" t="s">
        <v>371</v>
      </c>
      <c r="Q2002" s="15" t="s">
        <v>22807</v>
      </c>
      <c r="R2002" s="15" t="s">
        <v>18827</v>
      </c>
      <c r="S2002" s="15">
        <v>44057994</v>
      </c>
      <c r="T2002" s="15"/>
      <c r="U2002" s="15" t="s">
        <v>17893</v>
      </c>
      <c r="V2002" s="15" t="s">
        <v>11946</v>
      </c>
      <c r="W2002" s="4"/>
      <c r="X2002" s="4" t="s">
        <v>41</v>
      </c>
      <c r="Y2002" s="4" t="s">
        <v>3248</v>
      </c>
      <c r="Z2002" s="4"/>
      <c r="AB2002" s="25" t="s">
        <v>21118</v>
      </c>
      <c r="AC2002" s="25"/>
      <c r="AD2002" s="25"/>
    </row>
    <row r="2003" spans="1:30" x14ac:dyDescent="0.35">
      <c r="A2003" s="15" t="s">
        <v>4631</v>
      </c>
      <c r="B2003" s="15" t="s">
        <v>4630</v>
      </c>
      <c r="D2003" s="15" t="s">
        <v>2800</v>
      </c>
      <c r="E2003" s="15" t="s">
        <v>4922</v>
      </c>
      <c r="F2003" s="15" t="s">
        <v>1879</v>
      </c>
      <c r="G2003" s="5" t="s">
        <v>21791</v>
      </c>
      <c r="H2003" s="5" t="s">
        <v>5</v>
      </c>
      <c r="I2003" s="5" t="s">
        <v>44</v>
      </c>
      <c r="J2003" s="5" t="s">
        <v>18</v>
      </c>
      <c r="K2003" s="5" t="s">
        <v>10</v>
      </c>
      <c r="L2003" s="5" t="s">
        <v>12855</v>
      </c>
      <c r="M2003" s="15" t="s">
        <v>91</v>
      </c>
      <c r="N2003" s="15" t="s">
        <v>206</v>
      </c>
      <c r="O2003" s="15" t="s">
        <v>4894</v>
      </c>
      <c r="P2003" s="15" t="s">
        <v>1879</v>
      </c>
      <c r="Q2003" s="15" t="s">
        <v>22807</v>
      </c>
      <c r="R2003" s="15" t="s">
        <v>23647</v>
      </c>
      <c r="S2003" s="15">
        <v>24701219</v>
      </c>
      <c r="T2003" s="15">
        <v>44056213</v>
      </c>
      <c r="U2003" s="15" t="s">
        <v>18828</v>
      </c>
      <c r="V2003" s="15" t="s">
        <v>11904</v>
      </c>
      <c r="W2003" s="4"/>
      <c r="X2003" s="4" t="s">
        <v>41</v>
      </c>
      <c r="Y2003" s="4" t="s">
        <v>4923</v>
      </c>
      <c r="Z2003" s="4"/>
      <c r="AB2003" s="25" t="s">
        <v>21118</v>
      </c>
      <c r="AC2003" s="25"/>
      <c r="AD2003" s="25"/>
    </row>
    <row r="2004" spans="1:30" x14ac:dyDescent="0.35">
      <c r="A2004" s="15" t="s">
        <v>10787</v>
      </c>
      <c r="B2004" s="15" t="s">
        <v>8759</v>
      </c>
      <c r="D2004" s="15" t="s">
        <v>1961</v>
      </c>
      <c r="E2004" s="15" t="s">
        <v>4924</v>
      </c>
      <c r="F2004" s="15" t="s">
        <v>4925</v>
      </c>
      <c r="G2004" s="5" t="s">
        <v>21791</v>
      </c>
      <c r="H2004" s="5" t="s">
        <v>2</v>
      </c>
      <c r="I2004" s="5" t="s">
        <v>44</v>
      </c>
      <c r="J2004" s="5" t="s">
        <v>18</v>
      </c>
      <c r="K2004" s="5" t="s">
        <v>10</v>
      </c>
      <c r="L2004" s="5" t="s">
        <v>12855</v>
      </c>
      <c r="M2004" s="15" t="s">
        <v>91</v>
      </c>
      <c r="N2004" s="15" t="s">
        <v>206</v>
      </c>
      <c r="O2004" s="15" t="s">
        <v>4894</v>
      </c>
      <c r="P2004" s="15" t="s">
        <v>4925</v>
      </c>
      <c r="Q2004" s="15" t="s">
        <v>22807</v>
      </c>
      <c r="R2004" s="15" t="s">
        <v>23648</v>
      </c>
      <c r="S2004" s="15">
        <v>72969489</v>
      </c>
      <c r="T2004" s="15">
        <v>24700533</v>
      </c>
      <c r="U2004" s="15" t="s">
        <v>18829</v>
      </c>
      <c r="V2004" s="15" t="s">
        <v>23649</v>
      </c>
      <c r="W2004" s="4"/>
      <c r="X2004" s="4" t="s">
        <v>41</v>
      </c>
      <c r="Y2004" s="4" t="s">
        <v>4926</v>
      </c>
      <c r="Z2004" s="4"/>
      <c r="AB2004" s="25"/>
      <c r="AC2004" s="25"/>
      <c r="AD2004" s="25"/>
    </row>
    <row r="2005" spans="1:30" x14ac:dyDescent="0.35">
      <c r="A2005" s="15" t="s">
        <v>4724</v>
      </c>
      <c r="B2005" s="15" t="s">
        <v>7764</v>
      </c>
      <c r="D2005" s="15" t="s">
        <v>2548</v>
      </c>
      <c r="E2005" s="15" t="s">
        <v>11954</v>
      </c>
      <c r="F2005" s="15" t="s">
        <v>2995</v>
      </c>
      <c r="G2005" s="5" t="s">
        <v>21791</v>
      </c>
      <c r="H2005" s="5" t="s">
        <v>2</v>
      </c>
      <c r="I2005" s="5" t="s">
        <v>44</v>
      </c>
      <c r="J2005" s="5" t="s">
        <v>18</v>
      </c>
      <c r="K2005" s="5" t="s">
        <v>8</v>
      </c>
      <c r="L2005" s="5" t="s">
        <v>12854</v>
      </c>
      <c r="M2005" s="15" t="s">
        <v>91</v>
      </c>
      <c r="N2005" s="15" t="s">
        <v>206</v>
      </c>
      <c r="O2005" s="15" t="s">
        <v>22172</v>
      </c>
      <c r="P2005" s="15" t="s">
        <v>2995</v>
      </c>
      <c r="Q2005" s="15" t="s">
        <v>22807</v>
      </c>
      <c r="R2005" s="15" t="s">
        <v>11955</v>
      </c>
      <c r="S2005" s="15">
        <v>24708020</v>
      </c>
      <c r="T2005" s="15">
        <v>70129064</v>
      </c>
      <c r="U2005" s="15" t="s">
        <v>18830</v>
      </c>
      <c r="V2005" s="15" t="s">
        <v>3041</v>
      </c>
      <c r="W2005" s="4"/>
      <c r="X2005" s="4" t="s">
        <v>41</v>
      </c>
      <c r="Y2005" s="4" t="s">
        <v>7778</v>
      </c>
      <c r="Z2005" s="4"/>
      <c r="AB2005" s="25"/>
      <c r="AC2005" s="25"/>
      <c r="AD2005" s="25"/>
    </row>
    <row r="2006" spans="1:30" x14ac:dyDescent="0.35">
      <c r="A2006" s="15" t="s">
        <v>4688</v>
      </c>
      <c r="B2006" s="15" t="s">
        <v>4687</v>
      </c>
      <c r="D2006" s="15" t="s">
        <v>7515</v>
      </c>
      <c r="E2006" s="15" t="s">
        <v>4927</v>
      </c>
      <c r="F2006" s="15" t="s">
        <v>3131</v>
      </c>
      <c r="G2006" s="5" t="s">
        <v>21791</v>
      </c>
      <c r="H2006" s="5" t="s">
        <v>2</v>
      </c>
      <c r="I2006" s="5" t="s">
        <v>44</v>
      </c>
      <c r="J2006" s="5" t="s">
        <v>18</v>
      </c>
      <c r="K2006" s="5" t="s">
        <v>2</v>
      </c>
      <c r="L2006" s="5" t="s">
        <v>12848</v>
      </c>
      <c r="M2006" s="15" t="s">
        <v>91</v>
      </c>
      <c r="N2006" s="15" t="s">
        <v>206</v>
      </c>
      <c r="O2006" s="15" t="s">
        <v>206</v>
      </c>
      <c r="P2006" s="15" t="s">
        <v>3131</v>
      </c>
      <c r="Q2006" s="15" t="s">
        <v>22807</v>
      </c>
      <c r="R2006" s="15" t="s">
        <v>4928</v>
      </c>
      <c r="S2006" s="15">
        <v>24702404</v>
      </c>
      <c r="T2006" s="15">
        <v>24700533</v>
      </c>
      <c r="U2006" s="15" t="s">
        <v>16554</v>
      </c>
      <c r="V2006" s="15" t="s">
        <v>4929</v>
      </c>
      <c r="W2006" s="4"/>
      <c r="X2006" s="4" t="s">
        <v>41</v>
      </c>
      <c r="Y2006" s="4" t="s">
        <v>3630</v>
      </c>
      <c r="Z2006" s="4"/>
      <c r="AB2006" s="25"/>
      <c r="AC2006" s="25"/>
      <c r="AD2006" s="25"/>
    </row>
    <row r="2007" spans="1:30" x14ac:dyDescent="0.35">
      <c r="A2007" s="15" t="s">
        <v>10790</v>
      </c>
      <c r="B2007" s="15" t="s">
        <v>8175</v>
      </c>
      <c r="D2007" s="15" t="s">
        <v>7182</v>
      </c>
      <c r="E2007" s="15" t="s">
        <v>4930</v>
      </c>
      <c r="F2007" s="15" t="s">
        <v>1597</v>
      </c>
      <c r="G2007" s="5" t="s">
        <v>21791</v>
      </c>
      <c r="H2007" s="5" t="s">
        <v>2</v>
      </c>
      <c r="I2007" s="5" t="s">
        <v>44</v>
      </c>
      <c r="J2007" s="5" t="s">
        <v>18</v>
      </c>
      <c r="K2007" s="5" t="s">
        <v>2</v>
      </c>
      <c r="L2007" s="5" t="s">
        <v>12848</v>
      </c>
      <c r="M2007" s="15" t="s">
        <v>91</v>
      </c>
      <c r="N2007" s="15" t="s">
        <v>206</v>
      </c>
      <c r="O2007" s="15" t="s">
        <v>206</v>
      </c>
      <c r="P2007" s="15" t="s">
        <v>1597</v>
      </c>
      <c r="Q2007" s="15" t="s">
        <v>22807</v>
      </c>
      <c r="R2007" s="15" t="s">
        <v>11996</v>
      </c>
      <c r="S2007" s="15">
        <v>22550080</v>
      </c>
      <c r="T2007" s="15"/>
      <c r="U2007" s="15" t="s">
        <v>19500</v>
      </c>
      <c r="V2007" s="15" t="s">
        <v>11997</v>
      </c>
      <c r="W2007" s="4"/>
      <c r="X2007" s="4" t="s">
        <v>41</v>
      </c>
      <c r="Y2007" s="4" t="s">
        <v>4431</v>
      </c>
      <c r="Z2007" s="4"/>
      <c r="AB2007" s="25"/>
      <c r="AC2007" s="25"/>
      <c r="AD2007" s="25"/>
    </row>
    <row r="2008" spans="1:30" x14ac:dyDescent="0.35">
      <c r="A2008" s="15" t="s">
        <v>8375</v>
      </c>
      <c r="B2008" s="15" t="s">
        <v>624</v>
      </c>
      <c r="D2008" s="15" t="s">
        <v>7183</v>
      </c>
      <c r="E2008" s="15" t="s">
        <v>4931</v>
      </c>
      <c r="F2008" s="15" t="s">
        <v>4932</v>
      </c>
      <c r="G2008" s="5" t="s">
        <v>21791</v>
      </c>
      <c r="H2008" s="5" t="s">
        <v>8</v>
      </c>
      <c r="I2008" s="5" t="s">
        <v>44</v>
      </c>
      <c r="J2008" s="5" t="s">
        <v>18</v>
      </c>
      <c r="K2008" s="5" t="s">
        <v>4</v>
      </c>
      <c r="L2008" s="5" t="s">
        <v>12850</v>
      </c>
      <c r="M2008" s="15" t="s">
        <v>91</v>
      </c>
      <c r="N2008" s="15" t="s">
        <v>206</v>
      </c>
      <c r="O2008" s="15" t="s">
        <v>22772</v>
      </c>
      <c r="P2008" s="15" t="s">
        <v>4932</v>
      </c>
      <c r="Q2008" s="15" t="s">
        <v>22807</v>
      </c>
      <c r="R2008" s="15" t="s">
        <v>4933</v>
      </c>
      <c r="S2008" s="15">
        <v>24703313</v>
      </c>
      <c r="T2008" s="15">
        <v>24702822</v>
      </c>
      <c r="U2008" s="15" t="s">
        <v>14996</v>
      </c>
      <c r="V2008" s="15" t="s">
        <v>380</v>
      </c>
      <c r="W2008" s="4"/>
      <c r="X2008" s="4" t="s">
        <v>41</v>
      </c>
      <c r="Y2008" s="4" t="s">
        <v>836</v>
      </c>
      <c r="Z2008" s="4"/>
      <c r="AB2008" s="25"/>
      <c r="AC2008" s="25"/>
      <c r="AD2008" s="25"/>
    </row>
    <row r="2009" spans="1:30" x14ac:dyDescent="0.35">
      <c r="A2009" s="15" t="s">
        <v>10794</v>
      </c>
      <c r="B2009" s="15" t="s">
        <v>1625</v>
      </c>
      <c r="D2009" s="15" t="s">
        <v>4586</v>
      </c>
      <c r="E2009" s="15" t="s">
        <v>11983</v>
      </c>
      <c r="F2009" s="15" t="s">
        <v>3295</v>
      </c>
      <c r="G2009" s="5" t="s">
        <v>21791</v>
      </c>
      <c r="H2009" s="5" t="s">
        <v>4</v>
      </c>
      <c r="I2009" s="5" t="s">
        <v>44</v>
      </c>
      <c r="J2009" s="5" t="s">
        <v>18</v>
      </c>
      <c r="K2009" s="5" t="s">
        <v>4</v>
      </c>
      <c r="L2009" s="5" t="s">
        <v>12850</v>
      </c>
      <c r="M2009" s="15" t="s">
        <v>91</v>
      </c>
      <c r="N2009" s="15" t="s">
        <v>206</v>
      </c>
      <c r="O2009" s="15" t="s">
        <v>22772</v>
      </c>
      <c r="P2009" s="15" t="s">
        <v>3295</v>
      </c>
      <c r="Q2009" s="15" t="s">
        <v>22807</v>
      </c>
      <c r="R2009" s="15" t="s">
        <v>11984</v>
      </c>
      <c r="S2009" s="15">
        <v>24701583</v>
      </c>
      <c r="T2009" s="15"/>
      <c r="U2009" s="15" t="s">
        <v>16555</v>
      </c>
      <c r="V2009" s="15" t="s">
        <v>23650</v>
      </c>
      <c r="W2009" s="4"/>
      <c r="X2009" s="4" t="s">
        <v>41</v>
      </c>
      <c r="Y2009" s="4" t="s">
        <v>11602</v>
      </c>
      <c r="Z2009" s="4"/>
      <c r="AB2009" s="25"/>
      <c r="AC2009" s="25"/>
      <c r="AD2009" s="25"/>
    </row>
    <row r="2010" spans="1:30" x14ac:dyDescent="0.35">
      <c r="A2010" s="15" t="s">
        <v>10799</v>
      </c>
      <c r="B2010" s="15" t="s">
        <v>2654</v>
      </c>
      <c r="D2010" s="15" t="s">
        <v>891</v>
      </c>
      <c r="E2010" s="15" t="s">
        <v>4934</v>
      </c>
      <c r="F2010" s="15" t="s">
        <v>1703</v>
      </c>
      <c r="G2010" s="5" t="s">
        <v>21791</v>
      </c>
      <c r="H2010" s="5" t="s">
        <v>4</v>
      </c>
      <c r="I2010" s="5" t="s">
        <v>44</v>
      </c>
      <c r="J2010" s="5" t="s">
        <v>18</v>
      </c>
      <c r="K2010" s="5" t="s">
        <v>4</v>
      </c>
      <c r="L2010" s="5" t="s">
        <v>12850</v>
      </c>
      <c r="M2010" s="15" t="s">
        <v>91</v>
      </c>
      <c r="N2010" s="15" t="s">
        <v>206</v>
      </c>
      <c r="O2010" s="15" t="s">
        <v>22772</v>
      </c>
      <c r="P2010" s="15" t="s">
        <v>1703</v>
      </c>
      <c r="Q2010" s="15" t="s">
        <v>22807</v>
      </c>
      <c r="R2010" s="15" t="s">
        <v>23651</v>
      </c>
      <c r="S2010" s="15">
        <v>24702089</v>
      </c>
      <c r="T2010" s="15">
        <v>24702089</v>
      </c>
      <c r="U2010" s="15" t="s">
        <v>17894</v>
      </c>
      <c r="V2010" s="15" t="s">
        <v>6980</v>
      </c>
      <c r="W2010" s="4"/>
      <c r="X2010" s="4" t="s">
        <v>41</v>
      </c>
      <c r="Y2010" s="4" t="s">
        <v>3242</v>
      </c>
      <c r="Z2010" s="4"/>
      <c r="AB2010" s="25"/>
      <c r="AC2010" s="25"/>
      <c r="AD2010" s="25"/>
    </row>
    <row r="2011" spans="1:30" x14ac:dyDescent="0.35">
      <c r="A2011" s="15" t="s">
        <v>4734</v>
      </c>
      <c r="B2011" s="15" t="s">
        <v>4733</v>
      </c>
      <c r="D2011" s="15" t="s">
        <v>7463</v>
      </c>
      <c r="E2011" s="15" t="s">
        <v>4935</v>
      </c>
      <c r="F2011" s="15" t="s">
        <v>4936</v>
      </c>
      <c r="G2011" s="5" t="s">
        <v>21791</v>
      </c>
      <c r="H2011" s="5" t="s">
        <v>4</v>
      </c>
      <c r="I2011" s="5" t="s">
        <v>44</v>
      </c>
      <c r="J2011" s="5" t="s">
        <v>18</v>
      </c>
      <c r="K2011" s="5" t="s">
        <v>4</v>
      </c>
      <c r="L2011" s="5" t="s">
        <v>12850</v>
      </c>
      <c r="M2011" s="15" t="s">
        <v>91</v>
      </c>
      <c r="N2011" s="15" t="s">
        <v>206</v>
      </c>
      <c r="O2011" s="15" t="s">
        <v>22772</v>
      </c>
      <c r="P2011" s="15" t="s">
        <v>4937</v>
      </c>
      <c r="Q2011" s="15" t="s">
        <v>22807</v>
      </c>
      <c r="R2011" s="15" t="s">
        <v>218</v>
      </c>
      <c r="S2011" s="15">
        <v>22005382</v>
      </c>
      <c r="T2011" s="15">
        <v>24703323</v>
      </c>
      <c r="U2011" s="15" t="s">
        <v>16556</v>
      </c>
      <c r="V2011" s="15" t="s">
        <v>11925</v>
      </c>
      <c r="W2011" s="4"/>
      <c r="X2011" s="4" t="s">
        <v>41</v>
      </c>
      <c r="Y2011" s="4" t="s">
        <v>3063</v>
      </c>
      <c r="Z2011" s="4"/>
      <c r="AB2011" s="25" t="s">
        <v>21118</v>
      </c>
      <c r="AC2011" s="25"/>
      <c r="AD2011" s="25"/>
    </row>
    <row r="2012" spans="1:30" x14ac:dyDescent="0.35">
      <c r="A2012" s="15" t="s">
        <v>10803</v>
      </c>
      <c r="B2012" s="15" t="s">
        <v>794</v>
      </c>
      <c r="D2012" s="15" t="s">
        <v>937</v>
      </c>
      <c r="E2012" s="15" t="s">
        <v>4938</v>
      </c>
      <c r="F2012" s="15" t="s">
        <v>1242</v>
      </c>
      <c r="G2012" s="5" t="s">
        <v>21791</v>
      </c>
      <c r="H2012" s="5" t="s">
        <v>8</v>
      </c>
      <c r="I2012" s="5" t="s">
        <v>44</v>
      </c>
      <c r="J2012" s="5" t="s">
        <v>18</v>
      </c>
      <c r="K2012" s="5" t="s">
        <v>4</v>
      </c>
      <c r="L2012" s="5" t="s">
        <v>12850</v>
      </c>
      <c r="M2012" s="15" t="s">
        <v>91</v>
      </c>
      <c r="N2012" s="15" t="s">
        <v>206</v>
      </c>
      <c r="O2012" s="15" t="s">
        <v>22772</v>
      </c>
      <c r="P2012" s="15" t="s">
        <v>1242</v>
      </c>
      <c r="Q2012" s="15" t="s">
        <v>22807</v>
      </c>
      <c r="R2012" s="15" t="s">
        <v>21627</v>
      </c>
      <c r="S2012" s="15">
        <v>72962554</v>
      </c>
      <c r="T2012" s="15"/>
      <c r="U2012" s="15" t="s">
        <v>17895</v>
      </c>
      <c r="V2012" s="15" t="s">
        <v>11986</v>
      </c>
      <c r="W2012" s="4"/>
      <c r="X2012" s="4" t="s">
        <v>41</v>
      </c>
      <c r="Y2012" s="4" t="s">
        <v>4440</v>
      </c>
      <c r="Z2012" s="4"/>
      <c r="AB2012" s="25"/>
      <c r="AC2012" s="25"/>
      <c r="AD2012" s="25"/>
    </row>
    <row r="2013" spans="1:30" x14ac:dyDescent="0.35">
      <c r="A2013" s="15" t="s">
        <v>4559</v>
      </c>
      <c r="B2013" s="15" t="s">
        <v>7697</v>
      </c>
      <c r="D2013" s="15" t="s">
        <v>158</v>
      </c>
      <c r="E2013" s="15" t="s">
        <v>4939</v>
      </c>
      <c r="F2013" s="15" t="s">
        <v>1161</v>
      </c>
      <c r="G2013" s="5" t="s">
        <v>21791</v>
      </c>
      <c r="H2013" s="5" t="s">
        <v>2</v>
      </c>
      <c r="I2013" s="5" t="s">
        <v>44</v>
      </c>
      <c r="J2013" s="5" t="s">
        <v>18</v>
      </c>
      <c r="K2013" s="5" t="s">
        <v>6</v>
      </c>
      <c r="L2013" s="5" t="s">
        <v>12852</v>
      </c>
      <c r="M2013" s="15" t="s">
        <v>91</v>
      </c>
      <c r="N2013" s="15" t="s">
        <v>206</v>
      </c>
      <c r="O2013" s="15" t="s">
        <v>1162</v>
      </c>
      <c r="P2013" s="15" t="s">
        <v>1162</v>
      </c>
      <c r="Q2013" s="15" t="s">
        <v>22807</v>
      </c>
      <c r="R2013" s="15" t="s">
        <v>18831</v>
      </c>
      <c r="S2013" s="15">
        <v>24702980</v>
      </c>
      <c r="T2013" s="15"/>
      <c r="U2013" s="15" t="s">
        <v>16557</v>
      </c>
      <c r="V2013" s="15" t="s">
        <v>13427</v>
      </c>
      <c r="W2013" s="4"/>
      <c r="X2013" s="4" t="s">
        <v>41</v>
      </c>
      <c r="Y2013" s="4" t="s">
        <v>3614</v>
      </c>
      <c r="Z2013" s="4"/>
      <c r="AB2013" s="25"/>
      <c r="AC2013" s="25"/>
      <c r="AD2013" s="25"/>
    </row>
    <row r="2014" spans="1:30" x14ac:dyDescent="0.35">
      <c r="A2014" s="15" t="s">
        <v>10805</v>
      </c>
      <c r="B2014" s="15" t="s">
        <v>4607</v>
      </c>
      <c r="D2014" s="15" t="s">
        <v>8286</v>
      </c>
      <c r="E2014" s="15" t="s">
        <v>8599</v>
      </c>
      <c r="F2014" s="15" t="s">
        <v>8600</v>
      </c>
      <c r="G2014" s="5" t="s">
        <v>21791</v>
      </c>
      <c r="H2014" s="5" t="s">
        <v>4</v>
      </c>
      <c r="I2014" s="5" t="s">
        <v>44</v>
      </c>
      <c r="J2014" s="5" t="s">
        <v>18</v>
      </c>
      <c r="K2014" s="5" t="s">
        <v>4</v>
      </c>
      <c r="L2014" s="5" t="s">
        <v>12850</v>
      </c>
      <c r="M2014" s="15" t="s">
        <v>91</v>
      </c>
      <c r="N2014" s="15" t="s">
        <v>206</v>
      </c>
      <c r="O2014" s="15" t="s">
        <v>22772</v>
      </c>
      <c r="P2014" s="15" t="s">
        <v>8600</v>
      </c>
      <c r="Q2014" s="15" t="s">
        <v>22807</v>
      </c>
      <c r="R2014" s="15" t="s">
        <v>22177</v>
      </c>
      <c r="S2014" s="15">
        <v>88582827</v>
      </c>
      <c r="T2014" s="15"/>
      <c r="U2014" s="15" t="s">
        <v>17896</v>
      </c>
      <c r="V2014" s="15" t="s">
        <v>11992</v>
      </c>
      <c r="W2014" s="4"/>
      <c r="X2014" s="4" t="s">
        <v>41</v>
      </c>
      <c r="Y2014" s="4" t="s">
        <v>7453</v>
      </c>
      <c r="Z2014" s="4"/>
      <c r="AB2014" s="25" t="s">
        <v>21118</v>
      </c>
      <c r="AC2014" s="25"/>
      <c r="AD2014" s="25"/>
    </row>
    <row r="2015" spans="1:30" x14ac:dyDescent="0.35">
      <c r="A2015" s="15" t="s">
        <v>4704</v>
      </c>
      <c r="B2015" s="15" t="s">
        <v>4647</v>
      </c>
      <c r="D2015" s="15" t="s">
        <v>961</v>
      </c>
      <c r="E2015" s="15" t="s">
        <v>4940</v>
      </c>
      <c r="F2015" s="15" t="s">
        <v>2660</v>
      </c>
      <c r="G2015" s="5" t="s">
        <v>21791</v>
      </c>
      <c r="H2015" s="5" t="s">
        <v>4</v>
      </c>
      <c r="I2015" s="5" t="s">
        <v>44</v>
      </c>
      <c r="J2015" s="5" t="s">
        <v>18</v>
      </c>
      <c r="K2015" s="5" t="s">
        <v>2</v>
      </c>
      <c r="L2015" s="5" t="s">
        <v>12848</v>
      </c>
      <c r="M2015" s="15" t="s">
        <v>91</v>
      </c>
      <c r="N2015" s="15" t="s">
        <v>206</v>
      </c>
      <c r="O2015" s="15" t="s">
        <v>206</v>
      </c>
      <c r="P2015" s="15" t="s">
        <v>4941</v>
      </c>
      <c r="Q2015" s="15" t="s">
        <v>22807</v>
      </c>
      <c r="R2015" s="15" t="s">
        <v>11991</v>
      </c>
      <c r="S2015" s="15">
        <v>24700850</v>
      </c>
      <c r="T2015" s="15">
        <v>24701583</v>
      </c>
      <c r="U2015" s="15" t="s">
        <v>16558</v>
      </c>
      <c r="V2015" s="15" t="s">
        <v>1168</v>
      </c>
      <c r="W2015" s="4"/>
      <c r="X2015" s="4" t="s">
        <v>41</v>
      </c>
      <c r="Y2015" s="4" t="s">
        <v>3619</v>
      </c>
      <c r="Z2015" s="4"/>
      <c r="AB2015" s="25"/>
      <c r="AC2015" s="25"/>
      <c r="AD2015" s="25"/>
    </row>
    <row r="2016" spans="1:30" x14ac:dyDescent="0.35">
      <c r="A2016" s="15" t="s">
        <v>10807</v>
      </c>
      <c r="B2016" s="15" t="s">
        <v>3907</v>
      </c>
      <c r="D2016" s="15" t="s">
        <v>7544</v>
      </c>
      <c r="E2016" s="15" t="s">
        <v>4942</v>
      </c>
      <c r="F2016" s="15" t="s">
        <v>250</v>
      </c>
      <c r="G2016" s="5" t="s">
        <v>21791</v>
      </c>
      <c r="H2016" s="5" t="s">
        <v>4</v>
      </c>
      <c r="I2016" s="5" t="s">
        <v>44</v>
      </c>
      <c r="J2016" s="5" t="s">
        <v>18</v>
      </c>
      <c r="K2016" s="5" t="s">
        <v>4</v>
      </c>
      <c r="L2016" s="5" t="s">
        <v>12850</v>
      </c>
      <c r="M2016" s="15" t="s">
        <v>91</v>
      </c>
      <c r="N2016" s="15" t="s">
        <v>206</v>
      </c>
      <c r="O2016" s="15" t="s">
        <v>22772</v>
      </c>
      <c r="P2016" s="15" t="s">
        <v>250</v>
      </c>
      <c r="Q2016" s="15" t="s">
        <v>22807</v>
      </c>
      <c r="R2016" s="15" t="s">
        <v>23652</v>
      </c>
      <c r="S2016" s="15">
        <v>72695273</v>
      </c>
      <c r="T2016" s="15">
        <v>24703027</v>
      </c>
      <c r="U2016" s="15" t="s">
        <v>16559</v>
      </c>
      <c r="V2016" s="15" t="s">
        <v>4943</v>
      </c>
      <c r="W2016" s="4"/>
      <c r="X2016" s="4" t="s">
        <v>41</v>
      </c>
      <c r="Y2016" s="4" t="s">
        <v>13365</v>
      </c>
      <c r="Z2016" s="4"/>
      <c r="AB2016" s="25"/>
      <c r="AC2016" s="25"/>
      <c r="AD2016" s="25"/>
    </row>
    <row r="2017" spans="1:30" x14ac:dyDescent="0.35">
      <c r="A2017" s="15" t="s">
        <v>8378</v>
      </c>
      <c r="B2017" s="15" t="s">
        <v>4736</v>
      </c>
      <c r="D2017" s="15" t="s">
        <v>1122</v>
      </c>
      <c r="E2017" s="15" t="s">
        <v>4944</v>
      </c>
      <c r="F2017" s="15" t="s">
        <v>4945</v>
      </c>
      <c r="G2017" s="5" t="s">
        <v>21791</v>
      </c>
      <c r="H2017" s="5" t="s">
        <v>2</v>
      </c>
      <c r="I2017" s="5" t="s">
        <v>44</v>
      </c>
      <c r="J2017" s="5" t="s">
        <v>18</v>
      </c>
      <c r="K2017" s="5" t="s">
        <v>6</v>
      </c>
      <c r="L2017" s="5" t="s">
        <v>12852</v>
      </c>
      <c r="M2017" s="15" t="s">
        <v>91</v>
      </c>
      <c r="N2017" s="15" t="s">
        <v>206</v>
      </c>
      <c r="O2017" s="15" t="s">
        <v>1162</v>
      </c>
      <c r="P2017" s="15" t="s">
        <v>4945</v>
      </c>
      <c r="Q2017" s="15" t="s">
        <v>22807</v>
      </c>
      <c r="R2017" s="15" t="s">
        <v>20171</v>
      </c>
      <c r="S2017" s="15">
        <v>24700467</v>
      </c>
      <c r="T2017" s="15">
        <v>24700467</v>
      </c>
      <c r="U2017" s="15" t="s">
        <v>16560</v>
      </c>
      <c r="V2017" s="15" t="s">
        <v>17897</v>
      </c>
      <c r="W2017" s="4"/>
      <c r="X2017" s="4" t="s">
        <v>41</v>
      </c>
      <c r="Y2017" s="4" t="s">
        <v>3627</v>
      </c>
      <c r="Z2017" s="4"/>
      <c r="AB2017" s="25"/>
      <c r="AC2017" s="25"/>
      <c r="AD2017" s="25"/>
    </row>
    <row r="2018" spans="1:30" x14ac:dyDescent="0.35">
      <c r="A2018" s="15" t="s">
        <v>10809</v>
      </c>
      <c r="B2018" s="15" t="s">
        <v>4737</v>
      </c>
      <c r="D2018" s="15" t="s">
        <v>1091</v>
      </c>
      <c r="E2018" s="15" t="s">
        <v>11897</v>
      </c>
      <c r="F2018" s="15" t="s">
        <v>11599</v>
      </c>
      <c r="G2018" s="5" t="s">
        <v>21791</v>
      </c>
      <c r="H2018" s="5" t="s">
        <v>4</v>
      </c>
      <c r="I2018" s="5" t="s">
        <v>44</v>
      </c>
      <c r="J2018" s="5" t="s">
        <v>18</v>
      </c>
      <c r="K2018" s="5" t="s">
        <v>4</v>
      </c>
      <c r="L2018" s="5" t="s">
        <v>12850</v>
      </c>
      <c r="M2018" s="15" t="s">
        <v>91</v>
      </c>
      <c r="N2018" s="15" t="s">
        <v>206</v>
      </c>
      <c r="O2018" s="15" t="s">
        <v>22772</v>
      </c>
      <c r="P2018" s="15" t="s">
        <v>11599</v>
      </c>
      <c r="Q2018" s="15" t="s">
        <v>22807</v>
      </c>
      <c r="R2018" s="15" t="s">
        <v>11898</v>
      </c>
      <c r="S2018" s="15">
        <v>84402312</v>
      </c>
      <c r="T2018" s="15">
        <v>24701583</v>
      </c>
      <c r="U2018" s="15" t="s">
        <v>14997</v>
      </c>
      <c r="V2018" s="15" t="s">
        <v>11899</v>
      </c>
      <c r="W2018" s="4"/>
      <c r="X2018" s="4" t="s">
        <v>41</v>
      </c>
      <c r="Y2018" s="4" t="s">
        <v>9351</v>
      </c>
      <c r="Z2018" s="4"/>
      <c r="AB2018" s="25"/>
      <c r="AC2018" s="25"/>
      <c r="AD2018" s="25"/>
    </row>
    <row r="2019" spans="1:30" x14ac:dyDescent="0.35">
      <c r="A2019" s="15" t="s">
        <v>8381</v>
      </c>
      <c r="B2019" s="15" t="s">
        <v>1701</v>
      </c>
      <c r="D2019" s="15" t="s">
        <v>7559</v>
      </c>
      <c r="E2019" s="15" t="s">
        <v>4946</v>
      </c>
      <c r="F2019" s="15" t="s">
        <v>4947</v>
      </c>
      <c r="G2019" s="5" t="s">
        <v>21791</v>
      </c>
      <c r="H2019" s="5" t="s">
        <v>4</v>
      </c>
      <c r="I2019" s="5" t="s">
        <v>44</v>
      </c>
      <c r="J2019" s="5" t="s">
        <v>18</v>
      </c>
      <c r="K2019" s="5" t="s">
        <v>4</v>
      </c>
      <c r="L2019" s="5" t="s">
        <v>12850</v>
      </c>
      <c r="M2019" s="15" t="s">
        <v>91</v>
      </c>
      <c r="N2019" s="15" t="s">
        <v>206</v>
      </c>
      <c r="O2019" s="15" t="s">
        <v>22772</v>
      </c>
      <c r="P2019" s="15" t="s">
        <v>4948</v>
      </c>
      <c r="Q2019" s="15" t="s">
        <v>22807</v>
      </c>
      <c r="R2019" s="15" t="s">
        <v>20166</v>
      </c>
      <c r="S2019" s="15">
        <v>24702034</v>
      </c>
      <c r="T2019" s="15"/>
      <c r="U2019" s="15" t="s">
        <v>20167</v>
      </c>
      <c r="V2019" s="15" t="s">
        <v>537</v>
      </c>
      <c r="W2019" s="4"/>
      <c r="X2019" s="4" t="s">
        <v>41</v>
      </c>
      <c r="Y2019" s="4" t="s">
        <v>3293</v>
      </c>
      <c r="Z2019" s="4"/>
      <c r="AB2019" s="25"/>
      <c r="AC2019" s="25"/>
      <c r="AD2019" s="25"/>
    </row>
    <row r="2020" spans="1:30" x14ac:dyDescent="0.35">
      <c r="A2020" s="15" t="s">
        <v>4506</v>
      </c>
      <c r="B2020" s="15" t="s">
        <v>4505</v>
      </c>
      <c r="D2020" s="15" t="s">
        <v>8581</v>
      </c>
      <c r="E2020" s="15" t="s">
        <v>8580</v>
      </c>
      <c r="F2020" s="15" t="s">
        <v>798</v>
      </c>
      <c r="G2020" s="5" t="s">
        <v>21791</v>
      </c>
      <c r="H2020" s="5" t="s">
        <v>8</v>
      </c>
      <c r="I2020" s="5" t="s">
        <v>44</v>
      </c>
      <c r="J2020" s="5" t="s">
        <v>18</v>
      </c>
      <c r="K2020" s="5" t="s">
        <v>4</v>
      </c>
      <c r="L2020" s="5" t="s">
        <v>12850</v>
      </c>
      <c r="M2020" s="15" t="s">
        <v>91</v>
      </c>
      <c r="N2020" s="15" t="s">
        <v>206</v>
      </c>
      <c r="O2020" s="15" t="s">
        <v>22772</v>
      </c>
      <c r="P2020" s="15" t="s">
        <v>798</v>
      </c>
      <c r="Q2020" s="15" t="s">
        <v>22807</v>
      </c>
      <c r="R2020" s="15" t="s">
        <v>22178</v>
      </c>
      <c r="S2020" s="15">
        <v>44057992</v>
      </c>
      <c r="T2020" s="15"/>
      <c r="U2020" s="15" t="s">
        <v>16561</v>
      </c>
      <c r="V2020" s="15" t="s">
        <v>16562</v>
      </c>
      <c r="W2020" s="4"/>
      <c r="X2020" s="4" t="s">
        <v>41</v>
      </c>
      <c r="Y2020" s="4" t="s">
        <v>13751</v>
      </c>
      <c r="Z2020" s="4"/>
      <c r="AB2020" s="25"/>
      <c r="AC2020" s="25"/>
      <c r="AD2020" s="25"/>
    </row>
    <row r="2021" spans="1:30" x14ac:dyDescent="0.35">
      <c r="A2021" s="15" t="s">
        <v>10814</v>
      </c>
      <c r="B2021" s="15" t="s">
        <v>10815</v>
      </c>
      <c r="D2021" s="15" t="s">
        <v>7477</v>
      </c>
      <c r="E2021" s="15" t="s">
        <v>4949</v>
      </c>
      <c r="F2021" s="15" t="s">
        <v>2799</v>
      </c>
      <c r="G2021" s="5" t="s">
        <v>21791</v>
      </c>
      <c r="H2021" s="5" t="s">
        <v>4</v>
      </c>
      <c r="I2021" s="5" t="s">
        <v>44</v>
      </c>
      <c r="J2021" s="5" t="s">
        <v>18</v>
      </c>
      <c r="K2021" s="5" t="s">
        <v>6</v>
      </c>
      <c r="L2021" s="5" t="s">
        <v>12852</v>
      </c>
      <c r="M2021" s="15" t="s">
        <v>91</v>
      </c>
      <c r="N2021" s="15" t="s">
        <v>206</v>
      </c>
      <c r="O2021" s="15" t="s">
        <v>1162</v>
      </c>
      <c r="P2021" s="15" t="s">
        <v>2799</v>
      </c>
      <c r="Q2021" s="15" t="s">
        <v>22807</v>
      </c>
      <c r="R2021" s="15" t="s">
        <v>19504</v>
      </c>
      <c r="S2021" s="15">
        <v>24706729</v>
      </c>
      <c r="T2021" s="15">
        <v>24706729</v>
      </c>
      <c r="U2021" s="15" t="s">
        <v>14998</v>
      </c>
      <c r="V2021" s="15" t="s">
        <v>11978</v>
      </c>
      <c r="W2021" s="4"/>
      <c r="X2021" s="4" t="s">
        <v>41</v>
      </c>
      <c r="Y2021" s="4" t="s">
        <v>3249</v>
      </c>
      <c r="Z2021" s="4"/>
      <c r="AB2021" s="25"/>
      <c r="AC2021" s="25"/>
      <c r="AD2021" s="25"/>
    </row>
    <row r="2022" spans="1:30" x14ac:dyDescent="0.35">
      <c r="A2022" s="15" t="s">
        <v>10817</v>
      </c>
      <c r="B2022" s="15" t="s">
        <v>3913</v>
      </c>
      <c r="D2022" s="15" t="s">
        <v>7674</v>
      </c>
      <c r="E2022" s="15" t="s">
        <v>4950</v>
      </c>
      <c r="F2022" s="15" t="s">
        <v>426</v>
      </c>
      <c r="G2022" s="5" t="s">
        <v>21791</v>
      </c>
      <c r="H2022" s="5" t="s">
        <v>8</v>
      </c>
      <c r="I2022" s="5" t="s">
        <v>44</v>
      </c>
      <c r="J2022" s="5" t="s">
        <v>18</v>
      </c>
      <c r="K2022" s="5" t="s">
        <v>4</v>
      </c>
      <c r="L2022" s="5" t="s">
        <v>12850</v>
      </c>
      <c r="M2022" s="15" t="s">
        <v>91</v>
      </c>
      <c r="N2022" s="15" t="s">
        <v>206</v>
      </c>
      <c r="O2022" s="15" t="s">
        <v>22772</v>
      </c>
      <c r="P2022" s="15" t="s">
        <v>426</v>
      </c>
      <c r="Q2022" s="15" t="s">
        <v>22807</v>
      </c>
      <c r="R2022" s="15" t="s">
        <v>22179</v>
      </c>
      <c r="S2022" s="15">
        <v>24700576</v>
      </c>
      <c r="T2022" s="15">
        <v>24700576</v>
      </c>
      <c r="U2022" s="15" t="s">
        <v>14999</v>
      </c>
      <c r="V2022" s="15" t="s">
        <v>11920</v>
      </c>
      <c r="W2022" s="4"/>
      <c r="X2022" s="4" t="s">
        <v>41</v>
      </c>
      <c r="Y2022" s="4" t="s">
        <v>3328</v>
      </c>
      <c r="Z2022" s="4"/>
      <c r="AB2022" s="25" t="s">
        <v>21118</v>
      </c>
      <c r="AC2022" s="25"/>
      <c r="AD2022" s="25"/>
    </row>
    <row r="2023" spans="1:30" x14ac:dyDescent="0.35">
      <c r="A2023" s="15" t="s">
        <v>7300</v>
      </c>
      <c r="B2023" s="15" t="s">
        <v>4175</v>
      </c>
      <c r="D2023" s="15" t="s">
        <v>8493</v>
      </c>
      <c r="E2023" s="15" t="s">
        <v>11963</v>
      </c>
      <c r="F2023" s="15" t="s">
        <v>11964</v>
      </c>
      <c r="G2023" s="5" t="s">
        <v>21791</v>
      </c>
      <c r="H2023" s="5" t="s">
        <v>4</v>
      </c>
      <c r="I2023" s="5" t="s">
        <v>44</v>
      </c>
      <c r="J2023" s="5" t="s">
        <v>18</v>
      </c>
      <c r="K2023" s="5" t="s">
        <v>4</v>
      </c>
      <c r="L2023" s="5" t="s">
        <v>12850</v>
      </c>
      <c r="M2023" s="15" t="s">
        <v>91</v>
      </c>
      <c r="N2023" s="15" t="s">
        <v>206</v>
      </c>
      <c r="O2023" s="15" t="s">
        <v>22772</v>
      </c>
      <c r="P2023" s="15" t="s">
        <v>8763</v>
      </c>
      <c r="Q2023" s="15" t="s">
        <v>22807</v>
      </c>
      <c r="R2023" s="15" t="s">
        <v>11965</v>
      </c>
      <c r="S2023" s="15">
        <v>24701583</v>
      </c>
      <c r="T2023" s="15">
        <v>24701583</v>
      </c>
      <c r="U2023" s="15" t="s">
        <v>15000</v>
      </c>
      <c r="V2023" s="15" t="s">
        <v>11966</v>
      </c>
      <c r="W2023" s="4"/>
      <c r="X2023" s="4" t="s">
        <v>41</v>
      </c>
      <c r="Y2023" s="4" t="s">
        <v>7925</v>
      </c>
      <c r="Z2023" s="4"/>
      <c r="AB2023" s="25"/>
      <c r="AC2023" s="25"/>
      <c r="AD2023" s="25"/>
    </row>
    <row r="2024" spans="1:30" x14ac:dyDescent="0.35">
      <c r="A2024" s="15" t="s">
        <v>10820</v>
      </c>
      <c r="B2024" s="15" t="s">
        <v>4553</v>
      </c>
      <c r="D2024" s="15" t="s">
        <v>4951</v>
      </c>
      <c r="E2024" s="15" t="s">
        <v>4952</v>
      </c>
      <c r="F2024" s="15" t="s">
        <v>13428</v>
      </c>
      <c r="G2024" s="5" t="s">
        <v>21791</v>
      </c>
      <c r="H2024" s="5" t="s">
        <v>2</v>
      </c>
      <c r="I2024" s="5" t="s">
        <v>44</v>
      </c>
      <c r="J2024" s="5" t="s">
        <v>18</v>
      </c>
      <c r="K2024" s="5" t="s">
        <v>6</v>
      </c>
      <c r="L2024" s="5" t="s">
        <v>12852</v>
      </c>
      <c r="M2024" s="15" t="s">
        <v>91</v>
      </c>
      <c r="N2024" s="15" t="s">
        <v>206</v>
      </c>
      <c r="O2024" s="15" t="s">
        <v>1162</v>
      </c>
      <c r="P2024" s="15" t="s">
        <v>4953</v>
      </c>
      <c r="Q2024" s="15" t="s">
        <v>22807</v>
      </c>
      <c r="R2024" s="15" t="s">
        <v>4954</v>
      </c>
      <c r="S2024" s="15">
        <v>24700533</v>
      </c>
      <c r="T2024" s="15">
        <v>24700533</v>
      </c>
      <c r="U2024" s="15" t="s">
        <v>17898</v>
      </c>
      <c r="V2024" s="15" t="s">
        <v>11936</v>
      </c>
      <c r="W2024" s="4"/>
      <c r="X2024" s="4" t="s">
        <v>41</v>
      </c>
      <c r="Y2024" s="4" t="s">
        <v>2996</v>
      </c>
      <c r="Z2024" s="4"/>
      <c r="AB2024" s="25"/>
      <c r="AC2024" s="25"/>
      <c r="AD2024" s="25"/>
    </row>
    <row r="2025" spans="1:30" x14ac:dyDescent="0.35">
      <c r="A2025" s="15" t="s">
        <v>10824</v>
      </c>
      <c r="B2025" s="15" t="s">
        <v>3960</v>
      </c>
      <c r="D2025" s="15" t="s">
        <v>7185</v>
      </c>
      <c r="E2025" s="15" t="s">
        <v>4955</v>
      </c>
      <c r="F2025" s="15" t="s">
        <v>42</v>
      </c>
      <c r="G2025" s="5" t="s">
        <v>21791</v>
      </c>
      <c r="H2025" s="5" t="s">
        <v>4</v>
      </c>
      <c r="I2025" s="5" t="s">
        <v>44</v>
      </c>
      <c r="J2025" s="5" t="s">
        <v>18</v>
      </c>
      <c r="K2025" s="5" t="s">
        <v>4</v>
      </c>
      <c r="L2025" s="5" t="s">
        <v>12850</v>
      </c>
      <c r="M2025" s="15" t="s">
        <v>91</v>
      </c>
      <c r="N2025" s="15" t="s">
        <v>206</v>
      </c>
      <c r="O2025" s="15" t="s">
        <v>22772</v>
      </c>
      <c r="P2025" s="15" t="s">
        <v>42</v>
      </c>
      <c r="Q2025" s="15" t="s">
        <v>22807</v>
      </c>
      <c r="R2025" s="15" t="s">
        <v>19501</v>
      </c>
      <c r="S2025" s="15">
        <v>24703292</v>
      </c>
      <c r="T2025" s="15">
        <v>24703292</v>
      </c>
      <c r="U2025" s="15" t="s">
        <v>15001</v>
      </c>
      <c r="V2025" s="15" t="s">
        <v>11972</v>
      </c>
      <c r="W2025" s="4"/>
      <c r="X2025" s="4" t="s">
        <v>41</v>
      </c>
      <c r="Y2025" s="4" t="s">
        <v>2994</v>
      </c>
      <c r="Z2025" s="4"/>
      <c r="AB2025" s="25" t="s">
        <v>21118</v>
      </c>
      <c r="AC2025" s="25"/>
      <c r="AD2025" s="25"/>
    </row>
    <row r="2026" spans="1:30" x14ac:dyDescent="0.35">
      <c r="A2026" s="15" t="s">
        <v>4510</v>
      </c>
      <c r="B2026" s="15" t="s">
        <v>3690</v>
      </c>
      <c r="D2026" s="15" t="s">
        <v>3590</v>
      </c>
      <c r="E2026" s="15" t="s">
        <v>8597</v>
      </c>
      <c r="F2026" s="15" t="s">
        <v>11979</v>
      </c>
      <c r="G2026" s="5" t="s">
        <v>21791</v>
      </c>
      <c r="H2026" s="5" t="s">
        <v>8</v>
      </c>
      <c r="I2026" s="5" t="s">
        <v>44</v>
      </c>
      <c r="J2026" s="5" t="s">
        <v>18</v>
      </c>
      <c r="K2026" s="5" t="s">
        <v>4</v>
      </c>
      <c r="L2026" s="5" t="s">
        <v>12850</v>
      </c>
      <c r="M2026" s="15" t="s">
        <v>91</v>
      </c>
      <c r="N2026" s="15" t="s">
        <v>206</v>
      </c>
      <c r="O2026" s="15" t="s">
        <v>22772</v>
      </c>
      <c r="P2026" s="15" t="s">
        <v>8598</v>
      </c>
      <c r="Q2026" s="15" t="s">
        <v>22807</v>
      </c>
      <c r="R2026" s="15" t="s">
        <v>18796</v>
      </c>
      <c r="S2026" s="15">
        <v>22005444</v>
      </c>
      <c r="T2026" s="15">
        <v>24702822</v>
      </c>
      <c r="U2026" s="15" t="s">
        <v>16563</v>
      </c>
      <c r="V2026" s="15" t="s">
        <v>20168</v>
      </c>
      <c r="W2026" s="4"/>
      <c r="X2026" s="4" t="s">
        <v>41</v>
      </c>
      <c r="Y2026" s="4" t="s">
        <v>11224</v>
      </c>
      <c r="Z2026" s="4"/>
      <c r="AB2026" s="25" t="s">
        <v>21118</v>
      </c>
      <c r="AC2026" s="25"/>
      <c r="AD2026" s="25"/>
    </row>
    <row r="2027" spans="1:30" x14ac:dyDescent="0.35">
      <c r="A2027" s="15" t="s">
        <v>4676</v>
      </c>
      <c r="B2027" s="15" t="s">
        <v>4484</v>
      </c>
      <c r="D2027" s="15" t="s">
        <v>3605</v>
      </c>
      <c r="E2027" s="15" t="s">
        <v>4956</v>
      </c>
      <c r="F2027" s="15" t="s">
        <v>3840</v>
      </c>
      <c r="G2027" s="5" t="s">
        <v>21791</v>
      </c>
      <c r="H2027" s="5" t="s">
        <v>4</v>
      </c>
      <c r="I2027" s="5" t="s">
        <v>44</v>
      </c>
      <c r="J2027" s="5" t="s">
        <v>18</v>
      </c>
      <c r="K2027" s="5" t="s">
        <v>4</v>
      </c>
      <c r="L2027" s="5" t="s">
        <v>12850</v>
      </c>
      <c r="M2027" s="15" t="s">
        <v>91</v>
      </c>
      <c r="N2027" s="15" t="s">
        <v>206</v>
      </c>
      <c r="O2027" s="15" t="s">
        <v>22772</v>
      </c>
      <c r="P2027" s="15" t="s">
        <v>3840</v>
      </c>
      <c r="Q2027" s="15" t="s">
        <v>22807</v>
      </c>
      <c r="R2027" s="15" t="s">
        <v>20170</v>
      </c>
      <c r="S2027" s="15">
        <v>27186916</v>
      </c>
      <c r="T2027" s="15"/>
      <c r="U2027" s="15" t="s">
        <v>17899</v>
      </c>
      <c r="V2027" s="15" t="s">
        <v>21458</v>
      </c>
      <c r="W2027" s="4"/>
      <c r="X2027" s="4" t="s">
        <v>41</v>
      </c>
      <c r="Y2027" s="4" t="s">
        <v>4182</v>
      </c>
      <c r="Z2027" s="4"/>
      <c r="AB2027" s="25" t="s">
        <v>21118</v>
      </c>
      <c r="AC2027" s="25"/>
      <c r="AD2027" s="25"/>
    </row>
    <row r="2028" spans="1:30" x14ac:dyDescent="0.35">
      <c r="A2028" s="15" t="s">
        <v>4589</v>
      </c>
      <c r="B2028" s="15" t="s">
        <v>1695</v>
      </c>
      <c r="D2028" s="15" t="s">
        <v>3622</v>
      </c>
      <c r="E2028" s="15" t="s">
        <v>4957</v>
      </c>
      <c r="F2028" s="15" t="s">
        <v>3890</v>
      </c>
      <c r="G2028" s="5" t="s">
        <v>21791</v>
      </c>
      <c r="H2028" s="5" t="s">
        <v>2</v>
      </c>
      <c r="I2028" s="5" t="s">
        <v>44</v>
      </c>
      <c r="J2028" s="5" t="s">
        <v>18</v>
      </c>
      <c r="K2028" s="5" t="s">
        <v>6</v>
      </c>
      <c r="L2028" s="5" t="s">
        <v>12852</v>
      </c>
      <c r="M2028" s="15" t="s">
        <v>91</v>
      </c>
      <c r="N2028" s="15" t="s">
        <v>206</v>
      </c>
      <c r="O2028" s="15" t="s">
        <v>1162</v>
      </c>
      <c r="P2028" s="15" t="s">
        <v>3890</v>
      </c>
      <c r="Q2028" s="15" t="s">
        <v>22807</v>
      </c>
      <c r="R2028" s="15" t="s">
        <v>22180</v>
      </c>
      <c r="S2028" s="15">
        <v>44057934</v>
      </c>
      <c r="T2028" s="15">
        <v>22065916</v>
      </c>
      <c r="U2028" s="15" t="s">
        <v>19502</v>
      </c>
      <c r="V2028" s="15" t="s">
        <v>11948</v>
      </c>
      <c r="W2028" s="4"/>
      <c r="X2028" s="4" t="s">
        <v>41</v>
      </c>
      <c r="Y2028" s="4" t="s">
        <v>3626</v>
      </c>
      <c r="Z2028" s="4"/>
      <c r="AB2028" s="25"/>
      <c r="AC2028" s="25"/>
      <c r="AD2028" s="25"/>
    </row>
    <row r="2029" spans="1:30" x14ac:dyDescent="0.35">
      <c r="A2029" s="15" t="s">
        <v>4739</v>
      </c>
      <c r="B2029" s="15" t="s">
        <v>4738</v>
      </c>
      <c r="D2029" s="15" t="s">
        <v>7591</v>
      </c>
      <c r="E2029" s="15" t="s">
        <v>4958</v>
      </c>
      <c r="F2029" s="15" t="s">
        <v>92</v>
      </c>
      <c r="G2029" s="5" t="s">
        <v>21791</v>
      </c>
      <c r="H2029" s="5" t="s">
        <v>4</v>
      </c>
      <c r="I2029" s="5" t="s">
        <v>44</v>
      </c>
      <c r="J2029" s="5" t="s">
        <v>18</v>
      </c>
      <c r="K2029" s="5" t="s">
        <v>4</v>
      </c>
      <c r="L2029" s="5" t="s">
        <v>12850</v>
      </c>
      <c r="M2029" s="15" t="s">
        <v>91</v>
      </c>
      <c r="N2029" s="15" t="s">
        <v>206</v>
      </c>
      <c r="O2029" s="15" t="s">
        <v>22772</v>
      </c>
      <c r="P2029" s="15" t="s">
        <v>92</v>
      </c>
      <c r="Q2029" s="15" t="s">
        <v>22807</v>
      </c>
      <c r="R2029" s="15" t="s">
        <v>21459</v>
      </c>
      <c r="S2029" s="15">
        <v>44056279</v>
      </c>
      <c r="T2029" s="15"/>
      <c r="U2029" s="15" t="s">
        <v>16564</v>
      </c>
      <c r="V2029" s="15" t="s">
        <v>11977</v>
      </c>
      <c r="W2029" s="4"/>
      <c r="X2029" s="4" t="s">
        <v>41</v>
      </c>
      <c r="Y2029" s="4" t="s">
        <v>813</v>
      </c>
      <c r="Z2029" s="4"/>
      <c r="AB2029" s="25"/>
      <c r="AC2029" s="25"/>
      <c r="AD2029" s="25"/>
    </row>
    <row r="2030" spans="1:30" x14ac:dyDescent="0.35">
      <c r="A2030" s="15" t="s">
        <v>10828</v>
      </c>
      <c r="B2030" s="15" t="s">
        <v>4719</v>
      </c>
      <c r="D2030" s="15" t="s">
        <v>8460</v>
      </c>
      <c r="E2030" s="15" t="s">
        <v>8606</v>
      </c>
      <c r="F2030" s="15" t="s">
        <v>1086</v>
      </c>
      <c r="G2030" s="5" t="s">
        <v>21791</v>
      </c>
      <c r="H2030" s="5" t="s">
        <v>8</v>
      </c>
      <c r="I2030" s="5" t="s">
        <v>44</v>
      </c>
      <c r="J2030" s="5" t="s">
        <v>18</v>
      </c>
      <c r="K2030" s="5" t="s">
        <v>4</v>
      </c>
      <c r="L2030" s="5" t="s">
        <v>12850</v>
      </c>
      <c r="M2030" s="15" t="s">
        <v>91</v>
      </c>
      <c r="N2030" s="15" t="s">
        <v>206</v>
      </c>
      <c r="O2030" s="15" t="s">
        <v>22772</v>
      </c>
      <c r="P2030" s="15" t="s">
        <v>1086</v>
      </c>
      <c r="Q2030" s="15" t="s">
        <v>22807</v>
      </c>
      <c r="R2030" s="15" t="s">
        <v>23653</v>
      </c>
      <c r="S2030" s="15">
        <v>83967574</v>
      </c>
      <c r="T2030" s="15"/>
      <c r="U2030" s="15" t="s">
        <v>16565</v>
      </c>
      <c r="V2030" s="15" t="s">
        <v>12000</v>
      </c>
      <c r="W2030" s="4"/>
      <c r="X2030" s="4" t="s">
        <v>41</v>
      </c>
      <c r="Y2030" s="4" t="s">
        <v>19100</v>
      </c>
      <c r="Z2030" s="4"/>
      <c r="AB2030" s="25"/>
      <c r="AC2030" s="25"/>
      <c r="AD2030" s="25"/>
    </row>
    <row r="2031" spans="1:30" x14ac:dyDescent="0.35">
      <c r="A2031" s="15" t="s">
        <v>10830</v>
      </c>
      <c r="B2031" s="15" t="s">
        <v>4497</v>
      </c>
      <c r="D2031" s="15" t="s">
        <v>4012</v>
      </c>
      <c r="E2031" s="15" t="s">
        <v>4959</v>
      </c>
      <c r="F2031" s="15" t="s">
        <v>4960</v>
      </c>
      <c r="G2031" s="5" t="s">
        <v>21791</v>
      </c>
      <c r="H2031" s="5" t="s">
        <v>10</v>
      </c>
      <c r="I2031" s="5" t="s">
        <v>44</v>
      </c>
      <c r="J2031" s="5" t="s">
        <v>18</v>
      </c>
      <c r="K2031" s="5" t="s">
        <v>2</v>
      </c>
      <c r="L2031" s="5" t="s">
        <v>12848</v>
      </c>
      <c r="M2031" s="15" t="s">
        <v>91</v>
      </c>
      <c r="N2031" s="15" t="s">
        <v>206</v>
      </c>
      <c r="O2031" s="15" t="s">
        <v>206</v>
      </c>
      <c r="P2031" s="15" t="s">
        <v>4960</v>
      </c>
      <c r="Q2031" s="15" t="s">
        <v>22807</v>
      </c>
      <c r="R2031" s="15" t="s">
        <v>17701</v>
      </c>
      <c r="S2031" s="15">
        <v>24708140</v>
      </c>
      <c r="T2031" s="15">
        <v>24708140</v>
      </c>
      <c r="U2031" s="15" t="s">
        <v>17900</v>
      </c>
      <c r="V2031" s="15" t="s">
        <v>11908</v>
      </c>
      <c r="W2031" s="4"/>
      <c r="X2031" s="4" t="s">
        <v>41</v>
      </c>
      <c r="Y2031" s="4" t="s">
        <v>3247</v>
      </c>
      <c r="Z2031" s="4"/>
      <c r="AB2031" s="25" t="s">
        <v>21118</v>
      </c>
      <c r="AC2031" s="25"/>
      <c r="AD2031" s="25"/>
    </row>
    <row r="2032" spans="1:30" x14ac:dyDescent="0.35">
      <c r="A2032" s="15" t="s">
        <v>8382</v>
      </c>
      <c r="B2032" s="15" t="s">
        <v>2874</v>
      </c>
      <c r="D2032" s="15" t="s">
        <v>7748</v>
      </c>
      <c r="E2032" s="15" t="s">
        <v>4961</v>
      </c>
      <c r="F2032" s="15" t="s">
        <v>4962</v>
      </c>
      <c r="G2032" s="5" t="s">
        <v>21791</v>
      </c>
      <c r="H2032" s="5" t="s">
        <v>5</v>
      </c>
      <c r="I2032" s="5" t="s">
        <v>44</v>
      </c>
      <c r="J2032" s="5" t="s">
        <v>18</v>
      </c>
      <c r="K2032" s="5" t="s">
        <v>5</v>
      </c>
      <c r="L2032" s="5" t="s">
        <v>12851</v>
      </c>
      <c r="M2032" s="15" t="s">
        <v>91</v>
      </c>
      <c r="N2032" s="15" t="s">
        <v>206</v>
      </c>
      <c r="O2032" s="15" t="s">
        <v>4411</v>
      </c>
      <c r="P2032" s="15" t="s">
        <v>4962</v>
      </c>
      <c r="Q2032" s="15" t="s">
        <v>22807</v>
      </c>
      <c r="R2032" s="15" t="s">
        <v>23654</v>
      </c>
      <c r="S2032" s="15">
        <v>24666054</v>
      </c>
      <c r="T2032" s="15"/>
      <c r="U2032" s="15" t="s">
        <v>21460</v>
      </c>
      <c r="V2032" s="15" t="s">
        <v>360</v>
      </c>
      <c r="W2032" s="4"/>
      <c r="X2032" s="4" t="s">
        <v>41</v>
      </c>
      <c r="Y2032" s="4" t="s">
        <v>4963</v>
      </c>
      <c r="Z2032" s="4"/>
      <c r="AB2032" s="25"/>
      <c r="AC2032" s="25"/>
      <c r="AD2032" s="25"/>
    </row>
    <row r="2033" spans="1:30" x14ac:dyDescent="0.35">
      <c r="A2033" s="15" t="s">
        <v>10832</v>
      </c>
      <c r="B2033" s="15" t="s">
        <v>8352</v>
      </c>
      <c r="D2033" s="15" t="s">
        <v>4964</v>
      </c>
      <c r="E2033" s="15" t="s">
        <v>4965</v>
      </c>
      <c r="F2033" s="15" t="s">
        <v>4966</v>
      </c>
      <c r="G2033" s="5" t="s">
        <v>21791</v>
      </c>
      <c r="H2033" s="5" t="s">
        <v>5</v>
      </c>
      <c r="I2033" s="5" t="s">
        <v>44</v>
      </c>
      <c r="J2033" s="5" t="s">
        <v>18</v>
      </c>
      <c r="K2033" s="5" t="s">
        <v>10</v>
      </c>
      <c r="L2033" s="5" t="s">
        <v>12855</v>
      </c>
      <c r="M2033" s="15" t="s">
        <v>91</v>
      </c>
      <c r="N2033" s="15" t="s">
        <v>206</v>
      </c>
      <c r="O2033" s="15" t="s">
        <v>4894</v>
      </c>
      <c r="P2033" s="15" t="s">
        <v>4966</v>
      </c>
      <c r="Q2033" s="15" t="s">
        <v>22807</v>
      </c>
      <c r="R2033" s="15" t="s">
        <v>22181</v>
      </c>
      <c r="S2033" s="15">
        <v>24708152</v>
      </c>
      <c r="T2033" s="15">
        <v>44056209</v>
      </c>
      <c r="U2033" s="15" t="s">
        <v>8923</v>
      </c>
      <c r="V2033" s="15" t="s">
        <v>11937</v>
      </c>
      <c r="W2033" s="4"/>
      <c r="X2033" s="4" t="s">
        <v>41</v>
      </c>
      <c r="Y2033" s="4" t="s">
        <v>4967</v>
      </c>
      <c r="Z2033" s="4"/>
      <c r="AB2033" s="25"/>
      <c r="AC2033" s="25"/>
      <c r="AD2033" s="25"/>
    </row>
    <row r="2034" spans="1:30" x14ac:dyDescent="0.35">
      <c r="A2034" s="15" t="s">
        <v>4515</v>
      </c>
      <c r="B2034" s="15" t="s">
        <v>4514</v>
      </c>
      <c r="D2034" s="15" t="s">
        <v>8488</v>
      </c>
      <c r="E2034" s="15" t="s">
        <v>8589</v>
      </c>
      <c r="F2034" s="15" t="s">
        <v>8590</v>
      </c>
      <c r="G2034" s="5" t="s">
        <v>21791</v>
      </c>
      <c r="H2034" s="5" t="s">
        <v>10</v>
      </c>
      <c r="I2034" s="5" t="s">
        <v>44</v>
      </c>
      <c r="J2034" s="5" t="s">
        <v>18</v>
      </c>
      <c r="K2034" s="5" t="s">
        <v>8</v>
      </c>
      <c r="L2034" s="5" t="s">
        <v>12854</v>
      </c>
      <c r="M2034" s="15" t="s">
        <v>91</v>
      </c>
      <c r="N2034" s="15" t="s">
        <v>206</v>
      </c>
      <c r="O2034" s="15" t="s">
        <v>22172</v>
      </c>
      <c r="P2034" s="15" t="s">
        <v>8590</v>
      </c>
      <c r="Q2034" s="15" t="s">
        <v>22807</v>
      </c>
      <c r="R2034" s="15" t="s">
        <v>23655</v>
      </c>
      <c r="S2034" s="15">
        <v>44056305</v>
      </c>
      <c r="T2034" s="15"/>
      <c r="U2034" s="15" t="s">
        <v>15002</v>
      </c>
      <c r="V2034" s="15" t="s">
        <v>11957</v>
      </c>
      <c r="W2034" s="4"/>
      <c r="X2034" s="4" t="s">
        <v>41</v>
      </c>
      <c r="Y2034" s="4" t="s">
        <v>7579</v>
      </c>
      <c r="Z2034" s="4"/>
      <c r="AB2034" s="25"/>
      <c r="AC2034" s="25"/>
      <c r="AD2034" s="25"/>
    </row>
    <row r="2035" spans="1:30" x14ac:dyDescent="0.35">
      <c r="A2035" s="15" t="s">
        <v>8383</v>
      </c>
      <c r="B2035" s="15" t="s">
        <v>4707</v>
      </c>
      <c r="D2035" s="15" t="s">
        <v>4758</v>
      </c>
      <c r="E2035" s="15" t="s">
        <v>4968</v>
      </c>
      <c r="F2035" s="15" t="s">
        <v>4969</v>
      </c>
      <c r="G2035" s="5" t="s">
        <v>21791</v>
      </c>
      <c r="H2035" s="5" t="s">
        <v>5</v>
      </c>
      <c r="I2035" s="5" t="s">
        <v>243</v>
      </c>
      <c r="J2035" s="5" t="s">
        <v>5</v>
      </c>
      <c r="K2035" s="5" t="s">
        <v>5</v>
      </c>
      <c r="L2035" s="5" t="s">
        <v>12986</v>
      </c>
      <c r="M2035" s="15" t="s">
        <v>244</v>
      </c>
      <c r="N2035" s="15" t="s">
        <v>21847</v>
      </c>
      <c r="O2035" s="15" t="s">
        <v>4969</v>
      </c>
      <c r="P2035" s="15" t="s">
        <v>4969</v>
      </c>
      <c r="Q2035" s="15" t="s">
        <v>22807</v>
      </c>
      <c r="R2035" s="15" t="s">
        <v>23656</v>
      </c>
      <c r="S2035" s="15">
        <v>24668841</v>
      </c>
      <c r="T2035" s="15">
        <v>22006807</v>
      </c>
      <c r="U2035" s="15" t="s">
        <v>18833</v>
      </c>
      <c r="V2035" s="15" t="s">
        <v>4970</v>
      </c>
      <c r="W2035" s="4"/>
      <c r="X2035" s="4" t="s">
        <v>41</v>
      </c>
      <c r="Y2035" s="4" t="s">
        <v>3276</v>
      </c>
      <c r="Z2035" s="4"/>
      <c r="AB2035" s="25"/>
      <c r="AC2035" s="25"/>
      <c r="AD2035" s="25"/>
    </row>
    <row r="2036" spans="1:30" x14ac:dyDescent="0.35">
      <c r="A2036" s="15" t="s">
        <v>10836</v>
      </c>
      <c r="B2036" s="15" t="s">
        <v>3850</v>
      </c>
      <c r="D2036" s="15" t="s">
        <v>4205</v>
      </c>
      <c r="E2036" s="15" t="s">
        <v>4971</v>
      </c>
      <c r="F2036" s="15" t="s">
        <v>748</v>
      </c>
      <c r="G2036" s="5" t="s">
        <v>21791</v>
      </c>
      <c r="H2036" s="5" t="s">
        <v>10</v>
      </c>
      <c r="I2036" s="5" t="s">
        <v>44</v>
      </c>
      <c r="J2036" s="5" t="s">
        <v>18</v>
      </c>
      <c r="K2036" s="5" t="s">
        <v>2</v>
      </c>
      <c r="L2036" s="5" t="s">
        <v>12848</v>
      </c>
      <c r="M2036" s="15" t="s">
        <v>91</v>
      </c>
      <c r="N2036" s="15" t="s">
        <v>206</v>
      </c>
      <c r="O2036" s="15" t="s">
        <v>206</v>
      </c>
      <c r="P2036" s="15" t="s">
        <v>748</v>
      </c>
      <c r="Q2036" s="15" t="s">
        <v>22807</v>
      </c>
      <c r="R2036" s="15" t="s">
        <v>10107</v>
      </c>
      <c r="S2036" s="15">
        <v>24021225</v>
      </c>
      <c r="T2036" s="15">
        <v>24021225</v>
      </c>
      <c r="U2036" s="15" t="s">
        <v>16567</v>
      </c>
      <c r="V2036" s="15" t="s">
        <v>4972</v>
      </c>
      <c r="W2036" s="4"/>
      <c r="X2036" s="4" t="s">
        <v>41</v>
      </c>
      <c r="Y2036" s="4" t="s">
        <v>3671</v>
      </c>
      <c r="Z2036" s="4"/>
      <c r="AB2036" s="25" t="s">
        <v>21118</v>
      </c>
      <c r="AC2036" s="25"/>
      <c r="AD2036" s="25"/>
    </row>
    <row r="2037" spans="1:30" x14ac:dyDescent="0.35">
      <c r="A2037" s="15" t="s">
        <v>4692</v>
      </c>
      <c r="B2037" s="15" t="s">
        <v>4691</v>
      </c>
      <c r="D2037" s="15" t="s">
        <v>4218</v>
      </c>
      <c r="E2037" s="15" t="s">
        <v>4973</v>
      </c>
      <c r="F2037" s="15" t="s">
        <v>546</v>
      </c>
      <c r="G2037" s="5" t="s">
        <v>21791</v>
      </c>
      <c r="H2037" s="5" t="s">
        <v>10</v>
      </c>
      <c r="I2037" s="5" t="s">
        <v>44</v>
      </c>
      <c r="J2037" s="5" t="s">
        <v>18</v>
      </c>
      <c r="K2037" s="5" t="s">
        <v>8</v>
      </c>
      <c r="L2037" s="5" t="s">
        <v>12854</v>
      </c>
      <c r="M2037" s="15" t="s">
        <v>91</v>
      </c>
      <c r="N2037" s="15" t="s">
        <v>206</v>
      </c>
      <c r="O2037" s="15" t="s">
        <v>22172</v>
      </c>
      <c r="P2037" s="15" t="s">
        <v>546</v>
      </c>
      <c r="Q2037" s="15" t="s">
        <v>22807</v>
      </c>
      <c r="R2037" s="15" t="s">
        <v>22182</v>
      </c>
      <c r="S2037" s="15">
        <v>72965256</v>
      </c>
      <c r="T2037" s="15"/>
      <c r="U2037" s="15" t="s">
        <v>17901</v>
      </c>
      <c r="V2037" s="15" t="s">
        <v>4974</v>
      </c>
      <c r="W2037" s="4"/>
      <c r="X2037" s="4" t="s">
        <v>41</v>
      </c>
      <c r="Y2037" s="4" t="s">
        <v>4975</v>
      </c>
      <c r="Z2037" s="4"/>
      <c r="AB2037" s="25"/>
      <c r="AC2037" s="25"/>
      <c r="AD2037" s="25"/>
    </row>
    <row r="2038" spans="1:30" x14ac:dyDescent="0.35">
      <c r="A2038" s="15" t="s">
        <v>4708</v>
      </c>
      <c r="B2038" s="15" t="s">
        <v>538</v>
      </c>
      <c r="D2038" s="15" t="s">
        <v>4976</v>
      </c>
      <c r="E2038" s="15" t="s">
        <v>4977</v>
      </c>
      <c r="F2038" s="15" t="s">
        <v>1237</v>
      </c>
      <c r="G2038" s="5" t="s">
        <v>21791</v>
      </c>
      <c r="H2038" s="5" t="s">
        <v>10</v>
      </c>
      <c r="I2038" s="5" t="s">
        <v>44</v>
      </c>
      <c r="J2038" s="5" t="s">
        <v>18</v>
      </c>
      <c r="K2038" s="5" t="s">
        <v>2</v>
      </c>
      <c r="L2038" s="5" t="s">
        <v>12848</v>
      </c>
      <c r="M2038" s="15" t="s">
        <v>91</v>
      </c>
      <c r="N2038" s="15" t="s">
        <v>206</v>
      </c>
      <c r="O2038" s="15" t="s">
        <v>206</v>
      </c>
      <c r="P2038" s="15" t="s">
        <v>1237</v>
      </c>
      <c r="Q2038" s="15" t="s">
        <v>22807</v>
      </c>
      <c r="R2038" s="15" t="s">
        <v>23657</v>
      </c>
      <c r="S2038" s="15">
        <v>24708290</v>
      </c>
      <c r="T2038" s="15">
        <v>24708290</v>
      </c>
      <c r="U2038" s="15" t="s">
        <v>15003</v>
      </c>
      <c r="V2038" s="15" t="s">
        <v>11980</v>
      </c>
      <c r="W2038" s="4"/>
      <c r="X2038" s="4" t="s">
        <v>41</v>
      </c>
      <c r="Y2038" s="4" t="s">
        <v>3652</v>
      </c>
      <c r="Z2038" s="4"/>
      <c r="AB2038" s="25"/>
      <c r="AC2038" s="25"/>
      <c r="AD2038" s="25"/>
    </row>
    <row r="2039" spans="1:30" x14ac:dyDescent="0.35">
      <c r="A2039" s="15" t="s">
        <v>10841</v>
      </c>
      <c r="B2039" s="15" t="s">
        <v>10842</v>
      </c>
      <c r="D2039" s="15" t="s">
        <v>4978</v>
      </c>
      <c r="E2039" s="15" t="s">
        <v>4979</v>
      </c>
      <c r="F2039" s="15" t="s">
        <v>4411</v>
      </c>
      <c r="G2039" s="5" t="s">
        <v>21791</v>
      </c>
      <c r="H2039" s="5" t="s">
        <v>5</v>
      </c>
      <c r="I2039" s="5" t="s">
        <v>44</v>
      </c>
      <c r="J2039" s="5" t="s">
        <v>18</v>
      </c>
      <c r="K2039" s="5" t="s">
        <v>5</v>
      </c>
      <c r="L2039" s="5" t="s">
        <v>12851</v>
      </c>
      <c r="M2039" s="15" t="s">
        <v>91</v>
      </c>
      <c r="N2039" s="15" t="s">
        <v>206</v>
      </c>
      <c r="O2039" s="15" t="s">
        <v>4411</v>
      </c>
      <c r="P2039" s="15" t="s">
        <v>4411</v>
      </c>
      <c r="Q2039" s="15" t="s">
        <v>22807</v>
      </c>
      <c r="R2039" s="15" t="s">
        <v>23658</v>
      </c>
      <c r="S2039" s="15">
        <v>24668401</v>
      </c>
      <c r="T2039" s="15">
        <v>24668401</v>
      </c>
      <c r="U2039" s="15" t="s">
        <v>16568</v>
      </c>
      <c r="V2039" s="15" t="s">
        <v>9077</v>
      </c>
      <c r="W2039" s="4"/>
      <c r="X2039" s="4" t="s">
        <v>41</v>
      </c>
      <c r="Y2039" s="4" t="s">
        <v>1354</v>
      </c>
      <c r="Z2039" s="4"/>
      <c r="AB2039" s="25"/>
      <c r="AC2039" s="25"/>
      <c r="AD2039" s="25"/>
    </row>
    <row r="2040" spans="1:30" x14ac:dyDescent="0.35">
      <c r="A2040" s="15" t="s">
        <v>7297</v>
      </c>
      <c r="B2040" s="15" t="s">
        <v>4648</v>
      </c>
      <c r="D2040" s="15" t="s">
        <v>4926</v>
      </c>
      <c r="E2040" s="15" t="s">
        <v>8577</v>
      </c>
      <c r="F2040" s="15" t="s">
        <v>8578</v>
      </c>
      <c r="G2040" s="5" t="s">
        <v>21791</v>
      </c>
      <c r="H2040" s="5" t="s">
        <v>10</v>
      </c>
      <c r="I2040" s="5" t="s">
        <v>44</v>
      </c>
      <c r="J2040" s="5" t="s">
        <v>18</v>
      </c>
      <c r="K2040" s="5" t="s">
        <v>8</v>
      </c>
      <c r="L2040" s="5" t="s">
        <v>12854</v>
      </c>
      <c r="M2040" s="15" t="s">
        <v>91</v>
      </c>
      <c r="N2040" s="15" t="s">
        <v>206</v>
      </c>
      <c r="O2040" s="15" t="s">
        <v>22172</v>
      </c>
      <c r="P2040" s="15" t="s">
        <v>8578</v>
      </c>
      <c r="Q2040" s="15" t="s">
        <v>22807</v>
      </c>
      <c r="R2040" s="15" t="s">
        <v>20172</v>
      </c>
      <c r="S2040" s="15">
        <v>44056207</v>
      </c>
      <c r="T2040" s="15"/>
      <c r="U2040" s="15" t="s">
        <v>18835</v>
      </c>
      <c r="V2040" s="15" t="s">
        <v>1968</v>
      </c>
      <c r="W2040" s="4"/>
      <c r="X2040" s="4" t="s">
        <v>41</v>
      </c>
      <c r="Y2040" s="4" t="s">
        <v>13825</v>
      </c>
      <c r="Z2040" s="4"/>
      <c r="AB2040" s="25"/>
      <c r="AC2040" s="25"/>
      <c r="AD2040" s="25"/>
    </row>
    <row r="2041" spans="1:30" x14ac:dyDescent="0.35">
      <c r="A2041" s="15" t="s">
        <v>10845</v>
      </c>
      <c r="B2041" s="15" t="s">
        <v>7164</v>
      </c>
      <c r="D2041" s="15" t="s">
        <v>4918</v>
      </c>
      <c r="E2041" s="15" t="s">
        <v>11006</v>
      </c>
      <c r="F2041" s="15" t="s">
        <v>11007</v>
      </c>
      <c r="G2041" s="5" t="s">
        <v>21791</v>
      </c>
      <c r="H2041" s="5" t="s">
        <v>5</v>
      </c>
      <c r="I2041" s="5" t="s">
        <v>243</v>
      </c>
      <c r="J2041" s="5" t="s">
        <v>5</v>
      </c>
      <c r="K2041" s="5" t="s">
        <v>5</v>
      </c>
      <c r="L2041" s="5" t="s">
        <v>12986</v>
      </c>
      <c r="M2041" s="15" t="s">
        <v>244</v>
      </c>
      <c r="N2041" s="15" t="s">
        <v>21847</v>
      </c>
      <c r="O2041" s="15" t="s">
        <v>4969</v>
      </c>
      <c r="P2041" s="15" t="s">
        <v>11007</v>
      </c>
      <c r="Q2041" s="15" t="s">
        <v>22807</v>
      </c>
      <c r="R2041" s="15" t="s">
        <v>20173</v>
      </c>
      <c r="S2041" s="15">
        <v>22002238</v>
      </c>
      <c r="T2041" s="15">
        <v>24668812</v>
      </c>
      <c r="U2041" s="15" t="s">
        <v>18836</v>
      </c>
      <c r="V2041" s="15" t="s">
        <v>23659</v>
      </c>
      <c r="W2041" s="4"/>
      <c r="X2041" s="4" t="s">
        <v>41</v>
      </c>
      <c r="Y2041" s="4" t="s">
        <v>7737</v>
      </c>
      <c r="Z2041" s="4"/>
      <c r="AB2041" s="25"/>
      <c r="AC2041" s="25"/>
      <c r="AD2041" s="25"/>
    </row>
    <row r="2042" spans="1:30" x14ac:dyDescent="0.35">
      <c r="A2042" s="15" t="s">
        <v>10849</v>
      </c>
      <c r="B2042" s="15" t="s">
        <v>4599</v>
      </c>
      <c r="D2042" s="15" t="s">
        <v>4904</v>
      </c>
      <c r="E2042" s="15" t="s">
        <v>4980</v>
      </c>
      <c r="F2042" s="15" t="s">
        <v>4430</v>
      </c>
      <c r="G2042" s="5" t="s">
        <v>21791</v>
      </c>
      <c r="H2042" s="5" t="s">
        <v>5</v>
      </c>
      <c r="I2042" s="5" t="s">
        <v>44</v>
      </c>
      <c r="J2042" s="5" t="s">
        <v>18</v>
      </c>
      <c r="K2042" s="5" t="s">
        <v>5</v>
      </c>
      <c r="L2042" s="5" t="s">
        <v>12851</v>
      </c>
      <c r="M2042" s="15" t="s">
        <v>91</v>
      </c>
      <c r="N2042" s="15" t="s">
        <v>206</v>
      </c>
      <c r="O2042" s="15" t="s">
        <v>4411</v>
      </c>
      <c r="P2042" s="15" t="s">
        <v>4430</v>
      </c>
      <c r="Q2042" s="15" t="s">
        <v>22807</v>
      </c>
      <c r="R2042" s="15" t="s">
        <v>22173</v>
      </c>
      <c r="S2042" s="15">
        <v>44056285</v>
      </c>
      <c r="T2042" s="15">
        <v>24666009</v>
      </c>
      <c r="U2042" s="15" t="s">
        <v>17902</v>
      </c>
      <c r="V2042" s="15" t="s">
        <v>17903</v>
      </c>
      <c r="W2042" s="4"/>
      <c r="X2042" s="4" t="s">
        <v>41</v>
      </c>
      <c r="Y2042" s="4" t="s">
        <v>4981</v>
      </c>
      <c r="Z2042" s="4"/>
      <c r="AB2042" s="25"/>
      <c r="AC2042" s="25"/>
      <c r="AD2042" s="25"/>
    </row>
    <row r="2043" spans="1:30" x14ac:dyDescent="0.35">
      <c r="A2043" s="15" t="s">
        <v>4545</v>
      </c>
      <c r="B2043" s="15" t="s">
        <v>7893</v>
      </c>
      <c r="D2043" s="15" t="s">
        <v>4305</v>
      </c>
      <c r="E2043" s="15" t="s">
        <v>11952</v>
      </c>
      <c r="F2043" s="15" t="s">
        <v>217</v>
      </c>
      <c r="G2043" s="5" t="s">
        <v>21791</v>
      </c>
      <c r="H2043" s="5" t="s">
        <v>5</v>
      </c>
      <c r="I2043" s="5" t="s">
        <v>44</v>
      </c>
      <c r="J2043" s="5" t="s">
        <v>18</v>
      </c>
      <c r="K2043" s="5" t="s">
        <v>5</v>
      </c>
      <c r="L2043" s="5" t="s">
        <v>12851</v>
      </c>
      <c r="M2043" s="15" t="s">
        <v>91</v>
      </c>
      <c r="N2043" s="15" t="s">
        <v>206</v>
      </c>
      <c r="O2043" s="15" t="s">
        <v>4411</v>
      </c>
      <c r="P2043" s="15" t="s">
        <v>217</v>
      </c>
      <c r="Q2043" s="15" t="s">
        <v>22807</v>
      </c>
      <c r="R2043" s="15" t="s">
        <v>23660</v>
      </c>
      <c r="S2043" s="15">
        <v>44051980</v>
      </c>
      <c r="T2043" s="15">
        <v>50107012</v>
      </c>
      <c r="U2043" s="15" t="s">
        <v>20174</v>
      </c>
      <c r="V2043" s="15" t="s">
        <v>14187</v>
      </c>
      <c r="W2043" s="4"/>
      <c r="X2043" s="4" t="s">
        <v>41</v>
      </c>
      <c r="Y2043" s="4" t="s">
        <v>7900</v>
      </c>
      <c r="Z2043" s="4"/>
      <c r="AB2043" s="25"/>
      <c r="AC2043" s="25"/>
      <c r="AD2043" s="25"/>
    </row>
    <row r="2044" spans="1:30" x14ac:dyDescent="0.35">
      <c r="A2044" s="15" t="s">
        <v>4693</v>
      </c>
      <c r="B2044" s="15" t="s">
        <v>3042</v>
      </c>
      <c r="D2044" s="15" t="s">
        <v>220</v>
      </c>
      <c r="E2044" s="15" t="s">
        <v>11905</v>
      </c>
      <c r="F2044" s="15" t="s">
        <v>11906</v>
      </c>
      <c r="G2044" s="5" t="s">
        <v>21791</v>
      </c>
      <c r="H2044" s="5" t="s">
        <v>10</v>
      </c>
      <c r="I2044" s="5" t="s">
        <v>44</v>
      </c>
      <c r="J2044" s="5" t="s">
        <v>18</v>
      </c>
      <c r="K2044" s="5" t="s">
        <v>8</v>
      </c>
      <c r="L2044" s="5" t="s">
        <v>12854</v>
      </c>
      <c r="M2044" s="15" t="s">
        <v>91</v>
      </c>
      <c r="N2044" s="15" t="s">
        <v>206</v>
      </c>
      <c r="O2044" s="15" t="s">
        <v>22172</v>
      </c>
      <c r="P2044" s="15" t="s">
        <v>948</v>
      </c>
      <c r="Q2044" s="15" t="s">
        <v>22807</v>
      </c>
      <c r="R2044" s="15" t="s">
        <v>15004</v>
      </c>
      <c r="S2044" s="15">
        <v>44056225</v>
      </c>
      <c r="T2044" s="15"/>
      <c r="U2044" s="15" t="s">
        <v>18837</v>
      </c>
      <c r="V2044" s="15" t="s">
        <v>16569</v>
      </c>
      <c r="W2044" s="4"/>
      <c r="X2044" s="4" t="s">
        <v>41</v>
      </c>
      <c r="Y2044" s="4" t="s">
        <v>7520</v>
      </c>
      <c r="Z2044" s="4"/>
      <c r="AB2044" s="25"/>
      <c r="AC2044" s="25"/>
      <c r="AD2044" s="25"/>
    </row>
    <row r="2045" spans="1:30" x14ac:dyDescent="0.35">
      <c r="A2045" s="15" t="s">
        <v>10852</v>
      </c>
      <c r="B2045" s="15" t="s">
        <v>4656</v>
      </c>
      <c r="D2045" s="15" t="s">
        <v>3328</v>
      </c>
      <c r="E2045" s="15" t="s">
        <v>11973</v>
      </c>
      <c r="F2045" s="15" t="s">
        <v>59</v>
      </c>
      <c r="G2045" s="5" t="s">
        <v>21791</v>
      </c>
      <c r="H2045" s="5" t="s">
        <v>5</v>
      </c>
      <c r="I2045" s="5" t="s">
        <v>44</v>
      </c>
      <c r="J2045" s="5" t="s">
        <v>18</v>
      </c>
      <c r="K2045" s="5" t="s">
        <v>5</v>
      </c>
      <c r="L2045" s="5" t="s">
        <v>12851</v>
      </c>
      <c r="M2045" s="15" t="s">
        <v>91</v>
      </c>
      <c r="N2045" s="15" t="s">
        <v>206</v>
      </c>
      <c r="O2045" s="15" t="s">
        <v>4411</v>
      </c>
      <c r="P2045" s="15" t="s">
        <v>59</v>
      </c>
      <c r="Q2045" s="15" t="s">
        <v>22807</v>
      </c>
      <c r="R2045" s="15" t="s">
        <v>19505</v>
      </c>
      <c r="S2045" s="15">
        <v>70152781</v>
      </c>
      <c r="T2045" s="15">
        <v>86836702</v>
      </c>
      <c r="U2045" s="15" t="s">
        <v>16570</v>
      </c>
      <c r="V2045" s="15" t="s">
        <v>11974</v>
      </c>
      <c r="W2045" s="4"/>
      <c r="X2045" s="4" t="s">
        <v>41</v>
      </c>
      <c r="Y2045" s="4" t="s">
        <v>13821</v>
      </c>
      <c r="Z2045" s="4"/>
      <c r="AB2045" s="25"/>
      <c r="AC2045" s="25"/>
      <c r="AD2045" s="25"/>
    </row>
    <row r="2046" spans="1:30" x14ac:dyDescent="0.35">
      <c r="A2046" s="15" t="s">
        <v>10854</v>
      </c>
      <c r="B2046" s="15" t="s">
        <v>460</v>
      </c>
      <c r="D2046" s="15" t="s">
        <v>4323</v>
      </c>
      <c r="E2046" s="15" t="s">
        <v>11981</v>
      </c>
      <c r="F2046" s="15" t="s">
        <v>1610</v>
      </c>
      <c r="G2046" s="5" t="s">
        <v>21791</v>
      </c>
      <c r="H2046" s="5" t="s">
        <v>5</v>
      </c>
      <c r="I2046" s="5" t="s">
        <v>44</v>
      </c>
      <c r="J2046" s="5" t="s">
        <v>18</v>
      </c>
      <c r="K2046" s="5" t="s">
        <v>5</v>
      </c>
      <c r="L2046" s="5" t="s">
        <v>12851</v>
      </c>
      <c r="M2046" s="15" t="s">
        <v>91</v>
      </c>
      <c r="N2046" s="15" t="s">
        <v>206</v>
      </c>
      <c r="O2046" s="15" t="s">
        <v>4411</v>
      </c>
      <c r="P2046" s="15" t="s">
        <v>1610</v>
      </c>
      <c r="Q2046" s="15" t="s">
        <v>22807</v>
      </c>
      <c r="R2046" s="15" t="s">
        <v>11982</v>
      </c>
      <c r="S2046" s="15">
        <v>73006089</v>
      </c>
      <c r="T2046" s="15">
        <v>24666371</v>
      </c>
      <c r="U2046" s="15" t="s">
        <v>17904</v>
      </c>
      <c r="V2046" s="15" t="s">
        <v>1168</v>
      </c>
      <c r="W2046" s="4"/>
      <c r="X2046" s="4" t="s">
        <v>41</v>
      </c>
      <c r="Y2046" s="4" t="s">
        <v>7855</v>
      </c>
      <c r="Z2046" s="4"/>
      <c r="AB2046" s="25"/>
      <c r="AC2046" s="25"/>
      <c r="AD2046" s="25"/>
    </row>
    <row r="2047" spans="1:30" x14ac:dyDescent="0.35">
      <c r="A2047" s="15" t="s">
        <v>10856</v>
      </c>
      <c r="B2047" s="15" t="s">
        <v>8077</v>
      </c>
      <c r="D2047" s="15" t="s">
        <v>4318</v>
      </c>
      <c r="E2047" s="15" t="s">
        <v>4982</v>
      </c>
      <c r="F2047" s="15" t="s">
        <v>94</v>
      </c>
      <c r="G2047" s="5" t="s">
        <v>21791</v>
      </c>
      <c r="H2047" s="5" t="s">
        <v>10</v>
      </c>
      <c r="I2047" s="5" t="s">
        <v>44</v>
      </c>
      <c r="J2047" s="5" t="s">
        <v>18</v>
      </c>
      <c r="K2047" s="5" t="s">
        <v>8</v>
      </c>
      <c r="L2047" s="5" t="s">
        <v>12854</v>
      </c>
      <c r="M2047" s="15" t="s">
        <v>91</v>
      </c>
      <c r="N2047" s="15" t="s">
        <v>206</v>
      </c>
      <c r="O2047" s="15" t="s">
        <v>22172</v>
      </c>
      <c r="P2047" s="15" t="s">
        <v>94</v>
      </c>
      <c r="Q2047" s="15" t="s">
        <v>22807</v>
      </c>
      <c r="R2047" s="15" t="s">
        <v>22183</v>
      </c>
      <c r="S2047" s="15">
        <v>44064343</v>
      </c>
      <c r="T2047" s="15">
        <v>24708509</v>
      </c>
      <c r="U2047" s="15" t="s">
        <v>18838</v>
      </c>
      <c r="V2047" s="15" t="s">
        <v>22184</v>
      </c>
      <c r="W2047" s="4"/>
      <c r="X2047" s="4" t="s">
        <v>41</v>
      </c>
      <c r="Y2047" s="4" t="s">
        <v>3667</v>
      </c>
      <c r="Z2047" s="4"/>
      <c r="AB2047" s="25" t="s">
        <v>21118</v>
      </c>
      <c r="AC2047" s="25"/>
      <c r="AD2047" s="25"/>
    </row>
    <row r="2048" spans="1:30" x14ac:dyDescent="0.35">
      <c r="A2048" s="15" t="s">
        <v>4608</v>
      </c>
      <c r="B2048" s="15" t="s">
        <v>3341</v>
      </c>
      <c r="D2048" s="15" t="s">
        <v>4923</v>
      </c>
      <c r="E2048" s="15" t="s">
        <v>11987</v>
      </c>
      <c r="F2048" s="15" t="s">
        <v>103</v>
      </c>
      <c r="G2048" s="5" t="s">
        <v>21791</v>
      </c>
      <c r="H2048" s="5" t="s">
        <v>5</v>
      </c>
      <c r="I2048" s="5" t="s">
        <v>44</v>
      </c>
      <c r="J2048" s="5" t="s">
        <v>18</v>
      </c>
      <c r="K2048" s="5" t="s">
        <v>5</v>
      </c>
      <c r="L2048" s="5" t="s">
        <v>12851</v>
      </c>
      <c r="M2048" s="15" t="s">
        <v>91</v>
      </c>
      <c r="N2048" s="15" t="s">
        <v>206</v>
      </c>
      <c r="O2048" s="15" t="s">
        <v>4411</v>
      </c>
      <c r="P2048" s="15" t="s">
        <v>103</v>
      </c>
      <c r="Q2048" s="15" t="s">
        <v>22807</v>
      </c>
      <c r="R2048" s="15" t="s">
        <v>21464</v>
      </c>
      <c r="S2048" s="15">
        <v>24668682</v>
      </c>
      <c r="T2048" s="15">
        <v>24668682</v>
      </c>
      <c r="U2048" s="15" t="s">
        <v>16571</v>
      </c>
      <c r="V2048" s="15" t="s">
        <v>20175</v>
      </c>
      <c r="W2048" s="4"/>
      <c r="X2048" s="4" t="s">
        <v>41</v>
      </c>
      <c r="Y2048" s="4" t="s">
        <v>9344</v>
      </c>
      <c r="Z2048" s="4"/>
      <c r="AB2048" s="25"/>
      <c r="AC2048" s="25"/>
      <c r="AD2048" s="25"/>
    </row>
    <row r="2049" spans="1:30" x14ac:dyDescent="0.35">
      <c r="A2049" s="15" t="s">
        <v>4659</v>
      </c>
      <c r="B2049" s="15" t="s">
        <v>4658</v>
      </c>
      <c r="D2049" s="15" t="s">
        <v>11891</v>
      </c>
      <c r="E2049" s="15" t="s">
        <v>11890</v>
      </c>
      <c r="F2049" s="15" t="s">
        <v>18544</v>
      </c>
      <c r="G2049" s="5" t="s">
        <v>21791</v>
      </c>
      <c r="H2049" s="5" t="s">
        <v>7</v>
      </c>
      <c r="I2049" s="5" t="s">
        <v>44</v>
      </c>
      <c r="J2049" s="5" t="s">
        <v>210</v>
      </c>
      <c r="K2049" s="5" t="s">
        <v>5</v>
      </c>
      <c r="L2049" s="5" t="s">
        <v>12863</v>
      </c>
      <c r="M2049" s="15" t="s">
        <v>91</v>
      </c>
      <c r="N2049" s="15" t="s">
        <v>211</v>
      </c>
      <c r="O2049" s="15" t="s">
        <v>21793</v>
      </c>
      <c r="P2049" s="15" t="s">
        <v>2914</v>
      </c>
      <c r="Q2049" s="15" t="s">
        <v>22807</v>
      </c>
      <c r="R2049" s="15" t="s">
        <v>18839</v>
      </c>
      <c r="S2049" s="15">
        <v>41051093</v>
      </c>
      <c r="T2049" s="15"/>
      <c r="U2049" s="15" t="s">
        <v>18840</v>
      </c>
      <c r="V2049" s="15" t="s">
        <v>19506</v>
      </c>
      <c r="W2049" s="4"/>
      <c r="X2049" s="4" t="s">
        <v>41</v>
      </c>
      <c r="Y2049" s="4" t="s">
        <v>7905</v>
      </c>
      <c r="Z2049" s="4"/>
      <c r="AB2049" s="25"/>
      <c r="AC2049" s="25"/>
      <c r="AD2049" s="25"/>
    </row>
    <row r="2050" spans="1:30" x14ac:dyDescent="0.35">
      <c r="A2050" s="15" t="s">
        <v>4538</v>
      </c>
      <c r="B2050" s="15" t="s">
        <v>2584</v>
      </c>
      <c r="D2050" s="15" t="s">
        <v>7520</v>
      </c>
      <c r="E2050" s="15" t="s">
        <v>4983</v>
      </c>
      <c r="F2050" s="15" t="s">
        <v>4347</v>
      </c>
      <c r="G2050" s="5" t="s">
        <v>1797</v>
      </c>
      <c r="H2050" s="5" t="s">
        <v>2</v>
      </c>
      <c r="I2050" s="5" t="s">
        <v>243</v>
      </c>
      <c r="J2050" s="5" t="s">
        <v>7</v>
      </c>
      <c r="K2050" s="5" t="s">
        <v>2</v>
      </c>
      <c r="L2050" s="5" t="s">
        <v>12991</v>
      </c>
      <c r="M2050" s="15" t="s">
        <v>244</v>
      </c>
      <c r="N2050" s="15" t="s">
        <v>1797</v>
      </c>
      <c r="O2050" s="15" t="s">
        <v>1797</v>
      </c>
      <c r="P2050" s="15" t="s">
        <v>2341</v>
      </c>
      <c r="Q2050" s="15" t="s">
        <v>22807</v>
      </c>
      <c r="R2050" s="15" t="s">
        <v>23661</v>
      </c>
      <c r="S2050" s="15">
        <v>84280909</v>
      </c>
      <c r="T2050" s="15">
        <v>26748461</v>
      </c>
      <c r="U2050" s="15" t="s">
        <v>15005</v>
      </c>
      <c r="V2050" s="15" t="s">
        <v>259</v>
      </c>
      <c r="W2050" s="4"/>
      <c r="X2050" s="4" t="s">
        <v>41</v>
      </c>
      <c r="Y2050" s="4" t="s">
        <v>3686</v>
      </c>
      <c r="Z2050" s="4"/>
      <c r="AB2050" s="25"/>
      <c r="AC2050" s="25"/>
      <c r="AD2050" s="25"/>
    </row>
    <row r="2051" spans="1:30" x14ac:dyDescent="0.35">
      <c r="A2051" s="15" t="s">
        <v>4563</v>
      </c>
      <c r="B2051" s="15" t="s">
        <v>1480</v>
      </c>
      <c r="D2051" s="15" t="s">
        <v>7187</v>
      </c>
      <c r="E2051" s="15" t="s">
        <v>4985</v>
      </c>
      <c r="F2051" s="15" t="s">
        <v>257</v>
      </c>
      <c r="G2051" s="5" t="s">
        <v>1797</v>
      </c>
      <c r="H2051" s="5" t="s">
        <v>2</v>
      </c>
      <c r="I2051" s="5" t="s">
        <v>243</v>
      </c>
      <c r="J2051" s="5" t="s">
        <v>7</v>
      </c>
      <c r="K2051" s="5" t="s">
        <v>2</v>
      </c>
      <c r="L2051" s="5" t="s">
        <v>12991</v>
      </c>
      <c r="M2051" s="15" t="s">
        <v>244</v>
      </c>
      <c r="N2051" s="15" t="s">
        <v>1797</v>
      </c>
      <c r="O2051" s="15" t="s">
        <v>1797</v>
      </c>
      <c r="P2051" s="15" t="s">
        <v>4986</v>
      </c>
      <c r="Q2051" s="15" t="s">
        <v>22807</v>
      </c>
      <c r="R2051" s="15" t="s">
        <v>22185</v>
      </c>
      <c r="S2051" s="15">
        <v>26692233</v>
      </c>
      <c r="T2051" s="15">
        <v>26692233</v>
      </c>
      <c r="U2051" s="15" t="s">
        <v>15006</v>
      </c>
      <c r="V2051" s="15" t="s">
        <v>11054</v>
      </c>
      <c r="W2051" s="4"/>
      <c r="X2051" s="4" t="s">
        <v>41</v>
      </c>
      <c r="Y2051" s="4" t="s">
        <v>4987</v>
      </c>
      <c r="Z2051" s="4"/>
      <c r="AB2051" s="25"/>
      <c r="AC2051" s="25"/>
      <c r="AD2051" s="25"/>
    </row>
    <row r="2052" spans="1:30" x14ac:dyDescent="0.35">
      <c r="A2052" s="15" t="s">
        <v>8384</v>
      </c>
      <c r="B2052" s="15" t="s">
        <v>4273</v>
      </c>
      <c r="D2052" s="15" t="s">
        <v>3368</v>
      </c>
      <c r="E2052" s="15" t="s">
        <v>4988</v>
      </c>
      <c r="F2052" s="15" t="s">
        <v>4989</v>
      </c>
      <c r="G2052" s="5" t="s">
        <v>1797</v>
      </c>
      <c r="H2052" s="5" t="s">
        <v>2</v>
      </c>
      <c r="I2052" s="5" t="s">
        <v>243</v>
      </c>
      <c r="J2052" s="5" t="s">
        <v>7</v>
      </c>
      <c r="K2052" s="5" t="s">
        <v>3</v>
      </c>
      <c r="L2052" s="5" t="s">
        <v>12992</v>
      </c>
      <c r="M2052" s="15" t="s">
        <v>244</v>
      </c>
      <c r="N2052" s="15" t="s">
        <v>1797</v>
      </c>
      <c r="O2052" s="15" t="s">
        <v>1943</v>
      </c>
      <c r="P2052" s="15" t="s">
        <v>1943</v>
      </c>
      <c r="Q2052" s="15" t="s">
        <v>22807</v>
      </c>
      <c r="R2052" s="15" t="s">
        <v>10995</v>
      </c>
      <c r="S2052" s="15">
        <v>70973267</v>
      </c>
      <c r="T2052" s="15">
        <v>22007621</v>
      </c>
      <c r="U2052" s="15" t="s">
        <v>19507</v>
      </c>
      <c r="V2052" s="15" t="s">
        <v>4990</v>
      </c>
      <c r="W2052" s="4"/>
      <c r="X2052" s="4" t="s">
        <v>41</v>
      </c>
      <c r="Y2052" s="4" t="s">
        <v>3291</v>
      </c>
      <c r="Z2052" s="4"/>
      <c r="AB2052" s="25"/>
      <c r="AC2052" s="25"/>
      <c r="AD2052" s="25"/>
    </row>
    <row r="2053" spans="1:30" x14ac:dyDescent="0.35">
      <c r="A2053" s="15" t="s">
        <v>4575</v>
      </c>
      <c r="B2053" s="15" t="s">
        <v>1592</v>
      </c>
      <c r="D2053" s="15" t="s">
        <v>3340</v>
      </c>
      <c r="E2053" s="15" t="s">
        <v>4991</v>
      </c>
      <c r="F2053" s="15" t="s">
        <v>4992</v>
      </c>
      <c r="G2053" s="5" t="s">
        <v>1797</v>
      </c>
      <c r="H2053" s="5" t="s">
        <v>2</v>
      </c>
      <c r="I2053" s="5" t="s">
        <v>243</v>
      </c>
      <c r="J2053" s="5" t="s">
        <v>7</v>
      </c>
      <c r="K2053" s="5" t="s">
        <v>2</v>
      </c>
      <c r="L2053" s="5" t="s">
        <v>12991</v>
      </c>
      <c r="M2053" s="15" t="s">
        <v>244</v>
      </c>
      <c r="N2053" s="15" t="s">
        <v>1797</v>
      </c>
      <c r="O2053" s="15" t="s">
        <v>1797</v>
      </c>
      <c r="P2053" s="15" t="s">
        <v>4993</v>
      </c>
      <c r="Q2053" s="15" t="s">
        <v>22807</v>
      </c>
      <c r="R2053" s="15" t="s">
        <v>22186</v>
      </c>
      <c r="S2053" s="15">
        <v>87760541</v>
      </c>
      <c r="T2053" s="15">
        <v>26748256</v>
      </c>
      <c r="U2053" s="15" t="s">
        <v>20177</v>
      </c>
      <c r="V2053" s="15" t="s">
        <v>11021</v>
      </c>
      <c r="W2053" s="4"/>
      <c r="X2053" s="4" t="s">
        <v>41</v>
      </c>
      <c r="Y2053" s="4" t="s">
        <v>2600</v>
      </c>
      <c r="Z2053" s="4"/>
      <c r="AB2053" s="25"/>
      <c r="AC2053" s="25"/>
      <c r="AD2053" s="25"/>
    </row>
    <row r="2054" spans="1:30" x14ac:dyDescent="0.35">
      <c r="A2054" s="15" t="s">
        <v>10861</v>
      </c>
      <c r="B2054" s="15" t="s">
        <v>4600</v>
      </c>
      <c r="D2054" s="15" t="s">
        <v>4994</v>
      </c>
      <c r="E2054" s="15" t="s">
        <v>4995</v>
      </c>
      <c r="F2054" s="15" t="s">
        <v>4996</v>
      </c>
      <c r="G2054" s="5" t="s">
        <v>1797</v>
      </c>
      <c r="H2054" s="5" t="s">
        <v>2</v>
      </c>
      <c r="I2054" s="5" t="s">
        <v>243</v>
      </c>
      <c r="J2054" s="5" t="s">
        <v>7</v>
      </c>
      <c r="K2054" s="5" t="s">
        <v>5</v>
      </c>
      <c r="L2054" s="5" t="s">
        <v>12994</v>
      </c>
      <c r="M2054" s="15" t="s">
        <v>244</v>
      </c>
      <c r="N2054" s="15" t="s">
        <v>1797</v>
      </c>
      <c r="O2054" s="15" t="s">
        <v>4997</v>
      </c>
      <c r="P2054" s="15" t="s">
        <v>4996</v>
      </c>
      <c r="Q2054" s="15" t="s">
        <v>22807</v>
      </c>
      <c r="R2054" s="15" t="s">
        <v>23662</v>
      </c>
      <c r="S2054" s="15">
        <v>22006879</v>
      </c>
      <c r="T2054" s="15">
        <v>26740235</v>
      </c>
      <c r="U2054" s="15" t="s">
        <v>20178</v>
      </c>
      <c r="V2054" s="15" t="s">
        <v>11025</v>
      </c>
      <c r="W2054" s="4"/>
      <c r="X2054" s="4" t="s">
        <v>41</v>
      </c>
      <c r="Y2054" s="4" t="s">
        <v>4998</v>
      </c>
      <c r="Z2054" s="4"/>
      <c r="AB2054" s="25"/>
      <c r="AC2054" s="25"/>
      <c r="AD2054" s="25"/>
    </row>
    <row r="2055" spans="1:30" x14ac:dyDescent="0.35">
      <c r="A2055" s="15" t="s">
        <v>10863</v>
      </c>
      <c r="B2055" s="15" t="s">
        <v>508</v>
      </c>
      <c r="D2055" s="15" t="s">
        <v>4999</v>
      </c>
      <c r="E2055" s="15" t="s">
        <v>5000</v>
      </c>
      <c r="F2055" s="15" t="s">
        <v>748</v>
      </c>
      <c r="G2055" s="5" t="s">
        <v>1797</v>
      </c>
      <c r="H2055" s="5" t="s">
        <v>2</v>
      </c>
      <c r="I2055" s="5" t="s">
        <v>243</v>
      </c>
      <c r="J2055" s="5" t="s">
        <v>7</v>
      </c>
      <c r="K2055" s="5" t="s">
        <v>2</v>
      </c>
      <c r="L2055" s="5" t="s">
        <v>12991</v>
      </c>
      <c r="M2055" s="15" t="s">
        <v>244</v>
      </c>
      <c r="N2055" s="15" t="s">
        <v>1797</v>
      </c>
      <c r="O2055" s="15" t="s">
        <v>1797</v>
      </c>
      <c r="P2055" s="15" t="s">
        <v>748</v>
      </c>
      <c r="Q2055" s="15" t="s">
        <v>22807</v>
      </c>
      <c r="R2055" s="15" t="s">
        <v>23663</v>
      </c>
      <c r="S2055" s="15">
        <v>26686443</v>
      </c>
      <c r="T2055" s="15">
        <v>26692611</v>
      </c>
      <c r="U2055" s="15" t="s">
        <v>16572</v>
      </c>
      <c r="V2055" s="15" t="s">
        <v>11043</v>
      </c>
      <c r="W2055" s="4"/>
      <c r="X2055" s="4" t="s">
        <v>41</v>
      </c>
      <c r="Y2055" s="4" t="s">
        <v>221</v>
      </c>
      <c r="Z2055" s="4"/>
      <c r="AB2055" s="25"/>
      <c r="AC2055" s="25"/>
      <c r="AD2055" s="25"/>
    </row>
    <row r="2056" spans="1:30" x14ac:dyDescent="0.35">
      <c r="A2056" s="15" t="s">
        <v>10865</v>
      </c>
      <c r="B2056" s="15" t="s">
        <v>4513</v>
      </c>
      <c r="D2056" s="15" t="s">
        <v>5001</v>
      </c>
      <c r="E2056" s="15" t="s">
        <v>5002</v>
      </c>
      <c r="F2056" s="15" t="s">
        <v>4636</v>
      </c>
      <c r="G2056" s="5" t="s">
        <v>1797</v>
      </c>
      <c r="H2056" s="5" t="s">
        <v>2</v>
      </c>
      <c r="I2056" s="5" t="s">
        <v>243</v>
      </c>
      <c r="J2056" s="5" t="s">
        <v>7</v>
      </c>
      <c r="K2056" s="5" t="s">
        <v>4</v>
      </c>
      <c r="L2056" s="5" t="s">
        <v>12993</v>
      </c>
      <c r="M2056" s="15" t="s">
        <v>244</v>
      </c>
      <c r="N2056" s="15" t="s">
        <v>1797</v>
      </c>
      <c r="O2056" s="15" t="s">
        <v>59</v>
      </c>
      <c r="P2056" s="15" t="s">
        <v>4636</v>
      </c>
      <c r="Q2056" s="15" t="s">
        <v>22807</v>
      </c>
      <c r="R2056" s="15" t="s">
        <v>18842</v>
      </c>
      <c r="S2056" s="15">
        <v>22006921</v>
      </c>
      <c r="T2056" s="15">
        <v>26748254</v>
      </c>
      <c r="U2056" s="15" t="s">
        <v>15007</v>
      </c>
      <c r="V2056" s="15" t="s">
        <v>12066</v>
      </c>
      <c r="W2056" s="4"/>
      <c r="X2056" s="4" t="s">
        <v>41</v>
      </c>
      <c r="Y2056" s="4" t="s">
        <v>5003</v>
      </c>
      <c r="Z2056" s="4"/>
      <c r="AB2056" s="25"/>
      <c r="AC2056" s="25"/>
      <c r="AD2056" s="25"/>
    </row>
    <row r="2057" spans="1:30" x14ac:dyDescent="0.35">
      <c r="A2057" s="15" t="s">
        <v>8385</v>
      </c>
      <c r="B2057" s="15" t="s">
        <v>8386</v>
      </c>
      <c r="D2057" s="15" t="s">
        <v>1974</v>
      </c>
      <c r="E2057" s="15" t="s">
        <v>5004</v>
      </c>
      <c r="F2057" s="15" t="s">
        <v>59</v>
      </c>
      <c r="G2057" s="5" t="s">
        <v>1797</v>
      </c>
      <c r="H2057" s="5" t="s">
        <v>2</v>
      </c>
      <c r="I2057" s="5" t="s">
        <v>243</v>
      </c>
      <c r="J2057" s="5" t="s">
        <v>7</v>
      </c>
      <c r="K2057" s="5" t="s">
        <v>4</v>
      </c>
      <c r="L2057" s="5" t="s">
        <v>12993</v>
      </c>
      <c r="M2057" s="15" t="s">
        <v>244</v>
      </c>
      <c r="N2057" s="15" t="s">
        <v>1797</v>
      </c>
      <c r="O2057" s="15" t="s">
        <v>59</v>
      </c>
      <c r="P2057" s="15" t="s">
        <v>59</v>
      </c>
      <c r="Q2057" s="15" t="s">
        <v>22807</v>
      </c>
      <c r="R2057" s="15" t="s">
        <v>7236</v>
      </c>
      <c r="S2057" s="15">
        <v>26748033</v>
      </c>
      <c r="T2057" s="15">
        <v>26748033</v>
      </c>
      <c r="U2057" s="15" t="s">
        <v>15008</v>
      </c>
      <c r="V2057" s="15" t="s">
        <v>11060</v>
      </c>
      <c r="W2057" s="4"/>
      <c r="X2057" s="4" t="s">
        <v>41</v>
      </c>
      <c r="Y2057" s="4" t="s">
        <v>3049</v>
      </c>
      <c r="Z2057" s="4"/>
      <c r="AB2057" s="25"/>
      <c r="AC2057" s="25"/>
      <c r="AD2057" s="25"/>
    </row>
    <row r="2058" spans="1:30" x14ac:dyDescent="0.35">
      <c r="A2058" s="15" t="s">
        <v>4670</v>
      </c>
      <c r="B2058" s="15" t="s">
        <v>4669</v>
      </c>
      <c r="D2058" s="15" t="s">
        <v>1970</v>
      </c>
      <c r="E2058" s="15" t="s">
        <v>5005</v>
      </c>
      <c r="F2058" s="15" t="s">
        <v>5006</v>
      </c>
      <c r="G2058" s="5" t="s">
        <v>1797</v>
      </c>
      <c r="H2058" s="5" t="s">
        <v>2</v>
      </c>
      <c r="I2058" s="5" t="s">
        <v>243</v>
      </c>
      <c r="J2058" s="5" t="s">
        <v>7</v>
      </c>
      <c r="K2058" s="5" t="s">
        <v>2</v>
      </c>
      <c r="L2058" s="5" t="s">
        <v>12991</v>
      </c>
      <c r="M2058" s="15" t="s">
        <v>244</v>
      </c>
      <c r="N2058" s="15" t="s">
        <v>1797</v>
      </c>
      <c r="O2058" s="15" t="s">
        <v>1797</v>
      </c>
      <c r="P2058" s="15" t="s">
        <v>948</v>
      </c>
      <c r="Q2058" s="15" t="s">
        <v>22807</v>
      </c>
      <c r="R2058" s="15" t="s">
        <v>13429</v>
      </c>
      <c r="S2058" s="15">
        <v>26693627</v>
      </c>
      <c r="T2058" s="15"/>
      <c r="U2058" s="15" t="s">
        <v>15009</v>
      </c>
      <c r="V2058" s="15" t="s">
        <v>10968</v>
      </c>
      <c r="W2058" s="4"/>
      <c r="X2058" s="4" t="s">
        <v>41</v>
      </c>
      <c r="Y2058" s="4" t="s">
        <v>1360</v>
      </c>
      <c r="Z2058" s="4"/>
      <c r="AB2058" s="25"/>
      <c r="AC2058" s="25"/>
      <c r="AD2058" s="25"/>
    </row>
    <row r="2059" spans="1:30" x14ac:dyDescent="0.35">
      <c r="A2059" s="15" t="s">
        <v>10871</v>
      </c>
      <c r="B2059" s="15" t="s">
        <v>3130</v>
      </c>
      <c r="D2059" s="15" t="s">
        <v>7189</v>
      </c>
      <c r="E2059" s="15" t="s">
        <v>5007</v>
      </c>
      <c r="F2059" s="15" t="s">
        <v>4997</v>
      </c>
      <c r="G2059" s="5" t="s">
        <v>1797</v>
      </c>
      <c r="H2059" s="5" t="s">
        <v>2</v>
      </c>
      <c r="I2059" s="5" t="s">
        <v>243</v>
      </c>
      <c r="J2059" s="5" t="s">
        <v>7</v>
      </c>
      <c r="K2059" s="5" t="s">
        <v>5</v>
      </c>
      <c r="L2059" s="5" t="s">
        <v>12994</v>
      </c>
      <c r="M2059" s="15" t="s">
        <v>244</v>
      </c>
      <c r="N2059" s="15" t="s">
        <v>1797</v>
      </c>
      <c r="O2059" s="15" t="s">
        <v>4997</v>
      </c>
      <c r="P2059" s="15" t="s">
        <v>4997</v>
      </c>
      <c r="Q2059" s="15" t="s">
        <v>22807</v>
      </c>
      <c r="R2059" s="15" t="s">
        <v>17827</v>
      </c>
      <c r="S2059" s="15">
        <v>26740462</v>
      </c>
      <c r="T2059" s="15"/>
      <c r="U2059" s="15" t="s">
        <v>15010</v>
      </c>
      <c r="V2059" s="15" t="s">
        <v>20179</v>
      </c>
      <c r="W2059" s="4"/>
      <c r="X2059" s="4" t="s">
        <v>41</v>
      </c>
      <c r="Y2059" s="4" t="s">
        <v>1325</v>
      </c>
      <c r="Z2059" s="4"/>
      <c r="AB2059" s="25"/>
      <c r="AC2059" s="25"/>
      <c r="AD2059" s="25"/>
    </row>
    <row r="2060" spans="1:30" x14ac:dyDescent="0.35">
      <c r="A2060" s="15" t="s">
        <v>10872</v>
      </c>
      <c r="B2060" s="15" t="s">
        <v>1857</v>
      </c>
      <c r="D2060" s="15" t="s">
        <v>8198</v>
      </c>
      <c r="E2060" s="15" t="s">
        <v>10977</v>
      </c>
      <c r="F2060" s="15" t="s">
        <v>10978</v>
      </c>
      <c r="G2060" s="5" t="s">
        <v>1797</v>
      </c>
      <c r="H2060" s="5" t="s">
        <v>2</v>
      </c>
      <c r="I2060" s="5" t="s">
        <v>243</v>
      </c>
      <c r="J2060" s="5" t="s">
        <v>7</v>
      </c>
      <c r="K2060" s="5" t="s">
        <v>2</v>
      </c>
      <c r="L2060" s="5" t="s">
        <v>12991</v>
      </c>
      <c r="M2060" s="15" t="s">
        <v>244</v>
      </c>
      <c r="N2060" s="15" t="s">
        <v>1797</v>
      </c>
      <c r="O2060" s="15" t="s">
        <v>1797</v>
      </c>
      <c r="P2060" s="15" t="s">
        <v>1797</v>
      </c>
      <c r="Q2060" s="15" t="s">
        <v>22807</v>
      </c>
      <c r="R2060" s="15" t="s">
        <v>23664</v>
      </c>
      <c r="S2060" s="15">
        <v>26690008</v>
      </c>
      <c r="T2060" s="15">
        <v>26688036</v>
      </c>
      <c r="U2060" s="15" t="s">
        <v>17905</v>
      </c>
      <c r="V2060" s="15" t="s">
        <v>10979</v>
      </c>
      <c r="W2060" s="4"/>
      <c r="X2060" s="4"/>
      <c r="Y2060" s="4"/>
      <c r="Z2060" s="4" t="s">
        <v>41</v>
      </c>
      <c r="AA2060" s="4" t="s">
        <v>432</v>
      </c>
      <c r="AB2060" s="25"/>
      <c r="AC2060" s="25"/>
      <c r="AD2060" s="25"/>
    </row>
    <row r="2061" spans="1:30" x14ac:dyDescent="0.35">
      <c r="A2061" s="15" t="s">
        <v>10874</v>
      </c>
      <c r="B2061" s="15" t="s">
        <v>4675</v>
      </c>
      <c r="D2061" s="15" t="s">
        <v>8164</v>
      </c>
      <c r="E2061" s="15" t="s">
        <v>8415</v>
      </c>
      <c r="F2061" s="15" t="s">
        <v>3554</v>
      </c>
      <c r="G2061" s="5" t="s">
        <v>1797</v>
      </c>
      <c r="H2061" s="5" t="s">
        <v>2</v>
      </c>
      <c r="I2061" s="5" t="s">
        <v>243</v>
      </c>
      <c r="J2061" s="5" t="s">
        <v>7</v>
      </c>
      <c r="K2061" s="5" t="s">
        <v>3</v>
      </c>
      <c r="L2061" s="5" t="s">
        <v>12992</v>
      </c>
      <c r="M2061" s="15" t="s">
        <v>244</v>
      </c>
      <c r="N2061" s="15" t="s">
        <v>1797</v>
      </c>
      <c r="O2061" s="15" t="s">
        <v>1943</v>
      </c>
      <c r="P2061" s="15" t="s">
        <v>3554</v>
      </c>
      <c r="Q2061" s="15" t="s">
        <v>22807</v>
      </c>
      <c r="R2061" s="15" t="s">
        <v>16573</v>
      </c>
      <c r="S2061" s="15">
        <v>88135564</v>
      </c>
      <c r="T2061" s="15"/>
      <c r="U2061" s="15" t="s">
        <v>15011</v>
      </c>
      <c r="V2061" s="15" t="s">
        <v>10960</v>
      </c>
      <c r="W2061" s="4"/>
      <c r="X2061" s="4" t="s">
        <v>41</v>
      </c>
      <c r="Y2061" s="4" t="s">
        <v>14095</v>
      </c>
      <c r="Z2061" s="4"/>
      <c r="AB2061" s="25"/>
      <c r="AC2061" s="25"/>
      <c r="AD2061" s="25"/>
    </row>
    <row r="2062" spans="1:30" x14ac:dyDescent="0.35">
      <c r="A2062" s="15" t="s">
        <v>4657</v>
      </c>
      <c r="B2062" s="15" t="s">
        <v>7644</v>
      </c>
      <c r="D2062" s="15" t="s">
        <v>5008</v>
      </c>
      <c r="E2062" s="15" t="s">
        <v>10984</v>
      </c>
      <c r="F2062" s="15" t="s">
        <v>10985</v>
      </c>
      <c r="G2062" s="5" t="s">
        <v>1797</v>
      </c>
      <c r="H2062" s="5" t="s">
        <v>5</v>
      </c>
      <c r="I2062" s="5" t="s">
        <v>243</v>
      </c>
      <c r="J2062" s="5" t="s">
        <v>7</v>
      </c>
      <c r="K2062" s="5" t="s">
        <v>6</v>
      </c>
      <c r="L2062" s="5" t="s">
        <v>12995</v>
      </c>
      <c r="M2062" s="15" t="s">
        <v>244</v>
      </c>
      <c r="N2062" s="15" t="s">
        <v>1797</v>
      </c>
      <c r="O2062" s="15" t="s">
        <v>5009</v>
      </c>
      <c r="P2062" s="15" t="s">
        <v>10986</v>
      </c>
      <c r="Q2062" s="15" t="s">
        <v>22807</v>
      </c>
      <c r="R2062" s="15" t="s">
        <v>15012</v>
      </c>
      <c r="S2062" s="15">
        <v>22006897</v>
      </c>
      <c r="T2062" s="15"/>
      <c r="U2062" s="15" t="s">
        <v>16574</v>
      </c>
      <c r="V2062" s="15" t="s">
        <v>18843</v>
      </c>
      <c r="W2062" s="4"/>
      <c r="X2062" s="4" t="s">
        <v>41</v>
      </c>
      <c r="Y2062" s="4" t="s">
        <v>7448</v>
      </c>
      <c r="Z2062" s="4"/>
      <c r="AB2062" s="25"/>
      <c r="AC2062" s="25"/>
      <c r="AD2062" s="25"/>
    </row>
    <row r="2063" spans="1:30" x14ac:dyDescent="0.35">
      <c r="A2063" s="15" t="s">
        <v>4517</v>
      </c>
      <c r="B2063" s="15" t="s">
        <v>4516</v>
      </c>
      <c r="D2063" s="15" t="s">
        <v>1881</v>
      </c>
      <c r="E2063" s="15" t="s">
        <v>5010</v>
      </c>
      <c r="F2063" s="15" t="s">
        <v>5009</v>
      </c>
      <c r="G2063" s="5" t="s">
        <v>1797</v>
      </c>
      <c r="H2063" s="5" t="s">
        <v>5</v>
      </c>
      <c r="I2063" s="5" t="s">
        <v>243</v>
      </c>
      <c r="J2063" s="5" t="s">
        <v>7</v>
      </c>
      <c r="K2063" s="5" t="s">
        <v>6</v>
      </c>
      <c r="L2063" s="5" t="s">
        <v>12995</v>
      </c>
      <c r="M2063" s="15" t="s">
        <v>244</v>
      </c>
      <c r="N2063" s="15" t="s">
        <v>1797</v>
      </c>
      <c r="O2063" s="15" t="s">
        <v>5009</v>
      </c>
      <c r="P2063" s="15" t="s">
        <v>5009</v>
      </c>
      <c r="Q2063" s="15" t="s">
        <v>22807</v>
      </c>
      <c r="R2063" s="15" t="s">
        <v>18844</v>
      </c>
      <c r="S2063" s="15">
        <v>22007634</v>
      </c>
      <c r="T2063" s="15">
        <v>88978933</v>
      </c>
      <c r="U2063" s="15" t="s">
        <v>21465</v>
      </c>
      <c r="V2063" s="15" t="s">
        <v>11044</v>
      </c>
      <c r="W2063" s="4"/>
      <c r="X2063" s="4" t="s">
        <v>41</v>
      </c>
      <c r="Y2063" s="4" t="s">
        <v>5011</v>
      </c>
      <c r="Z2063" s="4"/>
      <c r="AB2063" s="25"/>
      <c r="AC2063" s="25"/>
      <c r="AD2063" s="25"/>
    </row>
    <row r="2064" spans="1:30" x14ac:dyDescent="0.35">
      <c r="A2064" s="15" t="s">
        <v>8388</v>
      </c>
      <c r="B2064" s="15" t="s">
        <v>4591</v>
      </c>
      <c r="D2064" s="15" t="s">
        <v>5012</v>
      </c>
      <c r="E2064" s="15" t="s">
        <v>11023</v>
      </c>
      <c r="F2064" s="15" t="s">
        <v>1884</v>
      </c>
      <c r="G2064" s="5" t="s">
        <v>1797</v>
      </c>
      <c r="H2064" s="5" t="s">
        <v>2</v>
      </c>
      <c r="I2064" s="5" t="s">
        <v>243</v>
      </c>
      <c r="J2064" s="5" t="s">
        <v>7</v>
      </c>
      <c r="K2064" s="5" t="s">
        <v>2</v>
      </c>
      <c r="L2064" s="5" t="s">
        <v>12991</v>
      </c>
      <c r="M2064" s="15" t="s">
        <v>244</v>
      </c>
      <c r="N2064" s="15" t="s">
        <v>1797</v>
      </c>
      <c r="O2064" s="15" t="s">
        <v>1797</v>
      </c>
      <c r="P2064" s="15" t="s">
        <v>1884</v>
      </c>
      <c r="Q2064" s="15" t="s">
        <v>22807</v>
      </c>
      <c r="R2064" s="15" t="s">
        <v>23665</v>
      </c>
      <c r="S2064" s="15">
        <v>26694968</v>
      </c>
      <c r="T2064" s="15"/>
      <c r="U2064" s="15" t="s">
        <v>15013</v>
      </c>
      <c r="V2064" s="15" t="s">
        <v>11024</v>
      </c>
      <c r="W2064" s="4"/>
      <c r="X2064" s="4"/>
      <c r="Y2064" s="4"/>
      <c r="Z2064" s="4"/>
      <c r="AB2064" s="25"/>
      <c r="AC2064" s="25"/>
      <c r="AD2064" s="25"/>
    </row>
    <row r="2065" spans="1:30" x14ac:dyDescent="0.35">
      <c r="A2065" s="15" t="s">
        <v>8390</v>
      </c>
      <c r="B2065" s="15" t="s">
        <v>4557</v>
      </c>
      <c r="D2065" s="15" t="s">
        <v>5013</v>
      </c>
      <c r="E2065" s="15" t="s">
        <v>11056</v>
      </c>
      <c r="F2065" s="15" t="s">
        <v>278</v>
      </c>
      <c r="G2065" s="5" t="s">
        <v>1797</v>
      </c>
      <c r="H2065" s="5" t="s">
        <v>2</v>
      </c>
      <c r="I2065" s="5" t="s">
        <v>243</v>
      </c>
      <c r="J2065" s="5" t="s">
        <v>7</v>
      </c>
      <c r="K2065" s="5" t="s">
        <v>3</v>
      </c>
      <c r="L2065" s="5" t="s">
        <v>12992</v>
      </c>
      <c r="M2065" s="15" t="s">
        <v>244</v>
      </c>
      <c r="N2065" s="15" t="s">
        <v>1797</v>
      </c>
      <c r="O2065" s="15" t="s">
        <v>1943</v>
      </c>
      <c r="P2065" s="15" t="s">
        <v>278</v>
      </c>
      <c r="Q2065" s="15" t="s">
        <v>22807</v>
      </c>
      <c r="R2065" s="15" t="s">
        <v>23666</v>
      </c>
      <c r="S2065" s="15">
        <v>63459392</v>
      </c>
      <c r="T2065" s="15">
        <v>60654995</v>
      </c>
      <c r="U2065" s="15" t="s">
        <v>17906</v>
      </c>
      <c r="V2065" s="15" t="s">
        <v>22187</v>
      </c>
      <c r="W2065" s="4"/>
      <c r="X2065" s="4"/>
      <c r="Y2065" s="4"/>
      <c r="Z2065" s="4"/>
      <c r="AB2065" s="25"/>
      <c r="AC2065" s="25"/>
      <c r="AD2065" s="25"/>
    </row>
    <row r="2066" spans="1:30" x14ac:dyDescent="0.35">
      <c r="A2066" s="15" t="s">
        <v>10880</v>
      </c>
      <c r="B2066" s="15" t="s">
        <v>8723</v>
      </c>
      <c r="D2066" s="15" t="s">
        <v>5014</v>
      </c>
      <c r="E2066" s="15" t="s">
        <v>5015</v>
      </c>
      <c r="F2066" s="15" t="s">
        <v>5016</v>
      </c>
      <c r="G2066" s="5" t="s">
        <v>144</v>
      </c>
      <c r="H2066" s="5" t="s">
        <v>8</v>
      </c>
      <c r="I2066" s="5" t="s">
        <v>143</v>
      </c>
      <c r="J2066" s="5" t="s">
        <v>3</v>
      </c>
      <c r="K2066" s="5" t="s">
        <v>3</v>
      </c>
      <c r="L2066" s="5" t="s">
        <v>13036</v>
      </c>
      <c r="M2066" s="15" t="s">
        <v>144</v>
      </c>
      <c r="N2066" s="15" t="s">
        <v>5017</v>
      </c>
      <c r="O2066" s="15" t="s">
        <v>5018</v>
      </c>
      <c r="P2066" s="15" t="s">
        <v>5016</v>
      </c>
      <c r="Q2066" s="15" t="s">
        <v>22807</v>
      </c>
      <c r="R2066" s="15" t="s">
        <v>18873</v>
      </c>
      <c r="S2066" s="15">
        <v>26352325</v>
      </c>
      <c r="T2066" s="15"/>
      <c r="U2066" s="15" t="s">
        <v>15015</v>
      </c>
      <c r="V2066" s="15" t="s">
        <v>8866</v>
      </c>
      <c r="W2066" s="4"/>
      <c r="X2066" s="4" t="s">
        <v>41</v>
      </c>
      <c r="Y2066" s="4" t="s">
        <v>5020</v>
      </c>
      <c r="Z2066" s="4"/>
      <c r="AB2066" s="25" t="s">
        <v>21118</v>
      </c>
      <c r="AC2066" s="25"/>
      <c r="AD2066" s="25"/>
    </row>
    <row r="2067" spans="1:30" x14ac:dyDescent="0.35">
      <c r="A2067" s="15" t="s">
        <v>6498</v>
      </c>
      <c r="B2067" s="15" t="s">
        <v>7466</v>
      </c>
      <c r="D2067" s="15" t="s">
        <v>4984</v>
      </c>
      <c r="E2067" s="15" t="s">
        <v>5021</v>
      </c>
      <c r="F2067" s="15" t="s">
        <v>5022</v>
      </c>
      <c r="G2067" s="5" t="s">
        <v>55</v>
      </c>
      <c r="H2067" s="5" t="s">
        <v>4</v>
      </c>
      <c r="I2067" s="5" t="s">
        <v>41</v>
      </c>
      <c r="J2067" s="5" t="s">
        <v>12</v>
      </c>
      <c r="K2067" s="5" t="s">
        <v>4</v>
      </c>
      <c r="L2067" s="5" t="s">
        <v>12698</v>
      </c>
      <c r="M2067" s="15" t="s">
        <v>42</v>
      </c>
      <c r="N2067" s="15" t="s">
        <v>256</v>
      </c>
      <c r="O2067" s="15" t="s">
        <v>257</v>
      </c>
      <c r="P2067" s="15" t="s">
        <v>5023</v>
      </c>
      <c r="Q2067" s="15" t="s">
        <v>22807</v>
      </c>
      <c r="R2067" s="15" t="s">
        <v>21466</v>
      </c>
      <c r="S2067" s="15">
        <v>22304823</v>
      </c>
      <c r="T2067" s="15">
        <v>22304823</v>
      </c>
      <c r="U2067" s="15" t="s">
        <v>18845</v>
      </c>
      <c r="V2067" s="15" t="s">
        <v>8975</v>
      </c>
      <c r="W2067" s="4"/>
      <c r="X2067" s="4" t="s">
        <v>41</v>
      </c>
      <c r="Y2067" s="4" t="s">
        <v>2702</v>
      </c>
      <c r="Z2067" s="4"/>
      <c r="AB2067" s="25" t="s">
        <v>21118</v>
      </c>
      <c r="AC2067" s="25"/>
      <c r="AD2067" s="25"/>
    </row>
    <row r="2068" spans="1:30" x14ac:dyDescent="0.35">
      <c r="A2068" s="15" t="s">
        <v>4844</v>
      </c>
      <c r="B2068" s="15" t="s">
        <v>3172</v>
      </c>
      <c r="D2068" s="15" t="s">
        <v>5024</v>
      </c>
      <c r="E2068" s="15" t="s">
        <v>5025</v>
      </c>
      <c r="F2068" s="15" t="s">
        <v>1597</v>
      </c>
      <c r="G2068" s="5" t="s">
        <v>91</v>
      </c>
      <c r="H2068" s="5" t="s">
        <v>8</v>
      </c>
      <c r="I2068" s="5" t="s">
        <v>44</v>
      </c>
      <c r="J2068" s="5" t="s">
        <v>10</v>
      </c>
      <c r="K2068" s="5" t="s">
        <v>2</v>
      </c>
      <c r="L2068" s="5" t="s">
        <v>12813</v>
      </c>
      <c r="M2068" s="15" t="s">
        <v>91</v>
      </c>
      <c r="N2068" s="15" t="s">
        <v>589</v>
      </c>
      <c r="O2068" s="15" t="s">
        <v>688</v>
      </c>
      <c r="P2068" s="15" t="s">
        <v>1597</v>
      </c>
      <c r="Q2068" s="15" t="s">
        <v>22807</v>
      </c>
      <c r="R2068" s="15" t="s">
        <v>23667</v>
      </c>
      <c r="S2068" s="15">
        <v>24484689</v>
      </c>
      <c r="T2068" s="15">
        <v>24484689</v>
      </c>
      <c r="U2068" s="15" t="s">
        <v>16575</v>
      </c>
      <c r="V2068" s="15" t="s">
        <v>6978</v>
      </c>
      <c r="W2068" s="4"/>
      <c r="X2068" s="4" t="s">
        <v>41</v>
      </c>
      <c r="Y2068" s="4" t="s">
        <v>2294</v>
      </c>
      <c r="Z2068" s="4"/>
      <c r="AB2068" s="25"/>
      <c r="AC2068" s="25"/>
      <c r="AD2068" s="25"/>
    </row>
    <row r="2069" spans="1:30" x14ac:dyDescent="0.35">
      <c r="A2069" s="15" t="s">
        <v>10881</v>
      </c>
      <c r="B2069" s="15" t="s">
        <v>10882</v>
      </c>
      <c r="D2069" s="15" t="s">
        <v>7951</v>
      </c>
      <c r="E2069" s="15" t="s">
        <v>5026</v>
      </c>
      <c r="F2069" s="15" t="s">
        <v>5027</v>
      </c>
      <c r="G2069" s="5" t="s">
        <v>1797</v>
      </c>
      <c r="H2069" s="5" t="s">
        <v>2</v>
      </c>
      <c r="I2069" s="5" t="s">
        <v>243</v>
      </c>
      <c r="J2069" s="5" t="s">
        <v>7</v>
      </c>
      <c r="K2069" s="5" t="s">
        <v>4</v>
      </c>
      <c r="L2069" s="5" t="s">
        <v>12993</v>
      </c>
      <c r="M2069" s="15" t="s">
        <v>244</v>
      </c>
      <c r="N2069" s="15" t="s">
        <v>1797</v>
      </c>
      <c r="O2069" s="15" t="s">
        <v>59</v>
      </c>
      <c r="P2069" s="15" t="s">
        <v>5027</v>
      </c>
      <c r="Q2069" s="15" t="s">
        <v>22807</v>
      </c>
      <c r="R2069" s="15" t="s">
        <v>20180</v>
      </c>
      <c r="S2069" s="15">
        <v>85454007</v>
      </c>
      <c r="T2069" s="15">
        <v>26748451</v>
      </c>
      <c r="U2069" s="15" t="s">
        <v>15016</v>
      </c>
      <c r="V2069" s="15" t="s">
        <v>360</v>
      </c>
      <c r="W2069" s="4"/>
      <c r="X2069" s="4" t="s">
        <v>41</v>
      </c>
      <c r="Y2069" s="4" t="s">
        <v>5028</v>
      </c>
      <c r="Z2069" s="4"/>
      <c r="AB2069" s="25"/>
      <c r="AC2069" s="25"/>
      <c r="AD2069" s="25"/>
    </row>
    <row r="2070" spans="1:30" x14ac:dyDescent="0.35">
      <c r="A2070" s="15" t="s">
        <v>8392</v>
      </c>
      <c r="B2070" s="15" t="s">
        <v>3344</v>
      </c>
      <c r="D2070" s="15" t="s">
        <v>2852</v>
      </c>
      <c r="E2070" s="15" t="s">
        <v>11058</v>
      </c>
      <c r="F2070" s="15" t="s">
        <v>179</v>
      </c>
      <c r="G2070" s="5" t="s">
        <v>1797</v>
      </c>
      <c r="H2070" s="5" t="s">
        <v>2</v>
      </c>
      <c r="I2070" s="5" t="s">
        <v>243</v>
      </c>
      <c r="J2070" s="5" t="s">
        <v>7</v>
      </c>
      <c r="K2070" s="5" t="s">
        <v>4</v>
      </c>
      <c r="L2070" s="5" t="s">
        <v>12993</v>
      </c>
      <c r="M2070" s="15" t="s">
        <v>244</v>
      </c>
      <c r="N2070" s="15" t="s">
        <v>1797</v>
      </c>
      <c r="O2070" s="15" t="s">
        <v>59</v>
      </c>
      <c r="P2070" s="15" t="s">
        <v>179</v>
      </c>
      <c r="Q2070" s="15" t="s">
        <v>22807</v>
      </c>
      <c r="R2070" s="15" t="s">
        <v>11059</v>
      </c>
      <c r="S2070" s="15">
        <v>86782295</v>
      </c>
      <c r="T2070" s="15"/>
      <c r="U2070" s="15" t="s">
        <v>18846</v>
      </c>
      <c r="V2070" s="15" t="s">
        <v>22188</v>
      </c>
      <c r="W2070" s="4"/>
      <c r="X2070" s="4" t="s">
        <v>41</v>
      </c>
      <c r="Y2070" s="4" t="s">
        <v>14008</v>
      </c>
      <c r="Z2070" s="4"/>
      <c r="AB2070" s="25"/>
      <c r="AC2070" s="25"/>
      <c r="AD2070" s="25"/>
    </row>
    <row r="2071" spans="1:30" x14ac:dyDescent="0.35">
      <c r="A2071" s="15" t="s">
        <v>8394</v>
      </c>
      <c r="B2071" s="15" t="s">
        <v>8396</v>
      </c>
      <c r="D2071" s="15" t="s">
        <v>623</v>
      </c>
      <c r="E2071" s="15" t="s">
        <v>11062</v>
      </c>
      <c r="F2071" s="15" t="s">
        <v>11063</v>
      </c>
      <c r="G2071" s="5" t="s">
        <v>1797</v>
      </c>
      <c r="H2071" s="5" t="s">
        <v>2</v>
      </c>
      <c r="I2071" s="5" t="s">
        <v>243</v>
      </c>
      <c r="J2071" s="5" t="s">
        <v>7</v>
      </c>
      <c r="K2071" s="5" t="s">
        <v>2</v>
      </c>
      <c r="L2071" s="5" t="s">
        <v>12991</v>
      </c>
      <c r="M2071" s="15" t="s">
        <v>244</v>
      </c>
      <c r="N2071" s="15" t="s">
        <v>1797</v>
      </c>
      <c r="O2071" s="15" t="s">
        <v>1797</v>
      </c>
      <c r="P2071" s="15" t="s">
        <v>11063</v>
      </c>
      <c r="Q2071" s="15" t="s">
        <v>22807</v>
      </c>
      <c r="R2071" s="15" t="s">
        <v>18847</v>
      </c>
      <c r="S2071" s="15">
        <v>26688312</v>
      </c>
      <c r="T2071" s="15">
        <v>26688312</v>
      </c>
      <c r="U2071" s="15" t="s">
        <v>18848</v>
      </c>
      <c r="V2071" s="15" t="s">
        <v>22189</v>
      </c>
      <c r="W2071" s="4"/>
      <c r="X2071" s="4"/>
      <c r="Y2071" s="4"/>
      <c r="Z2071" s="4"/>
      <c r="AB2071" s="25"/>
      <c r="AC2071" s="25"/>
      <c r="AD2071" s="25"/>
    </row>
    <row r="2072" spans="1:30" x14ac:dyDescent="0.35">
      <c r="A2072" s="15" t="s">
        <v>8397</v>
      </c>
      <c r="B2072" s="15" t="s">
        <v>7329</v>
      </c>
      <c r="D2072" s="15" t="s">
        <v>2780</v>
      </c>
      <c r="E2072" s="15" t="s">
        <v>5029</v>
      </c>
      <c r="F2072" s="15" t="s">
        <v>3295</v>
      </c>
      <c r="G2072" s="5" t="s">
        <v>1797</v>
      </c>
      <c r="H2072" s="5" t="s">
        <v>5</v>
      </c>
      <c r="I2072" s="5" t="s">
        <v>243</v>
      </c>
      <c r="J2072" s="5" t="s">
        <v>7</v>
      </c>
      <c r="K2072" s="5" t="s">
        <v>6</v>
      </c>
      <c r="L2072" s="5" t="s">
        <v>12995</v>
      </c>
      <c r="M2072" s="15" t="s">
        <v>244</v>
      </c>
      <c r="N2072" s="15" t="s">
        <v>1797</v>
      </c>
      <c r="O2072" s="15" t="s">
        <v>5009</v>
      </c>
      <c r="P2072" s="15" t="s">
        <v>3295</v>
      </c>
      <c r="Q2072" s="15" t="s">
        <v>22807</v>
      </c>
      <c r="R2072" s="15" t="s">
        <v>21467</v>
      </c>
      <c r="S2072" s="15">
        <v>26688042</v>
      </c>
      <c r="T2072" s="15">
        <v>26688042</v>
      </c>
      <c r="U2072" s="15" t="s">
        <v>15017</v>
      </c>
      <c r="V2072" s="15" t="s">
        <v>17907</v>
      </c>
      <c r="W2072" s="4"/>
      <c r="X2072" s="4" t="s">
        <v>41</v>
      </c>
      <c r="Y2072" s="4" t="s">
        <v>5030</v>
      </c>
      <c r="Z2072" s="4"/>
      <c r="AB2072" s="25"/>
      <c r="AC2072" s="25"/>
      <c r="AD2072" s="25"/>
    </row>
    <row r="2073" spans="1:30" x14ac:dyDescent="0.35">
      <c r="A2073" s="15" t="s">
        <v>8398</v>
      </c>
      <c r="B2073" s="15" t="s">
        <v>8399</v>
      </c>
      <c r="D2073" s="15" t="s">
        <v>7836</v>
      </c>
      <c r="E2073" s="15" t="s">
        <v>5031</v>
      </c>
      <c r="F2073" s="15" t="s">
        <v>5032</v>
      </c>
      <c r="G2073" s="5" t="s">
        <v>1797</v>
      </c>
      <c r="H2073" s="5" t="s">
        <v>2</v>
      </c>
      <c r="I2073" s="5" t="s">
        <v>243</v>
      </c>
      <c r="J2073" s="5" t="s">
        <v>7</v>
      </c>
      <c r="K2073" s="5" t="s">
        <v>3</v>
      </c>
      <c r="L2073" s="5" t="s">
        <v>12992</v>
      </c>
      <c r="M2073" s="15" t="s">
        <v>244</v>
      </c>
      <c r="N2073" s="15" t="s">
        <v>1797</v>
      </c>
      <c r="O2073" s="15" t="s">
        <v>1943</v>
      </c>
      <c r="P2073" s="15" t="s">
        <v>5032</v>
      </c>
      <c r="Q2073" s="15" t="s">
        <v>22807</v>
      </c>
      <c r="R2073" s="15" t="s">
        <v>15018</v>
      </c>
      <c r="S2073" s="15">
        <v>87157002</v>
      </c>
      <c r="T2073" s="15"/>
      <c r="U2073" s="15" t="s">
        <v>19508</v>
      </c>
      <c r="V2073" s="15" t="s">
        <v>5033</v>
      </c>
      <c r="W2073" s="4"/>
      <c r="X2073" s="4" t="s">
        <v>41</v>
      </c>
      <c r="Y2073" s="4" t="s">
        <v>13430</v>
      </c>
      <c r="Z2073" s="4"/>
      <c r="AB2073" s="25"/>
      <c r="AC2073" s="25"/>
      <c r="AD2073" s="25"/>
    </row>
    <row r="2074" spans="1:30" x14ac:dyDescent="0.35">
      <c r="A2074" s="15" t="s">
        <v>4890</v>
      </c>
      <c r="B2074" s="15" t="s">
        <v>7890</v>
      </c>
      <c r="D2074" s="15" t="s">
        <v>478</v>
      </c>
      <c r="E2074" s="15" t="s">
        <v>5035</v>
      </c>
      <c r="F2074" s="15" t="s">
        <v>1670</v>
      </c>
      <c r="G2074" s="5" t="s">
        <v>1797</v>
      </c>
      <c r="H2074" s="5" t="s">
        <v>2</v>
      </c>
      <c r="I2074" s="5" t="s">
        <v>243</v>
      </c>
      <c r="J2074" s="5" t="s">
        <v>7</v>
      </c>
      <c r="K2074" s="5" t="s">
        <v>4</v>
      </c>
      <c r="L2074" s="5" t="s">
        <v>12993</v>
      </c>
      <c r="M2074" s="15" t="s">
        <v>244</v>
      </c>
      <c r="N2074" s="15" t="s">
        <v>1797</v>
      </c>
      <c r="O2074" s="15" t="s">
        <v>59</v>
      </c>
      <c r="P2074" s="15" t="s">
        <v>1670</v>
      </c>
      <c r="Q2074" s="15" t="s">
        <v>22807</v>
      </c>
      <c r="R2074" s="15" t="s">
        <v>5036</v>
      </c>
      <c r="S2074" s="15">
        <v>83546751</v>
      </c>
      <c r="T2074" s="15"/>
      <c r="U2074" s="15" t="s">
        <v>16577</v>
      </c>
      <c r="V2074" s="15" t="s">
        <v>23668</v>
      </c>
      <c r="W2074" s="4"/>
      <c r="X2074" s="4" t="s">
        <v>41</v>
      </c>
      <c r="Y2074" s="4" t="s">
        <v>5037</v>
      </c>
      <c r="Z2074" s="4"/>
      <c r="AB2074" s="25"/>
      <c r="AC2074" s="25"/>
      <c r="AD2074" s="25"/>
    </row>
    <row r="2075" spans="1:30" x14ac:dyDescent="0.35">
      <c r="A2075" s="15" t="s">
        <v>4880</v>
      </c>
      <c r="B2075" s="15" t="s">
        <v>3447</v>
      </c>
      <c r="D2075" s="15" t="s">
        <v>566</v>
      </c>
      <c r="E2075" s="15" t="s">
        <v>5038</v>
      </c>
      <c r="F2075" s="15" t="s">
        <v>4816</v>
      </c>
      <c r="G2075" s="5" t="s">
        <v>1797</v>
      </c>
      <c r="H2075" s="5" t="s">
        <v>3</v>
      </c>
      <c r="I2075" s="5" t="s">
        <v>243</v>
      </c>
      <c r="J2075" s="5" t="s">
        <v>8</v>
      </c>
      <c r="K2075" s="5" t="s">
        <v>2</v>
      </c>
      <c r="L2075" s="5" t="s">
        <v>12996</v>
      </c>
      <c r="M2075" s="15" t="s">
        <v>244</v>
      </c>
      <c r="N2075" s="15" t="s">
        <v>22190</v>
      </c>
      <c r="O2075" s="15" t="s">
        <v>22800</v>
      </c>
      <c r="P2075" s="15" t="s">
        <v>4816</v>
      </c>
      <c r="Q2075" s="15" t="s">
        <v>22807</v>
      </c>
      <c r="R2075" s="15" t="s">
        <v>6779</v>
      </c>
      <c r="S2075" s="15">
        <v>26628155</v>
      </c>
      <c r="T2075" s="15">
        <v>26628493</v>
      </c>
      <c r="U2075" s="15" t="s">
        <v>16578</v>
      </c>
      <c r="V2075" s="15" t="s">
        <v>5039</v>
      </c>
      <c r="W2075" s="4"/>
      <c r="X2075" s="4" t="s">
        <v>41</v>
      </c>
      <c r="Y2075" s="4" t="s">
        <v>3285</v>
      </c>
      <c r="Z2075" s="4"/>
      <c r="AB2075" s="25"/>
      <c r="AC2075" s="25"/>
      <c r="AD2075" s="25"/>
    </row>
    <row r="2076" spans="1:30" x14ac:dyDescent="0.35">
      <c r="A2076" s="15" t="s">
        <v>4868</v>
      </c>
      <c r="B2076" s="15" t="s">
        <v>2773</v>
      </c>
      <c r="D2076" s="15" t="s">
        <v>7727</v>
      </c>
      <c r="E2076" s="15" t="s">
        <v>5040</v>
      </c>
      <c r="F2076" s="15" t="s">
        <v>5041</v>
      </c>
      <c r="G2076" s="5" t="s">
        <v>1797</v>
      </c>
      <c r="H2076" s="5" t="s">
        <v>3</v>
      </c>
      <c r="I2076" s="5" t="s">
        <v>243</v>
      </c>
      <c r="J2076" s="5" t="s">
        <v>8</v>
      </c>
      <c r="K2076" s="5" t="s">
        <v>4</v>
      </c>
      <c r="L2076" s="5" t="s">
        <v>12998</v>
      </c>
      <c r="M2076" s="15" t="s">
        <v>244</v>
      </c>
      <c r="N2076" s="15" t="s">
        <v>22190</v>
      </c>
      <c r="O2076" s="15" t="s">
        <v>179</v>
      </c>
      <c r="P2076" s="15" t="s">
        <v>5041</v>
      </c>
      <c r="Q2076" s="15" t="s">
        <v>22807</v>
      </c>
      <c r="R2076" s="15" t="s">
        <v>10964</v>
      </c>
      <c r="S2076" s="15">
        <v>25610861</v>
      </c>
      <c r="T2076" s="15">
        <v>26381055</v>
      </c>
      <c r="U2076" s="15" t="s">
        <v>15019</v>
      </c>
      <c r="V2076" s="15" t="s">
        <v>11045</v>
      </c>
      <c r="W2076" s="4"/>
      <c r="X2076" s="4" t="s">
        <v>41</v>
      </c>
      <c r="Y2076" s="4" t="s">
        <v>4412</v>
      </c>
      <c r="Z2076" s="4"/>
      <c r="AB2076" s="25"/>
      <c r="AC2076" s="25"/>
      <c r="AD2076" s="25"/>
    </row>
    <row r="2077" spans="1:30" x14ac:dyDescent="0.35">
      <c r="A2077" s="15" t="s">
        <v>4807</v>
      </c>
      <c r="B2077" s="15" t="s">
        <v>1780</v>
      </c>
      <c r="D2077" s="15" t="s">
        <v>7191</v>
      </c>
      <c r="E2077" s="15" t="s">
        <v>5042</v>
      </c>
      <c r="F2077" s="15" t="s">
        <v>217</v>
      </c>
      <c r="G2077" s="5" t="s">
        <v>1797</v>
      </c>
      <c r="H2077" s="5" t="s">
        <v>5</v>
      </c>
      <c r="I2077" s="5" t="s">
        <v>243</v>
      </c>
      <c r="J2077" s="5" t="s">
        <v>8</v>
      </c>
      <c r="K2077" s="5" t="s">
        <v>5</v>
      </c>
      <c r="L2077" s="5" t="s">
        <v>12999</v>
      </c>
      <c r="M2077" s="15" t="s">
        <v>244</v>
      </c>
      <c r="N2077" s="15" t="s">
        <v>22190</v>
      </c>
      <c r="O2077" s="15" t="s">
        <v>1898</v>
      </c>
      <c r="P2077" s="15" t="s">
        <v>217</v>
      </c>
      <c r="Q2077" s="15" t="s">
        <v>22807</v>
      </c>
      <c r="R2077" s="15" t="s">
        <v>18849</v>
      </c>
      <c r="S2077" s="15">
        <v>22006859</v>
      </c>
      <c r="T2077" s="15">
        <v>22006859</v>
      </c>
      <c r="U2077" s="15" t="s">
        <v>16579</v>
      </c>
      <c r="V2077" s="15" t="s">
        <v>11046</v>
      </c>
      <c r="W2077" s="4"/>
      <c r="X2077" s="4" t="s">
        <v>41</v>
      </c>
      <c r="Y2077" s="4" t="s">
        <v>4149</v>
      </c>
      <c r="Z2077" s="4"/>
      <c r="AB2077" s="25"/>
      <c r="AC2077" s="25"/>
      <c r="AD2077" s="25"/>
    </row>
    <row r="2078" spans="1:30" x14ac:dyDescent="0.35">
      <c r="A2078" s="15" t="s">
        <v>4741</v>
      </c>
      <c r="B2078" s="15" t="s">
        <v>4463</v>
      </c>
      <c r="D2078" s="15" t="s">
        <v>695</v>
      </c>
      <c r="E2078" s="15" t="s">
        <v>5043</v>
      </c>
      <c r="F2078" s="15" t="s">
        <v>1475</v>
      </c>
      <c r="G2078" s="5" t="s">
        <v>1797</v>
      </c>
      <c r="H2078" s="5" t="s">
        <v>5</v>
      </c>
      <c r="I2078" s="5" t="s">
        <v>243</v>
      </c>
      <c r="J2078" s="5" t="s">
        <v>8</v>
      </c>
      <c r="K2078" s="5" t="s">
        <v>5</v>
      </c>
      <c r="L2078" s="5" t="s">
        <v>12999</v>
      </c>
      <c r="M2078" s="15" t="s">
        <v>244</v>
      </c>
      <c r="N2078" s="15" t="s">
        <v>22190</v>
      </c>
      <c r="O2078" s="15" t="s">
        <v>1898</v>
      </c>
      <c r="P2078" s="15" t="s">
        <v>1475</v>
      </c>
      <c r="Q2078" s="15" t="s">
        <v>22807</v>
      </c>
      <c r="R2078" s="15" t="s">
        <v>23669</v>
      </c>
      <c r="S2078" s="15">
        <v>26687990</v>
      </c>
      <c r="T2078" s="15">
        <v>26687990</v>
      </c>
      <c r="U2078" s="15" t="s">
        <v>15020</v>
      </c>
      <c r="V2078" s="15" t="s">
        <v>23670</v>
      </c>
      <c r="W2078" s="4"/>
      <c r="X2078" s="4" t="s">
        <v>41</v>
      </c>
      <c r="Y2078" s="4" t="s">
        <v>5044</v>
      </c>
      <c r="Z2078" s="4"/>
      <c r="AB2078" s="25"/>
      <c r="AC2078" s="25"/>
      <c r="AD2078" s="25"/>
    </row>
    <row r="2079" spans="1:30" x14ac:dyDescent="0.35">
      <c r="A2079" s="15" t="s">
        <v>4743</v>
      </c>
      <c r="B2079" s="15" t="s">
        <v>4491</v>
      </c>
      <c r="D2079" s="15" t="s">
        <v>2223</v>
      </c>
      <c r="E2079" s="15" t="s">
        <v>5045</v>
      </c>
      <c r="F2079" s="15" t="s">
        <v>5046</v>
      </c>
      <c r="G2079" s="5" t="s">
        <v>1797</v>
      </c>
      <c r="H2079" s="5" t="s">
        <v>5</v>
      </c>
      <c r="I2079" s="5" t="s">
        <v>243</v>
      </c>
      <c r="J2079" s="5" t="s">
        <v>8</v>
      </c>
      <c r="K2079" s="5" t="s">
        <v>5</v>
      </c>
      <c r="L2079" s="5" t="s">
        <v>12999</v>
      </c>
      <c r="M2079" s="15" t="s">
        <v>244</v>
      </c>
      <c r="N2079" s="15" t="s">
        <v>22190</v>
      </c>
      <c r="O2079" s="15" t="s">
        <v>1898</v>
      </c>
      <c r="P2079" s="15" t="s">
        <v>5046</v>
      </c>
      <c r="Q2079" s="15" t="s">
        <v>22807</v>
      </c>
      <c r="R2079" s="15" t="s">
        <v>21468</v>
      </c>
      <c r="S2079" s="15">
        <v>26780233</v>
      </c>
      <c r="T2079" s="15">
        <v>26780233</v>
      </c>
      <c r="U2079" s="15" t="s">
        <v>15021</v>
      </c>
      <c r="V2079" s="15" t="s">
        <v>222</v>
      </c>
      <c r="W2079" s="4"/>
      <c r="X2079" s="4" t="s">
        <v>41</v>
      </c>
      <c r="Y2079" s="4" t="s">
        <v>4687</v>
      </c>
      <c r="Z2079" s="4"/>
      <c r="AB2079" s="25"/>
      <c r="AC2079" s="25"/>
      <c r="AD2079" s="25"/>
    </row>
    <row r="2080" spans="1:30" x14ac:dyDescent="0.35">
      <c r="A2080" s="15" t="s">
        <v>4817</v>
      </c>
      <c r="B2080" s="15" t="s">
        <v>1721</v>
      </c>
      <c r="D2080" s="15" t="s">
        <v>5047</v>
      </c>
      <c r="E2080" s="15" t="s">
        <v>5048</v>
      </c>
      <c r="F2080" s="15" t="s">
        <v>3098</v>
      </c>
      <c r="G2080" s="5" t="s">
        <v>1797</v>
      </c>
      <c r="H2080" s="5" t="s">
        <v>5</v>
      </c>
      <c r="I2080" s="5" t="s">
        <v>243</v>
      </c>
      <c r="J2080" s="5" t="s">
        <v>8</v>
      </c>
      <c r="K2080" s="5" t="s">
        <v>5</v>
      </c>
      <c r="L2080" s="5" t="s">
        <v>12999</v>
      </c>
      <c r="M2080" s="15" t="s">
        <v>244</v>
      </c>
      <c r="N2080" s="15" t="s">
        <v>22190</v>
      </c>
      <c r="O2080" s="15" t="s">
        <v>1898</v>
      </c>
      <c r="P2080" s="15" t="s">
        <v>3098</v>
      </c>
      <c r="Q2080" s="15" t="s">
        <v>22807</v>
      </c>
      <c r="R2080" s="15" t="s">
        <v>21469</v>
      </c>
      <c r="S2080" s="15">
        <v>26687643</v>
      </c>
      <c r="T2080" s="15"/>
      <c r="U2080" s="15" t="s">
        <v>16580</v>
      </c>
      <c r="V2080" s="15" t="s">
        <v>5049</v>
      </c>
      <c r="W2080" s="4"/>
      <c r="X2080" s="4" t="s">
        <v>41</v>
      </c>
      <c r="Y2080" s="4" t="s">
        <v>4905</v>
      </c>
      <c r="Z2080" s="4"/>
      <c r="AB2080" s="25"/>
      <c r="AC2080" s="25"/>
      <c r="AD2080" s="25"/>
    </row>
    <row r="2081" spans="1:30" x14ac:dyDescent="0.35">
      <c r="A2081" s="15" t="s">
        <v>4871</v>
      </c>
      <c r="B2081" s="15" t="s">
        <v>4870</v>
      </c>
      <c r="D2081" s="15" t="s">
        <v>7193</v>
      </c>
      <c r="E2081" s="15" t="s">
        <v>5050</v>
      </c>
      <c r="F2081" s="15" t="s">
        <v>562</v>
      </c>
      <c r="G2081" s="5" t="s">
        <v>1797</v>
      </c>
      <c r="H2081" s="5" t="s">
        <v>3</v>
      </c>
      <c r="I2081" s="5" t="s">
        <v>243</v>
      </c>
      <c r="J2081" s="5" t="s">
        <v>8</v>
      </c>
      <c r="K2081" s="5" t="s">
        <v>2</v>
      </c>
      <c r="L2081" s="5" t="s">
        <v>12996</v>
      </c>
      <c r="M2081" s="15" t="s">
        <v>244</v>
      </c>
      <c r="N2081" s="15" t="s">
        <v>22190</v>
      </c>
      <c r="O2081" s="15" t="s">
        <v>22800</v>
      </c>
      <c r="P2081" s="15" t="s">
        <v>562</v>
      </c>
      <c r="Q2081" s="15" t="s">
        <v>22807</v>
      </c>
      <c r="R2081" s="15" t="s">
        <v>23671</v>
      </c>
      <c r="S2081" s="15">
        <v>26628742</v>
      </c>
      <c r="T2081" s="15">
        <v>26688070</v>
      </c>
      <c r="U2081" s="15" t="s">
        <v>16581</v>
      </c>
      <c r="V2081" s="15" t="s">
        <v>5051</v>
      </c>
      <c r="W2081" s="4"/>
      <c r="X2081" s="4" t="s">
        <v>41</v>
      </c>
      <c r="Y2081" s="4" t="s">
        <v>13431</v>
      </c>
      <c r="Z2081" s="4"/>
      <c r="AB2081" s="25"/>
      <c r="AC2081" s="25"/>
      <c r="AD2081" s="25"/>
    </row>
    <row r="2082" spans="1:30" x14ac:dyDescent="0.35">
      <c r="A2082" s="15" t="s">
        <v>6719</v>
      </c>
      <c r="B2082" s="15" t="s">
        <v>7573</v>
      </c>
      <c r="D2082" s="15" t="s">
        <v>8242</v>
      </c>
      <c r="E2082" s="15" t="s">
        <v>10963</v>
      </c>
      <c r="F2082" s="15" t="s">
        <v>1273</v>
      </c>
      <c r="G2082" s="5" t="s">
        <v>1797</v>
      </c>
      <c r="H2082" s="5" t="s">
        <v>3</v>
      </c>
      <c r="I2082" s="5" t="s">
        <v>243</v>
      </c>
      <c r="J2082" s="5" t="s">
        <v>8</v>
      </c>
      <c r="K2082" s="5" t="s">
        <v>4</v>
      </c>
      <c r="L2082" s="5" t="s">
        <v>12998</v>
      </c>
      <c r="M2082" s="15" t="s">
        <v>244</v>
      </c>
      <c r="N2082" s="15" t="s">
        <v>22190</v>
      </c>
      <c r="O2082" s="15" t="s">
        <v>179</v>
      </c>
      <c r="P2082" s="15" t="s">
        <v>1273</v>
      </c>
      <c r="Q2082" s="15" t="s">
        <v>22807</v>
      </c>
      <c r="R2082" s="15" t="s">
        <v>23672</v>
      </c>
      <c r="S2082" s="15">
        <v>22006963</v>
      </c>
      <c r="T2082" s="15"/>
      <c r="U2082" s="15" t="s">
        <v>19509</v>
      </c>
      <c r="V2082" s="15" t="s">
        <v>18850</v>
      </c>
      <c r="W2082" s="4"/>
      <c r="X2082" s="4" t="s">
        <v>41</v>
      </c>
      <c r="Y2082" s="4" t="s">
        <v>13432</v>
      </c>
      <c r="Z2082" s="4"/>
      <c r="AB2082" s="25"/>
      <c r="AC2082" s="25"/>
      <c r="AD2082" s="25"/>
    </row>
    <row r="2083" spans="1:30" x14ac:dyDescent="0.35">
      <c r="A2083" s="15" t="s">
        <v>4745</v>
      </c>
      <c r="B2083" s="15" t="s">
        <v>3546</v>
      </c>
      <c r="D2083" s="15" t="s">
        <v>2419</v>
      </c>
      <c r="E2083" s="15" t="s">
        <v>5052</v>
      </c>
      <c r="F2083" s="15" t="s">
        <v>1898</v>
      </c>
      <c r="G2083" s="5" t="s">
        <v>1797</v>
      </c>
      <c r="H2083" s="5" t="s">
        <v>5</v>
      </c>
      <c r="I2083" s="5" t="s">
        <v>243</v>
      </c>
      <c r="J2083" s="5" t="s">
        <v>8</v>
      </c>
      <c r="K2083" s="5" t="s">
        <v>5</v>
      </c>
      <c r="L2083" s="5" t="s">
        <v>12999</v>
      </c>
      <c r="M2083" s="15" t="s">
        <v>244</v>
      </c>
      <c r="N2083" s="15" t="s">
        <v>22190</v>
      </c>
      <c r="O2083" s="15" t="s">
        <v>1898</v>
      </c>
      <c r="P2083" s="15" t="s">
        <v>1898</v>
      </c>
      <c r="Q2083" s="15" t="s">
        <v>22807</v>
      </c>
      <c r="R2083" s="15" t="s">
        <v>20176</v>
      </c>
      <c r="S2083" s="15">
        <v>26780028</v>
      </c>
      <c r="T2083" s="15">
        <v>26780028</v>
      </c>
      <c r="U2083" s="15" t="s">
        <v>15022</v>
      </c>
      <c r="V2083" s="15" t="s">
        <v>10991</v>
      </c>
      <c r="W2083" s="4"/>
      <c r="X2083" s="4" t="s">
        <v>41</v>
      </c>
      <c r="Y2083" s="4" t="s">
        <v>1333</v>
      </c>
      <c r="Z2083" s="4"/>
      <c r="AB2083" s="25"/>
      <c r="AC2083" s="25"/>
      <c r="AD2083" s="25"/>
    </row>
    <row r="2084" spans="1:30" x14ac:dyDescent="0.35">
      <c r="A2084" s="15" t="s">
        <v>4847</v>
      </c>
      <c r="B2084" s="15" t="s">
        <v>3283</v>
      </c>
      <c r="D2084" s="15" t="s">
        <v>1397</v>
      </c>
      <c r="E2084" s="15" t="s">
        <v>5053</v>
      </c>
      <c r="F2084" s="15" t="s">
        <v>5054</v>
      </c>
      <c r="G2084" s="5" t="s">
        <v>1797</v>
      </c>
      <c r="H2084" s="5" t="s">
        <v>5</v>
      </c>
      <c r="I2084" s="5" t="s">
        <v>243</v>
      </c>
      <c r="J2084" s="5" t="s">
        <v>8</v>
      </c>
      <c r="K2084" s="5" t="s">
        <v>2</v>
      </c>
      <c r="L2084" s="5" t="s">
        <v>12996</v>
      </c>
      <c r="M2084" s="15" t="s">
        <v>244</v>
      </c>
      <c r="N2084" s="15" t="s">
        <v>22190</v>
      </c>
      <c r="O2084" s="15" t="s">
        <v>22800</v>
      </c>
      <c r="P2084" s="15" t="s">
        <v>819</v>
      </c>
      <c r="Q2084" s="15" t="s">
        <v>22807</v>
      </c>
      <c r="R2084" s="15" t="s">
        <v>20341</v>
      </c>
      <c r="S2084" s="15">
        <v>26688323</v>
      </c>
      <c r="T2084" s="15">
        <v>85513653</v>
      </c>
      <c r="U2084" s="15" t="s">
        <v>15023</v>
      </c>
      <c r="V2084" s="15" t="s">
        <v>17908</v>
      </c>
      <c r="W2084" s="4"/>
      <c r="X2084" s="4" t="s">
        <v>41</v>
      </c>
      <c r="Y2084" s="4" t="s">
        <v>3269</v>
      </c>
      <c r="Z2084" s="4"/>
      <c r="AB2084" s="25"/>
      <c r="AC2084" s="25"/>
      <c r="AD2084" s="25"/>
    </row>
    <row r="2085" spans="1:30" x14ac:dyDescent="0.35">
      <c r="A2085" s="15" t="s">
        <v>4797</v>
      </c>
      <c r="B2085" s="15" t="s">
        <v>1488</v>
      </c>
      <c r="D2085" s="15" t="s">
        <v>5055</v>
      </c>
      <c r="E2085" s="15" t="s">
        <v>5056</v>
      </c>
      <c r="F2085" s="15" t="s">
        <v>5018</v>
      </c>
      <c r="G2085" s="5" t="s">
        <v>1797</v>
      </c>
      <c r="H2085" s="5" t="s">
        <v>3</v>
      </c>
      <c r="I2085" s="5" t="s">
        <v>243</v>
      </c>
      <c r="J2085" s="5" t="s">
        <v>8</v>
      </c>
      <c r="K2085" s="5" t="s">
        <v>4</v>
      </c>
      <c r="L2085" s="5" t="s">
        <v>12998</v>
      </c>
      <c r="M2085" s="15" t="s">
        <v>244</v>
      </c>
      <c r="N2085" s="15" t="s">
        <v>22190</v>
      </c>
      <c r="O2085" s="15" t="s">
        <v>179</v>
      </c>
      <c r="P2085" s="15" t="s">
        <v>179</v>
      </c>
      <c r="Q2085" s="15" t="s">
        <v>22807</v>
      </c>
      <c r="R2085" s="15" t="s">
        <v>19510</v>
      </c>
      <c r="S2085" s="15">
        <v>22007517</v>
      </c>
      <c r="T2085" s="15"/>
      <c r="U2085" s="15" t="s">
        <v>21470</v>
      </c>
      <c r="V2085" s="15" t="s">
        <v>11057</v>
      </c>
      <c r="W2085" s="4"/>
      <c r="X2085" s="4" t="s">
        <v>41</v>
      </c>
      <c r="Y2085" s="4" t="s">
        <v>5057</v>
      </c>
      <c r="Z2085" s="4"/>
      <c r="AB2085" s="25"/>
      <c r="AC2085" s="25"/>
      <c r="AD2085" s="25"/>
    </row>
    <row r="2086" spans="1:30" x14ac:dyDescent="0.35">
      <c r="A2086" s="15" t="s">
        <v>10892</v>
      </c>
      <c r="B2086" s="15" t="s">
        <v>1537</v>
      </c>
      <c r="D2086" s="15" t="s">
        <v>2415</v>
      </c>
      <c r="E2086" s="15" t="s">
        <v>5058</v>
      </c>
      <c r="F2086" s="15" t="s">
        <v>165</v>
      </c>
      <c r="G2086" s="5" t="s">
        <v>1797</v>
      </c>
      <c r="H2086" s="5" t="s">
        <v>6</v>
      </c>
      <c r="I2086" s="5" t="s">
        <v>243</v>
      </c>
      <c r="J2086" s="5" t="s">
        <v>8</v>
      </c>
      <c r="K2086" s="5" t="s">
        <v>3</v>
      </c>
      <c r="L2086" s="5" t="s">
        <v>12997</v>
      </c>
      <c r="M2086" s="15" t="s">
        <v>244</v>
      </c>
      <c r="N2086" s="15" t="s">
        <v>22190</v>
      </c>
      <c r="O2086" s="15" t="s">
        <v>22191</v>
      </c>
      <c r="P2086" s="15" t="s">
        <v>165</v>
      </c>
      <c r="Q2086" s="15" t="s">
        <v>22807</v>
      </c>
      <c r="R2086" s="15" t="s">
        <v>22171</v>
      </c>
      <c r="S2086" s="15">
        <v>26457353</v>
      </c>
      <c r="T2086" s="15"/>
      <c r="U2086" s="15" t="s">
        <v>20181</v>
      </c>
      <c r="V2086" s="15" t="s">
        <v>11061</v>
      </c>
      <c r="W2086" s="4"/>
      <c r="X2086" s="4" t="s">
        <v>41</v>
      </c>
      <c r="Y2086" s="4" t="s">
        <v>4154</v>
      </c>
      <c r="Z2086" s="4"/>
      <c r="AB2086" s="25"/>
      <c r="AC2086" s="25"/>
      <c r="AD2086" s="25"/>
    </row>
    <row r="2087" spans="1:30" x14ac:dyDescent="0.35">
      <c r="A2087" s="15" t="s">
        <v>10893</v>
      </c>
      <c r="B2087" s="15" t="s">
        <v>4766</v>
      </c>
      <c r="D2087" s="15" t="s">
        <v>4642</v>
      </c>
      <c r="E2087" s="15" t="s">
        <v>5059</v>
      </c>
      <c r="F2087" s="15" t="s">
        <v>5060</v>
      </c>
      <c r="G2087" s="5" t="s">
        <v>1797</v>
      </c>
      <c r="H2087" s="5" t="s">
        <v>3</v>
      </c>
      <c r="I2087" s="5" t="s">
        <v>243</v>
      </c>
      <c r="J2087" s="5" t="s">
        <v>8</v>
      </c>
      <c r="K2087" s="5" t="s">
        <v>2</v>
      </c>
      <c r="L2087" s="5" t="s">
        <v>12996</v>
      </c>
      <c r="M2087" s="15" t="s">
        <v>244</v>
      </c>
      <c r="N2087" s="15" t="s">
        <v>22190</v>
      </c>
      <c r="O2087" s="15" t="s">
        <v>22800</v>
      </c>
      <c r="P2087" s="15" t="s">
        <v>1753</v>
      </c>
      <c r="Q2087" s="15" t="s">
        <v>22807</v>
      </c>
      <c r="R2087" s="15" t="s">
        <v>22192</v>
      </c>
      <c r="S2087" s="15">
        <v>26620362</v>
      </c>
      <c r="T2087" s="15">
        <v>26620016</v>
      </c>
      <c r="U2087" s="15" t="s">
        <v>16582</v>
      </c>
      <c r="V2087" s="15" t="s">
        <v>5061</v>
      </c>
      <c r="W2087" s="4"/>
      <c r="X2087" s="4" t="s">
        <v>41</v>
      </c>
      <c r="Y2087" s="4" t="s">
        <v>1392</v>
      </c>
      <c r="Z2087" s="4" t="s">
        <v>41</v>
      </c>
      <c r="AA2087" s="4" t="s">
        <v>499</v>
      </c>
      <c r="AB2087" s="25"/>
      <c r="AC2087" s="25"/>
      <c r="AD2087" s="25"/>
    </row>
    <row r="2088" spans="1:30" x14ac:dyDescent="0.35">
      <c r="A2088" s="15" t="s">
        <v>4849</v>
      </c>
      <c r="B2088" s="15" t="s">
        <v>3275</v>
      </c>
      <c r="D2088" s="15" t="s">
        <v>4567</v>
      </c>
      <c r="E2088" s="15" t="s">
        <v>10962</v>
      </c>
      <c r="F2088" s="15" t="s">
        <v>3295</v>
      </c>
      <c r="G2088" s="5" t="s">
        <v>1797</v>
      </c>
      <c r="H2088" s="5" t="s">
        <v>3</v>
      </c>
      <c r="I2088" s="5" t="s">
        <v>243</v>
      </c>
      <c r="J2088" s="5" t="s">
        <v>8</v>
      </c>
      <c r="K2088" s="5" t="s">
        <v>2</v>
      </c>
      <c r="L2088" s="5" t="s">
        <v>12996</v>
      </c>
      <c r="M2088" s="15" t="s">
        <v>244</v>
      </c>
      <c r="N2088" s="15" t="s">
        <v>22190</v>
      </c>
      <c r="O2088" s="15" t="s">
        <v>22800</v>
      </c>
      <c r="P2088" s="15" t="s">
        <v>3295</v>
      </c>
      <c r="Q2088" s="15" t="s">
        <v>22807</v>
      </c>
      <c r="R2088" s="15" t="s">
        <v>21738</v>
      </c>
      <c r="S2088" s="15">
        <v>26620643</v>
      </c>
      <c r="T2088" s="15"/>
      <c r="U2088" s="15" t="s">
        <v>18851</v>
      </c>
      <c r="V2088" s="15" t="s">
        <v>17909</v>
      </c>
      <c r="W2088" s="4"/>
      <c r="X2088" s="4"/>
      <c r="Y2088" s="4"/>
      <c r="Z2088" s="4"/>
      <c r="AB2088" s="25"/>
      <c r="AC2088" s="25"/>
      <c r="AD2088" s="25"/>
    </row>
    <row r="2089" spans="1:30" x14ac:dyDescent="0.35">
      <c r="A2089" s="15" t="s">
        <v>4768</v>
      </c>
      <c r="B2089" s="15" t="s">
        <v>4767</v>
      </c>
      <c r="D2089" s="15" t="s">
        <v>4831</v>
      </c>
      <c r="E2089" s="15" t="s">
        <v>5062</v>
      </c>
      <c r="F2089" s="15" t="s">
        <v>5063</v>
      </c>
      <c r="G2089" s="5" t="s">
        <v>18531</v>
      </c>
      <c r="H2089" s="5" t="s">
        <v>7</v>
      </c>
      <c r="I2089" s="5" t="s">
        <v>41</v>
      </c>
      <c r="J2089" s="5" t="s">
        <v>12</v>
      </c>
      <c r="K2089" s="5" t="s">
        <v>6</v>
      </c>
      <c r="L2089" s="5" t="s">
        <v>12700</v>
      </c>
      <c r="M2089" s="15" t="s">
        <v>42</v>
      </c>
      <c r="N2089" s="15" t="s">
        <v>256</v>
      </c>
      <c r="O2089" s="15" t="s">
        <v>273</v>
      </c>
      <c r="P2089" s="15" t="s">
        <v>5063</v>
      </c>
      <c r="Q2089" s="15" t="s">
        <v>22807</v>
      </c>
      <c r="R2089" s="15" t="s">
        <v>23673</v>
      </c>
      <c r="S2089" s="15">
        <v>22542637</v>
      </c>
      <c r="T2089" s="15"/>
      <c r="U2089" s="15" t="s">
        <v>17910</v>
      </c>
      <c r="V2089" s="15" t="s">
        <v>5064</v>
      </c>
      <c r="W2089" s="4"/>
      <c r="X2089" s="4" t="s">
        <v>41</v>
      </c>
      <c r="Y2089" s="4" t="s">
        <v>2697</v>
      </c>
      <c r="Z2089" s="4"/>
      <c r="AB2089" s="25" t="s">
        <v>21118</v>
      </c>
      <c r="AC2089" s="25" t="s">
        <v>21118</v>
      </c>
      <c r="AD2089" s="25"/>
    </row>
    <row r="2090" spans="1:30" x14ac:dyDescent="0.35">
      <c r="A2090" s="15" t="s">
        <v>10895</v>
      </c>
      <c r="B2090" s="15" t="s">
        <v>2904</v>
      </c>
      <c r="D2090" s="15" t="s">
        <v>5034</v>
      </c>
      <c r="E2090" s="15" t="s">
        <v>11064</v>
      </c>
      <c r="F2090" s="15" t="s">
        <v>11065</v>
      </c>
      <c r="G2090" s="5" t="s">
        <v>1797</v>
      </c>
      <c r="H2090" s="5" t="s">
        <v>6</v>
      </c>
      <c r="I2090" s="5" t="s">
        <v>243</v>
      </c>
      <c r="J2090" s="5" t="s">
        <v>8</v>
      </c>
      <c r="K2090" s="5" t="s">
        <v>3</v>
      </c>
      <c r="L2090" s="5" t="s">
        <v>12997</v>
      </c>
      <c r="M2090" s="15" t="s">
        <v>244</v>
      </c>
      <c r="N2090" s="15" t="s">
        <v>22190</v>
      </c>
      <c r="O2090" s="15" t="s">
        <v>22191</v>
      </c>
      <c r="P2090" s="15" t="s">
        <v>11066</v>
      </c>
      <c r="Q2090" s="15" t="s">
        <v>22807</v>
      </c>
      <c r="R2090" s="15" t="s">
        <v>18866</v>
      </c>
      <c r="S2090" s="15">
        <v>22006883</v>
      </c>
      <c r="T2090" s="15"/>
      <c r="U2090" s="15" t="s">
        <v>20183</v>
      </c>
      <c r="V2090" s="15" t="s">
        <v>5065</v>
      </c>
      <c r="W2090" s="4"/>
      <c r="X2090" s="4" t="s">
        <v>41</v>
      </c>
      <c r="Y2090" s="4" t="s">
        <v>7707</v>
      </c>
      <c r="Z2090" s="4"/>
      <c r="AB2090" s="25"/>
      <c r="AC2090" s="25"/>
      <c r="AD2090" s="25"/>
    </row>
    <row r="2091" spans="1:30" x14ac:dyDescent="0.35">
      <c r="A2091" s="15" t="s">
        <v>8400</v>
      </c>
      <c r="B2091" s="15" t="s">
        <v>1614</v>
      </c>
      <c r="D2091" s="15" t="s">
        <v>8417</v>
      </c>
      <c r="E2091" s="15" t="s">
        <v>10992</v>
      </c>
      <c r="F2091" s="15" t="s">
        <v>251</v>
      </c>
      <c r="G2091" s="5" t="s">
        <v>1797</v>
      </c>
      <c r="H2091" s="5" t="s">
        <v>3</v>
      </c>
      <c r="I2091" s="5" t="s">
        <v>243</v>
      </c>
      <c r="J2091" s="5" t="s">
        <v>8</v>
      </c>
      <c r="K2091" s="5" t="s">
        <v>2</v>
      </c>
      <c r="L2091" s="5" t="s">
        <v>12996</v>
      </c>
      <c r="M2091" s="15" t="s">
        <v>244</v>
      </c>
      <c r="N2091" s="15" t="s">
        <v>22190</v>
      </c>
      <c r="O2091" s="15" t="s">
        <v>22800</v>
      </c>
      <c r="P2091" s="15" t="s">
        <v>251</v>
      </c>
      <c r="Q2091" s="15" t="s">
        <v>22807</v>
      </c>
      <c r="R2091" s="15" t="s">
        <v>22193</v>
      </c>
      <c r="S2091" s="15">
        <v>26620197</v>
      </c>
      <c r="T2091" s="15"/>
      <c r="U2091" s="15" t="s">
        <v>21471</v>
      </c>
      <c r="V2091" s="15" t="s">
        <v>10993</v>
      </c>
      <c r="W2091" s="4"/>
      <c r="X2091" s="4" t="s">
        <v>41</v>
      </c>
      <c r="Y2091" s="4" t="s">
        <v>13722</v>
      </c>
      <c r="Z2091" s="4"/>
      <c r="AB2091" s="25"/>
      <c r="AC2091" s="25"/>
      <c r="AD2091" s="25"/>
    </row>
    <row r="2092" spans="1:30" x14ac:dyDescent="0.35">
      <c r="A2092" s="15" t="s">
        <v>4800</v>
      </c>
      <c r="B2092" s="15" t="s">
        <v>1353</v>
      </c>
      <c r="D2092" s="15" t="s">
        <v>7935</v>
      </c>
      <c r="E2092" s="15" t="s">
        <v>5066</v>
      </c>
      <c r="F2092" s="15" t="s">
        <v>5067</v>
      </c>
      <c r="G2092" s="5" t="s">
        <v>1797</v>
      </c>
      <c r="H2092" s="5" t="s">
        <v>6</v>
      </c>
      <c r="I2092" s="5" t="s">
        <v>243</v>
      </c>
      <c r="J2092" s="5" t="s">
        <v>8</v>
      </c>
      <c r="K2092" s="5" t="s">
        <v>3</v>
      </c>
      <c r="L2092" s="5" t="s">
        <v>12997</v>
      </c>
      <c r="M2092" s="15" t="s">
        <v>244</v>
      </c>
      <c r="N2092" s="15" t="s">
        <v>22190</v>
      </c>
      <c r="O2092" s="15" t="s">
        <v>22191</v>
      </c>
      <c r="P2092" s="15" t="s">
        <v>5067</v>
      </c>
      <c r="Q2092" s="15" t="s">
        <v>22807</v>
      </c>
      <c r="R2092" s="15" t="s">
        <v>23674</v>
      </c>
      <c r="S2092" s="15">
        <v>26457276</v>
      </c>
      <c r="T2092" s="15">
        <v>26457276</v>
      </c>
      <c r="U2092" s="15" t="s">
        <v>15024</v>
      </c>
      <c r="V2092" s="15" t="s">
        <v>5065</v>
      </c>
      <c r="W2092" s="4"/>
      <c r="X2092" s="4" t="s">
        <v>41</v>
      </c>
      <c r="Y2092" s="4" t="s">
        <v>5068</v>
      </c>
      <c r="Z2092" s="4"/>
      <c r="AB2092" s="25"/>
      <c r="AC2092" s="25"/>
      <c r="AD2092" s="25"/>
    </row>
    <row r="2093" spans="1:30" x14ac:dyDescent="0.35">
      <c r="A2093" s="15" t="s">
        <v>10897</v>
      </c>
      <c r="B2093" s="15" t="s">
        <v>10898</v>
      </c>
      <c r="D2093" s="15" t="s">
        <v>1513</v>
      </c>
      <c r="E2093" s="15" t="s">
        <v>11070</v>
      </c>
      <c r="F2093" s="15" t="s">
        <v>11071</v>
      </c>
      <c r="G2093" s="5" t="s">
        <v>1797</v>
      </c>
      <c r="H2093" s="5" t="s">
        <v>5</v>
      </c>
      <c r="I2093" s="5" t="s">
        <v>243</v>
      </c>
      <c r="J2093" s="5" t="s">
        <v>8</v>
      </c>
      <c r="K2093" s="5" t="s">
        <v>5</v>
      </c>
      <c r="L2093" s="5" t="s">
        <v>12999</v>
      </c>
      <c r="M2093" s="15" t="s">
        <v>244</v>
      </c>
      <c r="N2093" s="15" t="s">
        <v>22190</v>
      </c>
      <c r="O2093" s="15" t="s">
        <v>1898</v>
      </c>
      <c r="P2093" s="15" t="s">
        <v>11071</v>
      </c>
      <c r="Q2093" s="15" t="s">
        <v>22807</v>
      </c>
      <c r="R2093" s="15" t="s">
        <v>23675</v>
      </c>
      <c r="S2093" s="15">
        <v>26613308</v>
      </c>
      <c r="T2093" s="15">
        <v>26613308</v>
      </c>
      <c r="U2093" s="15" t="s">
        <v>22195</v>
      </c>
      <c r="V2093" s="15" t="s">
        <v>18852</v>
      </c>
      <c r="W2093" s="4"/>
      <c r="X2093" s="4" t="s">
        <v>41</v>
      </c>
      <c r="Y2093" s="4" t="s">
        <v>12475</v>
      </c>
      <c r="Z2093" s="4"/>
      <c r="AB2093" s="25"/>
      <c r="AC2093" s="25"/>
      <c r="AD2093" s="25"/>
    </row>
    <row r="2094" spans="1:30" x14ac:dyDescent="0.35">
      <c r="A2094" s="15" t="s">
        <v>4872</v>
      </c>
      <c r="B2094" s="15" t="s">
        <v>2808</v>
      </c>
      <c r="D2094" s="15" t="s">
        <v>8162</v>
      </c>
      <c r="E2094" s="15" t="s">
        <v>11029</v>
      </c>
      <c r="F2094" s="15" t="s">
        <v>5069</v>
      </c>
      <c r="G2094" s="5" t="s">
        <v>1797</v>
      </c>
      <c r="H2094" s="5" t="s">
        <v>3</v>
      </c>
      <c r="I2094" s="5" t="s">
        <v>243</v>
      </c>
      <c r="J2094" s="5" t="s">
        <v>8</v>
      </c>
      <c r="K2094" s="5" t="s">
        <v>3</v>
      </c>
      <c r="L2094" s="5" t="s">
        <v>12997</v>
      </c>
      <c r="M2094" s="15" t="s">
        <v>244</v>
      </c>
      <c r="N2094" s="15" t="s">
        <v>22190</v>
      </c>
      <c r="O2094" s="15" t="s">
        <v>22191</v>
      </c>
      <c r="P2094" s="15" t="s">
        <v>5069</v>
      </c>
      <c r="Q2094" s="15" t="s">
        <v>22807</v>
      </c>
      <c r="R2094" s="15" t="s">
        <v>22196</v>
      </c>
      <c r="S2094" s="15">
        <v>84506355</v>
      </c>
      <c r="T2094" s="15"/>
      <c r="U2094" s="15" t="s">
        <v>17911</v>
      </c>
      <c r="V2094" s="15" t="s">
        <v>11030</v>
      </c>
      <c r="W2094" s="4"/>
      <c r="X2094" s="4" t="s">
        <v>41</v>
      </c>
      <c r="Y2094" s="4" t="s">
        <v>8673</v>
      </c>
      <c r="Z2094" s="4"/>
      <c r="AB2094" s="25"/>
      <c r="AC2094" s="25"/>
      <c r="AD2094" s="25"/>
    </row>
    <row r="2095" spans="1:30" x14ac:dyDescent="0.35">
      <c r="A2095" s="15" t="s">
        <v>4853</v>
      </c>
      <c r="B2095" s="15" t="s">
        <v>3332</v>
      </c>
      <c r="D2095" s="15" t="s">
        <v>1370</v>
      </c>
      <c r="E2095" s="15" t="s">
        <v>5070</v>
      </c>
      <c r="F2095" s="15" t="s">
        <v>536</v>
      </c>
      <c r="G2095" s="5" t="s">
        <v>1797</v>
      </c>
      <c r="H2095" s="5" t="s">
        <v>3</v>
      </c>
      <c r="I2095" s="5" t="s">
        <v>243</v>
      </c>
      <c r="J2095" s="5" t="s">
        <v>8</v>
      </c>
      <c r="K2095" s="5" t="s">
        <v>4</v>
      </c>
      <c r="L2095" s="5" t="s">
        <v>12998</v>
      </c>
      <c r="M2095" s="15" t="s">
        <v>244</v>
      </c>
      <c r="N2095" s="15" t="s">
        <v>22190</v>
      </c>
      <c r="O2095" s="15" t="s">
        <v>179</v>
      </c>
      <c r="P2095" s="15" t="s">
        <v>536</v>
      </c>
      <c r="Q2095" s="15" t="s">
        <v>22807</v>
      </c>
      <c r="R2095" s="15" t="s">
        <v>23676</v>
      </c>
      <c r="S2095" s="15">
        <v>22006877</v>
      </c>
      <c r="T2095" s="15">
        <v>88957117</v>
      </c>
      <c r="U2095" s="15" t="s">
        <v>16583</v>
      </c>
      <c r="V2095" s="15" t="s">
        <v>11032</v>
      </c>
      <c r="W2095" s="4"/>
      <c r="X2095" s="4" t="s">
        <v>41</v>
      </c>
      <c r="Y2095" s="4" t="s">
        <v>5071</v>
      </c>
      <c r="Z2095" s="4"/>
      <c r="AB2095" s="25"/>
      <c r="AC2095" s="25"/>
      <c r="AD2095" s="25"/>
    </row>
    <row r="2096" spans="1:30" x14ac:dyDescent="0.35">
      <c r="A2096" s="15" t="s">
        <v>4773</v>
      </c>
      <c r="B2096" s="15" t="s">
        <v>1668</v>
      </c>
      <c r="D2096" s="15" t="s">
        <v>1661</v>
      </c>
      <c r="E2096" s="15" t="s">
        <v>11013</v>
      </c>
      <c r="F2096" s="15" t="s">
        <v>5072</v>
      </c>
      <c r="G2096" s="5" t="s">
        <v>1797</v>
      </c>
      <c r="H2096" s="5" t="s">
        <v>6</v>
      </c>
      <c r="I2096" s="5" t="s">
        <v>243</v>
      </c>
      <c r="J2096" s="5" t="s">
        <v>8</v>
      </c>
      <c r="K2096" s="5" t="s">
        <v>3</v>
      </c>
      <c r="L2096" s="5" t="s">
        <v>12997</v>
      </c>
      <c r="M2096" s="15" t="s">
        <v>244</v>
      </c>
      <c r="N2096" s="15" t="s">
        <v>22190</v>
      </c>
      <c r="O2096" s="15" t="s">
        <v>22191</v>
      </c>
      <c r="P2096" s="15" t="s">
        <v>5072</v>
      </c>
      <c r="Q2096" s="15" t="s">
        <v>22807</v>
      </c>
      <c r="R2096" s="15" t="s">
        <v>22197</v>
      </c>
      <c r="S2096" s="15">
        <v>22002628</v>
      </c>
      <c r="T2096" s="15"/>
      <c r="U2096" s="15" t="s">
        <v>17912</v>
      </c>
      <c r="V2096" s="15" t="s">
        <v>1294</v>
      </c>
      <c r="W2096" s="4"/>
      <c r="X2096" s="4" t="s">
        <v>41</v>
      </c>
      <c r="Y2096" s="4" t="s">
        <v>22198</v>
      </c>
      <c r="Z2096" s="4"/>
      <c r="AB2096" s="25"/>
      <c r="AC2096" s="25"/>
      <c r="AD2096" s="25"/>
    </row>
    <row r="2097" spans="1:30" x14ac:dyDescent="0.35">
      <c r="A2097" s="15" t="s">
        <v>10901</v>
      </c>
      <c r="B2097" s="15" t="s">
        <v>10902</v>
      </c>
      <c r="D2097" s="15" t="s">
        <v>1925</v>
      </c>
      <c r="E2097" s="15" t="s">
        <v>11053</v>
      </c>
      <c r="F2097" s="15" t="s">
        <v>2599</v>
      </c>
      <c r="G2097" s="5" t="s">
        <v>1797</v>
      </c>
      <c r="H2097" s="5" t="s">
        <v>6</v>
      </c>
      <c r="I2097" s="5" t="s">
        <v>243</v>
      </c>
      <c r="J2097" s="5" t="s">
        <v>8</v>
      </c>
      <c r="K2097" s="5" t="s">
        <v>3</v>
      </c>
      <c r="L2097" s="5" t="s">
        <v>12997</v>
      </c>
      <c r="M2097" s="15" t="s">
        <v>244</v>
      </c>
      <c r="N2097" s="15" t="s">
        <v>22190</v>
      </c>
      <c r="O2097" s="15" t="s">
        <v>22191</v>
      </c>
      <c r="P2097" s="15" t="s">
        <v>2599</v>
      </c>
      <c r="Q2097" s="15" t="s">
        <v>22807</v>
      </c>
      <c r="R2097" s="15" t="s">
        <v>19513</v>
      </c>
      <c r="S2097" s="15">
        <v>26938019</v>
      </c>
      <c r="T2097" s="15"/>
      <c r="U2097" s="15" t="s">
        <v>18853</v>
      </c>
      <c r="V2097" s="15" t="s">
        <v>711</v>
      </c>
      <c r="W2097" s="4"/>
      <c r="X2097" s="4"/>
      <c r="Y2097" s="4"/>
      <c r="Z2097" s="4"/>
      <c r="AB2097" s="25"/>
      <c r="AC2097" s="25"/>
      <c r="AD2097" s="25"/>
    </row>
    <row r="2098" spans="1:30" x14ac:dyDescent="0.35">
      <c r="A2098" s="15" t="s">
        <v>4802</v>
      </c>
      <c r="B2098" s="15" t="s">
        <v>7565</v>
      </c>
      <c r="D2098" s="15" t="s">
        <v>8785</v>
      </c>
      <c r="E2098" s="15" t="s">
        <v>8863</v>
      </c>
      <c r="F2098" s="15" t="s">
        <v>8864</v>
      </c>
      <c r="G2098" s="5" t="s">
        <v>1797</v>
      </c>
      <c r="H2098" s="5" t="s">
        <v>6</v>
      </c>
      <c r="I2098" s="5" t="s">
        <v>243</v>
      </c>
      <c r="J2098" s="5" t="s">
        <v>8</v>
      </c>
      <c r="K2098" s="5" t="s">
        <v>3</v>
      </c>
      <c r="L2098" s="5" t="s">
        <v>12997</v>
      </c>
      <c r="M2098" s="15" t="s">
        <v>244</v>
      </c>
      <c r="N2098" s="15" t="s">
        <v>22190</v>
      </c>
      <c r="O2098" s="15" t="s">
        <v>22191</v>
      </c>
      <c r="P2098" s="15" t="s">
        <v>8864</v>
      </c>
      <c r="Q2098" s="15" t="s">
        <v>22807</v>
      </c>
      <c r="R2098" s="15" t="s">
        <v>19511</v>
      </c>
      <c r="S2098" s="15">
        <v>22007521</v>
      </c>
      <c r="T2098" s="15"/>
      <c r="U2098" s="15" t="s">
        <v>18854</v>
      </c>
      <c r="V2098" s="15" t="s">
        <v>10983</v>
      </c>
      <c r="W2098" s="4"/>
      <c r="X2098" s="4" t="s">
        <v>41</v>
      </c>
      <c r="Y2098" s="4" t="s">
        <v>7697</v>
      </c>
      <c r="Z2098" s="4"/>
      <c r="AB2098" s="25"/>
      <c r="AC2098" s="25"/>
      <c r="AD2098" s="25"/>
    </row>
    <row r="2099" spans="1:30" x14ac:dyDescent="0.35">
      <c r="A2099" s="15" t="s">
        <v>4810</v>
      </c>
      <c r="B2099" s="15" t="s">
        <v>1744</v>
      </c>
      <c r="D2099" s="15" t="s">
        <v>7793</v>
      </c>
      <c r="E2099" s="15" t="s">
        <v>7237</v>
      </c>
      <c r="F2099" s="15" t="s">
        <v>251</v>
      </c>
      <c r="G2099" s="5" t="s">
        <v>1797</v>
      </c>
      <c r="H2099" s="5" t="s">
        <v>5</v>
      </c>
      <c r="I2099" s="5" t="s">
        <v>243</v>
      </c>
      <c r="J2099" s="5" t="s">
        <v>8</v>
      </c>
      <c r="K2099" s="5" t="s">
        <v>5</v>
      </c>
      <c r="L2099" s="5" t="s">
        <v>12999</v>
      </c>
      <c r="M2099" s="15" t="s">
        <v>244</v>
      </c>
      <c r="N2099" s="15" t="s">
        <v>22190</v>
      </c>
      <c r="O2099" s="15" t="s">
        <v>1898</v>
      </c>
      <c r="P2099" s="15" t="s">
        <v>7239</v>
      </c>
      <c r="Q2099" s="15" t="s">
        <v>22807</v>
      </c>
      <c r="R2099" s="15" t="s">
        <v>18864</v>
      </c>
      <c r="S2099" s="15">
        <v>22006887</v>
      </c>
      <c r="T2099" s="15"/>
      <c r="U2099" s="15" t="s">
        <v>16584</v>
      </c>
      <c r="V2099" s="15" t="s">
        <v>10994</v>
      </c>
      <c r="W2099" s="4"/>
      <c r="X2099" s="4" t="s">
        <v>41</v>
      </c>
      <c r="Y2099" s="4" t="s">
        <v>7238</v>
      </c>
      <c r="Z2099" s="4"/>
      <c r="AB2099" s="25"/>
      <c r="AC2099" s="25"/>
      <c r="AD2099" s="25"/>
    </row>
    <row r="2100" spans="1:30" x14ac:dyDescent="0.35">
      <c r="A2100" s="15" t="s">
        <v>8402</v>
      </c>
      <c r="B2100" s="15" t="s">
        <v>8403</v>
      </c>
      <c r="D2100" s="15" t="s">
        <v>8285</v>
      </c>
      <c r="E2100" s="15" t="s">
        <v>10997</v>
      </c>
      <c r="F2100" s="15" t="s">
        <v>10998</v>
      </c>
      <c r="G2100" s="5" t="s">
        <v>1797</v>
      </c>
      <c r="H2100" s="5" t="s">
        <v>5</v>
      </c>
      <c r="I2100" s="5" t="s">
        <v>243</v>
      </c>
      <c r="J2100" s="5" t="s">
        <v>8</v>
      </c>
      <c r="K2100" s="5" t="s">
        <v>2</v>
      </c>
      <c r="L2100" s="5" t="s">
        <v>12996</v>
      </c>
      <c r="M2100" s="15" t="s">
        <v>244</v>
      </c>
      <c r="N2100" s="15" t="s">
        <v>22190</v>
      </c>
      <c r="O2100" s="15" t="s">
        <v>22800</v>
      </c>
      <c r="P2100" s="15" t="s">
        <v>10998</v>
      </c>
      <c r="Q2100" s="15" t="s">
        <v>22807</v>
      </c>
      <c r="R2100" s="15" t="s">
        <v>20184</v>
      </c>
      <c r="S2100" s="15">
        <v>88329242</v>
      </c>
      <c r="T2100" s="15"/>
      <c r="U2100" s="15" t="s">
        <v>15025</v>
      </c>
      <c r="V2100" s="15" t="s">
        <v>10999</v>
      </c>
      <c r="W2100" s="4"/>
      <c r="X2100" s="4"/>
      <c r="Y2100" s="4"/>
      <c r="Z2100" s="4"/>
      <c r="AB2100" s="25"/>
      <c r="AC2100" s="25"/>
      <c r="AD2100" s="25"/>
    </row>
    <row r="2101" spans="1:30" x14ac:dyDescent="0.35">
      <c r="A2101" s="15" t="s">
        <v>8404</v>
      </c>
      <c r="B2101" s="15" t="s">
        <v>4774</v>
      </c>
      <c r="D2101" s="15" t="s">
        <v>3117</v>
      </c>
      <c r="E2101" s="15" t="s">
        <v>8416</v>
      </c>
      <c r="F2101" s="15" t="s">
        <v>11008</v>
      </c>
      <c r="G2101" s="5" t="s">
        <v>1797</v>
      </c>
      <c r="H2101" s="5" t="s">
        <v>5</v>
      </c>
      <c r="I2101" s="5" t="s">
        <v>243</v>
      </c>
      <c r="J2101" s="5" t="s">
        <v>8</v>
      </c>
      <c r="K2101" s="5" t="s">
        <v>5</v>
      </c>
      <c r="L2101" s="5" t="s">
        <v>12999</v>
      </c>
      <c r="M2101" s="15" t="s">
        <v>244</v>
      </c>
      <c r="N2101" s="15" t="s">
        <v>22190</v>
      </c>
      <c r="O2101" s="15" t="s">
        <v>1898</v>
      </c>
      <c r="P2101" s="15" t="s">
        <v>11008</v>
      </c>
      <c r="Q2101" s="15" t="s">
        <v>22807</v>
      </c>
      <c r="R2101" s="15" t="s">
        <v>23677</v>
      </c>
      <c r="S2101" s="15">
        <v>22006858</v>
      </c>
      <c r="T2101" s="15">
        <v>26780447</v>
      </c>
      <c r="U2101" s="15" t="s">
        <v>15026</v>
      </c>
      <c r="V2101" s="15" t="s">
        <v>23678</v>
      </c>
      <c r="W2101" s="4"/>
      <c r="X2101" s="4" t="s">
        <v>41</v>
      </c>
      <c r="Y2101" s="4" t="s">
        <v>13726</v>
      </c>
      <c r="Z2101" s="4"/>
      <c r="AB2101" s="25"/>
      <c r="AC2101" s="25"/>
      <c r="AD2101" s="25"/>
    </row>
    <row r="2102" spans="1:30" x14ac:dyDescent="0.35">
      <c r="A2102" s="15" t="s">
        <v>4770</v>
      </c>
      <c r="B2102" s="15" t="s">
        <v>1205</v>
      </c>
      <c r="D2102" s="21" t="s">
        <v>3123</v>
      </c>
      <c r="E2102" s="15" t="s">
        <v>5073</v>
      </c>
      <c r="F2102" s="15" t="s">
        <v>7480</v>
      </c>
      <c r="G2102" s="5" t="s">
        <v>1797</v>
      </c>
      <c r="H2102" s="5" t="s">
        <v>6</v>
      </c>
      <c r="I2102" s="5" t="s">
        <v>243</v>
      </c>
      <c r="J2102" s="5" t="s">
        <v>10</v>
      </c>
      <c r="K2102" s="5" t="s">
        <v>10</v>
      </c>
      <c r="L2102" s="5" t="s">
        <v>20909</v>
      </c>
      <c r="M2102" s="15" t="s">
        <v>244</v>
      </c>
      <c r="N2102" s="15" t="s">
        <v>3009</v>
      </c>
      <c r="O2102" s="15" t="s">
        <v>12482</v>
      </c>
      <c r="P2102" s="15" t="s">
        <v>7480</v>
      </c>
      <c r="Q2102" s="15" t="s">
        <v>22807</v>
      </c>
      <c r="R2102" s="15" t="s">
        <v>23679</v>
      </c>
      <c r="S2102" s="15">
        <v>26938072</v>
      </c>
      <c r="T2102" s="15">
        <v>26938072</v>
      </c>
      <c r="U2102" s="15" t="s">
        <v>15027</v>
      </c>
      <c r="V2102" s="15" t="s">
        <v>1064</v>
      </c>
      <c r="W2102" s="4"/>
      <c r="X2102" s="4" t="s">
        <v>41</v>
      </c>
      <c r="Y2102" s="4" t="s">
        <v>3287</v>
      </c>
      <c r="Z2102" s="4"/>
      <c r="AB2102" s="25"/>
      <c r="AC2102" s="25"/>
      <c r="AD2102" s="25"/>
    </row>
    <row r="2103" spans="1:30" x14ac:dyDescent="0.35">
      <c r="A2103" s="15" t="s">
        <v>4804</v>
      </c>
      <c r="B2103" s="15" t="s">
        <v>1848</v>
      </c>
      <c r="D2103" s="15" t="s">
        <v>7195</v>
      </c>
      <c r="E2103" s="15" t="s">
        <v>5074</v>
      </c>
      <c r="F2103" s="15" t="s">
        <v>5075</v>
      </c>
      <c r="G2103" s="5" t="s">
        <v>1797</v>
      </c>
      <c r="H2103" s="5" t="s">
        <v>4</v>
      </c>
      <c r="I2103" s="5" t="s">
        <v>243</v>
      </c>
      <c r="J2103" s="5" t="s">
        <v>10</v>
      </c>
      <c r="K2103" s="5" t="s">
        <v>7</v>
      </c>
      <c r="L2103" s="5" t="s">
        <v>13005</v>
      </c>
      <c r="M2103" s="15" t="s">
        <v>244</v>
      </c>
      <c r="N2103" s="15" t="s">
        <v>3009</v>
      </c>
      <c r="O2103" s="15" t="s">
        <v>22801</v>
      </c>
      <c r="P2103" s="15" t="s">
        <v>5075</v>
      </c>
      <c r="Q2103" s="15" t="s">
        <v>22807</v>
      </c>
      <c r="R2103" s="15" t="s">
        <v>18855</v>
      </c>
      <c r="S2103" s="15">
        <v>26588012</v>
      </c>
      <c r="T2103" s="15">
        <v>26922063</v>
      </c>
      <c r="U2103" s="15" t="s">
        <v>18856</v>
      </c>
      <c r="V2103" s="15" t="s">
        <v>11052</v>
      </c>
      <c r="W2103" s="4"/>
      <c r="X2103" s="4" t="s">
        <v>41</v>
      </c>
      <c r="Y2103" s="4" t="s">
        <v>3296</v>
      </c>
      <c r="Z2103" s="4"/>
      <c r="AB2103" s="25"/>
      <c r="AC2103" s="25"/>
      <c r="AD2103" s="25"/>
    </row>
    <row r="2104" spans="1:30" x14ac:dyDescent="0.35">
      <c r="A2104" s="15" t="s">
        <v>8406</v>
      </c>
      <c r="B2104" s="15" t="s">
        <v>1843</v>
      </c>
      <c r="D2104" s="15" t="s">
        <v>3109</v>
      </c>
      <c r="E2104" s="15" t="s">
        <v>5076</v>
      </c>
      <c r="F2104" s="15" t="s">
        <v>5077</v>
      </c>
      <c r="G2104" s="5" t="s">
        <v>1797</v>
      </c>
      <c r="H2104" s="5" t="s">
        <v>4</v>
      </c>
      <c r="I2104" s="5" t="s">
        <v>243</v>
      </c>
      <c r="J2104" s="5" t="s">
        <v>10</v>
      </c>
      <c r="K2104" s="5" t="s">
        <v>6</v>
      </c>
      <c r="L2104" s="5" t="s">
        <v>13004</v>
      </c>
      <c r="M2104" s="15" t="s">
        <v>244</v>
      </c>
      <c r="N2104" s="15" t="s">
        <v>3009</v>
      </c>
      <c r="O2104" s="15" t="s">
        <v>5078</v>
      </c>
      <c r="P2104" s="15" t="s">
        <v>5078</v>
      </c>
      <c r="Q2104" s="15" t="s">
        <v>22807</v>
      </c>
      <c r="R2104" s="15" t="s">
        <v>22199</v>
      </c>
      <c r="S2104" s="15">
        <v>26953450</v>
      </c>
      <c r="T2104" s="15">
        <v>26953450</v>
      </c>
      <c r="U2104" s="15" t="s">
        <v>7180</v>
      </c>
      <c r="V2104" s="15" t="s">
        <v>468</v>
      </c>
      <c r="W2104" s="4"/>
      <c r="X2104" s="4" t="s">
        <v>41</v>
      </c>
      <c r="Y2104" s="4" t="s">
        <v>2744</v>
      </c>
      <c r="Z2104" s="4"/>
      <c r="AB2104" s="25"/>
      <c r="AC2104" s="25"/>
      <c r="AD2104" s="25"/>
    </row>
    <row r="2105" spans="1:30" x14ac:dyDescent="0.35">
      <c r="A2105" s="15" t="s">
        <v>8407</v>
      </c>
      <c r="B2105" s="15" t="s">
        <v>4835</v>
      </c>
      <c r="D2105" s="15" t="s">
        <v>2507</v>
      </c>
      <c r="E2105" s="15" t="s">
        <v>5079</v>
      </c>
      <c r="F2105" s="15" t="s">
        <v>79</v>
      </c>
      <c r="G2105" s="5" t="s">
        <v>1797</v>
      </c>
      <c r="H2105" s="5" t="s">
        <v>4</v>
      </c>
      <c r="I2105" s="5" t="s">
        <v>243</v>
      </c>
      <c r="J2105" s="5" t="s">
        <v>10</v>
      </c>
      <c r="K2105" s="5" t="s">
        <v>5</v>
      </c>
      <c r="L2105" s="5" t="s">
        <v>13003</v>
      </c>
      <c r="M2105" s="15" t="s">
        <v>244</v>
      </c>
      <c r="N2105" s="15" t="s">
        <v>3009</v>
      </c>
      <c r="O2105" s="15" t="s">
        <v>1237</v>
      </c>
      <c r="P2105" s="15" t="s">
        <v>79</v>
      </c>
      <c r="Q2105" s="15" t="s">
        <v>22807</v>
      </c>
      <c r="R2105" s="15" t="s">
        <v>23680</v>
      </c>
      <c r="S2105" s="15">
        <v>26951060</v>
      </c>
      <c r="T2105" s="15">
        <v>26951060</v>
      </c>
      <c r="U2105" s="15" t="s">
        <v>16585</v>
      </c>
      <c r="V2105" s="15" t="s">
        <v>11034</v>
      </c>
      <c r="W2105" s="4"/>
      <c r="X2105" s="4" t="s">
        <v>41</v>
      </c>
      <c r="Y2105" s="4" t="s">
        <v>1145</v>
      </c>
      <c r="Z2105" s="4"/>
      <c r="AB2105" s="25"/>
      <c r="AC2105" s="25"/>
      <c r="AD2105" s="25" t="s">
        <v>21118</v>
      </c>
    </row>
    <row r="2106" spans="1:30" x14ac:dyDescent="0.35">
      <c r="A2106" s="15" t="s">
        <v>4805</v>
      </c>
      <c r="B2106" s="15" t="s">
        <v>1770</v>
      </c>
      <c r="D2106" s="15" t="s">
        <v>5080</v>
      </c>
      <c r="E2106" s="15" t="s">
        <v>5081</v>
      </c>
      <c r="F2106" s="15" t="s">
        <v>2995</v>
      </c>
      <c r="G2106" s="5" t="s">
        <v>1797</v>
      </c>
      <c r="H2106" s="5" t="s">
        <v>4</v>
      </c>
      <c r="I2106" s="5" t="s">
        <v>243</v>
      </c>
      <c r="J2106" s="5" t="s">
        <v>10</v>
      </c>
      <c r="K2106" s="5" t="s">
        <v>3</v>
      </c>
      <c r="L2106" s="5" t="s">
        <v>13001</v>
      </c>
      <c r="M2106" s="15" t="s">
        <v>244</v>
      </c>
      <c r="N2106" s="15" t="s">
        <v>3009</v>
      </c>
      <c r="O2106" s="15" t="s">
        <v>22802</v>
      </c>
      <c r="P2106" s="15" t="s">
        <v>2995</v>
      </c>
      <c r="Q2106" s="15" t="s">
        <v>22807</v>
      </c>
      <c r="R2106" s="15" t="s">
        <v>21472</v>
      </c>
      <c r="S2106" s="15">
        <v>26955655</v>
      </c>
      <c r="T2106" s="15">
        <v>22007541</v>
      </c>
      <c r="U2106" s="15" t="s">
        <v>16586</v>
      </c>
      <c r="V2106" s="15" t="s">
        <v>11047</v>
      </c>
      <c r="W2106" s="4"/>
      <c r="X2106" s="4" t="s">
        <v>41</v>
      </c>
      <c r="Y2106" s="4" t="s">
        <v>2360</v>
      </c>
      <c r="Z2106" s="4"/>
      <c r="AB2106" s="25"/>
      <c r="AC2106" s="25"/>
      <c r="AD2106" s="25"/>
    </row>
    <row r="2107" spans="1:30" x14ac:dyDescent="0.35">
      <c r="A2107" s="15" t="s">
        <v>4820</v>
      </c>
      <c r="B2107" s="15" t="s">
        <v>4819</v>
      </c>
      <c r="D2107" s="15" t="s">
        <v>1923</v>
      </c>
      <c r="E2107" s="15" t="s">
        <v>5082</v>
      </c>
      <c r="F2107" s="15" t="s">
        <v>748</v>
      </c>
      <c r="G2107" s="5" t="s">
        <v>1797</v>
      </c>
      <c r="H2107" s="5" t="s">
        <v>4</v>
      </c>
      <c r="I2107" s="5" t="s">
        <v>243</v>
      </c>
      <c r="J2107" s="5" t="s">
        <v>10</v>
      </c>
      <c r="K2107" s="5" t="s">
        <v>2</v>
      </c>
      <c r="L2107" s="5" t="s">
        <v>13000</v>
      </c>
      <c r="M2107" s="15" t="s">
        <v>244</v>
      </c>
      <c r="N2107" s="15" t="s">
        <v>3009</v>
      </c>
      <c r="O2107" s="15" t="s">
        <v>3009</v>
      </c>
      <c r="P2107" s="15" t="s">
        <v>748</v>
      </c>
      <c r="Q2107" s="15" t="s">
        <v>22807</v>
      </c>
      <c r="R2107" s="15" t="s">
        <v>5083</v>
      </c>
      <c r="S2107" s="15">
        <v>26953283</v>
      </c>
      <c r="T2107" s="15">
        <v>26953283</v>
      </c>
      <c r="U2107" s="15" t="s">
        <v>16587</v>
      </c>
      <c r="V2107" s="15" t="s">
        <v>5084</v>
      </c>
      <c r="W2107" s="4"/>
      <c r="X2107" s="4" t="s">
        <v>41</v>
      </c>
      <c r="Y2107" s="4" t="s">
        <v>3292</v>
      </c>
      <c r="Z2107" s="4"/>
      <c r="AB2107" s="25"/>
      <c r="AC2107" s="25"/>
      <c r="AD2107" s="25"/>
    </row>
    <row r="2108" spans="1:30" x14ac:dyDescent="0.35">
      <c r="A2108" s="15" t="s">
        <v>8408</v>
      </c>
      <c r="B2108" s="15" t="s">
        <v>241</v>
      </c>
      <c r="D2108" s="15" t="s">
        <v>7482</v>
      </c>
      <c r="E2108" s="15" t="s">
        <v>5085</v>
      </c>
      <c r="F2108" s="15" t="s">
        <v>798</v>
      </c>
      <c r="G2108" s="5" t="s">
        <v>1797</v>
      </c>
      <c r="H2108" s="5" t="s">
        <v>4</v>
      </c>
      <c r="I2108" s="5" t="s">
        <v>243</v>
      </c>
      <c r="J2108" s="5" t="s">
        <v>10</v>
      </c>
      <c r="K2108" s="5" t="s">
        <v>5</v>
      </c>
      <c r="L2108" s="5" t="s">
        <v>13003</v>
      </c>
      <c r="M2108" s="15" t="s">
        <v>244</v>
      </c>
      <c r="N2108" s="15" t="s">
        <v>3009</v>
      </c>
      <c r="O2108" s="15" t="s">
        <v>1237</v>
      </c>
      <c r="P2108" s="15" t="s">
        <v>798</v>
      </c>
      <c r="Q2108" s="15" t="s">
        <v>22807</v>
      </c>
      <c r="R2108" s="15" t="s">
        <v>17913</v>
      </c>
      <c r="S2108" s="15">
        <v>22007574</v>
      </c>
      <c r="T2108" s="15">
        <v>83637138</v>
      </c>
      <c r="U2108" s="15" t="s">
        <v>15029</v>
      </c>
      <c r="V2108" s="15" t="s">
        <v>1894</v>
      </c>
      <c r="W2108" s="4"/>
      <c r="X2108" s="4" t="s">
        <v>41</v>
      </c>
      <c r="Y2108" s="4" t="s">
        <v>3302</v>
      </c>
      <c r="Z2108" s="4"/>
      <c r="AB2108" s="25"/>
      <c r="AC2108" s="25"/>
      <c r="AD2108" s="25"/>
    </row>
    <row r="2109" spans="1:30" x14ac:dyDescent="0.35">
      <c r="A2109" s="15" t="s">
        <v>10917</v>
      </c>
      <c r="B2109" s="15" t="s">
        <v>2365</v>
      </c>
      <c r="D2109" s="15" t="s">
        <v>3191</v>
      </c>
      <c r="E2109" s="15" t="s">
        <v>5086</v>
      </c>
      <c r="F2109" s="15" t="s">
        <v>59</v>
      </c>
      <c r="G2109" s="5" t="s">
        <v>1797</v>
      </c>
      <c r="H2109" s="5" t="s">
        <v>6</v>
      </c>
      <c r="I2109" s="5" t="s">
        <v>243</v>
      </c>
      <c r="J2109" s="5" t="s">
        <v>10</v>
      </c>
      <c r="K2109" s="5" t="s">
        <v>3</v>
      </c>
      <c r="L2109" s="5" t="s">
        <v>13001</v>
      </c>
      <c r="M2109" s="15" t="s">
        <v>244</v>
      </c>
      <c r="N2109" s="15" t="s">
        <v>3009</v>
      </c>
      <c r="O2109" s="15" t="s">
        <v>22802</v>
      </c>
      <c r="P2109" s="15" t="s">
        <v>59</v>
      </c>
      <c r="Q2109" s="15" t="s">
        <v>22807</v>
      </c>
      <c r="R2109" s="15" t="s">
        <v>7143</v>
      </c>
      <c r="S2109" s="15">
        <v>22007546</v>
      </c>
      <c r="T2109" s="15">
        <v>22007546</v>
      </c>
      <c r="U2109" s="15" t="s">
        <v>15030</v>
      </c>
      <c r="V2109" s="15" t="s">
        <v>5087</v>
      </c>
      <c r="W2109" s="4"/>
      <c r="X2109" s="4" t="s">
        <v>41</v>
      </c>
      <c r="Y2109" s="4" t="s">
        <v>2192</v>
      </c>
      <c r="Z2109" s="4"/>
      <c r="AB2109" s="25"/>
      <c r="AC2109" s="25"/>
      <c r="AD2109" s="25"/>
    </row>
    <row r="2110" spans="1:30" x14ac:dyDescent="0.35">
      <c r="A2110" s="15" t="s">
        <v>8410</v>
      </c>
      <c r="B2110" s="15" t="s">
        <v>3032</v>
      </c>
      <c r="D2110" s="15" t="s">
        <v>7196</v>
      </c>
      <c r="E2110" s="15" t="s">
        <v>5088</v>
      </c>
      <c r="F2110" s="15" t="s">
        <v>5089</v>
      </c>
      <c r="G2110" s="5" t="s">
        <v>1797</v>
      </c>
      <c r="H2110" s="5" t="s">
        <v>4</v>
      </c>
      <c r="I2110" s="5" t="s">
        <v>243</v>
      </c>
      <c r="J2110" s="5" t="s">
        <v>10</v>
      </c>
      <c r="K2110" s="5" t="s">
        <v>7</v>
      </c>
      <c r="L2110" s="5" t="s">
        <v>13005</v>
      </c>
      <c r="M2110" s="15" t="s">
        <v>244</v>
      </c>
      <c r="N2110" s="15" t="s">
        <v>3009</v>
      </c>
      <c r="O2110" s="15" t="s">
        <v>22801</v>
      </c>
      <c r="P2110" s="15" t="s">
        <v>1429</v>
      </c>
      <c r="Q2110" s="15" t="s">
        <v>22807</v>
      </c>
      <c r="R2110" s="15" t="s">
        <v>23681</v>
      </c>
      <c r="S2110" s="15">
        <v>22006820</v>
      </c>
      <c r="T2110" s="15">
        <v>26921110</v>
      </c>
      <c r="U2110" s="15" t="s">
        <v>16588</v>
      </c>
      <c r="V2110" s="15" t="s">
        <v>2830</v>
      </c>
      <c r="W2110" s="4"/>
      <c r="X2110" s="4" t="s">
        <v>41</v>
      </c>
      <c r="Y2110" s="4" t="s">
        <v>3994</v>
      </c>
      <c r="Z2110" s="4"/>
      <c r="AB2110" s="25"/>
      <c r="AC2110" s="25"/>
      <c r="AD2110" s="25"/>
    </row>
    <row r="2111" spans="1:30" x14ac:dyDescent="0.35">
      <c r="A2111" s="15" t="s">
        <v>10920</v>
      </c>
      <c r="B2111" s="15" t="s">
        <v>1485</v>
      </c>
      <c r="D2111" s="15" t="s">
        <v>7455</v>
      </c>
      <c r="E2111" s="15" t="s">
        <v>5090</v>
      </c>
      <c r="F2111" s="15" t="s">
        <v>5091</v>
      </c>
      <c r="G2111" s="5" t="s">
        <v>1797</v>
      </c>
      <c r="H2111" s="5" t="s">
        <v>4</v>
      </c>
      <c r="I2111" s="5" t="s">
        <v>243</v>
      </c>
      <c r="J2111" s="5" t="s">
        <v>10</v>
      </c>
      <c r="K2111" s="5" t="s">
        <v>4</v>
      </c>
      <c r="L2111" s="5" t="s">
        <v>13002</v>
      </c>
      <c r="M2111" s="15" t="s">
        <v>244</v>
      </c>
      <c r="N2111" s="15" t="s">
        <v>3009</v>
      </c>
      <c r="O2111" s="15" t="s">
        <v>5091</v>
      </c>
      <c r="P2111" s="15" t="s">
        <v>5091</v>
      </c>
      <c r="Q2111" s="15" t="s">
        <v>22807</v>
      </c>
      <c r="R2111" s="15" t="s">
        <v>15028</v>
      </c>
      <c r="S2111" s="15">
        <v>26931050</v>
      </c>
      <c r="T2111" s="15">
        <v>26931050</v>
      </c>
      <c r="U2111" s="15" t="s">
        <v>15031</v>
      </c>
      <c r="V2111" s="15" t="s">
        <v>11067</v>
      </c>
      <c r="W2111" s="4"/>
      <c r="X2111" s="4" t="s">
        <v>41</v>
      </c>
      <c r="Y2111" s="4" t="s">
        <v>1155</v>
      </c>
      <c r="Z2111" s="4"/>
      <c r="AB2111" s="25"/>
      <c r="AC2111" s="25"/>
      <c r="AD2111" s="25"/>
    </row>
    <row r="2112" spans="1:30" x14ac:dyDescent="0.35">
      <c r="A2112" s="15" t="s">
        <v>4748</v>
      </c>
      <c r="B2112" s="15" t="s">
        <v>7726</v>
      </c>
      <c r="D2112" s="15" t="s">
        <v>7368</v>
      </c>
      <c r="E2112" s="15" t="s">
        <v>5092</v>
      </c>
      <c r="F2112" s="15" t="s">
        <v>977</v>
      </c>
      <c r="G2112" s="5" t="s">
        <v>1797</v>
      </c>
      <c r="H2112" s="5" t="s">
        <v>4</v>
      </c>
      <c r="I2112" s="5" t="s">
        <v>243</v>
      </c>
      <c r="J2112" s="5" t="s">
        <v>10</v>
      </c>
      <c r="K2112" s="5" t="s">
        <v>8</v>
      </c>
      <c r="L2112" s="5" t="s">
        <v>13006</v>
      </c>
      <c r="M2112" s="15" t="s">
        <v>244</v>
      </c>
      <c r="N2112" s="15" t="s">
        <v>3009</v>
      </c>
      <c r="O2112" s="15" t="s">
        <v>977</v>
      </c>
      <c r="P2112" s="15" t="s">
        <v>977</v>
      </c>
      <c r="Q2112" s="15" t="s">
        <v>22807</v>
      </c>
      <c r="R2112" s="15" t="s">
        <v>23682</v>
      </c>
      <c r="S2112" s="15">
        <v>26944000</v>
      </c>
      <c r="T2112" s="15"/>
      <c r="U2112" s="15" t="s">
        <v>15032</v>
      </c>
      <c r="V2112" s="15" t="s">
        <v>107</v>
      </c>
      <c r="W2112" s="4"/>
      <c r="X2112" s="4" t="s">
        <v>41</v>
      </c>
      <c r="Y2112" s="4" t="s">
        <v>1402</v>
      </c>
      <c r="Z2112" s="4" t="s">
        <v>41</v>
      </c>
      <c r="AA2112" s="4" t="s">
        <v>1415</v>
      </c>
      <c r="AB2112" s="25"/>
      <c r="AC2112" s="25"/>
      <c r="AD2112" s="25" t="s">
        <v>21118</v>
      </c>
    </row>
    <row r="2113" spans="1:30" x14ac:dyDescent="0.35">
      <c r="A2113" s="15" t="s">
        <v>8412</v>
      </c>
      <c r="B2113" s="15" t="s">
        <v>1587</v>
      </c>
      <c r="D2113" s="15" t="s">
        <v>7197</v>
      </c>
      <c r="E2113" s="15" t="s">
        <v>5093</v>
      </c>
      <c r="F2113" s="15" t="s">
        <v>371</v>
      </c>
      <c r="G2113" s="5" t="s">
        <v>1797</v>
      </c>
      <c r="H2113" s="5" t="s">
        <v>4</v>
      </c>
      <c r="I2113" s="5" t="s">
        <v>243</v>
      </c>
      <c r="J2113" s="5" t="s">
        <v>10</v>
      </c>
      <c r="K2113" s="5" t="s">
        <v>2</v>
      </c>
      <c r="L2113" s="5" t="s">
        <v>13000</v>
      </c>
      <c r="M2113" s="15" t="s">
        <v>244</v>
      </c>
      <c r="N2113" s="15" t="s">
        <v>3009</v>
      </c>
      <c r="O2113" s="15" t="s">
        <v>3009</v>
      </c>
      <c r="P2113" s="15" t="s">
        <v>371</v>
      </c>
      <c r="Q2113" s="15" t="s">
        <v>22807</v>
      </c>
      <c r="R2113" s="15" t="s">
        <v>18857</v>
      </c>
      <c r="S2113" s="15">
        <v>26956889</v>
      </c>
      <c r="T2113" s="15">
        <v>26956889</v>
      </c>
      <c r="U2113" s="15" t="s">
        <v>16589</v>
      </c>
      <c r="V2113" s="15" t="s">
        <v>10969</v>
      </c>
      <c r="W2113" s="4"/>
      <c r="X2113" s="4" t="s">
        <v>41</v>
      </c>
      <c r="Y2113" s="4" t="s">
        <v>1376</v>
      </c>
      <c r="Z2113" s="4" t="s">
        <v>41</v>
      </c>
      <c r="AA2113" s="4" t="s">
        <v>7517</v>
      </c>
      <c r="AB2113" s="25"/>
      <c r="AC2113" s="25"/>
      <c r="AD2113" s="25"/>
    </row>
    <row r="2114" spans="1:30" x14ac:dyDescent="0.35">
      <c r="A2114" s="15" t="s">
        <v>10922</v>
      </c>
      <c r="B2114" s="15" t="s">
        <v>3073</v>
      </c>
      <c r="D2114" s="15" t="s">
        <v>3166</v>
      </c>
      <c r="E2114" s="15" t="s">
        <v>11039</v>
      </c>
      <c r="F2114" s="15" t="s">
        <v>11040</v>
      </c>
      <c r="G2114" s="5" t="s">
        <v>1797</v>
      </c>
      <c r="H2114" s="5" t="s">
        <v>6</v>
      </c>
      <c r="I2114" s="5" t="s">
        <v>243</v>
      </c>
      <c r="J2114" s="5" t="s">
        <v>10</v>
      </c>
      <c r="K2114" s="5" t="s">
        <v>3</v>
      </c>
      <c r="L2114" s="5" t="s">
        <v>13001</v>
      </c>
      <c r="M2114" s="15" t="s">
        <v>244</v>
      </c>
      <c r="N2114" s="15" t="s">
        <v>3009</v>
      </c>
      <c r="O2114" s="15" t="s">
        <v>22802</v>
      </c>
      <c r="P2114" s="15" t="s">
        <v>194</v>
      </c>
      <c r="Q2114" s="15" t="s">
        <v>22807</v>
      </c>
      <c r="R2114" s="15" t="s">
        <v>15033</v>
      </c>
      <c r="S2114" s="15">
        <v>26938192</v>
      </c>
      <c r="T2114" s="15">
        <v>22007824</v>
      </c>
      <c r="U2114" s="15" t="s">
        <v>23683</v>
      </c>
      <c r="V2114" s="15" t="s">
        <v>11041</v>
      </c>
      <c r="W2114" s="4"/>
      <c r="X2114" s="4" t="s">
        <v>41</v>
      </c>
      <c r="Y2114" s="4" t="s">
        <v>7907</v>
      </c>
      <c r="Z2114" s="4"/>
      <c r="AB2114" s="25"/>
      <c r="AC2114" s="25"/>
      <c r="AD2114" s="25"/>
    </row>
    <row r="2115" spans="1:30" x14ac:dyDescent="0.35">
      <c r="A2115" s="15" t="s">
        <v>7251</v>
      </c>
      <c r="B2115" s="15" t="s">
        <v>4391</v>
      </c>
      <c r="D2115" s="15" t="s">
        <v>573</v>
      </c>
      <c r="E2115" s="15" t="s">
        <v>5094</v>
      </c>
      <c r="F2115" s="15" t="s">
        <v>5095</v>
      </c>
      <c r="G2115" s="5" t="s">
        <v>1797</v>
      </c>
      <c r="H2115" s="5" t="s">
        <v>4</v>
      </c>
      <c r="I2115" s="5" t="s">
        <v>243</v>
      </c>
      <c r="J2115" s="5" t="s">
        <v>10</v>
      </c>
      <c r="K2115" s="5" t="s">
        <v>8</v>
      </c>
      <c r="L2115" s="5" t="s">
        <v>13006</v>
      </c>
      <c r="M2115" s="15" t="s">
        <v>244</v>
      </c>
      <c r="N2115" s="15" t="s">
        <v>3009</v>
      </c>
      <c r="O2115" s="15" t="s">
        <v>977</v>
      </c>
      <c r="P2115" s="15" t="s">
        <v>10976</v>
      </c>
      <c r="Q2115" s="15" t="s">
        <v>22807</v>
      </c>
      <c r="R2115" s="15" t="s">
        <v>15034</v>
      </c>
      <c r="S2115" s="15">
        <v>26944171</v>
      </c>
      <c r="T2115" s="15"/>
      <c r="U2115" s="15" t="s">
        <v>18858</v>
      </c>
      <c r="V2115" s="15" t="s">
        <v>11042</v>
      </c>
      <c r="W2115" s="4"/>
      <c r="X2115" s="4" t="s">
        <v>41</v>
      </c>
      <c r="Y2115" s="4" t="s">
        <v>5096</v>
      </c>
      <c r="Z2115" s="4"/>
      <c r="AB2115" s="25"/>
      <c r="AC2115" s="25"/>
      <c r="AD2115" s="25"/>
    </row>
    <row r="2116" spans="1:30" x14ac:dyDescent="0.35">
      <c r="A2116" s="15" t="s">
        <v>4812</v>
      </c>
      <c r="B2116" s="15" t="s">
        <v>1531</v>
      </c>
      <c r="D2116" s="15" t="s">
        <v>8066</v>
      </c>
      <c r="E2116" s="15" t="s">
        <v>10970</v>
      </c>
      <c r="F2116" s="15" t="s">
        <v>10971</v>
      </c>
      <c r="G2116" s="5" t="s">
        <v>1797</v>
      </c>
      <c r="H2116" s="5" t="s">
        <v>4</v>
      </c>
      <c r="I2116" s="5" t="s">
        <v>243</v>
      </c>
      <c r="J2116" s="5" t="s">
        <v>10</v>
      </c>
      <c r="K2116" s="5" t="s">
        <v>4</v>
      </c>
      <c r="L2116" s="5" t="s">
        <v>13002</v>
      </c>
      <c r="M2116" s="15" t="s">
        <v>244</v>
      </c>
      <c r="N2116" s="15" t="s">
        <v>3009</v>
      </c>
      <c r="O2116" s="15" t="s">
        <v>5091</v>
      </c>
      <c r="P2116" s="15" t="s">
        <v>10971</v>
      </c>
      <c r="Q2116" s="15" t="s">
        <v>22807</v>
      </c>
      <c r="R2116" s="15" t="s">
        <v>21461</v>
      </c>
      <c r="S2116" s="15">
        <v>22005258</v>
      </c>
      <c r="T2116" s="15"/>
      <c r="U2116" s="15" t="s">
        <v>15035</v>
      </c>
      <c r="V2116" s="15" t="s">
        <v>10972</v>
      </c>
      <c r="W2116" s="4"/>
      <c r="X2116" s="4"/>
      <c r="Y2116" s="4"/>
      <c r="Z2116" s="4"/>
      <c r="AB2116" s="25"/>
      <c r="AC2116" s="25"/>
      <c r="AD2116" s="25"/>
    </row>
    <row r="2117" spans="1:30" x14ac:dyDescent="0.35">
      <c r="A2117" s="15" t="s">
        <v>4821</v>
      </c>
      <c r="B2117" s="15" t="s">
        <v>1761</v>
      </c>
      <c r="D2117" s="15" t="s">
        <v>11049</v>
      </c>
      <c r="E2117" s="15" t="s">
        <v>11048</v>
      </c>
      <c r="F2117" s="15" t="s">
        <v>11007</v>
      </c>
      <c r="G2117" s="5" t="s">
        <v>1797</v>
      </c>
      <c r="H2117" s="5" t="s">
        <v>4</v>
      </c>
      <c r="I2117" s="5" t="s">
        <v>243</v>
      </c>
      <c r="J2117" s="5" t="s">
        <v>10</v>
      </c>
      <c r="K2117" s="5" t="s">
        <v>4</v>
      </c>
      <c r="L2117" s="5" t="s">
        <v>13002</v>
      </c>
      <c r="M2117" s="15" t="s">
        <v>244</v>
      </c>
      <c r="N2117" s="15" t="s">
        <v>3009</v>
      </c>
      <c r="O2117" s="15" t="s">
        <v>5091</v>
      </c>
      <c r="P2117" s="15" t="s">
        <v>11007</v>
      </c>
      <c r="Q2117" s="15" t="s">
        <v>22807</v>
      </c>
      <c r="R2117" s="15" t="s">
        <v>11050</v>
      </c>
      <c r="S2117" s="15">
        <v>87259144</v>
      </c>
      <c r="T2117" s="15"/>
      <c r="U2117" s="15" t="s">
        <v>18859</v>
      </c>
      <c r="V2117" s="15" t="s">
        <v>11051</v>
      </c>
      <c r="W2117" s="4"/>
      <c r="X2117" s="4"/>
      <c r="Y2117" s="4"/>
      <c r="Z2117" s="4"/>
      <c r="AB2117" s="25"/>
      <c r="AC2117" s="25"/>
      <c r="AD2117" s="25"/>
    </row>
    <row r="2118" spans="1:30" x14ac:dyDescent="0.35">
      <c r="A2118" s="15" t="s">
        <v>10927</v>
      </c>
      <c r="B2118" s="15" t="s">
        <v>10928</v>
      </c>
      <c r="D2118" s="15" t="s">
        <v>5097</v>
      </c>
      <c r="E2118" s="15" t="s">
        <v>5098</v>
      </c>
      <c r="F2118" s="15" t="s">
        <v>766</v>
      </c>
      <c r="G2118" s="5" t="s">
        <v>1797</v>
      </c>
      <c r="H2118" s="5" t="s">
        <v>6</v>
      </c>
      <c r="I2118" s="5" t="s">
        <v>243</v>
      </c>
      <c r="J2118" s="5" t="s">
        <v>10</v>
      </c>
      <c r="K2118" s="5" t="s">
        <v>10</v>
      </c>
      <c r="L2118" s="5" t="s">
        <v>20909</v>
      </c>
      <c r="M2118" s="15" t="s">
        <v>244</v>
      </c>
      <c r="N2118" s="15" t="s">
        <v>3009</v>
      </c>
      <c r="O2118" s="19" t="s">
        <v>12482</v>
      </c>
      <c r="P2118" s="15" t="s">
        <v>766</v>
      </c>
      <c r="Q2118" s="15" t="s">
        <v>22807</v>
      </c>
      <c r="R2118" s="15" t="s">
        <v>23684</v>
      </c>
      <c r="S2118" s="15">
        <v>22006830</v>
      </c>
      <c r="T2118" s="15">
        <v>26939003</v>
      </c>
      <c r="U2118" s="15" t="s">
        <v>15036</v>
      </c>
      <c r="V2118" s="15" t="s">
        <v>1294</v>
      </c>
      <c r="W2118" s="4"/>
      <c r="X2118" s="4" t="s">
        <v>41</v>
      </c>
      <c r="Y2118" s="4" t="s">
        <v>5099</v>
      </c>
      <c r="Z2118" s="4"/>
      <c r="AB2118" s="25"/>
      <c r="AC2118" s="25"/>
      <c r="AD2118" s="25"/>
    </row>
    <row r="2119" spans="1:30" x14ac:dyDescent="0.35">
      <c r="A2119" s="15" t="s">
        <v>10931</v>
      </c>
      <c r="B2119" s="15" t="s">
        <v>2728</v>
      </c>
      <c r="D2119" s="15" t="s">
        <v>8525</v>
      </c>
      <c r="E2119" s="15" t="s">
        <v>11005</v>
      </c>
      <c r="F2119" s="15" t="s">
        <v>3187</v>
      </c>
      <c r="G2119" s="5" t="s">
        <v>1797</v>
      </c>
      <c r="H2119" s="5" t="s">
        <v>4</v>
      </c>
      <c r="I2119" s="5" t="s">
        <v>243</v>
      </c>
      <c r="J2119" s="5" t="s">
        <v>10</v>
      </c>
      <c r="K2119" s="5" t="s">
        <v>7</v>
      </c>
      <c r="L2119" s="5" t="s">
        <v>13005</v>
      </c>
      <c r="M2119" s="15" t="s">
        <v>244</v>
      </c>
      <c r="N2119" s="15" t="s">
        <v>3009</v>
      </c>
      <c r="O2119" s="15" t="s">
        <v>22801</v>
      </c>
      <c r="P2119" s="15" t="s">
        <v>3187</v>
      </c>
      <c r="Q2119" s="15" t="s">
        <v>22807</v>
      </c>
      <c r="R2119" s="15" t="s">
        <v>21473</v>
      </c>
      <c r="S2119" s="15">
        <v>87583793</v>
      </c>
      <c r="T2119" s="15">
        <v>26955509</v>
      </c>
      <c r="U2119" s="15" t="s">
        <v>20185</v>
      </c>
      <c r="V2119" s="15" t="s">
        <v>23685</v>
      </c>
      <c r="W2119" s="4"/>
      <c r="X2119" s="4"/>
      <c r="Y2119" s="4"/>
      <c r="Z2119" s="4"/>
      <c r="AB2119" s="25"/>
      <c r="AC2119" s="25"/>
      <c r="AD2119" s="25"/>
    </row>
    <row r="2120" spans="1:30" x14ac:dyDescent="0.35">
      <c r="A2120" s="15" t="s">
        <v>4856</v>
      </c>
      <c r="B2120" s="15" t="s">
        <v>3383</v>
      </c>
      <c r="D2120" s="15" t="s">
        <v>1411</v>
      </c>
      <c r="E2120" s="15" t="s">
        <v>5100</v>
      </c>
      <c r="F2120" s="15" t="s">
        <v>3390</v>
      </c>
      <c r="G2120" s="5" t="s">
        <v>1797</v>
      </c>
      <c r="H2120" s="5" t="s">
        <v>4</v>
      </c>
      <c r="I2120" s="5" t="s">
        <v>243</v>
      </c>
      <c r="J2120" s="5" t="s">
        <v>10</v>
      </c>
      <c r="K2120" s="5" t="s">
        <v>7</v>
      </c>
      <c r="L2120" s="5" t="s">
        <v>13005</v>
      </c>
      <c r="M2120" s="15" t="s">
        <v>244</v>
      </c>
      <c r="N2120" s="15" t="s">
        <v>3009</v>
      </c>
      <c r="O2120" s="15" t="s">
        <v>22801</v>
      </c>
      <c r="P2120" s="15" t="s">
        <v>3390</v>
      </c>
      <c r="Q2120" s="15" t="s">
        <v>22807</v>
      </c>
      <c r="R2120" s="15" t="s">
        <v>22201</v>
      </c>
      <c r="S2120" s="15">
        <v>22006872</v>
      </c>
      <c r="T2120" s="15">
        <v>26922045</v>
      </c>
      <c r="U2120" s="15" t="s">
        <v>19512</v>
      </c>
      <c r="V2120" s="15" t="s">
        <v>5101</v>
      </c>
      <c r="W2120" s="4"/>
      <c r="X2120" s="4" t="s">
        <v>41</v>
      </c>
      <c r="Y2120" s="4" t="s">
        <v>5102</v>
      </c>
      <c r="Z2120" s="4"/>
      <c r="AB2120" s="25"/>
      <c r="AC2120" s="25"/>
      <c r="AD2120" s="25"/>
    </row>
    <row r="2121" spans="1:30" x14ac:dyDescent="0.35">
      <c r="A2121" s="15" t="s">
        <v>10933</v>
      </c>
      <c r="B2121" s="15" t="s">
        <v>3017</v>
      </c>
      <c r="D2121" s="15" t="s">
        <v>3439</v>
      </c>
      <c r="E2121" s="15" t="s">
        <v>11010</v>
      </c>
      <c r="F2121" s="15" t="s">
        <v>11011</v>
      </c>
      <c r="G2121" s="5" t="s">
        <v>1797</v>
      </c>
      <c r="H2121" s="5" t="s">
        <v>4</v>
      </c>
      <c r="I2121" s="5" t="s">
        <v>243</v>
      </c>
      <c r="J2121" s="5" t="s">
        <v>10</v>
      </c>
      <c r="K2121" s="5" t="s">
        <v>6</v>
      </c>
      <c r="L2121" s="5" t="s">
        <v>13004</v>
      </c>
      <c r="M2121" s="15" t="s">
        <v>244</v>
      </c>
      <c r="N2121" s="15" t="s">
        <v>3009</v>
      </c>
      <c r="O2121" s="15" t="s">
        <v>5078</v>
      </c>
      <c r="P2121" s="15" t="s">
        <v>11011</v>
      </c>
      <c r="Q2121" s="15" t="s">
        <v>22807</v>
      </c>
      <c r="R2121" s="15" t="s">
        <v>14188</v>
      </c>
      <c r="S2121" s="15">
        <v>26954180</v>
      </c>
      <c r="T2121" s="15"/>
      <c r="U2121" s="15" t="s">
        <v>22202</v>
      </c>
      <c r="V2121" s="15" t="s">
        <v>11012</v>
      </c>
      <c r="W2121" s="4"/>
      <c r="X2121" s="4"/>
      <c r="Y2121" s="4"/>
      <c r="Z2121" s="4"/>
      <c r="AB2121" s="25"/>
      <c r="AC2121" s="25"/>
      <c r="AD2121" s="25"/>
    </row>
    <row r="2122" spans="1:30" x14ac:dyDescent="0.35">
      <c r="A2122" s="15" t="s">
        <v>8413</v>
      </c>
      <c r="B2122" s="15" t="s">
        <v>2975</v>
      </c>
      <c r="D2122" s="15" t="s">
        <v>5103</v>
      </c>
      <c r="E2122" s="15" t="s">
        <v>8865</v>
      </c>
      <c r="F2122" s="15" t="s">
        <v>2943</v>
      </c>
      <c r="G2122" s="5" t="s">
        <v>1797</v>
      </c>
      <c r="H2122" s="5" t="s">
        <v>4</v>
      </c>
      <c r="I2122" s="5" t="s">
        <v>243</v>
      </c>
      <c r="J2122" s="5" t="s">
        <v>10</v>
      </c>
      <c r="K2122" s="5" t="s">
        <v>8</v>
      </c>
      <c r="L2122" s="5" t="s">
        <v>13006</v>
      </c>
      <c r="M2122" s="15" t="s">
        <v>244</v>
      </c>
      <c r="N2122" s="15" t="s">
        <v>3009</v>
      </c>
      <c r="O2122" s="15" t="s">
        <v>977</v>
      </c>
      <c r="P2122" s="15" t="s">
        <v>257</v>
      </c>
      <c r="Q2122" s="15" t="s">
        <v>22807</v>
      </c>
      <c r="R2122" s="15" t="s">
        <v>23686</v>
      </c>
      <c r="S2122" s="15">
        <v>83803998</v>
      </c>
      <c r="T2122" s="15">
        <v>26944305</v>
      </c>
      <c r="U2122" s="15" t="s">
        <v>17914</v>
      </c>
      <c r="V2122" s="15" t="s">
        <v>11055</v>
      </c>
      <c r="W2122" s="4"/>
      <c r="X2122" s="4" t="s">
        <v>41</v>
      </c>
      <c r="Y2122" s="4" t="s">
        <v>7522</v>
      </c>
      <c r="Z2122" s="4"/>
      <c r="AB2122" s="25"/>
      <c r="AC2122" s="25"/>
      <c r="AD2122" s="25"/>
    </row>
    <row r="2123" spans="1:30" x14ac:dyDescent="0.35">
      <c r="A2123" s="15" t="s">
        <v>4750</v>
      </c>
      <c r="B2123" s="15" t="s">
        <v>4356</v>
      </c>
      <c r="D2123" s="15" t="s">
        <v>4838</v>
      </c>
      <c r="E2123" s="15" t="s">
        <v>5104</v>
      </c>
      <c r="F2123" s="15" t="s">
        <v>3331</v>
      </c>
      <c r="G2123" s="5" t="s">
        <v>1797</v>
      </c>
      <c r="H2123" s="5" t="s">
        <v>4</v>
      </c>
      <c r="I2123" s="5" t="s">
        <v>243</v>
      </c>
      <c r="J2123" s="5" t="s">
        <v>10</v>
      </c>
      <c r="K2123" s="5" t="s">
        <v>4</v>
      </c>
      <c r="L2123" s="5" t="s">
        <v>13002</v>
      </c>
      <c r="M2123" s="15" t="s">
        <v>244</v>
      </c>
      <c r="N2123" s="15" t="s">
        <v>3009</v>
      </c>
      <c r="O2123" s="15" t="s">
        <v>5091</v>
      </c>
      <c r="P2123" s="15" t="s">
        <v>3331</v>
      </c>
      <c r="Q2123" s="15" t="s">
        <v>22807</v>
      </c>
      <c r="R2123" s="15" t="s">
        <v>23687</v>
      </c>
      <c r="S2123" s="15">
        <v>88611298</v>
      </c>
      <c r="T2123" s="15">
        <v>26931215</v>
      </c>
      <c r="U2123" s="15" t="s">
        <v>18860</v>
      </c>
      <c r="V2123" s="15" t="s">
        <v>11022</v>
      </c>
      <c r="W2123" s="4"/>
      <c r="X2123" s="4" t="s">
        <v>41</v>
      </c>
      <c r="Y2123" s="4" t="s">
        <v>19101</v>
      </c>
      <c r="Z2123" s="4"/>
      <c r="AB2123" s="25"/>
      <c r="AC2123" s="25"/>
      <c r="AD2123" s="25"/>
    </row>
    <row r="2124" spans="1:30" x14ac:dyDescent="0.35">
      <c r="A2124" s="15" t="s">
        <v>4865</v>
      </c>
      <c r="B2124" s="15" t="s">
        <v>2986</v>
      </c>
      <c r="D2124" s="15" t="s">
        <v>8332</v>
      </c>
      <c r="E2124" s="15" t="s">
        <v>11031</v>
      </c>
      <c r="F2124" s="15" t="s">
        <v>250</v>
      </c>
      <c r="G2124" s="5" t="s">
        <v>1797</v>
      </c>
      <c r="H2124" s="5" t="s">
        <v>4</v>
      </c>
      <c r="I2124" s="5" t="s">
        <v>243</v>
      </c>
      <c r="J2124" s="5" t="s">
        <v>10</v>
      </c>
      <c r="K2124" s="5" t="s">
        <v>8</v>
      </c>
      <c r="L2124" s="5" t="s">
        <v>13006</v>
      </c>
      <c r="M2124" s="15" t="s">
        <v>244</v>
      </c>
      <c r="N2124" s="15" t="s">
        <v>3009</v>
      </c>
      <c r="O2124" s="15" t="s">
        <v>977</v>
      </c>
      <c r="P2124" s="15" t="s">
        <v>250</v>
      </c>
      <c r="Q2124" s="15" t="s">
        <v>22807</v>
      </c>
      <c r="R2124" s="15" t="s">
        <v>9890</v>
      </c>
      <c r="S2124" s="15">
        <v>26928009</v>
      </c>
      <c r="T2124" s="15"/>
      <c r="U2124" s="15" t="s">
        <v>19514</v>
      </c>
      <c r="V2124" s="15" t="s">
        <v>3835</v>
      </c>
      <c r="W2124" s="4"/>
      <c r="X2124" s="4"/>
      <c r="Y2124" s="4"/>
      <c r="Z2124" s="4"/>
      <c r="AB2124" s="25"/>
      <c r="AC2124" s="25"/>
      <c r="AD2124" s="25"/>
    </row>
    <row r="2125" spans="1:30" x14ac:dyDescent="0.35">
      <c r="A2125" s="15" t="s">
        <v>10937</v>
      </c>
      <c r="B2125" s="15" t="s">
        <v>8887</v>
      </c>
      <c r="D2125" s="15" t="s">
        <v>8420</v>
      </c>
      <c r="E2125" s="15" t="s">
        <v>8418</v>
      </c>
      <c r="F2125" s="15" t="s">
        <v>8419</v>
      </c>
      <c r="G2125" s="5" t="s">
        <v>1797</v>
      </c>
      <c r="H2125" s="5" t="s">
        <v>4</v>
      </c>
      <c r="I2125" s="5" t="s">
        <v>243</v>
      </c>
      <c r="J2125" s="5" t="s">
        <v>10</v>
      </c>
      <c r="K2125" s="5" t="s">
        <v>6</v>
      </c>
      <c r="L2125" s="5" t="s">
        <v>13004</v>
      </c>
      <c r="M2125" s="15" t="s">
        <v>244</v>
      </c>
      <c r="N2125" s="15" t="s">
        <v>3009</v>
      </c>
      <c r="O2125" s="15" t="s">
        <v>5078</v>
      </c>
      <c r="P2125" s="15" t="s">
        <v>8419</v>
      </c>
      <c r="Q2125" s="15" t="s">
        <v>22807</v>
      </c>
      <c r="R2125" s="15" t="s">
        <v>23688</v>
      </c>
      <c r="S2125" s="15">
        <v>26953052</v>
      </c>
      <c r="T2125" s="15">
        <v>26955509</v>
      </c>
      <c r="U2125" s="15" t="s">
        <v>18862</v>
      </c>
      <c r="V2125" s="15" t="s">
        <v>17915</v>
      </c>
      <c r="W2125" s="4"/>
      <c r="X2125" s="4"/>
      <c r="Y2125" s="4"/>
      <c r="Z2125" s="4"/>
      <c r="AB2125" s="25"/>
      <c r="AC2125" s="25"/>
      <c r="AD2125" s="25"/>
    </row>
    <row r="2126" spans="1:30" x14ac:dyDescent="0.35">
      <c r="A2126" s="15" t="s">
        <v>10940</v>
      </c>
      <c r="B2126" s="15" t="s">
        <v>7174</v>
      </c>
      <c r="D2126" s="15" t="s">
        <v>7198</v>
      </c>
      <c r="E2126" s="15" t="s">
        <v>5105</v>
      </c>
      <c r="F2126" s="15" t="s">
        <v>7369</v>
      </c>
      <c r="G2126" s="5" t="s">
        <v>1797</v>
      </c>
      <c r="H2126" s="5" t="s">
        <v>4</v>
      </c>
      <c r="I2126" s="5" t="s">
        <v>243</v>
      </c>
      <c r="J2126" s="5" t="s">
        <v>10</v>
      </c>
      <c r="K2126" s="5" t="s">
        <v>2</v>
      </c>
      <c r="L2126" s="5" t="s">
        <v>13000</v>
      </c>
      <c r="M2126" s="15" t="s">
        <v>244</v>
      </c>
      <c r="N2126" s="15" t="s">
        <v>3009</v>
      </c>
      <c r="O2126" s="15" t="s">
        <v>3009</v>
      </c>
      <c r="P2126" s="15" t="s">
        <v>3009</v>
      </c>
      <c r="Q2126" s="15" t="s">
        <v>22807</v>
      </c>
      <c r="R2126" s="15" t="s">
        <v>7101</v>
      </c>
      <c r="S2126" s="15">
        <v>26958490</v>
      </c>
      <c r="T2126" s="15">
        <v>26958380</v>
      </c>
      <c r="U2126" s="15" t="s">
        <v>19516</v>
      </c>
      <c r="V2126" s="15" t="s">
        <v>5106</v>
      </c>
      <c r="W2126" s="4"/>
      <c r="X2126" s="4" t="s">
        <v>41</v>
      </c>
      <c r="Y2126" s="4" t="s">
        <v>1381</v>
      </c>
      <c r="Z2126" s="4" t="s">
        <v>41</v>
      </c>
      <c r="AA2126" s="4" t="s">
        <v>504</v>
      </c>
      <c r="AB2126" s="25"/>
      <c r="AC2126" s="25"/>
      <c r="AD2126" s="25"/>
    </row>
    <row r="2127" spans="1:30" x14ac:dyDescent="0.35">
      <c r="A2127" s="15" t="s">
        <v>4826</v>
      </c>
      <c r="B2127" s="15" t="s">
        <v>1734</v>
      </c>
      <c r="D2127" s="21" t="s">
        <v>8340</v>
      </c>
      <c r="E2127" s="15" t="s">
        <v>11068</v>
      </c>
      <c r="F2127" s="15" t="s">
        <v>11069</v>
      </c>
      <c r="G2127" s="5" t="s">
        <v>1797</v>
      </c>
      <c r="H2127" s="5" t="s">
        <v>6</v>
      </c>
      <c r="I2127" s="5" t="s">
        <v>243</v>
      </c>
      <c r="J2127" s="5" t="s">
        <v>10</v>
      </c>
      <c r="K2127" s="5" t="s">
        <v>10</v>
      </c>
      <c r="L2127" s="5" t="s">
        <v>20909</v>
      </c>
      <c r="M2127" s="15" t="s">
        <v>244</v>
      </c>
      <c r="N2127" s="15" t="s">
        <v>3009</v>
      </c>
      <c r="O2127" s="15" t="s">
        <v>12482</v>
      </c>
      <c r="P2127" s="15" t="s">
        <v>11069</v>
      </c>
      <c r="Q2127" s="15" t="s">
        <v>22807</v>
      </c>
      <c r="R2127" s="15" t="s">
        <v>23689</v>
      </c>
      <c r="S2127" s="15">
        <v>22006884</v>
      </c>
      <c r="T2127" s="15">
        <v>26938475</v>
      </c>
      <c r="U2127" s="15" t="s">
        <v>18863</v>
      </c>
      <c r="V2127" s="15" t="s">
        <v>17916</v>
      </c>
      <c r="W2127" s="4"/>
      <c r="X2127" s="4"/>
      <c r="Y2127" s="4"/>
      <c r="Z2127" s="4"/>
      <c r="AB2127" s="25"/>
      <c r="AC2127" s="25"/>
      <c r="AD2127" s="25"/>
    </row>
    <row r="2128" spans="1:30" x14ac:dyDescent="0.35">
      <c r="A2128" s="15" t="s">
        <v>4883</v>
      </c>
      <c r="B2128" s="15" t="s">
        <v>2326</v>
      </c>
      <c r="D2128" s="15" t="s">
        <v>8342</v>
      </c>
      <c r="E2128" s="15" t="s">
        <v>11000</v>
      </c>
      <c r="F2128" s="15" t="s">
        <v>819</v>
      </c>
      <c r="G2128" s="5" t="s">
        <v>1797</v>
      </c>
      <c r="H2128" s="5" t="s">
        <v>4</v>
      </c>
      <c r="I2128" s="5" t="s">
        <v>243</v>
      </c>
      <c r="J2128" s="5" t="s">
        <v>10</v>
      </c>
      <c r="K2128" s="5" t="s">
        <v>5</v>
      </c>
      <c r="L2128" s="5" t="s">
        <v>13003</v>
      </c>
      <c r="M2128" s="15" t="s">
        <v>244</v>
      </c>
      <c r="N2128" s="15" t="s">
        <v>3009</v>
      </c>
      <c r="O2128" s="15" t="s">
        <v>1237</v>
      </c>
      <c r="P2128" s="15" t="s">
        <v>819</v>
      </c>
      <c r="Q2128" s="15" t="s">
        <v>22807</v>
      </c>
      <c r="R2128" s="15" t="s">
        <v>11001</v>
      </c>
      <c r="S2128" s="15">
        <v>84171436</v>
      </c>
      <c r="T2128" s="15">
        <v>26955509</v>
      </c>
      <c r="U2128" s="15" t="s">
        <v>19517</v>
      </c>
      <c r="V2128" s="15" t="s">
        <v>1294</v>
      </c>
      <c r="W2128" s="4"/>
      <c r="X2128" s="4" t="s">
        <v>41</v>
      </c>
      <c r="Y2128" s="4" t="s">
        <v>7886</v>
      </c>
      <c r="Z2128" s="4"/>
      <c r="AB2128" s="25"/>
      <c r="AC2128" s="25"/>
      <c r="AD2128" s="25"/>
    </row>
    <row r="2129" spans="1:30" x14ac:dyDescent="0.35">
      <c r="A2129" s="15" t="s">
        <v>4858</v>
      </c>
      <c r="B2129" s="15" t="s">
        <v>3389</v>
      </c>
      <c r="D2129" s="15" t="s">
        <v>4226</v>
      </c>
      <c r="E2129" s="15" t="s">
        <v>11072</v>
      </c>
      <c r="F2129" s="15" t="s">
        <v>4637</v>
      </c>
      <c r="G2129" s="5" t="s">
        <v>1797</v>
      </c>
      <c r="H2129" s="5" t="s">
        <v>4</v>
      </c>
      <c r="I2129" s="5" t="s">
        <v>243</v>
      </c>
      <c r="J2129" s="5" t="s">
        <v>10</v>
      </c>
      <c r="K2129" s="5" t="s">
        <v>6</v>
      </c>
      <c r="L2129" s="5" t="s">
        <v>13004</v>
      </c>
      <c r="M2129" s="15" t="s">
        <v>244</v>
      </c>
      <c r="N2129" s="15" t="s">
        <v>3009</v>
      </c>
      <c r="O2129" s="15" t="s">
        <v>5078</v>
      </c>
      <c r="P2129" s="15" t="s">
        <v>4637</v>
      </c>
      <c r="Q2129" s="15" t="s">
        <v>22807</v>
      </c>
      <c r="R2129" s="15" t="s">
        <v>19515</v>
      </c>
      <c r="S2129" s="15">
        <v>26954011</v>
      </c>
      <c r="T2129" s="15"/>
      <c r="U2129" s="15" t="s">
        <v>18865</v>
      </c>
      <c r="V2129" s="15" t="s">
        <v>4990</v>
      </c>
      <c r="W2129" s="4"/>
      <c r="X2129" s="4"/>
      <c r="Y2129" s="4"/>
      <c r="Z2129" s="4"/>
      <c r="AB2129" s="25"/>
      <c r="AC2129" s="25"/>
      <c r="AD2129" s="25"/>
    </row>
    <row r="2130" spans="1:30" x14ac:dyDescent="0.35">
      <c r="A2130" s="15" t="s">
        <v>4829</v>
      </c>
      <c r="B2130" s="15" t="s">
        <v>7686</v>
      </c>
      <c r="D2130" s="21" t="s">
        <v>7481</v>
      </c>
      <c r="E2130" s="15" t="s">
        <v>5107</v>
      </c>
      <c r="F2130" s="15" t="s">
        <v>5072</v>
      </c>
      <c r="G2130" s="5" t="s">
        <v>1797</v>
      </c>
      <c r="H2130" s="5" t="s">
        <v>6</v>
      </c>
      <c r="I2130" s="5" t="s">
        <v>243</v>
      </c>
      <c r="J2130" s="5" t="s">
        <v>10</v>
      </c>
      <c r="K2130" s="5" t="s">
        <v>10</v>
      </c>
      <c r="L2130" s="5" t="s">
        <v>20909</v>
      </c>
      <c r="M2130" s="15" t="s">
        <v>244</v>
      </c>
      <c r="N2130" s="15" t="s">
        <v>3009</v>
      </c>
      <c r="O2130" s="15" t="s">
        <v>12482</v>
      </c>
      <c r="P2130" s="15" t="s">
        <v>92</v>
      </c>
      <c r="Q2130" s="15" t="s">
        <v>22807</v>
      </c>
      <c r="R2130" s="15" t="s">
        <v>22194</v>
      </c>
      <c r="S2130" s="15">
        <v>26938303</v>
      </c>
      <c r="T2130" s="15">
        <v>26938021</v>
      </c>
      <c r="U2130" s="15" t="s">
        <v>17917</v>
      </c>
      <c r="V2130" s="15" t="s">
        <v>477</v>
      </c>
      <c r="W2130" s="4"/>
      <c r="X2130" s="4" t="s">
        <v>41</v>
      </c>
      <c r="Y2130" s="4" t="s">
        <v>3294</v>
      </c>
      <c r="Z2130" s="4"/>
      <c r="AB2130" s="25"/>
      <c r="AC2130" s="25"/>
      <c r="AD2130" s="25"/>
    </row>
    <row r="2131" spans="1:30" x14ac:dyDescent="0.35">
      <c r="A2131" s="15" t="s">
        <v>4815</v>
      </c>
      <c r="B2131" s="15" t="s">
        <v>4814</v>
      </c>
      <c r="D2131" s="21" t="s">
        <v>5108</v>
      </c>
      <c r="E2131" s="15" t="s">
        <v>11033</v>
      </c>
      <c r="F2131" s="15" t="s">
        <v>230</v>
      </c>
      <c r="G2131" s="5" t="s">
        <v>1797</v>
      </c>
      <c r="H2131" s="5" t="s">
        <v>6</v>
      </c>
      <c r="I2131" s="5" t="s">
        <v>243</v>
      </c>
      <c r="J2131" s="5" t="s">
        <v>10</v>
      </c>
      <c r="K2131" s="5" t="s">
        <v>10</v>
      </c>
      <c r="L2131" s="5" t="s">
        <v>20909</v>
      </c>
      <c r="M2131" s="15" t="s">
        <v>244</v>
      </c>
      <c r="N2131" s="15" t="s">
        <v>3009</v>
      </c>
      <c r="O2131" s="15" t="s">
        <v>12482</v>
      </c>
      <c r="P2131" s="15" t="s">
        <v>230</v>
      </c>
      <c r="Q2131" s="15" t="s">
        <v>22807</v>
      </c>
      <c r="R2131" s="15" t="s">
        <v>12070</v>
      </c>
      <c r="S2131" s="15">
        <v>22006824</v>
      </c>
      <c r="T2131" s="15">
        <v>22006824</v>
      </c>
      <c r="U2131" s="15" t="s">
        <v>18867</v>
      </c>
      <c r="V2131" s="15" t="s">
        <v>222</v>
      </c>
      <c r="W2131" s="4"/>
      <c r="X2131" s="4" t="s">
        <v>41</v>
      </c>
      <c r="Y2131" s="4" t="s">
        <v>3484</v>
      </c>
      <c r="Z2131" s="4"/>
      <c r="AB2131" s="25"/>
      <c r="AC2131" s="25"/>
      <c r="AD2131" s="25"/>
    </row>
    <row r="2132" spans="1:30" x14ac:dyDescent="0.35">
      <c r="A2132" s="15" t="s">
        <v>4762</v>
      </c>
      <c r="B2132" s="15" t="s">
        <v>4761</v>
      </c>
      <c r="D2132" s="15" t="s">
        <v>5109</v>
      </c>
      <c r="E2132" s="15" t="s">
        <v>5110</v>
      </c>
      <c r="F2132" s="15" t="s">
        <v>5111</v>
      </c>
      <c r="G2132" s="5" t="s">
        <v>1797</v>
      </c>
      <c r="H2132" s="5" t="s">
        <v>6</v>
      </c>
      <c r="I2132" s="5" t="s">
        <v>243</v>
      </c>
      <c r="J2132" s="5" t="s">
        <v>8</v>
      </c>
      <c r="K2132" s="5" t="s">
        <v>3</v>
      </c>
      <c r="L2132" s="5" t="s">
        <v>12997</v>
      </c>
      <c r="M2132" s="15" t="s">
        <v>244</v>
      </c>
      <c r="N2132" s="15" t="s">
        <v>22190</v>
      </c>
      <c r="O2132" s="15" t="s">
        <v>22191</v>
      </c>
      <c r="P2132" s="15" t="s">
        <v>5111</v>
      </c>
      <c r="Q2132" s="15" t="s">
        <v>22807</v>
      </c>
      <c r="R2132" s="15" t="s">
        <v>20186</v>
      </c>
      <c r="S2132" s="15">
        <v>26456452</v>
      </c>
      <c r="T2132" s="15">
        <v>26456452</v>
      </c>
      <c r="U2132" s="15" t="s">
        <v>17918</v>
      </c>
      <c r="V2132" s="15" t="s">
        <v>293</v>
      </c>
      <c r="W2132" s="4"/>
      <c r="X2132" s="4" t="s">
        <v>41</v>
      </c>
      <c r="Y2132" s="4" t="s">
        <v>13436</v>
      </c>
      <c r="Z2132" s="4"/>
      <c r="AB2132" s="25"/>
      <c r="AC2132" s="25"/>
      <c r="AD2132" s="25"/>
    </row>
    <row r="2133" spans="1:30" x14ac:dyDescent="0.35">
      <c r="A2133" s="15" t="s">
        <v>6726</v>
      </c>
      <c r="B2133" s="15" t="s">
        <v>7614</v>
      </c>
      <c r="D2133" s="15" t="s">
        <v>261</v>
      </c>
      <c r="E2133" s="15" t="s">
        <v>11009</v>
      </c>
      <c r="F2133" s="15" t="s">
        <v>5112</v>
      </c>
      <c r="G2133" s="5" t="s">
        <v>1797</v>
      </c>
      <c r="H2133" s="5" t="s">
        <v>4</v>
      </c>
      <c r="I2133" s="5" t="s">
        <v>243</v>
      </c>
      <c r="J2133" s="5" t="s">
        <v>10</v>
      </c>
      <c r="K2133" s="5" t="s">
        <v>7</v>
      </c>
      <c r="L2133" s="5" t="s">
        <v>13005</v>
      </c>
      <c r="M2133" s="15" t="s">
        <v>244</v>
      </c>
      <c r="N2133" s="15" t="s">
        <v>3009</v>
      </c>
      <c r="O2133" s="15" t="s">
        <v>22801</v>
      </c>
      <c r="P2133" s="15" t="s">
        <v>5112</v>
      </c>
      <c r="Q2133" s="15" t="s">
        <v>22807</v>
      </c>
      <c r="R2133" s="15" t="s">
        <v>19518</v>
      </c>
      <c r="S2133" s="15">
        <v>87178320</v>
      </c>
      <c r="T2133" s="15"/>
      <c r="U2133" s="15" t="s">
        <v>18868</v>
      </c>
      <c r="V2133" s="15" t="s">
        <v>107</v>
      </c>
      <c r="W2133" s="4"/>
      <c r="X2133" s="4" t="s">
        <v>41</v>
      </c>
      <c r="Y2133" s="4" t="s">
        <v>12048</v>
      </c>
      <c r="Z2133" s="4"/>
      <c r="AB2133" s="25"/>
      <c r="AC2133" s="25"/>
      <c r="AD2133" s="25"/>
    </row>
    <row r="2134" spans="1:30" x14ac:dyDescent="0.35">
      <c r="A2134" s="15" t="s">
        <v>10942</v>
      </c>
      <c r="B2134" s="15" t="s">
        <v>8214</v>
      </c>
      <c r="D2134" s="15" t="s">
        <v>5113</v>
      </c>
      <c r="E2134" s="15" t="s">
        <v>11026</v>
      </c>
      <c r="F2134" s="15" t="s">
        <v>770</v>
      </c>
      <c r="G2134" s="5" t="s">
        <v>1797</v>
      </c>
      <c r="H2134" s="5" t="s">
        <v>6</v>
      </c>
      <c r="I2134" s="5" t="s">
        <v>243</v>
      </c>
      <c r="J2134" s="5" t="s">
        <v>8</v>
      </c>
      <c r="K2134" s="5" t="s">
        <v>3</v>
      </c>
      <c r="L2134" s="5" t="s">
        <v>12997</v>
      </c>
      <c r="M2134" s="15" t="s">
        <v>244</v>
      </c>
      <c r="N2134" s="15" t="s">
        <v>22190</v>
      </c>
      <c r="O2134" s="15" t="s">
        <v>22191</v>
      </c>
      <c r="P2134" s="15" t="s">
        <v>770</v>
      </c>
      <c r="Q2134" s="15" t="s">
        <v>22807</v>
      </c>
      <c r="R2134" s="15" t="s">
        <v>23690</v>
      </c>
      <c r="S2134" s="15">
        <v>26457253</v>
      </c>
      <c r="T2134" s="15">
        <v>26457253</v>
      </c>
      <c r="U2134" s="15" t="s">
        <v>11027</v>
      </c>
      <c r="V2134" s="15" t="s">
        <v>3289</v>
      </c>
      <c r="W2134" s="4"/>
      <c r="X2134" s="4" t="s">
        <v>41</v>
      </c>
      <c r="Y2134" s="4" t="s">
        <v>7558</v>
      </c>
      <c r="Z2134" s="4"/>
      <c r="AB2134" s="25"/>
      <c r="AC2134" s="25"/>
      <c r="AD2134" s="25"/>
    </row>
    <row r="2135" spans="1:30" x14ac:dyDescent="0.35">
      <c r="A2135" s="15" t="s">
        <v>4832</v>
      </c>
      <c r="B2135" s="15" t="s">
        <v>1777</v>
      </c>
      <c r="D2135" s="15" t="s">
        <v>5114</v>
      </c>
      <c r="E2135" s="15" t="s">
        <v>5115</v>
      </c>
      <c r="F2135" s="15" t="s">
        <v>1407</v>
      </c>
      <c r="G2135" s="5" t="s">
        <v>144</v>
      </c>
      <c r="H2135" s="5" t="s">
        <v>2</v>
      </c>
      <c r="I2135" s="5" t="s">
        <v>143</v>
      </c>
      <c r="J2135" s="5" t="s">
        <v>2</v>
      </c>
      <c r="K2135" s="5" t="s">
        <v>10</v>
      </c>
      <c r="L2135" s="5" t="s">
        <v>13028</v>
      </c>
      <c r="M2135" s="15" t="s">
        <v>144</v>
      </c>
      <c r="N2135" s="15" t="s">
        <v>144</v>
      </c>
      <c r="O2135" s="15" t="s">
        <v>2510</v>
      </c>
      <c r="P2135" s="15" t="s">
        <v>1407</v>
      </c>
      <c r="Q2135" s="15" t="s">
        <v>22807</v>
      </c>
      <c r="R2135" s="15" t="s">
        <v>23691</v>
      </c>
      <c r="S2135" s="15">
        <v>26639923</v>
      </c>
      <c r="T2135" s="15">
        <v>26639923</v>
      </c>
      <c r="U2135" s="15" t="s">
        <v>15037</v>
      </c>
      <c r="V2135" s="15" t="s">
        <v>11108</v>
      </c>
      <c r="W2135" s="4"/>
      <c r="X2135" s="4" t="s">
        <v>41</v>
      </c>
      <c r="Y2135" s="4" t="s">
        <v>4321</v>
      </c>
      <c r="Z2135" s="4"/>
      <c r="AB2135" s="25"/>
      <c r="AC2135" s="25"/>
      <c r="AD2135" s="25"/>
    </row>
    <row r="2136" spans="1:30" x14ac:dyDescent="0.35">
      <c r="A2136" s="15" t="s">
        <v>4886</v>
      </c>
      <c r="B2136" s="15" t="s">
        <v>7177</v>
      </c>
      <c r="D2136" s="15" t="s">
        <v>2392</v>
      </c>
      <c r="E2136" s="15" t="s">
        <v>5116</v>
      </c>
      <c r="F2136" s="15" t="s">
        <v>5117</v>
      </c>
      <c r="G2136" s="5" t="s">
        <v>144</v>
      </c>
      <c r="H2136" s="5" t="s">
        <v>2</v>
      </c>
      <c r="I2136" s="5" t="s">
        <v>143</v>
      </c>
      <c r="J2136" s="5" t="s">
        <v>2</v>
      </c>
      <c r="K2136" s="5" t="s">
        <v>10</v>
      </c>
      <c r="L2136" s="5" t="s">
        <v>13028</v>
      </c>
      <c r="M2136" s="15" t="s">
        <v>144</v>
      </c>
      <c r="N2136" s="15" t="s">
        <v>144</v>
      </c>
      <c r="O2136" s="15" t="s">
        <v>2510</v>
      </c>
      <c r="P2136" s="15" t="s">
        <v>280</v>
      </c>
      <c r="Q2136" s="15" t="s">
        <v>22807</v>
      </c>
      <c r="R2136" s="15" t="s">
        <v>15475</v>
      </c>
      <c r="S2136" s="15">
        <v>26639964</v>
      </c>
      <c r="T2136" s="15"/>
      <c r="U2136" s="15" t="s">
        <v>15038</v>
      </c>
      <c r="V2136" s="15" t="s">
        <v>11109</v>
      </c>
      <c r="W2136" s="4"/>
      <c r="X2136" s="4" t="s">
        <v>41</v>
      </c>
      <c r="Y2136" s="4" t="s">
        <v>1773</v>
      </c>
      <c r="Z2136" s="4"/>
      <c r="AB2136" s="25"/>
      <c r="AC2136" s="25"/>
      <c r="AD2136" s="25"/>
    </row>
    <row r="2137" spans="1:30" x14ac:dyDescent="0.35">
      <c r="A2137" s="15" t="s">
        <v>4862</v>
      </c>
      <c r="B2137" s="15" t="s">
        <v>4327</v>
      </c>
      <c r="D2137" s="15" t="s">
        <v>921</v>
      </c>
      <c r="E2137" s="15" t="s">
        <v>5118</v>
      </c>
      <c r="F2137" s="15" t="s">
        <v>5119</v>
      </c>
      <c r="G2137" s="5" t="s">
        <v>144</v>
      </c>
      <c r="H2137" s="5" t="s">
        <v>6</v>
      </c>
      <c r="I2137" s="5" t="s">
        <v>143</v>
      </c>
      <c r="J2137" s="5" t="s">
        <v>2</v>
      </c>
      <c r="K2137" s="5" t="s">
        <v>17</v>
      </c>
      <c r="L2137" s="5" t="s">
        <v>13030</v>
      </c>
      <c r="M2137" s="15" t="s">
        <v>144</v>
      </c>
      <c r="N2137" s="15" t="s">
        <v>144</v>
      </c>
      <c r="O2137" s="15" t="s">
        <v>5120</v>
      </c>
      <c r="P2137" s="15" t="s">
        <v>5119</v>
      </c>
      <c r="Q2137" s="15" t="s">
        <v>22807</v>
      </c>
      <c r="R2137" s="15" t="s">
        <v>17974</v>
      </c>
      <c r="S2137" s="15">
        <v>26633439</v>
      </c>
      <c r="T2137" s="15">
        <v>26630429</v>
      </c>
      <c r="U2137" s="15" t="s">
        <v>16590</v>
      </c>
      <c r="V2137" s="15" t="s">
        <v>11193</v>
      </c>
      <c r="W2137" s="4"/>
      <c r="X2137" s="4" t="s">
        <v>41</v>
      </c>
      <c r="Y2137" s="4" t="s">
        <v>1523</v>
      </c>
      <c r="Z2137" s="4"/>
      <c r="AB2137" s="25" t="s">
        <v>21118</v>
      </c>
      <c r="AC2137" s="25"/>
      <c r="AD2137" s="25"/>
    </row>
    <row r="2138" spans="1:30" x14ac:dyDescent="0.35">
      <c r="A2138" s="15" t="s">
        <v>4875</v>
      </c>
      <c r="B2138" s="15" t="s">
        <v>7367</v>
      </c>
      <c r="D2138" s="15" t="s">
        <v>7370</v>
      </c>
      <c r="E2138" s="15" t="s">
        <v>5121</v>
      </c>
      <c r="F2138" s="15" t="s">
        <v>5122</v>
      </c>
      <c r="G2138" s="5" t="s">
        <v>144</v>
      </c>
      <c r="H2138" s="5" t="s">
        <v>2</v>
      </c>
      <c r="I2138" s="5" t="s">
        <v>143</v>
      </c>
      <c r="J2138" s="5" t="s">
        <v>2</v>
      </c>
      <c r="K2138" s="5" t="s">
        <v>10</v>
      </c>
      <c r="L2138" s="5" t="s">
        <v>13028</v>
      </c>
      <c r="M2138" s="15" t="s">
        <v>144</v>
      </c>
      <c r="N2138" s="15" t="s">
        <v>144</v>
      </c>
      <c r="O2138" s="15" t="s">
        <v>2510</v>
      </c>
      <c r="P2138" s="15" t="s">
        <v>8711</v>
      </c>
      <c r="Q2138" s="15" t="s">
        <v>22807</v>
      </c>
      <c r="R2138" s="15" t="s">
        <v>23692</v>
      </c>
      <c r="S2138" s="15">
        <v>26640069</v>
      </c>
      <c r="T2138" s="15"/>
      <c r="U2138" s="15" t="s">
        <v>20187</v>
      </c>
      <c r="V2138" s="15" t="s">
        <v>11118</v>
      </c>
      <c r="W2138" s="4"/>
      <c r="X2138" s="4" t="s">
        <v>41</v>
      </c>
      <c r="Y2138" s="4" t="s">
        <v>1468</v>
      </c>
      <c r="Z2138" s="4"/>
      <c r="AB2138" s="25"/>
      <c r="AC2138" s="25"/>
      <c r="AD2138" s="25"/>
    </row>
    <row r="2139" spans="1:30" x14ac:dyDescent="0.35">
      <c r="A2139" s="15" t="s">
        <v>4852</v>
      </c>
      <c r="B2139" s="15" t="s">
        <v>4851</v>
      </c>
      <c r="D2139" s="15" t="s">
        <v>5124</v>
      </c>
      <c r="E2139" s="15" t="s">
        <v>5125</v>
      </c>
      <c r="F2139" s="15" t="s">
        <v>5126</v>
      </c>
      <c r="G2139" s="5" t="s">
        <v>144</v>
      </c>
      <c r="H2139" s="5" t="s">
        <v>6</v>
      </c>
      <c r="I2139" s="5" t="s">
        <v>143</v>
      </c>
      <c r="J2139" s="5" t="s">
        <v>2</v>
      </c>
      <c r="K2139" s="5" t="s">
        <v>17</v>
      </c>
      <c r="L2139" s="5" t="s">
        <v>13030</v>
      </c>
      <c r="M2139" s="15" t="s">
        <v>144</v>
      </c>
      <c r="N2139" s="15" t="s">
        <v>144</v>
      </c>
      <c r="O2139" s="15" t="s">
        <v>5120</v>
      </c>
      <c r="P2139" s="15" t="s">
        <v>278</v>
      </c>
      <c r="Q2139" s="15" t="s">
        <v>22807</v>
      </c>
      <c r="R2139" s="15" t="s">
        <v>23693</v>
      </c>
      <c r="S2139" s="15">
        <v>26633427</v>
      </c>
      <c r="T2139" s="15"/>
      <c r="U2139" s="15" t="s">
        <v>19520</v>
      </c>
      <c r="V2139" s="15" t="s">
        <v>11204</v>
      </c>
      <c r="W2139" s="4"/>
      <c r="X2139" s="4" t="s">
        <v>41</v>
      </c>
      <c r="Y2139" s="4" t="s">
        <v>1528</v>
      </c>
      <c r="Z2139" s="4"/>
      <c r="AB2139" s="25" t="s">
        <v>21118</v>
      </c>
      <c r="AC2139" s="25"/>
      <c r="AD2139" s="25"/>
    </row>
    <row r="2140" spans="1:30" x14ac:dyDescent="0.35">
      <c r="A2140" s="15" t="s">
        <v>4791</v>
      </c>
      <c r="B2140" s="15" t="s">
        <v>7768</v>
      </c>
      <c r="D2140" s="15" t="s">
        <v>4488</v>
      </c>
      <c r="E2140" s="15" t="s">
        <v>11152</v>
      </c>
      <c r="F2140" s="15" t="s">
        <v>11153</v>
      </c>
      <c r="G2140" s="5" t="s">
        <v>144</v>
      </c>
      <c r="H2140" s="5" t="s">
        <v>6</v>
      </c>
      <c r="I2140" s="5" t="s">
        <v>143</v>
      </c>
      <c r="J2140" s="5" t="s">
        <v>2</v>
      </c>
      <c r="K2140" s="5" t="s">
        <v>2</v>
      </c>
      <c r="L2140" s="5" t="s">
        <v>13021</v>
      </c>
      <c r="M2140" s="15" t="s">
        <v>144</v>
      </c>
      <c r="N2140" s="15" t="s">
        <v>144</v>
      </c>
      <c r="O2140" s="15" t="s">
        <v>144</v>
      </c>
      <c r="P2140" s="15" t="s">
        <v>144</v>
      </c>
      <c r="Q2140" s="15" t="s">
        <v>22807</v>
      </c>
      <c r="R2140" s="15" t="s">
        <v>18878</v>
      </c>
      <c r="S2140" s="15">
        <v>26611912</v>
      </c>
      <c r="T2140" s="15"/>
      <c r="U2140" s="15" t="s">
        <v>17919</v>
      </c>
      <c r="V2140" s="15" t="s">
        <v>107</v>
      </c>
      <c r="W2140" s="4"/>
      <c r="X2140" s="4"/>
      <c r="Y2140" s="4"/>
      <c r="Z2140" s="4" t="s">
        <v>41</v>
      </c>
      <c r="AA2140" s="4" t="s">
        <v>465</v>
      </c>
      <c r="AB2140" s="25" t="s">
        <v>21118</v>
      </c>
      <c r="AC2140" s="25"/>
      <c r="AD2140" s="25"/>
    </row>
    <row r="2141" spans="1:30" x14ac:dyDescent="0.35">
      <c r="A2141" s="15" t="s">
        <v>10950</v>
      </c>
      <c r="B2141" s="15" t="s">
        <v>4775</v>
      </c>
      <c r="D2141" s="15" t="s">
        <v>8710</v>
      </c>
      <c r="E2141" s="15" t="s">
        <v>12074</v>
      </c>
      <c r="F2141" s="15" t="s">
        <v>1410</v>
      </c>
      <c r="G2141" s="5" t="s">
        <v>144</v>
      </c>
      <c r="H2141" s="5" t="s">
        <v>2</v>
      </c>
      <c r="I2141" s="5" t="s">
        <v>143</v>
      </c>
      <c r="J2141" s="5" t="s">
        <v>2</v>
      </c>
      <c r="K2141" s="5" t="s">
        <v>210</v>
      </c>
      <c r="L2141" s="5" t="s">
        <v>13033</v>
      </c>
      <c r="M2141" s="15" t="s">
        <v>144</v>
      </c>
      <c r="N2141" s="15" t="s">
        <v>144</v>
      </c>
      <c r="O2141" s="15" t="s">
        <v>1410</v>
      </c>
      <c r="P2141" s="15" t="s">
        <v>1410</v>
      </c>
      <c r="Q2141" s="15" t="s">
        <v>22807</v>
      </c>
      <c r="R2141" s="15" t="s">
        <v>23694</v>
      </c>
      <c r="S2141" s="15">
        <v>26630290</v>
      </c>
      <c r="T2141" s="15">
        <v>26630290</v>
      </c>
      <c r="U2141" s="15" t="s">
        <v>15039</v>
      </c>
      <c r="V2141" s="15" t="s">
        <v>12075</v>
      </c>
      <c r="W2141" s="4"/>
      <c r="X2141" s="4"/>
      <c r="Y2141" s="4"/>
      <c r="Z2141" s="4" t="s">
        <v>41</v>
      </c>
      <c r="AA2141" s="4" t="s">
        <v>987</v>
      </c>
      <c r="AB2141" s="25" t="s">
        <v>21118</v>
      </c>
      <c r="AC2141" s="25"/>
      <c r="AD2141" s="25"/>
    </row>
    <row r="2142" spans="1:30" x14ac:dyDescent="0.35">
      <c r="A2142" s="15" t="s">
        <v>4824</v>
      </c>
      <c r="B2142" s="15" t="s">
        <v>1730</v>
      </c>
      <c r="D2142" s="15" t="s">
        <v>7371</v>
      </c>
      <c r="E2142" s="15" t="s">
        <v>5127</v>
      </c>
      <c r="F2142" s="15" t="s">
        <v>371</v>
      </c>
      <c r="G2142" s="5" t="s">
        <v>144</v>
      </c>
      <c r="H2142" s="5" t="s">
        <v>6</v>
      </c>
      <c r="I2142" s="5" t="s">
        <v>143</v>
      </c>
      <c r="J2142" s="5" t="s">
        <v>2</v>
      </c>
      <c r="K2142" s="5" t="s">
        <v>2</v>
      </c>
      <c r="L2142" s="5" t="s">
        <v>13021</v>
      </c>
      <c r="M2142" s="15" t="s">
        <v>144</v>
      </c>
      <c r="N2142" s="15" t="s">
        <v>144</v>
      </c>
      <c r="O2142" s="15" t="s">
        <v>144</v>
      </c>
      <c r="P2142" s="15" t="s">
        <v>3793</v>
      </c>
      <c r="Q2142" s="15" t="s">
        <v>22807</v>
      </c>
      <c r="R2142" s="15" t="s">
        <v>22203</v>
      </c>
      <c r="S2142" s="15">
        <v>26610191</v>
      </c>
      <c r="T2142" s="15">
        <v>26610191</v>
      </c>
      <c r="U2142" s="15" t="s">
        <v>17920</v>
      </c>
      <c r="V2142" s="15" t="s">
        <v>23695</v>
      </c>
      <c r="W2142" s="4"/>
      <c r="X2142" s="4" t="s">
        <v>41</v>
      </c>
      <c r="Y2142" s="4" t="s">
        <v>1449</v>
      </c>
      <c r="Z2142" s="4"/>
      <c r="AB2142" s="25"/>
      <c r="AC2142" s="25"/>
      <c r="AD2142" s="25"/>
    </row>
    <row r="2143" spans="1:30" x14ac:dyDescent="0.35">
      <c r="A2143" s="15" t="s">
        <v>4752</v>
      </c>
      <c r="B2143" s="15" t="s">
        <v>4354</v>
      </c>
      <c r="D2143" s="15" t="s">
        <v>4581</v>
      </c>
      <c r="E2143" s="15" t="s">
        <v>5128</v>
      </c>
      <c r="F2143" s="15" t="s">
        <v>5129</v>
      </c>
      <c r="G2143" s="5" t="s">
        <v>144</v>
      </c>
      <c r="H2143" s="5" t="s">
        <v>2</v>
      </c>
      <c r="I2143" s="5" t="s">
        <v>143</v>
      </c>
      <c r="J2143" s="5" t="s">
        <v>2</v>
      </c>
      <c r="K2143" s="5" t="s">
        <v>10</v>
      </c>
      <c r="L2143" s="5" t="s">
        <v>13028</v>
      </c>
      <c r="M2143" s="15" t="s">
        <v>144</v>
      </c>
      <c r="N2143" s="15" t="s">
        <v>144</v>
      </c>
      <c r="O2143" s="15" t="s">
        <v>2510</v>
      </c>
      <c r="P2143" s="15" t="s">
        <v>2510</v>
      </c>
      <c r="Q2143" s="15" t="s">
        <v>22807</v>
      </c>
      <c r="R2143" s="15" t="s">
        <v>22204</v>
      </c>
      <c r="S2143" s="15">
        <v>26630004</v>
      </c>
      <c r="T2143" s="15">
        <v>26630004</v>
      </c>
      <c r="U2143" s="15" t="s">
        <v>19521</v>
      </c>
      <c r="V2143" s="15" t="s">
        <v>11087</v>
      </c>
      <c r="W2143" s="4"/>
      <c r="X2143" s="4" t="s">
        <v>41</v>
      </c>
      <c r="Y2143" s="4" t="s">
        <v>1386</v>
      </c>
      <c r="Z2143" s="4"/>
      <c r="AB2143" s="25" t="s">
        <v>21118</v>
      </c>
      <c r="AC2143" s="25"/>
      <c r="AD2143" s="25"/>
    </row>
    <row r="2144" spans="1:30" x14ac:dyDescent="0.35">
      <c r="A2144" s="15" t="s">
        <v>4839</v>
      </c>
      <c r="B2144" s="15" t="s">
        <v>3062</v>
      </c>
      <c r="D2144" s="15" t="s">
        <v>4561</v>
      </c>
      <c r="E2144" s="15" t="s">
        <v>5130</v>
      </c>
      <c r="F2144" s="15" t="s">
        <v>5131</v>
      </c>
      <c r="G2144" s="5" t="s">
        <v>144</v>
      </c>
      <c r="H2144" s="5" t="s">
        <v>6</v>
      </c>
      <c r="I2144" s="5" t="s">
        <v>143</v>
      </c>
      <c r="J2144" s="5" t="s">
        <v>2</v>
      </c>
      <c r="K2144" s="5" t="s">
        <v>17</v>
      </c>
      <c r="L2144" s="5" t="s">
        <v>13030</v>
      </c>
      <c r="M2144" s="15" t="s">
        <v>144</v>
      </c>
      <c r="N2144" s="15" t="s">
        <v>144</v>
      </c>
      <c r="O2144" s="15" t="s">
        <v>5120</v>
      </c>
      <c r="P2144" s="15" t="s">
        <v>5131</v>
      </c>
      <c r="Q2144" s="15" t="s">
        <v>22807</v>
      </c>
      <c r="R2144" s="15" t="s">
        <v>22205</v>
      </c>
      <c r="S2144" s="15">
        <v>26631881</v>
      </c>
      <c r="T2144" s="15"/>
      <c r="U2144" s="15" t="s">
        <v>15040</v>
      </c>
      <c r="V2144" s="15" t="s">
        <v>11253</v>
      </c>
      <c r="W2144" s="4"/>
      <c r="X2144" s="4" t="s">
        <v>41</v>
      </c>
      <c r="Y2144" s="4" t="s">
        <v>1907</v>
      </c>
      <c r="Z2144" s="4"/>
      <c r="AB2144" s="25" t="s">
        <v>21118</v>
      </c>
      <c r="AC2144" s="25"/>
      <c r="AD2144" s="25"/>
    </row>
    <row r="2145" spans="1:30" x14ac:dyDescent="0.35">
      <c r="A2145" s="15" t="s">
        <v>4759</v>
      </c>
      <c r="B2145" s="15" t="s">
        <v>7172</v>
      </c>
      <c r="D2145" s="15" t="s">
        <v>4576</v>
      </c>
      <c r="E2145" s="15" t="s">
        <v>5132</v>
      </c>
      <c r="F2145" s="15" t="s">
        <v>3871</v>
      </c>
      <c r="G2145" s="5" t="s">
        <v>144</v>
      </c>
      <c r="H2145" s="5" t="s">
        <v>6</v>
      </c>
      <c r="I2145" s="5" t="s">
        <v>143</v>
      </c>
      <c r="J2145" s="5" t="s">
        <v>2</v>
      </c>
      <c r="K2145" s="5" t="s">
        <v>2</v>
      </c>
      <c r="L2145" s="5" t="s">
        <v>13021</v>
      </c>
      <c r="M2145" s="15" t="s">
        <v>144</v>
      </c>
      <c r="N2145" s="15" t="s">
        <v>144</v>
      </c>
      <c r="O2145" s="15" t="s">
        <v>144</v>
      </c>
      <c r="P2145" s="15" t="s">
        <v>5133</v>
      </c>
      <c r="Q2145" s="15" t="s">
        <v>24633</v>
      </c>
      <c r="R2145" s="15" t="s">
        <v>23696</v>
      </c>
      <c r="S2145" s="15">
        <v>40400403</v>
      </c>
      <c r="T2145" s="15"/>
      <c r="U2145" s="15" t="s">
        <v>17921</v>
      </c>
      <c r="V2145" s="15" t="s">
        <v>11210</v>
      </c>
      <c r="W2145" s="4"/>
      <c r="X2145" s="4" t="s">
        <v>41</v>
      </c>
      <c r="Y2145" s="4" t="s">
        <v>5134</v>
      </c>
      <c r="Z2145" s="4"/>
      <c r="AB2145" s="25"/>
      <c r="AC2145" s="25"/>
      <c r="AD2145" s="25"/>
    </row>
    <row r="2146" spans="1:30" x14ac:dyDescent="0.35">
      <c r="A2146" s="15" t="s">
        <v>4854</v>
      </c>
      <c r="B2146" s="15" t="s">
        <v>3327</v>
      </c>
      <c r="D2146" s="15" t="s">
        <v>8467</v>
      </c>
      <c r="E2146" s="15" t="s">
        <v>11073</v>
      </c>
      <c r="F2146" s="15" t="s">
        <v>8709</v>
      </c>
      <c r="G2146" s="5" t="s">
        <v>144</v>
      </c>
      <c r="H2146" s="5" t="s">
        <v>2</v>
      </c>
      <c r="I2146" s="5" t="s">
        <v>143</v>
      </c>
      <c r="J2146" s="5" t="s">
        <v>2</v>
      </c>
      <c r="K2146" s="5" t="s">
        <v>10</v>
      </c>
      <c r="L2146" s="5" t="s">
        <v>13028</v>
      </c>
      <c r="M2146" s="15" t="s">
        <v>144</v>
      </c>
      <c r="N2146" s="15" t="s">
        <v>144</v>
      </c>
      <c r="O2146" s="15" t="s">
        <v>2510</v>
      </c>
      <c r="P2146" s="15" t="s">
        <v>8709</v>
      </c>
      <c r="Q2146" s="15" t="s">
        <v>22807</v>
      </c>
      <c r="R2146" s="15" t="s">
        <v>22206</v>
      </c>
      <c r="S2146" s="15">
        <v>26632219</v>
      </c>
      <c r="T2146" s="15">
        <v>26632219</v>
      </c>
      <c r="U2146" s="15" t="s">
        <v>15041</v>
      </c>
      <c r="V2146" s="15" t="s">
        <v>15042</v>
      </c>
      <c r="W2146" s="4"/>
      <c r="X2146" s="4"/>
      <c r="Y2146" s="4"/>
      <c r="Z2146" s="4" t="s">
        <v>41</v>
      </c>
      <c r="AA2146" s="4" t="s">
        <v>838</v>
      </c>
      <c r="AB2146" s="25"/>
      <c r="AC2146" s="25" t="s">
        <v>21118</v>
      </c>
      <c r="AD2146" s="25"/>
    </row>
    <row r="2147" spans="1:30" x14ac:dyDescent="0.35">
      <c r="A2147" s="15" t="s">
        <v>4878</v>
      </c>
      <c r="B2147" s="15" t="s">
        <v>2956</v>
      </c>
      <c r="D2147" s="15" t="s">
        <v>5135</v>
      </c>
      <c r="E2147" s="15" t="s">
        <v>5136</v>
      </c>
      <c r="F2147" s="15" t="s">
        <v>5137</v>
      </c>
      <c r="G2147" s="5" t="s">
        <v>144</v>
      </c>
      <c r="H2147" s="5" t="s">
        <v>6</v>
      </c>
      <c r="I2147" s="5" t="s">
        <v>143</v>
      </c>
      <c r="J2147" s="5" t="s">
        <v>2</v>
      </c>
      <c r="K2147" s="5" t="s">
        <v>2</v>
      </c>
      <c r="L2147" s="5" t="s">
        <v>13021</v>
      </c>
      <c r="M2147" s="15" t="s">
        <v>144</v>
      </c>
      <c r="N2147" s="15" t="s">
        <v>144</v>
      </c>
      <c r="O2147" s="15" t="s">
        <v>144</v>
      </c>
      <c r="P2147" s="15" t="s">
        <v>5133</v>
      </c>
      <c r="Q2147" s="15" t="s">
        <v>22807</v>
      </c>
      <c r="R2147" s="15" t="s">
        <v>18567</v>
      </c>
      <c r="S2147" s="15">
        <v>26610519</v>
      </c>
      <c r="T2147" s="15">
        <v>26610519</v>
      </c>
      <c r="U2147" s="15" t="s">
        <v>18869</v>
      </c>
      <c r="V2147" s="15" t="s">
        <v>11206</v>
      </c>
      <c r="W2147" s="4"/>
      <c r="X2147" s="4" t="s">
        <v>41</v>
      </c>
      <c r="Y2147" s="4" t="s">
        <v>1549</v>
      </c>
      <c r="Z2147" s="4"/>
      <c r="AB2147" s="25" t="s">
        <v>21118</v>
      </c>
      <c r="AC2147" s="25"/>
      <c r="AD2147" s="25"/>
    </row>
    <row r="2148" spans="1:30" x14ac:dyDescent="0.35">
      <c r="A2148" s="15" t="s">
        <v>4876</v>
      </c>
      <c r="B2148" s="15" t="s">
        <v>2911</v>
      </c>
      <c r="D2148" s="15" t="s">
        <v>4626</v>
      </c>
      <c r="E2148" s="15" t="s">
        <v>5138</v>
      </c>
      <c r="F2148" s="15" t="s">
        <v>13437</v>
      </c>
      <c r="G2148" s="5" t="s">
        <v>144</v>
      </c>
      <c r="H2148" s="5" t="s">
        <v>6</v>
      </c>
      <c r="I2148" s="5" t="s">
        <v>143</v>
      </c>
      <c r="J2148" s="5" t="s">
        <v>2</v>
      </c>
      <c r="K2148" s="5" t="s">
        <v>17</v>
      </c>
      <c r="L2148" s="5" t="s">
        <v>13030</v>
      </c>
      <c r="M2148" s="15" t="s">
        <v>144</v>
      </c>
      <c r="N2148" s="15" t="s">
        <v>144</v>
      </c>
      <c r="O2148" s="15" t="s">
        <v>5120</v>
      </c>
      <c r="P2148" s="15" t="s">
        <v>5120</v>
      </c>
      <c r="Q2148" s="15" t="s">
        <v>22807</v>
      </c>
      <c r="R2148" s="15" t="s">
        <v>15797</v>
      </c>
      <c r="S2148" s="15">
        <v>26330093</v>
      </c>
      <c r="T2148" s="15"/>
      <c r="U2148" s="15" t="s">
        <v>17922</v>
      </c>
      <c r="V2148" s="15" t="s">
        <v>11170</v>
      </c>
      <c r="W2148" s="4"/>
      <c r="X2148" s="4" t="s">
        <v>41</v>
      </c>
      <c r="Y2148" s="4" t="s">
        <v>1519</v>
      </c>
      <c r="Z2148" s="4"/>
      <c r="AB2148" s="25"/>
      <c r="AC2148" s="25"/>
      <c r="AD2148" s="25"/>
    </row>
    <row r="2149" spans="1:30" x14ac:dyDescent="0.35">
      <c r="A2149" s="15" t="s">
        <v>6724</v>
      </c>
      <c r="B2149" s="15" t="s">
        <v>7839</v>
      </c>
      <c r="D2149" s="15" t="s">
        <v>8480</v>
      </c>
      <c r="E2149" s="15" t="s">
        <v>11254</v>
      </c>
      <c r="F2149" s="15" t="s">
        <v>11255</v>
      </c>
      <c r="G2149" s="5" t="s">
        <v>144</v>
      </c>
      <c r="H2149" s="5" t="s">
        <v>6</v>
      </c>
      <c r="I2149" s="5" t="s">
        <v>143</v>
      </c>
      <c r="J2149" s="5" t="s">
        <v>2</v>
      </c>
      <c r="K2149" s="5" t="s">
        <v>17</v>
      </c>
      <c r="L2149" s="5" t="s">
        <v>13030</v>
      </c>
      <c r="M2149" s="15" t="s">
        <v>144</v>
      </c>
      <c r="N2149" s="15" t="s">
        <v>144</v>
      </c>
      <c r="O2149" s="15" t="s">
        <v>5120</v>
      </c>
      <c r="P2149" s="15" t="s">
        <v>11255</v>
      </c>
      <c r="Q2149" s="15" t="s">
        <v>22807</v>
      </c>
      <c r="R2149" s="15" t="s">
        <v>14707</v>
      </c>
      <c r="S2149" s="15">
        <v>26630419</v>
      </c>
      <c r="T2149" s="15"/>
      <c r="U2149" s="15" t="s">
        <v>16591</v>
      </c>
      <c r="V2149" s="15" t="s">
        <v>15043</v>
      </c>
      <c r="W2149" s="4"/>
      <c r="X2149" s="4"/>
      <c r="Y2149" s="4"/>
      <c r="Z2149" s="4" t="s">
        <v>41</v>
      </c>
      <c r="AA2149" s="4" t="s">
        <v>984</v>
      </c>
      <c r="AB2149" s="25" t="s">
        <v>21118</v>
      </c>
      <c r="AC2149" s="25"/>
      <c r="AD2149" s="25"/>
    </row>
    <row r="2150" spans="1:30" x14ac:dyDescent="0.35">
      <c r="A2150" s="15" t="s">
        <v>10954</v>
      </c>
      <c r="B2150" s="15" t="s">
        <v>4771</v>
      </c>
      <c r="D2150" s="15" t="s">
        <v>4655</v>
      </c>
      <c r="E2150" s="15" t="s">
        <v>11211</v>
      </c>
      <c r="F2150" s="15" t="s">
        <v>11212</v>
      </c>
      <c r="G2150" s="5" t="s">
        <v>144</v>
      </c>
      <c r="H2150" s="5" t="s">
        <v>2</v>
      </c>
      <c r="I2150" s="5" t="s">
        <v>143</v>
      </c>
      <c r="J2150" s="5" t="s">
        <v>2</v>
      </c>
      <c r="K2150" s="5" t="s">
        <v>10</v>
      </c>
      <c r="L2150" s="5" t="s">
        <v>13028</v>
      </c>
      <c r="M2150" s="15" t="s">
        <v>144</v>
      </c>
      <c r="N2150" s="15" t="s">
        <v>144</v>
      </c>
      <c r="O2150" s="15" t="s">
        <v>2510</v>
      </c>
      <c r="P2150" s="15" t="s">
        <v>11212</v>
      </c>
      <c r="Q2150" s="15" t="s">
        <v>22807</v>
      </c>
      <c r="R2150" s="15" t="s">
        <v>23697</v>
      </c>
      <c r="S2150" s="15">
        <v>84853379</v>
      </c>
      <c r="T2150" s="15">
        <v>71809273</v>
      </c>
      <c r="U2150" s="15" t="s">
        <v>15044</v>
      </c>
      <c r="V2150" s="15" t="s">
        <v>23698</v>
      </c>
      <c r="W2150" s="4"/>
      <c r="X2150" s="4" t="s">
        <v>41</v>
      </c>
      <c r="Y2150" s="4" t="s">
        <v>7840</v>
      </c>
      <c r="Z2150" s="4"/>
      <c r="AB2150" s="25"/>
      <c r="AC2150" s="25"/>
      <c r="AD2150" s="25"/>
    </row>
    <row r="2151" spans="1:30" x14ac:dyDescent="0.35">
      <c r="A2151" s="15" t="s">
        <v>4753</v>
      </c>
      <c r="B2151" s="15" t="s">
        <v>3277</v>
      </c>
      <c r="D2151" s="15" t="s">
        <v>4711</v>
      </c>
      <c r="E2151" s="15" t="s">
        <v>5139</v>
      </c>
      <c r="F2151" s="15" t="s">
        <v>59</v>
      </c>
      <c r="G2151" s="5" t="s">
        <v>144</v>
      </c>
      <c r="H2151" s="5" t="s">
        <v>2</v>
      </c>
      <c r="I2151" s="5" t="s">
        <v>143</v>
      </c>
      <c r="J2151" s="5" t="s">
        <v>2</v>
      </c>
      <c r="K2151" s="5" t="s">
        <v>10</v>
      </c>
      <c r="L2151" s="5" t="s">
        <v>13028</v>
      </c>
      <c r="M2151" s="15" t="s">
        <v>144</v>
      </c>
      <c r="N2151" s="15" t="s">
        <v>144</v>
      </c>
      <c r="O2151" s="15" t="s">
        <v>2510</v>
      </c>
      <c r="P2151" s="15" t="s">
        <v>59</v>
      </c>
      <c r="Q2151" s="15" t="s">
        <v>22807</v>
      </c>
      <c r="R2151" s="15" t="s">
        <v>13438</v>
      </c>
      <c r="S2151" s="15">
        <v>26631929</v>
      </c>
      <c r="T2151" s="15">
        <v>26631929</v>
      </c>
      <c r="U2151" s="15" t="s">
        <v>15045</v>
      </c>
      <c r="V2151" s="15" t="s">
        <v>11240</v>
      </c>
      <c r="W2151" s="4"/>
      <c r="X2151" s="4" t="s">
        <v>41</v>
      </c>
      <c r="Y2151" s="4" t="s">
        <v>5114</v>
      </c>
      <c r="Z2151" s="4"/>
      <c r="AB2151" s="25"/>
      <c r="AC2151" s="25"/>
      <c r="AD2151" s="25"/>
    </row>
    <row r="2152" spans="1:30" x14ac:dyDescent="0.35">
      <c r="A2152" s="15" t="s">
        <v>4841</v>
      </c>
      <c r="B2152" s="15" t="s">
        <v>2855</v>
      </c>
      <c r="D2152" s="15" t="s">
        <v>4709</v>
      </c>
      <c r="E2152" s="15" t="s">
        <v>11249</v>
      </c>
      <c r="F2152" s="15" t="s">
        <v>11177</v>
      </c>
      <c r="G2152" s="5" t="s">
        <v>144</v>
      </c>
      <c r="H2152" s="5" t="s">
        <v>6</v>
      </c>
      <c r="I2152" s="5" t="s">
        <v>143</v>
      </c>
      <c r="J2152" s="5" t="s">
        <v>2</v>
      </c>
      <c r="K2152" s="5" t="s">
        <v>2</v>
      </c>
      <c r="L2152" s="5" t="s">
        <v>13021</v>
      </c>
      <c r="M2152" s="15" t="s">
        <v>144</v>
      </c>
      <c r="N2152" s="15" t="s">
        <v>144</v>
      </c>
      <c r="O2152" s="15" t="s">
        <v>144</v>
      </c>
      <c r="P2152" s="15" t="s">
        <v>11250</v>
      </c>
      <c r="Q2152" s="15" t="s">
        <v>22807</v>
      </c>
      <c r="R2152" s="15" t="s">
        <v>23699</v>
      </c>
      <c r="S2152" s="15">
        <v>87797291</v>
      </c>
      <c r="T2152" s="15"/>
      <c r="U2152" s="15" t="s">
        <v>22207</v>
      </c>
      <c r="V2152" s="15" t="s">
        <v>11251</v>
      </c>
      <c r="W2152" s="4"/>
      <c r="X2152" s="4"/>
      <c r="Y2152" s="4"/>
      <c r="Z2152" s="4"/>
      <c r="AB2152" s="25"/>
      <c r="AC2152" s="25"/>
      <c r="AD2152" s="25"/>
    </row>
    <row r="2153" spans="1:30" x14ac:dyDescent="0.35">
      <c r="A2153" s="15" t="s">
        <v>4777</v>
      </c>
      <c r="B2153" s="15" t="s">
        <v>4776</v>
      </c>
      <c r="D2153" s="15" t="s">
        <v>5140</v>
      </c>
      <c r="E2153" s="15" t="s">
        <v>5141</v>
      </c>
      <c r="F2153" s="15" t="s">
        <v>50</v>
      </c>
      <c r="G2153" s="5" t="s">
        <v>144</v>
      </c>
      <c r="H2153" s="5" t="s">
        <v>3</v>
      </c>
      <c r="I2153" s="5" t="s">
        <v>143</v>
      </c>
      <c r="J2153" s="5" t="s">
        <v>2</v>
      </c>
      <c r="K2153" s="5" t="s">
        <v>3</v>
      </c>
      <c r="L2153" s="5" t="s">
        <v>13022</v>
      </c>
      <c r="M2153" s="15" t="s">
        <v>144</v>
      </c>
      <c r="N2153" s="15" t="s">
        <v>144</v>
      </c>
      <c r="O2153" s="15" t="s">
        <v>5142</v>
      </c>
      <c r="P2153" s="15" t="s">
        <v>50</v>
      </c>
      <c r="Q2153" s="15" t="s">
        <v>22807</v>
      </c>
      <c r="R2153" s="15" t="s">
        <v>23700</v>
      </c>
      <c r="S2153" s="15">
        <v>22002578</v>
      </c>
      <c r="T2153" s="15"/>
      <c r="U2153" s="15" t="s">
        <v>20188</v>
      </c>
      <c r="V2153" s="15" t="s">
        <v>11086</v>
      </c>
      <c r="W2153" s="4"/>
      <c r="X2153" s="4" t="s">
        <v>41</v>
      </c>
      <c r="Y2153" s="4" t="s">
        <v>5143</v>
      </c>
      <c r="Z2153" s="4"/>
      <c r="AB2153" s="25"/>
      <c r="AC2153" s="25"/>
      <c r="AD2153" s="25"/>
    </row>
    <row r="2154" spans="1:30" x14ac:dyDescent="0.35">
      <c r="A2154" s="15" t="s">
        <v>4780</v>
      </c>
      <c r="B2154" s="15" t="s">
        <v>4779</v>
      </c>
      <c r="D2154" s="15" t="s">
        <v>5144</v>
      </c>
      <c r="E2154" s="15" t="s">
        <v>5145</v>
      </c>
      <c r="F2154" s="15" t="s">
        <v>5146</v>
      </c>
      <c r="G2154" s="5" t="s">
        <v>144</v>
      </c>
      <c r="H2154" s="5" t="s">
        <v>3</v>
      </c>
      <c r="I2154" s="5" t="s">
        <v>143</v>
      </c>
      <c r="J2154" s="5" t="s">
        <v>2</v>
      </c>
      <c r="K2154" s="5" t="s">
        <v>940</v>
      </c>
      <c r="L2154" s="5" t="s">
        <v>13034</v>
      </c>
      <c r="M2154" s="15" t="s">
        <v>144</v>
      </c>
      <c r="N2154" s="15" t="s">
        <v>144</v>
      </c>
      <c r="O2154" s="15" t="s">
        <v>4837</v>
      </c>
      <c r="P2154" s="15" t="s">
        <v>5146</v>
      </c>
      <c r="Q2154" s="15" t="s">
        <v>22807</v>
      </c>
      <c r="R2154" s="15" t="s">
        <v>23701</v>
      </c>
      <c r="S2154" s="15">
        <v>86693100</v>
      </c>
      <c r="T2154" s="15"/>
      <c r="U2154" s="15" t="s">
        <v>16592</v>
      </c>
      <c r="V2154" s="15" t="s">
        <v>23702</v>
      </c>
      <c r="W2154" s="4"/>
      <c r="X2154" s="4" t="s">
        <v>41</v>
      </c>
      <c r="Y2154" s="4" t="s">
        <v>5147</v>
      </c>
      <c r="Z2154" s="4"/>
      <c r="AB2154" s="25"/>
      <c r="AC2154" s="25"/>
      <c r="AD2154" s="25"/>
    </row>
    <row r="2155" spans="1:30" x14ac:dyDescent="0.35">
      <c r="A2155" s="15" t="s">
        <v>4755</v>
      </c>
      <c r="B2155" s="15" t="s">
        <v>7542</v>
      </c>
      <c r="D2155" s="15" t="s">
        <v>5148</v>
      </c>
      <c r="E2155" s="15" t="s">
        <v>11083</v>
      </c>
      <c r="F2155" s="15" t="s">
        <v>11084</v>
      </c>
      <c r="G2155" s="5" t="s">
        <v>144</v>
      </c>
      <c r="H2155" s="5" t="s">
        <v>3</v>
      </c>
      <c r="I2155" s="5" t="s">
        <v>143</v>
      </c>
      <c r="J2155" s="5" t="s">
        <v>2</v>
      </c>
      <c r="K2155" s="5" t="s">
        <v>232</v>
      </c>
      <c r="L2155" s="5" t="s">
        <v>13032</v>
      </c>
      <c r="M2155" s="15" t="s">
        <v>144</v>
      </c>
      <c r="N2155" s="15" t="s">
        <v>144</v>
      </c>
      <c r="O2155" s="15" t="s">
        <v>3147</v>
      </c>
      <c r="P2155" s="15" t="s">
        <v>11084</v>
      </c>
      <c r="Q2155" s="15" t="s">
        <v>22807</v>
      </c>
      <c r="R2155" s="15" t="s">
        <v>11085</v>
      </c>
      <c r="S2155" s="15">
        <v>22065600</v>
      </c>
      <c r="T2155" s="15">
        <v>26393028</v>
      </c>
      <c r="U2155" s="15" t="s">
        <v>18870</v>
      </c>
      <c r="V2155" s="15" t="s">
        <v>20189</v>
      </c>
      <c r="W2155" s="4"/>
      <c r="X2155" s="4"/>
      <c r="Y2155" s="4"/>
      <c r="Z2155" s="4"/>
      <c r="AB2155" s="25"/>
      <c r="AC2155" s="25"/>
      <c r="AD2155" s="25"/>
    </row>
    <row r="2156" spans="1:30" x14ac:dyDescent="0.35">
      <c r="A2156" s="15" t="s">
        <v>4866</v>
      </c>
      <c r="B2156" s="15" t="s">
        <v>2989</v>
      </c>
      <c r="D2156" s="15" t="s">
        <v>5149</v>
      </c>
      <c r="E2156" s="15" t="s">
        <v>5150</v>
      </c>
      <c r="F2156" s="15" t="s">
        <v>1352</v>
      </c>
      <c r="G2156" s="5" t="s">
        <v>144</v>
      </c>
      <c r="H2156" s="5" t="s">
        <v>3</v>
      </c>
      <c r="I2156" s="5" t="s">
        <v>143</v>
      </c>
      <c r="J2156" s="5" t="s">
        <v>2</v>
      </c>
      <c r="K2156" s="5" t="s">
        <v>940</v>
      </c>
      <c r="L2156" s="5" t="s">
        <v>13034</v>
      </c>
      <c r="M2156" s="15" t="s">
        <v>144</v>
      </c>
      <c r="N2156" s="15" t="s">
        <v>144</v>
      </c>
      <c r="O2156" s="15" t="s">
        <v>4837</v>
      </c>
      <c r="P2156" s="15" t="s">
        <v>1352</v>
      </c>
      <c r="Q2156" s="15" t="s">
        <v>22807</v>
      </c>
      <c r="R2156" s="15" t="s">
        <v>15046</v>
      </c>
      <c r="S2156" s="15">
        <v>26478333</v>
      </c>
      <c r="T2156" s="15">
        <v>22006637</v>
      </c>
      <c r="U2156" s="15" t="s">
        <v>19522</v>
      </c>
      <c r="V2156" s="15" t="s">
        <v>11143</v>
      </c>
      <c r="W2156" s="4"/>
      <c r="X2156" s="4"/>
      <c r="Y2156" s="4"/>
      <c r="Z2156" s="4"/>
      <c r="AB2156" s="25"/>
      <c r="AC2156" s="25"/>
      <c r="AD2156" s="25"/>
    </row>
    <row r="2157" spans="1:30" x14ac:dyDescent="0.35">
      <c r="A2157" s="15" t="s">
        <v>4786</v>
      </c>
      <c r="B2157" s="15" t="s">
        <v>4785</v>
      </c>
      <c r="D2157" s="15" t="s">
        <v>5152</v>
      </c>
      <c r="E2157" s="15" t="s">
        <v>5153</v>
      </c>
      <c r="F2157" s="15" t="s">
        <v>5154</v>
      </c>
      <c r="G2157" s="5" t="s">
        <v>144</v>
      </c>
      <c r="H2157" s="5" t="s">
        <v>3</v>
      </c>
      <c r="I2157" s="5" t="s">
        <v>143</v>
      </c>
      <c r="J2157" s="5" t="s">
        <v>2</v>
      </c>
      <c r="K2157" s="5" t="s">
        <v>3</v>
      </c>
      <c r="L2157" s="5" t="s">
        <v>13022</v>
      </c>
      <c r="M2157" s="15" t="s">
        <v>144</v>
      </c>
      <c r="N2157" s="15" t="s">
        <v>144</v>
      </c>
      <c r="O2157" s="15" t="s">
        <v>5142</v>
      </c>
      <c r="P2157" s="15" t="s">
        <v>5154</v>
      </c>
      <c r="Q2157" s="15" t="s">
        <v>22807</v>
      </c>
      <c r="R2157" s="15" t="s">
        <v>18871</v>
      </c>
      <c r="S2157" s="15">
        <v>26615527</v>
      </c>
      <c r="T2157" s="15">
        <v>26615527</v>
      </c>
      <c r="U2157" s="15" t="s">
        <v>19523</v>
      </c>
      <c r="V2157" s="15" t="s">
        <v>5155</v>
      </c>
      <c r="W2157" s="4"/>
      <c r="X2157" s="4" t="s">
        <v>41</v>
      </c>
      <c r="Y2157" s="4" t="s">
        <v>5156</v>
      </c>
      <c r="Z2157" s="4"/>
      <c r="AB2157" s="25"/>
      <c r="AC2157" s="25"/>
      <c r="AD2157" s="25"/>
    </row>
    <row r="2158" spans="1:30" x14ac:dyDescent="0.35">
      <c r="A2158" s="15" t="s">
        <v>4757</v>
      </c>
      <c r="B2158" s="15" t="s">
        <v>7670</v>
      </c>
      <c r="D2158" s="15" t="s">
        <v>5157</v>
      </c>
      <c r="E2158" s="15" t="s">
        <v>8435</v>
      </c>
      <c r="F2158" s="15" t="s">
        <v>11154</v>
      </c>
      <c r="G2158" s="5" t="s">
        <v>144</v>
      </c>
      <c r="H2158" s="5" t="s">
        <v>3</v>
      </c>
      <c r="I2158" s="5" t="s">
        <v>143</v>
      </c>
      <c r="J2158" s="5" t="s">
        <v>2</v>
      </c>
      <c r="K2158" s="5" t="s">
        <v>3</v>
      </c>
      <c r="L2158" s="5" t="s">
        <v>13022</v>
      </c>
      <c r="M2158" s="15" t="s">
        <v>144</v>
      </c>
      <c r="N2158" s="15" t="s">
        <v>144</v>
      </c>
      <c r="O2158" s="15" t="s">
        <v>5142</v>
      </c>
      <c r="P2158" s="15" t="s">
        <v>2124</v>
      </c>
      <c r="Q2158" s="15" t="s">
        <v>22807</v>
      </c>
      <c r="R2158" s="15" t="s">
        <v>22208</v>
      </c>
      <c r="S2158" s="15">
        <v>62656265</v>
      </c>
      <c r="T2158" s="15">
        <v>26393028</v>
      </c>
      <c r="U2158" s="15" t="s">
        <v>15048</v>
      </c>
      <c r="V2158" s="15" t="s">
        <v>16593</v>
      </c>
      <c r="W2158" s="4"/>
      <c r="X2158" s="4"/>
      <c r="Y2158" s="4"/>
      <c r="Z2158" s="4"/>
      <c r="AB2158" s="25"/>
      <c r="AC2158" s="25"/>
      <c r="AD2158" s="25"/>
    </row>
    <row r="2159" spans="1:30" x14ac:dyDescent="0.35">
      <c r="A2159" s="15" t="s">
        <v>8415</v>
      </c>
      <c r="B2159" s="15" t="s">
        <v>8164</v>
      </c>
      <c r="D2159" s="15" t="s">
        <v>7629</v>
      </c>
      <c r="E2159" s="15" t="s">
        <v>5158</v>
      </c>
      <c r="F2159" s="15" t="s">
        <v>3005</v>
      </c>
      <c r="G2159" s="5" t="s">
        <v>144</v>
      </c>
      <c r="H2159" s="5" t="s">
        <v>3</v>
      </c>
      <c r="I2159" s="5" t="s">
        <v>143</v>
      </c>
      <c r="J2159" s="5" t="s">
        <v>2</v>
      </c>
      <c r="K2159" s="5" t="s">
        <v>3</v>
      </c>
      <c r="L2159" s="5" t="s">
        <v>13022</v>
      </c>
      <c r="M2159" s="15" t="s">
        <v>144</v>
      </c>
      <c r="N2159" s="15" t="s">
        <v>144</v>
      </c>
      <c r="O2159" s="15" t="s">
        <v>5142</v>
      </c>
      <c r="P2159" s="15" t="s">
        <v>3005</v>
      </c>
      <c r="Q2159" s="15" t="s">
        <v>22807</v>
      </c>
      <c r="R2159" s="15" t="s">
        <v>5166</v>
      </c>
      <c r="S2159" s="15">
        <v>26393646</v>
      </c>
      <c r="T2159" s="15">
        <v>26393646</v>
      </c>
      <c r="U2159" s="15" t="s">
        <v>19524</v>
      </c>
      <c r="V2159" s="15" t="s">
        <v>15049</v>
      </c>
      <c r="W2159" s="4"/>
      <c r="X2159" s="4" t="s">
        <v>41</v>
      </c>
      <c r="Y2159" s="4" t="s">
        <v>4672</v>
      </c>
      <c r="Z2159" s="4"/>
      <c r="AB2159" s="25"/>
      <c r="AC2159" s="25"/>
      <c r="AD2159" s="25"/>
    </row>
    <row r="2160" spans="1:30" x14ac:dyDescent="0.35">
      <c r="A2160" s="15" t="s">
        <v>5038</v>
      </c>
      <c r="B2160" s="15" t="s">
        <v>566</v>
      </c>
      <c r="D2160" s="15" t="s">
        <v>5159</v>
      </c>
      <c r="E2160" s="15" t="s">
        <v>12072</v>
      </c>
      <c r="F2160" s="15" t="s">
        <v>4837</v>
      </c>
      <c r="G2160" s="5" t="s">
        <v>144</v>
      </c>
      <c r="H2160" s="5" t="s">
        <v>3</v>
      </c>
      <c r="I2160" s="5" t="s">
        <v>143</v>
      </c>
      <c r="J2160" s="5" t="s">
        <v>2</v>
      </c>
      <c r="K2160" s="5" t="s">
        <v>940</v>
      </c>
      <c r="L2160" s="5" t="s">
        <v>13034</v>
      </c>
      <c r="M2160" s="15" t="s">
        <v>144</v>
      </c>
      <c r="N2160" s="15" t="s">
        <v>144</v>
      </c>
      <c r="O2160" s="15" t="s">
        <v>4837</v>
      </c>
      <c r="P2160" s="15" t="s">
        <v>165</v>
      </c>
      <c r="Q2160" s="15" t="s">
        <v>22807</v>
      </c>
      <c r="R2160" s="15" t="s">
        <v>20190</v>
      </c>
      <c r="S2160" s="15">
        <v>22006643</v>
      </c>
      <c r="T2160" s="15">
        <v>87071529</v>
      </c>
      <c r="U2160" s="15" t="s">
        <v>16594</v>
      </c>
      <c r="V2160" s="15" t="s">
        <v>12073</v>
      </c>
      <c r="W2160" s="4"/>
      <c r="X2160" s="4"/>
      <c r="Y2160" s="4"/>
      <c r="Z2160" s="4"/>
      <c r="AB2160" s="25"/>
      <c r="AC2160" s="25"/>
      <c r="AD2160" s="25"/>
    </row>
    <row r="2161" spans="1:30" x14ac:dyDescent="0.35">
      <c r="A2161" s="15" t="s">
        <v>6546</v>
      </c>
      <c r="B2161" s="15" t="s">
        <v>7479</v>
      </c>
      <c r="D2161" s="15" t="s">
        <v>5160</v>
      </c>
      <c r="E2161" s="15" t="s">
        <v>7202</v>
      </c>
      <c r="F2161" s="15" t="s">
        <v>150</v>
      </c>
      <c r="G2161" s="5" t="s">
        <v>144</v>
      </c>
      <c r="H2161" s="5" t="s">
        <v>3</v>
      </c>
      <c r="I2161" s="5" t="s">
        <v>143</v>
      </c>
      <c r="J2161" s="5" t="s">
        <v>2</v>
      </c>
      <c r="K2161" s="5" t="s">
        <v>940</v>
      </c>
      <c r="L2161" s="5" t="s">
        <v>13034</v>
      </c>
      <c r="M2161" s="15" t="s">
        <v>144</v>
      </c>
      <c r="N2161" s="15" t="s">
        <v>144</v>
      </c>
      <c r="O2161" s="15" t="s">
        <v>4837</v>
      </c>
      <c r="P2161" s="15" t="s">
        <v>150</v>
      </c>
      <c r="Q2161" s="15" t="s">
        <v>22807</v>
      </c>
      <c r="R2161" s="15" t="s">
        <v>20191</v>
      </c>
      <c r="S2161" s="15">
        <v>26478172</v>
      </c>
      <c r="T2161" s="15">
        <v>26478172</v>
      </c>
      <c r="U2161" s="15" t="s">
        <v>18872</v>
      </c>
      <c r="V2161" s="15" t="s">
        <v>222</v>
      </c>
      <c r="W2161" s="4"/>
      <c r="X2161" s="4" t="s">
        <v>41</v>
      </c>
      <c r="Y2161" s="4" t="s">
        <v>7203</v>
      </c>
      <c r="Z2161" s="4"/>
      <c r="AB2161" s="25"/>
      <c r="AC2161" s="25"/>
      <c r="AD2161" s="25"/>
    </row>
    <row r="2162" spans="1:30" x14ac:dyDescent="0.35">
      <c r="A2162" s="15" t="s">
        <v>6549</v>
      </c>
      <c r="B2162" s="15" t="s">
        <v>7560</v>
      </c>
      <c r="D2162" s="15" t="s">
        <v>5161</v>
      </c>
      <c r="E2162" s="15" t="s">
        <v>5162</v>
      </c>
      <c r="F2162" s="15" t="s">
        <v>5163</v>
      </c>
      <c r="G2162" s="5" t="s">
        <v>144</v>
      </c>
      <c r="H2162" s="5" t="s">
        <v>3</v>
      </c>
      <c r="I2162" s="5" t="s">
        <v>143</v>
      </c>
      <c r="J2162" s="5" t="s">
        <v>2</v>
      </c>
      <c r="K2162" s="5" t="s">
        <v>232</v>
      </c>
      <c r="L2162" s="5" t="s">
        <v>13032</v>
      </c>
      <c r="M2162" s="15" t="s">
        <v>144</v>
      </c>
      <c r="N2162" s="15" t="s">
        <v>144</v>
      </c>
      <c r="O2162" s="15" t="s">
        <v>3147</v>
      </c>
      <c r="P2162" s="15" t="s">
        <v>4846</v>
      </c>
      <c r="Q2162" s="15" t="s">
        <v>22807</v>
      </c>
      <c r="R2162" s="15" t="s">
        <v>22209</v>
      </c>
      <c r="S2162" s="15">
        <v>26391122</v>
      </c>
      <c r="T2162" s="15"/>
      <c r="U2162" s="15" t="s">
        <v>17923</v>
      </c>
      <c r="V2162" s="15" t="s">
        <v>3545</v>
      </c>
      <c r="W2162" s="4"/>
      <c r="X2162" s="4" t="s">
        <v>41</v>
      </c>
      <c r="Y2162" s="4" t="s">
        <v>2457</v>
      </c>
      <c r="Z2162" s="4"/>
      <c r="AB2162" s="25"/>
      <c r="AC2162" s="25"/>
      <c r="AD2162" s="25"/>
    </row>
    <row r="2163" spans="1:30" x14ac:dyDescent="0.35">
      <c r="A2163" s="15" t="s">
        <v>10962</v>
      </c>
      <c r="B2163" s="15" t="s">
        <v>4567</v>
      </c>
      <c r="D2163" s="15" t="s">
        <v>5164</v>
      </c>
      <c r="E2163" s="15" t="s">
        <v>5165</v>
      </c>
      <c r="F2163" s="15" t="s">
        <v>5142</v>
      </c>
      <c r="G2163" s="5" t="s">
        <v>144</v>
      </c>
      <c r="H2163" s="5" t="s">
        <v>3</v>
      </c>
      <c r="I2163" s="5" t="s">
        <v>143</v>
      </c>
      <c r="J2163" s="5" t="s">
        <v>2</v>
      </c>
      <c r="K2163" s="5" t="s">
        <v>3</v>
      </c>
      <c r="L2163" s="5" t="s">
        <v>13022</v>
      </c>
      <c r="M2163" s="15" t="s">
        <v>144</v>
      </c>
      <c r="N2163" s="15" t="s">
        <v>144</v>
      </c>
      <c r="O2163" s="15" t="s">
        <v>5142</v>
      </c>
      <c r="P2163" s="15" t="s">
        <v>5142</v>
      </c>
      <c r="Q2163" s="15" t="s">
        <v>22807</v>
      </c>
      <c r="R2163" s="15" t="s">
        <v>23703</v>
      </c>
      <c r="S2163" s="15">
        <v>22002634</v>
      </c>
      <c r="T2163" s="15">
        <v>84445532</v>
      </c>
      <c r="U2163" s="15" t="s">
        <v>15050</v>
      </c>
      <c r="V2163" s="15" t="s">
        <v>21475</v>
      </c>
      <c r="W2163" s="4"/>
      <c r="X2163" s="4" t="s">
        <v>41</v>
      </c>
      <c r="Y2163" s="4" t="s">
        <v>5167</v>
      </c>
      <c r="Z2163" s="4"/>
      <c r="AB2163" s="25"/>
      <c r="AC2163" s="25"/>
      <c r="AD2163" s="25"/>
    </row>
    <row r="2164" spans="1:30" x14ac:dyDescent="0.35">
      <c r="A2164" s="15" t="s">
        <v>5092</v>
      </c>
      <c r="B2164" s="15" t="s">
        <v>7368</v>
      </c>
      <c r="D2164" s="15" t="s">
        <v>8377</v>
      </c>
      <c r="E2164" s="15" t="s">
        <v>11230</v>
      </c>
      <c r="F2164" s="15" t="s">
        <v>11231</v>
      </c>
      <c r="G2164" s="5" t="s">
        <v>144</v>
      </c>
      <c r="H2164" s="5" t="s">
        <v>3</v>
      </c>
      <c r="I2164" s="5" t="s">
        <v>143</v>
      </c>
      <c r="J2164" s="5" t="s">
        <v>2</v>
      </c>
      <c r="K2164" s="5" t="s">
        <v>940</v>
      </c>
      <c r="L2164" s="5" t="s">
        <v>13034</v>
      </c>
      <c r="M2164" s="15" t="s">
        <v>144</v>
      </c>
      <c r="N2164" s="15" t="s">
        <v>144</v>
      </c>
      <c r="O2164" s="15" t="s">
        <v>4837</v>
      </c>
      <c r="P2164" s="15" t="s">
        <v>11231</v>
      </c>
      <c r="Q2164" s="15" t="s">
        <v>22807</v>
      </c>
      <c r="R2164" s="15" t="s">
        <v>23704</v>
      </c>
      <c r="S2164" s="15">
        <v>84431708</v>
      </c>
      <c r="T2164" s="15"/>
      <c r="U2164" s="15" t="s">
        <v>22210</v>
      </c>
      <c r="V2164" s="15" t="s">
        <v>259</v>
      </c>
      <c r="W2164" s="4"/>
      <c r="X2164" s="4"/>
      <c r="Y2164" s="4"/>
      <c r="Z2164" s="4"/>
      <c r="AB2164" s="25"/>
      <c r="AC2164" s="25"/>
      <c r="AD2164" s="25"/>
    </row>
    <row r="2165" spans="1:30" x14ac:dyDescent="0.35">
      <c r="A2165" s="15" t="s">
        <v>10963</v>
      </c>
      <c r="B2165" s="15" t="s">
        <v>8242</v>
      </c>
      <c r="D2165" s="15" t="s">
        <v>4718</v>
      </c>
      <c r="E2165" s="15" t="s">
        <v>11232</v>
      </c>
      <c r="F2165" s="15" t="s">
        <v>165</v>
      </c>
      <c r="G2165" s="5" t="s">
        <v>144</v>
      </c>
      <c r="H2165" s="5" t="s">
        <v>3</v>
      </c>
      <c r="I2165" s="5" t="s">
        <v>143</v>
      </c>
      <c r="J2165" s="5" t="s">
        <v>2</v>
      </c>
      <c r="K2165" s="5" t="s">
        <v>232</v>
      </c>
      <c r="L2165" s="5" t="s">
        <v>13032</v>
      </c>
      <c r="M2165" s="15" t="s">
        <v>144</v>
      </c>
      <c r="N2165" s="15" t="s">
        <v>144</v>
      </c>
      <c r="O2165" s="15" t="s">
        <v>3147</v>
      </c>
      <c r="P2165" s="15" t="s">
        <v>22803</v>
      </c>
      <c r="Q2165" s="15" t="s">
        <v>22807</v>
      </c>
      <c r="R2165" s="15" t="s">
        <v>20192</v>
      </c>
      <c r="S2165" s="15">
        <v>22006690</v>
      </c>
      <c r="T2165" s="15"/>
      <c r="U2165" s="15" t="s">
        <v>19525</v>
      </c>
      <c r="V2165" s="15" t="s">
        <v>11233</v>
      </c>
      <c r="W2165" s="4"/>
      <c r="X2165" s="4" t="s">
        <v>41</v>
      </c>
      <c r="Y2165" s="4" t="s">
        <v>14104</v>
      </c>
      <c r="Z2165" s="4"/>
      <c r="AB2165" s="25"/>
      <c r="AC2165" s="25"/>
      <c r="AD2165" s="25"/>
    </row>
    <row r="2166" spans="1:30" x14ac:dyDescent="0.35">
      <c r="A2166" s="15" t="s">
        <v>6548</v>
      </c>
      <c r="B2166" s="15" t="s">
        <v>7393</v>
      </c>
      <c r="D2166" s="15" t="s">
        <v>7767</v>
      </c>
      <c r="E2166" s="15" t="s">
        <v>5168</v>
      </c>
      <c r="F2166" s="15" t="s">
        <v>5169</v>
      </c>
      <c r="G2166" s="5" t="s">
        <v>144</v>
      </c>
      <c r="H2166" s="5" t="s">
        <v>4</v>
      </c>
      <c r="I2166" s="5" t="s">
        <v>143</v>
      </c>
      <c r="J2166" s="5" t="s">
        <v>2</v>
      </c>
      <c r="K2166" s="5" t="s">
        <v>7</v>
      </c>
      <c r="L2166" s="5" t="s">
        <v>13026</v>
      </c>
      <c r="M2166" s="15" t="s">
        <v>144</v>
      </c>
      <c r="N2166" s="15" t="s">
        <v>144</v>
      </c>
      <c r="O2166" s="15" t="s">
        <v>5170</v>
      </c>
      <c r="P2166" s="15" t="s">
        <v>5169</v>
      </c>
      <c r="Q2166" s="15" t="s">
        <v>22807</v>
      </c>
      <c r="R2166" s="15" t="s">
        <v>19519</v>
      </c>
      <c r="S2166" s="15">
        <v>26613419</v>
      </c>
      <c r="T2166" s="15">
        <v>26613219</v>
      </c>
      <c r="U2166" s="15" t="s">
        <v>15051</v>
      </c>
      <c r="V2166" s="15" t="s">
        <v>1064</v>
      </c>
      <c r="W2166" s="4"/>
      <c r="X2166" s="4" t="s">
        <v>41</v>
      </c>
      <c r="Y2166" s="4" t="s">
        <v>5171</v>
      </c>
      <c r="Z2166" s="4"/>
      <c r="AB2166" s="25"/>
      <c r="AC2166" s="25"/>
      <c r="AD2166" s="25"/>
    </row>
    <row r="2167" spans="1:30" x14ac:dyDescent="0.35">
      <c r="A2167" s="15" t="s">
        <v>10965</v>
      </c>
      <c r="B2167" s="15" t="s">
        <v>10966</v>
      </c>
      <c r="D2167" s="15" t="s">
        <v>1235</v>
      </c>
      <c r="E2167" s="15" t="s">
        <v>5172</v>
      </c>
      <c r="F2167" s="15" t="s">
        <v>929</v>
      </c>
      <c r="G2167" s="5" t="s">
        <v>144</v>
      </c>
      <c r="H2167" s="5" t="s">
        <v>4</v>
      </c>
      <c r="I2167" s="5" t="s">
        <v>143</v>
      </c>
      <c r="J2167" s="5" t="s">
        <v>2</v>
      </c>
      <c r="K2167" s="5" t="s">
        <v>18</v>
      </c>
      <c r="L2167" s="5" t="s">
        <v>13031</v>
      </c>
      <c r="M2167" s="15" t="s">
        <v>144</v>
      </c>
      <c r="N2167" s="15" t="s">
        <v>144</v>
      </c>
      <c r="O2167" s="15" t="s">
        <v>22211</v>
      </c>
      <c r="P2167" s="15" t="s">
        <v>11099</v>
      </c>
      <c r="Q2167" s="15" t="s">
        <v>22807</v>
      </c>
      <c r="R2167" s="15" t="s">
        <v>20193</v>
      </c>
      <c r="S2167" s="15">
        <v>26615290</v>
      </c>
      <c r="T2167" s="15">
        <v>26615290</v>
      </c>
      <c r="U2167" s="15" t="s">
        <v>16595</v>
      </c>
      <c r="V2167" s="15" t="s">
        <v>5173</v>
      </c>
      <c r="W2167" s="4"/>
      <c r="X2167" s="4" t="s">
        <v>41</v>
      </c>
      <c r="Y2167" s="4" t="s">
        <v>13439</v>
      </c>
      <c r="Z2167" s="4"/>
      <c r="AB2167" s="25"/>
      <c r="AC2167" s="25"/>
      <c r="AD2167" s="25"/>
    </row>
    <row r="2168" spans="1:30" x14ac:dyDescent="0.35">
      <c r="A2168" s="15" t="s">
        <v>6577</v>
      </c>
      <c r="B2168" s="15" t="s">
        <v>7462</v>
      </c>
      <c r="D2168" s="15" t="s">
        <v>1371</v>
      </c>
      <c r="E2168" s="15" t="s">
        <v>11238</v>
      </c>
      <c r="F2168" s="15" t="s">
        <v>13164</v>
      </c>
      <c r="G2168" s="5" t="s">
        <v>144</v>
      </c>
      <c r="H2168" s="5" t="s">
        <v>4</v>
      </c>
      <c r="I2168" s="5" t="s">
        <v>143</v>
      </c>
      <c r="J2168" s="5" t="s">
        <v>2</v>
      </c>
      <c r="K2168" s="5" t="s">
        <v>4</v>
      </c>
      <c r="L2168" s="5" t="s">
        <v>13023</v>
      </c>
      <c r="M2168" s="15" t="s">
        <v>144</v>
      </c>
      <c r="N2168" s="15" t="s">
        <v>144</v>
      </c>
      <c r="O2168" s="15" t="s">
        <v>5174</v>
      </c>
      <c r="P2168" s="15" t="s">
        <v>11239</v>
      </c>
      <c r="Q2168" s="15" t="s">
        <v>22807</v>
      </c>
      <c r="R2168" s="15" t="s">
        <v>23705</v>
      </c>
      <c r="S2168" s="15">
        <v>26381400</v>
      </c>
      <c r="T2168" s="15">
        <v>26388009</v>
      </c>
      <c r="U2168" s="15" t="s">
        <v>15052</v>
      </c>
      <c r="V2168" s="15" t="s">
        <v>15053</v>
      </c>
      <c r="W2168" s="4"/>
      <c r="X2168" s="4" t="s">
        <v>41</v>
      </c>
      <c r="Y2168" s="4" t="s">
        <v>9355</v>
      </c>
      <c r="Z2168" s="4"/>
      <c r="AB2168" s="25"/>
      <c r="AC2168" s="25"/>
      <c r="AD2168" s="25"/>
    </row>
    <row r="2169" spans="1:30" x14ac:dyDescent="0.35">
      <c r="A2169" s="15" t="s">
        <v>5005</v>
      </c>
      <c r="B2169" s="15" t="s">
        <v>1970</v>
      </c>
      <c r="D2169" s="15" t="s">
        <v>7794</v>
      </c>
      <c r="E2169" s="15" t="s">
        <v>5175</v>
      </c>
      <c r="F2169" s="15" t="s">
        <v>5176</v>
      </c>
      <c r="G2169" s="5" t="s">
        <v>144</v>
      </c>
      <c r="H2169" s="5" t="s">
        <v>4</v>
      </c>
      <c r="I2169" s="5" t="s">
        <v>143</v>
      </c>
      <c r="J2169" s="5" t="s">
        <v>2</v>
      </c>
      <c r="K2169" s="5" t="s">
        <v>18</v>
      </c>
      <c r="L2169" s="5" t="s">
        <v>13031</v>
      </c>
      <c r="M2169" s="15" t="s">
        <v>144</v>
      </c>
      <c r="N2169" s="15" t="s">
        <v>144</v>
      </c>
      <c r="O2169" s="15" t="s">
        <v>22211</v>
      </c>
      <c r="P2169" s="15" t="s">
        <v>5176</v>
      </c>
      <c r="Q2169" s="15" t="s">
        <v>22807</v>
      </c>
      <c r="R2169" s="15" t="s">
        <v>13440</v>
      </c>
      <c r="S2169" s="15">
        <v>26615578</v>
      </c>
      <c r="T2169" s="15">
        <v>26615578</v>
      </c>
      <c r="U2169" s="15" t="s">
        <v>21476</v>
      </c>
      <c r="V2169" s="15" t="s">
        <v>11117</v>
      </c>
      <c r="W2169" s="4"/>
      <c r="X2169" s="4" t="s">
        <v>41</v>
      </c>
      <c r="Y2169" s="4" t="s">
        <v>5177</v>
      </c>
      <c r="Z2169" s="4" t="s">
        <v>41</v>
      </c>
      <c r="AA2169" s="4" t="s">
        <v>1101</v>
      </c>
      <c r="AB2169" s="25"/>
      <c r="AC2169" s="25"/>
      <c r="AD2169" s="25"/>
    </row>
    <row r="2170" spans="1:30" x14ac:dyDescent="0.35">
      <c r="A2170" s="15" t="s">
        <v>5093</v>
      </c>
      <c r="B2170" s="15" t="s">
        <v>7197</v>
      </c>
      <c r="D2170" s="15" t="s">
        <v>5178</v>
      </c>
      <c r="E2170" s="15" t="s">
        <v>5179</v>
      </c>
      <c r="F2170" s="15" t="s">
        <v>5180</v>
      </c>
      <c r="G2170" s="5" t="s">
        <v>144</v>
      </c>
      <c r="H2170" s="5" t="s">
        <v>4</v>
      </c>
      <c r="I2170" s="5" t="s">
        <v>143</v>
      </c>
      <c r="J2170" s="5" t="s">
        <v>2</v>
      </c>
      <c r="K2170" s="5" t="s">
        <v>7</v>
      </c>
      <c r="L2170" s="5" t="s">
        <v>13026</v>
      </c>
      <c r="M2170" s="15" t="s">
        <v>144</v>
      </c>
      <c r="N2170" s="15" t="s">
        <v>144</v>
      </c>
      <c r="O2170" s="15" t="s">
        <v>5170</v>
      </c>
      <c r="P2170" s="15" t="s">
        <v>5181</v>
      </c>
      <c r="Q2170" s="15" t="s">
        <v>22807</v>
      </c>
      <c r="R2170" s="15" t="s">
        <v>23706</v>
      </c>
      <c r="S2170" s="15">
        <v>22002704</v>
      </c>
      <c r="T2170" s="15">
        <v>22002704</v>
      </c>
      <c r="U2170" s="15" t="s">
        <v>16596</v>
      </c>
      <c r="V2170" s="15" t="s">
        <v>16597</v>
      </c>
      <c r="W2170" s="4"/>
      <c r="X2170" s="4" t="s">
        <v>41</v>
      </c>
      <c r="Y2170" s="4" t="s">
        <v>2463</v>
      </c>
      <c r="Z2170" s="4"/>
      <c r="AB2170" s="25" t="s">
        <v>21118</v>
      </c>
      <c r="AC2170" s="25"/>
      <c r="AD2170" s="25"/>
    </row>
    <row r="2171" spans="1:30" x14ac:dyDescent="0.35">
      <c r="A2171" s="15" t="s">
        <v>5007</v>
      </c>
      <c r="B2171" s="15" t="s">
        <v>7189</v>
      </c>
      <c r="D2171" s="15" t="s">
        <v>1509</v>
      </c>
      <c r="E2171" s="15" t="s">
        <v>5182</v>
      </c>
      <c r="F2171" s="15" t="s">
        <v>5183</v>
      </c>
      <c r="G2171" s="5" t="s">
        <v>144</v>
      </c>
      <c r="H2171" s="5" t="s">
        <v>4</v>
      </c>
      <c r="I2171" s="5" t="s">
        <v>143</v>
      </c>
      <c r="J2171" s="5" t="s">
        <v>2</v>
      </c>
      <c r="K2171" s="5" t="s">
        <v>4</v>
      </c>
      <c r="L2171" s="5" t="s">
        <v>13023</v>
      </c>
      <c r="M2171" s="15" t="s">
        <v>144</v>
      </c>
      <c r="N2171" s="15" t="s">
        <v>144</v>
      </c>
      <c r="O2171" s="15" t="s">
        <v>5174</v>
      </c>
      <c r="P2171" s="15" t="s">
        <v>5183</v>
      </c>
      <c r="Q2171" s="15" t="s">
        <v>22807</v>
      </c>
      <c r="R2171" s="15" t="s">
        <v>21644</v>
      </c>
      <c r="S2171" s="15">
        <v>26388158</v>
      </c>
      <c r="T2171" s="15">
        <v>26388158</v>
      </c>
      <c r="U2171" s="15" t="s">
        <v>15054</v>
      </c>
      <c r="V2171" s="15" t="s">
        <v>11172</v>
      </c>
      <c r="W2171" s="4"/>
      <c r="X2171" s="4" t="s">
        <v>41</v>
      </c>
      <c r="Y2171" s="4" t="s">
        <v>3167</v>
      </c>
      <c r="Z2171" s="4"/>
      <c r="AB2171" s="25" t="s">
        <v>21118</v>
      </c>
      <c r="AC2171" s="25"/>
      <c r="AD2171" s="25"/>
    </row>
    <row r="2172" spans="1:30" x14ac:dyDescent="0.35">
      <c r="A2172" s="15" t="s">
        <v>10970</v>
      </c>
      <c r="B2172" s="15" t="s">
        <v>8066</v>
      </c>
      <c r="D2172" s="15" t="s">
        <v>1598</v>
      </c>
      <c r="E2172" s="15" t="s">
        <v>5184</v>
      </c>
      <c r="F2172" s="15" t="s">
        <v>5170</v>
      </c>
      <c r="G2172" s="5" t="s">
        <v>144</v>
      </c>
      <c r="H2172" s="5" t="s">
        <v>4</v>
      </c>
      <c r="I2172" s="5" t="s">
        <v>143</v>
      </c>
      <c r="J2172" s="5" t="s">
        <v>2</v>
      </c>
      <c r="K2172" s="5" t="s">
        <v>7</v>
      </c>
      <c r="L2172" s="5" t="s">
        <v>13026</v>
      </c>
      <c r="M2172" s="15" t="s">
        <v>144</v>
      </c>
      <c r="N2172" s="15" t="s">
        <v>144</v>
      </c>
      <c r="O2172" s="15" t="s">
        <v>5170</v>
      </c>
      <c r="P2172" s="15" t="s">
        <v>5170</v>
      </c>
      <c r="Q2172" s="15" t="s">
        <v>22807</v>
      </c>
      <c r="R2172" s="15" t="s">
        <v>12161</v>
      </c>
      <c r="S2172" s="15">
        <v>22002704</v>
      </c>
      <c r="T2172" s="15">
        <v>22002704</v>
      </c>
      <c r="U2172" s="15" t="s">
        <v>16598</v>
      </c>
      <c r="V2172" s="15" t="s">
        <v>11201</v>
      </c>
      <c r="W2172" s="4"/>
      <c r="X2172" s="4" t="s">
        <v>41</v>
      </c>
      <c r="Y2172" s="4" t="s">
        <v>1543</v>
      </c>
      <c r="Z2172" s="4"/>
      <c r="AB2172" s="25"/>
      <c r="AC2172" s="25"/>
      <c r="AD2172" s="25"/>
    </row>
    <row r="2173" spans="1:30" x14ac:dyDescent="0.35">
      <c r="A2173" s="15" t="s">
        <v>3007</v>
      </c>
      <c r="B2173" s="15" t="s">
        <v>2696</v>
      </c>
      <c r="D2173" s="15" t="s">
        <v>1596</v>
      </c>
      <c r="E2173" s="15" t="s">
        <v>5185</v>
      </c>
      <c r="F2173" s="15" t="s">
        <v>5186</v>
      </c>
      <c r="G2173" s="5" t="s">
        <v>144</v>
      </c>
      <c r="H2173" s="5" t="s">
        <v>4</v>
      </c>
      <c r="I2173" s="5" t="s">
        <v>143</v>
      </c>
      <c r="J2173" s="5" t="s">
        <v>2</v>
      </c>
      <c r="K2173" s="5" t="s">
        <v>4</v>
      </c>
      <c r="L2173" s="5" t="s">
        <v>13023</v>
      </c>
      <c r="M2173" s="15" t="s">
        <v>144</v>
      </c>
      <c r="N2173" s="15" t="s">
        <v>144</v>
      </c>
      <c r="O2173" s="15" t="s">
        <v>5174</v>
      </c>
      <c r="P2173" s="15" t="s">
        <v>5186</v>
      </c>
      <c r="Q2173" s="15" t="s">
        <v>22807</v>
      </c>
      <c r="R2173" s="15" t="s">
        <v>23707</v>
      </c>
      <c r="S2173" s="15">
        <v>22006135</v>
      </c>
      <c r="T2173" s="15">
        <v>88256106</v>
      </c>
      <c r="U2173" s="15" t="s">
        <v>15055</v>
      </c>
      <c r="V2173" s="15" t="s">
        <v>5187</v>
      </c>
      <c r="W2173" s="4"/>
      <c r="X2173" s="4" t="s">
        <v>41</v>
      </c>
      <c r="Y2173" s="4" t="s">
        <v>5188</v>
      </c>
      <c r="Z2173" s="4"/>
      <c r="AB2173" s="25" t="s">
        <v>21118</v>
      </c>
      <c r="AC2173" s="25"/>
      <c r="AD2173" s="25"/>
    </row>
    <row r="2174" spans="1:30" x14ac:dyDescent="0.35">
      <c r="A2174" s="15" t="s">
        <v>10973</v>
      </c>
      <c r="B2174" s="15" t="s">
        <v>1824</v>
      </c>
      <c r="D2174" s="15" t="s">
        <v>7200</v>
      </c>
      <c r="E2174" s="15" t="s">
        <v>5189</v>
      </c>
      <c r="F2174" s="15" t="s">
        <v>14418</v>
      </c>
      <c r="G2174" s="5" t="s">
        <v>144</v>
      </c>
      <c r="H2174" s="5" t="s">
        <v>4</v>
      </c>
      <c r="I2174" s="5" t="s">
        <v>143</v>
      </c>
      <c r="J2174" s="5" t="s">
        <v>2</v>
      </c>
      <c r="K2174" s="5" t="s">
        <v>4</v>
      </c>
      <c r="L2174" s="5" t="s">
        <v>13023</v>
      </c>
      <c r="M2174" s="15" t="s">
        <v>144</v>
      </c>
      <c r="N2174" s="15" t="s">
        <v>144</v>
      </c>
      <c r="O2174" s="15" t="s">
        <v>5174</v>
      </c>
      <c r="P2174" s="15" t="s">
        <v>5174</v>
      </c>
      <c r="Q2174" s="15" t="s">
        <v>22807</v>
      </c>
      <c r="R2174" s="15" t="s">
        <v>23708</v>
      </c>
      <c r="S2174" s="15">
        <v>26461146</v>
      </c>
      <c r="T2174" s="15">
        <v>26461146</v>
      </c>
      <c r="U2174" s="15" t="s">
        <v>17924</v>
      </c>
      <c r="V2174" s="15" t="s">
        <v>15056</v>
      </c>
      <c r="W2174" s="4"/>
      <c r="X2174" s="4" t="s">
        <v>41</v>
      </c>
      <c r="Y2174" s="4" t="s">
        <v>2701</v>
      </c>
      <c r="Z2174" s="4"/>
      <c r="AB2174" s="25"/>
      <c r="AC2174" s="25"/>
      <c r="AD2174" s="25"/>
    </row>
    <row r="2175" spans="1:30" x14ac:dyDescent="0.35">
      <c r="A2175" s="15" t="s">
        <v>10975</v>
      </c>
      <c r="B2175" s="15" t="s">
        <v>1459</v>
      </c>
      <c r="D2175" s="15" t="s">
        <v>1129</v>
      </c>
      <c r="E2175" s="15" t="s">
        <v>5190</v>
      </c>
      <c r="F2175" s="15" t="s">
        <v>5191</v>
      </c>
      <c r="G2175" s="5" t="s">
        <v>144</v>
      </c>
      <c r="H2175" s="5" t="s">
        <v>4</v>
      </c>
      <c r="I2175" s="5" t="s">
        <v>143</v>
      </c>
      <c r="J2175" s="5" t="s">
        <v>2</v>
      </c>
      <c r="K2175" s="5" t="s">
        <v>4</v>
      </c>
      <c r="L2175" s="5" t="s">
        <v>13023</v>
      </c>
      <c r="M2175" s="15" t="s">
        <v>144</v>
      </c>
      <c r="N2175" s="15" t="s">
        <v>144</v>
      </c>
      <c r="O2175" s="15" t="s">
        <v>5174</v>
      </c>
      <c r="P2175" s="15" t="s">
        <v>5192</v>
      </c>
      <c r="Q2175" s="15" t="s">
        <v>22807</v>
      </c>
      <c r="R2175" s="15" t="s">
        <v>6917</v>
      </c>
      <c r="S2175" s="15">
        <v>22002704</v>
      </c>
      <c r="T2175" s="15"/>
      <c r="U2175" s="15" t="s">
        <v>15057</v>
      </c>
      <c r="V2175" s="15" t="s">
        <v>23709</v>
      </c>
      <c r="W2175" s="4"/>
      <c r="X2175" s="4" t="s">
        <v>41</v>
      </c>
      <c r="Y2175" s="4" t="s">
        <v>13354</v>
      </c>
      <c r="Z2175" s="4"/>
      <c r="AB2175" s="25"/>
      <c r="AC2175" s="25"/>
      <c r="AD2175" s="25"/>
    </row>
    <row r="2176" spans="1:30" x14ac:dyDescent="0.35">
      <c r="A2176" s="15" t="s">
        <v>5110</v>
      </c>
      <c r="B2176" s="15" t="s">
        <v>5109</v>
      </c>
      <c r="D2176" s="15" t="s">
        <v>1065</v>
      </c>
      <c r="E2176" s="15" t="s">
        <v>5193</v>
      </c>
      <c r="F2176" s="15" t="s">
        <v>5194</v>
      </c>
      <c r="G2176" s="5" t="s">
        <v>144</v>
      </c>
      <c r="H2176" s="5" t="s">
        <v>4</v>
      </c>
      <c r="I2176" s="5" t="s">
        <v>143</v>
      </c>
      <c r="J2176" s="5" t="s">
        <v>2</v>
      </c>
      <c r="K2176" s="5" t="s">
        <v>4</v>
      </c>
      <c r="L2176" s="5" t="s">
        <v>13023</v>
      </c>
      <c r="M2176" s="15" t="s">
        <v>144</v>
      </c>
      <c r="N2176" s="15" t="s">
        <v>144</v>
      </c>
      <c r="O2176" s="15" t="s">
        <v>5174</v>
      </c>
      <c r="P2176" s="15" t="s">
        <v>5194</v>
      </c>
      <c r="Q2176" s="15" t="s">
        <v>22807</v>
      </c>
      <c r="R2176" s="15" t="s">
        <v>20194</v>
      </c>
      <c r="S2176" s="15">
        <v>22006134</v>
      </c>
      <c r="T2176" s="15">
        <v>26381333</v>
      </c>
      <c r="U2176" s="15" t="s">
        <v>16599</v>
      </c>
      <c r="V2176" s="15" t="s">
        <v>5195</v>
      </c>
      <c r="W2176" s="4"/>
      <c r="X2176" s="4" t="s">
        <v>41</v>
      </c>
      <c r="Y2176" s="4" t="s">
        <v>5196</v>
      </c>
      <c r="Z2176" s="4"/>
      <c r="AB2176" s="25"/>
      <c r="AC2176" s="25"/>
      <c r="AD2176" s="25"/>
    </row>
    <row r="2177" spans="1:30" x14ac:dyDescent="0.35">
      <c r="A2177" s="15" t="s">
        <v>5043</v>
      </c>
      <c r="B2177" s="15" t="s">
        <v>695</v>
      </c>
      <c r="D2177" s="15" t="s">
        <v>7676</v>
      </c>
      <c r="E2177" s="15" t="s">
        <v>5197</v>
      </c>
      <c r="F2177" s="15" t="s">
        <v>4808</v>
      </c>
      <c r="G2177" s="5" t="s">
        <v>144</v>
      </c>
      <c r="H2177" s="5" t="s">
        <v>4</v>
      </c>
      <c r="I2177" s="5" t="s">
        <v>143</v>
      </c>
      <c r="J2177" s="5" t="s">
        <v>2</v>
      </c>
      <c r="K2177" s="5" t="s">
        <v>7</v>
      </c>
      <c r="L2177" s="5" t="s">
        <v>13026</v>
      </c>
      <c r="M2177" s="15" t="s">
        <v>144</v>
      </c>
      <c r="N2177" s="15" t="s">
        <v>144</v>
      </c>
      <c r="O2177" s="15" t="s">
        <v>5170</v>
      </c>
      <c r="P2177" s="15" t="s">
        <v>4808</v>
      </c>
      <c r="Q2177" s="15" t="s">
        <v>22807</v>
      </c>
      <c r="R2177" s="15" t="s">
        <v>7260</v>
      </c>
      <c r="S2177" s="15">
        <v>22007528</v>
      </c>
      <c r="T2177" s="15">
        <v>26610470</v>
      </c>
      <c r="U2177" s="15" t="s">
        <v>15058</v>
      </c>
      <c r="V2177" s="15" t="s">
        <v>11130</v>
      </c>
      <c r="W2177" s="4"/>
      <c r="X2177" s="4" t="s">
        <v>41</v>
      </c>
      <c r="Y2177" s="4" t="s">
        <v>4999</v>
      </c>
      <c r="Z2177" s="4"/>
      <c r="AB2177" s="25"/>
      <c r="AC2177" s="25"/>
      <c r="AD2177" s="25"/>
    </row>
    <row r="2178" spans="1:30" x14ac:dyDescent="0.35">
      <c r="A2178" s="15" t="s">
        <v>10977</v>
      </c>
      <c r="B2178" s="15" t="s">
        <v>8198</v>
      </c>
      <c r="D2178" s="15" t="s">
        <v>1163</v>
      </c>
      <c r="E2178" s="15" t="s">
        <v>5198</v>
      </c>
      <c r="F2178" s="15" t="s">
        <v>5199</v>
      </c>
      <c r="G2178" s="5" t="s">
        <v>144</v>
      </c>
      <c r="H2178" s="5" t="s">
        <v>4</v>
      </c>
      <c r="I2178" s="5" t="s">
        <v>143</v>
      </c>
      <c r="J2178" s="5" t="s">
        <v>2</v>
      </c>
      <c r="K2178" s="5" t="s">
        <v>4</v>
      </c>
      <c r="L2178" s="5" t="s">
        <v>13023</v>
      </c>
      <c r="M2178" s="15" t="s">
        <v>144</v>
      </c>
      <c r="N2178" s="15" t="s">
        <v>144</v>
      </c>
      <c r="O2178" s="15" t="s">
        <v>5174</v>
      </c>
      <c r="P2178" s="15" t="s">
        <v>5199</v>
      </c>
      <c r="Q2178" s="15" t="s">
        <v>22807</v>
      </c>
      <c r="R2178" s="15" t="s">
        <v>23710</v>
      </c>
      <c r="S2178" s="15">
        <v>88256106</v>
      </c>
      <c r="T2178" s="15"/>
      <c r="U2178" s="15" t="s">
        <v>15059</v>
      </c>
      <c r="V2178" s="15" t="s">
        <v>11136</v>
      </c>
      <c r="W2178" s="4"/>
      <c r="X2178" s="4" t="s">
        <v>41</v>
      </c>
      <c r="Y2178" s="4" t="s">
        <v>5200</v>
      </c>
      <c r="Z2178" s="4"/>
      <c r="AB2178" s="25"/>
      <c r="AC2178" s="25"/>
      <c r="AD2178" s="25"/>
    </row>
    <row r="2179" spans="1:30" x14ac:dyDescent="0.35">
      <c r="A2179" s="15" t="s">
        <v>10980</v>
      </c>
      <c r="B2179" s="15" t="s">
        <v>10981</v>
      </c>
      <c r="D2179" s="15" t="s">
        <v>1150</v>
      </c>
      <c r="E2179" s="15" t="s">
        <v>11138</v>
      </c>
      <c r="F2179" s="15" t="s">
        <v>9209</v>
      </c>
      <c r="G2179" s="5" t="s">
        <v>144</v>
      </c>
      <c r="H2179" s="5" t="s">
        <v>4</v>
      </c>
      <c r="I2179" s="5" t="s">
        <v>143</v>
      </c>
      <c r="J2179" s="5" t="s">
        <v>2</v>
      </c>
      <c r="K2179" s="5" t="s">
        <v>4</v>
      </c>
      <c r="L2179" s="5" t="s">
        <v>13023</v>
      </c>
      <c r="M2179" s="15" t="s">
        <v>144</v>
      </c>
      <c r="N2179" s="15" t="s">
        <v>144</v>
      </c>
      <c r="O2179" s="15" t="s">
        <v>5174</v>
      </c>
      <c r="P2179" s="15" t="s">
        <v>9209</v>
      </c>
      <c r="Q2179" s="15" t="s">
        <v>22807</v>
      </c>
      <c r="R2179" s="15" t="s">
        <v>23711</v>
      </c>
      <c r="S2179" s="15">
        <v>25610845</v>
      </c>
      <c r="T2179" s="15"/>
      <c r="U2179" s="15" t="s">
        <v>16600</v>
      </c>
      <c r="V2179" s="15" t="s">
        <v>16601</v>
      </c>
      <c r="W2179" s="4"/>
      <c r="X2179" s="4" t="s">
        <v>41</v>
      </c>
      <c r="Y2179" s="4" t="s">
        <v>9858</v>
      </c>
      <c r="Z2179" s="4"/>
      <c r="AB2179" s="25"/>
      <c r="AC2179" s="25"/>
      <c r="AD2179" s="25"/>
    </row>
    <row r="2180" spans="1:30" x14ac:dyDescent="0.35">
      <c r="A2180" s="15" t="s">
        <v>5073</v>
      </c>
      <c r="B2180" s="21" t="s">
        <v>3123</v>
      </c>
      <c r="D2180" s="15" t="s">
        <v>112</v>
      </c>
      <c r="E2180" s="15" t="s">
        <v>5201</v>
      </c>
      <c r="F2180" s="15" t="s">
        <v>5202</v>
      </c>
      <c r="G2180" s="5" t="s">
        <v>144</v>
      </c>
      <c r="H2180" s="5" t="s">
        <v>4</v>
      </c>
      <c r="I2180" s="5" t="s">
        <v>143</v>
      </c>
      <c r="J2180" s="5" t="s">
        <v>2</v>
      </c>
      <c r="K2180" s="5" t="s">
        <v>18</v>
      </c>
      <c r="L2180" s="5" t="s">
        <v>13031</v>
      </c>
      <c r="M2180" s="15" t="s">
        <v>144</v>
      </c>
      <c r="N2180" s="15" t="s">
        <v>144</v>
      </c>
      <c r="O2180" s="15" t="s">
        <v>22211</v>
      </c>
      <c r="P2180" s="15" t="s">
        <v>257</v>
      </c>
      <c r="Q2180" s="15" t="s">
        <v>22807</v>
      </c>
      <c r="R2180" s="15" t="s">
        <v>23712</v>
      </c>
      <c r="S2180" s="15">
        <v>26610470</v>
      </c>
      <c r="T2180" s="15">
        <v>26610470</v>
      </c>
      <c r="U2180" s="15" t="s">
        <v>15061</v>
      </c>
      <c r="V2180" s="15" t="s">
        <v>222</v>
      </c>
      <c r="W2180" s="4"/>
      <c r="X2180" s="4" t="s">
        <v>41</v>
      </c>
      <c r="Y2180" s="4" t="s">
        <v>5203</v>
      </c>
      <c r="Z2180" s="4"/>
      <c r="AB2180" s="25"/>
      <c r="AC2180" s="25"/>
      <c r="AD2180" s="25"/>
    </row>
    <row r="2181" spans="1:30" x14ac:dyDescent="0.35">
      <c r="A2181" s="15" t="s">
        <v>8863</v>
      </c>
      <c r="B2181" s="15" t="s">
        <v>8785</v>
      </c>
      <c r="D2181" s="15" t="s">
        <v>5204</v>
      </c>
      <c r="E2181" s="15" t="s">
        <v>5205</v>
      </c>
      <c r="F2181" s="15" t="s">
        <v>5206</v>
      </c>
      <c r="G2181" s="5" t="s">
        <v>15694</v>
      </c>
      <c r="H2181" s="5" t="s">
        <v>4</v>
      </c>
      <c r="I2181" s="5" t="s">
        <v>143</v>
      </c>
      <c r="J2181" s="5" t="s">
        <v>2</v>
      </c>
      <c r="K2181" s="5" t="s">
        <v>5</v>
      </c>
      <c r="L2181" s="5" t="s">
        <v>13024</v>
      </c>
      <c r="M2181" s="15" t="s">
        <v>144</v>
      </c>
      <c r="N2181" s="15" t="s">
        <v>144</v>
      </c>
      <c r="O2181" s="15" t="s">
        <v>4731</v>
      </c>
      <c r="P2181" s="15" t="s">
        <v>5206</v>
      </c>
      <c r="Q2181" s="15" t="s">
        <v>22807</v>
      </c>
      <c r="R2181" s="15" t="s">
        <v>22212</v>
      </c>
      <c r="S2181" s="15">
        <v>22002310</v>
      </c>
      <c r="T2181" s="15">
        <v>87907793</v>
      </c>
      <c r="U2181" s="15" t="s">
        <v>16602</v>
      </c>
      <c r="V2181" s="15" t="s">
        <v>293</v>
      </c>
      <c r="W2181" s="4"/>
      <c r="X2181" s="4" t="s">
        <v>41</v>
      </c>
      <c r="Y2181" s="4" t="s">
        <v>5008</v>
      </c>
      <c r="Z2181" s="4"/>
      <c r="AB2181" s="25"/>
      <c r="AC2181" s="25"/>
      <c r="AD2181" s="25"/>
    </row>
    <row r="2182" spans="1:30" x14ac:dyDescent="0.35">
      <c r="A2182" s="15" t="s">
        <v>10984</v>
      </c>
      <c r="B2182" s="15" t="s">
        <v>5008</v>
      </c>
      <c r="D2182" s="15" t="s">
        <v>3480</v>
      </c>
      <c r="E2182" s="15" t="s">
        <v>5207</v>
      </c>
      <c r="F2182" s="15" t="s">
        <v>5208</v>
      </c>
      <c r="G2182" s="5" t="s">
        <v>15694</v>
      </c>
      <c r="H2182" s="5" t="s">
        <v>4</v>
      </c>
      <c r="I2182" s="5" t="s">
        <v>143</v>
      </c>
      <c r="J2182" s="5" t="s">
        <v>2</v>
      </c>
      <c r="K2182" s="5" t="s">
        <v>5</v>
      </c>
      <c r="L2182" s="5" t="s">
        <v>13024</v>
      </c>
      <c r="M2182" s="15" t="s">
        <v>144</v>
      </c>
      <c r="N2182" s="15" t="s">
        <v>144</v>
      </c>
      <c r="O2182" s="15" t="s">
        <v>4731</v>
      </c>
      <c r="P2182" s="15" t="s">
        <v>5208</v>
      </c>
      <c r="Q2182" s="15" t="s">
        <v>22807</v>
      </c>
      <c r="R2182" s="15" t="s">
        <v>20195</v>
      </c>
      <c r="S2182" s="15">
        <v>25610041</v>
      </c>
      <c r="T2182" s="15"/>
      <c r="U2182" s="15" t="s">
        <v>16603</v>
      </c>
      <c r="V2182" s="15" t="s">
        <v>23713</v>
      </c>
      <c r="W2182" s="4"/>
      <c r="X2182" s="4" t="s">
        <v>41</v>
      </c>
      <c r="Y2182" s="4" t="s">
        <v>13357</v>
      </c>
      <c r="Z2182" s="4"/>
      <c r="AB2182" s="25" t="s">
        <v>21118</v>
      </c>
      <c r="AC2182" s="25"/>
      <c r="AD2182" s="25"/>
    </row>
    <row r="2183" spans="1:30" x14ac:dyDescent="0.35">
      <c r="A2183" s="15" t="s">
        <v>4983</v>
      </c>
      <c r="B2183" s="15" t="s">
        <v>7520</v>
      </c>
      <c r="D2183" s="15" t="s">
        <v>4332</v>
      </c>
      <c r="E2183" s="15" t="s">
        <v>11174</v>
      </c>
      <c r="F2183" s="15" t="s">
        <v>11175</v>
      </c>
      <c r="G2183" s="5" t="s">
        <v>15694</v>
      </c>
      <c r="H2183" s="5" t="s">
        <v>5</v>
      </c>
      <c r="I2183" s="5" t="s">
        <v>143</v>
      </c>
      <c r="J2183" s="5" t="s">
        <v>2</v>
      </c>
      <c r="K2183" s="5" t="s">
        <v>5</v>
      </c>
      <c r="L2183" s="5" t="s">
        <v>13024</v>
      </c>
      <c r="M2183" s="15" t="s">
        <v>144</v>
      </c>
      <c r="N2183" s="15" t="s">
        <v>144</v>
      </c>
      <c r="O2183" s="15" t="s">
        <v>4731</v>
      </c>
      <c r="P2183" s="15" t="s">
        <v>11175</v>
      </c>
      <c r="Q2183" s="15" t="s">
        <v>22807</v>
      </c>
      <c r="R2183" s="15" t="s">
        <v>21478</v>
      </c>
      <c r="S2183" s="15">
        <v>26502093</v>
      </c>
      <c r="T2183" s="15"/>
      <c r="U2183" s="15" t="s">
        <v>19526</v>
      </c>
      <c r="V2183" s="15" t="s">
        <v>23714</v>
      </c>
      <c r="W2183" s="4"/>
      <c r="X2183" s="4" t="s">
        <v>41</v>
      </c>
      <c r="Y2183" s="4" t="s">
        <v>7372</v>
      </c>
      <c r="Z2183" s="4"/>
      <c r="AB2183" s="25"/>
      <c r="AC2183" s="25"/>
      <c r="AD2183" s="25"/>
    </row>
    <row r="2184" spans="1:30" x14ac:dyDescent="0.35">
      <c r="A2184" s="15" t="s">
        <v>10987</v>
      </c>
      <c r="B2184" s="15" t="s">
        <v>10988</v>
      </c>
      <c r="D2184" s="15" t="s">
        <v>7677</v>
      </c>
      <c r="E2184" s="15" t="s">
        <v>5209</v>
      </c>
      <c r="F2184" s="15" t="s">
        <v>17322</v>
      </c>
      <c r="G2184" s="5" t="s">
        <v>15694</v>
      </c>
      <c r="H2184" s="5" t="s">
        <v>5</v>
      </c>
      <c r="I2184" s="5" t="s">
        <v>143</v>
      </c>
      <c r="J2184" s="5" t="s">
        <v>2</v>
      </c>
      <c r="K2184" s="5" t="s">
        <v>5</v>
      </c>
      <c r="L2184" s="5" t="s">
        <v>13024</v>
      </c>
      <c r="M2184" s="15" t="s">
        <v>144</v>
      </c>
      <c r="N2184" s="15" t="s">
        <v>144</v>
      </c>
      <c r="O2184" s="15" t="s">
        <v>4731</v>
      </c>
      <c r="P2184" s="15" t="s">
        <v>5210</v>
      </c>
      <c r="Q2184" s="15" t="s">
        <v>22807</v>
      </c>
      <c r="R2184" s="15" t="s">
        <v>21483</v>
      </c>
      <c r="S2184" s="15">
        <v>26508207</v>
      </c>
      <c r="T2184" s="15"/>
      <c r="U2184" s="15" t="s">
        <v>16604</v>
      </c>
      <c r="V2184" s="15" t="s">
        <v>17925</v>
      </c>
      <c r="W2184" s="4"/>
      <c r="X2184" s="4" t="s">
        <v>41</v>
      </c>
      <c r="Y2184" s="4" t="s">
        <v>5012</v>
      </c>
      <c r="Z2184" s="4"/>
      <c r="AB2184" s="25"/>
      <c r="AC2184" s="25"/>
      <c r="AD2184" s="25"/>
    </row>
    <row r="2185" spans="1:30" x14ac:dyDescent="0.35">
      <c r="A2185" s="15" t="s">
        <v>5052</v>
      </c>
      <c r="B2185" s="15" t="s">
        <v>2419</v>
      </c>
      <c r="D2185" s="15" t="s">
        <v>2513</v>
      </c>
      <c r="E2185" s="15" t="s">
        <v>5211</v>
      </c>
      <c r="F2185" s="15" t="s">
        <v>5212</v>
      </c>
      <c r="G2185" s="5" t="s">
        <v>15694</v>
      </c>
      <c r="H2185" s="5" t="s">
        <v>4</v>
      </c>
      <c r="I2185" s="5" t="s">
        <v>143</v>
      </c>
      <c r="J2185" s="5" t="s">
        <v>2</v>
      </c>
      <c r="K2185" s="5" t="s">
        <v>5</v>
      </c>
      <c r="L2185" s="5" t="s">
        <v>13024</v>
      </c>
      <c r="M2185" s="15" t="s">
        <v>144</v>
      </c>
      <c r="N2185" s="15" t="s">
        <v>144</v>
      </c>
      <c r="O2185" s="15" t="s">
        <v>4731</v>
      </c>
      <c r="P2185" s="15" t="s">
        <v>5212</v>
      </c>
      <c r="Q2185" s="15" t="s">
        <v>22807</v>
      </c>
      <c r="R2185" s="15" t="s">
        <v>19482</v>
      </c>
      <c r="S2185" s="15">
        <v>26501283</v>
      </c>
      <c r="T2185" s="15">
        <v>22002228</v>
      </c>
      <c r="U2185" s="15" t="s">
        <v>16605</v>
      </c>
      <c r="V2185" s="15" t="s">
        <v>1064</v>
      </c>
      <c r="W2185" s="4"/>
      <c r="X2185" s="4" t="s">
        <v>41</v>
      </c>
      <c r="Y2185" s="4" t="s">
        <v>5014</v>
      </c>
      <c r="Z2185" s="4"/>
      <c r="AB2185" s="25"/>
      <c r="AC2185" s="25"/>
      <c r="AD2185" s="25"/>
    </row>
    <row r="2186" spans="1:30" x14ac:dyDescent="0.35">
      <c r="A2186" s="15" t="s">
        <v>10992</v>
      </c>
      <c r="B2186" s="15" t="s">
        <v>8417</v>
      </c>
      <c r="D2186" s="15" t="s">
        <v>2531</v>
      </c>
      <c r="E2186" s="15" t="s">
        <v>5213</v>
      </c>
      <c r="F2186" s="15" t="s">
        <v>707</v>
      </c>
      <c r="G2186" s="5" t="s">
        <v>15694</v>
      </c>
      <c r="H2186" s="5" t="s">
        <v>5</v>
      </c>
      <c r="I2186" s="5" t="s">
        <v>143</v>
      </c>
      <c r="J2186" s="5" t="s">
        <v>2</v>
      </c>
      <c r="K2186" s="5" t="s">
        <v>5</v>
      </c>
      <c r="L2186" s="5" t="s">
        <v>13024</v>
      </c>
      <c r="M2186" s="15" t="s">
        <v>144</v>
      </c>
      <c r="N2186" s="15" t="s">
        <v>144</v>
      </c>
      <c r="O2186" s="15" t="s">
        <v>4731</v>
      </c>
      <c r="P2186" s="15" t="s">
        <v>707</v>
      </c>
      <c r="Q2186" s="15" t="s">
        <v>22807</v>
      </c>
      <c r="R2186" s="15" t="s">
        <v>20196</v>
      </c>
      <c r="S2186" s="15">
        <v>22006579</v>
      </c>
      <c r="T2186" s="15"/>
      <c r="U2186" s="15" t="s">
        <v>17926</v>
      </c>
      <c r="V2186" s="15" t="s">
        <v>17927</v>
      </c>
      <c r="W2186" s="4"/>
      <c r="X2186" s="4" t="s">
        <v>41</v>
      </c>
      <c r="Y2186" s="4" t="s">
        <v>1602</v>
      </c>
      <c r="Z2186" s="4"/>
      <c r="AB2186" s="25" t="s">
        <v>21118</v>
      </c>
      <c r="AC2186" s="25"/>
      <c r="AD2186" s="25"/>
    </row>
    <row r="2187" spans="1:30" x14ac:dyDescent="0.35">
      <c r="A2187" s="15" t="s">
        <v>7237</v>
      </c>
      <c r="B2187" s="15" t="s">
        <v>7793</v>
      </c>
      <c r="D2187" s="15" t="s">
        <v>1875</v>
      </c>
      <c r="E2187" s="15" t="s">
        <v>5214</v>
      </c>
      <c r="F2187" s="15" t="s">
        <v>5215</v>
      </c>
      <c r="G2187" s="5" t="s">
        <v>15694</v>
      </c>
      <c r="H2187" s="5" t="s">
        <v>5</v>
      </c>
      <c r="I2187" s="5" t="s">
        <v>143</v>
      </c>
      <c r="J2187" s="5" t="s">
        <v>2</v>
      </c>
      <c r="K2187" s="5" t="s">
        <v>5</v>
      </c>
      <c r="L2187" s="5" t="s">
        <v>13024</v>
      </c>
      <c r="M2187" s="15" t="s">
        <v>144</v>
      </c>
      <c r="N2187" s="15" t="s">
        <v>144</v>
      </c>
      <c r="O2187" s="15" t="s">
        <v>4731</v>
      </c>
      <c r="P2187" s="15" t="s">
        <v>5215</v>
      </c>
      <c r="Q2187" s="15" t="s">
        <v>22807</v>
      </c>
      <c r="R2187" s="15" t="s">
        <v>20204</v>
      </c>
      <c r="S2187" s="15">
        <v>26500635</v>
      </c>
      <c r="T2187" s="15"/>
      <c r="U2187" s="15" t="s">
        <v>16606</v>
      </c>
      <c r="V2187" s="15" t="s">
        <v>23715</v>
      </c>
      <c r="W2187" s="4"/>
      <c r="X2187" s="4" t="s">
        <v>41</v>
      </c>
      <c r="Y2187" s="4" t="s">
        <v>1881</v>
      </c>
      <c r="Z2187" s="4"/>
      <c r="AB2187" s="25"/>
      <c r="AC2187" s="25"/>
      <c r="AD2187" s="25"/>
    </row>
    <row r="2188" spans="1:30" x14ac:dyDescent="0.35">
      <c r="A2188" s="15" t="s">
        <v>4988</v>
      </c>
      <c r="B2188" s="15" t="s">
        <v>3368</v>
      </c>
      <c r="D2188" s="15" t="s">
        <v>1861</v>
      </c>
      <c r="E2188" s="15" t="s">
        <v>5216</v>
      </c>
      <c r="F2188" s="15" t="s">
        <v>4731</v>
      </c>
      <c r="G2188" s="5" t="s">
        <v>15694</v>
      </c>
      <c r="H2188" s="5" t="s">
        <v>4</v>
      </c>
      <c r="I2188" s="5" t="s">
        <v>143</v>
      </c>
      <c r="J2188" s="5" t="s">
        <v>2</v>
      </c>
      <c r="K2188" s="5" t="s">
        <v>5</v>
      </c>
      <c r="L2188" s="5" t="s">
        <v>13024</v>
      </c>
      <c r="M2188" s="15" t="s">
        <v>144</v>
      </c>
      <c r="N2188" s="15" t="s">
        <v>144</v>
      </c>
      <c r="O2188" s="15" t="s">
        <v>4731</v>
      </c>
      <c r="P2188" s="15" t="s">
        <v>4731</v>
      </c>
      <c r="Q2188" s="15" t="s">
        <v>22807</v>
      </c>
      <c r="R2188" s="15" t="s">
        <v>17870</v>
      </c>
      <c r="S2188" s="15">
        <v>26500332</v>
      </c>
      <c r="T2188" s="15"/>
      <c r="U2188" s="15" t="s">
        <v>15062</v>
      </c>
      <c r="V2188" s="15" t="s">
        <v>23716</v>
      </c>
      <c r="W2188" s="4"/>
      <c r="X2188" s="4" t="s">
        <v>41</v>
      </c>
      <c r="Y2188" s="4" t="s">
        <v>3169</v>
      </c>
      <c r="Z2188" s="4"/>
      <c r="AB2188" s="25"/>
      <c r="AC2188" s="25"/>
      <c r="AD2188" s="25"/>
    </row>
    <row r="2189" spans="1:30" x14ac:dyDescent="0.35">
      <c r="A2189" s="15" t="s">
        <v>6728</v>
      </c>
      <c r="B2189" s="15" t="s">
        <v>7615</v>
      </c>
      <c r="D2189" s="15" t="s">
        <v>826</v>
      </c>
      <c r="E2189" s="15" t="s">
        <v>5217</v>
      </c>
      <c r="F2189" s="15" t="s">
        <v>688</v>
      </c>
      <c r="G2189" s="5" t="s">
        <v>15694</v>
      </c>
      <c r="H2189" s="5" t="s">
        <v>5</v>
      </c>
      <c r="I2189" s="5" t="s">
        <v>143</v>
      </c>
      <c r="J2189" s="5" t="s">
        <v>2</v>
      </c>
      <c r="K2189" s="5" t="s">
        <v>5</v>
      </c>
      <c r="L2189" s="5" t="s">
        <v>13024</v>
      </c>
      <c r="M2189" s="15" t="s">
        <v>144</v>
      </c>
      <c r="N2189" s="15" t="s">
        <v>144</v>
      </c>
      <c r="O2189" s="15" t="s">
        <v>4731</v>
      </c>
      <c r="P2189" s="15" t="s">
        <v>688</v>
      </c>
      <c r="Q2189" s="15" t="s">
        <v>22807</v>
      </c>
      <c r="R2189" s="15" t="s">
        <v>22213</v>
      </c>
      <c r="S2189" s="15">
        <v>26500705</v>
      </c>
      <c r="T2189" s="15">
        <v>26500705</v>
      </c>
      <c r="U2189" s="15" t="s">
        <v>18874</v>
      </c>
      <c r="V2189" s="15" t="s">
        <v>15063</v>
      </c>
      <c r="W2189" s="4"/>
      <c r="X2189" s="4" t="s">
        <v>41</v>
      </c>
      <c r="Y2189" s="4" t="s">
        <v>5218</v>
      </c>
      <c r="Z2189" s="4"/>
      <c r="AB2189" s="25"/>
      <c r="AC2189" s="25"/>
      <c r="AD2189" s="25"/>
    </row>
    <row r="2190" spans="1:30" x14ac:dyDescent="0.35">
      <c r="A2190" s="15" t="s">
        <v>10997</v>
      </c>
      <c r="B2190" s="15" t="s">
        <v>8285</v>
      </c>
      <c r="D2190" s="15" t="s">
        <v>7679</v>
      </c>
      <c r="E2190" s="15" t="s">
        <v>5219</v>
      </c>
      <c r="F2190" s="15" t="s">
        <v>5220</v>
      </c>
      <c r="G2190" s="5" t="s">
        <v>15694</v>
      </c>
      <c r="H2190" s="5" t="s">
        <v>5</v>
      </c>
      <c r="I2190" s="5" t="s">
        <v>143</v>
      </c>
      <c r="J2190" s="5" t="s">
        <v>2</v>
      </c>
      <c r="K2190" s="5" t="s">
        <v>5</v>
      </c>
      <c r="L2190" s="5" t="s">
        <v>13024</v>
      </c>
      <c r="M2190" s="15" t="s">
        <v>144</v>
      </c>
      <c r="N2190" s="15" t="s">
        <v>144</v>
      </c>
      <c r="O2190" s="15" t="s">
        <v>4731</v>
      </c>
      <c r="P2190" s="15" t="s">
        <v>5221</v>
      </c>
      <c r="Q2190" s="15" t="s">
        <v>22807</v>
      </c>
      <c r="R2190" s="15" t="s">
        <v>21479</v>
      </c>
      <c r="S2190" s="15">
        <v>64882529</v>
      </c>
      <c r="T2190" s="15">
        <v>26508133</v>
      </c>
      <c r="U2190" s="15" t="s">
        <v>16607</v>
      </c>
      <c r="V2190" s="15" t="s">
        <v>15064</v>
      </c>
      <c r="W2190" s="4"/>
      <c r="X2190" s="4" t="s">
        <v>41</v>
      </c>
      <c r="Y2190" s="4" t="s">
        <v>4984</v>
      </c>
      <c r="Z2190" s="4"/>
      <c r="AB2190" s="25"/>
      <c r="AC2190" s="25"/>
      <c r="AD2190" s="25"/>
    </row>
    <row r="2191" spans="1:30" x14ac:dyDescent="0.35">
      <c r="A2191" s="15" t="s">
        <v>11000</v>
      </c>
      <c r="B2191" s="15" t="s">
        <v>8342</v>
      </c>
      <c r="D2191" s="15" t="s">
        <v>1731</v>
      </c>
      <c r="E2191" s="15" t="s">
        <v>5222</v>
      </c>
      <c r="F2191" s="15" t="s">
        <v>2660</v>
      </c>
      <c r="G2191" s="5" t="s">
        <v>15694</v>
      </c>
      <c r="H2191" s="5" t="s">
        <v>5</v>
      </c>
      <c r="I2191" s="5" t="s">
        <v>143</v>
      </c>
      <c r="J2191" s="5" t="s">
        <v>2</v>
      </c>
      <c r="K2191" s="5" t="s">
        <v>5</v>
      </c>
      <c r="L2191" s="5" t="s">
        <v>13024</v>
      </c>
      <c r="M2191" s="15" t="s">
        <v>144</v>
      </c>
      <c r="N2191" s="15" t="s">
        <v>144</v>
      </c>
      <c r="O2191" s="15" t="s">
        <v>4731</v>
      </c>
      <c r="P2191" s="15" t="s">
        <v>5223</v>
      </c>
      <c r="Q2191" s="15" t="s">
        <v>22807</v>
      </c>
      <c r="R2191" s="15" t="s">
        <v>23717</v>
      </c>
      <c r="S2191" s="15">
        <v>26500295</v>
      </c>
      <c r="T2191" s="15">
        <v>26500295</v>
      </c>
      <c r="U2191" s="15" t="s">
        <v>16608</v>
      </c>
      <c r="V2191" s="15" t="s">
        <v>23718</v>
      </c>
      <c r="W2191" s="4"/>
      <c r="X2191" s="4" t="s">
        <v>41</v>
      </c>
      <c r="Y2191" s="4" t="s">
        <v>1629</v>
      </c>
      <c r="Z2191" s="4" t="s">
        <v>41</v>
      </c>
      <c r="AA2191" s="4" t="s">
        <v>1036</v>
      </c>
      <c r="AB2191" s="25"/>
      <c r="AC2191" s="25"/>
      <c r="AD2191" s="25"/>
    </row>
    <row r="2192" spans="1:30" x14ac:dyDescent="0.35">
      <c r="A2192" s="15" t="s">
        <v>11002</v>
      </c>
      <c r="B2192" s="15" t="s">
        <v>11003</v>
      </c>
      <c r="D2192" s="15" t="s">
        <v>7848</v>
      </c>
      <c r="E2192" s="15" t="s">
        <v>5224</v>
      </c>
      <c r="F2192" s="15" t="s">
        <v>194</v>
      </c>
      <c r="G2192" s="5" t="s">
        <v>15694</v>
      </c>
      <c r="H2192" s="5" t="s">
        <v>4</v>
      </c>
      <c r="I2192" s="5" t="s">
        <v>143</v>
      </c>
      <c r="J2192" s="5" t="s">
        <v>2</v>
      </c>
      <c r="K2192" s="5" t="s">
        <v>5</v>
      </c>
      <c r="L2192" s="5" t="s">
        <v>13024</v>
      </c>
      <c r="M2192" s="15" t="s">
        <v>144</v>
      </c>
      <c r="N2192" s="15" t="s">
        <v>144</v>
      </c>
      <c r="O2192" s="15" t="s">
        <v>4731</v>
      </c>
      <c r="P2192" s="15" t="s">
        <v>11076</v>
      </c>
      <c r="Q2192" s="15" t="s">
        <v>22807</v>
      </c>
      <c r="R2192" s="15" t="s">
        <v>15060</v>
      </c>
      <c r="S2192" s="15">
        <v>25610042</v>
      </c>
      <c r="T2192" s="15">
        <v>83027585</v>
      </c>
      <c r="U2192" s="15" t="s">
        <v>16609</v>
      </c>
      <c r="V2192" s="15" t="s">
        <v>3041</v>
      </c>
      <c r="W2192" s="4"/>
      <c r="X2192" s="4" t="s">
        <v>41</v>
      </c>
      <c r="Y2192" s="4" t="s">
        <v>13441</v>
      </c>
      <c r="Z2192" s="4"/>
      <c r="AB2192" s="25"/>
      <c r="AC2192" s="25"/>
      <c r="AD2192" s="25"/>
    </row>
    <row r="2193" spans="1:30" x14ac:dyDescent="0.35">
      <c r="A2193" s="15" t="s">
        <v>11005</v>
      </c>
      <c r="B2193" s="15" t="s">
        <v>8525</v>
      </c>
      <c r="D2193" s="15" t="s">
        <v>4035</v>
      </c>
      <c r="E2193" s="15" t="s">
        <v>11123</v>
      </c>
      <c r="F2193" s="15" t="s">
        <v>217</v>
      </c>
      <c r="G2193" s="5" t="s">
        <v>15694</v>
      </c>
      <c r="H2193" s="5" t="s">
        <v>4</v>
      </c>
      <c r="I2193" s="5" t="s">
        <v>143</v>
      </c>
      <c r="J2193" s="5" t="s">
        <v>2</v>
      </c>
      <c r="K2193" s="5" t="s">
        <v>5</v>
      </c>
      <c r="L2193" s="5" t="s">
        <v>13024</v>
      </c>
      <c r="M2193" s="15" t="s">
        <v>144</v>
      </c>
      <c r="N2193" s="15" t="s">
        <v>144</v>
      </c>
      <c r="O2193" s="15" t="s">
        <v>4731</v>
      </c>
      <c r="P2193" s="15" t="s">
        <v>217</v>
      </c>
      <c r="Q2193" s="15" t="s">
        <v>22807</v>
      </c>
      <c r="R2193" s="15" t="s">
        <v>20197</v>
      </c>
      <c r="S2193" s="15">
        <v>26418905</v>
      </c>
      <c r="T2193" s="15"/>
      <c r="U2193" s="15" t="s">
        <v>16610</v>
      </c>
      <c r="V2193" s="15" t="s">
        <v>11124</v>
      </c>
      <c r="W2193" s="4"/>
      <c r="X2193" s="4" t="s">
        <v>41</v>
      </c>
      <c r="Y2193" s="4" t="s">
        <v>7505</v>
      </c>
      <c r="Z2193" s="4"/>
      <c r="AB2193" s="25"/>
      <c r="AC2193" s="25"/>
      <c r="AD2193" s="25"/>
    </row>
    <row r="2194" spans="1:30" x14ac:dyDescent="0.35">
      <c r="A2194" s="15" t="s">
        <v>11006</v>
      </c>
      <c r="B2194" s="15" t="s">
        <v>4918</v>
      </c>
      <c r="D2194" s="15" t="s">
        <v>7962</v>
      </c>
      <c r="E2194" s="15" t="s">
        <v>7328</v>
      </c>
      <c r="F2194" s="15" t="s">
        <v>59</v>
      </c>
      <c r="G2194" s="5" t="s">
        <v>15694</v>
      </c>
      <c r="H2194" s="5" t="s">
        <v>5</v>
      </c>
      <c r="I2194" s="5" t="s">
        <v>143</v>
      </c>
      <c r="J2194" s="5" t="s">
        <v>2</v>
      </c>
      <c r="K2194" s="5" t="s">
        <v>5</v>
      </c>
      <c r="L2194" s="5" t="s">
        <v>13024</v>
      </c>
      <c r="M2194" s="15" t="s">
        <v>144</v>
      </c>
      <c r="N2194" s="15" t="s">
        <v>144</v>
      </c>
      <c r="O2194" s="15" t="s">
        <v>4731</v>
      </c>
      <c r="P2194" s="15" t="s">
        <v>59</v>
      </c>
      <c r="Q2194" s="15" t="s">
        <v>22807</v>
      </c>
      <c r="R2194" s="15" t="s">
        <v>20200</v>
      </c>
      <c r="S2194" s="15">
        <v>26501040</v>
      </c>
      <c r="T2194" s="15">
        <v>26501040</v>
      </c>
      <c r="U2194" s="15" t="s">
        <v>16611</v>
      </c>
      <c r="V2194" s="15" t="s">
        <v>23719</v>
      </c>
      <c r="W2194" s="4"/>
      <c r="X2194" s="4" t="s">
        <v>41</v>
      </c>
      <c r="Y2194" s="4" t="s">
        <v>7329</v>
      </c>
      <c r="Z2194" s="4"/>
      <c r="AB2194" s="25"/>
      <c r="AC2194" s="25"/>
      <c r="AD2194" s="25"/>
    </row>
    <row r="2195" spans="1:30" x14ac:dyDescent="0.35">
      <c r="A2195" s="15" t="s">
        <v>5082</v>
      </c>
      <c r="B2195" s="15" t="s">
        <v>1923</v>
      </c>
      <c r="D2195" s="15" t="s">
        <v>3034</v>
      </c>
      <c r="E2195" s="15" t="s">
        <v>11127</v>
      </c>
      <c r="F2195" s="15" t="s">
        <v>17323</v>
      </c>
      <c r="G2195" s="5" t="s">
        <v>15694</v>
      </c>
      <c r="H2195" s="5" t="s">
        <v>5</v>
      </c>
      <c r="I2195" s="5" t="s">
        <v>143</v>
      </c>
      <c r="J2195" s="5" t="s">
        <v>2</v>
      </c>
      <c r="K2195" s="5" t="s">
        <v>5</v>
      </c>
      <c r="L2195" s="5" t="s">
        <v>13024</v>
      </c>
      <c r="M2195" s="15" t="s">
        <v>144</v>
      </c>
      <c r="N2195" s="15" t="s">
        <v>144</v>
      </c>
      <c r="O2195" s="15" t="s">
        <v>4731</v>
      </c>
      <c r="P2195" s="15" t="s">
        <v>11128</v>
      </c>
      <c r="Q2195" s="15" t="s">
        <v>22807</v>
      </c>
      <c r="R2195" s="15" t="s">
        <v>20198</v>
      </c>
      <c r="S2195" s="15">
        <v>26500014</v>
      </c>
      <c r="T2195" s="15">
        <v>26500014</v>
      </c>
      <c r="U2195" s="15" t="s">
        <v>16612</v>
      </c>
      <c r="V2195" s="15" t="s">
        <v>11129</v>
      </c>
      <c r="W2195" s="4"/>
      <c r="X2195" s="4"/>
      <c r="Y2195" s="4"/>
      <c r="Z2195" s="4"/>
      <c r="AB2195" s="25"/>
      <c r="AC2195" s="25"/>
      <c r="AD2195" s="25"/>
    </row>
    <row r="2196" spans="1:30" x14ac:dyDescent="0.35">
      <c r="A2196" s="15" t="s">
        <v>8416</v>
      </c>
      <c r="B2196" s="15" t="s">
        <v>3117</v>
      </c>
      <c r="D2196" s="15" t="s">
        <v>4445</v>
      </c>
      <c r="E2196" s="15" t="s">
        <v>11234</v>
      </c>
      <c r="F2196" s="15" t="s">
        <v>92</v>
      </c>
      <c r="G2196" s="5" t="s">
        <v>15694</v>
      </c>
      <c r="H2196" s="5" t="s">
        <v>5</v>
      </c>
      <c r="I2196" s="5" t="s">
        <v>143</v>
      </c>
      <c r="J2196" s="5" t="s">
        <v>2</v>
      </c>
      <c r="K2196" s="5" t="s">
        <v>5</v>
      </c>
      <c r="L2196" s="5" t="s">
        <v>13024</v>
      </c>
      <c r="M2196" s="15" t="s">
        <v>144</v>
      </c>
      <c r="N2196" s="15" t="s">
        <v>144</v>
      </c>
      <c r="O2196" s="15" t="s">
        <v>4731</v>
      </c>
      <c r="P2196" s="15" t="s">
        <v>11235</v>
      </c>
      <c r="Q2196" s="15" t="s">
        <v>22807</v>
      </c>
      <c r="R2196" s="15" t="s">
        <v>18875</v>
      </c>
      <c r="S2196" s="15">
        <v>22007610</v>
      </c>
      <c r="T2196" s="15">
        <v>22007610</v>
      </c>
      <c r="U2196" s="15" t="s">
        <v>16613</v>
      </c>
      <c r="V2196" s="15" t="s">
        <v>20199</v>
      </c>
      <c r="W2196" s="4"/>
      <c r="X2196" s="4" t="s">
        <v>41</v>
      </c>
      <c r="Y2196" s="4" t="s">
        <v>12516</v>
      </c>
      <c r="Z2196" s="4"/>
      <c r="AB2196" s="25"/>
      <c r="AC2196" s="25"/>
      <c r="AD2196" s="25"/>
    </row>
    <row r="2197" spans="1:30" x14ac:dyDescent="0.35">
      <c r="A2197" s="15" t="s">
        <v>11009</v>
      </c>
      <c r="B2197" s="15" t="s">
        <v>261</v>
      </c>
      <c r="D2197" s="15" t="s">
        <v>7678</v>
      </c>
      <c r="E2197" s="15" t="s">
        <v>5225</v>
      </c>
      <c r="F2197" s="15" t="s">
        <v>3854</v>
      </c>
      <c r="G2197" s="5" t="s">
        <v>15694</v>
      </c>
      <c r="H2197" s="5" t="s">
        <v>5</v>
      </c>
      <c r="I2197" s="5" t="s">
        <v>143</v>
      </c>
      <c r="J2197" s="5" t="s">
        <v>2</v>
      </c>
      <c r="K2197" s="5" t="s">
        <v>5</v>
      </c>
      <c r="L2197" s="5" t="s">
        <v>13024</v>
      </c>
      <c r="M2197" s="15" t="s">
        <v>144</v>
      </c>
      <c r="N2197" s="15" t="s">
        <v>144</v>
      </c>
      <c r="O2197" s="15" t="s">
        <v>4731</v>
      </c>
      <c r="P2197" s="15" t="s">
        <v>3854</v>
      </c>
      <c r="Q2197" s="15" t="s">
        <v>22807</v>
      </c>
      <c r="R2197" s="15" t="s">
        <v>23720</v>
      </c>
      <c r="S2197" s="15">
        <v>26500967</v>
      </c>
      <c r="T2197" s="15">
        <v>26500740</v>
      </c>
      <c r="U2197" s="15" t="s">
        <v>16614</v>
      </c>
      <c r="V2197" s="15" t="s">
        <v>17929</v>
      </c>
      <c r="W2197" s="4"/>
      <c r="X2197" s="4" t="s">
        <v>41</v>
      </c>
      <c r="Y2197" s="4" t="s">
        <v>5013</v>
      </c>
      <c r="Z2197" s="4"/>
      <c r="AB2197" s="25"/>
      <c r="AC2197" s="25"/>
      <c r="AD2197" s="25"/>
    </row>
    <row r="2198" spans="1:30" x14ac:dyDescent="0.35">
      <c r="A2198" s="15" t="s">
        <v>11010</v>
      </c>
      <c r="B2198" s="15" t="s">
        <v>3439</v>
      </c>
      <c r="D2198" s="15" t="s">
        <v>4166</v>
      </c>
      <c r="E2198" s="15" t="s">
        <v>11241</v>
      </c>
      <c r="F2198" s="15" t="s">
        <v>165</v>
      </c>
      <c r="G2198" s="5" t="s">
        <v>15694</v>
      </c>
      <c r="H2198" s="5" t="s">
        <v>5</v>
      </c>
      <c r="I2198" s="5" t="s">
        <v>143</v>
      </c>
      <c r="J2198" s="5" t="s">
        <v>2</v>
      </c>
      <c r="K2198" s="5" t="s">
        <v>5</v>
      </c>
      <c r="L2198" s="5" t="s">
        <v>13024</v>
      </c>
      <c r="M2198" s="15" t="s">
        <v>144</v>
      </c>
      <c r="N2198" s="15" t="s">
        <v>144</v>
      </c>
      <c r="O2198" s="15" t="s">
        <v>4731</v>
      </c>
      <c r="P2198" s="15" t="s">
        <v>165</v>
      </c>
      <c r="Q2198" s="15" t="s">
        <v>22807</v>
      </c>
      <c r="R2198" s="15" t="s">
        <v>22214</v>
      </c>
      <c r="S2198" s="15">
        <v>22002501</v>
      </c>
      <c r="T2198" s="15"/>
      <c r="U2198" s="15" t="s">
        <v>15065</v>
      </c>
      <c r="V2198" s="15" t="s">
        <v>11242</v>
      </c>
      <c r="W2198" s="4"/>
      <c r="X2198" s="4"/>
      <c r="Y2198" s="4"/>
      <c r="Z2198" s="4"/>
      <c r="AB2198" s="25"/>
      <c r="AC2198" s="25"/>
      <c r="AD2198" s="25"/>
    </row>
    <row r="2199" spans="1:30" x14ac:dyDescent="0.35">
      <c r="A2199" s="15" t="s">
        <v>11013</v>
      </c>
      <c r="B2199" s="15" t="s">
        <v>1661</v>
      </c>
      <c r="D2199" s="15" t="s">
        <v>5227</v>
      </c>
      <c r="E2199" s="15" t="s">
        <v>11156</v>
      </c>
      <c r="F2199" s="15" t="s">
        <v>11157</v>
      </c>
      <c r="G2199" s="5" t="s">
        <v>15694</v>
      </c>
      <c r="H2199" s="5" t="s">
        <v>5</v>
      </c>
      <c r="I2199" s="5" t="s">
        <v>143</v>
      </c>
      <c r="J2199" s="5" t="s">
        <v>2</v>
      </c>
      <c r="K2199" s="5" t="s">
        <v>5</v>
      </c>
      <c r="L2199" s="5" t="s">
        <v>13024</v>
      </c>
      <c r="M2199" s="15" t="s">
        <v>144</v>
      </c>
      <c r="N2199" s="15" t="s">
        <v>144</v>
      </c>
      <c r="O2199" s="15" t="s">
        <v>4731</v>
      </c>
      <c r="P2199" s="15" t="s">
        <v>11157</v>
      </c>
      <c r="Q2199" s="15" t="s">
        <v>22807</v>
      </c>
      <c r="R2199" s="15" t="s">
        <v>23721</v>
      </c>
      <c r="S2199" s="15">
        <v>22007169</v>
      </c>
      <c r="T2199" s="15">
        <v>26500014</v>
      </c>
      <c r="U2199" s="15" t="s">
        <v>17930</v>
      </c>
      <c r="V2199" s="15" t="s">
        <v>11158</v>
      </c>
      <c r="W2199" s="4"/>
      <c r="X2199" s="4" t="s">
        <v>41</v>
      </c>
      <c r="Y2199" s="4" t="s">
        <v>14243</v>
      </c>
      <c r="Z2199" s="4"/>
      <c r="AB2199" s="25"/>
      <c r="AC2199" s="25"/>
      <c r="AD2199" s="25"/>
    </row>
    <row r="2200" spans="1:30" x14ac:dyDescent="0.35">
      <c r="A2200" s="15" t="s">
        <v>5107</v>
      </c>
      <c r="B2200" s="21" t="s">
        <v>7481</v>
      </c>
      <c r="D2200" s="15" t="s">
        <v>2630</v>
      </c>
      <c r="E2200" s="15" t="s">
        <v>5228</v>
      </c>
      <c r="F2200" s="15" t="s">
        <v>5229</v>
      </c>
      <c r="G2200" s="5" t="s">
        <v>91</v>
      </c>
      <c r="H2200" s="5" t="s">
        <v>8</v>
      </c>
      <c r="I2200" s="5" t="s">
        <v>44</v>
      </c>
      <c r="J2200" s="5" t="s">
        <v>10</v>
      </c>
      <c r="K2200" s="5" t="s">
        <v>4</v>
      </c>
      <c r="L2200" s="5" t="s">
        <v>12815</v>
      </c>
      <c r="M2200" s="15" t="s">
        <v>91</v>
      </c>
      <c r="N2200" s="15" t="s">
        <v>589</v>
      </c>
      <c r="O2200" s="15" t="s">
        <v>165</v>
      </c>
      <c r="P2200" s="15" t="s">
        <v>5229</v>
      </c>
      <c r="Q2200" s="15" t="s">
        <v>22807</v>
      </c>
      <c r="R2200" s="15" t="s">
        <v>22215</v>
      </c>
      <c r="S2200" s="15">
        <v>22449825</v>
      </c>
      <c r="T2200" s="15"/>
      <c r="U2200" s="15" t="s">
        <v>16616</v>
      </c>
      <c r="V2200" s="15" t="s">
        <v>9683</v>
      </c>
      <c r="W2200" s="4"/>
      <c r="X2200" s="4" t="s">
        <v>41</v>
      </c>
      <c r="Y2200" s="4" t="s">
        <v>2449</v>
      </c>
      <c r="Z2200" s="4"/>
      <c r="AB2200" s="25"/>
      <c r="AC2200" s="25"/>
      <c r="AD2200" s="25"/>
    </row>
    <row r="2201" spans="1:30" x14ac:dyDescent="0.35">
      <c r="A2201" s="15" t="s">
        <v>11015</v>
      </c>
      <c r="B2201" s="21" t="s">
        <v>11016</v>
      </c>
      <c r="D2201" s="15" t="s">
        <v>8251</v>
      </c>
      <c r="E2201" s="15" t="s">
        <v>11180</v>
      </c>
      <c r="F2201" s="15" t="s">
        <v>11181</v>
      </c>
      <c r="G2201" s="5" t="s">
        <v>15694</v>
      </c>
      <c r="H2201" s="5" t="s">
        <v>4</v>
      </c>
      <c r="I2201" s="5" t="s">
        <v>143</v>
      </c>
      <c r="J2201" s="5" t="s">
        <v>2</v>
      </c>
      <c r="K2201" s="5" t="s">
        <v>5</v>
      </c>
      <c r="L2201" s="5" t="s">
        <v>13024</v>
      </c>
      <c r="M2201" s="15" t="s">
        <v>144</v>
      </c>
      <c r="N2201" s="15" t="s">
        <v>144</v>
      </c>
      <c r="O2201" s="15" t="s">
        <v>4731</v>
      </c>
      <c r="P2201" s="15" t="s">
        <v>11181</v>
      </c>
      <c r="Q2201" s="15" t="s">
        <v>22807</v>
      </c>
      <c r="R2201" s="15" t="s">
        <v>23722</v>
      </c>
      <c r="S2201" s="15">
        <v>26501350</v>
      </c>
      <c r="T2201" s="15"/>
      <c r="U2201" s="15" t="s">
        <v>16617</v>
      </c>
      <c r="V2201" s="15" t="s">
        <v>15067</v>
      </c>
      <c r="W2201" s="4"/>
      <c r="X2201" s="4" t="s">
        <v>41</v>
      </c>
      <c r="Y2201" s="4" t="s">
        <v>7866</v>
      </c>
      <c r="Z2201" s="4"/>
      <c r="AB2201" s="25"/>
      <c r="AC2201" s="25"/>
      <c r="AD2201" s="25"/>
    </row>
    <row r="2202" spans="1:30" x14ac:dyDescent="0.35">
      <c r="A2202" s="15" t="s">
        <v>4991</v>
      </c>
      <c r="B2202" s="15" t="s">
        <v>3340</v>
      </c>
      <c r="D2202" s="15" t="s">
        <v>3094</v>
      </c>
      <c r="E2202" s="15" t="s">
        <v>11186</v>
      </c>
      <c r="F2202" s="15" t="s">
        <v>2802</v>
      </c>
      <c r="G2202" s="5" t="s">
        <v>15694</v>
      </c>
      <c r="H2202" s="5" t="s">
        <v>5</v>
      </c>
      <c r="I2202" s="5" t="s">
        <v>143</v>
      </c>
      <c r="J2202" s="5" t="s">
        <v>2</v>
      </c>
      <c r="K2202" s="5" t="s">
        <v>5</v>
      </c>
      <c r="L2202" s="5" t="s">
        <v>13024</v>
      </c>
      <c r="M2202" s="15" t="s">
        <v>144</v>
      </c>
      <c r="N2202" s="15" t="s">
        <v>144</v>
      </c>
      <c r="O2202" s="15" t="s">
        <v>4731</v>
      </c>
      <c r="P2202" s="15" t="s">
        <v>2802</v>
      </c>
      <c r="Q2202" s="15" t="s">
        <v>22807</v>
      </c>
      <c r="R2202" s="15" t="s">
        <v>23723</v>
      </c>
      <c r="S2202" s="15">
        <v>26502042</v>
      </c>
      <c r="T2202" s="15">
        <v>26502042</v>
      </c>
      <c r="U2202" s="15" t="s">
        <v>16618</v>
      </c>
      <c r="V2202" s="15" t="s">
        <v>11187</v>
      </c>
      <c r="W2202" s="4"/>
      <c r="X2202" s="4" t="s">
        <v>41</v>
      </c>
      <c r="Y2202" s="4" t="s">
        <v>13745</v>
      </c>
      <c r="Z2202" s="4"/>
      <c r="AB2202" s="25"/>
      <c r="AC2202" s="25"/>
      <c r="AD2202" s="25"/>
    </row>
    <row r="2203" spans="1:30" x14ac:dyDescent="0.35">
      <c r="A2203" s="15" t="s">
        <v>5076</v>
      </c>
      <c r="B2203" s="15" t="s">
        <v>3109</v>
      </c>
      <c r="D2203" s="15" t="s">
        <v>11189</v>
      </c>
      <c r="E2203" s="15" t="s">
        <v>11188</v>
      </c>
      <c r="F2203" s="15" t="s">
        <v>11190</v>
      </c>
      <c r="G2203" s="5" t="s">
        <v>15694</v>
      </c>
      <c r="H2203" s="5" t="s">
        <v>5</v>
      </c>
      <c r="I2203" s="5" t="s">
        <v>143</v>
      </c>
      <c r="J2203" s="5" t="s">
        <v>2</v>
      </c>
      <c r="K2203" s="5" t="s">
        <v>5</v>
      </c>
      <c r="L2203" s="5" t="s">
        <v>13024</v>
      </c>
      <c r="M2203" s="15" t="s">
        <v>144</v>
      </c>
      <c r="N2203" s="15" t="s">
        <v>144</v>
      </c>
      <c r="O2203" s="15" t="s">
        <v>4731</v>
      </c>
      <c r="P2203" s="15" t="s">
        <v>7261</v>
      </c>
      <c r="Q2203" s="15" t="s">
        <v>22807</v>
      </c>
      <c r="R2203" s="15" t="s">
        <v>19527</v>
      </c>
      <c r="S2203" s="15">
        <v>25610532</v>
      </c>
      <c r="T2203" s="15"/>
      <c r="U2203" s="15" t="s">
        <v>16619</v>
      </c>
      <c r="V2203" s="15" t="s">
        <v>11191</v>
      </c>
      <c r="W2203" s="4"/>
      <c r="X2203" s="4" t="s">
        <v>41</v>
      </c>
      <c r="Y2203" s="4" t="s">
        <v>8902</v>
      </c>
      <c r="Z2203" s="4"/>
      <c r="AB2203" s="25"/>
      <c r="AC2203" s="25"/>
      <c r="AD2203" s="25"/>
    </row>
    <row r="2204" spans="1:30" x14ac:dyDescent="0.35">
      <c r="A2204" s="15" t="s">
        <v>5048</v>
      </c>
      <c r="B2204" s="15" t="s">
        <v>5047</v>
      </c>
      <c r="D2204" s="15" t="s">
        <v>3612</v>
      </c>
      <c r="E2204" s="15" t="s">
        <v>11192</v>
      </c>
      <c r="F2204" s="15" t="s">
        <v>4911</v>
      </c>
      <c r="G2204" s="5" t="s">
        <v>15694</v>
      </c>
      <c r="H2204" s="5" t="s">
        <v>5</v>
      </c>
      <c r="I2204" s="5" t="s">
        <v>143</v>
      </c>
      <c r="J2204" s="5" t="s">
        <v>2</v>
      </c>
      <c r="K2204" s="5" t="s">
        <v>5</v>
      </c>
      <c r="L2204" s="5" t="s">
        <v>13024</v>
      </c>
      <c r="M2204" s="15" t="s">
        <v>144</v>
      </c>
      <c r="N2204" s="15" t="s">
        <v>144</v>
      </c>
      <c r="O2204" s="15" t="s">
        <v>4731</v>
      </c>
      <c r="P2204" s="15" t="s">
        <v>4911</v>
      </c>
      <c r="Q2204" s="15" t="s">
        <v>22807</v>
      </c>
      <c r="R2204" s="15" t="s">
        <v>23724</v>
      </c>
      <c r="S2204" s="15">
        <v>22002098</v>
      </c>
      <c r="T2204" s="15"/>
      <c r="U2204" s="15" t="s">
        <v>16620</v>
      </c>
      <c r="V2204" s="15" t="s">
        <v>14189</v>
      </c>
      <c r="W2204" s="4"/>
      <c r="X2204" s="4" t="s">
        <v>41</v>
      </c>
      <c r="Y2204" s="4" t="s">
        <v>14247</v>
      </c>
      <c r="Z2204" s="4"/>
      <c r="AB2204" s="25"/>
      <c r="AC2204" s="25"/>
      <c r="AD2204" s="25"/>
    </row>
    <row r="2205" spans="1:30" x14ac:dyDescent="0.35">
      <c r="A2205" s="15" t="s">
        <v>5104</v>
      </c>
      <c r="B2205" s="15" t="s">
        <v>4838</v>
      </c>
      <c r="D2205" s="15" t="s">
        <v>3782</v>
      </c>
      <c r="E2205" s="15" t="s">
        <v>11132</v>
      </c>
      <c r="F2205" s="15" t="s">
        <v>4385</v>
      </c>
      <c r="G2205" s="5" t="s">
        <v>15694</v>
      </c>
      <c r="H2205" s="5" t="s">
        <v>5</v>
      </c>
      <c r="I2205" s="5" t="s">
        <v>143</v>
      </c>
      <c r="J2205" s="5" t="s">
        <v>2</v>
      </c>
      <c r="K2205" s="5" t="s">
        <v>5</v>
      </c>
      <c r="L2205" s="5" t="s">
        <v>13024</v>
      </c>
      <c r="M2205" s="15" t="s">
        <v>144</v>
      </c>
      <c r="N2205" s="15" t="s">
        <v>144</v>
      </c>
      <c r="O2205" s="15" t="s">
        <v>4731</v>
      </c>
      <c r="P2205" s="15" t="s">
        <v>4385</v>
      </c>
      <c r="Q2205" s="15" t="s">
        <v>22807</v>
      </c>
      <c r="R2205" s="15" t="s">
        <v>23725</v>
      </c>
      <c r="S2205" s="15">
        <v>25140517</v>
      </c>
      <c r="T2205" s="15">
        <v>26500014</v>
      </c>
      <c r="U2205" s="15" t="s">
        <v>16621</v>
      </c>
      <c r="V2205" s="15" t="s">
        <v>259</v>
      </c>
      <c r="W2205" s="4"/>
      <c r="X2205" s="4"/>
      <c r="Y2205" s="4"/>
      <c r="Z2205" s="4"/>
      <c r="AB2205" s="25"/>
      <c r="AC2205" s="25"/>
      <c r="AD2205" s="25"/>
    </row>
    <row r="2206" spans="1:30" x14ac:dyDescent="0.35">
      <c r="A2206" s="15" t="s">
        <v>11023</v>
      </c>
      <c r="B2206" s="15" t="s">
        <v>5012</v>
      </c>
      <c r="D2206" s="15" t="s">
        <v>1555</v>
      </c>
      <c r="E2206" s="15" t="s">
        <v>8356</v>
      </c>
      <c r="F2206" s="15" t="s">
        <v>8357</v>
      </c>
      <c r="G2206" s="5" t="s">
        <v>4495</v>
      </c>
      <c r="H2206" s="5" t="s">
        <v>4</v>
      </c>
      <c r="I2206" s="5" t="s">
        <v>243</v>
      </c>
      <c r="J2206" s="5" t="s">
        <v>3</v>
      </c>
      <c r="K2206" s="5" t="s">
        <v>5</v>
      </c>
      <c r="L2206" s="5" t="s">
        <v>12970</v>
      </c>
      <c r="M2206" s="15" t="s">
        <v>244</v>
      </c>
      <c r="N2206" s="15" t="s">
        <v>4495</v>
      </c>
      <c r="O2206" s="15" t="s">
        <v>22798</v>
      </c>
      <c r="P2206" s="15" t="s">
        <v>8357</v>
      </c>
      <c r="Q2206" s="15" t="s">
        <v>22807</v>
      </c>
      <c r="R2206" s="15" t="s">
        <v>23726</v>
      </c>
      <c r="S2206" s="15">
        <v>89441071</v>
      </c>
      <c r="T2206" s="15"/>
      <c r="U2206" s="15" t="s">
        <v>22216</v>
      </c>
      <c r="V2206" s="15" t="s">
        <v>23727</v>
      </c>
      <c r="W2206" s="4"/>
      <c r="X2206" s="4"/>
      <c r="Y2206" s="4"/>
      <c r="Z2206" s="4"/>
      <c r="AB2206" s="25"/>
      <c r="AC2206" s="25"/>
      <c r="AD2206" s="25"/>
    </row>
    <row r="2207" spans="1:30" x14ac:dyDescent="0.35">
      <c r="A2207" s="15" t="s">
        <v>6539</v>
      </c>
      <c r="B2207" s="15" t="s">
        <v>7539</v>
      </c>
      <c r="D2207" s="15" t="s">
        <v>8774</v>
      </c>
      <c r="E2207" s="15" t="s">
        <v>11159</v>
      </c>
      <c r="F2207" s="15" t="s">
        <v>10985</v>
      </c>
      <c r="G2207" s="5" t="s">
        <v>15694</v>
      </c>
      <c r="H2207" s="5" t="s">
        <v>5</v>
      </c>
      <c r="I2207" s="5" t="s">
        <v>143</v>
      </c>
      <c r="J2207" s="5" t="s">
        <v>2</v>
      </c>
      <c r="K2207" s="5" t="s">
        <v>5</v>
      </c>
      <c r="L2207" s="5" t="s">
        <v>13024</v>
      </c>
      <c r="M2207" s="15" t="s">
        <v>144</v>
      </c>
      <c r="N2207" s="15" t="s">
        <v>144</v>
      </c>
      <c r="O2207" s="15" t="s">
        <v>4731</v>
      </c>
      <c r="P2207" s="15" t="s">
        <v>2410</v>
      </c>
      <c r="Q2207" s="15" t="s">
        <v>22807</v>
      </c>
      <c r="R2207" s="15" t="s">
        <v>22217</v>
      </c>
      <c r="S2207" s="15">
        <v>26500868</v>
      </c>
      <c r="T2207" s="15"/>
      <c r="U2207" s="15" t="s">
        <v>16622</v>
      </c>
      <c r="V2207" s="15" t="s">
        <v>16623</v>
      </c>
      <c r="W2207" s="4"/>
      <c r="X2207" s="4" t="s">
        <v>41</v>
      </c>
      <c r="Y2207" s="4" t="s">
        <v>7719</v>
      </c>
      <c r="Z2207" s="4"/>
      <c r="AB2207" s="25"/>
      <c r="AC2207" s="25"/>
      <c r="AD2207" s="25"/>
    </row>
    <row r="2208" spans="1:30" x14ac:dyDescent="0.35">
      <c r="A2208" s="15" t="s">
        <v>4995</v>
      </c>
      <c r="B2208" s="15" t="s">
        <v>4994</v>
      </c>
      <c r="D2208" s="15" t="s">
        <v>7756</v>
      </c>
      <c r="E2208" s="15" t="s">
        <v>5230</v>
      </c>
      <c r="F2208" s="15" t="s">
        <v>4504</v>
      </c>
      <c r="G2208" s="5" t="s">
        <v>15694</v>
      </c>
      <c r="H2208" s="5" t="s">
        <v>2</v>
      </c>
      <c r="I2208" s="5" t="s">
        <v>143</v>
      </c>
      <c r="J2208" s="5" t="s">
        <v>2</v>
      </c>
      <c r="K2208" s="5" t="s">
        <v>6</v>
      </c>
      <c r="L2208" s="5" t="s">
        <v>13025</v>
      </c>
      <c r="M2208" s="15" t="s">
        <v>144</v>
      </c>
      <c r="N2208" s="15" t="s">
        <v>144</v>
      </c>
      <c r="O2208" s="15" t="s">
        <v>5231</v>
      </c>
      <c r="P2208" s="15" t="s">
        <v>4504</v>
      </c>
      <c r="Q2208" s="15" t="s">
        <v>22807</v>
      </c>
      <c r="R2208" s="15" t="s">
        <v>20143</v>
      </c>
      <c r="S2208" s="15">
        <v>26501968</v>
      </c>
      <c r="T2208" s="15"/>
      <c r="U2208" s="15" t="s">
        <v>15068</v>
      </c>
      <c r="V2208" s="15" t="s">
        <v>23728</v>
      </c>
      <c r="W2208" s="4"/>
      <c r="X2208" s="4" t="s">
        <v>41</v>
      </c>
      <c r="Y2208" s="4" t="s">
        <v>5232</v>
      </c>
      <c r="Z2208" s="4"/>
      <c r="AB2208" s="25"/>
      <c r="AC2208" s="25"/>
      <c r="AD2208" s="25"/>
    </row>
    <row r="2209" spans="1:30" x14ac:dyDescent="0.35">
      <c r="A2209" s="15" t="s">
        <v>5026</v>
      </c>
      <c r="B2209" s="15" t="s">
        <v>7951</v>
      </c>
      <c r="D2209" s="15" t="s">
        <v>5233</v>
      </c>
      <c r="E2209" s="15" t="s">
        <v>5234</v>
      </c>
      <c r="F2209" s="15" t="s">
        <v>17324</v>
      </c>
      <c r="G2209" s="5" t="s">
        <v>15694</v>
      </c>
      <c r="H2209" s="5" t="s">
        <v>2</v>
      </c>
      <c r="I2209" s="5" t="s">
        <v>143</v>
      </c>
      <c r="J2209" s="5" t="s">
        <v>2</v>
      </c>
      <c r="K2209" s="5" t="s">
        <v>6</v>
      </c>
      <c r="L2209" s="5" t="s">
        <v>13025</v>
      </c>
      <c r="M2209" s="15" t="s">
        <v>144</v>
      </c>
      <c r="N2209" s="15" t="s">
        <v>144</v>
      </c>
      <c r="O2209" s="15" t="s">
        <v>5231</v>
      </c>
      <c r="P2209" s="15" t="s">
        <v>5231</v>
      </c>
      <c r="Q2209" s="15" t="s">
        <v>22807</v>
      </c>
      <c r="R2209" s="15" t="s">
        <v>22218</v>
      </c>
      <c r="S2209" s="15">
        <v>26410123</v>
      </c>
      <c r="T2209" s="15"/>
      <c r="U2209" s="15" t="s">
        <v>15069</v>
      </c>
      <c r="V2209" s="15" t="s">
        <v>23729</v>
      </c>
      <c r="W2209" s="4"/>
      <c r="X2209" s="4" t="s">
        <v>41</v>
      </c>
      <c r="Y2209" s="4" t="s">
        <v>1649</v>
      </c>
      <c r="Z2209" s="4" t="s">
        <v>41</v>
      </c>
      <c r="AA2209" s="4" t="s">
        <v>1206</v>
      </c>
      <c r="AB2209" s="25" t="s">
        <v>21118</v>
      </c>
      <c r="AC2209" s="25"/>
      <c r="AD2209" s="25"/>
    </row>
    <row r="2210" spans="1:30" x14ac:dyDescent="0.35">
      <c r="A2210" s="15" t="s">
        <v>11026</v>
      </c>
      <c r="B2210" s="15" t="s">
        <v>5113</v>
      </c>
      <c r="D2210" s="15" t="s">
        <v>2967</v>
      </c>
      <c r="E2210" s="15" t="s">
        <v>5235</v>
      </c>
      <c r="F2210" s="15" t="s">
        <v>5236</v>
      </c>
      <c r="G2210" s="5" t="s">
        <v>15694</v>
      </c>
      <c r="H2210" s="5" t="s">
        <v>4</v>
      </c>
      <c r="I2210" s="5" t="s">
        <v>143</v>
      </c>
      <c r="J2210" s="5" t="s">
        <v>2</v>
      </c>
      <c r="K2210" s="5" t="s">
        <v>6</v>
      </c>
      <c r="L2210" s="5" t="s">
        <v>13025</v>
      </c>
      <c r="M2210" s="15" t="s">
        <v>144</v>
      </c>
      <c r="N2210" s="15" t="s">
        <v>144</v>
      </c>
      <c r="O2210" s="15" t="s">
        <v>5231</v>
      </c>
      <c r="P2210" s="15" t="s">
        <v>5236</v>
      </c>
      <c r="Q2210" s="15" t="s">
        <v>22807</v>
      </c>
      <c r="R2210" s="15" t="s">
        <v>23730</v>
      </c>
      <c r="S2210" s="15">
        <v>22007597</v>
      </c>
      <c r="T2210" s="15"/>
      <c r="U2210" s="15" t="s">
        <v>16624</v>
      </c>
      <c r="V2210" s="15" t="s">
        <v>11077</v>
      </c>
      <c r="W2210" s="4"/>
      <c r="X2210" s="4" t="s">
        <v>41</v>
      </c>
      <c r="Y2210" s="4" t="s">
        <v>5237</v>
      </c>
      <c r="Z2210" s="4"/>
      <c r="AB2210" s="25"/>
      <c r="AC2210" s="25"/>
      <c r="AD2210" s="25"/>
    </row>
    <row r="2211" spans="1:30" x14ac:dyDescent="0.35">
      <c r="A2211" s="15" t="s">
        <v>6778</v>
      </c>
      <c r="B2211" s="15" t="s">
        <v>7941</v>
      </c>
      <c r="D2211" s="15" t="s">
        <v>4461</v>
      </c>
      <c r="E2211" s="15" t="s">
        <v>5238</v>
      </c>
      <c r="F2211" s="15" t="s">
        <v>5239</v>
      </c>
      <c r="G2211" s="5" t="s">
        <v>15694</v>
      </c>
      <c r="H2211" s="5" t="s">
        <v>2</v>
      </c>
      <c r="I2211" s="5" t="s">
        <v>143</v>
      </c>
      <c r="J2211" s="5" t="s">
        <v>2</v>
      </c>
      <c r="K2211" s="5" t="s">
        <v>6</v>
      </c>
      <c r="L2211" s="5" t="s">
        <v>13025</v>
      </c>
      <c r="M2211" s="15" t="s">
        <v>144</v>
      </c>
      <c r="N2211" s="15" t="s">
        <v>144</v>
      </c>
      <c r="O2211" s="15" t="s">
        <v>5231</v>
      </c>
      <c r="P2211" s="15" t="s">
        <v>2455</v>
      </c>
      <c r="Q2211" s="15" t="s">
        <v>22807</v>
      </c>
      <c r="R2211" s="15" t="s">
        <v>18876</v>
      </c>
      <c r="S2211" s="15">
        <v>26831070</v>
      </c>
      <c r="T2211" s="15"/>
      <c r="U2211" s="15" t="s">
        <v>16626</v>
      </c>
      <c r="V2211" s="15" t="s">
        <v>11078</v>
      </c>
      <c r="W2211" s="4"/>
      <c r="X2211" s="4" t="s">
        <v>41</v>
      </c>
      <c r="Y2211" s="4" t="s">
        <v>5240</v>
      </c>
      <c r="Z2211" s="4"/>
      <c r="AB2211" s="25"/>
      <c r="AC2211" s="25"/>
      <c r="AD2211" s="25"/>
    </row>
    <row r="2212" spans="1:30" x14ac:dyDescent="0.35">
      <c r="A2212" s="15" t="s">
        <v>5053</v>
      </c>
      <c r="B2212" s="15" t="s">
        <v>1397</v>
      </c>
      <c r="D2212" s="15" t="s">
        <v>8319</v>
      </c>
      <c r="E2212" s="15" t="s">
        <v>11094</v>
      </c>
      <c r="F2212" s="15" t="s">
        <v>11095</v>
      </c>
      <c r="G2212" s="5" t="s">
        <v>15694</v>
      </c>
      <c r="H2212" s="5" t="s">
        <v>4</v>
      </c>
      <c r="I2212" s="5" t="s">
        <v>143</v>
      </c>
      <c r="J2212" s="5" t="s">
        <v>2</v>
      </c>
      <c r="K2212" s="5" t="s">
        <v>6</v>
      </c>
      <c r="L2212" s="5" t="s">
        <v>13025</v>
      </c>
      <c r="M2212" s="15" t="s">
        <v>144</v>
      </c>
      <c r="N2212" s="15" t="s">
        <v>144</v>
      </c>
      <c r="O2212" s="15" t="s">
        <v>5231</v>
      </c>
      <c r="P2212" s="15" t="s">
        <v>11095</v>
      </c>
      <c r="Q2212" s="15" t="s">
        <v>22807</v>
      </c>
      <c r="R2212" s="15" t="s">
        <v>23731</v>
      </c>
      <c r="S2212" s="15">
        <v>26502052</v>
      </c>
      <c r="T2212" s="15">
        <v>26502052</v>
      </c>
      <c r="U2212" s="15" t="s">
        <v>16627</v>
      </c>
      <c r="V2212" s="15" t="s">
        <v>15070</v>
      </c>
      <c r="W2212" s="4"/>
      <c r="X2212" s="4" t="s">
        <v>41</v>
      </c>
      <c r="Y2212" s="4" t="s">
        <v>7801</v>
      </c>
      <c r="Z2212" s="4"/>
      <c r="AB2212" s="25"/>
      <c r="AC2212" s="25"/>
      <c r="AD2212" s="25"/>
    </row>
    <row r="2213" spans="1:30" x14ac:dyDescent="0.35">
      <c r="A2213" s="15" t="s">
        <v>6647</v>
      </c>
      <c r="B2213" s="15" t="s">
        <v>7792</v>
      </c>
      <c r="D2213" s="15" t="s">
        <v>7450</v>
      </c>
      <c r="E2213" s="15" t="s">
        <v>5241</v>
      </c>
      <c r="F2213" s="15" t="s">
        <v>5242</v>
      </c>
      <c r="G2213" s="5" t="s">
        <v>91</v>
      </c>
      <c r="H2213" s="5" t="s">
        <v>5</v>
      </c>
      <c r="I2213" s="5" t="s">
        <v>44</v>
      </c>
      <c r="J2213" s="5" t="s">
        <v>2</v>
      </c>
      <c r="K2213" s="5" t="s">
        <v>6</v>
      </c>
      <c r="L2213" s="5" t="s">
        <v>12756</v>
      </c>
      <c r="M2213" s="15" t="s">
        <v>91</v>
      </c>
      <c r="N2213" s="15" t="s">
        <v>91</v>
      </c>
      <c r="O2213" s="15" t="s">
        <v>21076</v>
      </c>
      <c r="P2213" s="15" t="s">
        <v>5242</v>
      </c>
      <c r="Q2213" s="15" t="s">
        <v>22807</v>
      </c>
      <c r="R2213" s="15" t="s">
        <v>19359</v>
      </c>
      <c r="S2213" s="15">
        <v>24389139</v>
      </c>
      <c r="T2213" s="15"/>
      <c r="U2213" s="15" t="s">
        <v>21480</v>
      </c>
      <c r="V2213" s="15" t="s">
        <v>9689</v>
      </c>
      <c r="W2213" s="4"/>
      <c r="X2213" s="4" t="s">
        <v>41</v>
      </c>
      <c r="Y2213" s="4" t="s">
        <v>2882</v>
      </c>
      <c r="Z2213" s="4"/>
      <c r="AB2213" s="25"/>
      <c r="AC2213" s="25"/>
      <c r="AD2213" s="25"/>
    </row>
    <row r="2214" spans="1:30" x14ac:dyDescent="0.35">
      <c r="A2214" s="15" t="s">
        <v>11029</v>
      </c>
      <c r="B2214" s="15" t="s">
        <v>8162</v>
      </c>
      <c r="D2214" s="15" t="s">
        <v>3058</v>
      </c>
      <c r="E2214" s="15" t="s">
        <v>5243</v>
      </c>
      <c r="F2214" s="15" t="s">
        <v>17325</v>
      </c>
      <c r="G2214" s="5" t="s">
        <v>15694</v>
      </c>
      <c r="H2214" s="5" t="s">
        <v>2</v>
      </c>
      <c r="I2214" s="5" t="s">
        <v>143</v>
      </c>
      <c r="J2214" s="5" t="s">
        <v>2</v>
      </c>
      <c r="K2214" s="5" t="s">
        <v>6</v>
      </c>
      <c r="L2214" s="5" t="s">
        <v>13025</v>
      </c>
      <c r="M2214" s="15" t="s">
        <v>144</v>
      </c>
      <c r="N2214" s="15" t="s">
        <v>144</v>
      </c>
      <c r="O2214" s="15" t="s">
        <v>5231</v>
      </c>
      <c r="P2214" s="15" t="s">
        <v>11120</v>
      </c>
      <c r="Q2214" s="15" t="s">
        <v>22807</v>
      </c>
      <c r="R2214" s="15" t="s">
        <v>23732</v>
      </c>
      <c r="S2214" s="15">
        <v>22002754</v>
      </c>
      <c r="T2214" s="15">
        <v>26830286</v>
      </c>
      <c r="U2214" s="15" t="s">
        <v>15071</v>
      </c>
      <c r="V2214" s="15" t="s">
        <v>11121</v>
      </c>
      <c r="W2214" s="4"/>
      <c r="X2214" s="4" t="s">
        <v>41</v>
      </c>
      <c r="Y2214" s="4" t="s">
        <v>5244</v>
      </c>
      <c r="Z2214" s="4"/>
      <c r="AB2214" s="25"/>
      <c r="AC2214" s="25"/>
      <c r="AD2214" s="25"/>
    </row>
    <row r="2215" spans="1:30" x14ac:dyDescent="0.35">
      <c r="A2215" s="15" t="s">
        <v>11031</v>
      </c>
      <c r="B2215" s="15" t="s">
        <v>8332</v>
      </c>
      <c r="D2215" s="15" t="s">
        <v>5245</v>
      </c>
      <c r="E2215" s="15" t="s">
        <v>11125</v>
      </c>
      <c r="F2215" s="15" t="s">
        <v>11126</v>
      </c>
      <c r="G2215" s="5" t="s">
        <v>15694</v>
      </c>
      <c r="H2215" s="5" t="s">
        <v>2</v>
      </c>
      <c r="I2215" s="5" t="s">
        <v>143</v>
      </c>
      <c r="J2215" s="5" t="s">
        <v>2</v>
      </c>
      <c r="K2215" s="5" t="s">
        <v>6</v>
      </c>
      <c r="L2215" s="5" t="s">
        <v>13025</v>
      </c>
      <c r="M2215" s="15" t="s">
        <v>144</v>
      </c>
      <c r="N2215" s="15" t="s">
        <v>144</v>
      </c>
      <c r="O2215" s="15" t="s">
        <v>5231</v>
      </c>
      <c r="P2215" s="15" t="s">
        <v>11126</v>
      </c>
      <c r="Q2215" s="15" t="s">
        <v>22807</v>
      </c>
      <c r="R2215" s="15" t="s">
        <v>22219</v>
      </c>
      <c r="S2215" s="15">
        <v>22006549</v>
      </c>
      <c r="T2215" s="15"/>
      <c r="U2215" s="15" t="s">
        <v>16628</v>
      </c>
      <c r="V2215" s="15" t="s">
        <v>23733</v>
      </c>
      <c r="W2215" s="4"/>
      <c r="X2215" s="4" t="s">
        <v>41</v>
      </c>
      <c r="Y2215" s="4" t="s">
        <v>13746</v>
      </c>
      <c r="Z2215" s="4"/>
      <c r="AB2215" s="25"/>
      <c r="AC2215" s="25"/>
      <c r="AD2215" s="25"/>
    </row>
    <row r="2216" spans="1:30" x14ac:dyDescent="0.35">
      <c r="A2216" s="15" t="s">
        <v>5059</v>
      </c>
      <c r="B2216" s="15" t="s">
        <v>4642</v>
      </c>
      <c r="D2216" s="15" t="s">
        <v>3060</v>
      </c>
      <c r="E2216" s="15" t="s">
        <v>5246</v>
      </c>
      <c r="F2216" s="15" t="s">
        <v>1597</v>
      </c>
      <c r="G2216" s="5" t="s">
        <v>15694</v>
      </c>
      <c r="H2216" s="5" t="s">
        <v>2</v>
      </c>
      <c r="I2216" s="5" t="s">
        <v>143</v>
      </c>
      <c r="J2216" s="5" t="s">
        <v>2</v>
      </c>
      <c r="K2216" s="5" t="s">
        <v>6</v>
      </c>
      <c r="L2216" s="5" t="s">
        <v>13025</v>
      </c>
      <c r="M2216" s="15" t="s">
        <v>144</v>
      </c>
      <c r="N2216" s="15" t="s">
        <v>144</v>
      </c>
      <c r="O2216" s="15" t="s">
        <v>5231</v>
      </c>
      <c r="P2216" s="15" t="s">
        <v>1597</v>
      </c>
      <c r="Q2216" s="15" t="s">
        <v>22807</v>
      </c>
      <c r="R2216" s="15" t="s">
        <v>23734</v>
      </c>
      <c r="S2216" s="15">
        <v>26410103</v>
      </c>
      <c r="T2216" s="15"/>
      <c r="U2216" s="15" t="s">
        <v>19528</v>
      </c>
      <c r="V2216" s="15" t="s">
        <v>6997</v>
      </c>
      <c r="W2216" s="4"/>
      <c r="X2216" s="4" t="s">
        <v>41</v>
      </c>
      <c r="Y2216" s="4" t="s">
        <v>13446</v>
      </c>
      <c r="Z2216" s="4"/>
      <c r="AB2216" s="25"/>
      <c r="AC2216" s="25"/>
      <c r="AD2216" s="25"/>
    </row>
    <row r="2217" spans="1:30" x14ac:dyDescent="0.35">
      <c r="A2217" s="15" t="s">
        <v>5070</v>
      </c>
      <c r="B2217" s="15" t="s">
        <v>1370</v>
      </c>
      <c r="D2217" s="15" t="s">
        <v>3093</v>
      </c>
      <c r="E2217" s="15" t="s">
        <v>11163</v>
      </c>
      <c r="F2217" s="15" t="s">
        <v>11164</v>
      </c>
      <c r="G2217" s="5" t="s">
        <v>15694</v>
      </c>
      <c r="H2217" s="5" t="s">
        <v>4</v>
      </c>
      <c r="I2217" s="5" t="s">
        <v>143</v>
      </c>
      <c r="J2217" s="5" t="s">
        <v>2</v>
      </c>
      <c r="K2217" s="5" t="s">
        <v>5</v>
      </c>
      <c r="L2217" s="5" t="s">
        <v>13024</v>
      </c>
      <c r="M2217" s="15" t="s">
        <v>144</v>
      </c>
      <c r="N2217" s="15" t="s">
        <v>144</v>
      </c>
      <c r="O2217" s="15" t="s">
        <v>4731</v>
      </c>
      <c r="P2217" s="15" t="s">
        <v>11164</v>
      </c>
      <c r="Q2217" s="15" t="s">
        <v>22807</v>
      </c>
      <c r="R2217" s="15" t="s">
        <v>23735</v>
      </c>
      <c r="S2217" s="15">
        <v>22007595</v>
      </c>
      <c r="T2217" s="15"/>
      <c r="U2217" s="15" t="s">
        <v>16629</v>
      </c>
      <c r="V2217" s="15" t="s">
        <v>222</v>
      </c>
      <c r="W2217" s="4"/>
      <c r="X2217" s="4"/>
      <c r="Y2217" s="4"/>
      <c r="Z2217" s="4"/>
      <c r="AB2217" s="25"/>
      <c r="AC2217" s="25"/>
      <c r="AD2217" s="25"/>
    </row>
    <row r="2218" spans="1:30" x14ac:dyDescent="0.35">
      <c r="A2218" s="15" t="s">
        <v>11033</v>
      </c>
      <c r="B2218" s="21" t="s">
        <v>5108</v>
      </c>
      <c r="D2218" s="15" t="s">
        <v>3154</v>
      </c>
      <c r="E2218" s="15" t="s">
        <v>11209</v>
      </c>
      <c r="F2218" s="15" t="s">
        <v>17326</v>
      </c>
      <c r="G2218" s="5" t="s">
        <v>15694</v>
      </c>
      <c r="H2218" s="5" t="s">
        <v>2</v>
      </c>
      <c r="I2218" s="5" t="s">
        <v>143</v>
      </c>
      <c r="J2218" s="5" t="s">
        <v>2</v>
      </c>
      <c r="K2218" s="5" t="s">
        <v>6</v>
      </c>
      <c r="L2218" s="5" t="s">
        <v>13025</v>
      </c>
      <c r="M2218" s="15" t="s">
        <v>144</v>
      </c>
      <c r="N2218" s="15" t="s">
        <v>144</v>
      </c>
      <c r="O2218" s="15" t="s">
        <v>5231</v>
      </c>
      <c r="P2218" s="15" t="s">
        <v>17327</v>
      </c>
      <c r="Q2218" s="15" t="s">
        <v>22807</v>
      </c>
      <c r="R2218" s="15" t="s">
        <v>17931</v>
      </c>
      <c r="S2218" s="15">
        <v>22006547</v>
      </c>
      <c r="T2218" s="15"/>
      <c r="U2218" s="15" t="s">
        <v>15072</v>
      </c>
      <c r="V2218" s="15" t="s">
        <v>16630</v>
      </c>
      <c r="W2218" s="4"/>
      <c r="X2218" s="4" t="s">
        <v>41</v>
      </c>
      <c r="Y2218" s="4" t="s">
        <v>13792</v>
      </c>
      <c r="Z2218" s="4"/>
      <c r="AB2218" s="25"/>
      <c r="AC2218" s="25"/>
      <c r="AD2218" s="25"/>
    </row>
    <row r="2219" spans="1:30" x14ac:dyDescent="0.35">
      <c r="A2219" s="15" t="s">
        <v>5050</v>
      </c>
      <c r="B2219" s="15" t="s">
        <v>7193</v>
      </c>
      <c r="D2219" s="15" t="s">
        <v>7738</v>
      </c>
      <c r="E2219" s="15" t="s">
        <v>5247</v>
      </c>
      <c r="F2219" s="15" t="s">
        <v>4558</v>
      </c>
      <c r="G2219" s="5" t="s">
        <v>15694</v>
      </c>
      <c r="H2219" s="5" t="s">
        <v>2</v>
      </c>
      <c r="I2219" s="5" t="s">
        <v>143</v>
      </c>
      <c r="J2219" s="5" t="s">
        <v>2</v>
      </c>
      <c r="K2219" s="5" t="s">
        <v>6</v>
      </c>
      <c r="L2219" s="5" t="s">
        <v>13025</v>
      </c>
      <c r="M2219" s="15" t="s">
        <v>144</v>
      </c>
      <c r="N2219" s="15" t="s">
        <v>144</v>
      </c>
      <c r="O2219" s="15" t="s">
        <v>5231</v>
      </c>
      <c r="P2219" s="15" t="s">
        <v>4558</v>
      </c>
      <c r="Q2219" s="15" t="s">
        <v>22807</v>
      </c>
      <c r="R2219" s="15" t="s">
        <v>16497</v>
      </c>
      <c r="S2219" s="15">
        <v>22006571</v>
      </c>
      <c r="T2219" s="15">
        <v>22006571</v>
      </c>
      <c r="U2219" s="15" t="s">
        <v>16631</v>
      </c>
      <c r="V2219" s="15" t="s">
        <v>11217</v>
      </c>
      <c r="W2219" s="4"/>
      <c r="X2219" s="4" t="s">
        <v>41</v>
      </c>
      <c r="Y2219" s="4" t="s">
        <v>1645</v>
      </c>
      <c r="Z2219" s="4"/>
      <c r="AB2219" s="25" t="s">
        <v>21118</v>
      </c>
      <c r="AC2219" s="25"/>
      <c r="AD2219" s="25"/>
    </row>
    <row r="2220" spans="1:30" x14ac:dyDescent="0.35">
      <c r="A2220" s="15" t="s">
        <v>5079</v>
      </c>
      <c r="B2220" s="15" t="s">
        <v>2507</v>
      </c>
      <c r="D2220" s="15" t="s">
        <v>8478</v>
      </c>
      <c r="E2220" s="15" t="s">
        <v>11227</v>
      </c>
      <c r="F2220" s="15" t="s">
        <v>3131</v>
      </c>
      <c r="G2220" s="5" t="s">
        <v>15694</v>
      </c>
      <c r="H2220" s="5" t="s">
        <v>3</v>
      </c>
      <c r="I2220" s="5" t="s">
        <v>143</v>
      </c>
      <c r="J2220" s="5" t="s">
        <v>2</v>
      </c>
      <c r="K2220" s="5" t="s">
        <v>6</v>
      </c>
      <c r="L2220" s="5" t="s">
        <v>13025</v>
      </c>
      <c r="M2220" s="15" t="s">
        <v>144</v>
      </c>
      <c r="N2220" s="15" t="s">
        <v>144</v>
      </c>
      <c r="O2220" s="15" t="s">
        <v>5231</v>
      </c>
      <c r="P2220" s="15" t="s">
        <v>748</v>
      </c>
      <c r="Q2220" s="15" t="s">
        <v>22807</v>
      </c>
      <c r="R2220" s="15" t="s">
        <v>17932</v>
      </c>
      <c r="S2220" s="15"/>
      <c r="T2220" s="15"/>
      <c r="U2220" s="15" t="s">
        <v>18877</v>
      </c>
      <c r="V2220" s="15" t="s">
        <v>23736</v>
      </c>
      <c r="W2220" s="4"/>
      <c r="X2220" s="4"/>
      <c r="Y2220" s="4"/>
      <c r="Z2220" s="4"/>
      <c r="AB2220" s="25"/>
      <c r="AC2220" s="25"/>
      <c r="AD2220" s="25"/>
    </row>
    <row r="2221" spans="1:30" x14ac:dyDescent="0.35">
      <c r="A2221" s="15" t="s">
        <v>11035</v>
      </c>
      <c r="B2221" s="15" t="s">
        <v>11036</v>
      </c>
      <c r="D2221" s="15" t="s">
        <v>7796</v>
      </c>
      <c r="E2221" s="15" t="s">
        <v>5248</v>
      </c>
      <c r="F2221" s="15" t="s">
        <v>165</v>
      </c>
      <c r="G2221" s="5" t="s">
        <v>15694</v>
      </c>
      <c r="H2221" s="5" t="s">
        <v>2</v>
      </c>
      <c r="I2221" s="5" t="s">
        <v>143</v>
      </c>
      <c r="J2221" s="5" t="s">
        <v>2</v>
      </c>
      <c r="K2221" s="5" t="s">
        <v>6</v>
      </c>
      <c r="L2221" s="5" t="s">
        <v>13025</v>
      </c>
      <c r="M2221" s="15" t="s">
        <v>144</v>
      </c>
      <c r="N2221" s="15" t="s">
        <v>144</v>
      </c>
      <c r="O2221" s="15" t="s">
        <v>5231</v>
      </c>
      <c r="P2221" s="15" t="s">
        <v>165</v>
      </c>
      <c r="Q2221" s="15" t="s">
        <v>22807</v>
      </c>
      <c r="R2221" s="15" t="s">
        <v>23737</v>
      </c>
      <c r="S2221" s="15">
        <v>26410057</v>
      </c>
      <c r="T2221" s="15"/>
      <c r="U2221" s="15" t="s">
        <v>16632</v>
      </c>
      <c r="V2221" s="15" t="s">
        <v>259</v>
      </c>
      <c r="W2221" s="4"/>
      <c r="X2221" s="4" t="s">
        <v>41</v>
      </c>
      <c r="Y2221" s="4" t="s">
        <v>5249</v>
      </c>
      <c r="Z2221" s="4"/>
      <c r="AB2221" s="25"/>
      <c r="AC2221" s="25"/>
      <c r="AD2221" s="25"/>
    </row>
    <row r="2222" spans="1:30" x14ac:dyDescent="0.35">
      <c r="A2222" s="15" t="s">
        <v>11039</v>
      </c>
      <c r="B2222" s="15" t="s">
        <v>3166</v>
      </c>
      <c r="D2222" s="15" t="s">
        <v>5143</v>
      </c>
      <c r="E2222" s="15" t="s">
        <v>5250</v>
      </c>
      <c r="F2222" s="15" t="s">
        <v>5251</v>
      </c>
      <c r="G2222" s="5" t="s">
        <v>144</v>
      </c>
      <c r="H2222" s="5" t="s">
        <v>7</v>
      </c>
      <c r="I2222" s="5" t="s">
        <v>143</v>
      </c>
      <c r="J2222" s="5" t="s">
        <v>17</v>
      </c>
      <c r="K2222" s="5" t="s">
        <v>2</v>
      </c>
      <c r="L2222" s="5" t="s">
        <v>22682</v>
      </c>
      <c r="M2222" s="15" t="s">
        <v>144</v>
      </c>
      <c r="N2222" s="15" t="s">
        <v>5987</v>
      </c>
      <c r="O2222" s="15" t="s">
        <v>5987</v>
      </c>
      <c r="P2222" s="15" t="s">
        <v>5252</v>
      </c>
      <c r="Q2222" s="15" t="s">
        <v>22807</v>
      </c>
      <c r="R2222" s="15" t="s">
        <v>23738</v>
      </c>
      <c r="S2222" s="15">
        <v>26455155</v>
      </c>
      <c r="T2222" s="15">
        <v>26455155</v>
      </c>
      <c r="U2222" s="15" t="s">
        <v>15073</v>
      </c>
      <c r="V2222" s="15" t="s">
        <v>5253</v>
      </c>
      <c r="W2222" s="4"/>
      <c r="X2222" s="4" t="s">
        <v>41</v>
      </c>
      <c r="Y2222" s="4" t="s">
        <v>3987</v>
      </c>
      <c r="Z2222" s="4"/>
      <c r="AB2222" s="25"/>
      <c r="AC2222" s="25"/>
      <c r="AD2222" s="25"/>
    </row>
    <row r="2223" spans="1:30" x14ac:dyDescent="0.35">
      <c r="A2223" s="15" t="s">
        <v>5094</v>
      </c>
      <c r="B2223" s="15" t="s">
        <v>573</v>
      </c>
      <c r="D2223" s="15" t="s">
        <v>7720</v>
      </c>
      <c r="E2223" s="15" t="s">
        <v>5254</v>
      </c>
      <c r="F2223" s="15" t="s">
        <v>7721</v>
      </c>
      <c r="G2223" s="5" t="s">
        <v>144</v>
      </c>
      <c r="H2223" s="5" t="s">
        <v>7</v>
      </c>
      <c r="I2223" s="5" t="s">
        <v>143</v>
      </c>
      <c r="J2223" s="5" t="s">
        <v>2</v>
      </c>
      <c r="K2223" s="5" t="s">
        <v>8</v>
      </c>
      <c r="L2223" s="5" t="s">
        <v>13027</v>
      </c>
      <c r="M2223" s="15" t="s">
        <v>144</v>
      </c>
      <c r="N2223" s="15" t="s">
        <v>144</v>
      </c>
      <c r="O2223" s="15" t="s">
        <v>5255</v>
      </c>
      <c r="P2223" s="15" t="s">
        <v>5255</v>
      </c>
      <c r="Q2223" s="15" t="s">
        <v>22807</v>
      </c>
      <c r="R2223" s="15" t="s">
        <v>5256</v>
      </c>
      <c r="S2223" s="15">
        <v>26471075</v>
      </c>
      <c r="T2223" s="15">
        <v>26471075</v>
      </c>
      <c r="U2223" s="15" t="s">
        <v>15074</v>
      </c>
      <c r="V2223" s="15" t="s">
        <v>11216</v>
      </c>
      <c r="W2223" s="4"/>
      <c r="X2223" s="4" t="s">
        <v>41</v>
      </c>
      <c r="Y2223" s="4" t="s">
        <v>5257</v>
      </c>
      <c r="Z2223" s="4"/>
      <c r="AB2223" s="25" t="s">
        <v>21118</v>
      </c>
      <c r="AC2223" s="25"/>
      <c r="AD2223" s="25"/>
    </row>
    <row r="2224" spans="1:30" x14ac:dyDescent="0.35">
      <c r="A2224" s="15" t="s">
        <v>5000</v>
      </c>
      <c r="B2224" s="15" t="s">
        <v>4999</v>
      </c>
      <c r="D2224" s="15" t="s">
        <v>7203</v>
      </c>
      <c r="E2224" s="15" t="s">
        <v>5258</v>
      </c>
      <c r="F2224" s="15" t="s">
        <v>507</v>
      </c>
      <c r="G2224" s="5" t="s">
        <v>144</v>
      </c>
      <c r="H2224" s="5" t="s">
        <v>7</v>
      </c>
      <c r="I2224" s="5" t="s">
        <v>143</v>
      </c>
      <c r="J2224" s="5" t="s">
        <v>17</v>
      </c>
      <c r="K2224" s="5" t="s">
        <v>2</v>
      </c>
      <c r="L2224" s="5" t="s">
        <v>22682</v>
      </c>
      <c r="M2224" s="15" t="s">
        <v>144</v>
      </c>
      <c r="N2224" s="15" t="s">
        <v>5987</v>
      </c>
      <c r="O2224" s="15" t="s">
        <v>5987</v>
      </c>
      <c r="P2224" s="15" t="s">
        <v>507</v>
      </c>
      <c r="Q2224" s="15" t="s">
        <v>22807</v>
      </c>
      <c r="R2224" s="15" t="s">
        <v>23739</v>
      </c>
      <c r="S2224" s="15">
        <v>26455555</v>
      </c>
      <c r="T2224" s="15">
        <v>26455555</v>
      </c>
      <c r="U2224" s="15" t="s">
        <v>20201</v>
      </c>
      <c r="V2224" s="15" t="s">
        <v>11236</v>
      </c>
      <c r="W2224" s="4"/>
      <c r="X2224" s="4" t="s">
        <v>41</v>
      </c>
      <c r="Y2224" s="4" t="s">
        <v>1656</v>
      </c>
      <c r="Z2224" s="4"/>
      <c r="AB2224" s="25"/>
      <c r="AC2224" s="25"/>
      <c r="AD2224" s="25"/>
    </row>
    <row r="2225" spans="1:30" x14ac:dyDescent="0.35">
      <c r="A2225" s="15" t="s">
        <v>6777</v>
      </c>
      <c r="B2225" s="15" t="s">
        <v>7662</v>
      </c>
      <c r="D2225" s="15" t="s">
        <v>5167</v>
      </c>
      <c r="E2225" s="15" t="s">
        <v>11133</v>
      </c>
      <c r="F2225" s="15" t="s">
        <v>11134</v>
      </c>
      <c r="G2225" s="5" t="s">
        <v>144</v>
      </c>
      <c r="H2225" s="5" t="s">
        <v>7</v>
      </c>
      <c r="I2225" s="5" t="s">
        <v>143</v>
      </c>
      <c r="J2225" s="5" t="s">
        <v>2</v>
      </c>
      <c r="K2225" s="5" t="s">
        <v>8</v>
      </c>
      <c r="L2225" s="5" t="s">
        <v>13027</v>
      </c>
      <c r="M2225" s="15" t="s">
        <v>144</v>
      </c>
      <c r="N2225" s="15" t="s">
        <v>144</v>
      </c>
      <c r="O2225" s="15" t="s">
        <v>5255</v>
      </c>
      <c r="P2225" s="15" t="s">
        <v>11134</v>
      </c>
      <c r="Q2225" s="15" t="s">
        <v>22807</v>
      </c>
      <c r="R2225" s="15" t="s">
        <v>23740</v>
      </c>
      <c r="S2225" s="15">
        <v>26471279</v>
      </c>
      <c r="T2225" s="15">
        <v>26471279</v>
      </c>
      <c r="U2225" s="15" t="s">
        <v>16633</v>
      </c>
      <c r="V2225" s="15" t="s">
        <v>11135</v>
      </c>
      <c r="W2225" s="4"/>
      <c r="X2225" s="4" t="s">
        <v>41</v>
      </c>
      <c r="Y2225" s="4" t="s">
        <v>11722</v>
      </c>
      <c r="Z2225" s="4"/>
      <c r="AB2225" s="25"/>
      <c r="AC2225" s="25"/>
      <c r="AD2225" s="25"/>
    </row>
    <row r="2226" spans="1:30" x14ac:dyDescent="0.35">
      <c r="A2226" s="15" t="s">
        <v>5010</v>
      </c>
      <c r="B2226" s="15" t="s">
        <v>1881</v>
      </c>
      <c r="D2226" s="15" t="s">
        <v>5260</v>
      </c>
      <c r="E2226" s="15" t="s">
        <v>5261</v>
      </c>
      <c r="F2226" s="15" t="s">
        <v>5262</v>
      </c>
      <c r="G2226" s="5" t="s">
        <v>144</v>
      </c>
      <c r="H2226" s="5" t="s">
        <v>7</v>
      </c>
      <c r="I2226" s="5" t="s">
        <v>143</v>
      </c>
      <c r="J2226" s="5" t="s">
        <v>17</v>
      </c>
      <c r="K2226" s="5" t="s">
        <v>2</v>
      </c>
      <c r="L2226" s="5" t="s">
        <v>22682</v>
      </c>
      <c r="M2226" s="15" t="s">
        <v>144</v>
      </c>
      <c r="N2226" s="15" t="s">
        <v>5987</v>
      </c>
      <c r="O2226" s="15" t="s">
        <v>5987</v>
      </c>
      <c r="P2226" s="15" t="s">
        <v>5262</v>
      </c>
      <c r="Q2226" s="15" t="s">
        <v>22807</v>
      </c>
      <c r="R2226" s="15" t="s">
        <v>17933</v>
      </c>
      <c r="S2226" s="15">
        <v>26456545</v>
      </c>
      <c r="T2226" s="15"/>
      <c r="U2226" s="15" t="s">
        <v>15075</v>
      </c>
      <c r="V2226" s="15" t="s">
        <v>6545</v>
      </c>
      <c r="W2226" s="4"/>
      <c r="X2226" s="4" t="s">
        <v>41</v>
      </c>
      <c r="Y2226" s="4" t="s">
        <v>4080</v>
      </c>
      <c r="Z2226" s="4"/>
      <c r="AB2226" s="25"/>
      <c r="AC2226" s="25"/>
      <c r="AD2226" s="25"/>
    </row>
    <row r="2227" spans="1:30" x14ac:dyDescent="0.35">
      <c r="A2227" s="15" t="s">
        <v>5040</v>
      </c>
      <c r="B2227" s="15" t="s">
        <v>7727</v>
      </c>
      <c r="D2227" s="15" t="s">
        <v>5257</v>
      </c>
      <c r="E2227" s="15" t="s">
        <v>11176</v>
      </c>
      <c r="F2227" s="15" t="s">
        <v>1407</v>
      </c>
      <c r="G2227" s="5" t="s">
        <v>144</v>
      </c>
      <c r="H2227" s="5" t="s">
        <v>7</v>
      </c>
      <c r="I2227" s="5" t="s">
        <v>143</v>
      </c>
      <c r="J2227" s="5" t="s">
        <v>2</v>
      </c>
      <c r="K2227" s="5" t="s">
        <v>8</v>
      </c>
      <c r="L2227" s="5" t="s">
        <v>13027</v>
      </c>
      <c r="M2227" s="15" t="s">
        <v>144</v>
      </c>
      <c r="N2227" s="15" t="s">
        <v>144</v>
      </c>
      <c r="O2227" s="15" t="s">
        <v>5255</v>
      </c>
      <c r="P2227" s="15" t="s">
        <v>1407</v>
      </c>
      <c r="Q2227" s="15" t="s">
        <v>22807</v>
      </c>
      <c r="R2227" s="15" t="s">
        <v>23741</v>
      </c>
      <c r="S2227" s="15">
        <v>22006646</v>
      </c>
      <c r="T2227" s="15"/>
      <c r="U2227" s="15" t="s">
        <v>15076</v>
      </c>
      <c r="V2227" s="15" t="s">
        <v>15077</v>
      </c>
      <c r="W2227" s="4"/>
      <c r="X2227" s="4" t="s">
        <v>41</v>
      </c>
      <c r="Y2227" s="4" t="s">
        <v>8309</v>
      </c>
      <c r="Z2227" s="4"/>
      <c r="AB2227" s="25"/>
      <c r="AC2227" s="25"/>
      <c r="AD2227" s="25"/>
    </row>
    <row r="2228" spans="1:30" x14ac:dyDescent="0.35">
      <c r="A2228" s="15" t="s">
        <v>5042</v>
      </c>
      <c r="B2228" s="15" t="s">
        <v>7191</v>
      </c>
      <c r="D2228" s="15" t="s">
        <v>7856</v>
      </c>
      <c r="E2228" s="15" t="s">
        <v>5263</v>
      </c>
      <c r="F2228" s="15" t="s">
        <v>5264</v>
      </c>
      <c r="G2228" s="5" t="s">
        <v>144</v>
      </c>
      <c r="H2228" s="5" t="s">
        <v>7</v>
      </c>
      <c r="I2228" s="5" t="s">
        <v>143</v>
      </c>
      <c r="J2228" s="5" t="s">
        <v>17</v>
      </c>
      <c r="K2228" s="5" t="s">
        <v>2</v>
      </c>
      <c r="L2228" s="5" t="s">
        <v>22682</v>
      </c>
      <c r="M2228" s="15" t="s">
        <v>144</v>
      </c>
      <c r="N2228" s="15" t="s">
        <v>5987</v>
      </c>
      <c r="O2228" s="15" t="s">
        <v>5987</v>
      </c>
      <c r="P2228" s="15" t="s">
        <v>5264</v>
      </c>
      <c r="Q2228" s="15" t="s">
        <v>22807</v>
      </c>
      <c r="R2228" s="15" t="s">
        <v>13450</v>
      </c>
      <c r="S2228" s="15">
        <v>26457327</v>
      </c>
      <c r="T2228" s="15">
        <v>26456529</v>
      </c>
      <c r="U2228" s="15" t="s">
        <v>23742</v>
      </c>
      <c r="V2228" s="15" t="s">
        <v>11197</v>
      </c>
      <c r="W2228" s="4"/>
      <c r="X2228" s="4" t="s">
        <v>41</v>
      </c>
      <c r="Y2228" s="4" t="s">
        <v>5265</v>
      </c>
      <c r="Z2228" s="4"/>
      <c r="AB2228" s="25"/>
      <c r="AC2228" s="25"/>
      <c r="AD2228" s="25"/>
    </row>
    <row r="2229" spans="1:30" x14ac:dyDescent="0.35">
      <c r="A2229" s="15" t="s">
        <v>5081</v>
      </c>
      <c r="B2229" s="15" t="s">
        <v>5080</v>
      </c>
      <c r="D2229" s="15" t="s">
        <v>8453</v>
      </c>
      <c r="E2229" s="15" t="s">
        <v>11198</v>
      </c>
      <c r="F2229" s="15" t="s">
        <v>79</v>
      </c>
      <c r="G2229" s="5" t="s">
        <v>144</v>
      </c>
      <c r="H2229" s="5" t="s">
        <v>7</v>
      </c>
      <c r="I2229" s="5" t="s">
        <v>143</v>
      </c>
      <c r="J2229" s="5" t="s">
        <v>2</v>
      </c>
      <c r="K2229" s="5" t="s">
        <v>8</v>
      </c>
      <c r="L2229" s="5" t="s">
        <v>13027</v>
      </c>
      <c r="M2229" s="15" t="s">
        <v>144</v>
      </c>
      <c r="N2229" s="15" t="s">
        <v>144</v>
      </c>
      <c r="O2229" s="15" t="s">
        <v>5255</v>
      </c>
      <c r="P2229" s="15" t="s">
        <v>79</v>
      </c>
      <c r="Q2229" s="15" t="s">
        <v>22807</v>
      </c>
      <c r="R2229" s="15" t="s">
        <v>11199</v>
      </c>
      <c r="S2229" s="15">
        <v>22007551</v>
      </c>
      <c r="T2229" s="15"/>
      <c r="U2229" s="15" t="s">
        <v>15078</v>
      </c>
      <c r="V2229" s="15" t="s">
        <v>11200</v>
      </c>
      <c r="W2229" s="4"/>
      <c r="X2229" s="4"/>
      <c r="Y2229" s="4"/>
      <c r="Z2229" s="4"/>
      <c r="AB2229" s="25"/>
      <c r="AC2229" s="25"/>
      <c r="AD2229" s="25"/>
    </row>
    <row r="2230" spans="1:30" x14ac:dyDescent="0.35">
      <c r="A2230" s="15" t="s">
        <v>11048</v>
      </c>
      <c r="B2230" s="15" t="s">
        <v>11049</v>
      </c>
      <c r="D2230" s="15" t="s">
        <v>7402</v>
      </c>
      <c r="E2230" s="15" t="s">
        <v>5266</v>
      </c>
      <c r="F2230" s="15" t="s">
        <v>13451</v>
      </c>
      <c r="G2230" s="5" t="s">
        <v>1190</v>
      </c>
      <c r="H2230" s="5" t="s">
        <v>2</v>
      </c>
      <c r="I2230" s="5" t="s">
        <v>41</v>
      </c>
      <c r="J2230" s="5" t="s">
        <v>1191</v>
      </c>
      <c r="K2230" s="5" t="s">
        <v>2</v>
      </c>
      <c r="L2230" s="5" t="s">
        <v>12735</v>
      </c>
      <c r="M2230" s="15" t="s">
        <v>42</v>
      </c>
      <c r="N2230" s="15" t="s">
        <v>1190</v>
      </c>
      <c r="O2230" s="15" t="s">
        <v>22778</v>
      </c>
      <c r="P2230" s="15" t="s">
        <v>22804</v>
      </c>
      <c r="Q2230" s="15" t="s">
        <v>22807</v>
      </c>
      <c r="R2230" s="15" t="s">
        <v>5267</v>
      </c>
      <c r="S2230" s="15">
        <v>27713020</v>
      </c>
      <c r="T2230" s="15"/>
      <c r="U2230" s="15" t="s">
        <v>19530</v>
      </c>
      <c r="V2230" s="15" t="s">
        <v>9313</v>
      </c>
      <c r="W2230" s="4"/>
      <c r="X2230" s="4" t="s">
        <v>41</v>
      </c>
      <c r="Y2230" s="4" t="s">
        <v>2420</v>
      </c>
      <c r="Z2230" s="4"/>
      <c r="AB2230" s="25"/>
      <c r="AC2230" s="25"/>
      <c r="AD2230" s="25"/>
    </row>
    <row r="2231" spans="1:30" x14ac:dyDescent="0.35">
      <c r="A2231" s="15" t="s">
        <v>5098</v>
      </c>
      <c r="B2231" s="15" t="s">
        <v>5097</v>
      </c>
      <c r="D2231" s="15" t="s">
        <v>8783</v>
      </c>
      <c r="E2231" s="15" t="s">
        <v>11228</v>
      </c>
      <c r="F2231" s="15" t="s">
        <v>748</v>
      </c>
      <c r="G2231" s="5" t="s">
        <v>144</v>
      </c>
      <c r="H2231" s="5" t="s">
        <v>7</v>
      </c>
      <c r="I2231" s="5" t="s">
        <v>143</v>
      </c>
      <c r="J2231" s="5" t="s">
        <v>17</v>
      </c>
      <c r="K2231" s="5" t="s">
        <v>2</v>
      </c>
      <c r="L2231" s="5" t="s">
        <v>22682</v>
      </c>
      <c r="M2231" s="15" t="s">
        <v>144</v>
      </c>
      <c r="N2231" s="15" t="s">
        <v>5987</v>
      </c>
      <c r="O2231" s="15" t="s">
        <v>5987</v>
      </c>
      <c r="P2231" s="15" t="s">
        <v>11229</v>
      </c>
      <c r="Q2231" s="15" t="s">
        <v>22807</v>
      </c>
      <c r="R2231" s="15" t="s">
        <v>23743</v>
      </c>
      <c r="S2231" s="15">
        <v>22004759</v>
      </c>
      <c r="T2231" s="15"/>
      <c r="U2231" s="15" t="s">
        <v>15079</v>
      </c>
      <c r="V2231" s="15" t="s">
        <v>21481</v>
      </c>
      <c r="W2231" s="4"/>
      <c r="X2231" s="4" t="s">
        <v>41</v>
      </c>
      <c r="Y2231" s="4" t="s">
        <v>7954</v>
      </c>
      <c r="Z2231" s="4"/>
      <c r="AB2231" s="25"/>
      <c r="AC2231" s="25"/>
      <c r="AD2231" s="25"/>
    </row>
    <row r="2232" spans="1:30" x14ac:dyDescent="0.35">
      <c r="A2232" s="15" t="s">
        <v>5074</v>
      </c>
      <c r="B2232" s="15" t="s">
        <v>7195</v>
      </c>
      <c r="D2232" s="15" t="s">
        <v>787</v>
      </c>
      <c r="E2232" s="15" t="s">
        <v>8441</v>
      </c>
      <c r="F2232" s="15" t="s">
        <v>1237</v>
      </c>
      <c r="G2232" s="5" t="s">
        <v>144</v>
      </c>
      <c r="H2232" s="5" t="s">
        <v>7</v>
      </c>
      <c r="I2232" s="5" t="s">
        <v>143</v>
      </c>
      <c r="J2232" s="5" t="s">
        <v>2</v>
      </c>
      <c r="K2232" s="5" t="s">
        <v>8</v>
      </c>
      <c r="L2232" s="5" t="s">
        <v>13027</v>
      </c>
      <c r="M2232" s="15" t="s">
        <v>144</v>
      </c>
      <c r="N2232" s="15" t="s">
        <v>144</v>
      </c>
      <c r="O2232" s="15" t="s">
        <v>5255</v>
      </c>
      <c r="P2232" s="15" t="s">
        <v>1237</v>
      </c>
      <c r="Q2232" s="15" t="s">
        <v>22807</v>
      </c>
      <c r="R2232" s="15" t="s">
        <v>23744</v>
      </c>
      <c r="S2232" s="15">
        <v>26471900</v>
      </c>
      <c r="T2232" s="15"/>
      <c r="U2232" s="15" t="s">
        <v>17934</v>
      </c>
      <c r="V2232" s="15" t="s">
        <v>11237</v>
      </c>
      <c r="W2232" s="4"/>
      <c r="X2232" s="4" t="s">
        <v>41</v>
      </c>
      <c r="Y2232" s="4" t="s">
        <v>7856</v>
      </c>
      <c r="Z2232" s="4"/>
      <c r="AB2232" s="25"/>
      <c r="AC2232" s="25"/>
      <c r="AD2232" s="25"/>
    </row>
    <row r="2233" spans="1:30" x14ac:dyDescent="0.35">
      <c r="A2233" s="15" t="s">
        <v>5085</v>
      </c>
      <c r="B2233" s="15" t="s">
        <v>7482</v>
      </c>
      <c r="D2233" s="15" t="s">
        <v>5268</v>
      </c>
      <c r="E2233" s="15" t="s">
        <v>5269</v>
      </c>
      <c r="F2233" s="15" t="s">
        <v>280</v>
      </c>
      <c r="G2233" s="5" t="s">
        <v>15694</v>
      </c>
      <c r="H2233" s="5" t="s">
        <v>3</v>
      </c>
      <c r="I2233" s="5" t="s">
        <v>143</v>
      </c>
      <c r="J2233" s="5" t="s">
        <v>2</v>
      </c>
      <c r="K2233" s="5" t="s">
        <v>16</v>
      </c>
      <c r="L2233" s="5" t="s">
        <v>13029</v>
      </c>
      <c r="M2233" s="15" t="s">
        <v>144</v>
      </c>
      <c r="N2233" s="15" t="s">
        <v>144</v>
      </c>
      <c r="O2233" s="15" t="s">
        <v>3299</v>
      </c>
      <c r="P2233" s="15" t="s">
        <v>3299</v>
      </c>
      <c r="Q2233" s="15" t="s">
        <v>22807</v>
      </c>
      <c r="R2233" s="15" t="s">
        <v>16625</v>
      </c>
      <c r="S2233" s="15">
        <v>26421069</v>
      </c>
      <c r="T2233" s="15">
        <v>26421069</v>
      </c>
      <c r="U2233" s="15" t="s">
        <v>15080</v>
      </c>
      <c r="V2233" s="15" t="s">
        <v>17935</v>
      </c>
      <c r="W2233" s="4"/>
      <c r="X2233" s="4" t="s">
        <v>41</v>
      </c>
      <c r="Y2233" s="4" t="s">
        <v>2464</v>
      </c>
      <c r="Z2233" s="4" t="s">
        <v>41</v>
      </c>
      <c r="AA2233" s="4" t="s">
        <v>4007</v>
      </c>
      <c r="AB2233" s="25"/>
      <c r="AC2233" s="25"/>
      <c r="AD2233" s="25"/>
    </row>
    <row r="2234" spans="1:30" x14ac:dyDescent="0.35">
      <c r="A2234" s="15" t="s">
        <v>5100</v>
      </c>
      <c r="B2234" s="15" t="s">
        <v>1411</v>
      </c>
      <c r="D2234" s="15" t="s">
        <v>1819</v>
      </c>
      <c r="E2234" s="15" t="s">
        <v>5270</v>
      </c>
      <c r="F2234" s="15" t="s">
        <v>5271</v>
      </c>
      <c r="G2234" s="5" t="s">
        <v>15694</v>
      </c>
      <c r="H2234" s="5" t="s">
        <v>3</v>
      </c>
      <c r="I2234" s="5" t="s">
        <v>143</v>
      </c>
      <c r="J2234" s="5" t="s">
        <v>2</v>
      </c>
      <c r="K2234" s="5" t="s">
        <v>16</v>
      </c>
      <c r="L2234" s="5" t="s">
        <v>13029</v>
      </c>
      <c r="M2234" s="15" t="s">
        <v>144</v>
      </c>
      <c r="N2234" s="15" t="s">
        <v>144</v>
      </c>
      <c r="O2234" s="15" t="s">
        <v>3299</v>
      </c>
      <c r="P2234" s="15" t="s">
        <v>5271</v>
      </c>
      <c r="Q2234" s="15" t="s">
        <v>22807</v>
      </c>
      <c r="R2234" s="15" t="s">
        <v>19531</v>
      </c>
      <c r="S2234" s="15">
        <v>26421576</v>
      </c>
      <c r="T2234" s="15">
        <v>26421576</v>
      </c>
      <c r="U2234" s="15" t="s">
        <v>16634</v>
      </c>
      <c r="V2234" s="15" t="s">
        <v>23745</v>
      </c>
      <c r="W2234" s="4"/>
      <c r="X2234" s="4" t="s">
        <v>41</v>
      </c>
      <c r="Y2234" s="4" t="s">
        <v>13452</v>
      </c>
      <c r="Z2234" s="4"/>
      <c r="AB2234" s="25"/>
      <c r="AC2234" s="25"/>
      <c r="AD2234" s="25"/>
    </row>
    <row r="2235" spans="1:30" x14ac:dyDescent="0.35">
      <c r="A2235" s="15" t="s">
        <v>11053</v>
      </c>
      <c r="B2235" s="15" t="s">
        <v>1925</v>
      </c>
      <c r="D2235" s="15" t="s">
        <v>1900</v>
      </c>
      <c r="E2235" s="15" t="s">
        <v>11074</v>
      </c>
      <c r="F2235" s="15" t="s">
        <v>11075</v>
      </c>
      <c r="G2235" s="5" t="s">
        <v>15694</v>
      </c>
      <c r="H2235" s="5" t="s">
        <v>3</v>
      </c>
      <c r="I2235" s="5" t="s">
        <v>143</v>
      </c>
      <c r="J2235" s="5" t="s">
        <v>2</v>
      </c>
      <c r="K2235" s="5" t="s">
        <v>16</v>
      </c>
      <c r="L2235" s="5" t="s">
        <v>13029</v>
      </c>
      <c r="M2235" s="15" t="s">
        <v>144</v>
      </c>
      <c r="N2235" s="15" t="s">
        <v>144</v>
      </c>
      <c r="O2235" s="15" t="s">
        <v>3299</v>
      </c>
      <c r="P2235" s="15" t="s">
        <v>11075</v>
      </c>
      <c r="Q2235" s="15" t="s">
        <v>22807</v>
      </c>
      <c r="R2235" s="15" t="s">
        <v>22220</v>
      </c>
      <c r="S2235" s="15">
        <v>22007861</v>
      </c>
      <c r="T2235" s="15"/>
      <c r="U2235" s="15" t="s">
        <v>15081</v>
      </c>
      <c r="V2235" s="15" t="s">
        <v>23746</v>
      </c>
      <c r="W2235" s="4"/>
      <c r="X2235" s="4" t="s">
        <v>41</v>
      </c>
      <c r="Y2235" s="4" t="s">
        <v>13804</v>
      </c>
      <c r="Z2235" s="4"/>
      <c r="AB2235" s="25"/>
      <c r="AC2235" s="25"/>
      <c r="AD2235" s="25"/>
    </row>
    <row r="2236" spans="1:30" x14ac:dyDescent="0.35">
      <c r="A2236" s="15" t="s">
        <v>4985</v>
      </c>
      <c r="B2236" s="15" t="s">
        <v>7187</v>
      </c>
      <c r="D2236" s="15" t="s">
        <v>4134</v>
      </c>
      <c r="E2236" s="15" t="s">
        <v>5272</v>
      </c>
      <c r="F2236" s="15" t="s">
        <v>384</v>
      </c>
      <c r="G2236" s="5" t="s">
        <v>15694</v>
      </c>
      <c r="H2236" s="5" t="s">
        <v>3</v>
      </c>
      <c r="I2236" s="5" t="s">
        <v>143</v>
      </c>
      <c r="J2236" s="5" t="s">
        <v>2</v>
      </c>
      <c r="K2236" s="5" t="s">
        <v>16</v>
      </c>
      <c r="L2236" s="5" t="s">
        <v>13029</v>
      </c>
      <c r="M2236" s="15" t="s">
        <v>144</v>
      </c>
      <c r="N2236" s="15" t="s">
        <v>144</v>
      </c>
      <c r="O2236" s="15" t="s">
        <v>3299</v>
      </c>
      <c r="P2236" s="15" t="s">
        <v>384</v>
      </c>
      <c r="Q2236" s="15" t="s">
        <v>22807</v>
      </c>
      <c r="R2236" s="15" t="s">
        <v>22224</v>
      </c>
      <c r="S2236" s="15">
        <v>22006544</v>
      </c>
      <c r="T2236" s="15"/>
      <c r="U2236" s="15" t="s">
        <v>17938</v>
      </c>
      <c r="V2236" s="15" t="s">
        <v>23747</v>
      </c>
      <c r="W2236" s="4"/>
      <c r="X2236" s="4" t="s">
        <v>41</v>
      </c>
      <c r="Y2236" s="4" t="s">
        <v>5108</v>
      </c>
      <c r="Z2236" s="4"/>
      <c r="AB2236" s="25"/>
      <c r="AC2236" s="25"/>
      <c r="AD2236" s="25"/>
    </row>
    <row r="2237" spans="1:30" x14ac:dyDescent="0.35">
      <c r="A2237" s="15" t="s">
        <v>5045</v>
      </c>
      <c r="B2237" s="15" t="s">
        <v>2223</v>
      </c>
      <c r="D2237" s="15" t="s">
        <v>5188</v>
      </c>
      <c r="E2237" s="15" t="s">
        <v>5273</v>
      </c>
      <c r="F2237" s="15" t="s">
        <v>1534</v>
      </c>
      <c r="G2237" s="5" t="s">
        <v>15694</v>
      </c>
      <c r="H2237" s="5" t="s">
        <v>3</v>
      </c>
      <c r="I2237" s="5" t="s">
        <v>143</v>
      </c>
      <c r="J2237" s="5" t="s">
        <v>2</v>
      </c>
      <c r="K2237" s="5" t="s">
        <v>16</v>
      </c>
      <c r="L2237" s="5" t="s">
        <v>13029</v>
      </c>
      <c r="M2237" s="15" t="s">
        <v>144</v>
      </c>
      <c r="N2237" s="15" t="s">
        <v>144</v>
      </c>
      <c r="O2237" s="15" t="s">
        <v>3299</v>
      </c>
      <c r="P2237" s="15" t="s">
        <v>1534</v>
      </c>
      <c r="Q2237" s="15" t="s">
        <v>22807</v>
      </c>
      <c r="R2237" s="15" t="s">
        <v>21588</v>
      </c>
      <c r="S2237" s="15">
        <v>26400305</v>
      </c>
      <c r="T2237" s="15">
        <v>26400305</v>
      </c>
      <c r="U2237" s="15" t="s">
        <v>17939</v>
      </c>
      <c r="V2237" s="15" t="s">
        <v>17940</v>
      </c>
      <c r="W2237" s="4"/>
      <c r="X2237" s="4" t="s">
        <v>41</v>
      </c>
      <c r="Y2237" s="4" t="s">
        <v>5001</v>
      </c>
      <c r="Z2237" s="4"/>
      <c r="AB2237" s="25"/>
      <c r="AC2237" s="25"/>
      <c r="AD2237" s="25"/>
    </row>
    <row r="2238" spans="1:30" x14ac:dyDescent="0.35">
      <c r="A2238" s="15" t="s">
        <v>8865</v>
      </c>
      <c r="B2238" s="15" t="s">
        <v>5103</v>
      </c>
      <c r="D2238" s="15" t="s">
        <v>1811</v>
      </c>
      <c r="E2238" s="15" t="s">
        <v>11092</v>
      </c>
      <c r="F2238" s="15" t="s">
        <v>11093</v>
      </c>
      <c r="G2238" s="5" t="s">
        <v>15694</v>
      </c>
      <c r="H2238" s="5" t="s">
        <v>5</v>
      </c>
      <c r="I2238" s="5" t="s">
        <v>143</v>
      </c>
      <c r="J2238" s="5" t="s">
        <v>2</v>
      </c>
      <c r="K2238" s="5" t="s">
        <v>16</v>
      </c>
      <c r="L2238" s="5" t="s">
        <v>13029</v>
      </c>
      <c r="M2238" s="15" t="s">
        <v>144</v>
      </c>
      <c r="N2238" s="15" t="s">
        <v>144</v>
      </c>
      <c r="O2238" s="15" t="s">
        <v>3299</v>
      </c>
      <c r="P2238" s="15" t="s">
        <v>11093</v>
      </c>
      <c r="Q2238" s="15" t="s">
        <v>22807</v>
      </c>
      <c r="R2238" s="15" t="s">
        <v>17886</v>
      </c>
      <c r="S2238" s="15">
        <v>22007137</v>
      </c>
      <c r="T2238" s="15"/>
      <c r="U2238" s="15" t="s">
        <v>20203</v>
      </c>
      <c r="V2238" s="15" t="s">
        <v>23748</v>
      </c>
      <c r="W2238" s="4"/>
      <c r="X2238" s="4" t="s">
        <v>41</v>
      </c>
      <c r="Y2238" s="4" t="s">
        <v>7942</v>
      </c>
      <c r="Z2238" s="4"/>
      <c r="AB2238" s="25"/>
      <c r="AC2238" s="25"/>
      <c r="AD2238" s="25"/>
    </row>
    <row r="2239" spans="1:30" x14ac:dyDescent="0.35">
      <c r="A2239" s="15" t="s">
        <v>11056</v>
      </c>
      <c r="B2239" s="15" t="s">
        <v>5013</v>
      </c>
      <c r="D2239" s="15" t="s">
        <v>7630</v>
      </c>
      <c r="E2239" s="15" t="s">
        <v>5274</v>
      </c>
      <c r="F2239" s="15" t="s">
        <v>5275</v>
      </c>
      <c r="G2239" s="5" t="s">
        <v>15694</v>
      </c>
      <c r="H2239" s="5" t="s">
        <v>2</v>
      </c>
      <c r="I2239" s="5" t="s">
        <v>143</v>
      </c>
      <c r="J2239" s="5" t="s">
        <v>2</v>
      </c>
      <c r="K2239" s="5" t="s">
        <v>6</v>
      </c>
      <c r="L2239" s="5" t="s">
        <v>13025</v>
      </c>
      <c r="M2239" s="15" t="s">
        <v>144</v>
      </c>
      <c r="N2239" s="15" t="s">
        <v>144</v>
      </c>
      <c r="O2239" s="15" t="s">
        <v>5231</v>
      </c>
      <c r="P2239" s="15" t="s">
        <v>5275</v>
      </c>
      <c r="Q2239" s="15" t="s">
        <v>22807</v>
      </c>
      <c r="R2239" s="15" t="s">
        <v>20215</v>
      </c>
      <c r="S2239" s="15">
        <v>26830205</v>
      </c>
      <c r="T2239" s="15">
        <v>83908927</v>
      </c>
      <c r="U2239" s="15" t="s">
        <v>16636</v>
      </c>
      <c r="V2239" s="15" t="s">
        <v>13453</v>
      </c>
      <c r="W2239" s="4"/>
      <c r="X2239" s="4" t="s">
        <v>41</v>
      </c>
      <c r="Y2239" s="4" t="s">
        <v>4675</v>
      </c>
      <c r="Z2239" s="4"/>
      <c r="AB2239" s="25"/>
      <c r="AC2239" s="25"/>
      <c r="AD2239" s="25"/>
    </row>
    <row r="2240" spans="1:30" x14ac:dyDescent="0.35">
      <c r="A2240" s="15" t="s">
        <v>5056</v>
      </c>
      <c r="B2240" s="15" t="s">
        <v>5055</v>
      </c>
      <c r="D2240" s="15" t="s">
        <v>5276</v>
      </c>
      <c r="E2240" s="15" t="s">
        <v>11139</v>
      </c>
      <c r="F2240" s="15" t="s">
        <v>17328</v>
      </c>
      <c r="G2240" s="5" t="s">
        <v>15694</v>
      </c>
      <c r="H2240" s="5" t="s">
        <v>3</v>
      </c>
      <c r="I2240" s="5" t="s">
        <v>143</v>
      </c>
      <c r="J2240" s="5" t="s">
        <v>2</v>
      </c>
      <c r="K2240" s="5" t="s">
        <v>16</v>
      </c>
      <c r="L2240" s="5" t="s">
        <v>13029</v>
      </c>
      <c r="M2240" s="15" t="s">
        <v>144</v>
      </c>
      <c r="N2240" s="15" t="s">
        <v>144</v>
      </c>
      <c r="O2240" s="15" t="s">
        <v>3299</v>
      </c>
      <c r="P2240" s="15" t="s">
        <v>17328</v>
      </c>
      <c r="Q2240" s="15" t="s">
        <v>22807</v>
      </c>
      <c r="R2240" s="15" t="s">
        <v>23749</v>
      </c>
      <c r="S2240" s="15">
        <v>21013245</v>
      </c>
      <c r="T2240" s="15">
        <v>26400415</v>
      </c>
      <c r="U2240" s="15" t="s">
        <v>16637</v>
      </c>
      <c r="V2240" s="15" t="s">
        <v>17941</v>
      </c>
      <c r="W2240" s="4"/>
      <c r="X2240" s="4" t="s">
        <v>41</v>
      </c>
      <c r="Y2240" s="4" t="s">
        <v>7594</v>
      </c>
      <c r="Z2240" s="4"/>
      <c r="AB2240" s="25"/>
      <c r="AC2240" s="25"/>
      <c r="AD2240" s="25"/>
    </row>
    <row r="2241" spans="1:30" x14ac:dyDescent="0.35">
      <c r="A2241" s="15" t="s">
        <v>11058</v>
      </c>
      <c r="B2241" s="15" t="s">
        <v>2852</v>
      </c>
      <c r="D2241" s="15" t="s">
        <v>4828</v>
      </c>
      <c r="E2241" s="15" t="s">
        <v>5277</v>
      </c>
      <c r="F2241" s="15" t="s">
        <v>1707</v>
      </c>
      <c r="G2241" s="5" t="s">
        <v>15694</v>
      </c>
      <c r="H2241" s="5" t="s">
        <v>3</v>
      </c>
      <c r="I2241" s="5" t="s">
        <v>143</v>
      </c>
      <c r="J2241" s="5" t="s">
        <v>2</v>
      </c>
      <c r="K2241" s="5" t="s">
        <v>16</v>
      </c>
      <c r="L2241" s="5" t="s">
        <v>13029</v>
      </c>
      <c r="M2241" s="15" t="s">
        <v>144</v>
      </c>
      <c r="N2241" s="15" t="s">
        <v>144</v>
      </c>
      <c r="O2241" s="15" t="s">
        <v>3299</v>
      </c>
      <c r="P2241" s="15" t="s">
        <v>11142</v>
      </c>
      <c r="Q2241" s="15" t="s">
        <v>22807</v>
      </c>
      <c r="R2241" s="15" t="s">
        <v>22221</v>
      </c>
      <c r="S2241" s="15">
        <v>26421553</v>
      </c>
      <c r="T2241" s="15">
        <v>26421553</v>
      </c>
      <c r="U2241" s="15" t="s">
        <v>17942</v>
      </c>
      <c r="V2241" s="15" t="s">
        <v>15082</v>
      </c>
      <c r="W2241" s="4"/>
      <c r="X2241" s="4" t="s">
        <v>41</v>
      </c>
      <c r="Y2241" s="4" t="s">
        <v>5278</v>
      </c>
      <c r="Z2241" s="4"/>
      <c r="AB2241" s="25"/>
      <c r="AC2241" s="25"/>
      <c r="AD2241" s="25"/>
    </row>
    <row r="2242" spans="1:30" x14ac:dyDescent="0.35">
      <c r="A2242" s="15" t="s">
        <v>5004</v>
      </c>
      <c r="B2242" s="15" t="s">
        <v>1974</v>
      </c>
      <c r="D2242" s="15" t="s">
        <v>1946</v>
      </c>
      <c r="E2242" s="15" t="s">
        <v>9452</v>
      </c>
      <c r="F2242" s="15" t="s">
        <v>9453</v>
      </c>
      <c r="G2242" s="5" t="s">
        <v>18535</v>
      </c>
      <c r="H2242" s="5" t="s">
        <v>17</v>
      </c>
      <c r="I2242" s="5" t="s">
        <v>143</v>
      </c>
      <c r="J2242" s="5" t="s">
        <v>4</v>
      </c>
      <c r="K2242" s="5" t="s">
        <v>4</v>
      </c>
      <c r="L2242" s="5" t="s">
        <v>13042</v>
      </c>
      <c r="M2242" s="15" t="s">
        <v>144</v>
      </c>
      <c r="N2242" s="15" t="s">
        <v>1670</v>
      </c>
      <c r="O2242" s="15" t="s">
        <v>1754</v>
      </c>
      <c r="P2242" s="15" t="s">
        <v>5279</v>
      </c>
      <c r="Q2242" s="15" t="s">
        <v>22807</v>
      </c>
      <c r="R2242" s="15" t="s">
        <v>22222</v>
      </c>
      <c r="S2242" s="15">
        <v>83016062</v>
      </c>
      <c r="T2242" s="15"/>
      <c r="U2242" s="15" t="s">
        <v>21482</v>
      </c>
      <c r="V2242" s="15" t="s">
        <v>23750</v>
      </c>
      <c r="W2242" s="4"/>
      <c r="X2242" s="4" t="s">
        <v>41</v>
      </c>
      <c r="Y2242" s="4" t="s">
        <v>7727</v>
      </c>
      <c r="Z2242" s="4"/>
      <c r="AB2242" s="25" t="s">
        <v>21118</v>
      </c>
      <c r="AC2242" s="25"/>
      <c r="AD2242" s="25"/>
    </row>
    <row r="2243" spans="1:30" x14ac:dyDescent="0.35">
      <c r="A2243" s="15" t="s">
        <v>5086</v>
      </c>
      <c r="B2243" s="15" t="s">
        <v>3191</v>
      </c>
      <c r="D2243" s="15" t="s">
        <v>1518</v>
      </c>
      <c r="E2243" s="15" t="s">
        <v>11218</v>
      </c>
      <c r="F2243" s="15" t="s">
        <v>17329</v>
      </c>
      <c r="G2243" s="5" t="s">
        <v>15694</v>
      </c>
      <c r="H2243" s="5" t="s">
        <v>5</v>
      </c>
      <c r="I2243" s="5" t="s">
        <v>143</v>
      </c>
      <c r="J2243" s="5" t="s">
        <v>2</v>
      </c>
      <c r="K2243" s="5" t="s">
        <v>16</v>
      </c>
      <c r="L2243" s="5" t="s">
        <v>13029</v>
      </c>
      <c r="M2243" s="15" t="s">
        <v>144</v>
      </c>
      <c r="N2243" s="15" t="s">
        <v>144</v>
      </c>
      <c r="O2243" s="15" t="s">
        <v>3299</v>
      </c>
      <c r="P2243" s="15" t="s">
        <v>17329</v>
      </c>
      <c r="Q2243" s="15" t="s">
        <v>22807</v>
      </c>
      <c r="R2243" s="15" t="s">
        <v>23751</v>
      </c>
      <c r="S2243" s="15">
        <v>22065661</v>
      </c>
      <c r="T2243" s="15"/>
      <c r="U2243" s="15" t="s">
        <v>17943</v>
      </c>
      <c r="V2243" s="15" t="s">
        <v>17944</v>
      </c>
      <c r="W2243" s="4"/>
      <c r="X2243" s="4"/>
      <c r="Y2243" s="4"/>
      <c r="Z2243" s="4"/>
      <c r="AB2243" s="25"/>
      <c r="AC2243" s="25"/>
      <c r="AD2243" s="25"/>
    </row>
    <row r="2244" spans="1:30" x14ac:dyDescent="0.35">
      <c r="A2244" s="15" t="s">
        <v>5058</v>
      </c>
      <c r="B2244" s="15" t="s">
        <v>2415</v>
      </c>
      <c r="D2244" s="15" t="s">
        <v>5280</v>
      </c>
      <c r="E2244" s="15" t="s">
        <v>11149</v>
      </c>
      <c r="F2244" s="15" t="s">
        <v>278</v>
      </c>
      <c r="G2244" s="5" t="s">
        <v>15694</v>
      </c>
      <c r="H2244" s="5" t="s">
        <v>3</v>
      </c>
      <c r="I2244" s="5" t="s">
        <v>143</v>
      </c>
      <c r="J2244" s="5" t="s">
        <v>2</v>
      </c>
      <c r="K2244" s="5" t="s">
        <v>16</v>
      </c>
      <c r="L2244" s="5" t="s">
        <v>13029</v>
      </c>
      <c r="M2244" s="15" t="s">
        <v>144</v>
      </c>
      <c r="N2244" s="15" t="s">
        <v>144</v>
      </c>
      <c r="O2244" s="15" t="s">
        <v>3299</v>
      </c>
      <c r="P2244" s="15" t="s">
        <v>278</v>
      </c>
      <c r="Q2244" s="15" t="s">
        <v>22807</v>
      </c>
      <c r="R2244" s="15" t="s">
        <v>20425</v>
      </c>
      <c r="S2244" s="15">
        <v>22263479</v>
      </c>
      <c r="T2244" s="15"/>
      <c r="U2244" s="15" t="s">
        <v>15014</v>
      </c>
      <c r="V2244" s="15" t="s">
        <v>23752</v>
      </c>
      <c r="W2244" s="4"/>
      <c r="X2244" s="4" t="s">
        <v>41</v>
      </c>
      <c r="Y2244" s="4" t="s">
        <v>10564</v>
      </c>
      <c r="Z2244" s="4"/>
      <c r="AB2244" s="25"/>
      <c r="AC2244" s="25"/>
      <c r="AD2244" s="25"/>
    </row>
    <row r="2245" spans="1:30" x14ac:dyDescent="0.35">
      <c r="A2245" s="15" t="s">
        <v>11062</v>
      </c>
      <c r="B2245" s="15" t="s">
        <v>623</v>
      </c>
      <c r="D2245" s="15" t="s">
        <v>4769</v>
      </c>
      <c r="E2245" s="15" t="s">
        <v>5281</v>
      </c>
      <c r="F2245" s="15" t="s">
        <v>4325</v>
      </c>
      <c r="G2245" s="5" t="s">
        <v>15694</v>
      </c>
      <c r="H2245" s="5" t="s">
        <v>3</v>
      </c>
      <c r="I2245" s="5" t="s">
        <v>143</v>
      </c>
      <c r="J2245" s="5" t="s">
        <v>2</v>
      </c>
      <c r="K2245" s="5" t="s">
        <v>16</v>
      </c>
      <c r="L2245" s="5" t="s">
        <v>13029</v>
      </c>
      <c r="M2245" s="15" t="s">
        <v>144</v>
      </c>
      <c r="N2245" s="15" t="s">
        <v>144</v>
      </c>
      <c r="O2245" s="15" t="s">
        <v>3299</v>
      </c>
      <c r="P2245" s="15" t="s">
        <v>4325</v>
      </c>
      <c r="Q2245" s="15" t="s">
        <v>22807</v>
      </c>
      <c r="R2245" s="15" t="s">
        <v>19532</v>
      </c>
      <c r="S2245" s="15">
        <v>22001330</v>
      </c>
      <c r="T2245" s="15"/>
      <c r="U2245" s="15" t="s">
        <v>17945</v>
      </c>
      <c r="V2245" s="15" t="s">
        <v>17946</v>
      </c>
      <c r="W2245" s="4"/>
      <c r="X2245" s="4" t="s">
        <v>41</v>
      </c>
      <c r="Y2245" s="4" t="s">
        <v>5109</v>
      </c>
      <c r="Z2245" s="4"/>
      <c r="AB2245" s="25"/>
      <c r="AC2245" s="25"/>
      <c r="AD2245" s="25"/>
    </row>
    <row r="2246" spans="1:30" x14ac:dyDescent="0.35">
      <c r="A2246" s="15" t="s">
        <v>5029</v>
      </c>
      <c r="B2246" s="15" t="s">
        <v>2780</v>
      </c>
      <c r="D2246" s="15" t="s">
        <v>3379</v>
      </c>
      <c r="E2246" s="15" t="s">
        <v>5282</v>
      </c>
      <c r="F2246" s="15" t="s">
        <v>1161</v>
      </c>
      <c r="G2246" s="5" t="s">
        <v>15694</v>
      </c>
      <c r="H2246" s="5" t="s">
        <v>3</v>
      </c>
      <c r="I2246" s="5" t="s">
        <v>143</v>
      </c>
      <c r="J2246" s="5" t="s">
        <v>2</v>
      </c>
      <c r="K2246" s="5" t="s">
        <v>16</v>
      </c>
      <c r="L2246" s="5" t="s">
        <v>13029</v>
      </c>
      <c r="M2246" s="15" t="s">
        <v>144</v>
      </c>
      <c r="N2246" s="15" t="s">
        <v>144</v>
      </c>
      <c r="O2246" s="15" t="s">
        <v>3299</v>
      </c>
      <c r="P2246" s="15" t="s">
        <v>1161</v>
      </c>
      <c r="Q2246" s="15" t="s">
        <v>22807</v>
      </c>
      <c r="R2246" s="15" t="s">
        <v>23753</v>
      </c>
      <c r="S2246" s="15">
        <v>22007831</v>
      </c>
      <c r="T2246" s="15">
        <v>26420211</v>
      </c>
      <c r="U2246" s="15" t="s">
        <v>17947</v>
      </c>
      <c r="V2246" s="15" t="s">
        <v>17948</v>
      </c>
      <c r="W2246" s="4"/>
      <c r="X2246" s="4" t="s">
        <v>41</v>
      </c>
      <c r="Y2246" s="4" t="s">
        <v>5283</v>
      </c>
      <c r="Z2246" s="4"/>
      <c r="AB2246" s="25"/>
      <c r="AC2246" s="25"/>
      <c r="AD2246" s="25"/>
    </row>
    <row r="2247" spans="1:30" x14ac:dyDescent="0.35">
      <c r="A2247" s="15" t="s">
        <v>5031</v>
      </c>
      <c r="B2247" s="15" t="s">
        <v>7836</v>
      </c>
      <c r="D2247" s="15" t="s">
        <v>5057</v>
      </c>
      <c r="E2247" s="15" t="s">
        <v>11215</v>
      </c>
      <c r="F2247" s="15" t="s">
        <v>1933</v>
      </c>
      <c r="G2247" s="5" t="s">
        <v>15694</v>
      </c>
      <c r="H2247" s="5" t="s">
        <v>3</v>
      </c>
      <c r="I2247" s="5" t="s">
        <v>143</v>
      </c>
      <c r="J2247" s="5" t="s">
        <v>2</v>
      </c>
      <c r="K2247" s="5" t="s">
        <v>16</v>
      </c>
      <c r="L2247" s="5" t="s">
        <v>13029</v>
      </c>
      <c r="M2247" s="15" t="s">
        <v>144</v>
      </c>
      <c r="N2247" s="15" t="s">
        <v>144</v>
      </c>
      <c r="O2247" s="15" t="s">
        <v>3299</v>
      </c>
      <c r="P2247" s="15" t="s">
        <v>17330</v>
      </c>
      <c r="Q2247" s="15" t="s">
        <v>22807</v>
      </c>
      <c r="R2247" s="15" t="s">
        <v>17949</v>
      </c>
      <c r="S2247" s="15">
        <v>22002696</v>
      </c>
      <c r="T2247" s="15">
        <v>26420211</v>
      </c>
      <c r="U2247" s="15" t="s">
        <v>15083</v>
      </c>
      <c r="V2247" s="15" t="s">
        <v>23754</v>
      </c>
      <c r="W2247" s="4"/>
      <c r="X2247" s="4" t="s">
        <v>41</v>
      </c>
      <c r="Y2247" s="4" t="s">
        <v>12159</v>
      </c>
      <c r="Z2247" s="4"/>
      <c r="AB2247" s="25"/>
      <c r="AC2247" s="25"/>
      <c r="AD2247" s="25"/>
    </row>
    <row r="2248" spans="1:30" x14ac:dyDescent="0.35">
      <c r="A2248" s="15" t="s">
        <v>8418</v>
      </c>
      <c r="B2248" s="15" t="s">
        <v>8420</v>
      </c>
      <c r="D2248" s="15" t="s">
        <v>4412</v>
      </c>
      <c r="E2248" s="15" t="s">
        <v>5284</v>
      </c>
      <c r="F2248" s="15" t="s">
        <v>7618</v>
      </c>
      <c r="G2248" s="5" t="s">
        <v>15694</v>
      </c>
      <c r="H2248" s="5" t="s">
        <v>3</v>
      </c>
      <c r="I2248" s="5" t="s">
        <v>143</v>
      </c>
      <c r="J2248" s="5" t="s">
        <v>2</v>
      </c>
      <c r="K2248" s="5" t="s">
        <v>16</v>
      </c>
      <c r="L2248" s="5" t="s">
        <v>13029</v>
      </c>
      <c r="M2248" s="15" t="s">
        <v>144</v>
      </c>
      <c r="N2248" s="15" t="s">
        <v>144</v>
      </c>
      <c r="O2248" s="15" t="s">
        <v>3299</v>
      </c>
      <c r="P2248" s="15" t="s">
        <v>1553</v>
      </c>
      <c r="Q2248" s="15" t="s">
        <v>22807</v>
      </c>
      <c r="R2248" s="15" t="s">
        <v>21672</v>
      </c>
      <c r="S2248" s="15">
        <v>22007694</v>
      </c>
      <c r="T2248" s="15"/>
      <c r="U2248" s="15" t="s">
        <v>15085</v>
      </c>
      <c r="V2248" s="15" t="s">
        <v>17950</v>
      </c>
      <c r="W2248" s="4"/>
      <c r="X2248" s="4" t="s">
        <v>41</v>
      </c>
      <c r="Y2248" s="4" t="s">
        <v>2654</v>
      </c>
      <c r="Z2248" s="4"/>
      <c r="AB2248" s="25"/>
      <c r="AC2248" s="25"/>
      <c r="AD2248" s="25"/>
    </row>
    <row r="2249" spans="1:30" x14ac:dyDescent="0.35">
      <c r="A2249" s="15" t="s">
        <v>5088</v>
      </c>
      <c r="B2249" s="15" t="s">
        <v>7196</v>
      </c>
      <c r="D2249" s="15" t="s">
        <v>5071</v>
      </c>
      <c r="E2249" s="15" t="s">
        <v>11173</v>
      </c>
      <c r="F2249" s="15" t="s">
        <v>766</v>
      </c>
      <c r="G2249" s="5" t="s">
        <v>15694</v>
      </c>
      <c r="H2249" s="5" t="s">
        <v>3</v>
      </c>
      <c r="I2249" s="5" t="s">
        <v>143</v>
      </c>
      <c r="J2249" s="5" t="s">
        <v>2</v>
      </c>
      <c r="K2249" s="5" t="s">
        <v>6</v>
      </c>
      <c r="L2249" s="5" t="s">
        <v>13025</v>
      </c>
      <c r="M2249" s="15" t="s">
        <v>144</v>
      </c>
      <c r="N2249" s="15" t="s">
        <v>144</v>
      </c>
      <c r="O2249" s="15" t="s">
        <v>5231</v>
      </c>
      <c r="P2249" s="15" t="s">
        <v>766</v>
      </c>
      <c r="Q2249" s="15" t="s">
        <v>22807</v>
      </c>
      <c r="R2249" s="15" t="s">
        <v>22223</v>
      </c>
      <c r="S2249" s="15">
        <v>26420838</v>
      </c>
      <c r="T2249" s="15">
        <v>26420838</v>
      </c>
      <c r="U2249" s="15" t="s">
        <v>17951</v>
      </c>
      <c r="V2249" s="15" t="s">
        <v>11945</v>
      </c>
      <c r="W2249" s="4"/>
      <c r="X2249" s="4" t="s">
        <v>41</v>
      </c>
      <c r="Y2249" s="4" t="s">
        <v>13454</v>
      </c>
      <c r="Z2249" s="4"/>
      <c r="AB2249" s="25"/>
      <c r="AC2249" s="25"/>
      <c r="AD2249" s="25"/>
    </row>
    <row r="2250" spans="1:30" x14ac:dyDescent="0.35">
      <c r="A2250" s="15" t="s">
        <v>5105</v>
      </c>
      <c r="B2250" s="15" t="s">
        <v>7198</v>
      </c>
      <c r="D2250" s="15" t="s">
        <v>1425</v>
      </c>
      <c r="E2250" s="15" t="s">
        <v>5286</v>
      </c>
      <c r="F2250" s="15" t="s">
        <v>5287</v>
      </c>
      <c r="G2250" s="5" t="s">
        <v>15692</v>
      </c>
      <c r="H2250" s="5" t="s">
        <v>5</v>
      </c>
      <c r="I2250" s="5" t="s">
        <v>143</v>
      </c>
      <c r="J2250" s="5" t="s">
        <v>8</v>
      </c>
      <c r="K2250" s="5" t="s">
        <v>4</v>
      </c>
      <c r="L2250" s="5" t="s">
        <v>13062</v>
      </c>
      <c r="M2250" s="15" t="s">
        <v>144</v>
      </c>
      <c r="N2250" s="15" t="s">
        <v>145</v>
      </c>
      <c r="O2250" s="15" t="s">
        <v>22225</v>
      </c>
      <c r="P2250" s="15" t="s">
        <v>5287</v>
      </c>
      <c r="Q2250" s="15" t="s">
        <v>22807</v>
      </c>
      <c r="R2250" s="15" t="s">
        <v>18128</v>
      </c>
      <c r="S2250" s="15">
        <v>27418082</v>
      </c>
      <c r="T2250" s="15"/>
      <c r="U2250" s="15" t="s">
        <v>19534</v>
      </c>
      <c r="V2250" s="15" t="s">
        <v>17952</v>
      </c>
      <c r="W2250" s="4"/>
      <c r="X2250" s="4" t="s">
        <v>41</v>
      </c>
      <c r="Y2250" s="4" t="s">
        <v>3109</v>
      </c>
      <c r="Z2250" s="4"/>
      <c r="AB2250" s="25"/>
      <c r="AC2250" s="25"/>
      <c r="AD2250" s="25"/>
    </row>
    <row r="2251" spans="1:30" x14ac:dyDescent="0.35">
      <c r="A2251" s="15" t="s">
        <v>11064</v>
      </c>
      <c r="B2251" s="15" t="s">
        <v>5034</v>
      </c>
      <c r="D2251" s="15" t="s">
        <v>8422</v>
      </c>
      <c r="E2251" s="15" t="s">
        <v>8421</v>
      </c>
      <c r="F2251" s="15" t="s">
        <v>11101</v>
      </c>
      <c r="G2251" s="5" t="s">
        <v>144</v>
      </c>
      <c r="H2251" s="5" t="s">
        <v>8</v>
      </c>
      <c r="I2251" s="5" t="s">
        <v>143</v>
      </c>
      <c r="J2251" s="5" t="s">
        <v>3</v>
      </c>
      <c r="K2251" s="5" t="s">
        <v>4</v>
      </c>
      <c r="L2251" s="5" t="s">
        <v>13037</v>
      </c>
      <c r="M2251" s="15" t="s">
        <v>144</v>
      </c>
      <c r="N2251" s="15" t="s">
        <v>5017</v>
      </c>
      <c r="O2251" s="15" t="s">
        <v>22226</v>
      </c>
      <c r="P2251" s="15" t="s">
        <v>3187</v>
      </c>
      <c r="Q2251" s="15" t="s">
        <v>22807</v>
      </c>
      <c r="R2251" s="15" t="s">
        <v>22227</v>
      </c>
      <c r="S2251" s="15">
        <v>62290752</v>
      </c>
      <c r="T2251" s="15"/>
      <c r="U2251" s="15" t="s">
        <v>17953</v>
      </c>
      <c r="V2251" s="15" t="s">
        <v>11102</v>
      </c>
      <c r="W2251" s="4"/>
      <c r="X2251" s="4" t="s">
        <v>41</v>
      </c>
      <c r="Y2251" s="4" t="s">
        <v>17145</v>
      </c>
      <c r="Z2251" s="4"/>
      <c r="AB2251" s="25"/>
      <c r="AC2251" s="25"/>
      <c r="AD2251" s="25"/>
    </row>
    <row r="2252" spans="1:30" x14ac:dyDescent="0.35">
      <c r="A2252" s="15" t="s">
        <v>5090</v>
      </c>
      <c r="B2252" s="15" t="s">
        <v>7455</v>
      </c>
      <c r="D2252" s="15" t="s">
        <v>8425</v>
      </c>
      <c r="E2252" s="15" t="s">
        <v>8423</v>
      </c>
      <c r="F2252" s="15" t="s">
        <v>8424</v>
      </c>
      <c r="G2252" s="5" t="s">
        <v>144</v>
      </c>
      <c r="H2252" s="5" t="s">
        <v>10</v>
      </c>
      <c r="I2252" s="5" t="s">
        <v>143</v>
      </c>
      <c r="J2252" s="5" t="s">
        <v>3</v>
      </c>
      <c r="K2252" s="5" t="s">
        <v>7</v>
      </c>
      <c r="L2252" s="5" t="s">
        <v>15652</v>
      </c>
      <c r="M2252" s="15" t="s">
        <v>144</v>
      </c>
      <c r="N2252" s="15" t="s">
        <v>5017</v>
      </c>
      <c r="O2252" s="15" t="s">
        <v>8424</v>
      </c>
      <c r="P2252" s="15" t="s">
        <v>8424</v>
      </c>
      <c r="Q2252" s="15" t="s">
        <v>22807</v>
      </c>
      <c r="R2252" s="15" t="s">
        <v>23755</v>
      </c>
      <c r="S2252" s="15">
        <v>26344192</v>
      </c>
      <c r="T2252" s="15">
        <v>26355272</v>
      </c>
      <c r="U2252" s="15" t="s">
        <v>15086</v>
      </c>
      <c r="V2252" s="15" t="s">
        <v>23756</v>
      </c>
      <c r="W2252" s="4"/>
      <c r="X2252" s="4" t="s">
        <v>41</v>
      </c>
      <c r="Y2252" s="4" t="s">
        <v>8092</v>
      </c>
      <c r="Z2252" s="4"/>
      <c r="AB2252" s="25" t="s">
        <v>21118</v>
      </c>
      <c r="AC2252" s="25"/>
      <c r="AD2252" s="25"/>
    </row>
    <row r="2253" spans="1:30" x14ac:dyDescent="0.35">
      <c r="A2253" s="15" t="s">
        <v>11068</v>
      </c>
      <c r="B2253" s="21" t="s">
        <v>8340</v>
      </c>
      <c r="D2253" s="15" t="s">
        <v>1401</v>
      </c>
      <c r="E2253" s="15" t="s">
        <v>5289</v>
      </c>
      <c r="F2253" s="15" t="s">
        <v>5290</v>
      </c>
      <c r="G2253" s="5" t="s">
        <v>144</v>
      </c>
      <c r="H2253" s="5" t="s">
        <v>10</v>
      </c>
      <c r="I2253" s="5" t="s">
        <v>143</v>
      </c>
      <c r="J2253" s="5" t="s">
        <v>3</v>
      </c>
      <c r="K2253" s="5" t="s">
        <v>3</v>
      </c>
      <c r="L2253" s="5" t="s">
        <v>13036</v>
      </c>
      <c r="M2253" s="15" t="s">
        <v>144</v>
      </c>
      <c r="N2253" s="15" t="s">
        <v>5017</v>
      </c>
      <c r="O2253" s="15" t="s">
        <v>5018</v>
      </c>
      <c r="P2253" s="15" t="s">
        <v>5291</v>
      </c>
      <c r="Q2253" s="15" t="s">
        <v>22807</v>
      </c>
      <c r="R2253" s="15" t="s">
        <v>22228</v>
      </c>
      <c r="S2253" s="15">
        <v>26350814</v>
      </c>
      <c r="T2253" s="15">
        <v>26350313</v>
      </c>
      <c r="U2253" s="15" t="s">
        <v>15087</v>
      </c>
      <c r="V2253" s="15" t="s">
        <v>11137</v>
      </c>
      <c r="W2253" s="4"/>
      <c r="X2253" s="4" t="s">
        <v>41</v>
      </c>
      <c r="Y2253" s="4" t="s">
        <v>261</v>
      </c>
      <c r="Z2253" s="4"/>
      <c r="AB2253" s="25" t="s">
        <v>21118</v>
      </c>
      <c r="AC2253" s="25"/>
      <c r="AD2253" s="25"/>
    </row>
    <row r="2254" spans="1:30" x14ac:dyDescent="0.35">
      <c r="A2254" s="15" t="s">
        <v>5066</v>
      </c>
      <c r="B2254" s="15" t="s">
        <v>7935</v>
      </c>
      <c r="D2254" s="15" t="s">
        <v>4138</v>
      </c>
      <c r="E2254" s="15" t="s">
        <v>5292</v>
      </c>
      <c r="F2254" s="15" t="s">
        <v>5293</v>
      </c>
      <c r="G2254" s="5" t="s">
        <v>144</v>
      </c>
      <c r="H2254" s="5" t="s">
        <v>8</v>
      </c>
      <c r="I2254" s="5" t="s">
        <v>143</v>
      </c>
      <c r="J2254" s="5" t="s">
        <v>3</v>
      </c>
      <c r="K2254" s="5" t="s">
        <v>4</v>
      </c>
      <c r="L2254" s="5" t="s">
        <v>13037</v>
      </c>
      <c r="M2254" s="15" t="s">
        <v>144</v>
      </c>
      <c r="N2254" s="15" t="s">
        <v>5017</v>
      </c>
      <c r="O2254" s="15" t="s">
        <v>22226</v>
      </c>
      <c r="P2254" s="15" t="s">
        <v>5293</v>
      </c>
      <c r="Q2254" s="15" t="s">
        <v>22807</v>
      </c>
      <c r="R2254" s="15" t="s">
        <v>19671</v>
      </c>
      <c r="S2254" s="15">
        <v>26355551</v>
      </c>
      <c r="T2254" s="15">
        <v>26355551</v>
      </c>
      <c r="U2254" s="15" t="s">
        <v>16638</v>
      </c>
      <c r="V2254" s="15" t="s">
        <v>23757</v>
      </c>
      <c r="W2254" s="4"/>
      <c r="X2254" s="4" t="s">
        <v>41</v>
      </c>
      <c r="Y2254" s="4" t="s">
        <v>1941</v>
      </c>
      <c r="Z2254" s="4"/>
      <c r="AB2254" s="25" t="s">
        <v>21118</v>
      </c>
      <c r="AC2254" s="25"/>
      <c r="AD2254" s="25" t="s">
        <v>21118</v>
      </c>
    </row>
    <row r="2255" spans="1:30" x14ac:dyDescent="0.35">
      <c r="A2255" s="15" t="s">
        <v>5035</v>
      </c>
      <c r="B2255" s="15" t="s">
        <v>478</v>
      </c>
      <c r="D2255" s="15" t="s">
        <v>5294</v>
      </c>
      <c r="E2255" s="15" t="s">
        <v>11103</v>
      </c>
      <c r="F2255" s="15" t="s">
        <v>11104</v>
      </c>
      <c r="G2255" s="5" t="s">
        <v>144</v>
      </c>
      <c r="H2255" s="5" t="s">
        <v>10</v>
      </c>
      <c r="I2255" s="5" t="s">
        <v>143</v>
      </c>
      <c r="J2255" s="5" t="s">
        <v>3</v>
      </c>
      <c r="K2255" s="5" t="s">
        <v>2</v>
      </c>
      <c r="L2255" s="5" t="s">
        <v>13035</v>
      </c>
      <c r="M2255" s="15" t="s">
        <v>144</v>
      </c>
      <c r="N2255" s="15" t="s">
        <v>5017</v>
      </c>
      <c r="O2255" s="15" t="s">
        <v>5288</v>
      </c>
      <c r="P2255" s="15" t="s">
        <v>5288</v>
      </c>
      <c r="Q2255" s="15" t="s">
        <v>22807</v>
      </c>
      <c r="R2255" s="15" t="s">
        <v>8867</v>
      </c>
      <c r="S2255" s="15">
        <v>26366130</v>
      </c>
      <c r="T2255" s="15">
        <v>26366130</v>
      </c>
      <c r="U2255" s="15" t="s">
        <v>16639</v>
      </c>
      <c r="V2255" s="15" t="s">
        <v>107</v>
      </c>
      <c r="W2255" s="4"/>
      <c r="X2255" s="4"/>
      <c r="Y2255" s="4"/>
      <c r="Z2255" s="4" t="s">
        <v>41</v>
      </c>
      <c r="AA2255" s="4" t="s">
        <v>594</v>
      </c>
      <c r="AB2255" s="25" t="s">
        <v>21118</v>
      </c>
      <c r="AC2255" s="25"/>
      <c r="AD2255" s="25"/>
    </row>
    <row r="2256" spans="1:30" x14ac:dyDescent="0.35">
      <c r="A2256" s="15" t="s">
        <v>11070</v>
      </c>
      <c r="B2256" s="15" t="s">
        <v>1513</v>
      </c>
      <c r="D2256" s="15" t="s">
        <v>1751</v>
      </c>
      <c r="E2256" s="15" t="s">
        <v>5295</v>
      </c>
      <c r="F2256" s="15" t="s">
        <v>5296</v>
      </c>
      <c r="G2256" s="5" t="s">
        <v>144</v>
      </c>
      <c r="H2256" s="5" t="s">
        <v>8</v>
      </c>
      <c r="I2256" s="5" t="s">
        <v>143</v>
      </c>
      <c r="J2256" s="5" t="s">
        <v>3</v>
      </c>
      <c r="K2256" s="5" t="s">
        <v>5</v>
      </c>
      <c r="L2256" s="5" t="s">
        <v>13038</v>
      </c>
      <c r="M2256" s="15" t="s">
        <v>144</v>
      </c>
      <c r="N2256" s="15" t="s">
        <v>5017</v>
      </c>
      <c r="O2256" s="15" t="s">
        <v>165</v>
      </c>
      <c r="P2256" s="15" t="s">
        <v>5296</v>
      </c>
      <c r="Q2256" s="15" t="s">
        <v>22807</v>
      </c>
      <c r="R2256" s="15" t="s">
        <v>20205</v>
      </c>
      <c r="S2256" s="15">
        <v>26367625</v>
      </c>
      <c r="T2256" s="15">
        <v>26367625</v>
      </c>
      <c r="U2256" s="15" t="s">
        <v>15088</v>
      </c>
      <c r="V2256" s="15" t="s">
        <v>23758</v>
      </c>
      <c r="W2256" s="4"/>
      <c r="X2256" s="4" t="s">
        <v>41</v>
      </c>
      <c r="Y2256" s="4" t="s">
        <v>2336</v>
      </c>
      <c r="Z2256" s="4"/>
      <c r="AB2256" s="25"/>
      <c r="AC2256" s="25"/>
      <c r="AD2256" s="25"/>
    </row>
    <row r="2257" spans="1:30" x14ac:dyDescent="0.35">
      <c r="A2257" s="15" t="s">
        <v>11072</v>
      </c>
      <c r="B2257" s="15" t="s">
        <v>4226</v>
      </c>
      <c r="D2257" s="15" t="s">
        <v>8427</v>
      </c>
      <c r="E2257" s="15" t="s">
        <v>8426</v>
      </c>
      <c r="F2257" s="15" t="s">
        <v>4613</v>
      </c>
      <c r="G2257" s="5" t="s">
        <v>144</v>
      </c>
      <c r="H2257" s="5" t="s">
        <v>8</v>
      </c>
      <c r="I2257" s="5" t="s">
        <v>143</v>
      </c>
      <c r="J2257" s="5" t="s">
        <v>3</v>
      </c>
      <c r="K2257" s="5" t="s">
        <v>6</v>
      </c>
      <c r="L2257" s="5" t="s">
        <v>13039</v>
      </c>
      <c r="M2257" s="15" t="s">
        <v>144</v>
      </c>
      <c r="N2257" s="15" t="s">
        <v>5017</v>
      </c>
      <c r="O2257" s="15" t="s">
        <v>449</v>
      </c>
      <c r="P2257" s="15" t="s">
        <v>4613</v>
      </c>
      <c r="Q2257" s="15" t="s">
        <v>22807</v>
      </c>
      <c r="R2257" s="15" t="s">
        <v>21484</v>
      </c>
      <c r="S2257" s="15">
        <v>26352345</v>
      </c>
      <c r="T2257" s="15">
        <v>63428312</v>
      </c>
      <c r="U2257" s="15" t="s">
        <v>16640</v>
      </c>
      <c r="V2257" s="15" t="s">
        <v>11112</v>
      </c>
      <c r="W2257" s="4"/>
      <c r="X2257" s="4" t="s">
        <v>41</v>
      </c>
      <c r="Y2257" s="4" t="s">
        <v>20206</v>
      </c>
      <c r="Z2257" s="4"/>
      <c r="AB2257" s="25"/>
      <c r="AC2257" s="25"/>
      <c r="AD2257" s="25"/>
    </row>
    <row r="2258" spans="1:30" x14ac:dyDescent="0.35">
      <c r="A2258" s="15" t="s">
        <v>11073</v>
      </c>
      <c r="B2258" s="15" t="s">
        <v>8467</v>
      </c>
      <c r="D2258" s="15" t="s">
        <v>7695</v>
      </c>
      <c r="E2258" s="15" t="s">
        <v>5297</v>
      </c>
      <c r="F2258" s="15" t="s">
        <v>4564</v>
      </c>
      <c r="G2258" s="5" t="s">
        <v>144</v>
      </c>
      <c r="H2258" s="5" t="s">
        <v>8</v>
      </c>
      <c r="I2258" s="5" t="s">
        <v>143</v>
      </c>
      <c r="J2258" s="5" t="s">
        <v>3</v>
      </c>
      <c r="K2258" s="5" t="s">
        <v>6</v>
      </c>
      <c r="L2258" s="5" t="s">
        <v>13039</v>
      </c>
      <c r="M2258" s="15" t="s">
        <v>144</v>
      </c>
      <c r="N2258" s="15" t="s">
        <v>5017</v>
      </c>
      <c r="O2258" s="15" t="s">
        <v>449</v>
      </c>
      <c r="P2258" s="15" t="s">
        <v>449</v>
      </c>
      <c r="Q2258" s="15" t="s">
        <v>22807</v>
      </c>
      <c r="R2258" s="15" t="s">
        <v>19537</v>
      </c>
      <c r="S2258" s="15">
        <v>24633486</v>
      </c>
      <c r="T2258" s="15">
        <v>84046225</v>
      </c>
      <c r="U2258" s="15" t="s">
        <v>16499</v>
      </c>
      <c r="V2258" s="15" t="s">
        <v>3045</v>
      </c>
      <c r="W2258" s="4"/>
      <c r="X2258" s="4" t="s">
        <v>41</v>
      </c>
      <c r="Y2258" s="4" t="s">
        <v>5113</v>
      </c>
      <c r="Z2258" s="4"/>
      <c r="AB2258" s="25"/>
      <c r="AC2258" s="25"/>
      <c r="AD2258" s="25"/>
    </row>
    <row r="2259" spans="1:30" x14ac:dyDescent="0.35">
      <c r="A2259" s="15" t="s">
        <v>5168</v>
      </c>
      <c r="B2259" s="15" t="s">
        <v>7767</v>
      </c>
      <c r="D2259" s="15" t="s">
        <v>7206</v>
      </c>
      <c r="E2259" s="15" t="s">
        <v>5298</v>
      </c>
      <c r="F2259" s="15" t="s">
        <v>13455</v>
      </c>
      <c r="G2259" s="5" t="s">
        <v>144</v>
      </c>
      <c r="H2259" s="5" t="s">
        <v>8</v>
      </c>
      <c r="I2259" s="5" t="s">
        <v>143</v>
      </c>
      <c r="J2259" s="5" t="s">
        <v>3</v>
      </c>
      <c r="K2259" s="5" t="s">
        <v>4</v>
      </c>
      <c r="L2259" s="5" t="s">
        <v>13037</v>
      </c>
      <c r="M2259" s="15" t="s">
        <v>144</v>
      </c>
      <c r="N2259" s="15" t="s">
        <v>5017</v>
      </c>
      <c r="O2259" s="15" t="s">
        <v>22226</v>
      </c>
      <c r="P2259" s="15" t="s">
        <v>5299</v>
      </c>
      <c r="Q2259" s="15" t="s">
        <v>22807</v>
      </c>
      <c r="R2259" s="15" t="s">
        <v>22229</v>
      </c>
      <c r="S2259" s="15">
        <v>26367555</v>
      </c>
      <c r="T2259" s="15">
        <v>26367555</v>
      </c>
      <c r="U2259" s="15" t="s">
        <v>17954</v>
      </c>
      <c r="V2259" s="15" t="s">
        <v>11208</v>
      </c>
      <c r="W2259" s="4"/>
      <c r="X2259" s="4" t="s">
        <v>41</v>
      </c>
      <c r="Y2259" s="4" t="s">
        <v>3173</v>
      </c>
      <c r="Z2259" s="4"/>
      <c r="AB2259" s="25" t="s">
        <v>21118</v>
      </c>
      <c r="AC2259" s="25"/>
      <c r="AD2259" s="25" t="s">
        <v>21118</v>
      </c>
    </row>
    <row r="2260" spans="1:30" x14ac:dyDescent="0.35">
      <c r="A2260" s="15" t="s">
        <v>11074</v>
      </c>
      <c r="B2260" s="15" t="s">
        <v>1900</v>
      </c>
      <c r="D2260" s="15" t="s">
        <v>559</v>
      </c>
      <c r="E2260" s="15" t="s">
        <v>5300</v>
      </c>
      <c r="F2260" s="15" t="s">
        <v>5301</v>
      </c>
      <c r="G2260" s="5" t="s">
        <v>144</v>
      </c>
      <c r="H2260" s="5" t="s">
        <v>10</v>
      </c>
      <c r="I2260" s="5" t="s">
        <v>143</v>
      </c>
      <c r="J2260" s="5" t="s">
        <v>3</v>
      </c>
      <c r="K2260" s="5" t="s">
        <v>7</v>
      </c>
      <c r="L2260" s="5" t="s">
        <v>15652</v>
      </c>
      <c r="M2260" s="15" t="s">
        <v>144</v>
      </c>
      <c r="N2260" s="15" t="s">
        <v>5017</v>
      </c>
      <c r="O2260" s="15" t="s">
        <v>8424</v>
      </c>
      <c r="P2260" s="15" t="s">
        <v>5301</v>
      </c>
      <c r="Q2260" s="15" t="s">
        <v>22807</v>
      </c>
      <c r="R2260" s="15" t="s">
        <v>23759</v>
      </c>
      <c r="S2260" s="15">
        <v>24285433</v>
      </c>
      <c r="T2260" s="15">
        <v>24285433</v>
      </c>
      <c r="U2260" s="15" t="s">
        <v>15089</v>
      </c>
      <c r="V2260" s="15" t="s">
        <v>5302</v>
      </c>
      <c r="W2260" s="4"/>
      <c r="X2260" s="4" t="s">
        <v>41</v>
      </c>
      <c r="Y2260" s="4" t="s">
        <v>5303</v>
      </c>
      <c r="Z2260" s="4"/>
      <c r="AB2260" s="25"/>
      <c r="AC2260" s="25"/>
      <c r="AD2260" s="25"/>
    </row>
    <row r="2261" spans="1:30" x14ac:dyDescent="0.35">
      <c r="A2261" s="15" t="s">
        <v>5224</v>
      </c>
      <c r="B2261" s="15" t="s">
        <v>7848</v>
      </c>
      <c r="D2261" s="15" t="s">
        <v>547</v>
      </c>
      <c r="E2261" s="15" t="s">
        <v>5304</v>
      </c>
      <c r="F2261" s="15" t="s">
        <v>5305</v>
      </c>
      <c r="G2261" s="5" t="s">
        <v>144</v>
      </c>
      <c r="H2261" s="5" t="s">
        <v>10</v>
      </c>
      <c r="I2261" s="5" t="s">
        <v>143</v>
      </c>
      <c r="J2261" s="5" t="s">
        <v>3</v>
      </c>
      <c r="K2261" s="5" t="s">
        <v>2</v>
      </c>
      <c r="L2261" s="5" t="s">
        <v>13035</v>
      </c>
      <c r="M2261" s="15" t="s">
        <v>144</v>
      </c>
      <c r="N2261" s="15" t="s">
        <v>5017</v>
      </c>
      <c r="O2261" s="15" t="s">
        <v>5288</v>
      </c>
      <c r="P2261" s="15" t="s">
        <v>5305</v>
      </c>
      <c r="Q2261" s="15" t="s">
        <v>22807</v>
      </c>
      <c r="R2261" s="15" t="s">
        <v>23760</v>
      </c>
      <c r="S2261" s="15">
        <v>26367393</v>
      </c>
      <c r="T2261" s="15">
        <v>26367393</v>
      </c>
      <c r="U2261" s="15" t="s">
        <v>16641</v>
      </c>
      <c r="V2261" s="15" t="s">
        <v>5306</v>
      </c>
      <c r="W2261" s="4"/>
      <c r="X2261" s="4" t="s">
        <v>41</v>
      </c>
      <c r="Y2261" s="4" t="s">
        <v>3960</v>
      </c>
      <c r="Z2261" s="4"/>
      <c r="AB2261" s="25" t="s">
        <v>21118</v>
      </c>
      <c r="AC2261" s="25"/>
      <c r="AD2261" s="25"/>
    </row>
    <row r="2262" spans="1:30" x14ac:dyDescent="0.35">
      <c r="A2262" s="15" t="s">
        <v>5235</v>
      </c>
      <c r="B2262" s="15" t="s">
        <v>2967</v>
      </c>
      <c r="D2262" s="15" t="s">
        <v>7725</v>
      </c>
      <c r="E2262" s="15" t="s">
        <v>5307</v>
      </c>
      <c r="F2262" s="15" t="s">
        <v>5308</v>
      </c>
      <c r="G2262" s="5" t="s">
        <v>144</v>
      </c>
      <c r="H2262" s="5" t="s">
        <v>10</v>
      </c>
      <c r="I2262" s="5" t="s">
        <v>143</v>
      </c>
      <c r="J2262" s="5" t="s">
        <v>3</v>
      </c>
      <c r="K2262" s="5" t="s">
        <v>7</v>
      </c>
      <c r="L2262" s="5" t="s">
        <v>15652</v>
      </c>
      <c r="M2262" s="15" t="s">
        <v>144</v>
      </c>
      <c r="N2262" s="15" t="s">
        <v>5017</v>
      </c>
      <c r="O2262" s="15" t="s">
        <v>8424</v>
      </c>
      <c r="P2262" s="15" t="s">
        <v>5308</v>
      </c>
      <c r="Q2262" s="15" t="s">
        <v>22807</v>
      </c>
      <c r="R2262" s="15" t="s">
        <v>23761</v>
      </c>
      <c r="S2262" s="15">
        <v>26343068</v>
      </c>
      <c r="T2262" s="15">
        <v>26343068</v>
      </c>
      <c r="U2262" s="15" t="s">
        <v>17955</v>
      </c>
      <c r="V2262" s="15" t="s">
        <v>11252</v>
      </c>
      <c r="W2262" s="4"/>
      <c r="X2262" s="4" t="s">
        <v>41</v>
      </c>
      <c r="Y2262" s="4" t="s">
        <v>5276</v>
      </c>
      <c r="Z2262" s="4"/>
      <c r="AB2262" s="25" t="s">
        <v>21118</v>
      </c>
      <c r="AC2262" s="25"/>
      <c r="AD2262" s="25"/>
    </row>
    <row r="2263" spans="1:30" x14ac:dyDescent="0.35">
      <c r="A2263" s="15" t="s">
        <v>5272</v>
      </c>
      <c r="B2263" s="15" t="s">
        <v>4134</v>
      </c>
      <c r="D2263" s="15" t="s">
        <v>8430</v>
      </c>
      <c r="E2263" s="15" t="s">
        <v>8428</v>
      </c>
      <c r="F2263" s="15" t="s">
        <v>8429</v>
      </c>
      <c r="G2263" s="5" t="s">
        <v>144</v>
      </c>
      <c r="H2263" s="5" t="s">
        <v>10</v>
      </c>
      <c r="I2263" s="5" t="s">
        <v>143</v>
      </c>
      <c r="J2263" s="5" t="s">
        <v>3</v>
      </c>
      <c r="K2263" s="5" t="s">
        <v>7</v>
      </c>
      <c r="L2263" s="5" t="s">
        <v>15652</v>
      </c>
      <c r="M2263" s="15" t="s">
        <v>144</v>
      </c>
      <c r="N2263" s="15" t="s">
        <v>5017</v>
      </c>
      <c r="O2263" s="15" t="s">
        <v>8424</v>
      </c>
      <c r="P2263" s="15" t="s">
        <v>8429</v>
      </c>
      <c r="Q2263" s="15" t="s">
        <v>22807</v>
      </c>
      <c r="R2263" s="15" t="s">
        <v>23762</v>
      </c>
      <c r="S2263" s="15">
        <v>24287801</v>
      </c>
      <c r="T2263" s="15"/>
      <c r="U2263" s="15" t="s">
        <v>15090</v>
      </c>
      <c r="V2263" s="15" t="s">
        <v>11114</v>
      </c>
      <c r="W2263" s="4"/>
      <c r="X2263" s="4" t="s">
        <v>41</v>
      </c>
      <c r="Y2263" s="4" t="s">
        <v>8135</v>
      </c>
      <c r="Z2263" s="4"/>
      <c r="AB2263" s="25"/>
      <c r="AC2263" s="25"/>
      <c r="AD2263" s="25"/>
    </row>
    <row r="2264" spans="1:30" x14ac:dyDescent="0.35">
      <c r="A2264" s="15" t="s">
        <v>5273</v>
      </c>
      <c r="B2264" s="15" t="s">
        <v>5188</v>
      </c>
      <c r="D2264" s="15" t="s">
        <v>7208</v>
      </c>
      <c r="E2264" s="15" t="s">
        <v>5310</v>
      </c>
      <c r="F2264" s="15" t="s">
        <v>5311</v>
      </c>
      <c r="G2264" s="5" t="s">
        <v>144</v>
      </c>
      <c r="H2264" s="5" t="s">
        <v>10</v>
      </c>
      <c r="I2264" s="5" t="s">
        <v>143</v>
      </c>
      <c r="J2264" s="5" t="s">
        <v>3</v>
      </c>
      <c r="K2264" s="5" t="s">
        <v>7</v>
      </c>
      <c r="L2264" s="5" t="s">
        <v>15652</v>
      </c>
      <c r="M2264" s="15" t="s">
        <v>144</v>
      </c>
      <c r="N2264" s="15" t="s">
        <v>5017</v>
      </c>
      <c r="O2264" s="15" t="s">
        <v>8424</v>
      </c>
      <c r="P2264" s="15" t="s">
        <v>5311</v>
      </c>
      <c r="Q2264" s="15" t="s">
        <v>22807</v>
      </c>
      <c r="R2264" s="15" t="s">
        <v>22230</v>
      </c>
      <c r="S2264" s="15">
        <v>24282891</v>
      </c>
      <c r="T2264" s="15">
        <v>24282891</v>
      </c>
      <c r="U2264" s="15" t="s">
        <v>15091</v>
      </c>
      <c r="V2264" s="15" t="s">
        <v>380</v>
      </c>
      <c r="W2264" s="4"/>
      <c r="X2264" s="4" t="s">
        <v>41</v>
      </c>
      <c r="Y2264" s="4" t="s">
        <v>5312</v>
      </c>
      <c r="Z2264" s="4"/>
      <c r="AB2264" s="25" t="s">
        <v>21118</v>
      </c>
      <c r="AC2264" s="25"/>
      <c r="AD2264" s="25"/>
    </row>
    <row r="2265" spans="1:30" x14ac:dyDescent="0.35">
      <c r="A2265" s="15" t="s">
        <v>5238</v>
      </c>
      <c r="B2265" s="15" t="s">
        <v>4461</v>
      </c>
      <c r="D2265" s="15" t="s">
        <v>8297</v>
      </c>
      <c r="E2265" s="15" t="s">
        <v>8432</v>
      </c>
      <c r="F2265" s="15" t="s">
        <v>11131</v>
      </c>
      <c r="G2265" s="5" t="s">
        <v>144</v>
      </c>
      <c r="H2265" s="5" t="s">
        <v>8</v>
      </c>
      <c r="I2265" s="5" t="s">
        <v>143</v>
      </c>
      <c r="J2265" s="5" t="s">
        <v>3</v>
      </c>
      <c r="K2265" s="5" t="s">
        <v>5</v>
      </c>
      <c r="L2265" s="5" t="s">
        <v>13038</v>
      </c>
      <c r="M2265" s="15" t="s">
        <v>144</v>
      </c>
      <c r="N2265" s="15" t="s">
        <v>5017</v>
      </c>
      <c r="O2265" s="15" t="s">
        <v>165</v>
      </c>
      <c r="P2265" s="15" t="s">
        <v>14191</v>
      </c>
      <c r="Q2265" s="15" t="s">
        <v>22807</v>
      </c>
      <c r="R2265" s="15" t="s">
        <v>19536</v>
      </c>
      <c r="S2265" s="15">
        <v>26362717</v>
      </c>
      <c r="T2265" s="15"/>
      <c r="U2265" s="15" t="s">
        <v>16642</v>
      </c>
      <c r="V2265" s="15" t="s">
        <v>5313</v>
      </c>
      <c r="W2265" s="4"/>
      <c r="X2265" s="4" t="s">
        <v>41</v>
      </c>
      <c r="Y2265" s="4" t="s">
        <v>13889</v>
      </c>
      <c r="Z2265" s="4"/>
      <c r="AB2265" s="25"/>
      <c r="AC2265" s="25"/>
      <c r="AD2265" s="25"/>
    </row>
    <row r="2266" spans="1:30" x14ac:dyDescent="0.35">
      <c r="A2266" s="15" t="s">
        <v>11079</v>
      </c>
      <c r="B2266" s="15" t="s">
        <v>11080</v>
      </c>
      <c r="D2266" s="15" t="s">
        <v>5314</v>
      </c>
      <c r="E2266" s="15" t="s">
        <v>11140</v>
      </c>
      <c r="F2266" s="15" t="s">
        <v>11141</v>
      </c>
      <c r="G2266" s="5" t="s">
        <v>144</v>
      </c>
      <c r="H2266" s="5" t="s">
        <v>8</v>
      </c>
      <c r="I2266" s="5" t="s">
        <v>143</v>
      </c>
      <c r="J2266" s="5" t="s">
        <v>3</v>
      </c>
      <c r="K2266" s="5" t="s">
        <v>6</v>
      </c>
      <c r="L2266" s="5" t="s">
        <v>13039</v>
      </c>
      <c r="M2266" s="15" t="s">
        <v>144</v>
      </c>
      <c r="N2266" s="15" t="s">
        <v>5017</v>
      </c>
      <c r="O2266" s="15" t="s">
        <v>449</v>
      </c>
      <c r="P2266" s="15" t="s">
        <v>11141</v>
      </c>
      <c r="Q2266" s="15" t="s">
        <v>22807</v>
      </c>
      <c r="R2266" s="15" t="s">
        <v>23763</v>
      </c>
      <c r="S2266" s="15">
        <v>22006811</v>
      </c>
      <c r="T2266" s="15"/>
      <c r="U2266" s="15" t="s">
        <v>16643</v>
      </c>
      <c r="V2266" s="15" t="s">
        <v>23764</v>
      </c>
      <c r="W2266" s="4"/>
      <c r="X2266" s="4" t="s">
        <v>41</v>
      </c>
      <c r="Y2266" s="4" t="s">
        <v>17146</v>
      </c>
      <c r="Z2266" s="4"/>
      <c r="AB2266" s="25"/>
      <c r="AC2266" s="25"/>
      <c r="AD2266" s="25"/>
    </row>
    <row r="2267" spans="1:30" x14ac:dyDescent="0.35">
      <c r="A2267" s="15" t="s">
        <v>6562</v>
      </c>
      <c r="B2267" s="15" t="s">
        <v>7797</v>
      </c>
      <c r="D2267" s="15" t="s">
        <v>8434</v>
      </c>
      <c r="E2267" s="15" t="s">
        <v>8433</v>
      </c>
      <c r="F2267" s="15" t="s">
        <v>1475</v>
      </c>
      <c r="G2267" s="5" t="s">
        <v>144</v>
      </c>
      <c r="H2267" s="5" t="s">
        <v>8</v>
      </c>
      <c r="I2267" s="5" t="s">
        <v>143</v>
      </c>
      <c r="J2267" s="5" t="s">
        <v>3</v>
      </c>
      <c r="K2267" s="5" t="s">
        <v>6</v>
      </c>
      <c r="L2267" s="5" t="s">
        <v>13039</v>
      </c>
      <c r="M2267" s="15" t="s">
        <v>144</v>
      </c>
      <c r="N2267" s="15" t="s">
        <v>5017</v>
      </c>
      <c r="O2267" s="15" t="s">
        <v>449</v>
      </c>
      <c r="P2267" s="15" t="s">
        <v>1475</v>
      </c>
      <c r="Q2267" s="15" t="s">
        <v>22807</v>
      </c>
      <c r="R2267" s="15" t="s">
        <v>11144</v>
      </c>
      <c r="S2267" s="15">
        <v>22001693</v>
      </c>
      <c r="T2267" s="15"/>
      <c r="U2267" s="15" t="s">
        <v>17956</v>
      </c>
      <c r="V2267" s="15" t="s">
        <v>11145</v>
      </c>
      <c r="W2267" s="4"/>
      <c r="X2267" s="4" t="s">
        <v>41</v>
      </c>
      <c r="Y2267" s="4" t="s">
        <v>13849</v>
      </c>
      <c r="Z2267" s="4"/>
      <c r="AB2267" s="25"/>
      <c r="AC2267" s="25"/>
      <c r="AD2267" s="25"/>
    </row>
    <row r="2268" spans="1:30" x14ac:dyDescent="0.35">
      <c r="A2268" s="15" t="s">
        <v>6448</v>
      </c>
      <c r="B2268" s="15" t="s">
        <v>7944</v>
      </c>
      <c r="D2268" s="15" t="s">
        <v>8292</v>
      </c>
      <c r="E2268" s="15" t="s">
        <v>11161</v>
      </c>
      <c r="F2268" s="15" t="s">
        <v>21485</v>
      </c>
      <c r="G2268" s="5" t="s">
        <v>144</v>
      </c>
      <c r="H2268" s="5" t="s">
        <v>8</v>
      </c>
      <c r="I2268" s="5" t="s">
        <v>143</v>
      </c>
      <c r="J2268" s="5" t="s">
        <v>3</v>
      </c>
      <c r="K2268" s="5" t="s">
        <v>5</v>
      </c>
      <c r="L2268" s="5" t="s">
        <v>13038</v>
      </c>
      <c r="M2268" s="15" t="s">
        <v>144</v>
      </c>
      <c r="N2268" s="15" t="s">
        <v>5017</v>
      </c>
      <c r="O2268" s="15" t="s">
        <v>165</v>
      </c>
      <c r="P2268" s="15" t="s">
        <v>379</v>
      </c>
      <c r="Q2268" s="15" t="s">
        <v>22807</v>
      </c>
      <c r="R2268" s="15" t="s">
        <v>11162</v>
      </c>
      <c r="S2268" s="15">
        <v>26363101</v>
      </c>
      <c r="T2268" s="15">
        <v>26363101</v>
      </c>
      <c r="U2268" s="15" t="s">
        <v>18879</v>
      </c>
      <c r="V2268" s="15" t="s">
        <v>23765</v>
      </c>
      <c r="W2268" s="4"/>
      <c r="X2268" s="4" t="s">
        <v>41</v>
      </c>
      <c r="Y2268" s="4" t="s">
        <v>7791</v>
      </c>
      <c r="Z2268" s="4"/>
      <c r="AB2268" s="25"/>
      <c r="AC2268" s="25"/>
      <c r="AD2268" s="25"/>
    </row>
    <row r="2269" spans="1:30" x14ac:dyDescent="0.35">
      <c r="A2269" s="15" t="s">
        <v>11083</v>
      </c>
      <c r="B2269" s="15" t="s">
        <v>5148</v>
      </c>
      <c r="D2269" s="15" t="s">
        <v>84</v>
      </c>
      <c r="E2269" s="15" t="s">
        <v>11171</v>
      </c>
      <c r="F2269" s="15" t="s">
        <v>14192</v>
      </c>
      <c r="G2269" s="5" t="s">
        <v>144</v>
      </c>
      <c r="H2269" s="5" t="s">
        <v>8</v>
      </c>
      <c r="I2269" s="5" t="s">
        <v>143</v>
      </c>
      <c r="J2269" s="5" t="s">
        <v>3</v>
      </c>
      <c r="K2269" s="5" t="s">
        <v>5</v>
      </c>
      <c r="L2269" s="5" t="s">
        <v>13038</v>
      </c>
      <c r="M2269" s="15" t="s">
        <v>144</v>
      </c>
      <c r="N2269" s="15" t="s">
        <v>5017</v>
      </c>
      <c r="O2269" s="15" t="s">
        <v>165</v>
      </c>
      <c r="P2269" s="15" t="s">
        <v>165</v>
      </c>
      <c r="Q2269" s="15" t="s">
        <v>22807</v>
      </c>
      <c r="R2269" s="15" t="s">
        <v>22231</v>
      </c>
      <c r="S2269" s="15">
        <v>26351142</v>
      </c>
      <c r="T2269" s="15"/>
      <c r="U2269" s="15" t="s">
        <v>17957</v>
      </c>
      <c r="V2269" s="15" t="s">
        <v>21486</v>
      </c>
      <c r="W2269" s="4"/>
      <c r="X2269" s="4" t="s">
        <v>41</v>
      </c>
      <c r="Y2269" s="4" t="s">
        <v>18444</v>
      </c>
      <c r="Z2269" s="4"/>
      <c r="AB2269" s="25"/>
      <c r="AC2269" s="25"/>
      <c r="AD2269" s="25"/>
    </row>
    <row r="2270" spans="1:30" x14ac:dyDescent="0.35">
      <c r="A2270" s="15" t="s">
        <v>5141</v>
      </c>
      <c r="B2270" s="15" t="s">
        <v>5140</v>
      </c>
      <c r="D2270" s="15" t="s">
        <v>1895</v>
      </c>
      <c r="E2270" s="15" t="s">
        <v>11202</v>
      </c>
      <c r="F2270" s="15" t="s">
        <v>11203</v>
      </c>
      <c r="G2270" s="5" t="s">
        <v>144</v>
      </c>
      <c r="H2270" s="5" t="s">
        <v>8</v>
      </c>
      <c r="I2270" s="5" t="s">
        <v>143</v>
      </c>
      <c r="J2270" s="5" t="s">
        <v>3</v>
      </c>
      <c r="K2270" s="5" t="s">
        <v>5</v>
      </c>
      <c r="L2270" s="5" t="s">
        <v>13038</v>
      </c>
      <c r="M2270" s="15" t="s">
        <v>144</v>
      </c>
      <c r="N2270" s="15" t="s">
        <v>5017</v>
      </c>
      <c r="O2270" s="15" t="s">
        <v>165</v>
      </c>
      <c r="P2270" s="15" t="s">
        <v>627</v>
      </c>
      <c r="Q2270" s="15" t="s">
        <v>22807</v>
      </c>
      <c r="R2270" s="15" t="s">
        <v>22232</v>
      </c>
      <c r="S2270" s="15">
        <v>26363212</v>
      </c>
      <c r="T2270" s="15"/>
      <c r="U2270" s="15" t="s">
        <v>18880</v>
      </c>
      <c r="V2270" s="15" t="s">
        <v>20207</v>
      </c>
      <c r="W2270" s="4"/>
      <c r="X2270" s="4" t="s">
        <v>41</v>
      </c>
      <c r="Y2270" s="4" t="s">
        <v>9788</v>
      </c>
      <c r="Z2270" s="4"/>
      <c r="AB2270" s="25"/>
      <c r="AC2270" s="25"/>
      <c r="AD2270" s="25"/>
    </row>
    <row r="2271" spans="1:30" x14ac:dyDescent="0.35">
      <c r="A2271" s="15" t="s">
        <v>4794</v>
      </c>
      <c r="B2271" s="15" t="s">
        <v>7176</v>
      </c>
      <c r="D2271" s="15" t="s">
        <v>1982</v>
      </c>
      <c r="E2271" s="15" t="s">
        <v>8436</v>
      </c>
      <c r="F2271" s="15" t="s">
        <v>5316</v>
      </c>
      <c r="G2271" s="5" t="s">
        <v>144</v>
      </c>
      <c r="H2271" s="5" t="s">
        <v>10</v>
      </c>
      <c r="I2271" s="5" t="s">
        <v>143</v>
      </c>
      <c r="J2271" s="5" t="s">
        <v>3</v>
      </c>
      <c r="K2271" s="5" t="s">
        <v>2</v>
      </c>
      <c r="L2271" s="5" t="s">
        <v>13035</v>
      </c>
      <c r="M2271" s="15" t="s">
        <v>144</v>
      </c>
      <c r="N2271" s="15" t="s">
        <v>5017</v>
      </c>
      <c r="O2271" s="15" t="s">
        <v>5288</v>
      </c>
      <c r="P2271" s="15" t="s">
        <v>5316</v>
      </c>
      <c r="Q2271" s="15" t="s">
        <v>22807</v>
      </c>
      <c r="R2271" s="15" t="s">
        <v>20208</v>
      </c>
      <c r="S2271" s="15">
        <v>89602912</v>
      </c>
      <c r="T2271" s="15"/>
      <c r="U2271" s="15" t="s">
        <v>17958</v>
      </c>
      <c r="V2271" s="15" t="s">
        <v>11205</v>
      </c>
      <c r="W2271" s="4"/>
      <c r="X2271" s="4" t="s">
        <v>41</v>
      </c>
      <c r="Y2271" s="4" t="s">
        <v>11168</v>
      </c>
      <c r="Z2271" s="4"/>
      <c r="AB2271" s="25"/>
      <c r="AC2271" s="25"/>
      <c r="AD2271" s="25"/>
    </row>
    <row r="2272" spans="1:30" x14ac:dyDescent="0.35">
      <c r="A2272" s="15" t="s">
        <v>5128</v>
      </c>
      <c r="B2272" s="15" t="s">
        <v>4581</v>
      </c>
      <c r="D2272" s="15" t="s">
        <v>5203</v>
      </c>
      <c r="E2272" s="15" t="s">
        <v>5318</v>
      </c>
      <c r="F2272" s="15" t="s">
        <v>5319</v>
      </c>
      <c r="G2272" s="5" t="s">
        <v>144</v>
      </c>
      <c r="H2272" s="5" t="s">
        <v>10</v>
      </c>
      <c r="I2272" s="5" t="s">
        <v>143</v>
      </c>
      <c r="J2272" s="5" t="s">
        <v>3</v>
      </c>
      <c r="K2272" s="5" t="s">
        <v>3</v>
      </c>
      <c r="L2272" s="5" t="s">
        <v>13036</v>
      </c>
      <c r="M2272" s="15" t="s">
        <v>144</v>
      </c>
      <c r="N2272" s="15" t="s">
        <v>5017</v>
      </c>
      <c r="O2272" s="15" t="s">
        <v>5018</v>
      </c>
      <c r="P2272" s="15" t="s">
        <v>179</v>
      </c>
      <c r="Q2272" s="15" t="s">
        <v>22807</v>
      </c>
      <c r="R2272" s="15" t="s">
        <v>22427</v>
      </c>
      <c r="S2272" s="15">
        <v>22262675</v>
      </c>
      <c r="T2272" s="15"/>
      <c r="U2272" s="15" t="s">
        <v>22233</v>
      </c>
      <c r="V2272" s="15" t="s">
        <v>23766</v>
      </c>
      <c r="W2272" s="4"/>
      <c r="X2272" s="4" t="s">
        <v>41</v>
      </c>
      <c r="Y2272" s="4" t="s">
        <v>5320</v>
      </c>
      <c r="Z2272" s="4"/>
      <c r="AB2272" s="25"/>
      <c r="AC2272" s="25"/>
      <c r="AD2272" s="25"/>
    </row>
    <row r="2273" spans="1:30" x14ac:dyDescent="0.35">
      <c r="A2273" s="15" t="s">
        <v>11088</v>
      </c>
      <c r="B2273" s="15" t="s">
        <v>11089</v>
      </c>
      <c r="D2273" s="15" t="s">
        <v>5240</v>
      </c>
      <c r="E2273" s="15" t="s">
        <v>11115</v>
      </c>
      <c r="F2273" s="15" t="s">
        <v>2088</v>
      </c>
      <c r="G2273" s="5" t="s">
        <v>144</v>
      </c>
      <c r="H2273" s="5" t="s">
        <v>5</v>
      </c>
      <c r="I2273" s="5" t="s">
        <v>143</v>
      </c>
      <c r="J2273" s="5" t="s">
        <v>5</v>
      </c>
      <c r="K2273" s="5" t="s">
        <v>4</v>
      </c>
      <c r="L2273" s="5" t="s">
        <v>13051</v>
      </c>
      <c r="M2273" s="15" t="s">
        <v>144</v>
      </c>
      <c r="N2273" s="15" t="s">
        <v>22234</v>
      </c>
      <c r="O2273" s="15" t="s">
        <v>278</v>
      </c>
      <c r="P2273" s="15" t="s">
        <v>2088</v>
      </c>
      <c r="Q2273" s="15" t="s">
        <v>22807</v>
      </c>
      <c r="R2273" s="15" t="s">
        <v>19543</v>
      </c>
      <c r="S2273" s="15">
        <v>26392049</v>
      </c>
      <c r="T2273" s="15">
        <v>26392049</v>
      </c>
      <c r="U2273" s="15" t="s">
        <v>15092</v>
      </c>
      <c r="V2273" s="15" t="s">
        <v>11116</v>
      </c>
      <c r="W2273" s="4"/>
      <c r="X2273" s="4" t="s">
        <v>41</v>
      </c>
      <c r="Y2273" s="4" t="s">
        <v>7941</v>
      </c>
      <c r="Z2273" s="4"/>
      <c r="AB2273" s="25"/>
      <c r="AC2273" s="25"/>
      <c r="AD2273" s="25"/>
    </row>
    <row r="2274" spans="1:30" x14ac:dyDescent="0.35">
      <c r="A2274" s="15" t="s">
        <v>6565</v>
      </c>
      <c r="B2274" s="15" t="s">
        <v>7405</v>
      </c>
      <c r="D2274" s="15" t="s">
        <v>7688</v>
      </c>
      <c r="E2274" s="15" t="s">
        <v>5321</v>
      </c>
      <c r="F2274" s="15" t="s">
        <v>1960</v>
      </c>
      <c r="G2274" s="5" t="s">
        <v>144</v>
      </c>
      <c r="H2274" s="5" t="s">
        <v>5</v>
      </c>
      <c r="I2274" s="5" t="s">
        <v>143</v>
      </c>
      <c r="J2274" s="5" t="s">
        <v>5</v>
      </c>
      <c r="K2274" s="5" t="s">
        <v>3</v>
      </c>
      <c r="L2274" s="5" t="s">
        <v>13050</v>
      </c>
      <c r="M2274" s="15" t="s">
        <v>144</v>
      </c>
      <c r="N2274" s="15" t="s">
        <v>22234</v>
      </c>
      <c r="O2274" s="15" t="s">
        <v>5322</v>
      </c>
      <c r="P2274" s="15" t="s">
        <v>1960</v>
      </c>
      <c r="Q2274" s="15" t="s">
        <v>22807</v>
      </c>
      <c r="R2274" s="15" t="s">
        <v>20210</v>
      </c>
      <c r="S2274" s="15">
        <v>26478010</v>
      </c>
      <c r="T2274" s="15"/>
      <c r="U2274" s="15" t="s">
        <v>19538</v>
      </c>
      <c r="V2274" s="15" t="s">
        <v>107</v>
      </c>
      <c r="W2274" s="4"/>
      <c r="X2274" s="4" t="s">
        <v>41</v>
      </c>
      <c r="Y2274" s="4" t="s">
        <v>13456</v>
      </c>
      <c r="Z2274" s="4"/>
      <c r="AB2274" s="25"/>
      <c r="AC2274" s="25"/>
      <c r="AD2274" s="25"/>
    </row>
    <row r="2275" spans="1:30" x14ac:dyDescent="0.35">
      <c r="A2275" s="15" t="s">
        <v>6560</v>
      </c>
      <c r="B2275" s="15" t="s">
        <v>7755</v>
      </c>
      <c r="D2275" s="15" t="s">
        <v>1118</v>
      </c>
      <c r="E2275" s="15" t="s">
        <v>5323</v>
      </c>
      <c r="F2275" s="15" t="s">
        <v>278</v>
      </c>
      <c r="G2275" s="5" t="s">
        <v>144</v>
      </c>
      <c r="H2275" s="5" t="s">
        <v>5</v>
      </c>
      <c r="I2275" s="5" t="s">
        <v>143</v>
      </c>
      <c r="J2275" s="5" t="s">
        <v>5</v>
      </c>
      <c r="K2275" s="5" t="s">
        <v>4</v>
      </c>
      <c r="L2275" s="5" t="s">
        <v>13051</v>
      </c>
      <c r="M2275" s="15" t="s">
        <v>144</v>
      </c>
      <c r="N2275" s="15" t="s">
        <v>22234</v>
      </c>
      <c r="O2275" s="15" t="s">
        <v>278</v>
      </c>
      <c r="P2275" s="15" t="s">
        <v>278</v>
      </c>
      <c r="Q2275" s="15" t="s">
        <v>22807</v>
      </c>
      <c r="R2275" s="15" t="s">
        <v>22235</v>
      </c>
      <c r="S2275" s="15">
        <v>26396103</v>
      </c>
      <c r="T2275" s="15">
        <v>26396103</v>
      </c>
      <c r="U2275" s="15" t="s">
        <v>18881</v>
      </c>
      <c r="V2275" s="15" t="s">
        <v>3545</v>
      </c>
      <c r="W2275" s="4"/>
      <c r="X2275" s="4" t="s">
        <v>41</v>
      </c>
      <c r="Y2275" s="4" t="s">
        <v>1989</v>
      </c>
      <c r="Z2275" s="4"/>
      <c r="AB2275" s="25"/>
      <c r="AC2275" s="25"/>
      <c r="AD2275" s="25" t="s">
        <v>21118</v>
      </c>
    </row>
    <row r="2276" spans="1:30" x14ac:dyDescent="0.35">
      <c r="A2276" s="15" t="s">
        <v>5145</v>
      </c>
      <c r="B2276" s="15" t="s">
        <v>5144</v>
      </c>
      <c r="D2276" s="15" t="s">
        <v>5324</v>
      </c>
      <c r="E2276" s="15" t="s">
        <v>5325</v>
      </c>
      <c r="F2276" s="15" t="s">
        <v>1237</v>
      </c>
      <c r="G2276" s="5" t="s">
        <v>144</v>
      </c>
      <c r="H2276" s="5" t="s">
        <v>5</v>
      </c>
      <c r="I2276" s="5" t="s">
        <v>143</v>
      </c>
      <c r="J2276" s="5" t="s">
        <v>5</v>
      </c>
      <c r="K2276" s="5" t="s">
        <v>4</v>
      </c>
      <c r="L2276" s="5" t="s">
        <v>13051</v>
      </c>
      <c r="M2276" s="15" t="s">
        <v>144</v>
      </c>
      <c r="N2276" s="15" t="s">
        <v>22234</v>
      </c>
      <c r="O2276" s="15" t="s">
        <v>278</v>
      </c>
      <c r="P2276" s="15" t="s">
        <v>1237</v>
      </c>
      <c r="Q2276" s="15" t="s">
        <v>22807</v>
      </c>
      <c r="R2276" s="15" t="s">
        <v>7132</v>
      </c>
      <c r="S2276" s="15">
        <v>26393061</v>
      </c>
      <c r="T2276" s="15">
        <v>26393061</v>
      </c>
      <c r="U2276" s="15" t="s">
        <v>15093</v>
      </c>
      <c r="V2276" s="15" t="s">
        <v>19539</v>
      </c>
      <c r="W2276" s="4"/>
      <c r="X2276" s="4" t="s">
        <v>41</v>
      </c>
      <c r="Y2276" s="4" t="s">
        <v>2290</v>
      </c>
      <c r="Z2276" s="4"/>
      <c r="AB2276" s="25"/>
      <c r="AC2276" s="25"/>
      <c r="AD2276" s="25"/>
    </row>
    <row r="2277" spans="1:30" x14ac:dyDescent="0.35">
      <c r="A2277" s="15" t="s">
        <v>11092</v>
      </c>
      <c r="B2277" s="15" t="s">
        <v>1811</v>
      </c>
      <c r="D2277" s="15" t="s">
        <v>5326</v>
      </c>
      <c r="E2277" s="15" t="s">
        <v>5327</v>
      </c>
      <c r="F2277" s="15" t="s">
        <v>316</v>
      </c>
      <c r="G2277" s="5" t="s">
        <v>144</v>
      </c>
      <c r="H2277" s="5" t="s">
        <v>5</v>
      </c>
      <c r="I2277" s="5" t="s">
        <v>143</v>
      </c>
      <c r="J2277" s="5" t="s">
        <v>5</v>
      </c>
      <c r="K2277" s="5" t="s">
        <v>2</v>
      </c>
      <c r="L2277" s="5" t="s">
        <v>13049</v>
      </c>
      <c r="M2277" s="15" t="s">
        <v>144</v>
      </c>
      <c r="N2277" s="15" t="s">
        <v>22234</v>
      </c>
      <c r="O2277" s="15" t="s">
        <v>4543</v>
      </c>
      <c r="P2277" s="15" t="s">
        <v>4543</v>
      </c>
      <c r="Q2277" s="15" t="s">
        <v>22807</v>
      </c>
      <c r="R2277" s="15" t="s">
        <v>6561</v>
      </c>
      <c r="S2277" s="15">
        <v>26399068</v>
      </c>
      <c r="T2277" s="15">
        <v>26398229</v>
      </c>
      <c r="U2277" s="15" t="s">
        <v>15094</v>
      </c>
      <c r="V2277" s="15" t="s">
        <v>11169</v>
      </c>
      <c r="W2277" s="4"/>
      <c r="X2277" s="4" t="s">
        <v>41</v>
      </c>
      <c r="Y2277" s="4" t="s">
        <v>13457</v>
      </c>
      <c r="Z2277" s="4"/>
      <c r="AB2277" s="25"/>
      <c r="AC2277" s="25"/>
      <c r="AD2277" s="25"/>
    </row>
    <row r="2278" spans="1:30" x14ac:dyDescent="0.35">
      <c r="A2278" s="15" t="s">
        <v>11094</v>
      </c>
      <c r="B2278" s="15" t="s">
        <v>8319</v>
      </c>
      <c r="D2278" s="15" t="s">
        <v>4760</v>
      </c>
      <c r="E2278" s="15" t="s">
        <v>11150</v>
      </c>
      <c r="F2278" s="15" t="s">
        <v>1605</v>
      </c>
      <c r="G2278" s="5" t="s">
        <v>15691</v>
      </c>
      <c r="H2278" s="5" t="s">
        <v>4</v>
      </c>
      <c r="I2278" s="5" t="s">
        <v>44</v>
      </c>
      <c r="J2278" s="5" t="s">
        <v>3</v>
      </c>
      <c r="K2278" s="5" t="s">
        <v>17</v>
      </c>
      <c r="L2278" s="5" t="s">
        <v>12777</v>
      </c>
      <c r="M2278" s="15" t="s">
        <v>91</v>
      </c>
      <c r="N2278" s="15" t="s">
        <v>92</v>
      </c>
      <c r="O2278" s="15" t="s">
        <v>1605</v>
      </c>
      <c r="P2278" s="15" t="s">
        <v>1605</v>
      </c>
      <c r="Q2278" s="15" t="s">
        <v>22807</v>
      </c>
      <c r="R2278" s="15" t="s">
        <v>11151</v>
      </c>
      <c r="S2278" s="15">
        <v>22495293</v>
      </c>
      <c r="T2278" s="15"/>
      <c r="U2278" s="15" t="s">
        <v>16644</v>
      </c>
      <c r="V2278" s="15" t="s">
        <v>17959</v>
      </c>
      <c r="W2278" s="4"/>
      <c r="X2278" s="4" t="s">
        <v>41</v>
      </c>
      <c r="Y2278" s="4" t="s">
        <v>13968</v>
      </c>
      <c r="Z2278" s="4"/>
      <c r="AB2278" s="25"/>
      <c r="AC2278" s="25"/>
      <c r="AD2278" s="25"/>
    </row>
    <row r="2279" spans="1:30" x14ac:dyDescent="0.35">
      <c r="A2279" s="15" t="s">
        <v>6445</v>
      </c>
      <c r="B2279" s="15" t="s">
        <v>7411</v>
      </c>
      <c r="D2279" s="15" t="s">
        <v>3847</v>
      </c>
      <c r="E2279" s="15" t="s">
        <v>11165</v>
      </c>
      <c r="F2279" s="15" t="s">
        <v>11166</v>
      </c>
      <c r="G2279" s="5" t="s">
        <v>144</v>
      </c>
      <c r="H2279" s="5" t="s">
        <v>5</v>
      </c>
      <c r="I2279" s="5" t="s">
        <v>143</v>
      </c>
      <c r="J2279" s="5" t="s">
        <v>5</v>
      </c>
      <c r="K2279" s="5" t="s">
        <v>2</v>
      </c>
      <c r="L2279" s="5" t="s">
        <v>13049</v>
      </c>
      <c r="M2279" s="15" t="s">
        <v>144</v>
      </c>
      <c r="N2279" s="15" t="s">
        <v>22234</v>
      </c>
      <c r="O2279" s="15" t="s">
        <v>4543</v>
      </c>
      <c r="P2279" s="15" t="s">
        <v>11122</v>
      </c>
      <c r="Q2279" s="15" t="s">
        <v>22807</v>
      </c>
      <c r="R2279" s="15" t="s">
        <v>20211</v>
      </c>
      <c r="S2279" s="15">
        <v>26399929</v>
      </c>
      <c r="T2279" s="15"/>
      <c r="U2279" s="15" t="s">
        <v>20212</v>
      </c>
      <c r="V2279" s="15" t="s">
        <v>19541</v>
      </c>
      <c r="W2279" s="4"/>
      <c r="X2279" s="4" t="s">
        <v>41</v>
      </c>
      <c r="Y2279" s="4" t="s">
        <v>12466</v>
      </c>
      <c r="Z2279" s="4"/>
      <c r="AB2279" s="25"/>
      <c r="AC2279" s="25"/>
      <c r="AD2279" s="25"/>
    </row>
    <row r="2280" spans="1:30" x14ac:dyDescent="0.35">
      <c r="A2280" s="15" t="s">
        <v>11096</v>
      </c>
      <c r="B2280" s="15" t="s">
        <v>11097</v>
      </c>
      <c r="D2280" s="15" t="s">
        <v>5328</v>
      </c>
      <c r="E2280" s="15" t="s">
        <v>11182</v>
      </c>
      <c r="F2280" s="15" t="s">
        <v>698</v>
      </c>
      <c r="G2280" s="5" t="s">
        <v>144</v>
      </c>
      <c r="H2280" s="5" t="s">
        <v>5</v>
      </c>
      <c r="I2280" s="5" t="s">
        <v>143</v>
      </c>
      <c r="J2280" s="5" t="s">
        <v>5</v>
      </c>
      <c r="K2280" s="5" t="s">
        <v>4</v>
      </c>
      <c r="L2280" s="5" t="s">
        <v>13051</v>
      </c>
      <c r="M2280" s="15" t="s">
        <v>144</v>
      </c>
      <c r="N2280" s="15" t="s">
        <v>22234</v>
      </c>
      <c r="O2280" s="15" t="s">
        <v>278</v>
      </c>
      <c r="P2280" s="15" t="s">
        <v>698</v>
      </c>
      <c r="Q2280" s="15" t="s">
        <v>22807</v>
      </c>
      <c r="R2280" s="15" t="s">
        <v>11183</v>
      </c>
      <c r="S2280" s="15">
        <v>21001215</v>
      </c>
      <c r="T2280" s="15"/>
      <c r="U2280" s="15" t="s">
        <v>19542</v>
      </c>
      <c r="V2280" s="15" t="s">
        <v>11184</v>
      </c>
      <c r="W2280" s="4"/>
      <c r="X2280" s="4" t="s">
        <v>41</v>
      </c>
      <c r="Y2280" s="4" t="s">
        <v>7847</v>
      </c>
      <c r="Z2280" s="4"/>
      <c r="AB2280" s="25"/>
      <c r="AC2280" s="25"/>
      <c r="AD2280" s="25"/>
    </row>
    <row r="2281" spans="1:30" x14ac:dyDescent="0.35">
      <c r="A2281" s="15" t="s">
        <v>5172</v>
      </c>
      <c r="B2281" s="15" t="s">
        <v>1235</v>
      </c>
      <c r="D2281" s="15" t="s">
        <v>8290</v>
      </c>
      <c r="E2281" s="15" t="s">
        <v>11185</v>
      </c>
      <c r="F2281" s="15" t="s">
        <v>1552</v>
      </c>
      <c r="G2281" s="5" t="s">
        <v>144</v>
      </c>
      <c r="H2281" s="5" t="s">
        <v>5</v>
      </c>
      <c r="I2281" s="5" t="s">
        <v>143</v>
      </c>
      <c r="J2281" s="5" t="s">
        <v>5</v>
      </c>
      <c r="K2281" s="5" t="s">
        <v>3</v>
      </c>
      <c r="L2281" s="5" t="s">
        <v>13050</v>
      </c>
      <c r="M2281" s="15" t="s">
        <v>144</v>
      </c>
      <c r="N2281" s="15" t="s">
        <v>22234</v>
      </c>
      <c r="O2281" s="15" t="s">
        <v>5322</v>
      </c>
      <c r="P2281" s="15" t="s">
        <v>1552</v>
      </c>
      <c r="Q2281" s="15" t="s">
        <v>22807</v>
      </c>
      <c r="R2281" s="15" t="s">
        <v>23767</v>
      </c>
      <c r="S2281" s="15">
        <v>26398441</v>
      </c>
      <c r="T2281" s="15">
        <v>26398441</v>
      </c>
      <c r="U2281" s="15" t="s">
        <v>18882</v>
      </c>
      <c r="V2281" s="15" t="s">
        <v>866</v>
      </c>
      <c r="W2281" s="4"/>
      <c r="X2281" s="4" t="s">
        <v>41</v>
      </c>
      <c r="Y2281" s="4" t="s">
        <v>7402</v>
      </c>
      <c r="Z2281" s="4"/>
      <c r="AB2281" s="25"/>
      <c r="AC2281" s="25"/>
      <c r="AD2281" s="25"/>
    </row>
    <row r="2282" spans="1:30" x14ac:dyDescent="0.35">
      <c r="A2282" s="15" t="s">
        <v>6616</v>
      </c>
      <c r="B2282" s="15" t="s">
        <v>7816</v>
      </c>
      <c r="D2282" s="15" t="s">
        <v>5329</v>
      </c>
      <c r="E2282" s="15" t="s">
        <v>9430</v>
      </c>
      <c r="F2282" s="15" t="s">
        <v>9431</v>
      </c>
      <c r="G2282" s="5" t="s">
        <v>18535</v>
      </c>
      <c r="H2282" s="5" t="s">
        <v>2</v>
      </c>
      <c r="I2282" s="5" t="s">
        <v>143</v>
      </c>
      <c r="J2282" s="5" t="s">
        <v>4</v>
      </c>
      <c r="K2282" s="5" t="s">
        <v>2</v>
      </c>
      <c r="L2282" s="5" t="s">
        <v>13040</v>
      </c>
      <c r="M2282" s="15" t="s">
        <v>144</v>
      </c>
      <c r="N2282" s="15" t="s">
        <v>1670</v>
      </c>
      <c r="O2282" s="15" t="s">
        <v>1670</v>
      </c>
      <c r="P2282" s="15" t="s">
        <v>9431</v>
      </c>
      <c r="Q2282" s="15" t="s">
        <v>22807</v>
      </c>
      <c r="R2282" s="15" t="s">
        <v>23768</v>
      </c>
      <c r="S2282" s="15">
        <v>27300722</v>
      </c>
      <c r="T2282" s="15">
        <v>87620245</v>
      </c>
      <c r="U2282" s="15" t="s">
        <v>21487</v>
      </c>
      <c r="V2282" s="15" t="s">
        <v>9432</v>
      </c>
      <c r="W2282" s="4"/>
      <c r="X2282" s="4" t="s">
        <v>41</v>
      </c>
      <c r="Y2282" s="4" t="s">
        <v>12409</v>
      </c>
      <c r="Z2282" s="4"/>
      <c r="AB2282" s="25"/>
      <c r="AC2282" s="25"/>
      <c r="AD2282" s="25"/>
    </row>
    <row r="2283" spans="1:30" x14ac:dyDescent="0.35">
      <c r="A2283" s="15" t="s">
        <v>5179</v>
      </c>
      <c r="B2283" s="15" t="s">
        <v>5178</v>
      </c>
      <c r="D2283" s="15" t="s">
        <v>8431</v>
      </c>
      <c r="E2283" s="15" t="s">
        <v>11194</v>
      </c>
      <c r="F2283" s="15" t="s">
        <v>11195</v>
      </c>
      <c r="G2283" s="5" t="s">
        <v>144</v>
      </c>
      <c r="H2283" s="5" t="s">
        <v>5</v>
      </c>
      <c r="I2283" s="5" t="s">
        <v>143</v>
      </c>
      <c r="J2283" s="5" t="s">
        <v>5</v>
      </c>
      <c r="K2283" s="5" t="s">
        <v>3</v>
      </c>
      <c r="L2283" s="5" t="s">
        <v>13050</v>
      </c>
      <c r="M2283" s="15" t="s">
        <v>144</v>
      </c>
      <c r="N2283" s="15" t="s">
        <v>22234</v>
      </c>
      <c r="O2283" s="15" t="s">
        <v>5322</v>
      </c>
      <c r="P2283" s="15" t="s">
        <v>11196</v>
      </c>
      <c r="Q2283" s="15" t="s">
        <v>22807</v>
      </c>
      <c r="R2283" s="15" t="s">
        <v>23769</v>
      </c>
      <c r="S2283" s="15">
        <v>22006642</v>
      </c>
      <c r="T2283" s="15"/>
      <c r="U2283" s="15" t="s">
        <v>17960</v>
      </c>
      <c r="V2283" s="15" t="s">
        <v>20213</v>
      </c>
      <c r="W2283" s="4"/>
      <c r="X2283" s="4"/>
      <c r="Y2283" s="4"/>
      <c r="Z2283" s="4"/>
      <c r="AB2283" s="25"/>
      <c r="AC2283" s="25"/>
      <c r="AD2283" s="25"/>
    </row>
    <row r="2284" spans="1:30" x14ac:dyDescent="0.35">
      <c r="A2284" s="15" t="s">
        <v>8421</v>
      </c>
      <c r="B2284" s="15" t="s">
        <v>8422</v>
      </c>
      <c r="D2284" s="15" t="s">
        <v>5226</v>
      </c>
      <c r="E2284" s="15" t="s">
        <v>11219</v>
      </c>
      <c r="F2284" s="15" t="s">
        <v>550</v>
      </c>
      <c r="G2284" s="5" t="s">
        <v>144</v>
      </c>
      <c r="H2284" s="5" t="s">
        <v>5</v>
      </c>
      <c r="I2284" s="5" t="s">
        <v>143</v>
      </c>
      <c r="J2284" s="5" t="s">
        <v>5</v>
      </c>
      <c r="K2284" s="5" t="s">
        <v>3</v>
      </c>
      <c r="L2284" s="5" t="s">
        <v>13050</v>
      </c>
      <c r="M2284" s="15" t="s">
        <v>144</v>
      </c>
      <c r="N2284" s="15" t="s">
        <v>22234</v>
      </c>
      <c r="O2284" s="15" t="s">
        <v>5322</v>
      </c>
      <c r="P2284" s="15" t="s">
        <v>550</v>
      </c>
      <c r="Q2284" s="15" t="s">
        <v>22807</v>
      </c>
      <c r="R2284" s="15" t="s">
        <v>22236</v>
      </c>
      <c r="S2284" s="15">
        <v>24389587</v>
      </c>
      <c r="T2284" s="15"/>
      <c r="U2284" s="15" t="s">
        <v>19545</v>
      </c>
      <c r="V2284" s="15" t="s">
        <v>19546</v>
      </c>
      <c r="W2284" s="4"/>
      <c r="X2284" s="4" t="s">
        <v>41</v>
      </c>
      <c r="Y2284" s="4" t="s">
        <v>7550</v>
      </c>
      <c r="Z2284" s="4"/>
      <c r="AB2284" s="25"/>
      <c r="AC2284" s="25"/>
      <c r="AD2284" s="25"/>
    </row>
    <row r="2285" spans="1:30" x14ac:dyDescent="0.35">
      <c r="A2285" s="15" t="s">
        <v>11103</v>
      </c>
      <c r="B2285" s="15" t="s">
        <v>5294</v>
      </c>
      <c r="D2285" s="15" t="s">
        <v>1543</v>
      </c>
      <c r="E2285" s="15" t="s">
        <v>11222</v>
      </c>
      <c r="F2285" s="15" t="s">
        <v>5046</v>
      </c>
      <c r="G2285" s="5" t="s">
        <v>144</v>
      </c>
      <c r="H2285" s="5" t="s">
        <v>5</v>
      </c>
      <c r="I2285" s="5" t="s">
        <v>143</v>
      </c>
      <c r="J2285" s="5" t="s">
        <v>5</v>
      </c>
      <c r="K2285" s="5" t="s">
        <v>3</v>
      </c>
      <c r="L2285" s="5" t="s">
        <v>13050</v>
      </c>
      <c r="M2285" s="15" t="s">
        <v>144</v>
      </c>
      <c r="N2285" s="15" t="s">
        <v>22234</v>
      </c>
      <c r="O2285" s="15" t="s">
        <v>5322</v>
      </c>
      <c r="P2285" s="15" t="s">
        <v>5046</v>
      </c>
      <c r="Q2285" s="15" t="s">
        <v>22807</v>
      </c>
      <c r="R2285" s="15" t="s">
        <v>23770</v>
      </c>
      <c r="S2285" s="15">
        <v>22008291</v>
      </c>
      <c r="T2285" s="15">
        <v>26398887</v>
      </c>
      <c r="U2285" s="15" t="s">
        <v>16645</v>
      </c>
      <c r="V2285" s="15" t="s">
        <v>489</v>
      </c>
      <c r="W2285" s="4"/>
      <c r="X2285" s="4" t="s">
        <v>41</v>
      </c>
      <c r="Y2285" s="4" t="s">
        <v>7647</v>
      </c>
      <c r="Z2285" s="4"/>
      <c r="AB2285" s="25"/>
      <c r="AC2285" s="25"/>
      <c r="AD2285" s="25"/>
    </row>
    <row r="2286" spans="1:30" x14ac:dyDescent="0.35">
      <c r="A2286" s="15" t="s">
        <v>11105</v>
      </c>
      <c r="B2286" s="15" t="s">
        <v>11106</v>
      </c>
      <c r="D2286" s="15" t="s">
        <v>1645</v>
      </c>
      <c r="E2286" s="15" t="s">
        <v>11243</v>
      </c>
      <c r="F2286" s="15" t="s">
        <v>11244</v>
      </c>
      <c r="G2286" s="5" t="s">
        <v>144</v>
      </c>
      <c r="H2286" s="5" t="s">
        <v>5</v>
      </c>
      <c r="I2286" s="5" t="s">
        <v>143</v>
      </c>
      <c r="J2286" s="5" t="s">
        <v>5</v>
      </c>
      <c r="K2286" s="5" t="s">
        <v>2</v>
      </c>
      <c r="L2286" s="5" t="s">
        <v>13049</v>
      </c>
      <c r="M2286" s="15" t="s">
        <v>144</v>
      </c>
      <c r="N2286" s="15" t="s">
        <v>22234</v>
      </c>
      <c r="O2286" s="15" t="s">
        <v>4543</v>
      </c>
      <c r="P2286" s="15" t="s">
        <v>11244</v>
      </c>
      <c r="Q2286" s="15" t="s">
        <v>22807</v>
      </c>
      <c r="R2286" s="15" t="s">
        <v>21488</v>
      </c>
      <c r="S2286" s="15">
        <v>26398719</v>
      </c>
      <c r="T2286" s="15"/>
      <c r="U2286" s="15" t="s">
        <v>21489</v>
      </c>
      <c r="V2286" s="15" t="s">
        <v>11245</v>
      </c>
      <c r="W2286" s="4"/>
      <c r="X2286" s="4" t="s">
        <v>41</v>
      </c>
      <c r="Y2286" s="4" t="s">
        <v>8783</v>
      </c>
      <c r="Z2286" s="4"/>
      <c r="AB2286" s="25"/>
      <c r="AC2286" s="25"/>
      <c r="AD2286" s="25"/>
    </row>
    <row r="2287" spans="1:30" x14ac:dyDescent="0.35">
      <c r="A2287" s="15" t="s">
        <v>5015</v>
      </c>
      <c r="B2287" s="15" t="s">
        <v>5014</v>
      </c>
      <c r="D2287" s="15" t="s">
        <v>8309</v>
      </c>
      <c r="E2287" s="15" t="s">
        <v>11246</v>
      </c>
      <c r="F2287" s="15" t="s">
        <v>11247</v>
      </c>
      <c r="G2287" s="5" t="s">
        <v>144</v>
      </c>
      <c r="H2287" s="5" t="s">
        <v>5</v>
      </c>
      <c r="I2287" s="5" t="s">
        <v>143</v>
      </c>
      <c r="J2287" s="5" t="s">
        <v>5</v>
      </c>
      <c r="K2287" s="5" t="s">
        <v>2</v>
      </c>
      <c r="L2287" s="5" t="s">
        <v>13049</v>
      </c>
      <c r="M2287" s="15" t="s">
        <v>144</v>
      </c>
      <c r="N2287" s="15" t="s">
        <v>22234</v>
      </c>
      <c r="O2287" s="15" t="s">
        <v>4543</v>
      </c>
      <c r="P2287" s="15" t="s">
        <v>11247</v>
      </c>
      <c r="Q2287" s="15" t="s">
        <v>22807</v>
      </c>
      <c r="R2287" s="15" t="s">
        <v>20209</v>
      </c>
      <c r="S2287" s="15">
        <v>26391130</v>
      </c>
      <c r="T2287" s="15"/>
      <c r="U2287" s="15" t="s">
        <v>16646</v>
      </c>
      <c r="V2287" s="15" t="s">
        <v>15095</v>
      </c>
      <c r="W2287" s="4"/>
      <c r="X2287" s="4" t="s">
        <v>41</v>
      </c>
      <c r="Y2287" s="4" t="s">
        <v>11687</v>
      </c>
      <c r="Z2287" s="4"/>
      <c r="AB2287" s="25"/>
      <c r="AC2287" s="25"/>
      <c r="AD2287" s="25"/>
    </row>
    <row r="2288" spans="1:30" x14ac:dyDescent="0.35">
      <c r="A2288" s="15" t="s">
        <v>5115</v>
      </c>
      <c r="B2288" s="15" t="s">
        <v>5114</v>
      </c>
      <c r="D2288" s="15" t="s">
        <v>8194</v>
      </c>
      <c r="E2288" s="15" t="s">
        <v>11213</v>
      </c>
      <c r="F2288" s="15" t="s">
        <v>1508</v>
      </c>
      <c r="G2288" s="5" t="s">
        <v>144</v>
      </c>
      <c r="H2288" s="5" t="s">
        <v>5</v>
      </c>
      <c r="I2288" s="5" t="s">
        <v>143</v>
      </c>
      <c r="J2288" s="5" t="s">
        <v>5</v>
      </c>
      <c r="K2288" s="5" t="s">
        <v>3</v>
      </c>
      <c r="L2288" s="5" t="s">
        <v>13050</v>
      </c>
      <c r="M2288" s="15" t="s">
        <v>144</v>
      </c>
      <c r="N2288" s="15" t="s">
        <v>22234</v>
      </c>
      <c r="O2288" s="15" t="s">
        <v>5322</v>
      </c>
      <c r="P2288" s="15" t="s">
        <v>1508</v>
      </c>
      <c r="Q2288" s="15" t="s">
        <v>22807</v>
      </c>
      <c r="R2288" s="15" t="s">
        <v>21490</v>
      </c>
      <c r="S2288" s="15">
        <v>26478113</v>
      </c>
      <c r="T2288" s="15">
        <v>26478113</v>
      </c>
      <c r="U2288" s="15" t="s">
        <v>18883</v>
      </c>
      <c r="V2288" s="15" t="s">
        <v>11214</v>
      </c>
      <c r="W2288" s="4"/>
      <c r="X2288" s="4" t="s">
        <v>41</v>
      </c>
      <c r="Y2288" s="4" t="s">
        <v>8425</v>
      </c>
      <c r="Z2288" s="4"/>
      <c r="AB2288" s="25"/>
      <c r="AC2288" s="25"/>
      <c r="AD2288" s="25"/>
    </row>
    <row r="2289" spans="1:30" x14ac:dyDescent="0.35">
      <c r="A2289" s="15" t="s">
        <v>8423</v>
      </c>
      <c r="B2289" s="15" t="s">
        <v>8425</v>
      </c>
      <c r="D2289" s="15" t="s">
        <v>4335</v>
      </c>
      <c r="E2289" s="15" t="s">
        <v>5330</v>
      </c>
      <c r="F2289" s="15" t="s">
        <v>5331</v>
      </c>
      <c r="G2289" s="5" t="s">
        <v>1404</v>
      </c>
      <c r="H2289" s="5" t="s">
        <v>7</v>
      </c>
      <c r="I2289" s="5" t="s">
        <v>143</v>
      </c>
      <c r="J2289" s="5" t="s">
        <v>7</v>
      </c>
      <c r="K2289" s="5" t="s">
        <v>2</v>
      </c>
      <c r="L2289" s="5" t="s">
        <v>13058</v>
      </c>
      <c r="M2289" s="15" t="s">
        <v>144</v>
      </c>
      <c r="N2289" s="15" t="s">
        <v>1404</v>
      </c>
      <c r="O2289" s="15" t="s">
        <v>21872</v>
      </c>
      <c r="P2289" s="15" t="s">
        <v>11780</v>
      </c>
      <c r="Q2289" s="15" t="s">
        <v>22807</v>
      </c>
      <c r="R2289" s="15" t="s">
        <v>23771</v>
      </c>
      <c r="S2289" s="15">
        <v>27776113</v>
      </c>
      <c r="T2289" s="15"/>
      <c r="U2289" s="15" t="s">
        <v>16647</v>
      </c>
      <c r="V2289" s="15" t="s">
        <v>11781</v>
      </c>
      <c r="W2289" s="4"/>
      <c r="X2289" s="4" t="s">
        <v>41</v>
      </c>
      <c r="Y2289" s="4" t="s">
        <v>1575</v>
      </c>
      <c r="Z2289" s="4"/>
      <c r="AB2289" s="25" t="s">
        <v>21118</v>
      </c>
      <c r="AC2289" s="25"/>
      <c r="AD2289" s="25"/>
    </row>
    <row r="2290" spans="1:30" x14ac:dyDescent="0.35">
      <c r="A2290" s="15" t="s">
        <v>5116</v>
      </c>
      <c r="B2290" s="15" t="s">
        <v>2392</v>
      </c>
      <c r="D2290" s="15" t="s">
        <v>1611</v>
      </c>
      <c r="E2290" s="15" t="s">
        <v>5332</v>
      </c>
      <c r="F2290" s="15" t="s">
        <v>5333</v>
      </c>
      <c r="G2290" s="5" t="s">
        <v>1404</v>
      </c>
      <c r="H2290" s="5" t="s">
        <v>2</v>
      </c>
      <c r="I2290" s="5" t="s">
        <v>143</v>
      </c>
      <c r="J2290" s="5" t="s">
        <v>7</v>
      </c>
      <c r="K2290" s="5" t="s">
        <v>2</v>
      </c>
      <c r="L2290" s="5" t="s">
        <v>13058</v>
      </c>
      <c r="M2290" s="15" t="s">
        <v>144</v>
      </c>
      <c r="N2290" s="15" t="s">
        <v>1404</v>
      </c>
      <c r="O2290" s="15" t="s">
        <v>21872</v>
      </c>
      <c r="P2290" s="15" t="s">
        <v>5333</v>
      </c>
      <c r="Q2290" s="15" t="s">
        <v>22807</v>
      </c>
      <c r="R2290" s="15" t="s">
        <v>11834</v>
      </c>
      <c r="S2290" s="15">
        <v>22774042</v>
      </c>
      <c r="T2290" s="15"/>
      <c r="U2290" s="15" t="s">
        <v>18884</v>
      </c>
      <c r="V2290" s="15" t="s">
        <v>20216</v>
      </c>
      <c r="W2290" s="4"/>
      <c r="X2290" s="4" t="s">
        <v>41</v>
      </c>
      <c r="Y2290" s="4" t="s">
        <v>2610</v>
      </c>
      <c r="Z2290" s="4"/>
      <c r="AB2290" s="25"/>
      <c r="AC2290" s="25"/>
      <c r="AD2290" s="25"/>
    </row>
    <row r="2291" spans="1:30" x14ac:dyDescent="0.35">
      <c r="A2291" s="15" t="s">
        <v>11110</v>
      </c>
      <c r="B2291" s="15" t="s">
        <v>11111</v>
      </c>
      <c r="D2291" s="15" t="s">
        <v>1511</v>
      </c>
      <c r="E2291" s="15" t="s">
        <v>5334</v>
      </c>
      <c r="F2291" s="15" t="s">
        <v>7412</v>
      </c>
      <c r="G2291" s="5" t="s">
        <v>1404</v>
      </c>
      <c r="H2291" s="5" t="s">
        <v>3</v>
      </c>
      <c r="I2291" s="5" t="s">
        <v>143</v>
      </c>
      <c r="J2291" s="5" t="s">
        <v>7</v>
      </c>
      <c r="K2291" s="5" t="s">
        <v>2</v>
      </c>
      <c r="L2291" s="5" t="s">
        <v>13058</v>
      </c>
      <c r="M2291" s="15" t="s">
        <v>144</v>
      </c>
      <c r="N2291" s="15" t="s">
        <v>1404</v>
      </c>
      <c r="O2291" s="15" t="s">
        <v>21872</v>
      </c>
      <c r="P2291" s="15" t="s">
        <v>7412</v>
      </c>
      <c r="Q2291" s="15" t="s">
        <v>22807</v>
      </c>
      <c r="R2291" s="15" t="s">
        <v>20128</v>
      </c>
      <c r="S2291" s="15">
        <v>22005091</v>
      </c>
      <c r="T2291" s="15"/>
      <c r="U2291" s="15" t="s">
        <v>18885</v>
      </c>
      <c r="V2291" s="15" t="s">
        <v>23772</v>
      </c>
      <c r="W2291" s="4"/>
      <c r="X2291" s="4" t="s">
        <v>41</v>
      </c>
      <c r="Y2291" s="4" t="s">
        <v>2556</v>
      </c>
      <c r="Z2291" s="4"/>
      <c r="AB2291" s="25"/>
      <c r="AC2291" s="25"/>
      <c r="AD2291" s="25"/>
    </row>
    <row r="2292" spans="1:30" x14ac:dyDescent="0.35">
      <c r="A2292" s="15" t="s">
        <v>5269</v>
      </c>
      <c r="B2292" s="15" t="s">
        <v>5268</v>
      </c>
      <c r="D2292" s="15" t="s">
        <v>7487</v>
      </c>
      <c r="E2292" s="15" t="s">
        <v>5335</v>
      </c>
      <c r="F2292" s="15" t="s">
        <v>5336</v>
      </c>
      <c r="G2292" s="5" t="s">
        <v>1404</v>
      </c>
      <c r="H2292" s="5" t="s">
        <v>7</v>
      </c>
      <c r="I2292" s="5" t="s">
        <v>143</v>
      </c>
      <c r="J2292" s="5" t="s">
        <v>7</v>
      </c>
      <c r="K2292" s="5" t="s">
        <v>2</v>
      </c>
      <c r="L2292" s="5" t="s">
        <v>13058</v>
      </c>
      <c r="M2292" s="15" t="s">
        <v>144</v>
      </c>
      <c r="N2292" s="15" t="s">
        <v>1404</v>
      </c>
      <c r="O2292" s="15" t="s">
        <v>21872</v>
      </c>
      <c r="P2292" s="15" t="s">
        <v>5336</v>
      </c>
      <c r="Q2292" s="15" t="s">
        <v>22807</v>
      </c>
      <c r="R2292" s="15" t="s">
        <v>21580</v>
      </c>
      <c r="S2292" s="15">
        <v>27770938</v>
      </c>
      <c r="T2292" s="15"/>
      <c r="U2292" s="15" t="s">
        <v>18886</v>
      </c>
      <c r="V2292" s="15" t="s">
        <v>11830</v>
      </c>
      <c r="W2292" s="4"/>
      <c r="X2292" s="4" t="s">
        <v>41</v>
      </c>
      <c r="Y2292" s="4" t="s">
        <v>3366</v>
      </c>
      <c r="Z2292" s="4"/>
      <c r="AB2292" s="25" t="s">
        <v>21118</v>
      </c>
      <c r="AC2292" s="25"/>
      <c r="AD2292" s="25"/>
    </row>
    <row r="2293" spans="1:30" x14ac:dyDescent="0.35">
      <c r="A2293" s="15" t="s">
        <v>8426</v>
      </c>
      <c r="B2293" s="15" t="s">
        <v>8427</v>
      </c>
      <c r="D2293" s="15" t="s">
        <v>4481</v>
      </c>
      <c r="E2293" s="15" t="s">
        <v>5337</v>
      </c>
      <c r="F2293" s="15" t="s">
        <v>425</v>
      </c>
      <c r="G2293" s="5" t="s">
        <v>1404</v>
      </c>
      <c r="H2293" s="5" t="s">
        <v>7</v>
      </c>
      <c r="I2293" s="5" t="s">
        <v>143</v>
      </c>
      <c r="J2293" s="5" t="s">
        <v>7</v>
      </c>
      <c r="K2293" s="5" t="s">
        <v>2</v>
      </c>
      <c r="L2293" s="5" t="s">
        <v>13058</v>
      </c>
      <c r="M2293" s="15" t="s">
        <v>144</v>
      </c>
      <c r="N2293" s="15" t="s">
        <v>1404</v>
      </c>
      <c r="O2293" s="15" t="s">
        <v>21872</v>
      </c>
      <c r="P2293" s="15" t="s">
        <v>425</v>
      </c>
      <c r="Q2293" s="15" t="s">
        <v>22807</v>
      </c>
      <c r="R2293" s="15" t="s">
        <v>5376</v>
      </c>
      <c r="S2293" s="15">
        <v>27776645</v>
      </c>
      <c r="T2293" s="15"/>
      <c r="U2293" s="15" t="s">
        <v>15096</v>
      </c>
      <c r="V2293" s="15" t="s">
        <v>3289</v>
      </c>
      <c r="W2293" s="4"/>
      <c r="X2293" s="4" t="s">
        <v>41</v>
      </c>
      <c r="Y2293" s="4" t="s">
        <v>3102</v>
      </c>
      <c r="Z2293" s="4"/>
      <c r="AB2293" s="25" t="s">
        <v>21118</v>
      </c>
      <c r="AC2293" s="25"/>
      <c r="AD2293" s="25"/>
    </row>
    <row r="2294" spans="1:30" x14ac:dyDescent="0.35">
      <c r="A2294" s="15" t="s">
        <v>6699</v>
      </c>
      <c r="B2294" s="15" t="s">
        <v>7440</v>
      </c>
      <c r="D2294" s="15" t="s">
        <v>7212</v>
      </c>
      <c r="E2294" s="15" t="s">
        <v>5338</v>
      </c>
      <c r="F2294" s="15" t="s">
        <v>5339</v>
      </c>
      <c r="G2294" s="5" t="s">
        <v>1404</v>
      </c>
      <c r="H2294" s="5" t="s">
        <v>3</v>
      </c>
      <c r="I2294" s="5" t="s">
        <v>143</v>
      </c>
      <c r="J2294" s="5" t="s">
        <v>7</v>
      </c>
      <c r="K2294" s="5" t="s">
        <v>2</v>
      </c>
      <c r="L2294" s="5" t="s">
        <v>13058</v>
      </c>
      <c r="M2294" s="15" t="s">
        <v>144</v>
      </c>
      <c r="N2294" s="15" t="s">
        <v>1404</v>
      </c>
      <c r="O2294" s="15" t="s">
        <v>21872</v>
      </c>
      <c r="P2294" s="15" t="s">
        <v>5339</v>
      </c>
      <c r="Q2294" s="15" t="s">
        <v>22807</v>
      </c>
      <c r="R2294" s="15" t="s">
        <v>12461</v>
      </c>
      <c r="S2294" s="15">
        <v>87037267</v>
      </c>
      <c r="T2294" s="15">
        <v>27877029</v>
      </c>
      <c r="U2294" s="15" t="s">
        <v>18887</v>
      </c>
      <c r="V2294" s="15" t="s">
        <v>23773</v>
      </c>
      <c r="W2294" s="4"/>
      <c r="X2294" s="4" t="s">
        <v>41</v>
      </c>
      <c r="Y2294" s="4" t="s">
        <v>3386</v>
      </c>
      <c r="Z2294" s="4"/>
      <c r="AB2294" s="25" t="s">
        <v>21118</v>
      </c>
      <c r="AC2294" s="25"/>
      <c r="AD2294" s="25"/>
    </row>
    <row r="2295" spans="1:30" x14ac:dyDescent="0.35">
      <c r="A2295" s="15" t="s">
        <v>8428</v>
      </c>
      <c r="B2295" s="15" t="s">
        <v>8430</v>
      </c>
      <c r="D2295" s="15" t="s">
        <v>5340</v>
      </c>
      <c r="E2295" s="15" t="s">
        <v>5341</v>
      </c>
      <c r="F2295" s="15" t="s">
        <v>5342</v>
      </c>
      <c r="G2295" s="5" t="s">
        <v>1404</v>
      </c>
      <c r="H2295" s="5" t="s">
        <v>3</v>
      </c>
      <c r="I2295" s="5" t="s">
        <v>143</v>
      </c>
      <c r="J2295" s="5" t="s">
        <v>7</v>
      </c>
      <c r="K2295" s="5" t="s">
        <v>2</v>
      </c>
      <c r="L2295" s="5" t="s">
        <v>13058</v>
      </c>
      <c r="M2295" s="15" t="s">
        <v>144</v>
      </c>
      <c r="N2295" s="15" t="s">
        <v>1404</v>
      </c>
      <c r="O2295" s="15" t="s">
        <v>21872</v>
      </c>
      <c r="P2295" s="15" t="s">
        <v>5342</v>
      </c>
      <c r="Q2295" s="15" t="s">
        <v>22807</v>
      </c>
      <c r="R2295" s="15" t="s">
        <v>8916</v>
      </c>
      <c r="S2295" s="15">
        <v>22005828</v>
      </c>
      <c r="T2295" s="15"/>
      <c r="U2295" s="15" t="s">
        <v>16648</v>
      </c>
      <c r="V2295" s="15" t="s">
        <v>17961</v>
      </c>
      <c r="W2295" s="4"/>
      <c r="X2295" s="4" t="s">
        <v>41</v>
      </c>
      <c r="Y2295" s="4" t="s">
        <v>1555</v>
      </c>
      <c r="Z2295" s="4"/>
      <c r="AB2295" s="25"/>
      <c r="AC2295" s="25"/>
      <c r="AD2295" s="25"/>
    </row>
    <row r="2296" spans="1:30" x14ac:dyDescent="0.35">
      <c r="A2296" s="15" t="s">
        <v>11115</v>
      </c>
      <c r="B2296" s="15" t="s">
        <v>5240</v>
      </c>
      <c r="D2296" s="15" t="s">
        <v>2539</v>
      </c>
      <c r="E2296" s="22" t="s">
        <v>5343</v>
      </c>
      <c r="F2296" s="15" t="s">
        <v>5344</v>
      </c>
      <c r="G2296" s="5" t="s">
        <v>1404</v>
      </c>
      <c r="H2296" s="5" t="s">
        <v>2</v>
      </c>
      <c r="I2296" s="5" t="s">
        <v>143</v>
      </c>
      <c r="J2296" s="5" t="s">
        <v>7</v>
      </c>
      <c r="K2296" s="5" t="s">
        <v>2</v>
      </c>
      <c r="L2296" s="5" t="s">
        <v>13058</v>
      </c>
      <c r="M2296" s="15" t="s">
        <v>144</v>
      </c>
      <c r="N2296" s="15" t="s">
        <v>1404</v>
      </c>
      <c r="O2296" s="15" t="s">
        <v>21872</v>
      </c>
      <c r="P2296" s="15" t="s">
        <v>5345</v>
      </c>
      <c r="Q2296" s="15" t="s">
        <v>22807</v>
      </c>
      <c r="R2296" s="15" t="s">
        <v>23774</v>
      </c>
      <c r="S2296" s="15">
        <v>27770440</v>
      </c>
      <c r="T2296" s="15"/>
      <c r="U2296" s="15" t="s">
        <v>19549</v>
      </c>
      <c r="V2296" s="15" t="s">
        <v>23775</v>
      </c>
      <c r="W2296" s="4"/>
      <c r="X2296" s="4" t="s">
        <v>41</v>
      </c>
      <c r="Y2296" s="4" t="s">
        <v>1950</v>
      </c>
      <c r="Z2296" s="4"/>
      <c r="AB2296" s="25"/>
      <c r="AC2296" s="25"/>
      <c r="AD2296" s="25"/>
    </row>
    <row r="2297" spans="1:30" x14ac:dyDescent="0.35">
      <c r="A2297" s="15" t="s">
        <v>5175</v>
      </c>
      <c r="B2297" s="15" t="s">
        <v>7794</v>
      </c>
      <c r="D2297" s="15" t="s">
        <v>7214</v>
      </c>
      <c r="E2297" s="15" t="s">
        <v>11818</v>
      </c>
      <c r="F2297" s="15" t="s">
        <v>11819</v>
      </c>
      <c r="G2297" s="5" t="s">
        <v>1404</v>
      </c>
      <c r="H2297" s="5" t="s">
        <v>7</v>
      </c>
      <c r="I2297" s="5" t="s">
        <v>143</v>
      </c>
      <c r="J2297" s="5" t="s">
        <v>7</v>
      </c>
      <c r="K2297" s="5" t="s">
        <v>4</v>
      </c>
      <c r="L2297" s="5" t="s">
        <v>13060</v>
      </c>
      <c r="M2297" s="15" t="s">
        <v>144</v>
      </c>
      <c r="N2297" s="15" t="s">
        <v>1404</v>
      </c>
      <c r="O2297" s="15" t="s">
        <v>5346</v>
      </c>
      <c r="P2297" s="15" t="s">
        <v>11820</v>
      </c>
      <c r="Q2297" s="15" t="s">
        <v>22807</v>
      </c>
      <c r="R2297" s="15" t="s">
        <v>19557</v>
      </c>
      <c r="S2297" s="15">
        <v>89271399</v>
      </c>
      <c r="T2297" s="15"/>
      <c r="U2297" s="15" t="s">
        <v>17962</v>
      </c>
      <c r="V2297" s="15" t="s">
        <v>23776</v>
      </c>
      <c r="W2297" s="4"/>
      <c r="X2297" s="4"/>
      <c r="Y2297" s="4"/>
      <c r="Z2297" s="4"/>
      <c r="AB2297" s="25"/>
      <c r="AC2297" s="25"/>
      <c r="AD2297" s="25"/>
    </row>
    <row r="2298" spans="1:30" x14ac:dyDescent="0.35">
      <c r="A2298" s="15" t="s">
        <v>5121</v>
      </c>
      <c r="B2298" s="15" t="s">
        <v>7370</v>
      </c>
      <c r="D2298" s="15" t="s">
        <v>5347</v>
      </c>
      <c r="E2298" s="15" t="s">
        <v>5348</v>
      </c>
      <c r="F2298" s="15" t="s">
        <v>5349</v>
      </c>
      <c r="G2298" s="5" t="s">
        <v>1404</v>
      </c>
      <c r="H2298" s="5" t="s">
        <v>7</v>
      </c>
      <c r="I2298" s="5" t="s">
        <v>143</v>
      </c>
      <c r="J2298" s="5" t="s">
        <v>7</v>
      </c>
      <c r="K2298" s="5" t="s">
        <v>2</v>
      </c>
      <c r="L2298" s="5" t="s">
        <v>13058</v>
      </c>
      <c r="M2298" s="15" t="s">
        <v>144</v>
      </c>
      <c r="N2298" s="15" t="s">
        <v>1404</v>
      </c>
      <c r="O2298" s="15" t="s">
        <v>21872</v>
      </c>
      <c r="P2298" s="15" t="s">
        <v>5349</v>
      </c>
      <c r="Q2298" s="15" t="s">
        <v>22807</v>
      </c>
      <c r="R2298" s="15" t="s">
        <v>21492</v>
      </c>
      <c r="S2298" s="15">
        <v>86569784</v>
      </c>
      <c r="T2298" s="15"/>
      <c r="U2298" s="15" t="s">
        <v>18888</v>
      </c>
      <c r="V2298" s="15" t="s">
        <v>18889</v>
      </c>
      <c r="W2298" s="4"/>
      <c r="X2298" s="4" t="s">
        <v>41</v>
      </c>
      <c r="Y2298" s="4" t="s">
        <v>5350</v>
      </c>
      <c r="Z2298" s="4"/>
      <c r="AB2298" s="25"/>
      <c r="AC2298" s="25"/>
      <c r="AD2298" s="25"/>
    </row>
    <row r="2299" spans="1:30" x14ac:dyDescent="0.35">
      <c r="A2299" s="15" t="s">
        <v>6643</v>
      </c>
      <c r="B2299" s="15" t="s">
        <v>7795</v>
      </c>
      <c r="D2299" s="15" t="s">
        <v>8379</v>
      </c>
      <c r="E2299" s="22" t="s">
        <v>11778</v>
      </c>
      <c r="F2299" s="15" t="s">
        <v>11779</v>
      </c>
      <c r="G2299" s="5" t="s">
        <v>1404</v>
      </c>
      <c r="H2299" s="5" t="s">
        <v>7</v>
      </c>
      <c r="I2299" s="5" t="s">
        <v>143</v>
      </c>
      <c r="J2299" s="5" t="s">
        <v>7</v>
      </c>
      <c r="K2299" s="5" t="s">
        <v>2</v>
      </c>
      <c r="L2299" s="5" t="s">
        <v>13058</v>
      </c>
      <c r="M2299" s="15" t="s">
        <v>144</v>
      </c>
      <c r="N2299" s="15" t="s">
        <v>1404</v>
      </c>
      <c r="O2299" s="15" t="s">
        <v>21872</v>
      </c>
      <c r="P2299" s="15" t="s">
        <v>11779</v>
      </c>
      <c r="Q2299" s="15" t="s">
        <v>22807</v>
      </c>
      <c r="R2299" s="15" t="s">
        <v>18890</v>
      </c>
      <c r="S2299" s="15">
        <v>27770034</v>
      </c>
      <c r="T2299" s="15"/>
      <c r="U2299" s="15" t="s">
        <v>16649</v>
      </c>
      <c r="V2299" s="15" t="s">
        <v>22238</v>
      </c>
      <c r="W2299" s="4"/>
      <c r="X2299" s="4"/>
      <c r="Y2299" s="4"/>
      <c r="Z2299" s="4"/>
      <c r="AB2299" s="25"/>
      <c r="AC2299" s="25"/>
      <c r="AD2299" s="25"/>
    </row>
    <row r="2300" spans="1:30" x14ac:dyDescent="0.35">
      <c r="A2300" s="15" t="s">
        <v>5243</v>
      </c>
      <c r="B2300" s="15" t="s">
        <v>3058</v>
      </c>
      <c r="D2300" s="15" t="s">
        <v>4732</v>
      </c>
      <c r="E2300" s="15" t="s">
        <v>5351</v>
      </c>
      <c r="F2300" s="15" t="s">
        <v>5352</v>
      </c>
      <c r="G2300" s="5" t="s">
        <v>1404</v>
      </c>
      <c r="H2300" s="5" t="s">
        <v>2</v>
      </c>
      <c r="I2300" s="5" t="s">
        <v>143</v>
      </c>
      <c r="J2300" s="5" t="s">
        <v>7</v>
      </c>
      <c r="K2300" s="5" t="s">
        <v>2</v>
      </c>
      <c r="L2300" s="5" t="s">
        <v>13058</v>
      </c>
      <c r="M2300" s="15" t="s">
        <v>144</v>
      </c>
      <c r="N2300" s="15" t="s">
        <v>1404</v>
      </c>
      <c r="O2300" s="15" t="s">
        <v>21872</v>
      </c>
      <c r="P2300" s="15" t="s">
        <v>5353</v>
      </c>
      <c r="Q2300" s="15" t="s">
        <v>22807</v>
      </c>
      <c r="R2300" s="15" t="s">
        <v>5382</v>
      </c>
      <c r="S2300" s="15">
        <v>27770250</v>
      </c>
      <c r="T2300" s="15">
        <v>27774792</v>
      </c>
      <c r="U2300" s="15" t="s">
        <v>18891</v>
      </c>
      <c r="V2300" s="15" t="s">
        <v>11841</v>
      </c>
      <c r="W2300" s="4"/>
      <c r="X2300" s="4" t="s">
        <v>41</v>
      </c>
      <c r="Y2300" s="4" t="s">
        <v>1947</v>
      </c>
      <c r="Z2300" s="4" t="s">
        <v>41</v>
      </c>
      <c r="AA2300" s="4" t="s">
        <v>590</v>
      </c>
      <c r="AB2300" s="25" t="s">
        <v>21118</v>
      </c>
      <c r="AC2300" s="25"/>
      <c r="AD2300" s="25"/>
    </row>
    <row r="2301" spans="1:30" x14ac:dyDescent="0.35">
      <c r="A2301" s="15" t="s">
        <v>7202</v>
      </c>
      <c r="B2301" s="15" t="s">
        <v>5160</v>
      </c>
      <c r="D2301" s="15" t="s">
        <v>4712</v>
      </c>
      <c r="E2301" s="15" t="s">
        <v>9399</v>
      </c>
      <c r="F2301" s="15" t="s">
        <v>9400</v>
      </c>
      <c r="G2301" s="5" t="s">
        <v>1190</v>
      </c>
      <c r="H2301" s="5" t="s">
        <v>3</v>
      </c>
      <c r="I2301" s="5" t="s">
        <v>41</v>
      </c>
      <c r="J2301" s="5" t="s">
        <v>1191</v>
      </c>
      <c r="K2301" s="5" t="s">
        <v>16</v>
      </c>
      <c r="L2301" s="5" t="s">
        <v>12745</v>
      </c>
      <c r="M2301" s="15" t="s">
        <v>42</v>
      </c>
      <c r="N2301" s="15" t="s">
        <v>1190</v>
      </c>
      <c r="O2301" s="15" t="s">
        <v>21865</v>
      </c>
      <c r="P2301" s="15" t="s">
        <v>9400</v>
      </c>
      <c r="Q2301" s="15" t="s">
        <v>22807</v>
      </c>
      <c r="R2301" s="15" t="s">
        <v>23777</v>
      </c>
      <c r="S2301" s="15">
        <v>22005384</v>
      </c>
      <c r="T2301" s="15"/>
      <c r="U2301" s="15" t="s">
        <v>15097</v>
      </c>
      <c r="V2301" s="15" t="s">
        <v>9401</v>
      </c>
      <c r="W2301" s="4"/>
      <c r="X2301" s="4" t="s">
        <v>41</v>
      </c>
      <c r="Y2301" s="4" t="s">
        <v>7754</v>
      </c>
      <c r="Z2301" s="4"/>
      <c r="AB2301" s="25"/>
      <c r="AC2301" s="25"/>
      <c r="AD2301" s="25"/>
    </row>
    <row r="2302" spans="1:30" x14ac:dyDescent="0.35">
      <c r="A2302" s="15" t="s">
        <v>11123</v>
      </c>
      <c r="B2302" s="15" t="s">
        <v>4035</v>
      </c>
      <c r="D2302" s="15" t="s">
        <v>1359</v>
      </c>
      <c r="E2302" s="15" t="s">
        <v>11825</v>
      </c>
      <c r="F2302" s="15" t="s">
        <v>21493</v>
      </c>
      <c r="G2302" s="5" t="s">
        <v>1404</v>
      </c>
      <c r="H2302" s="5" t="s">
        <v>7</v>
      </c>
      <c r="I2302" s="5" t="s">
        <v>143</v>
      </c>
      <c r="J2302" s="5" t="s">
        <v>11</v>
      </c>
      <c r="K2302" s="5" t="s">
        <v>2</v>
      </c>
      <c r="L2302" s="5" t="s">
        <v>13069</v>
      </c>
      <c r="M2302" s="15" t="s">
        <v>144</v>
      </c>
      <c r="N2302" s="15" t="s">
        <v>582</v>
      </c>
      <c r="O2302" s="15" t="s">
        <v>582</v>
      </c>
      <c r="P2302" s="15" t="s">
        <v>11826</v>
      </c>
      <c r="Q2302" s="15" t="s">
        <v>22807</v>
      </c>
      <c r="R2302" s="15" t="s">
        <v>11827</v>
      </c>
      <c r="S2302" s="15"/>
      <c r="T2302" s="15">
        <v>83781599</v>
      </c>
      <c r="U2302" s="15" t="s">
        <v>16650</v>
      </c>
      <c r="V2302" s="15" t="s">
        <v>22239</v>
      </c>
      <c r="W2302" s="4"/>
      <c r="X2302" s="4"/>
      <c r="Y2302" s="4"/>
      <c r="Z2302" s="4"/>
      <c r="AB2302" s="25"/>
      <c r="AC2302" s="25"/>
      <c r="AD2302" s="25"/>
    </row>
    <row r="2303" spans="1:30" x14ac:dyDescent="0.35">
      <c r="A2303" s="15" t="s">
        <v>5193</v>
      </c>
      <c r="B2303" s="15" t="s">
        <v>1065</v>
      </c>
      <c r="D2303" s="15" t="s">
        <v>7798</v>
      </c>
      <c r="E2303" s="15" t="s">
        <v>5354</v>
      </c>
      <c r="F2303" s="15" t="s">
        <v>5355</v>
      </c>
      <c r="G2303" s="5" t="s">
        <v>1404</v>
      </c>
      <c r="H2303" s="5" t="s">
        <v>3</v>
      </c>
      <c r="I2303" s="5" t="s">
        <v>143</v>
      </c>
      <c r="J2303" s="5" t="s">
        <v>7</v>
      </c>
      <c r="K2303" s="5" t="s">
        <v>2</v>
      </c>
      <c r="L2303" s="5" t="s">
        <v>13058</v>
      </c>
      <c r="M2303" s="15" t="s">
        <v>144</v>
      </c>
      <c r="N2303" s="15" t="s">
        <v>1404</v>
      </c>
      <c r="O2303" s="15" t="s">
        <v>21872</v>
      </c>
      <c r="P2303" s="15" t="s">
        <v>5355</v>
      </c>
      <c r="Q2303" s="15" t="s">
        <v>22807</v>
      </c>
      <c r="R2303" s="15" t="s">
        <v>21494</v>
      </c>
      <c r="S2303" s="15">
        <v>22005388</v>
      </c>
      <c r="T2303" s="15"/>
      <c r="U2303" s="15" t="s">
        <v>16651</v>
      </c>
      <c r="V2303" s="15" t="s">
        <v>17963</v>
      </c>
      <c r="W2303" s="4"/>
      <c r="X2303" s="4" t="s">
        <v>41</v>
      </c>
      <c r="Y2303" s="4" t="s">
        <v>5356</v>
      </c>
      <c r="Z2303" s="4"/>
      <c r="AB2303" s="25" t="s">
        <v>21118</v>
      </c>
      <c r="AC2303" s="25"/>
      <c r="AD2303" s="25"/>
    </row>
    <row r="2304" spans="1:30" x14ac:dyDescent="0.35">
      <c r="A2304" s="15" t="s">
        <v>11125</v>
      </c>
      <c r="B2304" s="15" t="s">
        <v>5245</v>
      </c>
      <c r="D2304" s="15" t="s">
        <v>1493</v>
      </c>
      <c r="E2304" s="15" t="s">
        <v>11861</v>
      </c>
      <c r="F2304" s="15" t="s">
        <v>11862</v>
      </c>
      <c r="G2304" s="5" t="s">
        <v>1404</v>
      </c>
      <c r="H2304" s="5" t="s">
        <v>7</v>
      </c>
      <c r="I2304" s="5" t="s">
        <v>143</v>
      </c>
      <c r="J2304" s="5" t="s">
        <v>7</v>
      </c>
      <c r="K2304" s="5" t="s">
        <v>2</v>
      </c>
      <c r="L2304" s="5" t="s">
        <v>13058</v>
      </c>
      <c r="M2304" s="15" t="s">
        <v>144</v>
      </c>
      <c r="N2304" s="15" t="s">
        <v>1404</v>
      </c>
      <c r="O2304" s="15" t="s">
        <v>21872</v>
      </c>
      <c r="P2304" s="15" t="s">
        <v>11862</v>
      </c>
      <c r="Q2304" s="15" t="s">
        <v>22807</v>
      </c>
      <c r="R2304" s="15" t="s">
        <v>11863</v>
      </c>
      <c r="S2304" s="15">
        <v>27773670</v>
      </c>
      <c r="T2304" s="15"/>
      <c r="U2304" s="15" t="s">
        <v>17964</v>
      </c>
      <c r="V2304" s="15" t="s">
        <v>23778</v>
      </c>
      <c r="W2304" s="4"/>
      <c r="X2304" s="4"/>
      <c r="Y2304" s="4"/>
      <c r="Z2304" s="4"/>
      <c r="AB2304" s="25"/>
      <c r="AC2304" s="25"/>
      <c r="AD2304" s="25"/>
    </row>
    <row r="2305" spans="1:30" x14ac:dyDescent="0.35">
      <c r="A2305" s="15" t="s">
        <v>5205</v>
      </c>
      <c r="B2305" s="15" t="s">
        <v>5204</v>
      </c>
      <c r="D2305" s="15" t="s">
        <v>1502</v>
      </c>
      <c r="E2305" s="15" t="s">
        <v>11867</v>
      </c>
      <c r="F2305" s="15" t="s">
        <v>11868</v>
      </c>
      <c r="G2305" s="5" t="s">
        <v>1404</v>
      </c>
      <c r="H2305" s="5" t="s">
        <v>3</v>
      </c>
      <c r="I2305" s="5" t="s">
        <v>143</v>
      </c>
      <c r="J2305" s="5" t="s">
        <v>7</v>
      </c>
      <c r="K2305" s="5" t="s">
        <v>4</v>
      </c>
      <c r="L2305" s="5" t="s">
        <v>13060</v>
      </c>
      <c r="M2305" s="15" t="s">
        <v>144</v>
      </c>
      <c r="N2305" s="15" t="s">
        <v>1404</v>
      </c>
      <c r="O2305" s="15" t="s">
        <v>5346</v>
      </c>
      <c r="P2305" s="15" t="s">
        <v>11868</v>
      </c>
      <c r="Q2305" s="15" t="s">
        <v>22807</v>
      </c>
      <c r="R2305" s="15" t="s">
        <v>22240</v>
      </c>
      <c r="S2305" s="15">
        <v>22006039</v>
      </c>
      <c r="T2305" s="15"/>
      <c r="U2305" s="15" t="s">
        <v>20218</v>
      </c>
      <c r="V2305" s="15" t="s">
        <v>23779</v>
      </c>
      <c r="W2305" s="4"/>
      <c r="X2305" s="4" t="s">
        <v>41</v>
      </c>
      <c r="Y2305" s="4" t="s">
        <v>19742</v>
      </c>
      <c r="Z2305" s="4"/>
      <c r="AB2305" s="25"/>
      <c r="AC2305" s="25"/>
      <c r="AD2305" s="25"/>
    </row>
    <row r="2306" spans="1:30" x14ac:dyDescent="0.35">
      <c r="A2306" s="15" t="s">
        <v>5270</v>
      </c>
      <c r="B2306" s="15" t="s">
        <v>1819</v>
      </c>
      <c r="D2306" s="15" t="s">
        <v>1454</v>
      </c>
      <c r="E2306" s="15" t="s">
        <v>5357</v>
      </c>
      <c r="F2306" s="15" t="s">
        <v>5358</v>
      </c>
      <c r="G2306" s="5" t="s">
        <v>1404</v>
      </c>
      <c r="H2306" s="5" t="s">
        <v>3</v>
      </c>
      <c r="I2306" s="5" t="s">
        <v>143</v>
      </c>
      <c r="J2306" s="5" t="s">
        <v>7</v>
      </c>
      <c r="K2306" s="5" t="s">
        <v>3</v>
      </c>
      <c r="L2306" s="5" t="s">
        <v>13059</v>
      </c>
      <c r="M2306" s="15" t="s">
        <v>144</v>
      </c>
      <c r="N2306" s="15" t="s">
        <v>1404</v>
      </c>
      <c r="O2306" s="15" t="s">
        <v>1253</v>
      </c>
      <c r="P2306" s="15" t="s">
        <v>5358</v>
      </c>
      <c r="Q2306" s="15" t="s">
        <v>22807</v>
      </c>
      <c r="R2306" s="15" t="s">
        <v>5359</v>
      </c>
      <c r="S2306" s="15">
        <v>27875233</v>
      </c>
      <c r="T2306" s="15"/>
      <c r="U2306" s="15" t="s">
        <v>17965</v>
      </c>
      <c r="V2306" s="15" t="s">
        <v>23780</v>
      </c>
      <c r="W2306" s="4"/>
      <c r="X2306" s="4" t="s">
        <v>41</v>
      </c>
      <c r="Y2306" s="4" t="s">
        <v>5097</v>
      </c>
      <c r="Z2306" s="4"/>
      <c r="AB2306" s="25" t="s">
        <v>21118</v>
      </c>
      <c r="AC2306" s="25"/>
      <c r="AD2306" s="25"/>
    </row>
    <row r="2307" spans="1:30" x14ac:dyDescent="0.35">
      <c r="A2307" s="15" t="s">
        <v>5214</v>
      </c>
      <c r="B2307" s="15" t="s">
        <v>1875</v>
      </c>
      <c r="D2307" s="15" t="s">
        <v>1484</v>
      </c>
      <c r="E2307" s="15" t="s">
        <v>5360</v>
      </c>
      <c r="F2307" s="15" t="s">
        <v>5361</v>
      </c>
      <c r="G2307" s="5" t="s">
        <v>1404</v>
      </c>
      <c r="H2307" s="5" t="s">
        <v>2</v>
      </c>
      <c r="I2307" s="5" t="s">
        <v>143</v>
      </c>
      <c r="J2307" s="5" t="s">
        <v>7</v>
      </c>
      <c r="K2307" s="5" t="s">
        <v>4</v>
      </c>
      <c r="L2307" s="5" t="s">
        <v>13060</v>
      </c>
      <c r="M2307" s="15" t="s">
        <v>144</v>
      </c>
      <c r="N2307" s="15" t="s">
        <v>1404</v>
      </c>
      <c r="O2307" s="15" t="s">
        <v>5346</v>
      </c>
      <c r="P2307" s="15" t="s">
        <v>5346</v>
      </c>
      <c r="Q2307" s="15" t="s">
        <v>22807</v>
      </c>
      <c r="R2307" s="15" t="s">
        <v>22241</v>
      </c>
      <c r="S2307" s="15">
        <v>27791119</v>
      </c>
      <c r="T2307" s="15"/>
      <c r="U2307" s="15" t="s">
        <v>17966</v>
      </c>
      <c r="V2307" s="15" t="s">
        <v>23781</v>
      </c>
      <c r="W2307" s="4"/>
      <c r="X2307" s="4" t="s">
        <v>41</v>
      </c>
      <c r="Y2307" s="4" t="s">
        <v>127</v>
      </c>
      <c r="Z2307" s="4"/>
      <c r="AB2307" s="25"/>
      <c r="AC2307" s="25"/>
      <c r="AD2307" s="25"/>
    </row>
    <row r="2308" spans="1:30" x14ac:dyDescent="0.35">
      <c r="A2308" s="15" t="s">
        <v>5310</v>
      </c>
      <c r="B2308" s="15" t="s">
        <v>7208</v>
      </c>
      <c r="D2308" s="15" t="s">
        <v>4836</v>
      </c>
      <c r="E2308" s="15" t="s">
        <v>11788</v>
      </c>
      <c r="F2308" s="15" t="s">
        <v>11789</v>
      </c>
      <c r="G2308" s="5" t="s">
        <v>1404</v>
      </c>
      <c r="H2308" s="5" t="s">
        <v>2</v>
      </c>
      <c r="I2308" s="5" t="s">
        <v>41</v>
      </c>
      <c r="J2308" s="5" t="s">
        <v>3442</v>
      </c>
      <c r="K2308" s="5" t="s">
        <v>2</v>
      </c>
      <c r="L2308" s="5" t="s">
        <v>12728</v>
      </c>
      <c r="M2308" s="15" t="s">
        <v>42</v>
      </c>
      <c r="N2308" s="15" t="s">
        <v>22017</v>
      </c>
      <c r="O2308" s="15" t="s">
        <v>3164</v>
      </c>
      <c r="P2308" s="15" t="s">
        <v>278</v>
      </c>
      <c r="Q2308" s="15" t="s">
        <v>22807</v>
      </c>
      <c r="R2308" s="15" t="s">
        <v>23782</v>
      </c>
      <c r="S2308" s="15">
        <v>25140529</v>
      </c>
      <c r="T2308" s="15"/>
      <c r="U2308" s="15" t="s">
        <v>22242</v>
      </c>
      <c r="V2308" s="15" t="s">
        <v>11790</v>
      </c>
      <c r="W2308" s="4"/>
      <c r="X2308" s="4"/>
      <c r="Y2308" s="4"/>
      <c r="Z2308" s="4"/>
      <c r="AB2308" s="25"/>
      <c r="AC2308" s="25"/>
      <c r="AD2308" s="25"/>
    </row>
    <row r="2309" spans="1:30" x14ac:dyDescent="0.35">
      <c r="A2309" s="15" t="s">
        <v>5321</v>
      </c>
      <c r="B2309" s="15" t="s">
        <v>7688</v>
      </c>
      <c r="D2309" s="15" t="s">
        <v>1559</v>
      </c>
      <c r="E2309" s="15" t="s">
        <v>5362</v>
      </c>
      <c r="F2309" s="15" t="s">
        <v>129</v>
      </c>
      <c r="G2309" s="5" t="s">
        <v>1404</v>
      </c>
      <c r="H2309" s="5" t="s">
        <v>3</v>
      </c>
      <c r="I2309" s="5" t="s">
        <v>143</v>
      </c>
      <c r="J2309" s="5" t="s">
        <v>7</v>
      </c>
      <c r="K2309" s="5" t="s">
        <v>3</v>
      </c>
      <c r="L2309" s="5" t="s">
        <v>13059</v>
      </c>
      <c r="M2309" s="15" t="s">
        <v>144</v>
      </c>
      <c r="N2309" s="15" t="s">
        <v>1404</v>
      </c>
      <c r="O2309" s="15" t="s">
        <v>1253</v>
      </c>
      <c r="P2309" s="15" t="s">
        <v>286</v>
      </c>
      <c r="Q2309" s="15" t="s">
        <v>22807</v>
      </c>
      <c r="R2309" s="15" t="s">
        <v>9270</v>
      </c>
      <c r="S2309" s="15">
        <v>27870893</v>
      </c>
      <c r="T2309" s="15">
        <v>27870893</v>
      </c>
      <c r="U2309" s="15" t="s">
        <v>17967</v>
      </c>
      <c r="V2309" s="15" t="s">
        <v>23783</v>
      </c>
      <c r="W2309" s="4"/>
      <c r="X2309" s="4" t="s">
        <v>41</v>
      </c>
      <c r="Y2309" s="4" t="s">
        <v>648</v>
      </c>
      <c r="Z2309" s="4"/>
      <c r="AB2309" s="25"/>
      <c r="AC2309" s="25"/>
      <c r="AD2309" s="25"/>
    </row>
    <row r="2310" spans="1:30" x14ac:dyDescent="0.35">
      <c r="A2310" s="15" t="s">
        <v>11127</v>
      </c>
      <c r="B2310" s="15" t="s">
        <v>3034</v>
      </c>
      <c r="D2310" s="15" t="s">
        <v>7574</v>
      </c>
      <c r="E2310" s="15" t="s">
        <v>5363</v>
      </c>
      <c r="F2310" s="15" t="s">
        <v>3830</v>
      </c>
      <c r="G2310" s="5" t="s">
        <v>1404</v>
      </c>
      <c r="H2310" s="5" t="s">
        <v>2</v>
      </c>
      <c r="I2310" s="5" t="s">
        <v>143</v>
      </c>
      <c r="J2310" s="5" t="s">
        <v>7</v>
      </c>
      <c r="K2310" s="5" t="s">
        <v>4</v>
      </c>
      <c r="L2310" s="5" t="s">
        <v>13060</v>
      </c>
      <c r="M2310" s="15" t="s">
        <v>144</v>
      </c>
      <c r="N2310" s="15" t="s">
        <v>1404</v>
      </c>
      <c r="O2310" s="15" t="s">
        <v>5346</v>
      </c>
      <c r="P2310" s="15" t="s">
        <v>3830</v>
      </c>
      <c r="Q2310" s="15" t="s">
        <v>22807</v>
      </c>
      <c r="R2310" s="15" t="s">
        <v>9462</v>
      </c>
      <c r="S2310" s="15"/>
      <c r="T2310" s="15"/>
      <c r="U2310" s="15" t="s">
        <v>17968</v>
      </c>
      <c r="V2310" s="15" t="s">
        <v>7156</v>
      </c>
      <c r="W2310" s="4"/>
      <c r="X2310" s="4" t="s">
        <v>41</v>
      </c>
      <c r="Y2310" s="4" t="s">
        <v>1455</v>
      </c>
      <c r="Z2310" s="4"/>
      <c r="AB2310" s="25"/>
      <c r="AC2310" s="25"/>
      <c r="AD2310" s="25"/>
    </row>
    <row r="2311" spans="1:30" x14ac:dyDescent="0.35">
      <c r="A2311" s="15" t="s">
        <v>5250</v>
      </c>
      <c r="B2311" s="15" t="s">
        <v>5143</v>
      </c>
      <c r="D2311" s="15" t="s">
        <v>11795</v>
      </c>
      <c r="E2311" s="15" t="s">
        <v>11794</v>
      </c>
      <c r="F2311" s="15" t="s">
        <v>11796</v>
      </c>
      <c r="G2311" s="5" t="s">
        <v>1404</v>
      </c>
      <c r="H2311" s="5" t="s">
        <v>3</v>
      </c>
      <c r="I2311" s="5" t="s">
        <v>143</v>
      </c>
      <c r="J2311" s="5" t="s">
        <v>7</v>
      </c>
      <c r="K2311" s="5" t="s">
        <v>3</v>
      </c>
      <c r="L2311" s="5" t="s">
        <v>13059</v>
      </c>
      <c r="M2311" s="15" t="s">
        <v>144</v>
      </c>
      <c r="N2311" s="15" t="s">
        <v>1404</v>
      </c>
      <c r="O2311" s="15" t="s">
        <v>1253</v>
      </c>
      <c r="P2311" s="15" t="s">
        <v>11796</v>
      </c>
      <c r="Q2311" s="15" t="s">
        <v>22807</v>
      </c>
      <c r="R2311" s="15" t="s">
        <v>23784</v>
      </c>
      <c r="S2311" s="15"/>
      <c r="T2311" s="15"/>
      <c r="U2311" s="15" t="s">
        <v>18892</v>
      </c>
      <c r="V2311" s="15" t="s">
        <v>11797</v>
      </c>
      <c r="W2311" s="4"/>
      <c r="X2311" s="4" t="s">
        <v>41</v>
      </c>
      <c r="Y2311" s="4" t="s">
        <v>13679</v>
      </c>
      <c r="Z2311" s="4"/>
      <c r="AB2311" s="25" t="s">
        <v>21118</v>
      </c>
      <c r="AC2311" s="25"/>
      <c r="AD2311" s="25"/>
    </row>
    <row r="2312" spans="1:30" x14ac:dyDescent="0.35">
      <c r="A2312" s="15" t="s">
        <v>5153</v>
      </c>
      <c r="B2312" s="15" t="s">
        <v>5152</v>
      </c>
      <c r="D2312" s="15" t="s">
        <v>8775</v>
      </c>
      <c r="E2312" s="15" t="s">
        <v>11857</v>
      </c>
      <c r="F2312" s="15" t="s">
        <v>11858</v>
      </c>
      <c r="G2312" s="5" t="s">
        <v>1404</v>
      </c>
      <c r="H2312" s="5" t="s">
        <v>2</v>
      </c>
      <c r="I2312" s="5" t="s">
        <v>41</v>
      </c>
      <c r="J2312" s="5" t="s">
        <v>6</v>
      </c>
      <c r="K2312" s="5" t="s">
        <v>3</v>
      </c>
      <c r="L2312" s="5" t="s">
        <v>12668</v>
      </c>
      <c r="M2312" s="15" t="s">
        <v>42</v>
      </c>
      <c r="N2312" s="15" t="s">
        <v>22013</v>
      </c>
      <c r="O2312" s="15" t="s">
        <v>1417</v>
      </c>
      <c r="P2312" s="15" t="s">
        <v>11858</v>
      </c>
      <c r="Q2312" s="15" t="s">
        <v>22807</v>
      </c>
      <c r="R2312" s="15" t="s">
        <v>14193</v>
      </c>
      <c r="S2312" s="15">
        <v>22065075</v>
      </c>
      <c r="T2312" s="15"/>
      <c r="U2312" s="15" t="s">
        <v>15098</v>
      </c>
      <c r="V2312" s="15" t="s">
        <v>2077</v>
      </c>
      <c r="W2312" s="4"/>
      <c r="X2312" s="4"/>
      <c r="Y2312" s="4"/>
      <c r="Z2312" s="4"/>
      <c r="AB2312" s="25"/>
      <c r="AC2312" s="25"/>
      <c r="AD2312" s="25"/>
    </row>
    <row r="2313" spans="1:30" x14ac:dyDescent="0.35">
      <c r="A2313" s="15" t="s">
        <v>5201</v>
      </c>
      <c r="B2313" s="15" t="s">
        <v>112</v>
      </c>
      <c r="D2313" s="15" t="s">
        <v>3213</v>
      </c>
      <c r="E2313" s="15" t="s">
        <v>5364</v>
      </c>
      <c r="F2313" s="15" t="s">
        <v>3331</v>
      </c>
      <c r="G2313" s="5" t="s">
        <v>1404</v>
      </c>
      <c r="H2313" s="5" t="s">
        <v>3</v>
      </c>
      <c r="I2313" s="5" t="s">
        <v>143</v>
      </c>
      <c r="J2313" s="5" t="s">
        <v>7</v>
      </c>
      <c r="K2313" s="5" t="s">
        <v>3</v>
      </c>
      <c r="L2313" s="5" t="s">
        <v>13059</v>
      </c>
      <c r="M2313" s="15" t="s">
        <v>144</v>
      </c>
      <c r="N2313" s="15" t="s">
        <v>1404</v>
      </c>
      <c r="O2313" s="15" t="s">
        <v>1253</v>
      </c>
      <c r="P2313" s="15" t="s">
        <v>3331</v>
      </c>
      <c r="Q2313" s="15" t="s">
        <v>22807</v>
      </c>
      <c r="R2313" s="15" t="s">
        <v>8921</v>
      </c>
      <c r="S2313" s="15">
        <v>27876093</v>
      </c>
      <c r="T2313" s="15"/>
      <c r="U2313" s="15" t="s">
        <v>18893</v>
      </c>
      <c r="V2313" s="15" t="s">
        <v>11806</v>
      </c>
      <c r="W2313" s="4"/>
      <c r="X2313" s="4" t="s">
        <v>41</v>
      </c>
      <c r="Y2313" s="4" t="s">
        <v>5365</v>
      </c>
      <c r="Z2313" s="4"/>
      <c r="AB2313" s="25" t="s">
        <v>21118</v>
      </c>
      <c r="AC2313" s="25"/>
      <c r="AD2313" s="25"/>
    </row>
    <row r="2314" spans="1:30" x14ac:dyDescent="0.35">
      <c r="A2314" s="15" t="s">
        <v>5189</v>
      </c>
      <c r="B2314" s="15" t="s">
        <v>7200</v>
      </c>
      <c r="D2314" s="15" t="s">
        <v>1802</v>
      </c>
      <c r="E2314" s="15" t="s">
        <v>5366</v>
      </c>
      <c r="F2314" s="15" t="s">
        <v>5367</v>
      </c>
      <c r="G2314" s="5" t="s">
        <v>1404</v>
      </c>
      <c r="H2314" s="5" t="s">
        <v>3</v>
      </c>
      <c r="I2314" s="5" t="s">
        <v>143</v>
      </c>
      <c r="J2314" s="5" t="s">
        <v>7</v>
      </c>
      <c r="K2314" s="5" t="s">
        <v>3</v>
      </c>
      <c r="L2314" s="5" t="s">
        <v>13059</v>
      </c>
      <c r="M2314" s="15" t="s">
        <v>144</v>
      </c>
      <c r="N2314" s="15" t="s">
        <v>1404</v>
      </c>
      <c r="O2314" s="15" t="s">
        <v>1253</v>
      </c>
      <c r="P2314" s="15" t="s">
        <v>4816</v>
      </c>
      <c r="Q2314" s="15" t="s">
        <v>22807</v>
      </c>
      <c r="R2314" s="15" t="s">
        <v>18267</v>
      </c>
      <c r="S2314" s="15">
        <v>27875228</v>
      </c>
      <c r="T2314" s="15">
        <v>27875228</v>
      </c>
      <c r="U2314" s="15" t="s">
        <v>19550</v>
      </c>
      <c r="V2314" s="15" t="s">
        <v>5285</v>
      </c>
      <c r="W2314" s="4"/>
      <c r="X2314" s="4" t="s">
        <v>41</v>
      </c>
      <c r="Y2314" s="4" t="s">
        <v>3385</v>
      </c>
      <c r="Z2314" s="4"/>
      <c r="AB2314" s="25"/>
      <c r="AC2314" s="25"/>
      <c r="AD2314" s="25"/>
    </row>
    <row r="2315" spans="1:30" x14ac:dyDescent="0.35">
      <c r="A2315" s="15" t="s">
        <v>5209</v>
      </c>
      <c r="B2315" s="15" t="s">
        <v>7677</v>
      </c>
      <c r="D2315" s="15" t="s">
        <v>8288</v>
      </c>
      <c r="E2315" s="15" t="s">
        <v>11769</v>
      </c>
      <c r="F2315" s="15" t="s">
        <v>1610</v>
      </c>
      <c r="G2315" s="5" t="s">
        <v>1404</v>
      </c>
      <c r="H2315" s="5" t="s">
        <v>3</v>
      </c>
      <c r="I2315" s="5" t="s">
        <v>143</v>
      </c>
      <c r="J2315" s="5" t="s">
        <v>7</v>
      </c>
      <c r="K2315" s="5" t="s">
        <v>3</v>
      </c>
      <c r="L2315" s="5" t="s">
        <v>13059</v>
      </c>
      <c r="M2315" s="15" t="s">
        <v>144</v>
      </c>
      <c r="N2315" s="15" t="s">
        <v>1404</v>
      </c>
      <c r="O2315" s="15" t="s">
        <v>1253</v>
      </c>
      <c r="P2315" s="15" t="s">
        <v>1610</v>
      </c>
      <c r="Q2315" s="15" t="s">
        <v>22807</v>
      </c>
      <c r="R2315" s="15" t="s">
        <v>23785</v>
      </c>
      <c r="S2315" s="15">
        <v>22005387</v>
      </c>
      <c r="T2315" s="15"/>
      <c r="U2315" s="15" t="s">
        <v>17969</v>
      </c>
      <c r="V2315" s="15" t="s">
        <v>21495</v>
      </c>
      <c r="W2315" s="4"/>
      <c r="X2315" s="4" t="s">
        <v>41</v>
      </c>
      <c r="Y2315" s="4" t="s">
        <v>5368</v>
      </c>
      <c r="Z2315" s="4"/>
      <c r="AB2315" s="25" t="s">
        <v>21118</v>
      </c>
      <c r="AC2315" s="25"/>
      <c r="AD2315" s="25"/>
    </row>
    <row r="2316" spans="1:30" x14ac:dyDescent="0.35">
      <c r="A2316" s="15" t="s">
        <v>5197</v>
      </c>
      <c r="B2316" s="15" t="s">
        <v>7676</v>
      </c>
      <c r="D2316" s="15" t="s">
        <v>5369</v>
      </c>
      <c r="E2316" s="15" t="s">
        <v>11801</v>
      </c>
      <c r="F2316" s="15" t="s">
        <v>11802</v>
      </c>
      <c r="G2316" s="5" t="s">
        <v>1404</v>
      </c>
      <c r="H2316" s="5" t="s">
        <v>3</v>
      </c>
      <c r="I2316" s="5" t="s">
        <v>143</v>
      </c>
      <c r="J2316" s="5" t="s">
        <v>7</v>
      </c>
      <c r="K2316" s="5" t="s">
        <v>3</v>
      </c>
      <c r="L2316" s="5" t="s">
        <v>13059</v>
      </c>
      <c r="M2316" s="15" t="s">
        <v>144</v>
      </c>
      <c r="N2316" s="15" t="s">
        <v>1404</v>
      </c>
      <c r="O2316" s="15" t="s">
        <v>1253</v>
      </c>
      <c r="P2316" s="15" t="s">
        <v>11802</v>
      </c>
      <c r="Q2316" s="15" t="s">
        <v>22807</v>
      </c>
      <c r="R2316" s="15" t="s">
        <v>18900</v>
      </c>
      <c r="S2316" s="15">
        <v>22007529</v>
      </c>
      <c r="T2316" s="15">
        <v>88586026</v>
      </c>
      <c r="U2316" s="15" t="s">
        <v>18894</v>
      </c>
      <c r="V2316" s="15" t="s">
        <v>11803</v>
      </c>
      <c r="W2316" s="4"/>
      <c r="X2316" s="4" t="s">
        <v>41</v>
      </c>
      <c r="Y2316" s="4" t="s">
        <v>19743</v>
      </c>
      <c r="Z2316" s="4"/>
      <c r="AB2316" s="25" t="s">
        <v>21118</v>
      </c>
      <c r="AC2316" s="25"/>
      <c r="AD2316" s="25"/>
    </row>
    <row r="2317" spans="1:30" x14ac:dyDescent="0.35">
      <c r="A2317" s="15" t="s">
        <v>8432</v>
      </c>
      <c r="B2317" s="15" t="s">
        <v>8297</v>
      </c>
      <c r="D2317" s="15" t="s">
        <v>3484</v>
      </c>
      <c r="E2317" s="15" t="s">
        <v>5370</v>
      </c>
      <c r="F2317" s="15" t="s">
        <v>17331</v>
      </c>
      <c r="G2317" s="5" t="s">
        <v>1190</v>
      </c>
      <c r="H2317" s="5" t="s">
        <v>12</v>
      </c>
      <c r="I2317" s="5" t="s">
        <v>41</v>
      </c>
      <c r="J2317" s="5" t="s">
        <v>1191</v>
      </c>
      <c r="K2317" s="5" t="s">
        <v>2</v>
      </c>
      <c r="L2317" s="5" t="s">
        <v>12735</v>
      </c>
      <c r="M2317" s="15" t="s">
        <v>42</v>
      </c>
      <c r="N2317" s="15" t="s">
        <v>1190</v>
      </c>
      <c r="O2317" s="15" t="s">
        <v>22778</v>
      </c>
      <c r="P2317" s="15" t="s">
        <v>9339</v>
      </c>
      <c r="Q2317" s="15" t="s">
        <v>22807</v>
      </c>
      <c r="R2317" s="15" t="s">
        <v>16652</v>
      </c>
      <c r="S2317" s="15">
        <v>27719844</v>
      </c>
      <c r="T2317" s="15">
        <v>88241480</v>
      </c>
      <c r="U2317" s="15" t="s">
        <v>15099</v>
      </c>
      <c r="V2317" s="15" t="s">
        <v>9340</v>
      </c>
      <c r="W2317" s="4"/>
      <c r="X2317" s="4" t="s">
        <v>41</v>
      </c>
      <c r="Y2317" s="4" t="s">
        <v>4345</v>
      </c>
      <c r="Z2317" s="4"/>
      <c r="AB2317" s="25"/>
      <c r="AC2317" s="25"/>
      <c r="AD2317" s="25"/>
    </row>
    <row r="2318" spans="1:30" x14ac:dyDescent="0.35">
      <c r="A2318" s="15" t="s">
        <v>11132</v>
      </c>
      <c r="B2318" s="15" t="s">
        <v>3782</v>
      </c>
      <c r="D2318" s="15" t="s">
        <v>5099</v>
      </c>
      <c r="E2318" s="15" t="s">
        <v>11842</v>
      </c>
      <c r="F2318" s="15" t="s">
        <v>8522</v>
      </c>
      <c r="G2318" s="5" t="s">
        <v>1404</v>
      </c>
      <c r="H2318" s="5" t="s">
        <v>3</v>
      </c>
      <c r="I2318" s="5" t="s">
        <v>143</v>
      </c>
      <c r="J2318" s="5" t="s">
        <v>7</v>
      </c>
      <c r="K2318" s="5" t="s">
        <v>4</v>
      </c>
      <c r="L2318" s="5" t="s">
        <v>13060</v>
      </c>
      <c r="M2318" s="15" t="s">
        <v>144</v>
      </c>
      <c r="N2318" s="15" t="s">
        <v>1404</v>
      </c>
      <c r="O2318" s="15" t="s">
        <v>5346</v>
      </c>
      <c r="P2318" s="15" t="s">
        <v>8522</v>
      </c>
      <c r="Q2318" s="15" t="s">
        <v>22807</v>
      </c>
      <c r="R2318" s="15" t="s">
        <v>22243</v>
      </c>
      <c r="S2318" s="15">
        <v>22006035</v>
      </c>
      <c r="T2318" s="15"/>
      <c r="U2318" s="15" t="s">
        <v>21496</v>
      </c>
      <c r="V2318" s="15" t="s">
        <v>23786</v>
      </c>
      <c r="W2318" s="4"/>
      <c r="X2318" s="4" t="s">
        <v>41</v>
      </c>
      <c r="Y2318" s="4" t="s">
        <v>13678</v>
      </c>
      <c r="Z2318" s="4"/>
      <c r="AB2318" s="25" t="s">
        <v>21118</v>
      </c>
      <c r="AC2318" s="25"/>
      <c r="AD2318" s="25"/>
    </row>
    <row r="2319" spans="1:30" x14ac:dyDescent="0.35">
      <c r="A2319" s="15" t="s">
        <v>5225</v>
      </c>
      <c r="B2319" s="15" t="s">
        <v>7678</v>
      </c>
      <c r="D2319" s="15" t="s">
        <v>3990</v>
      </c>
      <c r="E2319" s="15" t="s">
        <v>5371</v>
      </c>
      <c r="F2319" s="15" t="s">
        <v>1242</v>
      </c>
      <c r="G2319" s="5" t="s">
        <v>1404</v>
      </c>
      <c r="H2319" s="5" t="s">
        <v>2</v>
      </c>
      <c r="I2319" s="5" t="s">
        <v>143</v>
      </c>
      <c r="J2319" s="5" t="s">
        <v>7</v>
      </c>
      <c r="K2319" s="5" t="s">
        <v>4</v>
      </c>
      <c r="L2319" s="5" t="s">
        <v>13060</v>
      </c>
      <c r="M2319" s="15" t="s">
        <v>144</v>
      </c>
      <c r="N2319" s="15" t="s">
        <v>1404</v>
      </c>
      <c r="O2319" s="15" t="s">
        <v>5346</v>
      </c>
      <c r="P2319" s="15" t="s">
        <v>1242</v>
      </c>
      <c r="Q2319" s="15" t="s">
        <v>22807</v>
      </c>
      <c r="R2319" s="15" t="s">
        <v>22244</v>
      </c>
      <c r="S2319" s="15">
        <v>22007515</v>
      </c>
      <c r="T2319" s="15">
        <v>88306772</v>
      </c>
      <c r="U2319" s="15" t="s">
        <v>22245</v>
      </c>
      <c r="V2319" s="15" t="s">
        <v>14730</v>
      </c>
      <c r="W2319" s="4"/>
      <c r="X2319" s="4" t="s">
        <v>41</v>
      </c>
      <c r="Y2319" s="4" t="s">
        <v>5034</v>
      </c>
      <c r="Z2319" s="4"/>
      <c r="AB2319" s="25"/>
      <c r="AC2319" s="25"/>
      <c r="AD2319" s="25"/>
    </row>
    <row r="2320" spans="1:30" x14ac:dyDescent="0.35">
      <c r="A2320" s="15" t="s">
        <v>11133</v>
      </c>
      <c r="B2320" s="15" t="s">
        <v>5167</v>
      </c>
      <c r="D2320" s="15" t="s">
        <v>5372</v>
      </c>
      <c r="E2320" s="15" t="s">
        <v>11864</v>
      </c>
      <c r="F2320" s="15" t="s">
        <v>453</v>
      </c>
      <c r="G2320" s="5" t="s">
        <v>1404</v>
      </c>
      <c r="H2320" s="5" t="s">
        <v>3</v>
      </c>
      <c r="I2320" s="5" t="s">
        <v>143</v>
      </c>
      <c r="J2320" s="5" t="s">
        <v>7</v>
      </c>
      <c r="K2320" s="5" t="s">
        <v>3</v>
      </c>
      <c r="L2320" s="5" t="s">
        <v>13059</v>
      </c>
      <c r="M2320" s="15" t="s">
        <v>144</v>
      </c>
      <c r="N2320" s="15" t="s">
        <v>1404</v>
      </c>
      <c r="O2320" s="15" t="s">
        <v>1253</v>
      </c>
      <c r="P2320" s="15" t="s">
        <v>453</v>
      </c>
      <c r="Q2320" s="15" t="s">
        <v>22807</v>
      </c>
      <c r="R2320" s="15" t="s">
        <v>21497</v>
      </c>
      <c r="S2320" s="15">
        <v>89809407</v>
      </c>
      <c r="T2320" s="15"/>
      <c r="U2320" s="15" t="s">
        <v>21498</v>
      </c>
      <c r="V2320" s="15" t="s">
        <v>21499</v>
      </c>
      <c r="W2320" s="4"/>
      <c r="X2320" s="4"/>
      <c r="Y2320" s="4"/>
      <c r="Z2320" s="4"/>
      <c r="AB2320" s="25"/>
      <c r="AC2320" s="25"/>
      <c r="AD2320" s="25"/>
    </row>
    <row r="2321" spans="1:30" x14ac:dyDescent="0.35">
      <c r="A2321" s="15" t="s">
        <v>5274</v>
      </c>
      <c r="B2321" s="15" t="s">
        <v>7630</v>
      </c>
      <c r="D2321" s="15" t="s">
        <v>11866</v>
      </c>
      <c r="E2321" s="15" t="s">
        <v>11865</v>
      </c>
      <c r="F2321" s="15" t="s">
        <v>3115</v>
      </c>
      <c r="G2321" s="5" t="s">
        <v>1404</v>
      </c>
      <c r="H2321" s="5" t="s">
        <v>3</v>
      </c>
      <c r="I2321" s="5" t="s">
        <v>143</v>
      </c>
      <c r="J2321" s="5" t="s">
        <v>7</v>
      </c>
      <c r="K2321" s="5" t="s">
        <v>3</v>
      </c>
      <c r="L2321" s="5" t="s">
        <v>13059</v>
      </c>
      <c r="M2321" s="15" t="s">
        <v>144</v>
      </c>
      <c r="N2321" s="15" t="s">
        <v>1404</v>
      </c>
      <c r="O2321" s="15" t="s">
        <v>1253</v>
      </c>
      <c r="P2321" s="15" t="s">
        <v>3115</v>
      </c>
      <c r="Q2321" s="15" t="s">
        <v>22807</v>
      </c>
      <c r="R2321" s="15" t="s">
        <v>20219</v>
      </c>
      <c r="S2321" s="15">
        <v>22006037</v>
      </c>
      <c r="T2321" s="15"/>
      <c r="U2321" s="15" t="s">
        <v>17970</v>
      </c>
      <c r="V2321" s="15" t="s">
        <v>23787</v>
      </c>
      <c r="W2321" s="4"/>
      <c r="X2321" s="4" t="s">
        <v>41</v>
      </c>
      <c r="Y2321" s="4" t="s">
        <v>9883</v>
      </c>
      <c r="Z2321" s="4"/>
      <c r="AB2321" s="25"/>
      <c r="AC2321" s="25"/>
      <c r="AD2321" s="25"/>
    </row>
    <row r="2322" spans="1:30" x14ac:dyDescent="0.35">
      <c r="A2322" s="15" t="s">
        <v>5198</v>
      </c>
      <c r="B2322" s="15" t="s">
        <v>1163</v>
      </c>
      <c r="D2322" s="15" t="s">
        <v>4912</v>
      </c>
      <c r="E2322" s="15" t="s">
        <v>5373</v>
      </c>
      <c r="F2322" s="15" t="s">
        <v>470</v>
      </c>
      <c r="G2322" s="5" t="s">
        <v>1190</v>
      </c>
      <c r="H2322" s="5" t="s">
        <v>10</v>
      </c>
      <c r="I2322" s="5" t="s">
        <v>41</v>
      </c>
      <c r="J2322" s="5" t="s">
        <v>1191</v>
      </c>
      <c r="K2322" s="5" t="s">
        <v>17</v>
      </c>
      <c r="L2322" s="5" t="s">
        <v>15650</v>
      </c>
      <c r="M2322" s="15" t="s">
        <v>42</v>
      </c>
      <c r="N2322" s="15" t="s">
        <v>1190</v>
      </c>
      <c r="O2322" s="15" t="s">
        <v>100</v>
      </c>
      <c r="P2322" s="15" t="s">
        <v>470</v>
      </c>
      <c r="Q2322" s="15" t="s">
        <v>22807</v>
      </c>
      <c r="R2322" s="15" t="s">
        <v>17096</v>
      </c>
      <c r="S2322" s="15">
        <v>44058532</v>
      </c>
      <c r="T2322" s="15">
        <v>88814074</v>
      </c>
      <c r="U2322" s="15" t="s">
        <v>15100</v>
      </c>
      <c r="V2322" s="15" t="s">
        <v>9377</v>
      </c>
      <c r="W2322" s="4"/>
      <c r="X2322" s="4" t="s">
        <v>41</v>
      </c>
      <c r="Y2322" s="4" t="s">
        <v>5374</v>
      </c>
      <c r="Z2322" s="4"/>
      <c r="AB2322" s="25" t="s">
        <v>21118</v>
      </c>
      <c r="AC2322" s="25"/>
      <c r="AD2322" s="25"/>
    </row>
    <row r="2323" spans="1:30" x14ac:dyDescent="0.35">
      <c r="A2323" s="15" t="s">
        <v>5289</v>
      </c>
      <c r="B2323" s="15" t="s">
        <v>1401</v>
      </c>
      <c r="D2323" s="15" t="s">
        <v>207</v>
      </c>
      <c r="E2323" s="15" t="s">
        <v>5375</v>
      </c>
      <c r="F2323" s="15" t="s">
        <v>371</v>
      </c>
      <c r="G2323" s="5" t="s">
        <v>1404</v>
      </c>
      <c r="H2323" s="5" t="s">
        <v>4</v>
      </c>
      <c r="I2323" s="5" t="s">
        <v>143</v>
      </c>
      <c r="J2323" s="5" t="s">
        <v>11</v>
      </c>
      <c r="K2323" s="5" t="s">
        <v>2</v>
      </c>
      <c r="L2323" s="5" t="s">
        <v>13069</v>
      </c>
      <c r="M2323" s="15" t="s">
        <v>144</v>
      </c>
      <c r="N2323" s="15" t="s">
        <v>582</v>
      </c>
      <c r="O2323" s="15" t="s">
        <v>582</v>
      </c>
      <c r="P2323" s="15" t="s">
        <v>371</v>
      </c>
      <c r="Q2323" s="15" t="s">
        <v>22807</v>
      </c>
      <c r="R2323" s="15" t="s">
        <v>23788</v>
      </c>
      <c r="S2323" s="15">
        <v>86546804</v>
      </c>
      <c r="T2323" s="15"/>
      <c r="U2323" s="15" t="s">
        <v>19552</v>
      </c>
      <c r="V2323" s="15" t="s">
        <v>11767</v>
      </c>
      <c r="W2323" s="4"/>
      <c r="X2323" s="4" t="s">
        <v>41</v>
      </c>
      <c r="Y2323" s="4" t="s">
        <v>5377</v>
      </c>
      <c r="Z2323" s="4"/>
      <c r="AB2323" s="25" t="s">
        <v>21118</v>
      </c>
      <c r="AC2323" s="25"/>
      <c r="AD2323" s="25"/>
    </row>
    <row r="2324" spans="1:30" x14ac:dyDescent="0.35">
      <c r="A2324" s="15" t="s">
        <v>5261</v>
      </c>
      <c r="B2324" s="15" t="s">
        <v>5260</v>
      </c>
      <c r="D2324" s="15" t="s">
        <v>4963</v>
      </c>
      <c r="E2324" s="15" t="s">
        <v>8568</v>
      </c>
      <c r="F2324" s="15" t="s">
        <v>1906</v>
      </c>
      <c r="G2324" s="5" t="s">
        <v>1404</v>
      </c>
      <c r="H2324" s="5" t="s">
        <v>7</v>
      </c>
      <c r="I2324" s="5" t="s">
        <v>143</v>
      </c>
      <c r="J2324" s="5" t="s">
        <v>11</v>
      </c>
      <c r="K2324" s="5" t="s">
        <v>2</v>
      </c>
      <c r="L2324" s="5" t="s">
        <v>13069</v>
      </c>
      <c r="M2324" s="15" t="s">
        <v>144</v>
      </c>
      <c r="N2324" s="15" t="s">
        <v>582</v>
      </c>
      <c r="O2324" s="15" t="s">
        <v>582</v>
      </c>
      <c r="P2324" s="15" t="s">
        <v>1906</v>
      </c>
      <c r="Q2324" s="15" t="s">
        <v>22807</v>
      </c>
      <c r="R2324" s="15" t="s">
        <v>23789</v>
      </c>
      <c r="S2324" s="15">
        <v>86443266</v>
      </c>
      <c r="T2324" s="15"/>
      <c r="U2324" s="15" t="s">
        <v>21501</v>
      </c>
      <c r="V2324" s="15" t="s">
        <v>11828</v>
      </c>
      <c r="W2324" s="4"/>
      <c r="X2324" s="4" t="s">
        <v>41</v>
      </c>
      <c r="Y2324" s="4" t="s">
        <v>7605</v>
      </c>
      <c r="Z2324" s="4"/>
      <c r="AB2324" s="25"/>
      <c r="AC2324" s="25"/>
      <c r="AD2324" s="25"/>
    </row>
    <row r="2325" spans="1:30" x14ac:dyDescent="0.35">
      <c r="A2325" s="15" t="s">
        <v>11138</v>
      </c>
      <c r="B2325" s="15" t="s">
        <v>1150</v>
      </c>
      <c r="D2325" s="15" t="s">
        <v>5378</v>
      </c>
      <c r="E2325" s="15" t="s">
        <v>5379</v>
      </c>
      <c r="F2325" s="15" t="s">
        <v>5380</v>
      </c>
      <c r="G2325" s="5" t="s">
        <v>1404</v>
      </c>
      <c r="H2325" s="5" t="s">
        <v>7</v>
      </c>
      <c r="I2325" s="5" t="s">
        <v>143</v>
      </c>
      <c r="J2325" s="5" t="s">
        <v>11</v>
      </c>
      <c r="K2325" s="5" t="s">
        <v>2</v>
      </c>
      <c r="L2325" s="5" t="s">
        <v>13069</v>
      </c>
      <c r="M2325" s="15" t="s">
        <v>144</v>
      </c>
      <c r="N2325" s="15" t="s">
        <v>582</v>
      </c>
      <c r="O2325" s="15" t="s">
        <v>582</v>
      </c>
      <c r="P2325" s="15" t="s">
        <v>5381</v>
      </c>
      <c r="Q2325" s="15" t="s">
        <v>22807</v>
      </c>
      <c r="R2325" s="15" t="s">
        <v>23790</v>
      </c>
      <c r="S2325" s="15">
        <v>61976005</v>
      </c>
      <c r="T2325" s="15"/>
      <c r="U2325" s="15" t="s">
        <v>19553</v>
      </c>
      <c r="V2325" s="15" t="s">
        <v>22246</v>
      </c>
      <c r="W2325" s="4"/>
      <c r="X2325" s="4" t="s">
        <v>41</v>
      </c>
      <c r="Y2325" s="4" t="s">
        <v>5383</v>
      </c>
      <c r="Z2325" s="4"/>
      <c r="AB2325" s="25" t="s">
        <v>21118</v>
      </c>
      <c r="AC2325" s="25"/>
      <c r="AD2325" s="25"/>
    </row>
    <row r="2326" spans="1:30" x14ac:dyDescent="0.35">
      <c r="A2326" s="15" t="s">
        <v>5216</v>
      </c>
      <c r="B2326" s="15" t="s">
        <v>1861</v>
      </c>
      <c r="D2326" s="15" t="s">
        <v>7216</v>
      </c>
      <c r="E2326" s="15" t="s">
        <v>5384</v>
      </c>
      <c r="F2326" s="15" t="s">
        <v>1214</v>
      </c>
      <c r="G2326" s="5" t="s">
        <v>1404</v>
      </c>
      <c r="H2326" s="5" t="s">
        <v>7</v>
      </c>
      <c r="I2326" s="5" t="s">
        <v>143</v>
      </c>
      <c r="J2326" s="5" t="s">
        <v>11</v>
      </c>
      <c r="K2326" s="5" t="s">
        <v>2</v>
      </c>
      <c r="L2326" s="5" t="s">
        <v>13069</v>
      </c>
      <c r="M2326" s="15" t="s">
        <v>144</v>
      </c>
      <c r="N2326" s="15" t="s">
        <v>582</v>
      </c>
      <c r="O2326" s="15" t="s">
        <v>582</v>
      </c>
      <c r="P2326" s="15" t="s">
        <v>1214</v>
      </c>
      <c r="Q2326" s="15" t="s">
        <v>22807</v>
      </c>
      <c r="R2326" s="15" t="s">
        <v>17971</v>
      </c>
      <c r="S2326" s="15">
        <v>27794325</v>
      </c>
      <c r="T2326" s="15"/>
      <c r="U2326" s="15" t="s">
        <v>17972</v>
      </c>
      <c r="V2326" s="15" t="s">
        <v>11853</v>
      </c>
      <c r="W2326" s="4"/>
      <c r="X2326" s="4" t="s">
        <v>41</v>
      </c>
      <c r="Y2326" s="4" t="s">
        <v>5385</v>
      </c>
      <c r="Z2326" s="4"/>
      <c r="AB2326" s="25" t="s">
        <v>21118</v>
      </c>
      <c r="AC2326" s="25"/>
      <c r="AD2326" s="25"/>
    </row>
    <row r="2327" spans="1:30" x14ac:dyDescent="0.35">
      <c r="A2327" s="15" t="s">
        <v>11139</v>
      </c>
      <c r="B2327" s="15" t="s">
        <v>5276</v>
      </c>
      <c r="D2327" s="15" t="s">
        <v>4361</v>
      </c>
      <c r="E2327" s="15" t="s">
        <v>5386</v>
      </c>
      <c r="F2327" s="15" t="s">
        <v>582</v>
      </c>
      <c r="G2327" s="5" t="s">
        <v>1404</v>
      </c>
      <c r="H2327" s="5" t="s">
        <v>4</v>
      </c>
      <c r="I2327" s="5" t="s">
        <v>143</v>
      </c>
      <c r="J2327" s="5" t="s">
        <v>11</v>
      </c>
      <c r="K2327" s="5" t="s">
        <v>2</v>
      </c>
      <c r="L2327" s="5" t="s">
        <v>13069</v>
      </c>
      <c r="M2327" s="15" t="s">
        <v>144</v>
      </c>
      <c r="N2327" s="15" t="s">
        <v>582</v>
      </c>
      <c r="O2327" s="15" t="s">
        <v>582</v>
      </c>
      <c r="P2327" s="15" t="s">
        <v>11831</v>
      </c>
      <c r="Q2327" s="15" t="s">
        <v>22807</v>
      </c>
      <c r="R2327" s="15" t="s">
        <v>21503</v>
      </c>
      <c r="S2327" s="15">
        <v>27799151</v>
      </c>
      <c r="T2327" s="15"/>
      <c r="U2327" s="15" t="s">
        <v>17973</v>
      </c>
      <c r="V2327" s="15" t="s">
        <v>18895</v>
      </c>
      <c r="W2327" s="4"/>
      <c r="X2327" s="4" t="s">
        <v>41</v>
      </c>
      <c r="Y2327" s="4" t="s">
        <v>1954</v>
      </c>
      <c r="Z2327" s="4"/>
      <c r="AB2327" s="25" t="s">
        <v>21118</v>
      </c>
      <c r="AC2327" s="25"/>
      <c r="AD2327" s="25"/>
    </row>
    <row r="2328" spans="1:30" x14ac:dyDescent="0.35">
      <c r="A2328" s="15" t="s">
        <v>11140</v>
      </c>
      <c r="B2328" s="15" t="s">
        <v>5314</v>
      </c>
      <c r="D2328" s="15" t="s">
        <v>4413</v>
      </c>
      <c r="E2328" s="15" t="s">
        <v>11772</v>
      </c>
      <c r="F2328" s="15" t="s">
        <v>19250</v>
      </c>
      <c r="G2328" s="5" t="s">
        <v>1404</v>
      </c>
      <c r="H2328" s="5" t="s">
        <v>4</v>
      </c>
      <c r="I2328" s="5" t="s">
        <v>143</v>
      </c>
      <c r="J2328" s="5" t="s">
        <v>11</v>
      </c>
      <c r="K2328" s="5" t="s">
        <v>2</v>
      </c>
      <c r="L2328" s="5" t="s">
        <v>13069</v>
      </c>
      <c r="M2328" s="15" t="s">
        <v>144</v>
      </c>
      <c r="N2328" s="15" t="s">
        <v>582</v>
      </c>
      <c r="O2328" s="15" t="s">
        <v>582</v>
      </c>
      <c r="P2328" s="15" t="s">
        <v>11774</v>
      </c>
      <c r="Q2328" s="15" t="s">
        <v>22807</v>
      </c>
      <c r="R2328" s="15" t="s">
        <v>23791</v>
      </c>
      <c r="S2328" s="15">
        <v>84014767</v>
      </c>
      <c r="T2328" s="15"/>
      <c r="U2328" s="15" t="s">
        <v>18897</v>
      </c>
      <c r="V2328" s="15" t="s">
        <v>18898</v>
      </c>
      <c r="W2328" s="4"/>
      <c r="X2328" s="4" t="s">
        <v>41</v>
      </c>
      <c r="Y2328" s="4" t="s">
        <v>20220</v>
      </c>
      <c r="Z2328" s="4"/>
      <c r="AB2328" s="25"/>
      <c r="AC2328" s="25"/>
      <c r="AD2328" s="25"/>
    </row>
    <row r="2329" spans="1:30" x14ac:dyDescent="0.35">
      <c r="A2329" s="15" t="s">
        <v>5211</v>
      </c>
      <c r="B2329" s="15" t="s">
        <v>2513</v>
      </c>
      <c r="D2329" s="15" t="s">
        <v>7714</v>
      </c>
      <c r="E2329" s="15" t="s">
        <v>5388</v>
      </c>
      <c r="F2329" s="15" t="s">
        <v>5389</v>
      </c>
      <c r="G2329" s="5" t="s">
        <v>1404</v>
      </c>
      <c r="H2329" s="5" t="s">
        <v>4</v>
      </c>
      <c r="I2329" s="5" t="s">
        <v>41</v>
      </c>
      <c r="J2329" s="5" t="s">
        <v>17</v>
      </c>
      <c r="K2329" s="5" t="s">
        <v>6</v>
      </c>
      <c r="L2329" s="5" t="s">
        <v>12710</v>
      </c>
      <c r="M2329" s="15" t="s">
        <v>42</v>
      </c>
      <c r="N2329" s="15" t="s">
        <v>21816</v>
      </c>
      <c r="O2329" s="15" t="s">
        <v>792</v>
      </c>
      <c r="P2329" s="15" t="s">
        <v>5389</v>
      </c>
      <c r="Q2329" s="15" t="s">
        <v>22807</v>
      </c>
      <c r="R2329" s="15" t="s">
        <v>23792</v>
      </c>
      <c r="S2329" s="15">
        <v>27783552</v>
      </c>
      <c r="T2329" s="15"/>
      <c r="U2329" s="15" t="s">
        <v>16653</v>
      </c>
      <c r="V2329" s="15" t="s">
        <v>9094</v>
      </c>
      <c r="W2329" s="4"/>
      <c r="X2329" s="4" t="s">
        <v>41</v>
      </c>
      <c r="Y2329" s="4" t="s">
        <v>5233</v>
      </c>
      <c r="Z2329" s="4"/>
      <c r="AB2329" s="25"/>
      <c r="AC2329" s="25"/>
      <c r="AD2329" s="25"/>
    </row>
    <row r="2330" spans="1:30" x14ac:dyDescent="0.35">
      <c r="A2330" s="15" t="s">
        <v>5277</v>
      </c>
      <c r="B2330" s="15" t="s">
        <v>4828</v>
      </c>
      <c r="D2330" s="15" t="s">
        <v>3357</v>
      </c>
      <c r="E2330" s="15" t="s">
        <v>5390</v>
      </c>
      <c r="F2330" s="15" t="s">
        <v>179</v>
      </c>
      <c r="G2330" s="5" t="s">
        <v>1404</v>
      </c>
      <c r="H2330" s="5" t="s">
        <v>4</v>
      </c>
      <c r="I2330" s="5" t="s">
        <v>143</v>
      </c>
      <c r="J2330" s="5" t="s">
        <v>11</v>
      </c>
      <c r="K2330" s="5" t="s">
        <v>2</v>
      </c>
      <c r="L2330" s="5" t="s">
        <v>13069</v>
      </c>
      <c r="M2330" s="15" t="s">
        <v>144</v>
      </c>
      <c r="N2330" s="15" t="s">
        <v>582</v>
      </c>
      <c r="O2330" s="15" t="s">
        <v>582</v>
      </c>
      <c r="P2330" s="15" t="s">
        <v>179</v>
      </c>
      <c r="Q2330" s="15" t="s">
        <v>22807</v>
      </c>
      <c r="R2330" s="15" t="s">
        <v>18679</v>
      </c>
      <c r="S2330" s="15">
        <v>27798978</v>
      </c>
      <c r="T2330" s="15"/>
      <c r="U2330" s="15" t="s">
        <v>16654</v>
      </c>
      <c r="V2330" s="15" t="s">
        <v>16655</v>
      </c>
      <c r="W2330" s="4"/>
      <c r="X2330" s="4" t="s">
        <v>41</v>
      </c>
      <c r="Y2330" s="4" t="s">
        <v>6962</v>
      </c>
      <c r="Z2330" s="4"/>
      <c r="AB2330" s="25" t="s">
        <v>21118</v>
      </c>
      <c r="AC2330" s="25"/>
      <c r="AD2330" s="25"/>
    </row>
    <row r="2331" spans="1:30" x14ac:dyDescent="0.35">
      <c r="A2331" s="15" t="s">
        <v>5150</v>
      </c>
      <c r="B2331" s="15" t="s">
        <v>5149</v>
      </c>
      <c r="D2331" s="15" t="s">
        <v>5391</v>
      </c>
      <c r="E2331" s="15" t="s">
        <v>11847</v>
      </c>
      <c r="F2331" s="15" t="s">
        <v>4846</v>
      </c>
      <c r="G2331" s="5" t="s">
        <v>1404</v>
      </c>
      <c r="H2331" s="5" t="s">
        <v>4</v>
      </c>
      <c r="I2331" s="5" t="s">
        <v>143</v>
      </c>
      <c r="J2331" s="5" t="s">
        <v>11</v>
      </c>
      <c r="K2331" s="5" t="s">
        <v>2</v>
      </c>
      <c r="L2331" s="5" t="s">
        <v>13069</v>
      </c>
      <c r="M2331" s="15" t="s">
        <v>144</v>
      </c>
      <c r="N2331" s="15" t="s">
        <v>582</v>
      </c>
      <c r="O2331" s="15" t="s">
        <v>582</v>
      </c>
      <c r="P2331" s="15" t="s">
        <v>11848</v>
      </c>
      <c r="Q2331" s="15" t="s">
        <v>22807</v>
      </c>
      <c r="R2331" s="15" t="s">
        <v>23793</v>
      </c>
      <c r="S2331" s="15">
        <v>27785170</v>
      </c>
      <c r="T2331" s="15"/>
      <c r="U2331" s="15" t="s">
        <v>23794</v>
      </c>
      <c r="V2331" s="15" t="s">
        <v>11849</v>
      </c>
      <c r="W2331" s="4"/>
      <c r="X2331" s="4" t="s">
        <v>41</v>
      </c>
      <c r="Y2331" s="4" t="s">
        <v>8774</v>
      </c>
      <c r="Z2331" s="4"/>
      <c r="AB2331" s="25"/>
      <c r="AC2331" s="25"/>
      <c r="AD2331" s="25"/>
    </row>
    <row r="2332" spans="1:30" x14ac:dyDescent="0.35">
      <c r="A2332" s="15" t="s">
        <v>8433</v>
      </c>
      <c r="B2332" s="15" t="s">
        <v>8434</v>
      </c>
      <c r="D2332" s="15" t="s">
        <v>8328</v>
      </c>
      <c r="E2332" s="15" t="s">
        <v>11791</v>
      </c>
      <c r="F2332" s="15" t="s">
        <v>5392</v>
      </c>
      <c r="G2332" s="5" t="s">
        <v>1404</v>
      </c>
      <c r="H2332" s="5" t="s">
        <v>4</v>
      </c>
      <c r="I2332" s="5" t="s">
        <v>143</v>
      </c>
      <c r="J2332" s="5" t="s">
        <v>11</v>
      </c>
      <c r="K2332" s="5" t="s">
        <v>2</v>
      </c>
      <c r="L2332" s="5" t="s">
        <v>13069</v>
      </c>
      <c r="M2332" s="15" t="s">
        <v>144</v>
      </c>
      <c r="N2332" s="15" t="s">
        <v>582</v>
      </c>
      <c r="O2332" s="15" t="s">
        <v>582</v>
      </c>
      <c r="P2332" s="15" t="s">
        <v>815</v>
      </c>
      <c r="Q2332" s="15" t="s">
        <v>22807</v>
      </c>
      <c r="R2332" s="15" t="s">
        <v>23795</v>
      </c>
      <c r="S2332" s="15">
        <v>27792163</v>
      </c>
      <c r="T2332" s="15">
        <v>87099897</v>
      </c>
      <c r="U2332" s="15" t="s">
        <v>20221</v>
      </c>
      <c r="V2332" s="15" t="s">
        <v>11792</v>
      </c>
      <c r="W2332" s="4"/>
      <c r="X2332" s="4" t="s">
        <v>41</v>
      </c>
      <c r="Y2332" s="4" t="s">
        <v>7782</v>
      </c>
      <c r="Z2332" s="4"/>
      <c r="AB2332" s="25" t="s">
        <v>21118</v>
      </c>
      <c r="AC2332" s="25"/>
      <c r="AD2332" s="25"/>
    </row>
    <row r="2333" spans="1:30" x14ac:dyDescent="0.35">
      <c r="A2333" s="15" t="s">
        <v>5300</v>
      </c>
      <c r="B2333" s="15" t="s">
        <v>559</v>
      </c>
      <c r="D2333" s="15" t="s">
        <v>8329</v>
      </c>
      <c r="E2333" s="15" t="s">
        <v>11850</v>
      </c>
      <c r="F2333" s="15" t="s">
        <v>11851</v>
      </c>
      <c r="G2333" s="5" t="s">
        <v>1404</v>
      </c>
      <c r="H2333" s="5" t="s">
        <v>4</v>
      </c>
      <c r="I2333" s="5" t="s">
        <v>143</v>
      </c>
      <c r="J2333" s="5" t="s">
        <v>11</v>
      </c>
      <c r="K2333" s="5" t="s">
        <v>2</v>
      </c>
      <c r="L2333" s="5" t="s">
        <v>13069</v>
      </c>
      <c r="M2333" s="15" t="s">
        <v>144</v>
      </c>
      <c r="N2333" s="15" t="s">
        <v>582</v>
      </c>
      <c r="O2333" s="15" t="s">
        <v>582</v>
      </c>
      <c r="P2333" s="15" t="s">
        <v>11851</v>
      </c>
      <c r="Q2333" s="15" t="s">
        <v>22807</v>
      </c>
      <c r="R2333" s="15" t="s">
        <v>19555</v>
      </c>
      <c r="S2333" s="15">
        <v>89892292</v>
      </c>
      <c r="T2333" s="15"/>
      <c r="U2333" s="15" t="s">
        <v>21504</v>
      </c>
      <c r="V2333" s="15" t="s">
        <v>11852</v>
      </c>
      <c r="W2333" s="4"/>
      <c r="X2333" s="4" t="s">
        <v>41</v>
      </c>
      <c r="Y2333" s="4" t="s">
        <v>19744</v>
      </c>
      <c r="Z2333" s="4"/>
      <c r="AB2333" s="25" t="s">
        <v>21118</v>
      </c>
      <c r="AC2333" s="25"/>
      <c r="AD2333" s="25"/>
    </row>
    <row r="2334" spans="1:30" x14ac:dyDescent="0.35">
      <c r="A2334" s="15" t="s">
        <v>5213</v>
      </c>
      <c r="B2334" s="15" t="s">
        <v>2531</v>
      </c>
      <c r="D2334" s="15" t="s">
        <v>8771</v>
      </c>
      <c r="E2334" s="15" t="s">
        <v>11812</v>
      </c>
      <c r="F2334" s="15" t="s">
        <v>11813</v>
      </c>
      <c r="G2334" s="5" t="s">
        <v>1404</v>
      </c>
      <c r="H2334" s="5" t="s">
        <v>4</v>
      </c>
      <c r="I2334" s="5" t="s">
        <v>143</v>
      </c>
      <c r="J2334" s="5" t="s">
        <v>11</v>
      </c>
      <c r="K2334" s="5" t="s">
        <v>2</v>
      </c>
      <c r="L2334" s="5" t="s">
        <v>13069</v>
      </c>
      <c r="M2334" s="15" t="s">
        <v>144</v>
      </c>
      <c r="N2334" s="15" t="s">
        <v>582</v>
      </c>
      <c r="O2334" s="15" t="s">
        <v>582</v>
      </c>
      <c r="P2334" s="15" t="s">
        <v>11813</v>
      </c>
      <c r="Q2334" s="15" t="s">
        <v>22807</v>
      </c>
      <c r="R2334" s="15" t="s">
        <v>11776</v>
      </c>
      <c r="S2334" s="15">
        <v>27794354</v>
      </c>
      <c r="T2334" s="15"/>
      <c r="U2334" s="15" t="s">
        <v>16656</v>
      </c>
      <c r="V2334" s="15" t="s">
        <v>11814</v>
      </c>
      <c r="W2334" s="4"/>
      <c r="X2334" s="4" t="s">
        <v>41</v>
      </c>
      <c r="Y2334" s="4" t="s">
        <v>8229</v>
      </c>
      <c r="Z2334" s="4"/>
      <c r="AB2334" s="25"/>
      <c r="AC2334" s="25"/>
      <c r="AD2334" s="25"/>
    </row>
    <row r="2335" spans="1:30" x14ac:dyDescent="0.35">
      <c r="A2335" s="15" t="s">
        <v>5246</v>
      </c>
      <c r="B2335" s="15" t="s">
        <v>3060</v>
      </c>
      <c r="D2335" s="15" t="s">
        <v>2847</v>
      </c>
      <c r="E2335" s="15" t="s">
        <v>11843</v>
      </c>
      <c r="F2335" s="15" t="s">
        <v>257</v>
      </c>
      <c r="G2335" s="5" t="s">
        <v>1404</v>
      </c>
      <c r="H2335" s="5" t="s">
        <v>7</v>
      </c>
      <c r="I2335" s="5" t="s">
        <v>143</v>
      </c>
      <c r="J2335" s="5" t="s">
        <v>11</v>
      </c>
      <c r="K2335" s="5" t="s">
        <v>2</v>
      </c>
      <c r="L2335" s="5" t="s">
        <v>13069</v>
      </c>
      <c r="M2335" s="15" t="s">
        <v>144</v>
      </c>
      <c r="N2335" s="15" t="s">
        <v>582</v>
      </c>
      <c r="O2335" s="15" t="s">
        <v>582</v>
      </c>
      <c r="P2335" s="15" t="s">
        <v>257</v>
      </c>
      <c r="Q2335" s="15" t="s">
        <v>22807</v>
      </c>
      <c r="R2335" s="15" t="s">
        <v>11844</v>
      </c>
      <c r="S2335" s="15">
        <v>27792028</v>
      </c>
      <c r="T2335" s="15"/>
      <c r="U2335" s="15" t="s">
        <v>20222</v>
      </c>
      <c r="V2335" s="15" t="s">
        <v>11845</v>
      </c>
      <c r="W2335" s="4"/>
      <c r="X2335" s="4" t="s">
        <v>41</v>
      </c>
      <c r="Y2335" s="4" t="s">
        <v>14250</v>
      </c>
      <c r="Z2335" s="4"/>
      <c r="AB2335" s="25"/>
      <c r="AC2335" s="25"/>
      <c r="AD2335" s="25"/>
    </row>
    <row r="2336" spans="1:30" x14ac:dyDescent="0.35">
      <c r="A2336" s="15" t="s">
        <v>11146</v>
      </c>
      <c r="B2336" s="15" t="s">
        <v>11147</v>
      </c>
      <c r="D2336" s="15" t="s">
        <v>1762</v>
      </c>
      <c r="E2336" s="15" t="s">
        <v>11775</v>
      </c>
      <c r="F2336" s="15" t="s">
        <v>5393</v>
      </c>
      <c r="G2336" s="5" t="s">
        <v>1404</v>
      </c>
      <c r="H2336" s="5" t="s">
        <v>4</v>
      </c>
      <c r="I2336" s="5" t="s">
        <v>143</v>
      </c>
      <c r="J2336" s="5" t="s">
        <v>11</v>
      </c>
      <c r="K2336" s="5" t="s">
        <v>2</v>
      </c>
      <c r="L2336" s="5" t="s">
        <v>13069</v>
      </c>
      <c r="M2336" s="15" t="s">
        <v>144</v>
      </c>
      <c r="N2336" s="15" t="s">
        <v>582</v>
      </c>
      <c r="O2336" s="15" t="s">
        <v>582</v>
      </c>
      <c r="P2336" s="15" t="s">
        <v>5393</v>
      </c>
      <c r="Q2336" s="15" t="s">
        <v>22807</v>
      </c>
      <c r="R2336" s="15" t="s">
        <v>23796</v>
      </c>
      <c r="S2336" s="15">
        <v>27783709</v>
      </c>
      <c r="T2336" s="15"/>
      <c r="U2336" s="15" t="s">
        <v>16657</v>
      </c>
      <c r="V2336" s="15" t="s">
        <v>11777</v>
      </c>
      <c r="W2336" s="4"/>
      <c r="X2336" s="4"/>
      <c r="Y2336" s="4"/>
      <c r="Z2336" s="4"/>
      <c r="AB2336" s="25"/>
      <c r="AC2336" s="25"/>
      <c r="AD2336" s="25"/>
    </row>
    <row r="2337" spans="1:30" x14ac:dyDescent="0.35">
      <c r="A2337" s="15" t="s">
        <v>5162</v>
      </c>
      <c r="B2337" s="15" t="s">
        <v>5161</v>
      </c>
      <c r="D2337" s="15" t="s">
        <v>3006</v>
      </c>
      <c r="E2337" s="15" t="s">
        <v>11808</v>
      </c>
      <c r="F2337" s="15" t="s">
        <v>11809</v>
      </c>
      <c r="G2337" s="5" t="s">
        <v>1404</v>
      </c>
      <c r="H2337" s="5" t="s">
        <v>4</v>
      </c>
      <c r="I2337" s="5" t="s">
        <v>143</v>
      </c>
      <c r="J2337" s="5" t="s">
        <v>11</v>
      </c>
      <c r="K2337" s="5" t="s">
        <v>2</v>
      </c>
      <c r="L2337" s="5" t="s">
        <v>13069</v>
      </c>
      <c r="M2337" s="15" t="s">
        <v>144</v>
      </c>
      <c r="N2337" s="15" t="s">
        <v>582</v>
      </c>
      <c r="O2337" s="15" t="s">
        <v>582</v>
      </c>
      <c r="P2337" s="15" t="s">
        <v>11809</v>
      </c>
      <c r="Q2337" s="15" t="s">
        <v>22807</v>
      </c>
      <c r="R2337" s="15" t="s">
        <v>16658</v>
      </c>
      <c r="S2337" s="15"/>
      <c r="T2337" s="15"/>
      <c r="U2337" s="15" t="s">
        <v>19556</v>
      </c>
      <c r="V2337" s="15" t="s">
        <v>11810</v>
      </c>
      <c r="W2337" s="4"/>
      <c r="X2337" s="4" t="s">
        <v>41</v>
      </c>
      <c r="Y2337" s="4" t="s">
        <v>7683</v>
      </c>
      <c r="Z2337" s="4"/>
      <c r="AB2337" s="25" t="s">
        <v>21118</v>
      </c>
      <c r="AC2337" s="25"/>
      <c r="AD2337" s="25"/>
    </row>
    <row r="2338" spans="1:30" x14ac:dyDescent="0.35">
      <c r="A2338" s="15" t="s">
        <v>11149</v>
      </c>
      <c r="B2338" s="15" t="s">
        <v>5280</v>
      </c>
      <c r="D2338" s="15" t="s">
        <v>3232</v>
      </c>
      <c r="E2338" s="15" t="s">
        <v>5394</v>
      </c>
      <c r="F2338" s="15" t="s">
        <v>5395</v>
      </c>
      <c r="G2338" s="5" t="s">
        <v>1404</v>
      </c>
      <c r="H2338" s="5" t="s">
        <v>4</v>
      </c>
      <c r="I2338" s="5" t="s">
        <v>143</v>
      </c>
      <c r="J2338" s="5" t="s">
        <v>11</v>
      </c>
      <c r="K2338" s="5" t="s">
        <v>2</v>
      </c>
      <c r="L2338" s="5" t="s">
        <v>13069</v>
      </c>
      <c r="M2338" s="15" t="s">
        <v>144</v>
      </c>
      <c r="N2338" s="15" t="s">
        <v>582</v>
      </c>
      <c r="O2338" s="15" t="s">
        <v>582</v>
      </c>
      <c r="P2338" s="15" t="s">
        <v>5396</v>
      </c>
      <c r="Q2338" s="15" t="s">
        <v>22807</v>
      </c>
      <c r="R2338" s="15" t="s">
        <v>22249</v>
      </c>
      <c r="S2338" s="15">
        <v>83953908</v>
      </c>
      <c r="T2338" s="15"/>
      <c r="U2338" s="15" t="s">
        <v>17975</v>
      </c>
      <c r="V2338" s="15" t="s">
        <v>11815</v>
      </c>
      <c r="W2338" s="4"/>
      <c r="X2338" s="4" t="s">
        <v>41</v>
      </c>
      <c r="Y2338" s="4" t="s">
        <v>5397</v>
      </c>
      <c r="Z2338" s="4"/>
      <c r="AB2338" s="25" t="s">
        <v>21118</v>
      </c>
      <c r="AC2338" s="25"/>
      <c r="AD2338" s="25"/>
    </row>
    <row r="2339" spans="1:30" x14ac:dyDescent="0.35">
      <c r="A2339" s="15" t="s">
        <v>5284</v>
      </c>
      <c r="B2339" s="15" t="s">
        <v>4412</v>
      </c>
      <c r="D2339" s="15" t="s">
        <v>1964</v>
      </c>
      <c r="E2339" s="15" t="s">
        <v>11728</v>
      </c>
      <c r="F2339" s="15" t="s">
        <v>2459</v>
      </c>
      <c r="G2339" s="5" t="s">
        <v>3350</v>
      </c>
      <c r="H2339" s="5" t="s">
        <v>6</v>
      </c>
      <c r="I2339" s="5" t="s">
        <v>95</v>
      </c>
      <c r="J2339" s="5" t="s">
        <v>3</v>
      </c>
      <c r="K2339" s="5" t="s">
        <v>5</v>
      </c>
      <c r="L2339" s="5" t="s">
        <v>13083</v>
      </c>
      <c r="M2339" s="15" t="s">
        <v>21775</v>
      </c>
      <c r="N2339" s="15" t="s">
        <v>21593</v>
      </c>
      <c r="O2339" s="15" t="s">
        <v>3631</v>
      </c>
      <c r="P2339" s="15" t="s">
        <v>2459</v>
      </c>
      <c r="Q2339" s="15" t="s">
        <v>22807</v>
      </c>
      <c r="R2339" s="15" t="s">
        <v>21506</v>
      </c>
      <c r="S2339" s="15">
        <v>44093424</v>
      </c>
      <c r="T2339" s="15">
        <v>86640072</v>
      </c>
      <c r="U2339" s="15" t="s">
        <v>16659</v>
      </c>
      <c r="V2339" s="15" t="s">
        <v>23797</v>
      </c>
      <c r="W2339" s="4"/>
      <c r="X2339" s="4" t="s">
        <v>41</v>
      </c>
      <c r="Y2339" s="4" t="s">
        <v>11497</v>
      </c>
      <c r="Z2339" s="4"/>
      <c r="AB2339" s="25"/>
      <c r="AC2339" s="25"/>
      <c r="AD2339" s="25"/>
    </row>
    <row r="2340" spans="1:30" x14ac:dyDescent="0.35">
      <c r="A2340" s="15" t="s">
        <v>11150</v>
      </c>
      <c r="B2340" s="15" t="s">
        <v>4760</v>
      </c>
      <c r="D2340" s="15" t="s">
        <v>1972</v>
      </c>
      <c r="E2340" s="15" t="s">
        <v>5398</v>
      </c>
      <c r="F2340" s="15" t="s">
        <v>548</v>
      </c>
      <c r="G2340" s="5" t="s">
        <v>1404</v>
      </c>
      <c r="H2340" s="5" t="s">
        <v>5</v>
      </c>
      <c r="I2340" s="5" t="s">
        <v>143</v>
      </c>
      <c r="J2340" s="5" t="s">
        <v>11</v>
      </c>
      <c r="K2340" s="5" t="s">
        <v>2</v>
      </c>
      <c r="L2340" s="5" t="s">
        <v>13069</v>
      </c>
      <c r="M2340" s="15" t="s">
        <v>144</v>
      </c>
      <c r="N2340" s="15" t="s">
        <v>582</v>
      </c>
      <c r="O2340" s="15" t="s">
        <v>582</v>
      </c>
      <c r="P2340" s="15" t="s">
        <v>548</v>
      </c>
      <c r="Q2340" s="15" t="s">
        <v>22807</v>
      </c>
      <c r="R2340" s="15" t="s">
        <v>13223</v>
      </c>
      <c r="S2340" s="15">
        <v>88481200</v>
      </c>
      <c r="T2340" s="15">
        <v>27794098</v>
      </c>
      <c r="U2340" s="15" t="s">
        <v>15101</v>
      </c>
      <c r="V2340" s="15" t="s">
        <v>1492</v>
      </c>
      <c r="W2340" s="4"/>
      <c r="X2340" s="4" t="s">
        <v>41</v>
      </c>
      <c r="Y2340" s="4" t="s">
        <v>5399</v>
      </c>
      <c r="Z2340" s="4"/>
      <c r="AB2340" s="25" t="s">
        <v>21118</v>
      </c>
      <c r="AC2340" s="25"/>
      <c r="AD2340" s="25"/>
    </row>
    <row r="2341" spans="1:30" x14ac:dyDescent="0.35">
      <c r="A2341" s="15" t="s">
        <v>11152</v>
      </c>
      <c r="B2341" s="15" t="s">
        <v>4488</v>
      </c>
      <c r="D2341" s="15" t="s">
        <v>5397</v>
      </c>
      <c r="E2341" s="15" t="s">
        <v>5400</v>
      </c>
      <c r="F2341" s="15" t="s">
        <v>5401</v>
      </c>
      <c r="G2341" s="5" t="s">
        <v>1404</v>
      </c>
      <c r="H2341" s="5" t="s">
        <v>5</v>
      </c>
      <c r="I2341" s="5" t="s">
        <v>143</v>
      </c>
      <c r="J2341" s="5" t="s">
        <v>11</v>
      </c>
      <c r="K2341" s="5" t="s">
        <v>2</v>
      </c>
      <c r="L2341" s="5" t="s">
        <v>13069</v>
      </c>
      <c r="M2341" s="15" t="s">
        <v>144</v>
      </c>
      <c r="N2341" s="15" t="s">
        <v>582</v>
      </c>
      <c r="O2341" s="15" t="s">
        <v>582</v>
      </c>
      <c r="P2341" s="15" t="s">
        <v>5402</v>
      </c>
      <c r="Q2341" s="15" t="s">
        <v>22807</v>
      </c>
      <c r="R2341" s="15" t="s">
        <v>22247</v>
      </c>
      <c r="S2341" s="15">
        <v>27794200</v>
      </c>
      <c r="T2341" s="15"/>
      <c r="U2341" s="15" t="s">
        <v>15102</v>
      </c>
      <c r="V2341" s="15" t="s">
        <v>11807</v>
      </c>
      <c r="W2341" s="4"/>
      <c r="X2341" s="4" t="s">
        <v>41</v>
      </c>
      <c r="Y2341" s="4" t="s">
        <v>5403</v>
      </c>
      <c r="Z2341" s="4"/>
      <c r="AB2341" s="25" t="s">
        <v>21118</v>
      </c>
      <c r="AC2341" s="25"/>
      <c r="AD2341" s="25"/>
    </row>
    <row r="2342" spans="1:30" x14ac:dyDescent="0.35">
      <c r="A2342" s="15" t="s">
        <v>5282</v>
      </c>
      <c r="B2342" s="15" t="s">
        <v>3379</v>
      </c>
      <c r="D2342" s="15" t="s">
        <v>5385</v>
      </c>
      <c r="E2342" s="15" t="s">
        <v>5404</v>
      </c>
      <c r="F2342" s="15" t="s">
        <v>79</v>
      </c>
      <c r="G2342" s="5" t="s">
        <v>1404</v>
      </c>
      <c r="H2342" s="5" t="s">
        <v>4</v>
      </c>
      <c r="I2342" s="5" t="s">
        <v>143</v>
      </c>
      <c r="J2342" s="5" t="s">
        <v>11</v>
      </c>
      <c r="K2342" s="5" t="s">
        <v>2</v>
      </c>
      <c r="L2342" s="5" t="s">
        <v>13069</v>
      </c>
      <c r="M2342" s="15" t="s">
        <v>144</v>
      </c>
      <c r="N2342" s="15" t="s">
        <v>582</v>
      </c>
      <c r="O2342" s="15" t="s">
        <v>582</v>
      </c>
      <c r="P2342" s="15" t="s">
        <v>79</v>
      </c>
      <c r="Q2342" s="15" t="s">
        <v>22807</v>
      </c>
      <c r="R2342" s="15" t="s">
        <v>13460</v>
      </c>
      <c r="S2342" s="15">
        <v>27795046</v>
      </c>
      <c r="T2342" s="15">
        <v>27795046</v>
      </c>
      <c r="U2342" s="15" t="s">
        <v>16660</v>
      </c>
      <c r="V2342" s="15" t="s">
        <v>11829</v>
      </c>
      <c r="W2342" s="4"/>
      <c r="X2342" s="4" t="s">
        <v>41</v>
      </c>
      <c r="Y2342" s="4" t="s">
        <v>2479</v>
      </c>
      <c r="Z2342" s="4"/>
      <c r="AB2342" s="25"/>
      <c r="AC2342" s="25"/>
      <c r="AD2342" s="25"/>
    </row>
    <row r="2343" spans="1:30" x14ac:dyDescent="0.35">
      <c r="A2343" s="15" t="s">
        <v>5295</v>
      </c>
      <c r="B2343" s="15" t="s">
        <v>1751</v>
      </c>
      <c r="D2343" s="15" t="s">
        <v>5405</v>
      </c>
      <c r="E2343" s="15" t="s">
        <v>5406</v>
      </c>
      <c r="F2343" s="15" t="s">
        <v>5407</v>
      </c>
      <c r="G2343" s="5" t="s">
        <v>1404</v>
      </c>
      <c r="H2343" s="5" t="s">
        <v>5</v>
      </c>
      <c r="I2343" s="5" t="s">
        <v>143</v>
      </c>
      <c r="J2343" s="5" t="s">
        <v>11</v>
      </c>
      <c r="K2343" s="5" t="s">
        <v>2</v>
      </c>
      <c r="L2343" s="5" t="s">
        <v>13069</v>
      </c>
      <c r="M2343" s="15" t="s">
        <v>144</v>
      </c>
      <c r="N2343" s="15" t="s">
        <v>582</v>
      </c>
      <c r="O2343" s="15" t="s">
        <v>582</v>
      </c>
      <c r="P2343" s="15" t="s">
        <v>5407</v>
      </c>
      <c r="Q2343" s="15" t="s">
        <v>22807</v>
      </c>
      <c r="R2343" s="15" t="s">
        <v>23798</v>
      </c>
      <c r="S2343" s="15">
        <v>27785152</v>
      </c>
      <c r="T2343" s="15"/>
      <c r="U2343" s="15" t="s">
        <v>19558</v>
      </c>
      <c r="V2343" s="15" t="s">
        <v>11840</v>
      </c>
      <c r="W2343" s="4"/>
      <c r="X2343" s="4" t="s">
        <v>41</v>
      </c>
      <c r="Y2343" s="4" t="s">
        <v>4156</v>
      </c>
      <c r="Z2343" s="4"/>
      <c r="AB2343" s="25"/>
      <c r="AC2343" s="25"/>
      <c r="AD2343" s="25"/>
    </row>
    <row r="2344" spans="1:30" x14ac:dyDescent="0.35">
      <c r="A2344" s="15" t="s">
        <v>8435</v>
      </c>
      <c r="B2344" s="15" t="s">
        <v>5157</v>
      </c>
      <c r="D2344" s="15" t="s">
        <v>7219</v>
      </c>
      <c r="E2344" s="15" t="s">
        <v>5408</v>
      </c>
      <c r="F2344" s="15" t="s">
        <v>7956</v>
      </c>
      <c r="G2344" s="5" t="s">
        <v>15692</v>
      </c>
      <c r="H2344" s="5" t="s">
        <v>4</v>
      </c>
      <c r="I2344" s="5" t="s">
        <v>143</v>
      </c>
      <c r="J2344" s="5" t="s">
        <v>18</v>
      </c>
      <c r="K2344" s="5" t="s">
        <v>2</v>
      </c>
      <c r="L2344" s="5" t="s">
        <v>22684</v>
      </c>
      <c r="M2344" s="15" t="s">
        <v>144</v>
      </c>
      <c r="N2344" s="15" t="s">
        <v>146</v>
      </c>
      <c r="O2344" s="15" t="s">
        <v>146</v>
      </c>
      <c r="P2344" s="15" t="s">
        <v>5409</v>
      </c>
      <c r="Q2344" s="15" t="s">
        <v>22807</v>
      </c>
      <c r="R2344" s="15" t="s">
        <v>23799</v>
      </c>
      <c r="S2344" s="15">
        <v>27355041</v>
      </c>
      <c r="T2344" s="15">
        <v>27355041</v>
      </c>
      <c r="U2344" s="15" t="s">
        <v>19559</v>
      </c>
      <c r="V2344" s="15" t="s">
        <v>4225</v>
      </c>
      <c r="W2344" s="4"/>
      <c r="X2344" s="4" t="s">
        <v>41</v>
      </c>
      <c r="Y2344" s="4" t="s">
        <v>13461</v>
      </c>
      <c r="Z2344" s="4"/>
      <c r="AB2344" s="25"/>
      <c r="AC2344" s="25"/>
      <c r="AD2344" s="25"/>
    </row>
    <row r="2345" spans="1:30" x14ac:dyDescent="0.35">
      <c r="A2345" s="15" t="s">
        <v>5127</v>
      </c>
      <c r="B2345" s="15" t="s">
        <v>7371</v>
      </c>
      <c r="D2345" s="15" t="s">
        <v>8219</v>
      </c>
      <c r="E2345" s="15" t="s">
        <v>8569</v>
      </c>
      <c r="F2345" s="15" t="s">
        <v>959</v>
      </c>
      <c r="G2345" s="5" t="s">
        <v>1404</v>
      </c>
      <c r="H2345" s="5" t="s">
        <v>5</v>
      </c>
      <c r="I2345" s="5" t="s">
        <v>143</v>
      </c>
      <c r="J2345" s="5" t="s">
        <v>11</v>
      </c>
      <c r="K2345" s="5" t="s">
        <v>2</v>
      </c>
      <c r="L2345" s="5" t="s">
        <v>13069</v>
      </c>
      <c r="M2345" s="15" t="s">
        <v>144</v>
      </c>
      <c r="N2345" s="15" t="s">
        <v>582</v>
      </c>
      <c r="O2345" s="15" t="s">
        <v>582</v>
      </c>
      <c r="P2345" s="15" t="s">
        <v>8570</v>
      </c>
      <c r="Q2345" s="15" t="s">
        <v>22807</v>
      </c>
      <c r="R2345" s="15" t="s">
        <v>23798</v>
      </c>
      <c r="S2345" s="15"/>
      <c r="T2345" s="15">
        <v>27786833</v>
      </c>
      <c r="U2345" s="15" t="s">
        <v>16661</v>
      </c>
      <c r="V2345" s="15" t="s">
        <v>5410</v>
      </c>
      <c r="W2345" s="4"/>
      <c r="X2345" s="4"/>
      <c r="Y2345" s="4"/>
      <c r="Z2345" s="4"/>
      <c r="AB2345" s="25"/>
      <c r="AC2345" s="25"/>
      <c r="AD2345" s="25"/>
    </row>
    <row r="2346" spans="1:30" x14ac:dyDescent="0.35">
      <c r="A2346" s="15" t="s">
        <v>6781</v>
      </c>
      <c r="B2346" s="15" t="s">
        <v>7687</v>
      </c>
      <c r="D2346" s="15" t="s">
        <v>2330</v>
      </c>
      <c r="E2346" s="15" t="s">
        <v>11782</v>
      </c>
      <c r="F2346" s="15" t="s">
        <v>949</v>
      </c>
      <c r="G2346" s="5" t="s">
        <v>1404</v>
      </c>
      <c r="H2346" s="5" t="s">
        <v>5</v>
      </c>
      <c r="I2346" s="5" t="s">
        <v>143</v>
      </c>
      <c r="J2346" s="5" t="s">
        <v>11</v>
      </c>
      <c r="K2346" s="5" t="s">
        <v>2</v>
      </c>
      <c r="L2346" s="5" t="s">
        <v>13069</v>
      </c>
      <c r="M2346" s="15" t="s">
        <v>144</v>
      </c>
      <c r="N2346" s="15" t="s">
        <v>582</v>
      </c>
      <c r="O2346" s="15" t="s">
        <v>582</v>
      </c>
      <c r="P2346" s="15" t="s">
        <v>949</v>
      </c>
      <c r="Q2346" s="15" t="s">
        <v>22807</v>
      </c>
      <c r="R2346" s="15" t="s">
        <v>17976</v>
      </c>
      <c r="S2346" s="15">
        <v>27798826</v>
      </c>
      <c r="T2346" s="15">
        <v>84428628</v>
      </c>
      <c r="U2346" s="15" t="s">
        <v>19560</v>
      </c>
      <c r="V2346" s="15" t="s">
        <v>222</v>
      </c>
      <c r="W2346" s="4"/>
      <c r="X2346" s="4"/>
      <c r="Y2346" s="4"/>
      <c r="Z2346" s="4"/>
      <c r="AB2346" s="25"/>
      <c r="AC2346" s="25"/>
      <c r="AD2346" s="25"/>
    </row>
    <row r="2347" spans="1:30" x14ac:dyDescent="0.35">
      <c r="A2347" s="15" t="s">
        <v>11156</v>
      </c>
      <c r="B2347" s="15" t="s">
        <v>5227</v>
      </c>
      <c r="D2347" s="15" t="s">
        <v>4259</v>
      </c>
      <c r="E2347" s="15" t="s">
        <v>11832</v>
      </c>
      <c r="F2347" s="15" t="s">
        <v>11833</v>
      </c>
      <c r="G2347" s="5" t="s">
        <v>1404</v>
      </c>
      <c r="H2347" s="5" t="s">
        <v>5</v>
      </c>
      <c r="I2347" s="5" t="s">
        <v>143</v>
      </c>
      <c r="J2347" s="5" t="s">
        <v>11</v>
      </c>
      <c r="K2347" s="5" t="s">
        <v>2</v>
      </c>
      <c r="L2347" s="5" t="s">
        <v>13069</v>
      </c>
      <c r="M2347" s="15" t="s">
        <v>144</v>
      </c>
      <c r="N2347" s="15" t="s">
        <v>582</v>
      </c>
      <c r="O2347" s="15" t="s">
        <v>582</v>
      </c>
      <c r="P2347" s="15" t="s">
        <v>11833</v>
      </c>
      <c r="Q2347" s="15" t="s">
        <v>22807</v>
      </c>
      <c r="R2347" s="15" t="s">
        <v>23800</v>
      </c>
      <c r="S2347" s="15">
        <v>83575584</v>
      </c>
      <c r="T2347" s="15"/>
      <c r="U2347" s="15" t="s">
        <v>16662</v>
      </c>
      <c r="V2347" s="15" t="s">
        <v>22248</v>
      </c>
      <c r="W2347" s="4"/>
      <c r="X2347" s="4" t="s">
        <v>41</v>
      </c>
      <c r="Y2347" s="4" t="s">
        <v>19745</v>
      </c>
      <c r="Z2347" s="4"/>
      <c r="AB2347" s="25"/>
      <c r="AC2347" s="25"/>
      <c r="AD2347" s="25"/>
    </row>
    <row r="2348" spans="1:30" x14ac:dyDescent="0.35">
      <c r="A2348" s="15" t="s">
        <v>5304</v>
      </c>
      <c r="B2348" s="15" t="s">
        <v>547</v>
      </c>
      <c r="D2348" s="15" t="s">
        <v>7751</v>
      </c>
      <c r="E2348" s="15" t="s">
        <v>5411</v>
      </c>
      <c r="F2348" s="15" t="s">
        <v>5412</v>
      </c>
      <c r="G2348" s="5" t="s">
        <v>1404</v>
      </c>
      <c r="H2348" s="5" t="s">
        <v>4</v>
      </c>
      <c r="I2348" s="5" t="s">
        <v>143</v>
      </c>
      <c r="J2348" s="5" t="s">
        <v>11</v>
      </c>
      <c r="K2348" s="5" t="s">
        <v>2</v>
      </c>
      <c r="L2348" s="5" t="s">
        <v>13069</v>
      </c>
      <c r="M2348" s="15" t="s">
        <v>144</v>
      </c>
      <c r="N2348" s="15" t="s">
        <v>582</v>
      </c>
      <c r="O2348" s="15" t="s">
        <v>582</v>
      </c>
      <c r="P2348" s="15" t="s">
        <v>5413</v>
      </c>
      <c r="Q2348" s="15" t="s">
        <v>22807</v>
      </c>
      <c r="R2348" s="15" t="s">
        <v>18984</v>
      </c>
      <c r="S2348" s="15">
        <v>27799780</v>
      </c>
      <c r="T2348" s="15">
        <v>27796462</v>
      </c>
      <c r="U2348" s="15" t="s">
        <v>23801</v>
      </c>
      <c r="V2348" s="15" t="s">
        <v>537</v>
      </c>
      <c r="W2348" s="4"/>
      <c r="X2348" s="4" t="s">
        <v>41</v>
      </c>
      <c r="Y2348" s="4" t="s">
        <v>5405</v>
      </c>
      <c r="Z2348" s="4"/>
      <c r="AB2348" s="25"/>
      <c r="AC2348" s="25"/>
      <c r="AD2348" s="25"/>
    </row>
    <row r="2349" spans="1:30" x14ac:dyDescent="0.35">
      <c r="A2349" s="15" t="s">
        <v>11159</v>
      </c>
      <c r="B2349" s="15" t="s">
        <v>8774</v>
      </c>
      <c r="D2349" s="15" t="s">
        <v>2442</v>
      </c>
      <c r="E2349" s="15" t="s">
        <v>11804</v>
      </c>
      <c r="F2349" s="15" t="s">
        <v>11805</v>
      </c>
      <c r="G2349" s="5" t="s">
        <v>1404</v>
      </c>
      <c r="H2349" s="5" t="s">
        <v>5</v>
      </c>
      <c r="I2349" s="5" t="s">
        <v>41</v>
      </c>
      <c r="J2349" s="5" t="s">
        <v>5</v>
      </c>
      <c r="K2349" s="5" t="s">
        <v>11</v>
      </c>
      <c r="L2349" s="5" t="s">
        <v>12666</v>
      </c>
      <c r="M2349" s="15" t="s">
        <v>42</v>
      </c>
      <c r="N2349" s="15" t="s">
        <v>366</v>
      </c>
      <c r="O2349" s="15" t="s">
        <v>949</v>
      </c>
      <c r="P2349" s="15" t="s">
        <v>11805</v>
      </c>
      <c r="Q2349" s="15" t="s">
        <v>22807</v>
      </c>
      <c r="R2349" s="15" t="s">
        <v>23800</v>
      </c>
      <c r="S2349" s="15">
        <v>87071107</v>
      </c>
      <c r="T2349" s="15"/>
      <c r="U2349" s="15" t="s">
        <v>17977</v>
      </c>
      <c r="V2349" s="15" t="s">
        <v>23802</v>
      </c>
      <c r="W2349" s="4"/>
      <c r="X2349" s="4" t="s">
        <v>41</v>
      </c>
      <c r="Y2349" s="4" t="s">
        <v>19746</v>
      </c>
      <c r="Z2349" s="4"/>
      <c r="AB2349" s="25"/>
      <c r="AC2349" s="25"/>
      <c r="AD2349" s="25"/>
    </row>
    <row r="2350" spans="1:30" x14ac:dyDescent="0.35">
      <c r="A2350" s="15" t="s">
        <v>11160</v>
      </c>
      <c r="B2350" s="15" t="s">
        <v>3125</v>
      </c>
      <c r="D2350" s="15" t="s">
        <v>2505</v>
      </c>
      <c r="E2350" s="15" t="s">
        <v>8566</v>
      </c>
      <c r="F2350" s="15" t="s">
        <v>8567</v>
      </c>
      <c r="G2350" s="5" t="s">
        <v>1404</v>
      </c>
      <c r="H2350" s="5" t="s">
        <v>5</v>
      </c>
      <c r="I2350" s="5" t="s">
        <v>143</v>
      </c>
      <c r="J2350" s="5" t="s">
        <v>11</v>
      </c>
      <c r="K2350" s="5" t="s">
        <v>2</v>
      </c>
      <c r="L2350" s="5" t="s">
        <v>13069</v>
      </c>
      <c r="M2350" s="15" t="s">
        <v>144</v>
      </c>
      <c r="N2350" s="15" t="s">
        <v>582</v>
      </c>
      <c r="O2350" s="15" t="s">
        <v>582</v>
      </c>
      <c r="P2350" s="15" t="s">
        <v>8567</v>
      </c>
      <c r="Q2350" s="15" t="s">
        <v>22807</v>
      </c>
      <c r="R2350" s="15" t="s">
        <v>21505</v>
      </c>
      <c r="S2350" s="15">
        <v>22005023</v>
      </c>
      <c r="T2350" s="15"/>
      <c r="U2350" s="15" t="s">
        <v>15103</v>
      </c>
      <c r="V2350" s="15" t="s">
        <v>11822</v>
      </c>
      <c r="W2350" s="4"/>
      <c r="X2350" s="4"/>
      <c r="Y2350" s="4"/>
      <c r="Z2350" s="4"/>
      <c r="AB2350" s="25"/>
      <c r="AC2350" s="25"/>
      <c r="AD2350" s="25"/>
    </row>
    <row r="2351" spans="1:30" x14ac:dyDescent="0.35">
      <c r="A2351" s="15" t="s">
        <v>11161</v>
      </c>
      <c r="B2351" s="15" t="s">
        <v>8292</v>
      </c>
      <c r="D2351" s="15" t="s">
        <v>8241</v>
      </c>
      <c r="E2351" s="15" t="s">
        <v>11823</v>
      </c>
      <c r="F2351" s="15" t="s">
        <v>1686</v>
      </c>
      <c r="G2351" s="5" t="s">
        <v>1404</v>
      </c>
      <c r="H2351" s="5" t="s">
        <v>5</v>
      </c>
      <c r="I2351" s="5" t="s">
        <v>143</v>
      </c>
      <c r="J2351" s="5" t="s">
        <v>11</v>
      </c>
      <c r="K2351" s="5" t="s">
        <v>2</v>
      </c>
      <c r="L2351" s="5" t="s">
        <v>13069</v>
      </c>
      <c r="M2351" s="15" t="s">
        <v>144</v>
      </c>
      <c r="N2351" s="15" t="s">
        <v>582</v>
      </c>
      <c r="O2351" s="15" t="s">
        <v>582</v>
      </c>
      <c r="P2351" s="15" t="s">
        <v>1686</v>
      </c>
      <c r="Q2351" s="15" t="s">
        <v>22807</v>
      </c>
      <c r="R2351" s="15" t="s">
        <v>20223</v>
      </c>
      <c r="S2351" s="15">
        <v>27799004</v>
      </c>
      <c r="T2351" s="15">
        <v>61111202</v>
      </c>
      <c r="U2351" s="15" t="s">
        <v>18901</v>
      </c>
      <c r="V2351" s="15" t="s">
        <v>11824</v>
      </c>
      <c r="W2351" s="4"/>
      <c r="X2351" s="4" t="s">
        <v>41</v>
      </c>
      <c r="Y2351" s="4" t="s">
        <v>14076</v>
      </c>
      <c r="Z2351" s="4"/>
      <c r="AB2351" s="25"/>
      <c r="AC2351" s="25"/>
      <c r="AD2351" s="25"/>
    </row>
    <row r="2352" spans="1:30" x14ac:dyDescent="0.35">
      <c r="A2352" s="15" t="s">
        <v>11163</v>
      </c>
      <c r="B2352" s="15" t="s">
        <v>3093</v>
      </c>
      <c r="D2352" s="15" t="s">
        <v>8391</v>
      </c>
      <c r="E2352" s="15" t="s">
        <v>11798</v>
      </c>
      <c r="F2352" s="15" t="s">
        <v>3625</v>
      </c>
      <c r="G2352" s="5" t="s">
        <v>1404</v>
      </c>
      <c r="H2352" s="5" t="s">
        <v>5</v>
      </c>
      <c r="I2352" s="5" t="s">
        <v>143</v>
      </c>
      <c r="J2352" s="5" t="s">
        <v>11</v>
      </c>
      <c r="K2352" s="5" t="s">
        <v>2</v>
      </c>
      <c r="L2352" s="5" t="s">
        <v>13069</v>
      </c>
      <c r="M2352" s="15" t="s">
        <v>144</v>
      </c>
      <c r="N2352" s="15" t="s">
        <v>582</v>
      </c>
      <c r="O2352" s="15" t="s">
        <v>582</v>
      </c>
      <c r="P2352" s="15" t="s">
        <v>11799</v>
      </c>
      <c r="Q2352" s="15" t="s">
        <v>22807</v>
      </c>
      <c r="R2352" s="15" t="s">
        <v>11800</v>
      </c>
      <c r="S2352" s="15"/>
      <c r="T2352" s="15"/>
      <c r="U2352" s="15" t="s">
        <v>19561</v>
      </c>
      <c r="V2352" s="15" t="s">
        <v>22250</v>
      </c>
      <c r="W2352" s="4"/>
      <c r="X2352" s="4" t="s">
        <v>41</v>
      </c>
      <c r="Y2352" s="4" t="s">
        <v>14080</v>
      </c>
      <c r="Z2352" s="4"/>
      <c r="AB2352" s="25"/>
      <c r="AC2352" s="25"/>
      <c r="AD2352" s="25"/>
    </row>
    <row r="2353" spans="1:30" x14ac:dyDescent="0.35">
      <c r="A2353" s="15" t="s">
        <v>5297</v>
      </c>
      <c r="B2353" s="15" t="s">
        <v>7695</v>
      </c>
      <c r="D2353" s="15" t="s">
        <v>5414</v>
      </c>
      <c r="E2353" s="15" t="s">
        <v>11816</v>
      </c>
      <c r="F2353" s="15" t="s">
        <v>11817</v>
      </c>
      <c r="G2353" s="5" t="s">
        <v>1404</v>
      </c>
      <c r="H2353" s="5" t="s">
        <v>5</v>
      </c>
      <c r="I2353" s="5" t="s">
        <v>143</v>
      </c>
      <c r="J2353" s="5" t="s">
        <v>11</v>
      </c>
      <c r="K2353" s="5" t="s">
        <v>2</v>
      </c>
      <c r="L2353" s="5" t="s">
        <v>13069</v>
      </c>
      <c r="M2353" s="15" t="s">
        <v>144</v>
      </c>
      <c r="N2353" s="15" t="s">
        <v>582</v>
      </c>
      <c r="O2353" s="15" t="s">
        <v>582</v>
      </c>
      <c r="P2353" s="15" t="s">
        <v>11817</v>
      </c>
      <c r="Q2353" s="15" t="s">
        <v>22807</v>
      </c>
      <c r="R2353" s="15" t="s">
        <v>17978</v>
      </c>
      <c r="S2353" s="15">
        <v>27785149</v>
      </c>
      <c r="T2353" s="15"/>
      <c r="U2353" s="15" t="s">
        <v>17979</v>
      </c>
      <c r="V2353" s="15" t="s">
        <v>9931</v>
      </c>
      <c r="W2353" s="4"/>
      <c r="X2353" s="4" t="s">
        <v>41</v>
      </c>
      <c r="Y2353" s="4" t="s">
        <v>14084</v>
      </c>
      <c r="Z2353" s="4"/>
      <c r="AB2353" s="25"/>
      <c r="AC2353" s="25"/>
      <c r="AD2353" s="25"/>
    </row>
    <row r="2354" spans="1:30" x14ac:dyDescent="0.35">
      <c r="A2354" s="15" t="s">
        <v>11165</v>
      </c>
      <c r="B2354" s="15" t="s">
        <v>3847</v>
      </c>
      <c r="D2354" s="15" t="s">
        <v>3455</v>
      </c>
      <c r="E2354" s="15" t="s">
        <v>5415</v>
      </c>
      <c r="F2354" s="15" t="s">
        <v>5416</v>
      </c>
      <c r="G2354" s="5" t="s">
        <v>1404</v>
      </c>
      <c r="H2354" s="5" t="s">
        <v>5</v>
      </c>
      <c r="I2354" s="5" t="s">
        <v>143</v>
      </c>
      <c r="J2354" s="5" t="s">
        <v>11</v>
      </c>
      <c r="K2354" s="5" t="s">
        <v>2</v>
      </c>
      <c r="L2354" s="5" t="s">
        <v>13069</v>
      </c>
      <c r="M2354" s="15" t="s">
        <v>144</v>
      </c>
      <c r="N2354" s="15" t="s">
        <v>582</v>
      </c>
      <c r="O2354" s="15" t="s">
        <v>582</v>
      </c>
      <c r="P2354" s="15" t="s">
        <v>5416</v>
      </c>
      <c r="Q2354" s="15" t="s">
        <v>22807</v>
      </c>
      <c r="R2354" s="15" t="s">
        <v>5417</v>
      </c>
      <c r="S2354" s="15">
        <v>27783554</v>
      </c>
      <c r="T2354" s="15"/>
      <c r="U2354" s="15" t="s">
        <v>18902</v>
      </c>
      <c r="V2354" s="15" t="s">
        <v>11839</v>
      </c>
      <c r="W2354" s="4"/>
      <c r="X2354" s="4" t="s">
        <v>41</v>
      </c>
      <c r="Y2354" s="4" t="s">
        <v>5418</v>
      </c>
      <c r="Z2354" s="4"/>
      <c r="AB2354" s="25" t="s">
        <v>21118</v>
      </c>
      <c r="AC2354" s="25"/>
      <c r="AD2354" s="25"/>
    </row>
    <row r="2355" spans="1:30" x14ac:dyDescent="0.35">
      <c r="A2355" s="15" t="s">
        <v>11167</v>
      </c>
      <c r="B2355" s="15" t="s">
        <v>11168</v>
      </c>
      <c r="D2355" s="15" t="s">
        <v>3463</v>
      </c>
      <c r="E2355" s="15" t="s">
        <v>12119</v>
      </c>
      <c r="F2355" s="15" t="s">
        <v>1491</v>
      </c>
      <c r="G2355" s="5" t="s">
        <v>1404</v>
      </c>
      <c r="H2355" s="5" t="s">
        <v>5</v>
      </c>
      <c r="I2355" s="5" t="s">
        <v>143</v>
      </c>
      <c r="J2355" s="5" t="s">
        <v>11</v>
      </c>
      <c r="K2355" s="5" t="s">
        <v>2</v>
      </c>
      <c r="L2355" s="5" t="s">
        <v>13069</v>
      </c>
      <c r="M2355" s="15" t="s">
        <v>144</v>
      </c>
      <c r="N2355" s="15" t="s">
        <v>582</v>
      </c>
      <c r="O2355" s="15" t="s">
        <v>582</v>
      </c>
      <c r="P2355" s="15" t="s">
        <v>1491</v>
      </c>
      <c r="Q2355" s="15" t="s">
        <v>22807</v>
      </c>
      <c r="R2355" s="15" t="s">
        <v>12120</v>
      </c>
      <c r="S2355" s="15">
        <v>22005023</v>
      </c>
      <c r="T2355" s="15"/>
      <c r="U2355" s="15" t="s">
        <v>16663</v>
      </c>
      <c r="V2355" s="15" t="s">
        <v>12121</v>
      </c>
      <c r="W2355" s="4"/>
      <c r="X2355" s="4" t="s">
        <v>41</v>
      </c>
      <c r="Y2355" s="4" t="s">
        <v>14085</v>
      </c>
      <c r="Z2355" s="4"/>
      <c r="AB2355" s="25"/>
      <c r="AC2355" s="25"/>
      <c r="AD2355" s="25"/>
    </row>
    <row r="2356" spans="1:30" x14ac:dyDescent="0.35">
      <c r="A2356" s="15" t="s">
        <v>5207</v>
      </c>
      <c r="B2356" s="15" t="s">
        <v>3480</v>
      </c>
      <c r="D2356" s="15" t="s">
        <v>3459</v>
      </c>
      <c r="E2356" s="15" t="s">
        <v>8918</v>
      </c>
      <c r="F2356" s="15" t="s">
        <v>8919</v>
      </c>
      <c r="G2356" s="5" t="s">
        <v>1404</v>
      </c>
      <c r="H2356" s="5" t="s">
        <v>5</v>
      </c>
      <c r="I2356" s="5" t="s">
        <v>143</v>
      </c>
      <c r="J2356" s="5" t="s">
        <v>11</v>
      </c>
      <c r="K2356" s="5" t="s">
        <v>2</v>
      </c>
      <c r="L2356" s="5" t="s">
        <v>13069</v>
      </c>
      <c r="M2356" s="15" t="s">
        <v>144</v>
      </c>
      <c r="N2356" s="15" t="s">
        <v>582</v>
      </c>
      <c r="O2356" s="15" t="s">
        <v>582</v>
      </c>
      <c r="P2356" s="15" t="s">
        <v>8919</v>
      </c>
      <c r="Q2356" s="15" t="s">
        <v>22807</v>
      </c>
      <c r="R2356" s="15" t="s">
        <v>23800</v>
      </c>
      <c r="S2356" s="15">
        <v>83656965</v>
      </c>
      <c r="T2356" s="15"/>
      <c r="U2356" s="15" t="s">
        <v>16664</v>
      </c>
      <c r="V2356" s="15" t="s">
        <v>22251</v>
      </c>
      <c r="W2356" s="4"/>
      <c r="X2356" s="4" t="s">
        <v>41</v>
      </c>
      <c r="Y2356" s="4" t="s">
        <v>7434</v>
      </c>
      <c r="Z2356" s="4"/>
      <c r="AB2356" s="25"/>
      <c r="AC2356" s="25"/>
      <c r="AD2356" s="25"/>
    </row>
    <row r="2357" spans="1:30" x14ac:dyDescent="0.35">
      <c r="A2357" s="15" t="s">
        <v>5327</v>
      </c>
      <c r="B2357" s="15" t="s">
        <v>5326</v>
      </c>
      <c r="D2357" s="15" t="s">
        <v>5419</v>
      </c>
      <c r="E2357" s="15" t="s">
        <v>5420</v>
      </c>
      <c r="F2357" s="15" t="s">
        <v>5287</v>
      </c>
      <c r="G2357" s="5" t="s">
        <v>1404</v>
      </c>
      <c r="H2357" s="5" t="s">
        <v>5</v>
      </c>
      <c r="I2357" s="5" t="s">
        <v>143</v>
      </c>
      <c r="J2357" s="5" t="s">
        <v>11</v>
      </c>
      <c r="K2357" s="5" t="s">
        <v>2</v>
      </c>
      <c r="L2357" s="5" t="s">
        <v>13069</v>
      </c>
      <c r="M2357" s="15" t="s">
        <v>144</v>
      </c>
      <c r="N2357" s="15" t="s">
        <v>582</v>
      </c>
      <c r="O2357" s="15" t="s">
        <v>582</v>
      </c>
      <c r="P2357" s="15" t="s">
        <v>5287</v>
      </c>
      <c r="Q2357" s="15" t="s">
        <v>22807</v>
      </c>
      <c r="R2357" s="15" t="s">
        <v>13458</v>
      </c>
      <c r="S2357" s="15">
        <v>27799097</v>
      </c>
      <c r="T2357" s="15">
        <v>27799135</v>
      </c>
      <c r="U2357" s="15" t="s">
        <v>16665</v>
      </c>
      <c r="V2357" s="15" t="s">
        <v>11821</v>
      </c>
      <c r="W2357" s="4"/>
      <c r="X2357" s="4" t="s">
        <v>41</v>
      </c>
      <c r="Y2357" s="4" t="s">
        <v>1955</v>
      </c>
      <c r="Z2357" s="4" t="s">
        <v>41</v>
      </c>
      <c r="AA2357" s="4" t="s">
        <v>13313</v>
      </c>
      <c r="AB2357" s="25" t="s">
        <v>21118</v>
      </c>
      <c r="AC2357" s="25"/>
      <c r="AD2357" s="25"/>
    </row>
    <row r="2358" spans="1:30" x14ac:dyDescent="0.35">
      <c r="A2358" s="15" t="s">
        <v>5138</v>
      </c>
      <c r="B2358" s="15" t="s">
        <v>4626</v>
      </c>
      <c r="D2358" s="15" t="s">
        <v>8484</v>
      </c>
      <c r="E2358" s="15" t="s">
        <v>8564</v>
      </c>
      <c r="F2358" s="15" t="s">
        <v>8565</v>
      </c>
      <c r="G2358" s="5" t="s">
        <v>1404</v>
      </c>
      <c r="H2358" s="5" t="s">
        <v>5</v>
      </c>
      <c r="I2358" s="5" t="s">
        <v>143</v>
      </c>
      <c r="J2358" s="5" t="s">
        <v>11</v>
      </c>
      <c r="K2358" s="5" t="s">
        <v>2</v>
      </c>
      <c r="L2358" s="5" t="s">
        <v>13069</v>
      </c>
      <c r="M2358" s="15" t="s">
        <v>144</v>
      </c>
      <c r="N2358" s="15" t="s">
        <v>582</v>
      </c>
      <c r="O2358" s="15" t="s">
        <v>582</v>
      </c>
      <c r="P2358" s="15" t="s">
        <v>8565</v>
      </c>
      <c r="Q2358" s="15" t="s">
        <v>22807</v>
      </c>
      <c r="R2358" s="15" t="s">
        <v>23800</v>
      </c>
      <c r="S2358" s="15">
        <v>27786834</v>
      </c>
      <c r="T2358" s="15"/>
      <c r="U2358" s="15" t="s">
        <v>17981</v>
      </c>
      <c r="V2358" s="15" t="s">
        <v>11787</v>
      </c>
      <c r="W2358" s="4"/>
      <c r="X2358" s="4" t="s">
        <v>41</v>
      </c>
      <c r="Y2358" s="4" t="s">
        <v>7459</v>
      </c>
      <c r="Z2358" s="4"/>
      <c r="AB2358" s="25"/>
      <c r="AC2358" s="25"/>
      <c r="AD2358" s="25"/>
    </row>
    <row r="2359" spans="1:30" x14ac:dyDescent="0.35">
      <c r="A2359" s="15" t="s">
        <v>11171</v>
      </c>
      <c r="B2359" s="15" t="s">
        <v>84</v>
      </c>
      <c r="D2359" s="15" t="s">
        <v>5421</v>
      </c>
      <c r="E2359" s="15" t="s">
        <v>5422</v>
      </c>
      <c r="F2359" s="15" t="s">
        <v>1352</v>
      </c>
      <c r="G2359" s="5" t="s">
        <v>18535</v>
      </c>
      <c r="H2359" s="5" t="s">
        <v>7</v>
      </c>
      <c r="I2359" s="5" t="s">
        <v>143</v>
      </c>
      <c r="J2359" s="5" t="s">
        <v>6</v>
      </c>
      <c r="K2359" s="5" t="s">
        <v>2</v>
      </c>
      <c r="L2359" s="5" t="s">
        <v>13052</v>
      </c>
      <c r="M2359" s="15" t="s">
        <v>144</v>
      </c>
      <c r="N2359" s="15" t="s">
        <v>21870</v>
      </c>
      <c r="O2359" s="15" t="s">
        <v>22252</v>
      </c>
      <c r="P2359" s="15" t="s">
        <v>1352</v>
      </c>
      <c r="Q2359" s="15" t="s">
        <v>22807</v>
      </c>
      <c r="R2359" s="15" t="s">
        <v>23803</v>
      </c>
      <c r="S2359" s="15">
        <v>27864254</v>
      </c>
      <c r="T2359" s="15">
        <v>27864340</v>
      </c>
      <c r="U2359" s="15" t="s">
        <v>15047</v>
      </c>
      <c r="V2359" s="15" t="s">
        <v>23804</v>
      </c>
      <c r="W2359" s="4"/>
      <c r="X2359" s="4" t="s">
        <v>41</v>
      </c>
      <c r="Y2359" s="4" t="s">
        <v>4761</v>
      </c>
      <c r="Z2359" s="4"/>
      <c r="AB2359" s="25" t="s">
        <v>21118</v>
      </c>
      <c r="AC2359" s="25"/>
      <c r="AD2359" s="25"/>
    </row>
    <row r="2360" spans="1:30" x14ac:dyDescent="0.35">
      <c r="A2360" s="15" t="s">
        <v>5182</v>
      </c>
      <c r="B2360" s="15" t="s">
        <v>1509</v>
      </c>
      <c r="D2360" s="15" t="s">
        <v>5423</v>
      </c>
      <c r="E2360" s="15" t="s">
        <v>5424</v>
      </c>
      <c r="F2360" s="15" t="s">
        <v>5425</v>
      </c>
      <c r="G2360" s="5" t="s">
        <v>18535</v>
      </c>
      <c r="H2360" s="5" t="s">
        <v>7</v>
      </c>
      <c r="I2360" s="5" t="s">
        <v>143</v>
      </c>
      <c r="J2360" s="5" t="s">
        <v>6</v>
      </c>
      <c r="K2360" s="5" t="s">
        <v>2</v>
      </c>
      <c r="L2360" s="5" t="s">
        <v>13052</v>
      </c>
      <c r="M2360" s="15" t="s">
        <v>144</v>
      </c>
      <c r="N2360" s="15" t="s">
        <v>21870</v>
      </c>
      <c r="O2360" s="15" t="s">
        <v>22252</v>
      </c>
      <c r="P2360" s="15" t="s">
        <v>5425</v>
      </c>
      <c r="Q2360" s="15" t="s">
        <v>22807</v>
      </c>
      <c r="R2360" s="15" t="s">
        <v>8883</v>
      </c>
      <c r="S2360" s="15">
        <v>27865622</v>
      </c>
      <c r="T2360" s="15">
        <v>88198425</v>
      </c>
      <c r="U2360" s="15" t="s">
        <v>19562</v>
      </c>
      <c r="V2360" s="15" t="s">
        <v>11339</v>
      </c>
      <c r="W2360" s="4"/>
      <c r="X2360" s="4" t="s">
        <v>41</v>
      </c>
      <c r="Y2360" s="4" t="s">
        <v>3396</v>
      </c>
      <c r="Z2360" s="4"/>
      <c r="AB2360" s="25" t="s">
        <v>21118</v>
      </c>
      <c r="AC2360" s="25"/>
      <c r="AD2360" s="25"/>
    </row>
    <row r="2361" spans="1:30" x14ac:dyDescent="0.35">
      <c r="A2361" s="15" t="s">
        <v>5234</v>
      </c>
      <c r="B2361" s="15" t="s">
        <v>5233</v>
      </c>
      <c r="D2361" s="15" t="s">
        <v>8486</v>
      </c>
      <c r="E2361" s="15" t="s">
        <v>8485</v>
      </c>
      <c r="F2361" s="15" t="s">
        <v>21508</v>
      </c>
      <c r="G2361" s="5" t="s">
        <v>18535</v>
      </c>
      <c r="H2361" s="5" t="s">
        <v>7</v>
      </c>
      <c r="I2361" s="5" t="s">
        <v>143</v>
      </c>
      <c r="J2361" s="5" t="s">
        <v>6</v>
      </c>
      <c r="K2361" s="5" t="s">
        <v>2</v>
      </c>
      <c r="L2361" s="5" t="s">
        <v>13052</v>
      </c>
      <c r="M2361" s="15" t="s">
        <v>144</v>
      </c>
      <c r="N2361" s="15" t="s">
        <v>21870</v>
      </c>
      <c r="O2361" s="15" t="s">
        <v>22252</v>
      </c>
      <c r="P2361" s="15" t="s">
        <v>11351</v>
      </c>
      <c r="Q2361" s="15" t="s">
        <v>22807</v>
      </c>
      <c r="R2361" s="15" t="s">
        <v>22262</v>
      </c>
      <c r="S2361" s="15">
        <v>27887681</v>
      </c>
      <c r="T2361" s="15">
        <v>83244452</v>
      </c>
      <c r="U2361" s="15" t="s">
        <v>17982</v>
      </c>
      <c r="V2361" s="15" t="s">
        <v>23805</v>
      </c>
      <c r="W2361" s="4"/>
      <c r="X2361" s="4" t="s">
        <v>41</v>
      </c>
      <c r="Y2361" s="4" t="s">
        <v>24629</v>
      </c>
      <c r="Z2361" s="4"/>
      <c r="AB2361" s="25"/>
      <c r="AC2361" s="25"/>
      <c r="AD2361" s="25"/>
    </row>
    <row r="2362" spans="1:30" x14ac:dyDescent="0.35">
      <c r="A2362" s="15" t="s">
        <v>11173</v>
      </c>
      <c r="B2362" s="15" t="s">
        <v>5071</v>
      </c>
      <c r="D2362" s="15" t="s">
        <v>3576</v>
      </c>
      <c r="E2362" s="15" t="s">
        <v>5426</v>
      </c>
      <c r="F2362" s="15" t="s">
        <v>5427</v>
      </c>
      <c r="G2362" s="5" t="s">
        <v>18535</v>
      </c>
      <c r="H2362" s="5" t="s">
        <v>7</v>
      </c>
      <c r="I2362" s="5" t="s">
        <v>143</v>
      </c>
      <c r="J2362" s="5" t="s">
        <v>6</v>
      </c>
      <c r="K2362" s="5" t="s">
        <v>2</v>
      </c>
      <c r="L2362" s="5" t="s">
        <v>13052</v>
      </c>
      <c r="M2362" s="15" t="s">
        <v>144</v>
      </c>
      <c r="N2362" s="15" t="s">
        <v>21870</v>
      </c>
      <c r="O2362" s="15" t="s">
        <v>22252</v>
      </c>
      <c r="P2362" s="15" t="s">
        <v>22253</v>
      </c>
      <c r="Q2362" s="15" t="s">
        <v>22807</v>
      </c>
      <c r="R2362" s="15" t="s">
        <v>8889</v>
      </c>
      <c r="S2362" s="15">
        <v>27888330</v>
      </c>
      <c r="T2362" s="15"/>
      <c r="U2362" s="15" t="s">
        <v>15104</v>
      </c>
      <c r="V2362" s="15" t="s">
        <v>13462</v>
      </c>
      <c r="W2362" s="4"/>
      <c r="X2362" s="4" t="s">
        <v>41</v>
      </c>
      <c r="Y2362" s="4" t="s">
        <v>1962</v>
      </c>
      <c r="Z2362" s="4" t="s">
        <v>41</v>
      </c>
      <c r="AA2362" s="4" t="s">
        <v>481</v>
      </c>
      <c r="AB2362" s="25"/>
      <c r="AC2362" s="25"/>
      <c r="AD2362" s="25" t="s">
        <v>21118</v>
      </c>
    </row>
    <row r="2363" spans="1:30" x14ac:dyDescent="0.35">
      <c r="A2363" s="15" t="s">
        <v>11174</v>
      </c>
      <c r="B2363" s="15" t="s">
        <v>4332</v>
      </c>
      <c r="D2363" s="15" t="s">
        <v>1602</v>
      </c>
      <c r="E2363" s="15" t="s">
        <v>11289</v>
      </c>
      <c r="F2363" s="15" t="s">
        <v>11290</v>
      </c>
      <c r="G2363" s="5" t="s">
        <v>18535</v>
      </c>
      <c r="H2363" s="5" t="s">
        <v>7</v>
      </c>
      <c r="I2363" s="5" t="s">
        <v>143</v>
      </c>
      <c r="J2363" s="5" t="s">
        <v>6</v>
      </c>
      <c r="K2363" s="5" t="s">
        <v>2</v>
      </c>
      <c r="L2363" s="5" t="s">
        <v>13052</v>
      </c>
      <c r="M2363" s="15" t="s">
        <v>144</v>
      </c>
      <c r="N2363" s="15" t="s">
        <v>21870</v>
      </c>
      <c r="O2363" s="15" t="s">
        <v>22252</v>
      </c>
      <c r="P2363" s="15" t="s">
        <v>11291</v>
      </c>
      <c r="Q2363" s="15" t="s">
        <v>22807</v>
      </c>
      <c r="R2363" s="15" t="s">
        <v>17983</v>
      </c>
      <c r="S2363" s="15">
        <v>27869013</v>
      </c>
      <c r="T2363" s="15">
        <v>88391326</v>
      </c>
      <c r="U2363" s="15" t="s">
        <v>17984</v>
      </c>
      <c r="V2363" s="15" t="s">
        <v>11293</v>
      </c>
      <c r="W2363" s="4"/>
      <c r="X2363" s="4" t="s">
        <v>41</v>
      </c>
      <c r="Y2363" s="4" t="s">
        <v>7617</v>
      </c>
      <c r="Z2363" s="4"/>
      <c r="AB2363" s="25"/>
      <c r="AC2363" s="25"/>
      <c r="AD2363" s="25"/>
    </row>
    <row r="2364" spans="1:30" x14ac:dyDescent="0.35">
      <c r="A2364" s="15" t="s">
        <v>11176</v>
      </c>
      <c r="B2364" s="15" t="s">
        <v>5257</v>
      </c>
      <c r="D2364" s="15" t="s">
        <v>5232</v>
      </c>
      <c r="E2364" s="15" t="s">
        <v>8728</v>
      </c>
      <c r="F2364" s="15" t="s">
        <v>8729</v>
      </c>
      <c r="G2364" s="5" t="s">
        <v>18535</v>
      </c>
      <c r="H2364" s="5" t="s">
        <v>7</v>
      </c>
      <c r="I2364" s="5" t="s">
        <v>143</v>
      </c>
      <c r="J2364" s="5" t="s">
        <v>6</v>
      </c>
      <c r="K2364" s="5" t="s">
        <v>5</v>
      </c>
      <c r="L2364" s="5" t="s">
        <v>13055</v>
      </c>
      <c r="M2364" s="15" t="s">
        <v>144</v>
      </c>
      <c r="N2364" s="15" t="s">
        <v>21870</v>
      </c>
      <c r="O2364" s="15" t="s">
        <v>21871</v>
      </c>
      <c r="P2364" s="15" t="s">
        <v>8729</v>
      </c>
      <c r="Q2364" s="15" t="s">
        <v>22807</v>
      </c>
      <c r="R2364" s="15" t="s">
        <v>17985</v>
      </c>
      <c r="S2364" s="15">
        <v>88585888</v>
      </c>
      <c r="T2364" s="15"/>
      <c r="U2364" s="15" t="s">
        <v>17986</v>
      </c>
      <c r="V2364" s="15" t="s">
        <v>12081</v>
      </c>
      <c r="W2364" s="4"/>
      <c r="X2364" s="4"/>
      <c r="Y2364" s="4"/>
      <c r="Z2364" s="4"/>
      <c r="AB2364" s="25"/>
      <c r="AC2364" s="25"/>
      <c r="AD2364" s="25"/>
    </row>
    <row r="2365" spans="1:30" x14ac:dyDescent="0.35">
      <c r="A2365" s="15" t="s">
        <v>6421</v>
      </c>
      <c r="B2365" s="15" t="s">
        <v>7854</v>
      </c>
      <c r="D2365" s="15" t="s">
        <v>7372</v>
      </c>
      <c r="E2365" s="15" t="s">
        <v>5428</v>
      </c>
      <c r="F2365" s="15" t="s">
        <v>5429</v>
      </c>
      <c r="G2365" s="5" t="s">
        <v>18535</v>
      </c>
      <c r="H2365" s="5" t="s">
        <v>7</v>
      </c>
      <c r="I2365" s="5" t="s">
        <v>143</v>
      </c>
      <c r="J2365" s="5" t="s">
        <v>6</v>
      </c>
      <c r="K2365" s="5" t="s">
        <v>2</v>
      </c>
      <c r="L2365" s="5" t="s">
        <v>13052</v>
      </c>
      <c r="M2365" s="15" t="s">
        <v>144</v>
      </c>
      <c r="N2365" s="15" t="s">
        <v>21870</v>
      </c>
      <c r="O2365" s="15" t="s">
        <v>22252</v>
      </c>
      <c r="P2365" s="15" t="s">
        <v>42</v>
      </c>
      <c r="Q2365" s="15" t="s">
        <v>22807</v>
      </c>
      <c r="R2365" s="15" t="s">
        <v>8870</v>
      </c>
      <c r="S2365" s="15">
        <v>27887195</v>
      </c>
      <c r="T2365" s="15"/>
      <c r="U2365" s="15" t="s">
        <v>17987</v>
      </c>
      <c r="V2365" s="15" t="s">
        <v>11285</v>
      </c>
      <c r="W2365" s="4"/>
      <c r="X2365" s="4" t="s">
        <v>41</v>
      </c>
      <c r="Y2365" s="4" t="s">
        <v>1959</v>
      </c>
      <c r="Z2365" s="4"/>
      <c r="AB2365" s="25"/>
      <c r="AC2365" s="25"/>
      <c r="AD2365" s="25"/>
    </row>
    <row r="2366" spans="1:30" x14ac:dyDescent="0.35">
      <c r="A2366" s="15" t="s">
        <v>6675</v>
      </c>
      <c r="B2366" s="15" t="s">
        <v>7766</v>
      </c>
      <c r="D2366" s="15" t="s">
        <v>1748</v>
      </c>
      <c r="E2366" s="15" t="s">
        <v>8519</v>
      </c>
      <c r="F2366" s="15" t="s">
        <v>8881</v>
      </c>
      <c r="G2366" s="5" t="s">
        <v>18535</v>
      </c>
      <c r="H2366" s="5" t="s">
        <v>7</v>
      </c>
      <c r="I2366" s="5" t="s">
        <v>143</v>
      </c>
      <c r="J2366" s="5" t="s">
        <v>6</v>
      </c>
      <c r="K2366" s="5" t="s">
        <v>2</v>
      </c>
      <c r="L2366" s="5" t="s">
        <v>13052</v>
      </c>
      <c r="M2366" s="15" t="s">
        <v>144</v>
      </c>
      <c r="N2366" s="15" t="s">
        <v>21870</v>
      </c>
      <c r="O2366" s="15" t="s">
        <v>22252</v>
      </c>
      <c r="P2366" s="15" t="s">
        <v>8881</v>
      </c>
      <c r="Q2366" s="15" t="s">
        <v>22807</v>
      </c>
      <c r="R2366" s="15" t="s">
        <v>23806</v>
      </c>
      <c r="S2366" s="15">
        <v>47041613</v>
      </c>
      <c r="T2366" s="15">
        <v>86691678</v>
      </c>
      <c r="U2366" s="15" t="s">
        <v>17989</v>
      </c>
      <c r="V2366" s="15" t="s">
        <v>11397</v>
      </c>
      <c r="W2366" s="4"/>
      <c r="X2366" s="4" t="s">
        <v>41</v>
      </c>
      <c r="Y2366" s="4" t="s">
        <v>8880</v>
      </c>
      <c r="Z2366" s="4"/>
      <c r="AB2366" s="25"/>
      <c r="AC2366" s="25"/>
      <c r="AD2366" s="25"/>
    </row>
    <row r="2367" spans="1:30" x14ac:dyDescent="0.35">
      <c r="A2367" s="15" t="s">
        <v>6642</v>
      </c>
      <c r="B2367" s="15" t="s">
        <v>7524</v>
      </c>
      <c r="D2367" s="15" t="s">
        <v>2299</v>
      </c>
      <c r="E2367" s="15" t="s">
        <v>5430</v>
      </c>
      <c r="F2367" s="15" t="s">
        <v>5046</v>
      </c>
      <c r="G2367" s="5" t="s">
        <v>18535</v>
      </c>
      <c r="H2367" s="5" t="s">
        <v>7</v>
      </c>
      <c r="I2367" s="5" t="s">
        <v>143</v>
      </c>
      <c r="J2367" s="5" t="s">
        <v>6</v>
      </c>
      <c r="K2367" s="5" t="s">
        <v>2</v>
      </c>
      <c r="L2367" s="5" t="s">
        <v>13052</v>
      </c>
      <c r="M2367" s="15" t="s">
        <v>144</v>
      </c>
      <c r="N2367" s="15" t="s">
        <v>21870</v>
      </c>
      <c r="O2367" s="15" t="s">
        <v>22252</v>
      </c>
      <c r="P2367" s="15" t="s">
        <v>5046</v>
      </c>
      <c r="Q2367" s="15" t="s">
        <v>22807</v>
      </c>
      <c r="R2367" s="15" t="s">
        <v>23807</v>
      </c>
      <c r="S2367" s="15">
        <v>27864424</v>
      </c>
      <c r="T2367" s="15">
        <v>87980740</v>
      </c>
      <c r="U2367" s="15" t="s">
        <v>17990</v>
      </c>
      <c r="V2367" s="15" t="s">
        <v>11422</v>
      </c>
      <c r="W2367" s="4"/>
      <c r="X2367" s="4" t="s">
        <v>41</v>
      </c>
      <c r="Y2367" s="4" t="s">
        <v>4765</v>
      </c>
      <c r="Z2367" s="4"/>
      <c r="AB2367" s="25" t="s">
        <v>21118</v>
      </c>
      <c r="AC2367" s="25"/>
      <c r="AD2367" s="25"/>
    </row>
    <row r="2368" spans="1:30" x14ac:dyDescent="0.35">
      <c r="A2368" s="15" t="s">
        <v>11180</v>
      </c>
      <c r="B2368" s="15" t="s">
        <v>8251</v>
      </c>
      <c r="D2368" s="15" t="s">
        <v>4135</v>
      </c>
      <c r="E2368" s="15" t="s">
        <v>11423</v>
      </c>
      <c r="F2368" s="15" t="s">
        <v>231</v>
      </c>
      <c r="G2368" s="5" t="s">
        <v>18535</v>
      </c>
      <c r="H2368" s="5" t="s">
        <v>7</v>
      </c>
      <c r="I2368" s="5" t="s">
        <v>143</v>
      </c>
      <c r="J2368" s="5" t="s">
        <v>6</v>
      </c>
      <c r="K2368" s="5" t="s">
        <v>2</v>
      </c>
      <c r="L2368" s="5" t="s">
        <v>13052</v>
      </c>
      <c r="M2368" s="15" t="s">
        <v>144</v>
      </c>
      <c r="N2368" s="15" t="s">
        <v>21870</v>
      </c>
      <c r="O2368" s="15" t="s">
        <v>22252</v>
      </c>
      <c r="P2368" s="15" t="s">
        <v>231</v>
      </c>
      <c r="Q2368" s="15" t="s">
        <v>22807</v>
      </c>
      <c r="R2368" s="15" t="s">
        <v>11424</v>
      </c>
      <c r="S2368" s="15">
        <v>27869013</v>
      </c>
      <c r="T2368" s="15">
        <v>85004660</v>
      </c>
      <c r="U2368" s="15" t="s">
        <v>19563</v>
      </c>
      <c r="V2368" s="15" t="s">
        <v>23808</v>
      </c>
      <c r="W2368" s="4"/>
      <c r="X2368" s="4"/>
      <c r="Y2368" s="4"/>
      <c r="Z2368" s="4"/>
      <c r="AB2368" s="25"/>
      <c r="AC2368" s="25"/>
      <c r="AD2368" s="25"/>
    </row>
    <row r="2369" spans="1:30" x14ac:dyDescent="0.35">
      <c r="A2369" s="15" t="s">
        <v>11182</v>
      </c>
      <c r="B2369" s="15" t="s">
        <v>5328</v>
      </c>
      <c r="D2369" s="15" t="s">
        <v>3831</v>
      </c>
      <c r="E2369" s="15" t="s">
        <v>5431</v>
      </c>
      <c r="F2369" s="15" t="s">
        <v>1266</v>
      </c>
      <c r="G2369" s="5" t="s">
        <v>18535</v>
      </c>
      <c r="H2369" s="5" t="s">
        <v>7</v>
      </c>
      <c r="I2369" s="5" t="s">
        <v>143</v>
      </c>
      <c r="J2369" s="5" t="s">
        <v>6</v>
      </c>
      <c r="K2369" s="5" t="s">
        <v>2</v>
      </c>
      <c r="L2369" s="5" t="s">
        <v>13052</v>
      </c>
      <c r="M2369" s="15" t="s">
        <v>144</v>
      </c>
      <c r="N2369" s="15" t="s">
        <v>21870</v>
      </c>
      <c r="O2369" s="15" t="s">
        <v>22252</v>
      </c>
      <c r="P2369" s="15" t="s">
        <v>5046</v>
      </c>
      <c r="Q2369" s="15" t="s">
        <v>22807</v>
      </c>
      <c r="R2369" s="15" t="s">
        <v>20224</v>
      </c>
      <c r="S2369" s="15">
        <v>27864412</v>
      </c>
      <c r="T2369" s="15">
        <v>27864424</v>
      </c>
      <c r="U2369" s="15" t="s">
        <v>15105</v>
      </c>
      <c r="V2369" s="15" t="s">
        <v>18903</v>
      </c>
      <c r="W2369" s="4"/>
      <c r="X2369" s="4" t="s">
        <v>41</v>
      </c>
      <c r="Y2369" s="4" t="s">
        <v>5432</v>
      </c>
      <c r="Z2369" s="4"/>
      <c r="AB2369" s="25" t="s">
        <v>21118</v>
      </c>
      <c r="AC2369" s="25"/>
      <c r="AD2369" s="25"/>
    </row>
    <row r="2370" spans="1:30" x14ac:dyDescent="0.35">
      <c r="A2370" s="15" t="s">
        <v>11185</v>
      </c>
      <c r="B2370" s="15" t="s">
        <v>8290</v>
      </c>
      <c r="D2370" s="15" t="s">
        <v>5433</v>
      </c>
      <c r="E2370" s="15" t="s">
        <v>5434</v>
      </c>
      <c r="F2370" s="15" t="s">
        <v>3818</v>
      </c>
      <c r="G2370" s="5" t="s">
        <v>18535</v>
      </c>
      <c r="H2370" s="5" t="s">
        <v>7</v>
      </c>
      <c r="I2370" s="5" t="s">
        <v>143</v>
      </c>
      <c r="J2370" s="5" t="s">
        <v>6</v>
      </c>
      <c r="K2370" s="5" t="s">
        <v>2</v>
      </c>
      <c r="L2370" s="5" t="s">
        <v>13052</v>
      </c>
      <c r="M2370" s="15" t="s">
        <v>144</v>
      </c>
      <c r="N2370" s="15" t="s">
        <v>21870</v>
      </c>
      <c r="O2370" s="15" t="s">
        <v>22252</v>
      </c>
      <c r="P2370" s="15" t="s">
        <v>3818</v>
      </c>
      <c r="Q2370" s="15" t="s">
        <v>22807</v>
      </c>
      <c r="R2370" s="15" t="s">
        <v>5435</v>
      </c>
      <c r="S2370" s="15">
        <v>27865855</v>
      </c>
      <c r="T2370" s="15">
        <v>86690947</v>
      </c>
      <c r="U2370" s="15" t="s">
        <v>17991</v>
      </c>
      <c r="V2370" s="15" t="s">
        <v>23809</v>
      </c>
      <c r="W2370" s="4"/>
      <c r="X2370" s="4" t="s">
        <v>41</v>
      </c>
      <c r="Y2370" s="4" t="s">
        <v>5436</v>
      </c>
      <c r="Z2370" s="4"/>
      <c r="AB2370" s="25" t="s">
        <v>21118</v>
      </c>
      <c r="AC2370" s="25"/>
      <c r="AD2370" s="25"/>
    </row>
    <row r="2371" spans="1:30" x14ac:dyDescent="0.35">
      <c r="A2371" s="15" t="s">
        <v>11186</v>
      </c>
      <c r="B2371" s="15" t="s">
        <v>3094</v>
      </c>
      <c r="D2371" s="15" t="s">
        <v>5003</v>
      </c>
      <c r="E2371" s="15" t="s">
        <v>5437</v>
      </c>
      <c r="F2371" s="15" t="s">
        <v>5438</v>
      </c>
      <c r="G2371" s="5" t="s">
        <v>18535</v>
      </c>
      <c r="H2371" s="5" t="s">
        <v>7</v>
      </c>
      <c r="I2371" s="5" t="s">
        <v>143</v>
      </c>
      <c r="J2371" s="5" t="s">
        <v>6</v>
      </c>
      <c r="K2371" s="5" t="s">
        <v>2</v>
      </c>
      <c r="L2371" s="5" t="s">
        <v>13052</v>
      </c>
      <c r="M2371" s="15" t="s">
        <v>144</v>
      </c>
      <c r="N2371" s="15" t="s">
        <v>21870</v>
      </c>
      <c r="O2371" s="15" t="s">
        <v>22252</v>
      </c>
      <c r="P2371" s="15" t="s">
        <v>5439</v>
      </c>
      <c r="Q2371" s="15" t="s">
        <v>22807</v>
      </c>
      <c r="R2371" s="15" t="s">
        <v>17988</v>
      </c>
      <c r="S2371" s="15">
        <v>27865775</v>
      </c>
      <c r="T2371" s="15">
        <v>88211868</v>
      </c>
      <c r="U2371" s="15" t="s">
        <v>15106</v>
      </c>
      <c r="V2371" s="15" t="s">
        <v>18904</v>
      </c>
      <c r="W2371" s="4"/>
      <c r="X2371" s="4" t="s">
        <v>41</v>
      </c>
      <c r="Y2371" s="4" t="s">
        <v>4618</v>
      </c>
      <c r="Z2371" s="4"/>
      <c r="AB2371" s="25" t="s">
        <v>21118</v>
      </c>
      <c r="AC2371" s="25"/>
      <c r="AD2371" s="25"/>
    </row>
    <row r="2372" spans="1:30" x14ac:dyDescent="0.35">
      <c r="A2372" s="15" t="s">
        <v>11188</v>
      </c>
      <c r="B2372" s="15" t="s">
        <v>11189</v>
      </c>
      <c r="D2372" s="15" t="s">
        <v>5440</v>
      </c>
      <c r="E2372" s="15" t="s">
        <v>5441</v>
      </c>
      <c r="F2372" s="15" t="s">
        <v>371</v>
      </c>
      <c r="G2372" s="5" t="s">
        <v>3350</v>
      </c>
      <c r="H2372" s="5" t="s">
        <v>5</v>
      </c>
      <c r="I2372" s="5" t="s">
        <v>95</v>
      </c>
      <c r="J2372" s="5" t="s">
        <v>7</v>
      </c>
      <c r="K2372" s="5" t="s">
        <v>4</v>
      </c>
      <c r="L2372" s="5" t="s">
        <v>13102</v>
      </c>
      <c r="M2372" s="15" t="s">
        <v>21775</v>
      </c>
      <c r="N2372" s="15" t="s">
        <v>2408</v>
      </c>
      <c r="O2372" s="15" t="s">
        <v>5442</v>
      </c>
      <c r="P2372" s="15" t="s">
        <v>371</v>
      </c>
      <c r="Q2372" s="15" t="s">
        <v>22807</v>
      </c>
      <c r="R2372" s="15" t="s">
        <v>23810</v>
      </c>
      <c r="S2372" s="15">
        <v>27600072</v>
      </c>
      <c r="T2372" s="15">
        <v>27600025</v>
      </c>
      <c r="U2372" s="15" t="s">
        <v>15107</v>
      </c>
      <c r="V2372" s="15" t="s">
        <v>13463</v>
      </c>
      <c r="W2372" s="4"/>
      <c r="X2372" s="4" t="s">
        <v>41</v>
      </c>
      <c r="Y2372" s="4" t="s">
        <v>4700</v>
      </c>
      <c r="Z2372" s="4"/>
      <c r="AB2372" s="25"/>
      <c r="AC2372" s="25"/>
      <c r="AD2372" s="25"/>
    </row>
    <row r="2373" spans="1:30" x14ac:dyDescent="0.35">
      <c r="A2373" s="15" t="s">
        <v>5190</v>
      </c>
      <c r="B2373" s="15" t="s">
        <v>1129</v>
      </c>
      <c r="D2373" s="15" t="s">
        <v>2905</v>
      </c>
      <c r="E2373" s="15" t="s">
        <v>5443</v>
      </c>
      <c r="F2373" s="15" t="s">
        <v>17332</v>
      </c>
      <c r="G2373" s="5" t="s">
        <v>15692</v>
      </c>
      <c r="H2373" s="5" t="s">
        <v>6</v>
      </c>
      <c r="I2373" s="5" t="s">
        <v>143</v>
      </c>
      <c r="J2373" s="5" t="s">
        <v>10</v>
      </c>
      <c r="K2373" s="5" t="s">
        <v>2</v>
      </c>
      <c r="L2373" s="5" t="s">
        <v>13064</v>
      </c>
      <c r="M2373" s="15" t="s">
        <v>144</v>
      </c>
      <c r="N2373" s="15" t="s">
        <v>21789</v>
      </c>
      <c r="O2373" s="15" t="s">
        <v>3183</v>
      </c>
      <c r="P2373" s="15" t="s">
        <v>3902</v>
      </c>
      <c r="Q2373" s="15" t="s">
        <v>22807</v>
      </c>
      <c r="R2373" s="15" t="s">
        <v>18089</v>
      </c>
      <c r="S2373" s="15">
        <v>27733679</v>
      </c>
      <c r="T2373" s="15"/>
      <c r="U2373" s="15" t="s">
        <v>15108</v>
      </c>
      <c r="V2373" s="15" t="s">
        <v>23811</v>
      </c>
      <c r="W2373" s="4"/>
      <c r="X2373" s="4" t="s">
        <v>41</v>
      </c>
      <c r="Y2373" s="4" t="s">
        <v>2714</v>
      </c>
      <c r="Z2373" s="4"/>
      <c r="AB2373" s="25"/>
      <c r="AC2373" s="25"/>
      <c r="AD2373" s="25"/>
    </row>
    <row r="2374" spans="1:30" x14ac:dyDescent="0.35">
      <c r="A2374" s="15" t="s">
        <v>11192</v>
      </c>
      <c r="B2374" s="15" t="s">
        <v>3612</v>
      </c>
      <c r="D2374" s="15" t="s">
        <v>3174</v>
      </c>
      <c r="E2374" s="15" t="s">
        <v>5444</v>
      </c>
      <c r="F2374" s="15" t="s">
        <v>5445</v>
      </c>
      <c r="G2374" s="5" t="s">
        <v>18535</v>
      </c>
      <c r="H2374" s="5" t="s">
        <v>11</v>
      </c>
      <c r="I2374" s="5" t="s">
        <v>143</v>
      </c>
      <c r="J2374" s="5" t="s">
        <v>6</v>
      </c>
      <c r="K2374" s="5" t="s">
        <v>6</v>
      </c>
      <c r="L2374" s="5" t="s">
        <v>13056</v>
      </c>
      <c r="M2374" s="15" t="s">
        <v>144</v>
      </c>
      <c r="N2374" s="15" t="s">
        <v>21870</v>
      </c>
      <c r="O2374" s="15" t="s">
        <v>5446</v>
      </c>
      <c r="P2374" s="15" t="s">
        <v>5447</v>
      </c>
      <c r="Q2374" s="15" t="s">
        <v>22807</v>
      </c>
      <c r="R2374" s="15" t="s">
        <v>17992</v>
      </c>
      <c r="S2374" s="15">
        <v>22001192</v>
      </c>
      <c r="T2374" s="15">
        <v>27411013</v>
      </c>
      <c r="U2374" s="15" t="s">
        <v>17993</v>
      </c>
      <c r="V2374" s="15" t="s">
        <v>23812</v>
      </c>
      <c r="W2374" s="4"/>
      <c r="X2374" s="4" t="s">
        <v>41</v>
      </c>
      <c r="Y2374" s="4" t="s">
        <v>4951</v>
      </c>
      <c r="Z2374" s="4"/>
      <c r="AB2374" s="25"/>
      <c r="AC2374" s="25"/>
      <c r="AD2374" s="25"/>
    </row>
    <row r="2375" spans="1:30" x14ac:dyDescent="0.35">
      <c r="A2375" s="15" t="s">
        <v>5118</v>
      </c>
      <c r="B2375" s="15" t="s">
        <v>921</v>
      </c>
      <c r="D2375" s="15" t="s">
        <v>3176</v>
      </c>
      <c r="E2375" s="15" t="s">
        <v>5448</v>
      </c>
      <c r="F2375" s="15" t="s">
        <v>5449</v>
      </c>
      <c r="G2375" s="5" t="s">
        <v>18535</v>
      </c>
      <c r="H2375" s="5" t="s">
        <v>11</v>
      </c>
      <c r="I2375" s="5" t="s">
        <v>143</v>
      </c>
      <c r="J2375" s="5" t="s">
        <v>6</v>
      </c>
      <c r="K2375" s="5" t="s">
        <v>3</v>
      </c>
      <c r="L2375" s="5" t="s">
        <v>13053</v>
      </c>
      <c r="M2375" s="15" t="s">
        <v>144</v>
      </c>
      <c r="N2375" s="15" t="s">
        <v>21870</v>
      </c>
      <c r="O2375" s="15" t="s">
        <v>22254</v>
      </c>
      <c r="P2375" s="15" t="s">
        <v>13464</v>
      </c>
      <c r="Q2375" s="15" t="s">
        <v>22807</v>
      </c>
      <c r="R2375" s="15" t="s">
        <v>5450</v>
      </c>
      <c r="S2375" s="15">
        <v>22001292</v>
      </c>
      <c r="T2375" s="15">
        <v>22002819</v>
      </c>
      <c r="U2375" s="15" t="s">
        <v>16666</v>
      </c>
      <c r="V2375" s="15" t="s">
        <v>11386</v>
      </c>
      <c r="W2375" s="4"/>
      <c r="X2375" s="4" t="s">
        <v>41</v>
      </c>
      <c r="Y2375" s="4" t="s">
        <v>3791</v>
      </c>
      <c r="Z2375" s="4"/>
      <c r="AB2375" s="25"/>
      <c r="AC2375" s="25"/>
      <c r="AD2375" s="25"/>
    </row>
    <row r="2376" spans="1:30" x14ac:dyDescent="0.35">
      <c r="A2376" s="15" t="s">
        <v>11194</v>
      </c>
      <c r="B2376" s="15" t="s">
        <v>8431</v>
      </c>
      <c r="D2376" s="15" t="s">
        <v>3077</v>
      </c>
      <c r="E2376" s="15" t="s">
        <v>5451</v>
      </c>
      <c r="F2376" s="15" t="s">
        <v>21509</v>
      </c>
      <c r="G2376" s="5" t="s">
        <v>18535</v>
      </c>
      <c r="H2376" s="5" t="s">
        <v>11</v>
      </c>
      <c r="I2376" s="5" t="s">
        <v>143</v>
      </c>
      <c r="J2376" s="5" t="s">
        <v>6</v>
      </c>
      <c r="K2376" s="5" t="s">
        <v>6</v>
      </c>
      <c r="L2376" s="5" t="s">
        <v>13056</v>
      </c>
      <c r="M2376" s="15" t="s">
        <v>144</v>
      </c>
      <c r="N2376" s="15" t="s">
        <v>21870</v>
      </c>
      <c r="O2376" s="15" t="s">
        <v>5446</v>
      </c>
      <c r="P2376" s="15" t="s">
        <v>5446</v>
      </c>
      <c r="Q2376" s="15" t="s">
        <v>22807</v>
      </c>
      <c r="R2376" s="15" t="s">
        <v>23813</v>
      </c>
      <c r="S2376" s="15">
        <v>27411010</v>
      </c>
      <c r="T2376" s="15"/>
      <c r="U2376" s="15" t="s">
        <v>17994</v>
      </c>
      <c r="V2376" s="15" t="s">
        <v>11390</v>
      </c>
      <c r="W2376" s="4"/>
      <c r="X2376" s="4" t="s">
        <v>41</v>
      </c>
      <c r="Y2376" s="4" t="s">
        <v>3078</v>
      </c>
      <c r="Z2376" s="4"/>
      <c r="AB2376" s="25" t="s">
        <v>21118</v>
      </c>
      <c r="AC2376" s="25"/>
      <c r="AD2376" s="25"/>
    </row>
    <row r="2377" spans="1:30" x14ac:dyDescent="0.35">
      <c r="A2377" s="15" t="s">
        <v>5263</v>
      </c>
      <c r="B2377" s="15" t="s">
        <v>7856</v>
      </c>
      <c r="D2377" s="15" t="s">
        <v>5452</v>
      </c>
      <c r="E2377" s="15" t="s">
        <v>8520</v>
      </c>
      <c r="F2377" s="15" t="s">
        <v>11408</v>
      </c>
      <c r="G2377" s="5" t="s">
        <v>18535</v>
      </c>
      <c r="H2377" s="5" t="s">
        <v>11</v>
      </c>
      <c r="I2377" s="5" t="s">
        <v>143</v>
      </c>
      <c r="J2377" s="5" t="s">
        <v>6</v>
      </c>
      <c r="K2377" s="5" t="s">
        <v>6</v>
      </c>
      <c r="L2377" s="5" t="s">
        <v>13056</v>
      </c>
      <c r="M2377" s="15" t="s">
        <v>144</v>
      </c>
      <c r="N2377" s="15" t="s">
        <v>21870</v>
      </c>
      <c r="O2377" s="15" t="s">
        <v>5446</v>
      </c>
      <c r="P2377" s="15" t="s">
        <v>5120</v>
      </c>
      <c r="Q2377" s="15" t="s">
        <v>22807</v>
      </c>
      <c r="R2377" s="15" t="s">
        <v>21510</v>
      </c>
      <c r="S2377" s="15">
        <v>22001190</v>
      </c>
      <c r="T2377" s="15">
        <v>84577565</v>
      </c>
      <c r="U2377" s="15" t="s">
        <v>16667</v>
      </c>
      <c r="V2377" s="15" t="s">
        <v>23814</v>
      </c>
      <c r="W2377" s="4"/>
      <c r="X2377" s="4" t="s">
        <v>41</v>
      </c>
      <c r="Y2377" s="4" t="s">
        <v>7408</v>
      </c>
      <c r="Z2377" s="4"/>
      <c r="AB2377" s="25"/>
      <c r="AC2377" s="25"/>
      <c r="AD2377" s="25"/>
    </row>
    <row r="2378" spans="1:30" x14ac:dyDescent="0.35">
      <c r="A2378" s="15" t="s">
        <v>11198</v>
      </c>
      <c r="B2378" s="15" t="s">
        <v>8453</v>
      </c>
      <c r="D2378" s="15" t="s">
        <v>5453</v>
      </c>
      <c r="E2378" s="15" t="s">
        <v>11445</v>
      </c>
      <c r="F2378" s="15" t="s">
        <v>9579</v>
      </c>
      <c r="G2378" s="5" t="s">
        <v>18535</v>
      </c>
      <c r="H2378" s="5" t="s">
        <v>11</v>
      </c>
      <c r="I2378" s="5" t="s">
        <v>143</v>
      </c>
      <c r="J2378" s="5" t="s">
        <v>6</v>
      </c>
      <c r="K2378" s="5" t="s">
        <v>6</v>
      </c>
      <c r="L2378" s="5" t="s">
        <v>13056</v>
      </c>
      <c r="M2378" s="15" t="s">
        <v>144</v>
      </c>
      <c r="N2378" s="15" t="s">
        <v>21870</v>
      </c>
      <c r="O2378" s="15" t="s">
        <v>5446</v>
      </c>
      <c r="P2378" s="15" t="s">
        <v>9579</v>
      </c>
      <c r="Q2378" s="15" t="s">
        <v>22807</v>
      </c>
      <c r="R2378" s="15" t="s">
        <v>23815</v>
      </c>
      <c r="S2378" s="15">
        <v>88156797</v>
      </c>
      <c r="T2378" s="15">
        <v>27867373</v>
      </c>
      <c r="U2378" s="15" t="s">
        <v>17995</v>
      </c>
      <c r="V2378" s="15" t="s">
        <v>11446</v>
      </c>
      <c r="W2378" s="4"/>
      <c r="X2378" s="4" t="s">
        <v>41</v>
      </c>
      <c r="Y2378" s="4" t="s">
        <v>18445</v>
      </c>
      <c r="Z2378" s="4"/>
      <c r="AB2378" s="25"/>
      <c r="AC2378" s="25"/>
      <c r="AD2378" s="25"/>
    </row>
    <row r="2379" spans="1:30" x14ac:dyDescent="0.35">
      <c r="A2379" s="15" t="s">
        <v>5184</v>
      </c>
      <c r="B2379" s="15" t="s">
        <v>1598</v>
      </c>
      <c r="D2379" s="15" t="s">
        <v>5454</v>
      </c>
      <c r="E2379" s="15" t="s">
        <v>8539</v>
      </c>
      <c r="F2379" s="15" t="s">
        <v>2724</v>
      </c>
      <c r="G2379" s="5" t="s">
        <v>18535</v>
      </c>
      <c r="H2379" s="5" t="s">
        <v>11</v>
      </c>
      <c r="I2379" s="5" t="s">
        <v>143</v>
      </c>
      <c r="J2379" s="5" t="s">
        <v>6</v>
      </c>
      <c r="K2379" s="5" t="s">
        <v>6</v>
      </c>
      <c r="L2379" s="5" t="s">
        <v>13056</v>
      </c>
      <c r="M2379" s="15" t="s">
        <v>144</v>
      </c>
      <c r="N2379" s="15" t="s">
        <v>21870</v>
      </c>
      <c r="O2379" s="15" t="s">
        <v>5446</v>
      </c>
      <c r="P2379" s="15" t="s">
        <v>2724</v>
      </c>
      <c r="Q2379" s="15" t="s">
        <v>22807</v>
      </c>
      <c r="R2379" s="15" t="s">
        <v>22255</v>
      </c>
      <c r="S2379" s="15">
        <v>27863013</v>
      </c>
      <c r="T2379" s="15">
        <v>84490889</v>
      </c>
      <c r="U2379" s="15" t="s">
        <v>16827</v>
      </c>
      <c r="V2379" s="15" t="s">
        <v>11457</v>
      </c>
      <c r="W2379" s="4"/>
      <c r="X2379" s="4" t="s">
        <v>41</v>
      </c>
      <c r="Y2379" s="4" t="s">
        <v>8377</v>
      </c>
      <c r="Z2379" s="4"/>
      <c r="AB2379" s="25"/>
      <c r="AC2379" s="25"/>
      <c r="AD2379" s="25"/>
    </row>
    <row r="2380" spans="1:30" x14ac:dyDescent="0.35">
      <c r="A2380" s="15" t="s">
        <v>5292</v>
      </c>
      <c r="B2380" s="15" t="s">
        <v>4138</v>
      </c>
      <c r="D2380" s="15" t="s">
        <v>5455</v>
      </c>
      <c r="E2380" s="15" t="s">
        <v>5456</v>
      </c>
      <c r="F2380" s="15" t="s">
        <v>21511</v>
      </c>
      <c r="G2380" s="5" t="s">
        <v>18535</v>
      </c>
      <c r="H2380" s="5" t="s">
        <v>11</v>
      </c>
      <c r="I2380" s="5" t="s">
        <v>143</v>
      </c>
      <c r="J2380" s="5" t="s">
        <v>6</v>
      </c>
      <c r="K2380" s="5" t="s">
        <v>6</v>
      </c>
      <c r="L2380" s="5" t="s">
        <v>13056</v>
      </c>
      <c r="M2380" s="15" t="s">
        <v>144</v>
      </c>
      <c r="N2380" s="15" t="s">
        <v>21870</v>
      </c>
      <c r="O2380" s="15" t="s">
        <v>5446</v>
      </c>
      <c r="P2380" s="15" t="s">
        <v>21511</v>
      </c>
      <c r="Q2380" s="15" t="s">
        <v>22807</v>
      </c>
      <c r="R2380" s="15" t="s">
        <v>23816</v>
      </c>
      <c r="S2380" s="15">
        <v>22001194</v>
      </c>
      <c r="T2380" s="15">
        <v>86170353</v>
      </c>
      <c r="U2380" s="15" t="s">
        <v>22256</v>
      </c>
      <c r="V2380" s="15" t="s">
        <v>5457</v>
      </c>
      <c r="W2380" s="4"/>
      <c r="X2380" s="4" t="s">
        <v>41</v>
      </c>
      <c r="Y2380" s="4" t="s">
        <v>4718</v>
      </c>
      <c r="Z2380" s="4"/>
      <c r="AB2380" s="25"/>
      <c r="AC2380" s="25"/>
      <c r="AD2380" s="25"/>
    </row>
    <row r="2381" spans="1:30" x14ac:dyDescent="0.35">
      <c r="A2381" s="15" t="s">
        <v>11202</v>
      </c>
      <c r="B2381" s="15" t="s">
        <v>1895</v>
      </c>
      <c r="D2381" s="15" t="s">
        <v>7221</v>
      </c>
      <c r="E2381" s="15" t="s">
        <v>11309</v>
      </c>
      <c r="F2381" s="15" t="s">
        <v>5458</v>
      </c>
      <c r="G2381" s="5" t="s">
        <v>15692</v>
      </c>
      <c r="H2381" s="5" t="s">
        <v>17</v>
      </c>
      <c r="I2381" s="5" t="s">
        <v>143</v>
      </c>
      <c r="J2381" s="5" t="s">
        <v>10</v>
      </c>
      <c r="K2381" s="5" t="s">
        <v>6</v>
      </c>
      <c r="L2381" s="5" t="s">
        <v>13068</v>
      </c>
      <c r="M2381" s="15" t="s">
        <v>144</v>
      </c>
      <c r="N2381" s="15" t="s">
        <v>21789</v>
      </c>
      <c r="O2381" s="15" t="s">
        <v>22257</v>
      </c>
      <c r="P2381" s="15" t="s">
        <v>11310</v>
      </c>
      <c r="Q2381" s="15" t="s">
        <v>22807</v>
      </c>
      <c r="R2381" s="15" t="s">
        <v>23817</v>
      </c>
      <c r="S2381" s="15">
        <v>85368735</v>
      </c>
      <c r="T2381" s="15">
        <v>22001148</v>
      </c>
      <c r="U2381" s="15" t="s">
        <v>15109</v>
      </c>
      <c r="V2381" s="15" t="s">
        <v>11311</v>
      </c>
      <c r="W2381" s="4"/>
      <c r="X2381" s="4"/>
      <c r="Y2381" s="4"/>
      <c r="Z2381" s="4"/>
      <c r="AB2381" s="25"/>
      <c r="AC2381" s="25"/>
      <c r="AD2381" s="25"/>
    </row>
    <row r="2382" spans="1:30" x14ac:dyDescent="0.35">
      <c r="A2382" s="15" t="s">
        <v>5125</v>
      </c>
      <c r="B2382" s="15" t="s">
        <v>5124</v>
      </c>
      <c r="D2382" s="15" t="s">
        <v>5459</v>
      </c>
      <c r="E2382" s="15" t="s">
        <v>11256</v>
      </c>
      <c r="F2382" s="15" t="s">
        <v>1421</v>
      </c>
      <c r="G2382" s="5" t="s">
        <v>18535</v>
      </c>
      <c r="H2382" s="5" t="s">
        <v>11</v>
      </c>
      <c r="I2382" s="5" t="s">
        <v>143</v>
      </c>
      <c r="J2382" s="5" t="s">
        <v>6</v>
      </c>
      <c r="K2382" s="5" t="s">
        <v>6</v>
      </c>
      <c r="L2382" s="5" t="s">
        <v>13056</v>
      </c>
      <c r="M2382" s="15" t="s">
        <v>144</v>
      </c>
      <c r="N2382" s="15" t="s">
        <v>21870</v>
      </c>
      <c r="O2382" s="15" t="s">
        <v>5446</v>
      </c>
      <c r="P2382" s="15" t="s">
        <v>1421</v>
      </c>
      <c r="Q2382" s="15" t="s">
        <v>22807</v>
      </c>
      <c r="R2382" s="15" t="s">
        <v>23818</v>
      </c>
      <c r="S2382" s="15">
        <v>27863103</v>
      </c>
      <c r="T2382" s="15">
        <v>87021393</v>
      </c>
      <c r="U2382" s="15" t="s">
        <v>17996</v>
      </c>
      <c r="V2382" s="15" t="s">
        <v>23819</v>
      </c>
      <c r="W2382" s="4"/>
      <c r="X2382" s="4"/>
      <c r="Y2382" s="4"/>
      <c r="Z2382" s="4"/>
      <c r="AB2382" s="25" t="s">
        <v>21118</v>
      </c>
      <c r="AC2382" s="25"/>
      <c r="AD2382" s="25"/>
    </row>
    <row r="2383" spans="1:30" x14ac:dyDescent="0.35">
      <c r="A2383" s="15" t="s">
        <v>8436</v>
      </c>
      <c r="B2383" s="15" t="s">
        <v>1982</v>
      </c>
      <c r="D2383" s="15" t="s">
        <v>5460</v>
      </c>
      <c r="E2383" s="15" t="s">
        <v>11258</v>
      </c>
      <c r="F2383" s="15" t="s">
        <v>22258</v>
      </c>
      <c r="G2383" s="5" t="s">
        <v>18535</v>
      </c>
      <c r="H2383" s="5" t="s">
        <v>11</v>
      </c>
      <c r="I2383" s="5" t="s">
        <v>143</v>
      </c>
      <c r="J2383" s="5" t="s">
        <v>6</v>
      </c>
      <c r="K2383" s="5" t="s">
        <v>6</v>
      </c>
      <c r="L2383" s="5" t="s">
        <v>13056</v>
      </c>
      <c r="M2383" s="15" t="s">
        <v>144</v>
      </c>
      <c r="N2383" s="15" t="s">
        <v>21870</v>
      </c>
      <c r="O2383" s="15" t="s">
        <v>5446</v>
      </c>
      <c r="P2383" s="15" t="s">
        <v>14194</v>
      </c>
      <c r="Q2383" s="15" t="s">
        <v>22807</v>
      </c>
      <c r="R2383" s="15" t="s">
        <v>23820</v>
      </c>
      <c r="S2383" s="15">
        <v>89511249</v>
      </c>
      <c r="T2383" s="15">
        <v>27418127</v>
      </c>
      <c r="U2383" s="15" t="s">
        <v>16668</v>
      </c>
      <c r="V2383" s="15" t="s">
        <v>11259</v>
      </c>
      <c r="W2383" s="4"/>
      <c r="X2383" s="4" t="s">
        <v>41</v>
      </c>
      <c r="Y2383" s="4" t="s">
        <v>7929</v>
      </c>
      <c r="Z2383" s="4"/>
      <c r="AB2383" s="25"/>
      <c r="AC2383" s="25"/>
      <c r="AD2383" s="25"/>
    </row>
    <row r="2384" spans="1:30" x14ac:dyDescent="0.35">
      <c r="A2384" s="15" t="s">
        <v>5136</v>
      </c>
      <c r="B2384" s="15" t="s">
        <v>5135</v>
      </c>
      <c r="D2384" s="15" t="s">
        <v>5309</v>
      </c>
      <c r="E2384" s="15" t="s">
        <v>8515</v>
      </c>
      <c r="F2384" s="15" t="s">
        <v>8516</v>
      </c>
      <c r="G2384" s="5" t="s">
        <v>18535</v>
      </c>
      <c r="H2384" s="5" t="s">
        <v>11</v>
      </c>
      <c r="I2384" s="5" t="s">
        <v>143</v>
      </c>
      <c r="J2384" s="5" t="s">
        <v>6</v>
      </c>
      <c r="K2384" s="5" t="s">
        <v>6</v>
      </c>
      <c r="L2384" s="5" t="s">
        <v>13056</v>
      </c>
      <c r="M2384" s="15" t="s">
        <v>144</v>
      </c>
      <c r="N2384" s="15" t="s">
        <v>21870</v>
      </c>
      <c r="O2384" s="15" t="s">
        <v>5446</v>
      </c>
      <c r="P2384" s="15" t="s">
        <v>8516</v>
      </c>
      <c r="Q2384" s="15" t="s">
        <v>22807</v>
      </c>
      <c r="R2384" s="15" t="s">
        <v>23821</v>
      </c>
      <c r="S2384" s="15">
        <v>22001390</v>
      </c>
      <c r="T2384" s="15">
        <v>84847761</v>
      </c>
      <c r="U2384" s="15" t="s">
        <v>17997</v>
      </c>
      <c r="V2384" s="15" t="s">
        <v>23822</v>
      </c>
      <c r="W2384" s="4"/>
      <c r="X2384" s="4" t="s">
        <v>41</v>
      </c>
      <c r="Y2384" s="4" t="s">
        <v>9141</v>
      </c>
      <c r="Z2384" s="4"/>
      <c r="AB2384" s="25"/>
      <c r="AC2384" s="25"/>
      <c r="AD2384" s="25"/>
    </row>
    <row r="2385" spans="1:30" x14ac:dyDescent="0.35">
      <c r="A2385" s="15" t="s">
        <v>8437</v>
      </c>
      <c r="B2385" s="15" t="s">
        <v>8439</v>
      </c>
      <c r="D2385" s="15" t="s">
        <v>5317</v>
      </c>
      <c r="E2385" s="15" t="s">
        <v>11265</v>
      </c>
      <c r="F2385" s="15" t="s">
        <v>79</v>
      </c>
      <c r="G2385" s="5" t="s">
        <v>18535</v>
      </c>
      <c r="H2385" s="5" t="s">
        <v>11</v>
      </c>
      <c r="I2385" s="5" t="s">
        <v>143</v>
      </c>
      <c r="J2385" s="5" t="s">
        <v>6</v>
      </c>
      <c r="K2385" s="5" t="s">
        <v>6</v>
      </c>
      <c r="L2385" s="5" t="s">
        <v>13056</v>
      </c>
      <c r="M2385" s="15" t="s">
        <v>144</v>
      </c>
      <c r="N2385" s="15" t="s">
        <v>21870</v>
      </c>
      <c r="O2385" s="15" t="s">
        <v>5446</v>
      </c>
      <c r="P2385" s="15" t="s">
        <v>79</v>
      </c>
      <c r="Q2385" s="15" t="s">
        <v>22807</v>
      </c>
      <c r="R2385" s="15" t="s">
        <v>11266</v>
      </c>
      <c r="S2385" s="15">
        <v>83975983</v>
      </c>
      <c r="T2385" s="15"/>
      <c r="U2385" s="15" t="s">
        <v>16669</v>
      </c>
      <c r="V2385" s="15" t="s">
        <v>11267</v>
      </c>
      <c r="W2385" s="4"/>
      <c r="X2385" s="4"/>
      <c r="Y2385" s="4"/>
      <c r="Z2385" s="4"/>
      <c r="AB2385" s="25"/>
      <c r="AC2385" s="25"/>
      <c r="AD2385" s="25"/>
    </row>
    <row r="2386" spans="1:30" x14ac:dyDescent="0.35">
      <c r="A2386" s="15" t="s">
        <v>6672</v>
      </c>
      <c r="B2386" s="15" t="s">
        <v>7719</v>
      </c>
      <c r="D2386" s="15" t="s">
        <v>4618</v>
      </c>
      <c r="E2386" s="15" t="s">
        <v>5461</v>
      </c>
      <c r="F2386" s="15" t="s">
        <v>21512</v>
      </c>
      <c r="G2386" s="5" t="s">
        <v>18535</v>
      </c>
      <c r="H2386" s="5" t="s">
        <v>11</v>
      </c>
      <c r="I2386" s="5" t="s">
        <v>143</v>
      </c>
      <c r="J2386" s="5" t="s">
        <v>6</v>
      </c>
      <c r="K2386" s="5" t="s">
        <v>6</v>
      </c>
      <c r="L2386" s="5" t="s">
        <v>13056</v>
      </c>
      <c r="M2386" s="15" t="s">
        <v>144</v>
      </c>
      <c r="N2386" s="15" t="s">
        <v>21870</v>
      </c>
      <c r="O2386" s="15" t="s">
        <v>5446</v>
      </c>
      <c r="P2386" s="15" t="s">
        <v>21512</v>
      </c>
      <c r="Q2386" s="15" t="s">
        <v>22807</v>
      </c>
      <c r="R2386" s="15" t="s">
        <v>23823</v>
      </c>
      <c r="S2386" s="15">
        <v>22001455</v>
      </c>
      <c r="T2386" s="15">
        <v>84721042</v>
      </c>
      <c r="U2386" s="15" t="s">
        <v>17998</v>
      </c>
      <c r="V2386" s="15" t="s">
        <v>222</v>
      </c>
      <c r="W2386" s="4"/>
      <c r="X2386" s="4" t="s">
        <v>41</v>
      </c>
      <c r="Y2386" s="4" t="s">
        <v>5462</v>
      </c>
      <c r="Z2386" s="4"/>
      <c r="AB2386" s="25" t="s">
        <v>21118</v>
      </c>
      <c r="AC2386" s="25"/>
      <c r="AD2386" s="25"/>
    </row>
    <row r="2387" spans="1:30" x14ac:dyDescent="0.35">
      <c r="A2387" s="15" t="s">
        <v>5185</v>
      </c>
      <c r="B2387" s="15" t="s">
        <v>1596</v>
      </c>
      <c r="D2387" s="15" t="s">
        <v>8387</v>
      </c>
      <c r="E2387" s="15" t="s">
        <v>8502</v>
      </c>
      <c r="F2387" s="15" t="s">
        <v>1407</v>
      </c>
      <c r="G2387" s="5" t="s">
        <v>18535</v>
      </c>
      <c r="H2387" s="5" t="s">
        <v>11</v>
      </c>
      <c r="I2387" s="5" t="s">
        <v>143</v>
      </c>
      <c r="J2387" s="5" t="s">
        <v>6</v>
      </c>
      <c r="K2387" s="5" t="s">
        <v>6</v>
      </c>
      <c r="L2387" s="5" t="s">
        <v>13056</v>
      </c>
      <c r="M2387" s="15" t="s">
        <v>144</v>
      </c>
      <c r="N2387" s="15" t="s">
        <v>21870</v>
      </c>
      <c r="O2387" s="15" t="s">
        <v>5446</v>
      </c>
      <c r="P2387" s="15" t="s">
        <v>1407</v>
      </c>
      <c r="Q2387" s="15" t="s">
        <v>22807</v>
      </c>
      <c r="R2387" s="15" t="s">
        <v>19564</v>
      </c>
      <c r="S2387" s="15">
        <v>87629235</v>
      </c>
      <c r="T2387" s="15">
        <v>27418045</v>
      </c>
      <c r="U2387" s="15" t="s">
        <v>17999</v>
      </c>
      <c r="V2387" s="15" t="s">
        <v>23824</v>
      </c>
      <c r="W2387" s="4"/>
      <c r="X2387" s="4" t="s">
        <v>41</v>
      </c>
      <c r="Y2387" s="4" t="s">
        <v>8460</v>
      </c>
      <c r="Z2387" s="4"/>
      <c r="AB2387" s="25"/>
      <c r="AC2387" s="25"/>
      <c r="AD2387" s="25"/>
    </row>
    <row r="2388" spans="1:30" x14ac:dyDescent="0.35">
      <c r="A2388" s="15" t="s">
        <v>5298</v>
      </c>
      <c r="B2388" s="15" t="s">
        <v>7206</v>
      </c>
      <c r="D2388" s="15" t="s">
        <v>8076</v>
      </c>
      <c r="E2388" s="15" t="s">
        <v>11321</v>
      </c>
      <c r="F2388" s="15" t="s">
        <v>4543</v>
      </c>
      <c r="G2388" s="5" t="s">
        <v>18535</v>
      </c>
      <c r="H2388" s="5" t="s">
        <v>11</v>
      </c>
      <c r="I2388" s="5" t="s">
        <v>143</v>
      </c>
      <c r="J2388" s="5" t="s">
        <v>6</v>
      </c>
      <c r="K2388" s="5" t="s">
        <v>6</v>
      </c>
      <c r="L2388" s="5" t="s">
        <v>13056</v>
      </c>
      <c r="M2388" s="15" t="s">
        <v>144</v>
      </c>
      <c r="N2388" s="15" t="s">
        <v>21870</v>
      </c>
      <c r="O2388" s="15" t="s">
        <v>5446</v>
      </c>
      <c r="P2388" s="15" t="s">
        <v>4543</v>
      </c>
      <c r="Q2388" s="15" t="s">
        <v>22807</v>
      </c>
      <c r="R2388" s="15" t="s">
        <v>18000</v>
      </c>
      <c r="S2388" s="15">
        <v>85993194</v>
      </c>
      <c r="T2388" s="15">
        <v>27867373</v>
      </c>
      <c r="U2388" s="15" t="s">
        <v>16670</v>
      </c>
      <c r="V2388" s="15" t="s">
        <v>14195</v>
      </c>
      <c r="W2388" s="4"/>
      <c r="X2388" s="4"/>
      <c r="Y2388" s="4"/>
      <c r="Z2388" s="4"/>
      <c r="AB2388" s="25"/>
      <c r="AC2388" s="25"/>
      <c r="AD2388" s="25"/>
    </row>
    <row r="2389" spans="1:30" x14ac:dyDescent="0.35">
      <c r="A2389" s="15" t="s">
        <v>11209</v>
      </c>
      <c r="B2389" s="15" t="s">
        <v>3154</v>
      </c>
      <c r="D2389" s="15" t="s">
        <v>8550</v>
      </c>
      <c r="E2389" s="15" t="s">
        <v>11335</v>
      </c>
      <c r="F2389" s="15" t="s">
        <v>230</v>
      </c>
      <c r="G2389" s="5" t="s">
        <v>18535</v>
      </c>
      <c r="H2389" s="5" t="s">
        <v>11</v>
      </c>
      <c r="I2389" s="5" t="s">
        <v>143</v>
      </c>
      <c r="J2389" s="5" t="s">
        <v>6</v>
      </c>
      <c r="K2389" s="5" t="s">
        <v>6</v>
      </c>
      <c r="L2389" s="5" t="s">
        <v>13056</v>
      </c>
      <c r="M2389" s="15" t="s">
        <v>144</v>
      </c>
      <c r="N2389" s="15" t="s">
        <v>21870</v>
      </c>
      <c r="O2389" s="15" t="s">
        <v>5446</v>
      </c>
      <c r="P2389" s="15" t="s">
        <v>948</v>
      </c>
      <c r="Q2389" s="15" t="s">
        <v>22807</v>
      </c>
      <c r="R2389" s="15" t="s">
        <v>23825</v>
      </c>
      <c r="S2389" s="15">
        <v>27867373</v>
      </c>
      <c r="T2389" s="15">
        <v>71833116</v>
      </c>
      <c r="U2389" s="15" t="s">
        <v>16671</v>
      </c>
      <c r="V2389" s="15" t="s">
        <v>14196</v>
      </c>
      <c r="W2389" s="4"/>
      <c r="X2389" s="4"/>
      <c r="Y2389" s="4"/>
      <c r="Z2389" s="4"/>
      <c r="AB2389" s="25"/>
      <c r="AC2389" s="25"/>
      <c r="AD2389" s="25"/>
    </row>
    <row r="2390" spans="1:30" x14ac:dyDescent="0.35">
      <c r="A2390" s="15" t="s">
        <v>5132</v>
      </c>
      <c r="B2390" s="15" t="s">
        <v>4576</v>
      </c>
      <c r="D2390" s="15" t="s">
        <v>7222</v>
      </c>
      <c r="E2390" s="15" t="s">
        <v>5463</v>
      </c>
      <c r="F2390" s="15" t="s">
        <v>1237</v>
      </c>
      <c r="G2390" s="5" t="s">
        <v>18535</v>
      </c>
      <c r="H2390" s="5" t="s">
        <v>11</v>
      </c>
      <c r="I2390" s="5" t="s">
        <v>143</v>
      </c>
      <c r="J2390" s="5" t="s">
        <v>6</v>
      </c>
      <c r="K2390" s="5" t="s">
        <v>6</v>
      </c>
      <c r="L2390" s="5" t="s">
        <v>13056</v>
      </c>
      <c r="M2390" s="15" t="s">
        <v>144</v>
      </c>
      <c r="N2390" s="15" t="s">
        <v>21870</v>
      </c>
      <c r="O2390" s="15" t="s">
        <v>5446</v>
      </c>
      <c r="P2390" s="15" t="s">
        <v>1237</v>
      </c>
      <c r="Q2390" s="15" t="s">
        <v>22807</v>
      </c>
      <c r="R2390" s="15" t="s">
        <v>18055</v>
      </c>
      <c r="S2390" s="15">
        <v>85163158</v>
      </c>
      <c r="T2390" s="15"/>
      <c r="U2390" s="15" t="s">
        <v>16673</v>
      </c>
      <c r="V2390" s="15" t="s">
        <v>23826</v>
      </c>
      <c r="W2390" s="4"/>
      <c r="X2390" s="4" t="s">
        <v>41</v>
      </c>
      <c r="Y2390" s="4" t="s">
        <v>4454</v>
      </c>
      <c r="Z2390" s="4"/>
      <c r="AB2390" s="25" t="s">
        <v>21118</v>
      </c>
      <c r="AC2390" s="25"/>
      <c r="AD2390" s="25"/>
    </row>
    <row r="2391" spans="1:30" x14ac:dyDescent="0.35">
      <c r="A2391" s="15" t="s">
        <v>11211</v>
      </c>
      <c r="B2391" s="15" t="s">
        <v>4655</v>
      </c>
      <c r="D2391" s="15" t="s">
        <v>5464</v>
      </c>
      <c r="E2391" s="15" t="s">
        <v>5465</v>
      </c>
      <c r="F2391" s="15" t="s">
        <v>5466</v>
      </c>
      <c r="G2391" s="5" t="s">
        <v>18535</v>
      </c>
      <c r="H2391" s="5" t="s">
        <v>11</v>
      </c>
      <c r="I2391" s="5" t="s">
        <v>143</v>
      </c>
      <c r="J2391" s="5" t="s">
        <v>6</v>
      </c>
      <c r="K2391" s="5" t="s">
        <v>6</v>
      </c>
      <c r="L2391" s="5" t="s">
        <v>13056</v>
      </c>
      <c r="M2391" s="15" t="s">
        <v>144</v>
      </c>
      <c r="N2391" s="15" t="s">
        <v>21870</v>
      </c>
      <c r="O2391" s="15" t="s">
        <v>5446</v>
      </c>
      <c r="P2391" s="15" t="s">
        <v>5466</v>
      </c>
      <c r="Q2391" s="15" t="s">
        <v>22807</v>
      </c>
      <c r="R2391" s="15" t="s">
        <v>11292</v>
      </c>
      <c r="S2391" s="15">
        <v>27863069</v>
      </c>
      <c r="T2391" s="15">
        <v>87768621</v>
      </c>
      <c r="U2391" s="15" t="s">
        <v>16674</v>
      </c>
      <c r="V2391" s="15" t="s">
        <v>13465</v>
      </c>
      <c r="W2391" s="4"/>
      <c r="X2391" s="4" t="s">
        <v>41</v>
      </c>
      <c r="Y2391" s="4" t="s">
        <v>4978</v>
      </c>
      <c r="Z2391" s="4"/>
      <c r="AB2391" s="25" t="s">
        <v>21118</v>
      </c>
      <c r="AC2391" s="25"/>
      <c r="AD2391" s="25"/>
    </row>
    <row r="2392" spans="1:30" x14ac:dyDescent="0.35">
      <c r="A2392" s="15" t="s">
        <v>5158</v>
      </c>
      <c r="B2392" s="15" t="s">
        <v>7629</v>
      </c>
      <c r="D2392" s="15" t="s">
        <v>8513</v>
      </c>
      <c r="E2392" s="15" t="s">
        <v>11466</v>
      </c>
      <c r="F2392" s="15" t="s">
        <v>278</v>
      </c>
      <c r="G2392" s="5" t="s">
        <v>18535</v>
      </c>
      <c r="H2392" s="5" t="s">
        <v>11</v>
      </c>
      <c r="I2392" s="5" t="s">
        <v>143</v>
      </c>
      <c r="J2392" s="5" t="s">
        <v>6</v>
      </c>
      <c r="K2392" s="5" t="s">
        <v>3</v>
      </c>
      <c r="L2392" s="5" t="s">
        <v>13053</v>
      </c>
      <c r="M2392" s="15" t="s">
        <v>144</v>
      </c>
      <c r="N2392" s="15" t="s">
        <v>21870</v>
      </c>
      <c r="O2392" s="15" t="s">
        <v>22254</v>
      </c>
      <c r="P2392" s="15" t="s">
        <v>278</v>
      </c>
      <c r="Q2392" s="15" t="s">
        <v>22807</v>
      </c>
      <c r="R2392" s="15" t="s">
        <v>23827</v>
      </c>
      <c r="S2392" s="15">
        <v>86650775</v>
      </c>
      <c r="T2392" s="15">
        <v>27867373</v>
      </c>
      <c r="U2392" s="15" t="s">
        <v>18001</v>
      </c>
      <c r="V2392" s="15" t="s">
        <v>14197</v>
      </c>
      <c r="W2392" s="4"/>
      <c r="X2392" s="4"/>
      <c r="Y2392" s="4"/>
      <c r="Z2392" s="4"/>
      <c r="AB2392" s="25" t="s">
        <v>21118</v>
      </c>
      <c r="AC2392" s="25"/>
      <c r="AD2392" s="25"/>
    </row>
    <row r="2393" spans="1:30" x14ac:dyDescent="0.35">
      <c r="A2393" s="15" t="s">
        <v>11213</v>
      </c>
      <c r="B2393" s="15" t="s">
        <v>8194</v>
      </c>
      <c r="D2393" s="15" t="s">
        <v>7835</v>
      </c>
      <c r="E2393" s="15" t="s">
        <v>5467</v>
      </c>
      <c r="F2393" s="15" t="s">
        <v>194</v>
      </c>
      <c r="G2393" s="5" t="s">
        <v>18535</v>
      </c>
      <c r="H2393" s="5" t="s">
        <v>11</v>
      </c>
      <c r="I2393" s="5" t="s">
        <v>143</v>
      </c>
      <c r="J2393" s="5" t="s">
        <v>6</v>
      </c>
      <c r="K2393" s="5" t="s">
        <v>6</v>
      </c>
      <c r="L2393" s="5" t="s">
        <v>13056</v>
      </c>
      <c r="M2393" s="15" t="s">
        <v>144</v>
      </c>
      <c r="N2393" s="15" t="s">
        <v>21870</v>
      </c>
      <c r="O2393" s="15" t="s">
        <v>5446</v>
      </c>
      <c r="P2393" s="15" t="s">
        <v>194</v>
      </c>
      <c r="Q2393" s="15" t="s">
        <v>22807</v>
      </c>
      <c r="R2393" s="15" t="s">
        <v>8876</v>
      </c>
      <c r="S2393" s="15">
        <v>84626003</v>
      </c>
      <c r="T2393" s="15"/>
      <c r="U2393" s="15" t="s">
        <v>18002</v>
      </c>
      <c r="V2393" s="15" t="s">
        <v>5468</v>
      </c>
      <c r="W2393" s="4"/>
      <c r="X2393" s="4" t="s">
        <v>41</v>
      </c>
      <c r="Y2393" s="4" t="s">
        <v>5469</v>
      </c>
      <c r="Z2393" s="4"/>
      <c r="AB2393" s="25" t="s">
        <v>21118</v>
      </c>
      <c r="AC2393" s="25"/>
      <c r="AD2393" s="25"/>
    </row>
    <row r="2394" spans="1:30" x14ac:dyDescent="0.35">
      <c r="A2394" s="15" t="s">
        <v>11215</v>
      </c>
      <c r="B2394" s="15" t="s">
        <v>5057</v>
      </c>
      <c r="D2394" s="15" t="s">
        <v>8477</v>
      </c>
      <c r="E2394" s="15" t="s">
        <v>12189</v>
      </c>
      <c r="F2394" s="15" t="s">
        <v>165</v>
      </c>
      <c r="G2394" s="5" t="s">
        <v>18535</v>
      </c>
      <c r="H2394" s="5" t="s">
        <v>11</v>
      </c>
      <c r="I2394" s="5" t="s">
        <v>143</v>
      </c>
      <c r="J2394" s="5" t="s">
        <v>6</v>
      </c>
      <c r="K2394" s="5" t="s">
        <v>3</v>
      </c>
      <c r="L2394" s="5" t="s">
        <v>13053</v>
      </c>
      <c r="M2394" s="15" t="s">
        <v>144</v>
      </c>
      <c r="N2394" s="15" t="s">
        <v>21870</v>
      </c>
      <c r="O2394" s="15" t="s">
        <v>22254</v>
      </c>
      <c r="P2394" s="15" t="s">
        <v>165</v>
      </c>
      <c r="Q2394" s="15" t="s">
        <v>22807</v>
      </c>
      <c r="R2394" s="15" t="s">
        <v>15111</v>
      </c>
      <c r="S2394" s="15">
        <v>83311942</v>
      </c>
      <c r="T2394" s="15">
        <v>27867373</v>
      </c>
      <c r="U2394" s="15" t="s">
        <v>16675</v>
      </c>
      <c r="V2394" s="15" t="s">
        <v>14198</v>
      </c>
      <c r="W2394" s="4"/>
      <c r="X2394" s="4"/>
      <c r="Y2394" s="4"/>
      <c r="Z2394" s="4"/>
      <c r="AB2394" s="25"/>
      <c r="AC2394" s="25"/>
      <c r="AD2394" s="25"/>
    </row>
    <row r="2395" spans="1:30" x14ac:dyDescent="0.35">
      <c r="A2395" s="15" t="s">
        <v>5254</v>
      </c>
      <c r="B2395" s="15" t="s">
        <v>7720</v>
      </c>
      <c r="D2395" s="15" t="s">
        <v>5470</v>
      </c>
      <c r="E2395" s="15" t="s">
        <v>5471</v>
      </c>
      <c r="F2395" s="15" t="s">
        <v>2081</v>
      </c>
      <c r="G2395" s="5" t="s">
        <v>18535</v>
      </c>
      <c r="H2395" s="5" t="s">
        <v>8</v>
      </c>
      <c r="I2395" s="5" t="s">
        <v>143</v>
      </c>
      <c r="J2395" s="5" t="s">
        <v>6</v>
      </c>
      <c r="K2395" s="5" t="s">
        <v>3</v>
      </c>
      <c r="L2395" s="5" t="s">
        <v>13053</v>
      </c>
      <c r="M2395" s="15" t="s">
        <v>144</v>
      </c>
      <c r="N2395" s="15" t="s">
        <v>21870</v>
      </c>
      <c r="O2395" s="15" t="s">
        <v>22254</v>
      </c>
      <c r="P2395" s="15" t="s">
        <v>2081</v>
      </c>
      <c r="Q2395" s="15" t="s">
        <v>22807</v>
      </c>
      <c r="R2395" s="15" t="s">
        <v>17511</v>
      </c>
      <c r="S2395" s="15">
        <v>27869107</v>
      </c>
      <c r="T2395" s="15"/>
      <c r="U2395" s="15" t="s">
        <v>8886</v>
      </c>
      <c r="V2395" s="15" t="s">
        <v>20225</v>
      </c>
      <c r="W2395" s="4"/>
      <c r="X2395" s="4" t="s">
        <v>41</v>
      </c>
      <c r="Y2395" s="4" t="s">
        <v>4306</v>
      </c>
      <c r="Z2395" s="4"/>
      <c r="AB2395" s="25"/>
      <c r="AC2395" s="25"/>
      <c r="AD2395" s="25"/>
    </row>
    <row r="2396" spans="1:30" x14ac:dyDescent="0.35">
      <c r="A2396" s="15" t="s">
        <v>5165</v>
      </c>
      <c r="B2396" s="15" t="s">
        <v>5164</v>
      </c>
      <c r="D2396" s="15" t="s">
        <v>4742</v>
      </c>
      <c r="E2396" s="15" t="s">
        <v>8527</v>
      </c>
      <c r="F2396" s="15" t="s">
        <v>8528</v>
      </c>
      <c r="G2396" s="5" t="s">
        <v>18535</v>
      </c>
      <c r="H2396" s="5" t="s">
        <v>8</v>
      </c>
      <c r="I2396" s="5" t="s">
        <v>143</v>
      </c>
      <c r="J2396" s="5" t="s">
        <v>6</v>
      </c>
      <c r="K2396" s="5" t="s">
        <v>3</v>
      </c>
      <c r="L2396" s="5" t="s">
        <v>13053</v>
      </c>
      <c r="M2396" s="15" t="s">
        <v>144</v>
      </c>
      <c r="N2396" s="15" t="s">
        <v>21870</v>
      </c>
      <c r="O2396" s="15" t="s">
        <v>22254</v>
      </c>
      <c r="P2396" s="15" t="s">
        <v>8528</v>
      </c>
      <c r="Q2396" s="15" t="s">
        <v>22807</v>
      </c>
      <c r="R2396" s="15" t="s">
        <v>22260</v>
      </c>
      <c r="S2396" s="15">
        <v>22001185</v>
      </c>
      <c r="T2396" s="15">
        <v>27866209</v>
      </c>
      <c r="U2396" s="15" t="s">
        <v>18905</v>
      </c>
      <c r="V2396" s="15" t="s">
        <v>22261</v>
      </c>
      <c r="W2396" s="4"/>
      <c r="X2396" s="4" t="s">
        <v>41</v>
      </c>
      <c r="Y2396" s="4" t="s">
        <v>12379</v>
      </c>
      <c r="Z2396" s="4"/>
      <c r="AB2396" s="25"/>
      <c r="AC2396" s="25"/>
      <c r="AD2396" s="25"/>
    </row>
    <row r="2397" spans="1:30" x14ac:dyDescent="0.35">
      <c r="A2397" s="15" t="s">
        <v>5247</v>
      </c>
      <c r="B2397" s="15" t="s">
        <v>7738</v>
      </c>
      <c r="D2397" s="15" t="s">
        <v>4726</v>
      </c>
      <c r="E2397" s="15" t="s">
        <v>8529</v>
      </c>
      <c r="F2397" s="15" t="s">
        <v>4250</v>
      </c>
      <c r="G2397" s="5" t="s">
        <v>18535</v>
      </c>
      <c r="H2397" s="5" t="s">
        <v>8</v>
      </c>
      <c r="I2397" s="5" t="s">
        <v>143</v>
      </c>
      <c r="J2397" s="5" t="s">
        <v>6</v>
      </c>
      <c r="K2397" s="5" t="s">
        <v>3</v>
      </c>
      <c r="L2397" s="5" t="s">
        <v>13053</v>
      </c>
      <c r="M2397" s="15" t="s">
        <v>144</v>
      </c>
      <c r="N2397" s="15" t="s">
        <v>21870</v>
      </c>
      <c r="O2397" s="15" t="s">
        <v>22254</v>
      </c>
      <c r="P2397" s="15" t="s">
        <v>11437</v>
      </c>
      <c r="Q2397" s="15" t="s">
        <v>22807</v>
      </c>
      <c r="R2397" s="15" t="s">
        <v>21513</v>
      </c>
      <c r="S2397" s="15">
        <v>27866209</v>
      </c>
      <c r="T2397" s="15">
        <v>87860615</v>
      </c>
      <c r="U2397" s="15" t="s">
        <v>18003</v>
      </c>
      <c r="V2397" s="15" t="s">
        <v>11438</v>
      </c>
      <c r="W2397" s="4"/>
      <c r="X2397" s="4"/>
      <c r="Y2397" s="4"/>
      <c r="Z2397" s="4"/>
      <c r="AB2397" s="25"/>
      <c r="AC2397" s="25"/>
      <c r="AD2397" s="25"/>
    </row>
    <row r="2398" spans="1:30" x14ac:dyDescent="0.35">
      <c r="A2398" s="15" t="s">
        <v>5222</v>
      </c>
      <c r="B2398" s="15" t="s">
        <v>1731</v>
      </c>
      <c r="D2398" s="15" t="s">
        <v>3347</v>
      </c>
      <c r="E2398" s="15" t="s">
        <v>8524</v>
      </c>
      <c r="F2398" s="15" t="s">
        <v>8526</v>
      </c>
      <c r="G2398" s="5" t="s">
        <v>18535</v>
      </c>
      <c r="H2398" s="5" t="s">
        <v>8</v>
      </c>
      <c r="I2398" s="5" t="s">
        <v>143</v>
      </c>
      <c r="J2398" s="5" t="s">
        <v>6</v>
      </c>
      <c r="K2398" s="5" t="s">
        <v>3</v>
      </c>
      <c r="L2398" s="5" t="s">
        <v>13053</v>
      </c>
      <c r="M2398" s="15" t="s">
        <v>144</v>
      </c>
      <c r="N2398" s="15" t="s">
        <v>21870</v>
      </c>
      <c r="O2398" s="15" t="s">
        <v>22254</v>
      </c>
      <c r="P2398" s="15" t="s">
        <v>8526</v>
      </c>
      <c r="Q2398" s="15" t="s">
        <v>22807</v>
      </c>
      <c r="R2398" s="15" t="s">
        <v>18051</v>
      </c>
      <c r="S2398" s="15">
        <v>22001423</v>
      </c>
      <c r="T2398" s="15">
        <v>27881137</v>
      </c>
      <c r="U2398" s="15" t="s">
        <v>18004</v>
      </c>
      <c r="V2398" s="15" t="s">
        <v>23828</v>
      </c>
      <c r="W2398" s="4"/>
      <c r="X2398" s="4"/>
      <c r="Y2398" s="4"/>
      <c r="Z2398" s="4"/>
      <c r="AB2398" s="25"/>
      <c r="AC2398" s="25"/>
      <c r="AD2398" s="25"/>
    </row>
    <row r="2399" spans="1:30" x14ac:dyDescent="0.35">
      <c r="A2399" s="15" t="s">
        <v>11218</v>
      </c>
      <c r="B2399" s="15" t="s">
        <v>1518</v>
      </c>
      <c r="D2399" s="15" t="s">
        <v>4861</v>
      </c>
      <c r="E2399" s="15" t="s">
        <v>5473</v>
      </c>
      <c r="F2399" s="15" t="s">
        <v>5474</v>
      </c>
      <c r="G2399" s="5" t="s">
        <v>18535</v>
      </c>
      <c r="H2399" s="5" t="s">
        <v>8</v>
      </c>
      <c r="I2399" s="5" t="s">
        <v>143</v>
      </c>
      <c r="J2399" s="5" t="s">
        <v>6</v>
      </c>
      <c r="K2399" s="5" t="s">
        <v>3</v>
      </c>
      <c r="L2399" s="5" t="s">
        <v>13053</v>
      </c>
      <c r="M2399" s="15" t="s">
        <v>144</v>
      </c>
      <c r="N2399" s="15" t="s">
        <v>21870</v>
      </c>
      <c r="O2399" s="15" t="s">
        <v>22254</v>
      </c>
      <c r="P2399" s="15" t="s">
        <v>5474</v>
      </c>
      <c r="Q2399" s="15" t="s">
        <v>22807</v>
      </c>
      <c r="R2399" s="15" t="s">
        <v>18016</v>
      </c>
      <c r="S2399" s="15">
        <v>27866209</v>
      </c>
      <c r="T2399" s="15">
        <v>60338004</v>
      </c>
      <c r="U2399" s="15" t="s">
        <v>19566</v>
      </c>
      <c r="V2399" s="15" t="s">
        <v>11439</v>
      </c>
      <c r="W2399" s="4"/>
      <c r="X2399" s="4" t="s">
        <v>41</v>
      </c>
      <c r="Y2399" s="4" t="s">
        <v>5080</v>
      </c>
      <c r="Z2399" s="4"/>
      <c r="AB2399" s="25" t="s">
        <v>21118</v>
      </c>
      <c r="AC2399" s="25"/>
      <c r="AD2399" s="25"/>
    </row>
    <row r="2400" spans="1:30" x14ac:dyDescent="0.35">
      <c r="A2400" s="15" t="s">
        <v>5230</v>
      </c>
      <c r="B2400" s="15" t="s">
        <v>7756</v>
      </c>
      <c r="D2400" s="15" t="s">
        <v>4879</v>
      </c>
      <c r="E2400" s="15" t="s">
        <v>5475</v>
      </c>
      <c r="F2400" s="15" t="s">
        <v>5476</v>
      </c>
      <c r="G2400" s="5" t="s">
        <v>18535</v>
      </c>
      <c r="H2400" s="5" t="s">
        <v>8</v>
      </c>
      <c r="I2400" s="5" t="s">
        <v>143</v>
      </c>
      <c r="J2400" s="5" t="s">
        <v>6</v>
      </c>
      <c r="K2400" s="5" t="s">
        <v>3</v>
      </c>
      <c r="L2400" s="5" t="s">
        <v>13053</v>
      </c>
      <c r="M2400" s="15" t="s">
        <v>144</v>
      </c>
      <c r="N2400" s="15" t="s">
        <v>21870</v>
      </c>
      <c r="O2400" s="15" t="s">
        <v>22254</v>
      </c>
      <c r="P2400" s="15" t="s">
        <v>5476</v>
      </c>
      <c r="Q2400" s="15" t="s">
        <v>22807</v>
      </c>
      <c r="R2400" s="15" t="s">
        <v>23829</v>
      </c>
      <c r="S2400" s="15">
        <v>22000182</v>
      </c>
      <c r="T2400" s="15">
        <v>85534281</v>
      </c>
      <c r="U2400" s="15" t="s">
        <v>18005</v>
      </c>
      <c r="V2400" s="15" t="s">
        <v>11435</v>
      </c>
      <c r="W2400" s="4"/>
      <c r="X2400" s="4" t="s">
        <v>41</v>
      </c>
      <c r="Y2400" s="4" t="s">
        <v>4419</v>
      </c>
      <c r="Z2400" s="4"/>
      <c r="AB2400" s="25"/>
      <c r="AC2400" s="25"/>
      <c r="AD2400" s="25"/>
    </row>
    <row r="2401" spans="1:30" x14ac:dyDescent="0.35">
      <c r="A2401" s="15" t="s">
        <v>5281</v>
      </c>
      <c r="B2401" s="15" t="s">
        <v>4769</v>
      </c>
      <c r="D2401" s="15" t="s">
        <v>2881</v>
      </c>
      <c r="E2401" s="15" t="s">
        <v>11470</v>
      </c>
      <c r="F2401" s="15" t="s">
        <v>819</v>
      </c>
      <c r="G2401" s="5" t="s">
        <v>18535</v>
      </c>
      <c r="H2401" s="5" t="s">
        <v>8</v>
      </c>
      <c r="I2401" s="5" t="s">
        <v>143</v>
      </c>
      <c r="J2401" s="5" t="s">
        <v>6</v>
      </c>
      <c r="K2401" s="5" t="s">
        <v>3</v>
      </c>
      <c r="L2401" s="5" t="s">
        <v>13053</v>
      </c>
      <c r="M2401" s="15" t="s">
        <v>144</v>
      </c>
      <c r="N2401" s="15" t="s">
        <v>21870</v>
      </c>
      <c r="O2401" s="15" t="s">
        <v>22254</v>
      </c>
      <c r="P2401" s="15" t="s">
        <v>819</v>
      </c>
      <c r="Q2401" s="15" t="s">
        <v>22807</v>
      </c>
      <c r="R2401" s="15" t="s">
        <v>23830</v>
      </c>
      <c r="S2401" s="15">
        <v>27864020</v>
      </c>
      <c r="T2401" s="15">
        <v>22001086</v>
      </c>
      <c r="U2401" s="15" t="s">
        <v>18006</v>
      </c>
      <c r="V2401" s="15" t="s">
        <v>11471</v>
      </c>
      <c r="W2401" s="4"/>
      <c r="X2401" s="4" t="s">
        <v>41</v>
      </c>
      <c r="Y2401" s="4" t="s">
        <v>12269</v>
      </c>
      <c r="Z2401" s="4"/>
      <c r="AB2401" s="25"/>
      <c r="AC2401" s="25"/>
      <c r="AD2401" s="25"/>
    </row>
    <row r="2402" spans="1:30" x14ac:dyDescent="0.35">
      <c r="A2402" s="15" t="s">
        <v>11219</v>
      </c>
      <c r="B2402" s="15" t="s">
        <v>5226</v>
      </c>
      <c r="D2402" s="15" t="s">
        <v>5171</v>
      </c>
      <c r="E2402" s="15" t="s">
        <v>5477</v>
      </c>
      <c r="F2402" s="15" t="s">
        <v>5478</v>
      </c>
      <c r="G2402" s="5" t="s">
        <v>18535</v>
      </c>
      <c r="H2402" s="5" t="s">
        <v>8</v>
      </c>
      <c r="I2402" s="5" t="s">
        <v>143</v>
      </c>
      <c r="J2402" s="5" t="s">
        <v>6</v>
      </c>
      <c r="K2402" s="5" t="s">
        <v>3</v>
      </c>
      <c r="L2402" s="5" t="s">
        <v>13053</v>
      </c>
      <c r="M2402" s="15" t="s">
        <v>144</v>
      </c>
      <c r="N2402" s="15" t="s">
        <v>21870</v>
      </c>
      <c r="O2402" s="15" t="s">
        <v>22254</v>
      </c>
      <c r="P2402" s="15" t="s">
        <v>5479</v>
      </c>
      <c r="Q2402" s="15" t="s">
        <v>22807</v>
      </c>
      <c r="R2402" s="15" t="s">
        <v>23831</v>
      </c>
      <c r="S2402" s="15">
        <v>27866560</v>
      </c>
      <c r="T2402" s="15"/>
      <c r="U2402" s="15" t="s">
        <v>18007</v>
      </c>
      <c r="V2402" s="15" t="s">
        <v>18008</v>
      </c>
      <c r="W2402" s="4"/>
      <c r="X2402" s="4" t="s">
        <v>41</v>
      </c>
      <c r="Y2402" s="4" t="s">
        <v>1963</v>
      </c>
      <c r="Z2402" s="4" t="s">
        <v>41</v>
      </c>
      <c r="AA2402" s="4" t="s">
        <v>986</v>
      </c>
      <c r="AB2402" s="25" t="s">
        <v>21118</v>
      </c>
      <c r="AC2402" s="25"/>
      <c r="AD2402" s="25"/>
    </row>
    <row r="2403" spans="1:30" x14ac:dyDescent="0.35">
      <c r="A2403" s="15" t="s">
        <v>7328</v>
      </c>
      <c r="B2403" s="15" t="s">
        <v>7962</v>
      </c>
      <c r="D2403" s="15" t="s">
        <v>3239</v>
      </c>
      <c r="E2403" s="15" t="s">
        <v>11683</v>
      </c>
      <c r="F2403" s="15" t="s">
        <v>3195</v>
      </c>
      <c r="G2403" s="5" t="s">
        <v>3350</v>
      </c>
      <c r="H2403" s="5" t="s">
        <v>5</v>
      </c>
      <c r="I2403" s="5" t="s">
        <v>95</v>
      </c>
      <c r="J2403" s="5" t="s">
        <v>7</v>
      </c>
      <c r="K2403" s="5" t="s">
        <v>3</v>
      </c>
      <c r="L2403" s="5" t="s">
        <v>13101</v>
      </c>
      <c r="M2403" s="15" t="s">
        <v>21775</v>
      </c>
      <c r="N2403" s="15" t="s">
        <v>2408</v>
      </c>
      <c r="O2403" s="15" t="s">
        <v>851</v>
      </c>
      <c r="P2403" s="15" t="s">
        <v>3195</v>
      </c>
      <c r="Q2403" s="15" t="s">
        <v>22807</v>
      </c>
      <c r="R2403" s="15" t="s">
        <v>23832</v>
      </c>
      <c r="S2403" s="15">
        <v>83589082</v>
      </c>
      <c r="T2403" s="15"/>
      <c r="U2403" s="15" t="s">
        <v>16676</v>
      </c>
      <c r="V2403" s="15" t="s">
        <v>20226</v>
      </c>
      <c r="W2403" s="4"/>
      <c r="X2403" s="4"/>
      <c r="Y2403" s="4"/>
      <c r="Z2403" s="4"/>
      <c r="AB2403" s="25"/>
      <c r="AC2403" s="25"/>
      <c r="AD2403" s="25"/>
    </row>
    <row r="2404" spans="1:30" x14ac:dyDescent="0.35">
      <c r="A2404" s="15" t="s">
        <v>11220</v>
      </c>
      <c r="B2404" s="15" t="s">
        <v>11221</v>
      </c>
      <c r="D2404" s="15" t="s">
        <v>4080</v>
      </c>
      <c r="E2404" s="15" t="s">
        <v>11366</v>
      </c>
      <c r="F2404" s="15" t="s">
        <v>11367</v>
      </c>
      <c r="G2404" s="5" t="s">
        <v>18535</v>
      </c>
      <c r="H2404" s="5" t="s">
        <v>8</v>
      </c>
      <c r="I2404" s="5" t="s">
        <v>143</v>
      </c>
      <c r="J2404" s="5" t="s">
        <v>6</v>
      </c>
      <c r="K2404" s="5" t="s">
        <v>3</v>
      </c>
      <c r="L2404" s="5" t="s">
        <v>13053</v>
      </c>
      <c r="M2404" s="15" t="s">
        <v>144</v>
      </c>
      <c r="N2404" s="15" t="s">
        <v>21870</v>
      </c>
      <c r="O2404" s="15" t="s">
        <v>22254</v>
      </c>
      <c r="P2404" s="15" t="s">
        <v>11367</v>
      </c>
      <c r="Q2404" s="15" t="s">
        <v>22807</v>
      </c>
      <c r="R2404" s="15" t="s">
        <v>11368</v>
      </c>
      <c r="S2404" s="15">
        <v>83169452</v>
      </c>
      <c r="T2404" s="15"/>
      <c r="U2404" s="15" t="s">
        <v>18009</v>
      </c>
      <c r="V2404" s="15" t="s">
        <v>23833</v>
      </c>
      <c r="W2404" s="4"/>
      <c r="X2404" s="4"/>
      <c r="Y2404" s="4"/>
      <c r="Z2404" s="4"/>
      <c r="AB2404" s="25"/>
      <c r="AC2404" s="25"/>
      <c r="AD2404" s="25"/>
    </row>
    <row r="2405" spans="1:30" x14ac:dyDescent="0.35">
      <c r="A2405" s="15" t="s">
        <v>11222</v>
      </c>
      <c r="B2405" s="15" t="s">
        <v>1543</v>
      </c>
      <c r="D2405" s="15" t="s">
        <v>4792</v>
      </c>
      <c r="E2405" s="15" t="s">
        <v>11427</v>
      </c>
      <c r="F2405" s="15" t="s">
        <v>546</v>
      </c>
      <c r="G2405" s="5" t="s">
        <v>18535</v>
      </c>
      <c r="H2405" s="5" t="s">
        <v>8</v>
      </c>
      <c r="I2405" s="5" t="s">
        <v>143</v>
      </c>
      <c r="J2405" s="5" t="s">
        <v>6</v>
      </c>
      <c r="K2405" s="5" t="s">
        <v>3</v>
      </c>
      <c r="L2405" s="5" t="s">
        <v>13053</v>
      </c>
      <c r="M2405" s="15" t="s">
        <v>144</v>
      </c>
      <c r="N2405" s="15" t="s">
        <v>21870</v>
      </c>
      <c r="O2405" s="15" t="s">
        <v>22254</v>
      </c>
      <c r="P2405" s="15" t="s">
        <v>546</v>
      </c>
      <c r="Q2405" s="15" t="s">
        <v>22807</v>
      </c>
      <c r="R2405" s="15" t="s">
        <v>19955</v>
      </c>
      <c r="S2405" s="15">
        <v>22001186</v>
      </c>
      <c r="T2405" s="15">
        <v>88511328</v>
      </c>
      <c r="U2405" s="15" t="s">
        <v>15112</v>
      </c>
      <c r="V2405" s="15" t="s">
        <v>18010</v>
      </c>
      <c r="W2405" s="4"/>
      <c r="X2405" s="4"/>
      <c r="Y2405" s="4"/>
      <c r="Z2405" s="4"/>
      <c r="AB2405" s="25"/>
      <c r="AC2405" s="25"/>
      <c r="AD2405" s="25"/>
    </row>
    <row r="2406" spans="1:30" x14ac:dyDescent="0.35">
      <c r="A2406" s="15" t="s">
        <v>11223</v>
      </c>
      <c r="B2406" s="15" t="s">
        <v>11224</v>
      </c>
      <c r="D2406" s="15" t="s">
        <v>5480</v>
      </c>
      <c r="E2406" s="15" t="s">
        <v>11431</v>
      </c>
      <c r="F2406" s="15" t="s">
        <v>4275</v>
      </c>
      <c r="G2406" s="5" t="s">
        <v>18535</v>
      </c>
      <c r="H2406" s="5" t="s">
        <v>8</v>
      </c>
      <c r="I2406" s="5" t="s">
        <v>143</v>
      </c>
      <c r="J2406" s="5" t="s">
        <v>6</v>
      </c>
      <c r="K2406" s="5" t="s">
        <v>3</v>
      </c>
      <c r="L2406" s="5" t="s">
        <v>13053</v>
      </c>
      <c r="M2406" s="15" t="s">
        <v>144</v>
      </c>
      <c r="N2406" s="15" t="s">
        <v>21870</v>
      </c>
      <c r="O2406" s="15" t="s">
        <v>22254</v>
      </c>
      <c r="P2406" s="15" t="s">
        <v>4275</v>
      </c>
      <c r="Q2406" s="15" t="s">
        <v>22807</v>
      </c>
      <c r="R2406" s="15" t="s">
        <v>11432</v>
      </c>
      <c r="S2406" s="15">
        <v>27866209</v>
      </c>
      <c r="T2406" s="15">
        <v>27866209</v>
      </c>
      <c r="U2406" s="15" t="s">
        <v>18011</v>
      </c>
      <c r="V2406" s="15" t="s">
        <v>11433</v>
      </c>
      <c r="W2406" s="4"/>
      <c r="X2406" s="4" t="s">
        <v>41</v>
      </c>
      <c r="Y2406" s="4" t="s">
        <v>7374</v>
      </c>
      <c r="Z2406" s="4"/>
      <c r="AB2406" s="25"/>
      <c r="AC2406" s="25"/>
      <c r="AD2406" s="25"/>
    </row>
    <row r="2407" spans="1:30" x14ac:dyDescent="0.35">
      <c r="A2407" s="15" t="s">
        <v>11227</v>
      </c>
      <c r="B2407" s="15" t="s">
        <v>8478</v>
      </c>
      <c r="D2407" s="15" t="s">
        <v>7704</v>
      </c>
      <c r="E2407" s="15" t="s">
        <v>5481</v>
      </c>
      <c r="F2407" s="15" t="s">
        <v>5482</v>
      </c>
      <c r="G2407" s="5" t="s">
        <v>18535</v>
      </c>
      <c r="H2407" s="5" t="s">
        <v>8</v>
      </c>
      <c r="I2407" s="5" t="s">
        <v>143</v>
      </c>
      <c r="J2407" s="5" t="s">
        <v>6</v>
      </c>
      <c r="K2407" s="5" t="s">
        <v>3</v>
      </c>
      <c r="L2407" s="5" t="s">
        <v>13053</v>
      </c>
      <c r="M2407" s="15" t="s">
        <v>144</v>
      </c>
      <c r="N2407" s="15" t="s">
        <v>21870</v>
      </c>
      <c r="O2407" s="15" t="s">
        <v>22254</v>
      </c>
      <c r="P2407" s="15" t="s">
        <v>5482</v>
      </c>
      <c r="Q2407" s="15" t="s">
        <v>22807</v>
      </c>
      <c r="R2407" s="15" t="s">
        <v>23834</v>
      </c>
      <c r="S2407" s="15">
        <v>22001373</v>
      </c>
      <c r="T2407" s="15">
        <v>27866209</v>
      </c>
      <c r="U2407" s="15" t="s">
        <v>18012</v>
      </c>
      <c r="V2407" s="15" t="s">
        <v>23835</v>
      </c>
      <c r="W2407" s="4"/>
      <c r="X2407" s="4" t="s">
        <v>41</v>
      </c>
      <c r="Y2407" s="4" t="s">
        <v>1235</v>
      </c>
      <c r="Z2407" s="4"/>
      <c r="AB2407" s="25" t="s">
        <v>21118</v>
      </c>
      <c r="AC2407" s="25"/>
      <c r="AD2407" s="25"/>
    </row>
    <row r="2408" spans="1:30" x14ac:dyDescent="0.35">
      <c r="A2408" s="15" t="s">
        <v>11228</v>
      </c>
      <c r="B2408" s="15" t="s">
        <v>8783</v>
      </c>
      <c r="D2408" s="15" t="s">
        <v>5472</v>
      </c>
      <c r="E2408" s="15" t="s">
        <v>5484</v>
      </c>
      <c r="F2408" s="15" t="s">
        <v>4293</v>
      </c>
      <c r="G2408" s="5" t="s">
        <v>18535</v>
      </c>
      <c r="H2408" s="5" t="s">
        <v>8</v>
      </c>
      <c r="I2408" s="5" t="s">
        <v>143</v>
      </c>
      <c r="J2408" s="5" t="s">
        <v>6</v>
      </c>
      <c r="K2408" s="5" t="s">
        <v>3</v>
      </c>
      <c r="L2408" s="5" t="s">
        <v>13053</v>
      </c>
      <c r="M2408" s="15" t="s">
        <v>144</v>
      </c>
      <c r="N2408" s="15" t="s">
        <v>21870</v>
      </c>
      <c r="O2408" s="15" t="s">
        <v>22254</v>
      </c>
      <c r="P2408" s="15" t="s">
        <v>4293</v>
      </c>
      <c r="Q2408" s="15" t="s">
        <v>22807</v>
      </c>
      <c r="R2408" s="15" t="s">
        <v>16672</v>
      </c>
      <c r="S2408" s="15">
        <v>27866209</v>
      </c>
      <c r="T2408" s="15">
        <v>86639344</v>
      </c>
      <c r="U2408" s="15" t="s">
        <v>18013</v>
      </c>
      <c r="V2408" s="15" t="s">
        <v>11436</v>
      </c>
      <c r="W2408" s="4"/>
      <c r="X2408" s="4" t="s">
        <v>41</v>
      </c>
      <c r="Y2408" s="4" t="s">
        <v>1923</v>
      </c>
      <c r="Z2408" s="4"/>
      <c r="AB2408" s="25"/>
      <c r="AC2408" s="25"/>
      <c r="AD2408" s="25"/>
    </row>
    <row r="2409" spans="1:30" x14ac:dyDescent="0.35">
      <c r="A2409" s="15" t="s">
        <v>11230</v>
      </c>
      <c r="B2409" s="15" t="s">
        <v>8377</v>
      </c>
      <c r="D2409" s="15" t="s">
        <v>8742</v>
      </c>
      <c r="E2409" s="15" t="s">
        <v>11303</v>
      </c>
      <c r="F2409" s="15" t="s">
        <v>11304</v>
      </c>
      <c r="G2409" s="5" t="s">
        <v>18535</v>
      </c>
      <c r="H2409" s="5" t="s">
        <v>16</v>
      </c>
      <c r="I2409" s="5" t="s">
        <v>143</v>
      </c>
      <c r="J2409" s="5" t="s">
        <v>6</v>
      </c>
      <c r="K2409" s="5" t="s">
        <v>3</v>
      </c>
      <c r="L2409" s="5" t="s">
        <v>13053</v>
      </c>
      <c r="M2409" s="15" t="s">
        <v>144</v>
      </c>
      <c r="N2409" s="15" t="s">
        <v>21870</v>
      </c>
      <c r="O2409" s="15" t="s">
        <v>22254</v>
      </c>
      <c r="P2409" s="15" t="s">
        <v>11304</v>
      </c>
      <c r="Q2409" s="15" t="s">
        <v>22807</v>
      </c>
      <c r="R2409" s="15" t="s">
        <v>9379</v>
      </c>
      <c r="S2409" s="15">
        <v>87200318</v>
      </c>
      <c r="T2409" s="15"/>
      <c r="U2409" s="15" t="s">
        <v>18014</v>
      </c>
      <c r="V2409" s="15" t="s">
        <v>23836</v>
      </c>
      <c r="W2409" s="4"/>
      <c r="X2409" s="4"/>
      <c r="Y2409" s="4"/>
      <c r="Z2409" s="4"/>
      <c r="AB2409" s="25"/>
      <c r="AC2409" s="25"/>
      <c r="AD2409" s="25"/>
    </row>
    <row r="2410" spans="1:30" x14ac:dyDescent="0.35">
      <c r="A2410" s="15" t="s">
        <v>5217</v>
      </c>
      <c r="B2410" s="15" t="s">
        <v>826</v>
      </c>
      <c r="D2410" s="15" t="s">
        <v>7224</v>
      </c>
      <c r="E2410" s="15" t="s">
        <v>5485</v>
      </c>
      <c r="F2410" s="15" t="s">
        <v>5486</v>
      </c>
      <c r="G2410" s="5" t="s">
        <v>18535</v>
      </c>
      <c r="H2410" s="5" t="s">
        <v>8</v>
      </c>
      <c r="I2410" s="5" t="s">
        <v>143</v>
      </c>
      <c r="J2410" s="5" t="s">
        <v>6</v>
      </c>
      <c r="K2410" s="5" t="s">
        <v>3</v>
      </c>
      <c r="L2410" s="5" t="s">
        <v>13053</v>
      </c>
      <c r="M2410" s="15" t="s">
        <v>144</v>
      </c>
      <c r="N2410" s="15" t="s">
        <v>21870</v>
      </c>
      <c r="O2410" s="15" t="s">
        <v>22254</v>
      </c>
      <c r="P2410" s="15" t="s">
        <v>5486</v>
      </c>
      <c r="Q2410" s="15" t="s">
        <v>22807</v>
      </c>
      <c r="R2410" s="15" t="s">
        <v>15110</v>
      </c>
      <c r="S2410" s="15">
        <v>27866458</v>
      </c>
      <c r="T2410" s="15"/>
      <c r="U2410" s="15" t="s">
        <v>18015</v>
      </c>
      <c r="V2410" s="15" t="s">
        <v>11434</v>
      </c>
      <c r="W2410" s="4"/>
      <c r="X2410" s="4" t="s">
        <v>41</v>
      </c>
      <c r="Y2410" s="4" t="s">
        <v>1812</v>
      </c>
      <c r="Z2410" s="4"/>
      <c r="AB2410" s="25" t="s">
        <v>21118</v>
      </c>
      <c r="AC2410" s="25"/>
      <c r="AD2410" s="25"/>
    </row>
    <row r="2411" spans="1:30" x14ac:dyDescent="0.35">
      <c r="A2411" s="15" t="s">
        <v>11232</v>
      </c>
      <c r="B2411" s="15" t="s">
        <v>4718</v>
      </c>
      <c r="D2411" s="15" t="s">
        <v>7225</v>
      </c>
      <c r="E2411" s="15" t="s">
        <v>5487</v>
      </c>
      <c r="F2411" s="15" t="s">
        <v>1300</v>
      </c>
      <c r="G2411" s="5" t="s">
        <v>18535</v>
      </c>
      <c r="H2411" s="5" t="s">
        <v>8</v>
      </c>
      <c r="I2411" s="5" t="s">
        <v>143</v>
      </c>
      <c r="J2411" s="5" t="s">
        <v>6</v>
      </c>
      <c r="K2411" s="5" t="s">
        <v>3</v>
      </c>
      <c r="L2411" s="5" t="s">
        <v>13053</v>
      </c>
      <c r="M2411" s="15" t="s">
        <v>144</v>
      </c>
      <c r="N2411" s="15" t="s">
        <v>21870</v>
      </c>
      <c r="O2411" s="15" t="s">
        <v>22254</v>
      </c>
      <c r="P2411" s="15" t="s">
        <v>5488</v>
      </c>
      <c r="Q2411" s="15" t="s">
        <v>22807</v>
      </c>
      <c r="R2411" s="15" t="s">
        <v>23837</v>
      </c>
      <c r="S2411" s="15">
        <v>22002890</v>
      </c>
      <c r="T2411" s="15">
        <v>89208238</v>
      </c>
      <c r="U2411" s="15" t="s">
        <v>18017</v>
      </c>
      <c r="V2411" s="15" t="s">
        <v>11443</v>
      </c>
      <c r="W2411" s="4"/>
      <c r="X2411" s="4" t="s">
        <v>41</v>
      </c>
      <c r="Y2411" s="4" t="s">
        <v>4766</v>
      </c>
      <c r="Z2411" s="4"/>
      <c r="AB2411" s="25" t="s">
        <v>21118</v>
      </c>
      <c r="AC2411" s="25"/>
      <c r="AD2411" s="25"/>
    </row>
    <row r="2412" spans="1:30" x14ac:dyDescent="0.35">
      <c r="A2412" s="15" t="s">
        <v>11234</v>
      </c>
      <c r="B2412" s="15" t="s">
        <v>4445</v>
      </c>
      <c r="D2412" s="15" t="s">
        <v>8248</v>
      </c>
      <c r="E2412" s="15" t="s">
        <v>8481</v>
      </c>
      <c r="F2412" s="15" t="s">
        <v>11347</v>
      </c>
      <c r="G2412" s="5" t="s">
        <v>18535</v>
      </c>
      <c r="H2412" s="5" t="s">
        <v>10</v>
      </c>
      <c r="I2412" s="5" t="s">
        <v>143</v>
      </c>
      <c r="J2412" s="5" t="s">
        <v>6</v>
      </c>
      <c r="K2412" s="5" t="s">
        <v>4</v>
      </c>
      <c r="L2412" s="5" t="s">
        <v>13054</v>
      </c>
      <c r="M2412" s="15" t="s">
        <v>144</v>
      </c>
      <c r="N2412" s="15" t="s">
        <v>21870</v>
      </c>
      <c r="O2412" s="15" t="s">
        <v>5489</v>
      </c>
      <c r="P2412" s="15" t="s">
        <v>11348</v>
      </c>
      <c r="Q2412" s="15" t="s">
        <v>22807</v>
      </c>
      <c r="R2412" s="15" t="s">
        <v>23838</v>
      </c>
      <c r="S2412" s="15">
        <v>25611945</v>
      </c>
      <c r="T2412" s="15">
        <v>87621085</v>
      </c>
      <c r="U2412" s="15" t="s">
        <v>18906</v>
      </c>
      <c r="V2412" s="15" t="s">
        <v>293</v>
      </c>
      <c r="W2412" s="4"/>
      <c r="X2412" s="4"/>
      <c r="Y2412" s="4"/>
      <c r="Z2412" s="4"/>
      <c r="AB2412" s="25"/>
      <c r="AC2412" s="25"/>
      <c r="AD2412" s="25"/>
    </row>
    <row r="2413" spans="1:30" x14ac:dyDescent="0.35">
      <c r="A2413" s="15" t="s">
        <v>5258</v>
      </c>
      <c r="B2413" s="15" t="s">
        <v>7203</v>
      </c>
      <c r="D2413" s="15" t="s">
        <v>7452</v>
      </c>
      <c r="E2413" s="15" t="s">
        <v>5490</v>
      </c>
      <c r="F2413" s="15" t="s">
        <v>5489</v>
      </c>
      <c r="G2413" s="5" t="s">
        <v>18535</v>
      </c>
      <c r="H2413" s="5" t="s">
        <v>10</v>
      </c>
      <c r="I2413" s="5" t="s">
        <v>143</v>
      </c>
      <c r="J2413" s="5" t="s">
        <v>6</v>
      </c>
      <c r="K2413" s="5" t="s">
        <v>4</v>
      </c>
      <c r="L2413" s="5" t="s">
        <v>13054</v>
      </c>
      <c r="M2413" s="15" t="s">
        <v>144</v>
      </c>
      <c r="N2413" s="15" t="s">
        <v>21870</v>
      </c>
      <c r="O2413" s="15" t="s">
        <v>5489</v>
      </c>
      <c r="P2413" s="15" t="s">
        <v>5489</v>
      </c>
      <c r="Q2413" s="15" t="s">
        <v>22807</v>
      </c>
      <c r="R2413" s="15" t="s">
        <v>23839</v>
      </c>
      <c r="S2413" s="15">
        <v>27881034</v>
      </c>
      <c r="T2413" s="15"/>
      <c r="U2413" s="15" t="s">
        <v>15113</v>
      </c>
      <c r="V2413" s="15" t="s">
        <v>2249</v>
      </c>
      <c r="W2413" s="4"/>
      <c r="X2413" s="4" t="s">
        <v>41</v>
      </c>
      <c r="Y2413" s="4" t="s">
        <v>1035</v>
      </c>
      <c r="Z2413" s="4"/>
      <c r="AB2413" s="25" t="s">
        <v>21118</v>
      </c>
      <c r="AC2413" s="25"/>
      <c r="AD2413" s="25"/>
    </row>
    <row r="2414" spans="1:30" x14ac:dyDescent="0.35">
      <c r="A2414" s="15" t="s">
        <v>8441</v>
      </c>
      <c r="B2414" s="15" t="s">
        <v>787</v>
      </c>
      <c r="D2414" s="15" t="s">
        <v>8506</v>
      </c>
      <c r="E2414" s="15" t="s">
        <v>8505</v>
      </c>
      <c r="F2414" s="15" t="s">
        <v>11380</v>
      </c>
      <c r="G2414" s="5" t="s">
        <v>18535</v>
      </c>
      <c r="H2414" s="5" t="s">
        <v>10</v>
      </c>
      <c r="I2414" s="5" t="s">
        <v>143</v>
      </c>
      <c r="J2414" s="5" t="s">
        <v>6</v>
      </c>
      <c r="K2414" s="5" t="s">
        <v>4</v>
      </c>
      <c r="L2414" s="5" t="s">
        <v>13054</v>
      </c>
      <c r="M2414" s="15" t="s">
        <v>144</v>
      </c>
      <c r="N2414" s="15" t="s">
        <v>21870</v>
      </c>
      <c r="O2414" s="15" t="s">
        <v>5489</v>
      </c>
      <c r="P2414" s="15" t="s">
        <v>11380</v>
      </c>
      <c r="Q2414" s="15" t="s">
        <v>22807</v>
      </c>
      <c r="R2414" s="15" t="s">
        <v>23840</v>
      </c>
      <c r="S2414" s="15">
        <v>22001379</v>
      </c>
      <c r="T2414" s="15">
        <v>87110677</v>
      </c>
      <c r="U2414" s="15" t="s">
        <v>16677</v>
      </c>
      <c r="V2414" s="15" t="s">
        <v>23841</v>
      </c>
      <c r="W2414" s="4"/>
      <c r="X2414" s="4"/>
      <c r="Y2414" s="4"/>
      <c r="Z2414" s="4"/>
      <c r="AB2414" s="25"/>
      <c r="AC2414" s="25"/>
      <c r="AD2414" s="25"/>
    </row>
    <row r="2415" spans="1:30" x14ac:dyDescent="0.35">
      <c r="A2415" s="15" t="s">
        <v>11238</v>
      </c>
      <c r="B2415" s="15" t="s">
        <v>1371</v>
      </c>
      <c r="D2415" s="15" t="s">
        <v>7226</v>
      </c>
      <c r="E2415" s="15" t="s">
        <v>5491</v>
      </c>
      <c r="F2415" s="15" t="s">
        <v>3186</v>
      </c>
      <c r="G2415" s="5" t="s">
        <v>18535</v>
      </c>
      <c r="H2415" s="5" t="s">
        <v>10</v>
      </c>
      <c r="I2415" s="5" t="s">
        <v>143</v>
      </c>
      <c r="J2415" s="5" t="s">
        <v>6</v>
      </c>
      <c r="K2415" s="5" t="s">
        <v>7</v>
      </c>
      <c r="L2415" s="5" t="s">
        <v>13057</v>
      </c>
      <c r="M2415" s="15" t="s">
        <v>144</v>
      </c>
      <c r="N2415" s="15" t="s">
        <v>21870</v>
      </c>
      <c r="O2415" s="15" t="s">
        <v>22263</v>
      </c>
      <c r="P2415" s="15" t="s">
        <v>3186</v>
      </c>
      <c r="Q2415" s="15" t="s">
        <v>22807</v>
      </c>
      <c r="R2415" s="15" t="s">
        <v>23842</v>
      </c>
      <c r="S2415" s="15">
        <v>87206547</v>
      </c>
      <c r="T2415" s="15"/>
      <c r="U2415" s="15" t="s">
        <v>15114</v>
      </c>
      <c r="V2415" s="15" t="s">
        <v>3133</v>
      </c>
      <c r="W2415" s="4"/>
      <c r="X2415" s="4" t="s">
        <v>41</v>
      </c>
      <c r="Y2415" s="4" t="s">
        <v>5492</v>
      </c>
      <c r="Z2415" s="4"/>
      <c r="AB2415" s="25"/>
      <c r="AC2415" s="25"/>
      <c r="AD2415" s="25"/>
    </row>
    <row r="2416" spans="1:30" x14ac:dyDescent="0.35">
      <c r="A2416" s="15" t="s">
        <v>5323</v>
      </c>
      <c r="B2416" s="15" t="s">
        <v>1118</v>
      </c>
      <c r="D2416" s="15" t="s">
        <v>3506</v>
      </c>
      <c r="E2416" s="15" t="s">
        <v>8541</v>
      </c>
      <c r="F2416" s="15" t="s">
        <v>11463</v>
      </c>
      <c r="G2416" s="5" t="s">
        <v>18535</v>
      </c>
      <c r="H2416" s="5" t="s">
        <v>10</v>
      </c>
      <c r="I2416" s="5" t="s">
        <v>143</v>
      </c>
      <c r="J2416" s="5" t="s">
        <v>6</v>
      </c>
      <c r="K2416" s="5" t="s">
        <v>7</v>
      </c>
      <c r="L2416" s="5" t="s">
        <v>13057</v>
      </c>
      <c r="M2416" s="15" t="s">
        <v>144</v>
      </c>
      <c r="N2416" s="15" t="s">
        <v>21870</v>
      </c>
      <c r="O2416" s="15" t="s">
        <v>22263</v>
      </c>
      <c r="P2416" s="15" t="s">
        <v>8542</v>
      </c>
      <c r="Q2416" s="15" t="s">
        <v>22807</v>
      </c>
      <c r="R2416" s="15" t="s">
        <v>23843</v>
      </c>
      <c r="S2416" s="15">
        <v>22006175</v>
      </c>
      <c r="T2416" s="15">
        <v>83306736</v>
      </c>
      <c r="U2416" s="15" t="s">
        <v>18018</v>
      </c>
      <c r="V2416" s="15" t="s">
        <v>23844</v>
      </c>
      <c r="W2416" s="4"/>
      <c r="X2416" s="4" t="s">
        <v>41</v>
      </c>
      <c r="Y2416" s="4" t="s">
        <v>12145</v>
      </c>
      <c r="Z2416" s="4"/>
      <c r="AB2416" s="25"/>
      <c r="AC2416" s="25"/>
      <c r="AD2416" s="25"/>
    </row>
    <row r="2417" spans="1:30" x14ac:dyDescent="0.35">
      <c r="A2417" s="15" t="s">
        <v>5139</v>
      </c>
      <c r="B2417" s="15" t="s">
        <v>4711</v>
      </c>
      <c r="D2417" s="15" t="s">
        <v>7227</v>
      </c>
      <c r="E2417" s="15" t="s">
        <v>5493</v>
      </c>
      <c r="F2417" s="15" t="s">
        <v>20227</v>
      </c>
      <c r="G2417" s="5" t="s">
        <v>3350</v>
      </c>
      <c r="H2417" s="5" t="s">
        <v>5</v>
      </c>
      <c r="I2417" s="5" t="s">
        <v>95</v>
      </c>
      <c r="J2417" s="5" t="s">
        <v>7</v>
      </c>
      <c r="K2417" s="5" t="s">
        <v>2</v>
      </c>
      <c r="L2417" s="5" t="s">
        <v>13100</v>
      </c>
      <c r="M2417" s="15" t="s">
        <v>21775</v>
      </c>
      <c r="N2417" s="15" t="s">
        <v>2408</v>
      </c>
      <c r="O2417" s="15" t="s">
        <v>2408</v>
      </c>
      <c r="P2417" s="15" t="s">
        <v>13466</v>
      </c>
      <c r="Q2417" s="15" t="s">
        <v>22807</v>
      </c>
      <c r="R2417" s="15" t="s">
        <v>13748</v>
      </c>
      <c r="S2417" s="15">
        <v>27167340</v>
      </c>
      <c r="T2417" s="15">
        <v>27167340</v>
      </c>
      <c r="U2417" s="15" t="s">
        <v>15116</v>
      </c>
      <c r="V2417" s="15" t="s">
        <v>23845</v>
      </c>
      <c r="W2417" s="4"/>
      <c r="X2417" s="4" t="s">
        <v>41</v>
      </c>
      <c r="Y2417" s="4" t="s">
        <v>3071</v>
      </c>
      <c r="Z2417" s="4"/>
      <c r="AB2417" s="25"/>
      <c r="AC2417" s="25"/>
      <c r="AD2417" s="25"/>
    </row>
    <row r="2418" spans="1:30" x14ac:dyDescent="0.35">
      <c r="A2418" s="15" t="s">
        <v>5248</v>
      </c>
      <c r="B2418" s="15" t="s">
        <v>7796</v>
      </c>
      <c r="D2418" s="15" t="s">
        <v>8446</v>
      </c>
      <c r="E2418" s="15" t="s">
        <v>8445</v>
      </c>
      <c r="F2418" s="15" t="s">
        <v>11261</v>
      </c>
      <c r="G2418" s="5" t="s">
        <v>18535</v>
      </c>
      <c r="H2418" s="5" t="s">
        <v>10</v>
      </c>
      <c r="I2418" s="5" t="s">
        <v>143</v>
      </c>
      <c r="J2418" s="5" t="s">
        <v>6</v>
      </c>
      <c r="K2418" s="5" t="s">
        <v>4</v>
      </c>
      <c r="L2418" s="5" t="s">
        <v>13054</v>
      </c>
      <c r="M2418" s="15" t="s">
        <v>144</v>
      </c>
      <c r="N2418" s="15" t="s">
        <v>21870</v>
      </c>
      <c r="O2418" s="15" t="s">
        <v>5489</v>
      </c>
      <c r="P2418" s="15" t="s">
        <v>11261</v>
      </c>
      <c r="Q2418" s="15" t="s">
        <v>22807</v>
      </c>
      <c r="R2418" s="15" t="s">
        <v>23846</v>
      </c>
      <c r="S2418" s="15">
        <v>83794947</v>
      </c>
      <c r="T2418" s="15"/>
      <c r="U2418" s="15" t="s">
        <v>15117</v>
      </c>
      <c r="V2418" s="15" t="s">
        <v>23847</v>
      </c>
      <c r="W2418" s="4"/>
      <c r="X2418" s="4"/>
      <c r="Y2418" s="4"/>
      <c r="Z2418" s="4"/>
      <c r="AB2418" s="25"/>
      <c r="AC2418" s="25"/>
      <c r="AD2418" s="25"/>
    </row>
    <row r="2419" spans="1:30" x14ac:dyDescent="0.35">
      <c r="A2419" s="15" t="s">
        <v>11241</v>
      </c>
      <c r="B2419" s="15" t="s">
        <v>4166</v>
      </c>
      <c r="D2419" s="15" t="s">
        <v>8307</v>
      </c>
      <c r="E2419" s="15" t="s">
        <v>8454</v>
      </c>
      <c r="F2419" s="15" t="s">
        <v>8455</v>
      </c>
      <c r="G2419" s="5" t="s">
        <v>18535</v>
      </c>
      <c r="H2419" s="5" t="s">
        <v>10</v>
      </c>
      <c r="I2419" s="5" t="s">
        <v>143</v>
      </c>
      <c r="J2419" s="5" t="s">
        <v>6</v>
      </c>
      <c r="K2419" s="5" t="s">
        <v>4</v>
      </c>
      <c r="L2419" s="5" t="s">
        <v>13054</v>
      </c>
      <c r="M2419" s="15" t="s">
        <v>144</v>
      </c>
      <c r="N2419" s="15" t="s">
        <v>21870</v>
      </c>
      <c r="O2419" s="15" t="s">
        <v>5489</v>
      </c>
      <c r="P2419" s="15" t="s">
        <v>8455</v>
      </c>
      <c r="Q2419" s="15" t="s">
        <v>22807</v>
      </c>
      <c r="R2419" s="15" t="s">
        <v>23848</v>
      </c>
      <c r="S2419" s="15">
        <v>87683815</v>
      </c>
      <c r="T2419" s="15"/>
      <c r="U2419" s="15" t="s">
        <v>18019</v>
      </c>
      <c r="V2419" s="15" t="s">
        <v>11274</v>
      </c>
      <c r="W2419" s="4"/>
      <c r="X2419" s="4" t="s">
        <v>41</v>
      </c>
      <c r="Y2419" s="4" t="s">
        <v>7851</v>
      </c>
      <c r="Z2419" s="4"/>
      <c r="AB2419" s="25"/>
      <c r="AC2419" s="25"/>
      <c r="AD2419" s="25"/>
    </row>
    <row r="2420" spans="1:30" x14ac:dyDescent="0.35">
      <c r="A2420" s="15" t="s">
        <v>5325</v>
      </c>
      <c r="B2420" s="15" t="s">
        <v>5324</v>
      </c>
      <c r="D2420" s="15" t="s">
        <v>8457</v>
      </c>
      <c r="E2420" s="15" t="s">
        <v>8456</v>
      </c>
      <c r="F2420" s="15" t="s">
        <v>8095</v>
      </c>
      <c r="G2420" s="5" t="s">
        <v>18535</v>
      </c>
      <c r="H2420" s="5" t="s">
        <v>10</v>
      </c>
      <c r="I2420" s="5" t="s">
        <v>143</v>
      </c>
      <c r="J2420" s="5" t="s">
        <v>6</v>
      </c>
      <c r="K2420" s="5" t="s">
        <v>4</v>
      </c>
      <c r="L2420" s="5" t="s">
        <v>13054</v>
      </c>
      <c r="M2420" s="15" t="s">
        <v>144</v>
      </c>
      <c r="N2420" s="15" t="s">
        <v>21870</v>
      </c>
      <c r="O2420" s="15" t="s">
        <v>5489</v>
      </c>
      <c r="P2420" s="15" t="s">
        <v>8095</v>
      </c>
      <c r="Q2420" s="15" t="s">
        <v>22807</v>
      </c>
      <c r="R2420" s="15" t="s">
        <v>23849</v>
      </c>
      <c r="S2420" s="15">
        <v>22001187</v>
      </c>
      <c r="T2420" s="15">
        <v>87983014</v>
      </c>
      <c r="U2420" s="15" t="s">
        <v>15118</v>
      </c>
      <c r="V2420" s="15" t="s">
        <v>14200</v>
      </c>
      <c r="W2420" s="4"/>
      <c r="X2420" s="4"/>
      <c r="Y2420" s="4"/>
      <c r="Z2420" s="4"/>
      <c r="AB2420" s="25"/>
      <c r="AC2420" s="25"/>
      <c r="AD2420" s="25"/>
    </row>
    <row r="2421" spans="1:30" x14ac:dyDescent="0.35">
      <c r="A2421" s="15" t="s">
        <v>11243</v>
      </c>
      <c r="B2421" s="15" t="s">
        <v>1645</v>
      </c>
      <c r="D2421" s="15" t="s">
        <v>5494</v>
      </c>
      <c r="E2421" s="15" t="s">
        <v>5495</v>
      </c>
      <c r="F2421" s="15" t="s">
        <v>17333</v>
      </c>
      <c r="G2421" s="5" t="s">
        <v>15692</v>
      </c>
      <c r="H2421" s="5" t="s">
        <v>11</v>
      </c>
      <c r="I2421" s="5" t="s">
        <v>143</v>
      </c>
      <c r="J2421" s="5" t="s">
        <v>12</v>
      </c>
      <c r="K2421" s="5" t="s">
        <v>2</v>
      </c>
      <c r="L2421" s="5" t="s">
        <v>13070</v>
      </c>
      <c r="M2421" s="15" t="s">
        <v>144</v>
      </c>
      <c r="N2421" s="15" t="s">
        <v>21785</v>
      </c>
      <c r="O2421" s="15" t="s">
        <v>21786</v>
      </c>
      <c r="P2421" s="15" t="s">
        <v>17333</v>
      </c>
      <c r="Q2421" s="15" t="s">
        <v>22807</v>
      </c>
      <c r="R2421" s="15" t="s">
        <v>22286</v>
      </c>
      <c r="S2421" s="15">
        <v>27833308</v>
      </c>
      <c r="T2421" s="15">
        <v>27833308</v>
      </c>
      <c r="U2421" s="15" t="s">
        <v>16678</v>
      </c>
      <c r="V2421" s="15" t="s">
        <v>18020</v>
      </c>
      <c r="W2421" s="4"/>
      <c r="X2421" s="4" t="s">
        <v>41</v>
      </c>
      <c r="Y2421" s="4" t="s">
        <v>4776</v>
      </c>
      <c r="Z2421" s="4"/>
      <c r="AB2421" s="25"/>
      <c r="AC2421" s="25"/>
      <c r="AD2421" s="25"/>
    </row>
    <row r="2422" spans="1:30" x14ac:dyDescent="0.35">
      <c r="A2422" s="15" t="s">
        <v>5318</v>
      </c>
      <c r="B2422" s="15" t="s">
        <v>5203</v>
      </c>
      <c r="D2422" s="15" t="s">
        <v>8784</v>
      </c>
      <c r="E2422" s="15" t="s">
        <v>11312</v>
      </c>
      <c r="F2422" s="15" t="s">
        <v>11313</v>
      </c>
      <c r="G2422" s="5" t="s">
        <v>18535</v>
      </c>
      <c r="H2422" s="5" t="s">
        <v>10</v>
      </c>
      <c r="I2422" s="5" t="s">
        <v>143</v>
      </c>
      <c r="J2422" s="5" t="s">
        <v>6</v>
      </c>
      <c r="K2422" s="5" t="s">
        <v>4</v>
      </c>
      <c r="L2422" s="5" t="s">
        <v>13054</v>
      </c>
      <c r="M2422" s="15" t="s">
        <v>144</v>
      </c>
      <c r="N2422" s="15" t="s">
        <v>21870</v>
      </c>
      <c r="O2422" s="15" t="s">
        <v>5489</v>
      </c>
      <c r="P2422" s="15" t="s">
        <v>14201</v>
      </c>
      <c r="Q2422" s="15" t="s">
        <v>22807</v>
      </c>
      <c r="R2422" s="15" t="s">
        <v>22296</v>
      </c>
      <c r="S2422" s="15">
        <v>27881127</v>
      </c>
      <c r="T2422" s="15">
        <v>87842665</v>
      </c>
      <c r="U2422" s="15" t="s">
        <v>18021</v>
      </c>
      <c r="V2422" s="15" t="s">
        <v>14202</v>
      </c>
      <c r="W2422" s="4"/>
      <c r="X2422" s="4"/>
      <c r="Y2422" s="4"/>
      <c r="Z2422" s="4"/>
      <c r="AB2422" s="25"/>
      <c r="AC2422" s="25"/>
      <c r="AD2422" s="25"/>
    </row>
    <row r="2423" spans="1:30" x14ac:dyDescent="0.35">
      <c r="A2423" s="15" t="s">
        <v>11246</v>
      </c>
      <c r="B2423" s="15" t="s">
        <v>8309</v>
      </c>
      <c r="D2423" s="15" t="s">
        <v>8405</v>
      </c>
      <c r="E2423" s="15" t="s">
        <v>8507</v>
      </c>
      <c r="F2423" s="15" t="s">
        <v>19251</v>
      </c>
      <c r="G2423" s="5" t="s">
        <v>18535</v>
      </c>
      <c r="H2423" s="5" t="s">
        <v>10</v>
      </c>
      <c r="I2423" s="5" t="s">
        <v>143</v>
      </c>
      <c r="J2423" s="5" t="s">
        <v>6</v>
      </c>
      <c r="K2423" s="5" t="s">
        <v>7</v>
      </c>
      <c r="L2423" s="5" t="s">
        <v>13057</v>
      </c>
      <c r="M2423" s="15" t="s">
        <v>144</v>
      </c>
      <c r="N2423" s="15" t="s">
        <v>21870</v>
      </c>
      <c r="O2423" s="15" t="s">
        <v>22263</v>
      </c>
      <c r="P2423" s="15" t="s">
        <v>79</v>
      </c>
      <c r="Q2423" s="15" t="s">
        <v>22807</v>
      </c>
      <c r="R2423" s="15" t="s">
        <v>23850</v>
      </c>
      <c r="S2423" s="15">
        <v>88772412</v>
      </c>
      <c r="T2423" s="15">
        <v>86908733</v>
      </c>
      <c r="U2423" s="15" t="s">
        <v>18022</v>
      </c>
      <c r="V2423" s="15" t="s">
        <v>10425</v>
      </c>
      <c r="W2423" s="4"/>
      <c r="X2423" s="4" t="s">
        <v>41</v>
      </c>
      <c r="Y2423" s="4" t="s">
        <v>8726</v>
      </c>
      <c r="Z2423" s="4"/>
      <c r="AB2423" s="25"/>
      <c r="AC2423" s="25"/>
      <c r="AD2423" s="25"/>
    </row>
    <row r="2424" spans="1:30" x14ac:dyDescent="0.35">
      <c r="A2424" s="15" t="s">
        <v>11249</v>
      </c>
      <c r="B2424" s="15" t="s">
        <v>4709</v>
      </c>
      <c r="D2424" s="15" t="s">
        <v>8393</v>
      </c>
      <c r="E2424" s="15" t="s">
        <v>8474</v>
      </c>
      <c r="F2424" s="15" t="s">
        <v>4543</v>
      </c>
      <c r="G2424" s="5" t="s">
        <v>18535</v>
      </c>
      <c r="H2424" s="5" t="s">
        <v>10</v>
      </c>
      <c r="I2424" s="5" t="s">
        <v>143</v>
      </c>
      <c r="J2424" s="5" t="s">
        <v>6</v>
      </c>
      <c r="K2424" s="5" t="s">
        <v>4</v>
      </c>
      <c r="L2424" s="5" t="s">
        <v>13054</v>
      </c>
      <c r="M2424" s="15" t="s">
        <v>144</v>
      </c>
      <c r="N2424" s="15" t="s">
        <v>21870</v>
      </c>
      <c r="O2424" s="15" t="s">
        <v>5489</v>
      </c>
      <c r="P2424" s="15" t="s">
        <v>4543</v>
      </c>
      <c r="Q2424" s="15" t="s">
        <v>22807</v>
      </c>
      <c r="R2424" s="15" t="s">
        <v>15119</v>
      </c>
      <c r="S2424" s="15">
        <v>27881127</v>
      </c>
      <c r="T2424" s="15">
        <v>87432296</v>
      </c>
      <c r="U2424" s="15" t="s">
        <v>18023</v>
      </c>
      <c r="V2424" s="15" t="s">
        <v>23851</v>
      </c>
      <c r="W2424" s="4"/>
      <c r="X2424" s="4"/>
      <c r="Y2424" s="4"/>
      <c r="Z2424" s="4"/>
      <c r="AB2424" s="25"/>
      <c r="AC2424" s="25"/>
      <c r="AD2424" s="25"/>
    </row>
    <row r="2425" spans="1:30" x14ac:dyDescent="0.35">
      <c r="A2425" s="15" t="s">
        <v>5307</v>
      </c>
      <c r="B2425" s="15" t="s">
        <v>7725</v>
      </c>
      <c r="D2425" s="15" t="s">
        <v>5496</v>
      </c>
      <c r="E2425" s="15" t="s">
        <v>11382</v>
      </c>
      <c r="F2425" s="15" t="s">
        <v>11383</v>
      </c>
      <c r="G2425" s="5" t="s">
        <v>18535</v>
      </c>
      <c r="H2425" s="5" t="s">
        <v>10</v>
      </c>
      <c r="I2425" s="5" t="s">
        <v>143</v>
      </c>
      <c r="J2425" s="5" t="s">
        <v>6</v>
      </c>
      <c r="K2425" s="5" t="s">
        <v>7</v>
      </c>
      <c r="L2425" s="5" t="s">
        <v>13057</v>
      </c>
      <c r="M2425" s="15" t="s">
        <v>144</v>
      </c>
      <c r="N2425" s="15" t="s">
        <v>21870</v>
      </c>
      <c r="O2425" s="15" t="s">
        <v>22263</v>
      </c>
      <c r="P2425" s="15" t="s">
        <v>11383</v>
      </c>
      <c r="Q2425" s="15" t="s">
        <v>22807</v>
      </c>
      <c r="R2425" s="15" t="s">
        <v>23852</v>
      </c>
      <c r="S2425" s="15">
        <v>22064090</v>
      </c>
      <c r="T2425" s="15">
        <v>84233324</v>
      </c>
      <c r="U2425" s="15" t="s">
        <v>18024</v>
      </c>
      <c r="V2425" s="15" t="s">
        <v>11384</v>
      </c>
      <c r="W2425" s="4"/>
      <c r="X2425" s="4"/>
      <c r="Y2425" s="4"/>
      <c r="Z2425" s="4"/>
      <c r="AB2425" s="25"/>
      <c r="AC2425" s="25"/>
      <c r="AD2425" s="25"/>
    </row>
    <row r="2426" spans="1:30" x14ac:dyDescent="0.35">
      <c r="A2426" s="15" t="s">
        <v>5130</v>
      </c>
      <c r="B2426" s="15" t="s">
        <v>4561</v>
      </c>
      <c r="D2426" s="15" t="s">
        <v>5497</v>
      </c>
      <c r="E2426" s="15" t="s">
        <v>11349</v>
      </c>
      <c r="F2426" s="15" t="s">
        <v>135</v>
      </c>
      <c r="G2426" s="5" t="s">
        <v>18535</v>
      </c>
      <c r="H2426" s="5" t="s">
        <v>10</v>
      </c>
      <c r="I2426" s="5" t="s">
        <v>143</v>
      </c>
      <c r="J2426" s="5" t="s">
        <v>6</v>
      </c>
      <c r="K2426" s="5" t="s">
        <v>7</v>
      </c>
      <c r="L2426" s="5" t="s">
        <v>13057</v>
      </c>
      <c r="M2426" s="15" t="s">
        <v>144</v>
      </c>
      <c r="N2426" s="15" t="s">
        <v>21870</v>
      </c>
      <c r="O2426" s="15" t="s">
        <v>22263</v>
      </c>
      <c r="P2426" s="15" t="s">
        <v>135</v>
      </c>
      <c r="Q2426" s="15" t="s">
        <v>22807</v>
      </c>
      <c r="R2426" s="15" t="s">
        <v>23853</v>
      </c>
      <c r="S2426" s="15">
        <v>84361948</v>
      </c>
      <c r="T2426" s="15"/>
      <c r="U2426" s="15" t="s">
        <v>18025</v>
      </c>
      <c r="V2426" s="15" t="s">
        <v>14203</v>
      </c>
      <c r="W2426" s="4"/>
      <c r="X2426" s="4"/>
      <c r="Y2426" s="4"/>
      <c r="Z2426" s="4"/>
      <c r="AB2426" s="25"/>
      <c r="AC2426" s="25"/>
      <c r="AD2426" s="25"/>
    </row>
    <row r="2427" spans="1:30" x14ac:dyDescent="0.35">
      <c r="A2427" s="15" t="s">
        <v>11254</v>
      </c>
      <c r="B2427" s="15" t="s">
        <v>8480</v>
      </c>
      <c r="D2427" s="15" t="s">
        <v>5498</v>
      </c>
      <c r="E2427" s="15" t="s">
        <v>8490</v>
      </c>
      <c r="F2427" s="15" t="s">
        <v>1597</v>
      </c>
      <c r="G2427" s="5" t="s">
        <v>18535</v>
      </c>
      <c r="H2427" s="5" t="s">
        <v>10</v>
      </c>
      <c r="I2427" s="5" t="s">
        <v>143</v>
      </c>
      <c r="J2427" s="5" t="s">
        <v>6</v>
      </c>
      <c r="K2427" s="5" t="s">
        <v>4</v>
      </c>
      <c r="L2427" s="5" t="s">
        <v>13054</v>
      </c>
      <c r="M2427" s="15" t="s">
        <v>144</v>
      </c>
      <c r="N2427" s="15" t="s">
        <v>21870</v>
      </c>
      <c r="O2427" s="15" t="s">
        <v>5489</v>
      </c>
      <c r="P2427" s="15" t="s">
        <v>1597</v>
      </c>
      <c r="Q2427" s="15" t="s">
        <v>22807</v>
      </c>
      <c r="R2427" s="15" t="s">
        <v>11359</v>
      </c>
      <c r="S2427" s="15">
        <v>22006081</v>
      </c>
      <c r="T2427" s="15">
        <v>86427097</v>
      </c>
      <c r="U2427" s="15" t="s">
        <v>15120</v>
      </c>
      <c r="V2427" s="15" t="s">
        <v>11360</v>
      </c>
      <c r="W2427" s="4"/>
      <c r="X2427" s="4"/>
      <c r="Y2427" s="4"/>
      <c r="Z2427" s="4"/>
      <c r="AB2427" s="25"/>
      <c r="AC2427" s="25"/>
      <c r="AD2427" s="25"/>
    </row>
    <row r="2428" spans="1:30" x14ac:dyDescent="0.35">
      <c r="A2428" s="15" t="s">
        <v>5219</v>
      </c>
      <c r="B2428" s="15" t="s">
        <v>7679</v>
      </c>
      <c r="D2428" s="15" t="s">
        <v>5499</v>
      </c>
      <c r="E2428" s="15" t="s">
        <v>5500</v>
      </c>
      <c r="F2428" s="15" t="s">
        <v>5501</v>
      </c>
      <c r="G2428" s="5" t="s">
        <v>18535</v>
      </c>
      <c r="H2428" s="5" t="s">
        <v>10</v>
      </c>
      <c r="I2428" s="5" t="s">
        <v>143</v>
      </c>
      <c r="J2428" s="5" t="s">
        <v>6</v>
      </c>
      <c r="K2428" s="5" t="s">
        <v>7</v>
      </c>
      <c r="L2428" s="5" t="s">
        <v>13057</v>
      </c>
      <c r="M2428" s="15" t="s">
        <v>144</v>
      </c>
      <c r="N2428" s="15" t="s">
        <v>21870</v>
      </c>
      <c r="O2428" s="15" t="s">
        <v>22263</v>
      </c>
      <c r="P2428" s="15" t="s">
        <v>5502</v>
      </c>
      <c r="Q2428" s="15" t="s">
        <v>22807</v>
      </c>
      <c r="R2428" s="15" t="s">
        <v>5503</v>
      </c>
      <c r="S2428" s="15">
        <v>27751050</v>
      </c>
      <c r="T2428" s="15">
        <v>27751050</v>
      </c>
      <c r="U2428" s="15" t="s">
        <v>16679</v>
      </c>
      <c r="V2428" s="15" t="s">
        <v>18026</v>
      </c>
      <c r="W2428" s="4"/>
      <c r="X2428" s="4" t="s">
        <v>41</v>
      </c>
      <c r="Y2428" s="4" t="s">
        <v>5504</v>
      </c>
      <c r="Z2428" s="4"/>
      <c r="AB2428" s="25"/>
      <c r="AC2428" s="25"/>
      <c r="AD2428" s="25"/>
    </row>
    <row r="2429" spans="1:30" x14ac:dyDescent="0.35">
      <c r="A2429" s="15" t="s">
        <v>11256</v>
      </c>
      <c r="B2429" s="15" t="s">
        <v>5459</v>
      </c>
      <c r="D2429" s="15" t="s">
        <v>7495</v>
      </c>
      <c r="E2429" s="15" t="s">
        <v>5505</v>
      </c>
      <c r="F2429" s="15" t="s">
        <v>1600</v>
      </c>
      <c r="G2429" s="5" t="s">
        <v>3350</v>
      </c>
      <c r="H2429" s="5" t="s">
        <v>4</v>
      </c>
      <c r="I2429" s="5" t="s">
        <v>95</v>
      </c>
      <c r="J2429" s="5" t="s">
        <v>3</v>
      </c>
      <c r="K2429" s="5" t="s">
        <v>6</v>
      </c>
      <c r="L2429" s="5" t="s">
        <v>13084</v>
      </c>
      <c r="M2429" s="15" t="s">
        <v>21775</v>
      </c>
      <c r="N2429" s="15" t="s">
        <v>21593</v>
      </c>
      <c r="O2429" s="15" t="s">
        <v>3351</v>
      </c>
      <c r="P2429" s="15" t="s">
        <v>1600</v>
      </c>
      <c r="Q2429" s="15" t="s">
        <v>22807</v>
      </c>
      <c r="R2429" s="15" t="s">
        <v>22265</v>
      </c>
      <c r="S2429" s="15">
        <v>44092767</v>
      </c>
      <c r="T2429" s="15">
        <v>89532067</v>
      </c>
      <c r="U2429" s="15" t="s">
        <v>15121</v>
      </c>
      <c r="V2429" s="15" t="s">
        <v>20228</v>
      </c>
      <c r="W2429" s="4"/>
      <c r="X2429" s="4" t="s">
        <v>41</v>
      </c>
      <c r="Y2429" s="4" t="s">
        <v>560</v>
      </c>
      <c r="Z2429" s="4"/>
      <c r="AB2429" s="25"/>
      <c r="AC2429" s="25"/>
      <c r="AD2429" s="25"/>
    </row>
    <row r="2430" spans="1:30" x14ac:dyDescent="0.35">
      <c r="A2430" s="15" t="s">
        <v>8442</v>
      </c>
      <c r="B2430" s="15" t="s">
        <v>1505</v>
      </c>
      <c r="D2430" s="15" t="s">
        <v>7915</v>
      </c>
      <c r="E2430" s="15" t="s">
        <v>5506</v>
      </c>
      <c r="F2430" s="15" t="s">
        <v>4540</v>
      </c>
      <c r="G2430" s="5" t="s">
        <v>18535</v>
      </c>
      <c r="H2430" s="5" t="s">
        <v>10</v>
      </c>
      <c r="I2430" s="5" t="s">
        <v>143</v>
      </c>
      <c r="J2430" s="5" t="s">
        <v>6</v>
      </c>
      <c r="K2430" s="5" t="s">
        <v>7</v>
      </c>
      <c r="L2430" s="5" t="s">
        <v>13057</v>
      </c>
      <c r="M2430" s="15" t="s">
        <v>144</v>
      </c>
      <c r="N2430" s="15" t="s">
        <v>21870</v>
      </c>
      <c r="O2430" s="15" t="s">
        <v>22263</v>
      </c>
      <c r="P2430" s="15" t="s">
        <v>11354</v>
      </c>
      <c r="Q2430" s="15" t="s">
        <v>22807</v>
      </c>
      <c r="R2430" s="15" t="s">
        <v>23854</v>
      </c>
      <c r="S2430" s="15">
        <v>22002211</v>
      </c>
      <c r="T2430" s="15">
        <v>84368681</v>
      </c>
      <c r="U2430" s="15" t="s">
        <v>18907</v>
      </c>
      <c r="V2430" s="15" t="s">
        <v>11355</v>
      </c>
      <c r="W2430" s="4"/>
      <c r="X2430" s="4" t="s">
        <v>41</v>
      </c>
      <c r="Y2430" s="4" t="s">
        <v>5507</v>
      </c>
      <c r="Z2430" s="4"/>
      <c r="AB2430" s="25"/>
      <c r="AC2430" s="25"/>
      <c r="AD2430" s="25"/>
    </row>
    <row r="2431" spans="1:30" x14ac:dyDescent="0.35">
      <c r="A2431" s="15" t="s">
        <v>5850</v>
      </c>
      <c r="B2431" s="15" t="s">
        <v>3190</v>
      </c>
      <c r="D2431" s="15" t="s">
        <v>4525</v>
      </c>
      <c r="E2431" s="15" t="s">
        <v>11392</v>
      </c>
      <c r="F2431" s="15" t="s">
        <v>11393</v>
      </c>
      <c r="G2431" s="5" t="s">
        <v>18535</v>
      </c>
      <c r="H2431" s="5" t="s">
        <v>10</v>
      </c>
      <c r="I2431" s="5" t="s">
        <v>143</v>
      </c>
      <c r="J2431" s="5" t="s">
        <v>6</v>
      </c>
      <c r="K2431" s="5" t="s">
        <v>4</v>
      </c>
      <c r="L2431" s="5" t="s">
        <v>13054</v>
      </c>
      <c r="M2431" s="15" t="s">
        <v>144</v>
      </c>
      <c r="N2431" s="15" t="s">
        <v>21870</v>
      </c>
      <c r="O2431" s="15" t="s">
        <v>5489</v>
      </c>
      <c r="P2431" s="15" t="s">
        <v>11393</v>
      </c>
      <c r="Q2431" s="15" t="s">
        <v>22807</v>
      </c>
      <c r="R2431" s="15" t="s">
        <v>18027</v>
      </c>
      <c r="S2431" s="15">
        <v>83181648</v>
      </c>
      <c r="T2431" s="15">
        <v>87432296</v>
      </c>
      <c r="U2431" s="15" t="s">
        <v>18028</v>
      </c>
      <c r="V2431" s="15" t="s">
        <v>18029</v>
      </c>
      <c r="W2431" s="4"/>
      <c r="X2431" s="4"/>
      <c r="Y2431" s="4"/>
      <c r="Z2431" s="4"/>
      <c r="AB2431" s="25"/>
      <c r="AC2431" s="25"/>
      <c r="AD2431" s="25"/>
    </row>
    <row r="2432" spans="1:30" x14ac:dyDescent="0.35">
      <c r="A2432" s="15" t="s">
        <v>11258</v>
      </c>
      <c r="B2432" s="15" t="s">
        <v>5460</v>
      </c>
      <c r="D2432" s="15" t="s">
        <v>8523</v>
      </c>
      <c r="E2432" s="15" t="s">
        <v>8521</v>
      </c>
      <c r="F2432" s="15" t="s">
        <v>21514</v>
      </c>
      <c r="G2432" s="5" t="s">
        <v>18535</v>
      </c>
      <c r="H2432" s="5" t="s">
        <v>10</v>
      </c>
      <c r="I2432" s="5" t="s">
        <v>143</v>
      </c>
      <c r="J2432" s="5" t="s">
        <v>6</v>
      </c>
      <c r="K2432" s="5" t="s">
        <v>4</v>
      </c>
      <c r="L2432" s="5" t="s">
        <v>13054</v>
      </c>
      <c r="M2432" s="15" t="s">
        <v>144</v>
      </c>
      <c r="N2432" s="15" t="s">
        <v>21870</v>
      </c>
      <c r="O2432" s="15" t="s">
        <v>5489</v>
      </c>
      <c r="P2432" s="15" t="s">
        <v>8522</v>
      </c>
      <c r="Q2432" s="15" t="s">
        <v>22807</v>
      </c>
      <c r="R2432" s="15" t="s">
        <v>11420</v>
      </c>
      <c r="S2432" s="15">
        <v>60056189</v>
      </c>
      <c r="T2432" s="15"/>
      <c r="U2432" s="15" t="s">
        <v>18908</v>
      </c>
      <c r="V2432" s="15" t="s">
        <v>11421</v>
      </c>
      <c r="W2432" s="4"/>
      <c r="X2432" s="4"/>
      <c r="Y2432" s="4"/>
      <c r="Z2432" s="4"/>
      <c r="AB2432" s="25"/>
      <c r="AC2432" s="25"/>
      <c r="AD2432" s="25"/>
    </row>
    <row r="2433" spans="1:30" x14ac:dyDescent="0.35">
      <c r="A2433" s="15" t="s">
        <v>5720</v>
      </c>
      <c r="B2433" s="15" t="s">
        <v>5156</v>
      </c>
      <c r="D2433" s="15" t="s">
        <v>4706</v>
      </c>
      <c r="E2433" s="15" t="s">
        <v>8548</v>
      </c>
      <c r="F2433" s="15" t="s">
        <v>5508</v>
      </c>
      <c r="G2433" s="5" t="s">
        <v>18535</v>
      </c>
      <c r="H2433" s="5" t="s">
        <v>10</v>
      </c>
      <c r="I2433" s="5" t="s">
        <v>143</v>
      </c>
      <c r="J2433" s="5" t="s">
        <v>6</v>
      </c>
      <c r="K2433" s="5" t="s">
        <v>4</v>
      </c>
      <c r="L2433" s="5" t="s">
        <v>13054</v>
      </c>
      <c r="M2433" s="15" t="s">
        <v>144</v>
      </c>
      <c r="N2433" s="15" t="s">
        <v>21870</v>
      </c>
      <c r="O2433" s="15" t="s">
        <v>5489</v>
      </c>
      <c r="P2433" s="15" t="s">
        <v>11467</v>
      </c>
      <c r="Q2433" s="15" t="s">
        <v>22807</v>
      </c>
      <c r="R2433" s="15" t="s">
        <v>18909</v>
      </c>
      <c r="S2433" s="15">
        <v>22001178</v>
      </c>
      <c r="T2433" s="15">
        <v>86164909</v>
      </c>
      <c r="U2433" s="15" t="s">
        <v>16680</v>
      </c>
      <c r="V2433" s="15" t="s">
        <v>11468</v>
      </c>
      <c r="W2433" s="4"/>
      <c r="X2433" s="4" t="s">
        <v>41</v>
      </c>
      <c r="Y2433" s="4" t="s">
        <v>9806</v>
      </c>
      <c r="Z2433" s="4"/>
      <c r="AB2433" s="25"/>
      <c r="AC2433" s="25"/>
      <c r="AD2433" s="25"/>
    </row>
    <row r="2434" spans="1:30" x14ac:dyDescent="0.35">
      <c r="A2434" s="15" t="s">
        <v>5694</v>
      </c>
      <c r="B2434" s="15" t="s">
        <v>1789</v>
      </c>
      <c r="D2434" s="15" t="s">
        <v>5432</v>
      </c>
      <c r="E2434" s="15" t="s">
        <v>11483</v>
      </c>
      <c r="F2434" s="15" t="s">
        <v>11484</v>
      </c>
      <c r="G2434" s="5" t="s">
        <v>18535</v>
      </c>
      <c r="H2434" s="5" t="s">
        <v>10</v>
      </c>
      <c r="I2434" s="5" t="s">
        <v>143</v>
      </c>
      <c r="J2434" s="5" t="s">
        <v>6</v>
      </c>
      <c r="K2434" s="5" t="s">
        <v>4</v>
      </c>
      <c r="L2434" s="5" t="s">
        <v>13054</v>
      </c>
      <c r="M2434" s="15" t="s">
        <v>144</v>
      </c>
      <c r="N2434" s="15" t="s">
        <v>21870</v>
      </c>
      <c r="O2434" s="15" t="s">
        <v>5489</v>
      </c>
      <c r="P2434" s="15" t="s">
        <v>11484</v>
      </c>
      <c r="Q2434" s="15" t="s">
        <v>22807</v>
      </c>
      <c r="R2434" s="15" t="s">
        <v>23855</v>
      </c>
      <c r="S2434" s="15">
        <v>27351033</v>
      </c>
      <c r="T2434" s="15">
        <v>62959722</v>
      </c>
      <c r="U2434" s="15" t="s">
        <v>14204</v>
      </c>
      <c r="V2434" s="15" t="s">
        <v>23856</v>
      </c>
      <c r="W2434" s="4"/>
      <c r="X2434" s="4"/>
      <c r="Y2434" s="4"/>
      <c r="Z2434" s="4"/>
      <c r="AB2434" s="25"/>
      <c r="AC2434" s="25"/>
      <c r="AD2434" s="25"/>
    </row>
    <row r="2435" spans="1:30" x14ac:dyDescent="0.35">
      <c r="A2435" s="15" t="s">
        <v>5587</v>
      </c>
      <c r="B2435" s="15" t="s">
        <v>1186</v>
      </c>
      <c r="D2435" s="15" t="s">
        <v>5462</v>
      </c>
      <c r="E2435" s="15" t="s">
        <v>5509</v>
      </c>
      <c r="F2435" s="15" t="s">
        <v>5510</v>
      </c>
      <c r="G2435" s="5" t="s">
        <v>3820</v>
      </c>
      <c r="H2435" s="5" t="s">
        <v>7</v>
      </c>
      <c r="I2435" s="5" t="s">
        <v>72</v>
      </c>
      <c r="J2435" s="5" t="s">
        <v>6</v>
      </c>
      <c r="K2435" s="5" t="s">
        <v>17</v>
      </c>
      <c r="L2435" s="5" t="s">
        <v>12902</v>
      </c>
      <c r="M2435" s="15" t="s">
        <v>249</v>
      </c>
      <c r="N2435" s="15" t="s">
        <v>3820</v>
      </c>
      <c r="O2435" s="15" t="s">
        <v>22063</v>
      </c>
      <c r="P2435" s="15" t="s">
        <v>5510</v>
      </c>
      <c r="Q2435" s="15" t="s">
        <v>22807</v>
      </c>
      <c r="R2435" s="15" t="s">
        <v>22266</v>
      </c>
      <c r="S2435" s="15">
        <v>88099336</v>
      </c>
      <c r="T2435" s="15"/>
      <c r="U2435" s="15" t="s">
        <v>22267</v>
      </c>
      <c r="V2435" s="15" t="s">
        <v>23857</v>
      </c>
      <c r="W2435" s="4"/>
      <c r="X2435" s="4" t="s">
        <v>41</v>
      </c>
      <c r="Y2435" s="4" t="s">
        <v>5372</v>
      </c>
      <c r="Z2435" s="4"/>
      <c r="AB2435" s="25"/>
      <c r="AC2435" s="25"/>
      <c r="AD2435" s="25"/>
    </row>
    <row r="2436" spans="1:30" x14ac:dyDescent="0.35">
      <c r="A2436" s="15" t="s">
        <v>8444</v>
      </c>
      <c r="B2436" s="15" t="s">
        <v>5722</v>
      </c>
      <c r="D2436" s="15" t="s">
        <v>7374</v>
      </c>
      <c r="E2436" s="15" t="s">
        <v>5511</v>
      </c>
      <c r="F2436" s="15" t="s">
        <v>17334</v>
      </c>
      <c r="G2436" s="5" t="s">
        <v>15692</v>
      </c>
      <c r="H2436" s="5" t="s">
        <v>2</v>
      </c>
      <c r="I2436" s="5" t="s">
        <v>143</v>
      </c>
      <c r="J2436" s="5" t="s">
        <v>8</v>
      </c>
      <c r="K2436" s="5" t="s">
        <v>2</v>
      </c>
      <c r="L2436" s="5" t="s">
        <v>13061</v>
      </c>
      <c r="M2436" s="15" t="s">
        <v>144</v>
      </c>
      <c r="N2436" s="15" t="s">
        <v>145</v>
      </c>
      <c r="O2436" s="15" t="s">
        <v>145</v>
      </c>
      <c r="P2436" s="15" t="s">
        <v>8530</v>
      </c>
      <c r="Q2436" s="15" t="s">
        <v>22807</v>
      </c>
      <c r="R2436" s="15" t="s">
        <v>18030</v>
      </c>
      <c r="S2436" s="15">
        <v>27750083</v>
      </c>
      <c r="T2436" s="15">
        <v>27750083</v>
      </c>
      <c r="U2436" s="15" t="s">
        <v>16681</v>
      </c>
      <c r="V2436" s="15" t="s">
        <v>18031</v>
      </c>
      <c r="W2436" s="4"/>
      <c r="X2436" s="4" t="s">
        <v>41</v>
      </c>
      <c r="Y2436" s="4" t="s">
        <v>1973</v>
      </c>
      <c r="Z2436" s="4" t="s">
        <v>41</v>
      </c>
      <c r="AA2436" s="4" t="s">
        <v>844</v>
      </c>
      <c r="AB2436" s="25"/>
      <c r="AC2436" s="25"/>
      <c r="AD2436" s="25"/>
    </row>
    <row r="2437" spans="1:30" x14ac:dyDescent="0.35">
      <c r="A2437" s="15" t="s">
        <v>5579</v>
      </c>
      <c r="B2437" s="15" t="s">
        <v>7829</v>
      </c>
      <c r="D2437" s="15" t="s">
        <v>5492</v>
      </c>
      <c r="E2437" s="15" t="s">
        <v>5512</v>
      </c>
      <c r="F2437" s="15" t="s">
        <v>217</v>
      </c>
      <c r="G2437" s="5" t="s">
        <v>15692</v>
      </c>
      <c r="H2437" s="5" t="s">
        <v>2</v>
      </c>
      <c r="I2437" s="5" t="s">
        <v>143</v>
      </c>
      <c r="J2437" s="5" t="s">
        <v>8</v>
      </c>
      <c r="K2437" s="5" t="s">
        <v>2</v>
      </c>
      <c r="L2437" s="5" t="s">
        <v>13061</v>
      </c>
      <c r="M2437" s="15" t="s">
        <v>144</v>
      </c>
      <c r="N2437" s="15" t="s">
        <v>145</v>
      </c>
      <c r="O2437" s="15" t="s">
        <v>145</v>
      </c>
      <c r="P2437" s="15" t="s">
        <v>217</v>
      </c>
      <c r="Q2437" s="15" t="s">
        <v>22807</v>
      </c>
      <c r="R2437" s="15" t="s">
        <v>22268</v>
      </c>
      <c r="S2437" s="15">
        <v>27750256</v>
      </c>
      <c r="T2437" s="15"/>
      <c r="U2437" s="15" t="s">
        <v>16682</v>
      </c>
      <c r="V2437" s="15" t="s">
        <v>18910</v>
      </c>
      <c r="W2437" s="4"/>
      <c r="X2437" s="4" t="s">
        <v>41</v>
      </c>
      <c r="Y2437" s="4" t="s">
        <v>1970</v>
      </c>
      <c r="Z2437" s="4"/>
      <c r="AB2437" s="25"/>
      <c r="AC2437" s="25"/>
      <c r="AD2437" s="25"/>
    </row>
    <row r="2438" spans="1:30" x14ac:dyDescent="0.35">
      <c r="A2438" s="15" t="s">
        <v>5591</v>
      </c>
      <c r="B2438" s="15" t="s">
        <v>3708</v>
      </c>
      <c r="D2438" s="15" t="s">
        <v>5513</v>
      </c>
      <c r="E2438" s="15" t="s">
        <v>10372</v>
      </c>
      <c r="F2438" s="15" t="s">
        <v>18545</v>
      </c>
      <c r="G2438" s="5" t="s">
        <v>3820</v>
      </c>
      <c r="H2438" s="5" t="s">
        <v>10</v>
      </c>
      <c r="I2438" s="5" t="s">
        <v>72</v>
      </c>
      <c r="J2438" s="5" t="s">
        <v>6</v>
      </c>
      <c r="K2438" s="5" t="s">
        <v>6</v>
      </c>
      <c r="L2438" s="5" t="s">
        <v>12895</v>
      </c>
      <c r="M2438" s="15" t="s">
        <v>249</v>
      </c>
      <c r="N2438" s="15" t="s">
        <v>3820</v>
      </c>
      <c r="O2438" s="15" t="s">
        <v>578</v>
      </c>
      <c r="P2438" s="15" t="s">
        <v>10373</v>
      </c>
      <c r="Q2438" s="15" t="s">
        <v>22807</v>
      </c>
      <c r="R2438" s="15" t="s">
        <v>23858</v>
      </c>
      <c r="S2438" s="15">
        <v>87758307</v>
      </c>
      <c r="T2438" s="15"/>
      <c r="U2438" s="15" t="s">
        <v>22269</v>
      </c>
      <c r="V2438" s="15" t="s">
        <v>10374</v>
      </c>
      <c r="W2438" s="4"/>
      <c r="X2438" s="4" t="s">
        <v>41</v>
      </c>
      <c r="Y2438" s="4" t="s">
        <v>9919</v>
      </c>
      <c r="Z2438" s="4"/>
      <c r="AB2438" s="25"/>
      <c r="AC2438" s="25"/>
      <c r="AD2438" s="25"/>
    </row>
    <row r="2439" spans="1:30" x14ac:dyDescent="0.35">
      <c r="A2439" s="15" t="s">
        <v>5782</v>
      </c>
      <c r="B2439" s="15" t="s">
        <v>5549</v>
      </c>
      <c r="D2439" s="15" t="s">
        <v>5514</v>
      </c>
      <c r="E2439" s="15" t="s">
        <v>5515</v>
      </c>
      <c r="F2439" s="15" t="s">
        <v>17335</v>
      </c>
      <c r="G2439" s="5" t="s">
        <v>15692</v>
      </c>
      <c r="H2439" s="5" t="s">
        <v>2</v>
      </c>
      <c r="I2439" s="5" t="s">
        <v>143</v>
      </c>
      <c r="J2439" s="5" t="s">
        <v>8</v>
      </c>
      <c r="K2439" s="5" t="s">
        <v>2</v>
      </c>
      <c r="L2439" s="5" t="s">
        <v>13061</v>
      </c>
      <c r="M2439" s="15" t="s">
        <v>144</v>
      </c>
      <c r="N2439" s="15" t="s">
        <v>145</v>
      </c>
      <c r="O2439" s="15" t="s">
        <v>145</v>
      </c>
      <c r="P2439" s="15" t="s">
        <v>17336</v>
      </c>
      <c r="Q2439" s="15" t="s">
        <v>22807</v>
      </c>
      <c r="R2439" s="15" t="s">
        <v>23859</v>
      </c>
      <c r="S2439" s="15">
        <v>27751521</v>
      </c>
      <c r="T2439" s="15">
        <v>27751521</v>
      </c>
      <c r="U2439" s="15" t="s">
        <v>18032</v>
      </c>
      <c r="V2439" s="15" t="s">
        <v>23860</v>
      </c>
      <c r="W2439" s="4"/>
      <c r="X2439" s="4" t="s">
        <v>41</v>
      </c>
      <c r="Y2439" s="4" t="s">
        <v>1975</v>
      </c>
      <c r="Z2439" s="4"/>
      <c r="AB2439" s="25"/>
      <c r="AC2439" s="25"/>
      <c r="AD2439" s="25"/>
    </row>
    <row r="2440" spans="1:30" x14ac:dyDescent="0.35">
      <c r="A2440" s="15" t="s">
        <v>6706</v>
      </c>
      <c r="B2440" s="15" t="s">
        <v>7577</v>
      </c>
      <c r="D2440" s="15" t="s">
        <v>147</v>
      </c>
      <c r="E2440" s="15" t="s">
        <v>5516</v>
      </c>
      <c r="F2440" s="15" t="s">
        <v>17337</v>
      </c>
      <c r="G2440" s="5" t="s">
        <v>15692</v>
      </c>
      <c r="H2440" s="5" t="s">
        <v>2</v>
      </c>
      <c r="I2440" s="5" t="s">
        <v>143</v>
      </c>
      <c r="J2440" s="5" t="s">
        <v>8</v>
      </c>
      <c r="K2440" s="5" t="s">
        <v>2</v>
      </c>
      <c r="L2440" s="5" t="s">
        <v>13061</v>
      </c>
      <c r="M2440" s="15" t="s">
        <v>144</v>
      </c>
      <c r="N2440" s="15" t="s">
        <v>145</v>
      </c>
      <c r="O2440" s="15" t="s">
        <v>145</v>
      </c>
      <c r="P2440" s="15" t="s">
        <v>17338</v>
      </c>
      <c r="Q2440" s="15" t="s">
        <v>22807</v>
      </c>
      <c r="R2440" s="15" t="s">
        <v>20252</v>
      </c>
      <c r="S2440" s="15">
        <v>27750456</v>
      </c>
      <c r="T2440" s="15">
        <v>27750456</v>
      </c>
      <c r="U2440" s="15" t="s">
        <v>15122</v>
      </c>
      <c r="V2440" s="15" t="s">
        <v>21515</v>
      </c>
      <c r="W2440" s="4"/>
      <c r="X2440" s="4" t="s">
        <v>41</v>
      </c>
      <c r="Y2440" s="4" t="s">
        <v>1971</v>
      </c>
      <c r="Z2440" s="4"/>
      <c r="AB2440" s="25"/>
      <c r="AC2440" s="25"/>
      <c r="AD2440" s="25"/>
    </row>
    <row r="2441" spans="1:30" x14ac:dyDescent="0.35">
      <c r="A2441" s="15" t="s">
        <v>5754</v>
      </c>
      <c r="B2441" s="15" t="s">
        <v>5753</v>
      </c>
      <c r="D2441" s="15" t="s">
        <v>5517</v>
      </c>
      <c r="E2441" s="15" t="s">
        <v>5518</v>
      </c>
      <c r="F2441" s="15" t="s">
        <v>17339</v>
      </c>
      <c r="G2441" s="5" t="s">
        <v>15692</v>
      </c>
      <c r="H2441" s="5" t="s">
        <v>2</v>
      </c>
      <c r="I2441" s="5" t="s">
        <v>143</v>
      </c>
      <c r="J2441" s="5" t="s">
        <v>8</v>
      </c>
      <c r="K2441" s="5" t="s">
        <v>2</v>
      </c>
      <c r="L2441" s="5" t="s">
        <v>13061</v>
      </c>
      <c r="M2441" s="15" t="s">
        <v>144</v>
      </c>
      <c r="N2441" s="15" t="s">
        <v>145</v>
      </c>
      <c r="O2441" s="15" t="s">
        <v>145</v>
      </c>
      <c r="P2441" s="15" t="s">
        <v>13467</v>
      </c>
      <c r="Q2441" s="15" t="s">
        <v>22807</v>
      </c>
      <c r="R2441" s="15" t="s">
        <v>19533</v>
      </c>
      <c r="S2441" s="15">
        <v>27755155</v>
      </c>
      <c r="T2441" s="15">
        <v>27755155</v>
      </c>
      <c r="U2441" s="15" t="s">
        <v>16683</v>
      </c>
      <c r="V2441" s="15" t="s">
        <v>222</v>
      </c>
      <c r="W2441" s="4"/>
      <c r="X2441" s="4" t="s">
        <v>41</v>
      </c>
      <c r="Y2441" s="4" t="s">
        <v>4767</v>
      </c>
      <c r="Z2441" s="4"/>
      <c r="AB2441" s="25"/>
      <c r="AC2441" s="25"/>
      <c r="AD2441" s="25"/>
    </row>
    <row r="2442" spans="1:30" x14ac:dyDescent="0.35">
      <c r="A2442" s="15" t="s">
        <v>5658</v>
      </c>
      <c r="B2442" s="15" t="s">
        <v>2838</v>
      </c>
      <c r="D2442" s="15" t="s">
        <v>5519</v>
      </c>
      <c r="E2442" s="15" t="s">
        <v>5520</v>
      </c>
      <c r="F2442" s="15" t="s">
        <v>5521</v>
      </c>
      <c r="G2442" s="5" t="s">
        <v>15692</v>
      </c>
      <c r="H2442" s="5" t="s">
        <v>3</v>
      </c>
      <c r="I2442" s="5" t="s">
        <v>143</v>
      </c>
      <c r="J2442" s="5" t="s">
        <v>8</v>
      </c>
      <c r="K2442" s="5" t="s">
        <v>5</v>
      </c>
      <c r="L2442" s="5" t="s">
        <v>13063</v>
      </c>
      <c r="M2442" s="15" t="s">
        <v>144</v>
      </c>
      <c r="N2442" s="15" t="s">
        <v>145</v>
      </c>
      <c r="O2442" s="15" t="s">
        <v>1933</v>
      </c>
      <c r="P2442" s="15" t="s">
        <v>5521</v>
      </c>
      <c r="Q2442" s="15" t="s">
        <v>22807</v>
      </c>
      <c r="R2442" s="15" t="s">
        <v>18913</v>
      </c>
      <c r="S2442" s="15">
        <v>27760003</v>
      </c>
      <c r="T2442" s="15">
        <v>22760003</v>
      </c>
      <c r="U2442" s="15" t="s">
        <v>16684</v>
      </c>
      <c r="V2442" s="15" t="s">
        <v>18033</v>
      </c>
      <c r="W2442" s="4"/>
      <c r="X2442" s="4" t="s">
        <v>41</v>
      </c>
      <c r="Y2442" s="4" t="s">
        <v>5514</v>
      </c>
      <c r="Z2442" s="4"/>
      <c r="AB2442" s="25"/>
      <c r="AC2442" s="25"/>
      <c r="AD2442" s="25"/>
    </row>
    <row r="2443" spans="1:30" x14ac:dyDescent="0.35">
      <c r="A2443" s="15" t="s">
        <v>5815</v>
      </c>
      <c r="B2443" s="15" t="s">
        <v>5037</v>
      </c>
      <c r="D2443" s="15" t="s">
        <v>7373</v>
      </c>
      <c r="E2443" s="15" t="s">
        <v>5522</v>
      </c>
      <c r="F2443" s="15" t="s">
        <v>17340</v>
      </c>
      <c r="G2443" s="5" t="s">
        <v>15692</v>
      </c>
      <c r="H2443" s="5" t="s">
        <v>2</v>
      </c>
      <c r="I2443" s="5" t="s">
        <v>143</v>
      </c>
      <c r="J2443" s="5" t="s">
        <v>8</v>
      </c>
      <c r="K2443" s="5" t="s">
        <v>2</v>
      </c>
      <c r="L2443" s="5" t="s">
        <v>13061</v>
      </c>
      <c r="M2443" s="15" t="s">
        <v>144</v>
      </c>
      <c r="N2443" s="15" t="s">
        <v>145</v>
      </c>
      <c r="O2443" s="15" t="s">
        <v>145</v>
      </c>
      <c r="P2443" s="15" t="s">
        <v>5523</v>
      </c>
      <c r="Q2443" s="15" t="s">
        <v>22807</v>
      </c>
      <c r="R2443" s="15" t="s">
        <v>22303</v>
      </c>
      <c r="S2443" s="15">
        <v>27751117</v>
      </c>
      <c r="T2443" s="15">
        <v>27751117</v>
      </c>
      <c r="U2443" s="15" t="s">
        <v>18034</v>
      </c>
      <c r="V2443" s="15" t="s">
        <v>16685</v>
      </c>
      <c r="W2443" s="4"/>
      <c r="X2443" s="4" t="s">
        <v>41</v>
      </c>
      <c r="Y2443" s="4" t="s">
        <v>1965</v>
      </c>
      <c r="Z2443" s="4"/>
      <c r="AB2443" s="25"/>
      <c r="AC2443" s="25"/>
      <c r="AD2443" s="25"/>
    </row>
    <row r="2444" spans="1:30" x14ac:dyDescent="0.35">
      <c r="A2444" s="15" t="s">
        <v>8445</v>
      </c>
      <c r="B2444" s="15" t="s">
        <v>8446</v>
      </c>
      <c r="D2444" s="15" t="s">
        <v>5524</v>
      </c>
      <c r="E2444" s="15" t="s">
        <v>5525</v>
      </c>
      <c r="F2444" s="15" t="s">
        <v>5526</v>
      </c>
      <c r="G2444" s="5" t="s">
        <v>3820</v>
      </c>
      <c r="H2444" s="5" t="s">
        <v>10</v>
      </c>
      <c r="I2444" s="5" t="s">
        <v>72</v>
      </c>
      <c r="J2444" s="5" t="s">
        <v>6</v>
      </c>
      <c r="K2444" s="5" t="s">
        <v>6</v>
      </c>
      <c r="L2444" s="5" t="s">
        <v>12895</v>
      </c>
      <c r="M2444" s="15" t="s">
        <v>249</v>
      </c>
      <c r="N2444" s="15" t="s">
        <v>3820</v>
      </c>
      <c r="O2444" s="15" t="s">
        <v>578</v>
      </c>
      <c r="P2444" s="15" t="s">
        <v>5526</v>
      </c>
      <c r="Q2444" s="15" t="s">
        <v>22807</v>
      </c>
      <c r="R2444" s="15" t="s">
        <v>20098</v>
      </c>
      <c r="S2444" s="15">
        <v>25590285</v>
      </c>
      <c r="T2444" s="15"/>
      <c r="U2444" s="15" t="s">
        <v>20229</v>
      </c>
      <c r="V2444" s="15" t="s">
        <v>7136</v>
      </c>
      <c r="W2444" s="4"/>
      <c r="X2444" s="4" t="s">
        <v>41</v>
      </c>
      <c r="Y2444" s="4" t="s">
        <v>3935</v>
      </c>
      <c r="Z2444" s="4"/>
      <c r="AB2444" s="25"/>
      <c r="AC2444" s="25"/>
      <c r="AD2444" s="25"/>
    </row>
    <row r="2445" spans="1:30" x14ac:dyDescent="0.35">
      <c r="A2445" s="15" t="s">
        <v>8447</v>
      </c>
      <c r="B2445" s="15" t="s">
        <v>1829</v>
      </c>
      <c r="D2445" s="15" t="s">
        <v>8440</v>
      </c>
      <c r="E2445" s="15" t="s">
        <v>8495</v>
      </c>
      <c r="F2445" s="15" t="s">
        <v>194</v>
      </c>
      <c r="G2445" s="5" t="s">
        <v>15692</v>
      </c>
      <c r="H2445" s="5" t="s">
        <v>2</v>
      </c>
      <c r="I2445" s="5" t="s">
        <v>143</v>
      </c>
      <c r="J2445" s="5" t="s">
        <v>8</v>
      </c>
      <c r="K2445" s="5" t="s">
        <v>2</v>
      </c>
      <c r="L2445" s="5" t="s">
        <v>13061</v>
      </c>
      <c r="M2445" s="15" t="s">
        <v>144</v>
      </c>
      <c r="N2445" s="15" t="s">
        <v>145</v>
      </c>
      <c r="O2445" s="15" t="s">
        <v>145</v>
      </c>
      <c r="P2445" s="15" t="s">
        <v>194</v>
      </c>
      <c r="Q2445" s="15" t="s">
        <v>22807</v>
      </c>
      <c r="R2445" s="15" t="s">
        <v>23861</v>
      </c>
      <c r="S2445" s="15">
        <v>27801498</v>
      </c>
      <c r="T2445" s="15">
        <v>27801498</v>
      </c>
      <c r="U2445" s="15" t="s">
        <v>16686</v>
      </c>
      <c r="V2445" s="15" t="s">
        <v>3545</v>
      </c>
      <c r="W2445" s="4"/>
      <c r="X2445" s="4" t="s">
        <v>41</v>
      </c>
      <c r="Y2445" s="4" t="s">
        <v>7919</v>
      </c>
      <c r="Z2445" s="4"/>
      <c r="AB2445" s="25"/>
      <c r="AC2445" s="25"/>
      <c r="AD2445" s="25"/>
    </row>
    <row r="2446" spans="1:30" x14ac:dyDescent="0.35">
      <c r="A2446" s="15" t="s">
        <v>11262</v>
      </c>
      <c r="B2446" s="15" t="s">
        <v>5719</v>
      </c>
      <c r="D2446" s="15" t="s">
        <v>7761</v>
      </c>
      <c r="E2446" s="15" t="s">
        <v>5527</v>
      </c>
      <c r="F2446" s="15" t="s">
        <v>17341</v>
      </c>
      <c r="G2446" s="5" t="s">
        <v>15692</v>
      </c>
      <c r="H2446" s="5" t="s">
        <v>2</v>
      </c>
      <c r="I2446" s="5" t="s">
        <v>143</v>
      </c>
      <c r="J2446" s="5" t="s">
        <v>8</v>
      </c>
      <c r="K2446" s="5" t="s">
        <v>2</v>
      </c>
      <c r="L2446" s="5" t="s">
        <v>13061</v>
      </c>
      <c r="M2446" s="15" t="s">
        <v>144</v>
      </c>
      <c r="N2446" s="15" t="s">
        <v>145</v>
      </c>
      <c r="O2446" s="15" t="s">
        <v>145</v>
      </c>
      <c r="P2446" s="15" t="s">
        <v>17341</v>
      </c>
      <c r="Q2446" s="15" t="s">
        <v>22807</v>
      </c>
      <c r="R2446" s="15" t="s">
        <v>23862</v>
      </c>
      <c r="S2446" s="15">
        <v>27756310</v>
      </c>
      <c r="T2446" s="15">
        <v>27756310</v>
      </c>
      <c r="U2446" s="15" t="s">
        <v>15124</v>
      </c>
      <c r="V2446" s="15" t="s">
        <v>23863</v>
      </c>
      <c r="W2446" s="4"/>
      <c r="X2446" s="4" t="s">
        <v>41</v>
      </c>
      <c r="Y2446" s="4" t="s">
        <v>13469</v>
      </c>
      <c r="Z2446" s="4"/>
      <c r="AB2446" s="25"/>
      <c r="AC2446" s="25"/>
      <c r="AD2446" s="25"/>
    </row>
    <row r="2447" spans="1:30" x14ac:dyDescent="0.35">
      <c r="A2447" s="15" t="s">
        <v>11264</v>
      </c>
      <c r="B2447" s="15" t="s">
        <v>8854</v>
      </c>
      <c r="D2447" s="15" t="s">
        <v>5528</v>
      </c>
      <c r="E2447" s="15" t="s">
        <v>5529</v>
      </c>
      <c r="F2447" s="15" t="s">
        <v>17342</v>
      </c>
      <c r="G2447" s="5" t="s">
        <v>15692</v>
      </c>
      <c r="H2447" s="5" t="s">
        <v>2</v>
      </c>
      <c r="I2447" s="5" t="s">
        <v>143</v>
      </c>
      <c r="J2447" s="5" t="s">
        <v>8</v>
      </c>
      <c r="K2447" s="5" t="s">
        <v>2</v>
      </c>
      <c r="L2447" s="5" t="s">
        <v>13061</v>
      </c>
      <c r="M2447" s="15" t="s">
        <v>144</v>
      </c>
      <c r="N2447" s="15" t="s">
        <v>145</v>
      </c>
      <c r="O2447" s="15" t="s">
        <v>145</v>
      </c>
      <c r="P2447" s="15" t="s">
        <v>17342</v>
      </c>
      <c r="Q2447" s="15" t="s">
        <v>22807</v>
      </c>
      <c r="R2447" s="15" t="s">
        <v>21538</v>
      </c>
      <c r="S2447" s="15">
        <v>27897118</v>
      </c>
      <c r="T2447" s="15">
        <v>27897118</v>
      </c>
      <c r="U2447" s="15" t="s">
        <v>15125</v>
      </c>
      <c r="V2447" s="15" t="s">
        <v>23864</v>
      </c>
      <c r="W2447" s="4"/>
      <c r="X2447" s="4" t="s">
        <v>41</v>
      </c>
      <c r="Y2447" s="4" t="s">
        <v>5530</v>
      </c>
      <c r="Z2447" s="4"/>
      <c r="AB2447" s="25"/>
      <c r="AC2447" s="25"/>
      <c r="AD2447" s="25"/>
    </row>
    <row r="2448" spans="1:30" x14ac:dyDescent="0.35">
      <c r="A2448" s="15" t="s">
        <v>11265</v>
      </c>
      <c r="B2448" s="15" t="s">
        <v>5317</v>
      </c>
      <c r="D2448" s="15" t="s">
        <v>5531</v>
      </c>
      <c r="E2448" s="15" t="s">
        <v>5532</v>
      </c>
      <c r="F2448" s="15" t="s">
        <v>5533</v>
      </c>
      <c r="G2448" s="5" t="s">
        <v>15692</v>
      </c>
      <c r="H2448" s="5" t="s">
        <v>2</v>
      </c>
      <c r="I2448" s="5" t="s">
        <v>143</v>
      </c>
      <c r="J2448" s="5" t="s">
        <v>8</v>
      </c>
      <c r="K2448" s="5" t="s">
        <v>2</v>
      </c>
      <c r="L2448" s="5" t="s">
        <v>13061</v>
      </c>
      <c r="M2448" s="15" t="s">
        <v>144</v>
      </c>
      <c r="N2448" s="15" t="s">
        <v>145</v>
      </c>
      <c r="O2448" s="15" t="s">
        <v>145</v>
      </c>
      <c r="P2448" s="15" t="s">
        <v>5533</v>
      </c>
      <c r="Q2448" s="15" t="s">
        <v>22807</v>
      </c>
      <c r="R2448" s="15" t="s">
        <v>21516</v>
      </c>
      <c r="S2448" s="15">
        <v>27756020</v>
      </c>
      <c r="T2448" s="15">
        <v>27756020</v>
      </c>
      <c r="U2448" s="15" t="s">
        <v>16687</v>
      </c>
      <c r="V2448" s="15" t="s">
        <v>23865</v>
      </c>
      <c r="W2448" s="4"/>
      <c r="X2448" s="4" t="s">
        <v>41</v>
      </c>
      <c r="Y2448" s="4" t="s">
        <v>1157</v>
      </c>
      <c r="Z2448" s="4"/>
      <c r="AB2448" s="25" t="s">
        <v>21118</v>
      </c>
      <c r="AC2448" s="25"/>
      <c r="AD2448" s="25"/>
    </row>
    <row r="2449" spans="1:30" x14ac:dyDescent="0.35">
      <c r="A2449" s="15" t="s">
        <v>5522</v>
      </c>
      <c r="B2449" s="15" t="s">
        <v>7373</v>
      </c>
      <c r="D2449" s="15" t="s">
        <v>8232</v>
      </c>
      <c r="E2449" s="15" t="s">
        <v>8509</v>
      </c>
      <c r="F2449" s="15" t="s">
        <v>8510</v>
      </c>
      <c r="G2449" s="5" t="s">
        <v>15692</v>
      </c>
      <c r="H2449" s="5" t="s">
        <v>2</v>
      </c>
      <c r="I2449" s="5" t="s">
        <v>143</v>
      </c>
      <c r="J2449" s="5" t="s">
        <v>8</v>
      </c>
      <c r="K2449" s="5" t="s">
        <v>2</v>
      </c>
      <c r="L2449" s="5" t="s">
        <v>13061</v>
      </c>
      <c r="M2449" s="15" t="s">
        <v>144</v>
      </c>
      <c r="N2449" s="15" t="s">
        <v>145</v>
      </c>
      <c r="O2449" s="15" t="s">
        <v>145</v>
      </c>
      <c r="P2449" s="15" t="s">
        <v>8510</v>
      </c>
      <c r="Q2449" s="15" t="s">
        <v>22807</v>
      </c>
      <c r="R2449" s="15" t="s">
        <v>18035</v>
      </c>
      <c r="S2449" s="15">
        <v>27766257</v>
      </c>
      <c r="T2449" s="15"/>
      <c r="U2449" s="15" t="s">
        <v>15126</v>
      </c>
      <c r="V2449" s="15" t="s">
        <v>293</v>
      </c>
      <c r="W2449" s="4"/>
      <c r="X2449" s="4" t="s">
        <v>41</v>
      </c>
      <c r="Y2449" s="4" t="s">
        <v>22270</v>
      </c>
      <c r="Z2449" s="4"/>
      <c r="AB2449" s="25"/>
      <c r="AC2449" s="25"/>
      <c r="AD2449" s="25"/>
    </row>
    <row r="2450" spans="1:30" x14ac:dyDescent="0.35">
      <c r="A2450" s="15" t="s">
        <v>8449</v>
      </c>
      <c r="B2450" s="15" t="s">
        <v>5552</v>
      </c>
      <c r="D2450" s="15" t="s">
        <v>17343</v>
      </c>
      <c r="E2450" s="15" t="s">
        <v>17344</v>
      </c>
      <c r="F2450" s="15" t="s">
        <v>17345</v>
      </c>
      <c r="G2450" s="5" t="s">
        <v>15692</v>
      </c>
      <c r="H2450" s="5" t="s">
        <v>2</v>
      </c>
      <c r="I2450" s="5" t="s">
        <v>143</v>
      </c>
      <c r="J2450" s="5" t="s">
        <v>8</v>
      </c>
      <c r="K2450" s="5" t="s">
        <v>2</v>
      </c>
      <c r="L2450" s="5" t="s">
        <v>13061</v>
      </c>
      <c r="M2450" s="15" t="s">
        <v>144</v>
      </c>
      <c r="N2450" s="15" t="s">
        <v>145</v>
      </c>
      <c r="O2450" s="15" t="s">
        <v>145</v>
      </c>
      <c r="P2450" s="15" t="s">
        <v>17345</v>
      </c>
      <c r="Q2450" s="15" t="s">
        <v>22807</v>
      </c>
      <c r="R2450" s="15" t="s">
        <v>23866</v>
      </c>
      <c r="S2450" s="15">
        <v>84694063</v>
      </c>
      <c r="T2450" s="15"/>
      <c r="U2450" s="15" t="s">
        <v>21517</v>
      </c>
      <c r="V2450" s="15" t="s">
        <v>19568</v>
      </c>
      <c r="W2450" s="4"/>
      <c r="X2450" s="4"/>
      <c r="Y2450" s="4"/>
      <c r="Z2450" s="4"/>
      <c r="AB2450" s="25"/>
      <c r="AC2450" s="25"/>
      <c r="AD2450" s="25"/>
    </row>
    <row r="2451" spans="1:30" x14ac:dyDescent="0.35">
      <c r="A2451" s="15" t="s">
        <v>11268</v>
      </c>
      <c r="B2451" s="15" t="s">
        <v>8792</v>
      </c>
      <c r="D2451" s="15" t="s">
        <v>8284</v>
      </c>
      <c r="E2451" s="15" t="s">
        <v>8540</v>
      </c>
      <c r="F2451" s="15" t="s">
        <v>766</v>
      </c>
      <c r="G2451" s="5" t="s">
        <v>15692</v>
      </c>
      <c r="H2451" s="5" t="s">
        <v>2</v>
      </c>
      <c r="I2451" s="5" t="s">
        <v>143</v>
      </c>
      <c r="J2451" s="5" t="s">
        <v>8</v>
      </c>
      <c r="K2451" s="5" t="s">
        <v>2</v>
      </c>
      <c r="L2451" s="5" t="s">
        <v>13061</v>
      </c>
      <c r="M2451" s="15" t="s">
        <v>144</v>
      </c>
      <c r="N2451" s="15" t="s">
        <v>145</v>
      </c>
      <c r="O2451" s="15" t="s">
        <v>145</v>
      </c>
      <c r="P2451" s="15" t="s">
        <v>766</v>
      </c>
      <c r="Q2451" s="15" t="s">
        <v>22807</v>
      </c>
      <c r="R2451" s="15" t="s">
        <v>23867</v>
      </c>
      <c r="S2451" s="15">
        <v>22004636</v>
      </c>
      <c r="T2451" s="15"/>
      <c r="U2451" s="15" t="s">
        <v>20230</v>
      </c>
      <c r="V2451" s="15" t="s">
        <v>23868</v>
      </c>
      <c r="W2451" s="4"/>
      <c r="X2451" s="4" t="s">
        <v>41</v>
      </c>
      <c r="Y2451" s="4" t="s">
        <v>7949</v>
      </c>
      <c r="Z2451" s="4"/>
      <c r="AB2451" s="25"/>
      <c r="AC2451" s="25"/>
      <c r="AD2451" s="25"/>
    </row>
    <row r="2452" spans="1:30" x14ac:dyDescent="0.35">
      <c r="A2452" s="15" t="s">
        <v>5661</v>
      </c>
      <c r="B2452" s="15" t="s">
        <v>5660</v>
      </c>
      <c r="D2452" s="15" t="s">
        <v>5534</v>
      </c>
      <c r="E2452" s="15" t="s">
        <v>11460</v>
      </c>
      <c r="F2452" s="15" t="s">
        <v>11461</v>
      </c>
      <c r="G2452" s="5" t="s">
        <v>15692</v>
      </c>
      <c r="H2452" s="5" t="s">
        <v>2</v>
      </c>
      <c r="I2452" s="5" t="s">
        <v>143</v>
      </c>
      <c r="J2452" s="5" t="s">
        <v>8</v>
      </c>
      <c r="K2452" s="5" t="s">
        <v>2</v>
      </c>
      <c r="L2452" s="5" t="s">
        <v>13061</v>
      </c>
      <c r="M2452" s="15" t="s">
        <v>144</v>
      </c>
      <c r="N2452" s="15" t="s">
        <v>145</v>
      </c>
      <c r="O2452" s="15" t="s">
        <v>145</v>
      </c>
      <c r="P2452" s="15" t="s">
        <v>11462</v>
      </c>
      <c r="Q2452" s="15" t="s">
        <v>22807</v>
      </c>
      <c r="R2452" s="15" t="s">
        <v>14205</v>
      </c>
      <c r="S2452" s="15">
        <v>27750256</v>
      </c>
      <c r="T2452" s="15">
        <v>27750256</v>
      </c>
      <c r="U2452" s="15" t="s">
        <v>22272</v>
      </c>
      <c r="V2452" s="15" t="s">
        <v>23869</v>
      </c>
      <c r="W2452" s="4"/>
      <c r="X2452" s="4"/>
      <c r="Y2452" s="4"/>
      <c r="Z2452" s="4"/>
      <c r="AB2452" s="25"/>
      <c r="AC2452" s="25"/>
      <c r="AD2452" s="25"/>
    </row>
    <row r="2453" spans="1:30" x14ac:dyDescent="0.35">
      <c r="A2453" s="15" t="s">
        <v>8450</v>
      </c>
      <c r="B2453" s="15" t="s">
        <v>1757</v>
      </c>
      <c r="D2453" s="15" t="s">
        <v>8545</v>
      </c>
      <c r="E2453" s="15" t="s">
        <v>8543</v>
      </c>
      <c r="F2453" s="15" t="s">
        <v>8544</v>
      </c>
      <c r="G2453" s="5" t="s">
        <v>15692</v>
      </c>
      <c r="H2453" s="5" t="s">
        <v>2</v>
      </c>
      <c r="I2453" s="5" t="s">
        <v>143</v>
      </c>
      <c r="J2453" s="5" t="s">
        <v>8</v>
      </c>
      <c r="K2453" s="5" t="s">
        <v>2</v>
      </c>
      <c r="L2453" s="5" t="s">
        <v>13061</v>
      </c>
      <c r="M2453" s="15" t="s">
        <v>144</v>
      </c>
      <c r="N2453" s="15" t="s">
        <v>145</v>
      </c>
      <c r="O2453" s="15" t="s">
        <v>145</v>
      </c>
      <c r="P2453" s="15" t="s">
        <v>8544</v>
      </c>
      <c r="Q2453" s="15" t="s">
        <v>22807</v>
      </c>
      <c r="R2453" s="15" t="s">
        <v>23870</v>
      </c>
      <c r="S2453" s="15">
        <v>27750256</v>
      </c>
      <c r="T2453" s="15"/>
      <c r="U2453" s="15" t="s">
        <v>19569</v>
      </c>
      <c r="V2453" s="15" t="s">
        <v>23871</v>
      </c>
      <c r="W2453" s="4"/>
      <c r="X2453" s="4"/>
      <c r="Y2453" s="4"/>
      <c r="Z2453" s="4"/>
      <c r="AB2453" s="25"/>
      <c r="AC2453" s="25"/>
      <c r="AD2453" s="25"/>
    </row>
    <row r="2454" spans="1:30" x14ac:dyDescent="0.35">
      <c r="A2454" s="15" t="s">
        <v>11269</v>
      </c>
      <c r="B2454" s="15" t="s">
        <v>5553</v>
      </c>
      <c r="D2454" s="15" t="s">
        <v>5535</v>
      </c>
      <c r="E2454" s="15" t="s">
        <v>5536</v>
      </c>
      <c r="F2454" s="15" t="s">
        <v>1979</v>
      </c>
      <c r="G2454" s="5" t="s">
        <v>15692</v>
      </c>
      <c r="H2454" s="5" t="s">
        <v>3</v>
      </c>
      <c r="I2454" s="5" t="s">
        <v>143</v>
      </c>
      <c r="J2454" s="5" t="s">
        <v>8</v>
      </c>
      <c r="K2454" s="5" t="s">
        <v>5</v>
      </c>
      <c r="L2454" s="5" t="s">
        <v>13063</v>
      </c>
      <c r="M2454" s="15" t="s">
        <v>144</v>
      </c>
      <c r="N2454" s="15" t="s">
        <v>145</v>
      </c>
      <c r="O2454" s="15" t="s">
        <v>1933</v>
      </c>
      <c r="P2454" s="15" t="s">
        <v>1979</v>
      </c>
      <c r="Q2454" s="15" t="s">
        <v>22807</v>
      </c>
      <c r="R2454" s="15" t="s">
        <v>18132</v>
      </c>
      <c r="S2454" s="15">
        <v>27766366</v>
      </c>
      <c r="T2454" s="15"/>
      <c r="U2454" s="15" t="s">
        <v>15127</v>
      </c>
      <c r="V2454" s="15" t="s">
        <v>23872</v>
      </c>
      <c r="W2454" s="4"/>
      <c r="X2454" s="4" t="s">
        <v>41</v>
      </c>
      <c r="Y2454" s="4" t="s">
        <v>5452</v>
      </c>
      <c r="Z2454" s="4"/>
      <c r="AB2454" s="25"/>
      <c r="AC2454" s="25"/>
      <c r="AD2454" s="25"/>
    </row>
    <row r="2455" spans="1:30" x14ac:dyDescent="0.35">
      <c r="A2455" s="15" t="s">
        <v>5684</v>
      </c>
      <c r="B2455" s="15" t="s">
        <v>7832</v>
      </c>
      <c r="D2455" s="15" t="s">
        <v>5537</v>
      </c>
      <c r="E2455" s="15" t="s">
        <v>11298</v>
      </c>
      <c r="F2455" s="15" t="s">
        <v>11299</v>
      </c>
      <c r="G2455" s="5" t="s">
        <v>15692</v>
      </c>
      <c r="H2455" s="5" t="s">
        <v>3</v>
      </c>
      <c r="I2455" s="5" t="s">
        <v>143</v>
      </c>
      <c r="J2455" s="5" t="s">
        <v>8</v>
      </c>
      <c r="K2455" s="5" t="s">
        <v>5</v>
      </c>
      <c r="L2455" s="5" t="s">
        <v>13063</v>
      </c>
      <c r="M2455" s="15" t="s">
        <v>144</v>
      </c>
      <c r="N2455" s="15" t="s">
        <v>145</v>
      </c>
      <c r="O2455" s="15" t="s">
        <v>1933</v>
      </c>
      <c r="P2455" s="15" t="s">
        <v>11299</v>
      </c>
      <c r="Q2455" s="15" t="s">
        <v>22807</v>
      </c>
      <c r="R2455" s="15" t="s">
        <v>20231</v>
      </c>
      <c r="S2455" s="15">
        <v>22001789</v>
      </c>
      <c r="T2455" s="15">
        <v>85500125</v>
      </c>
      <c r="U2455" s="15" t="s">
        <v>16688</v>
      </c>
      <c r="V2455" s="15" t="s">
        <v>23873</v>
      </c>
      <c r="W2455" s="4"/>
      <c r="X2455" s="4" t="s">
        <v>41</v>
      </c>
      <c r="Y2455" s="4" t="s">
        <v>7921</v>
      </c>
      <c r="Z2455" s="4"/>
      <c r="AB2455" s="25"/>
      <c r="AC2455" s="25"/>
      <c r="AD2455" s="25"/>
    </row>
    <row r="2456" spans="1:30" x14ac:dyDescent="0.35">
      <c r="A2456" s="15" t="s">
        <v>11271</v>
      </c>
      <c r="B2456" s="15" t="s">
        <v>4840</v>
      </c>
      <c r="D2456" s="15" t="s">
        <v>5538</v>
      </c>
      <c r="E2456" s="15" t="s">
        <v>5539</v>
      </c>
      <c r="F2456" s="15" t="s">
        <v>818</v>
      </c>
      <c r="G2456" s="5" t="s">
        <v>15692</v>
      </c>
      <c r="H2456" s="5" t="s">
        <v>3</v>
      </c>
      <c r="I2456" s="5" t="s">
        <v>143</v>
      </c>
      <c r="J2456" s="5" t="s">
        <v>8</v>
      </c>
      <c r="K2456" s="5" t="s">
        <v>5</v>
      </c>
      <c r="L2456" s="5" t="s">
        <v>13063</v>
      </c>
      <c r="M2456" s="15" t="s">
        <v>144</v>
      </c>
      <c r="N2456" s="15" t="s">
        <v>145</v>
      </c>
      <c r="O2456" s="15" t="s">
        <v>1933</v>
      </c>
      <c r="P2456" s="15" t="s">
        <v>818</v>
      </c>
      <c r="Q2456" s="15" t="s">
        <v>22807</v>
      </c>
      <c r="R2456" s="15" t="s">
        <v>18037</v>
      </c>
      <c r="S2456" s="15">
        <v>27766470</v>
      </c>
      <c r="T2456" s="15"/>
      <c r="U2456" s="15" t="s">
        <v>16689</v>
      </c>
      <c r="V2456" s="15" t="s">
        <v>15128</v>
      </c>
      <c r="W2456" s="4"/>
      <c r="X2456" s="4" t="s">
        <v>41</v>
      </c>
      <c r="Y2456" s="4" t="s">
        <v>3077</v>
      </c>
      <c r="Z2456" s="4"/>
      <c r="AB2456" s="25"/>
      <c r="AC2456" s="25"/>
      <c r="AD2456" s="25"/>
    </row>
    <row r="2457" spans="1:30" x14ac:dyDescent="0.35">
      <c r="A2457" s="15" t="s">
        <v>11272</v>
      </c>
      <c r="B2457" s="15" t="s">
        <v>11273</v>
      </c>
      <c r="D2457" s="15" t="s">
        <v>5540</v>
      </c>
      <c r="E2457" s="15" t="s">
        <v>5541</v>
      </c>
      <c r="F2457" s="15" t="s">
        <v>5542</v>
      </c>
      <c r="G2457" s="5" t="s">
        <v>15692</v>
      </c>
      <c r="H2457" s="5" t="s">
        <v>3</v>
      </c>
      <c r="I2457" s="5" t="s">
        <v>143</v>
      </c>
      <c r="J2457" s="5" t="s">
        <v>8</v>
      </c>
      <c r="K2457" s="5" t="s">
        <v>5</v>
      </c>
      <c r="L2457" s="5" t="s">
        <v>13063</v>
      </c>
      <c r="M2457" s="15" t="s">
        <v>144</v>
      </c>
      <c r="N2457" s="15" t="s">
        <v>145</v>
      </c>
      <c r="O2457" s="15" t="s">
        <v>1933</v>
      </c>
      <c r="P2457" s="15" t="s">
        <v>5542</v>
      </c>
      <c r="Q2457" s="15" t="s">
        <v>22807</v>
      </c>
      <c r="R2457" s="15" t="s">
        <v>18038</v>
      </c>
      <c r="S2457" s="15">
        <v>27768246</v>
      </c>
      <c r="T2457" s="15">
        <v>27768246</v>
      </c>
      <c r="U2457" s="15" t="s">
        <v>15129</v>
      </c>
      <c r="V2457" s="15" t="s">
        <v>477</v>
      </c>
      <c r="W2457" s="4"/>
      <c r="X2457" s="4" t="s">
        <v>41</v>
      </c>
      <c r="Y2457" s="4" t="s">
        <v>4308</v>
      </c>
      <c r="Z2457" s="4"/>
      <c r="AB2457" s="25" t="s">
        <v>21118</v>
      </c>
      <c r="AC2457" s="25"/>
      <c r="AD2457" s="25"/>
    </row>
    <row r="2458" spans="1:30" x14ac:dyDescent="0.35">
      <c r="A2458" s="15" t="s">
        <v>8452</v>
      </c>
      <c r="B2458" s="15" t="s">
        <v>1937</v>
      </c>
      <c r="D2458" s="15" t="s">
        <v>5543</v>
      </c>
      <c r="E2458" s="15" t="s">
        <v>5544</v>
      </c>
      <c r="F2458" s="15" t="s">
        <v>1879</v>
      </c>
      <c r="G2458" s="5" t="s">
        <v>15692</v>
      </c>
      <c r="H2458" s="5" t="s">
        <v>232</v>
      </c>
      <c r="I2458" s="5" t="s">
        <v>143</v>
      </c>
      <c r="J2458" s="5" t="s">
        <v>8</v>
      </c>
      <c r="K2458" s="5" t="s">
        <v>5</v>
      </c>
      <c r="L2458" s="5" t="s">
        <v>13063</v>
      </c>
      <c r="M2458" s="15" t="s">
        <v>144</v>
      </c>
      <c r="N2458" s="15" t="s">
        <v>145</v>
      </c>
      <c r="O2458" s="15" t="s">
        <v>1933</v>
      </c>
      <c r="P2458" s="15" t="s">
        <v>1879</v>
      </c>
      <c r="Q2458" s="15" t="s">
        <v>22807</v>
      </c>
      <c r="R2458" s="15" t="s">
        <v>13470</v>
      </c>
      <c r="S2458" s="15">
        <v>83421798</v>
      </c>
      <c r="T2458" s="15"/>
      <c r="U2458" s="15" t="s">
        <v>16690</v>
      </c>
      <c r="V2458" s="15" t="s">
        <v>23874</v>
      </c>
      <c r="W2458" s="4"/>
      <c r="X2458" s="4" t="s">
        <v>41</v>
      </c>
      <c r="Y2458" s="4" t="s">
        <v>5513</v>
      </c>
      <c r="Z2458" s="4"/>
      <c r="AB2458" s="25"/>
      <c r="AC2458" s="25"/>
      <c r="AD2458" s="25"/>
    </row>
    <row r="2459" spans="1:30" x14ac:dyDescent="0.35">
      <c r="A2459" s="15" t="s">
        <v>8454</v>
      </c>
      <c r="B2459" s="15" t="s">
        <v>8307</v>
      </c>
      <c r="D2459" s="15" t="s">
        <v>5545</v>
      </c>
      <c r="E2459" s="15" t="s">
        <v>5546</v>
      </c>
      <c r="F2459" s="15" t="s">
        <v>5547</v>
      </c>
      <c r="G2459" s="5" t="s">
        <v>15692</v>
      </c>
      <c r="H2459" s="5" t="s">
        <v>232</v>
      </c>
      <c r="I2459" s="5" t="s">
        <v>143</v>
      </c>
      <c r="J2459" s="5" t="s">
        <v>8</v>
      </c>
      <c r="K2459" s="5" t="s">
        <v>5</v>
      </c>
      <c r="L2459" s="5" t="s">
        <v>13063</v>
      </c>
      <c r="M2459" s="15" t="s">
        <v>144</v>
      </c>
      <c r="N2459" s="15" t="s">
        <v>145</v>
      </c>
      <c r="O2459" s="15" t="s">
        <v>1933</v>
      </c>
      <c r="P2459" s="15" t="s">
        <v>5548</v>
      </c>
      <c r="Q2459" s="15" t="s">
        <v>22807</v>
      </c>
      <c r="R2459" s="15" t="s">
        <v>23875</v>
      </c>
      <c r="S2459" s="15">
        <v>84309674</v>
      </c>
      <c r="T2459" s="15"/>
      <c r="U2459" s="15" t="s">
        <v>16691</v>
      </c>
      <c r="V2459" s="15" t="s">
        <v>18040</v>
      </c>
      <c r="W2459" s="4"/>
      <c r="X2459" s="4" t="s">
        <v>41</v>
      </c>
      <c r="Y2459" s="4" t="s">
        <v>5549</v>
      </c>
      <c r="Z2459" s="4"/>
      <c r="AB2459" s="25"/>
      <c r="AC2459" s="25"/>
      <c r="AD2459" s="25"/>
    </row>
    <row r="2460" spans="1:30" x14ac:dyDescent="0.35">
      <c r="A2460" s="15" t="s">
        <v>11275</v>
      </c>
      <c r="B2460" s="15" t="s">
        <v>2289</v>
      </c>
      <c r="D2460" s="15" t="s">
        <v>5550</v>
      </c>
      <c r="E2460" s="15" t="s">
        <v>5551</v>
      </c>
      <c r="F2460" s="15" t="s">
        <v>457</v>
      </c>
      <c r="G2460" s="5" t="s">
        <v>15692</v>
      </c>
      <c r="H2460" s="5" t="s">
        <v>3</v>
      </c>
      <c r="I2460" s="5" t="s">
        <v>143</v>
      </c>
      <c r="J2460" s="5" t="s">
        <v>8</v>
      </c>
      <c r="K2460" s="5" t="s">
        <v>5</v>
      </c>
      <c r="L2460" s="5" t="s">
        <v>13063</v>
      </c>
      <c r="M2460" s="15" t="s">
        <v>144</v>
      </c>
      <c r="N2460" s="15" t="s">
        <v>145</v>
      </c>
      <c r="O2460" s="15" t="s">
        <v>1933</v>
      </c>
      <c r="P2460" s="15" t="s">
        <v>766</v>
      </c>
      <c r="Q2460" s="15" t="s">
        <v>22807</v>
      </c>
      <c r="R2460" s="15" t="s">
        <v>23876</v>
      </c>
      <c r="S2460" s="15">
        <v>27768224</v>
      </c>
      <c r="T2460" s="15">
        <v>83176090</v>
      </c>
      <c r="U2460" s="15" t="s">
        <v>16692</v>
      </c>
      <c r="V2460" s="15" t="s">
        <v>5049</v>
      </c>
      <c r="W2460" s="4"/>
      <c r="X2460" s="4" t="s">
        <v>41</v>
      </c>
      <c r="Y2460" s="4" t="s">
        <v>4244</v>
      </c>
      <c r="Z2460" s="4"/>
      <c r="AB2460" s="25"/>
      <c r="AC2460" s="25"/>
      <c r="AD2460" s="25"/>
    </row>
    <row r="2461" spans="1:30" x14ac:dyDescent="0.35">
      <c r="A2461" s="15" t="s">
        <v>5793</v>
      </c>
      <c r="B2461" s="15" t="s">
        <v>5712</v>
      </c>
      <c r="D2461" s="15" t="s">
        <v>5552</v>
      </c>
      <c r="E2461" s="15" t="s">
        <v>8449</v>
      </c>
      <c r="F2461" s="15" t="s">
        <v>2799</v>
      </c>
      <c r="G2461" s="5" t="s">
        <v>15692</v>
      </c>
      <c r="H2461" s="5" t="s">
        <v>3</v>
      </c>
      <c r="I2461" s="5" t="s">
        <v>143</v>
      </c>
      <c r="J2461" s="5" t="s">
        <v>8</v>
      </c>
      <c r="K2461" s="5" t="s">
        <v>5</v>
      </c>
      <c r="L2461" s="5" t="s">
        <v>13063</v>
      </c>
      <c r="M2461" s="15" t="s">
        <v>144</v>
      </c>
      <c r="N2461" s="15" t="s">
        <v>145</v>
      </c>
      <c r="O2461" s="15" t="s">
        <v>1933</v>
      </c>
      <c r="P2461" s="15" t="s">
        <v>14419</v>
      </c>
      <c r="Q2461" s="15" t="s">
        <v>22807</v>
      </c>
      <c r="R2461" s="15" t="s">
        <v>23877</v>
      </c>
      <c r="S2461" s="15">
        <v>27762003</v>
      </c>
      <c r="T2461" s="15"/>
      <c r="U2461" s="15" t="s">
        <v>16693</v>
      </c>
      <c r="V2461" s="15" t="s">
        <v>15130</v>
      </c>
      <c r="W2461" s="4"/>
      <c r="X2461" s="4" t="s">
        <v>41</v>
      </c>
      <c r="Y2461" s="4" t="s">
        <v>12488</v>
      </c>
      <c r="Z2461" s="4"/>
      <c r="AB2461" s="25"/>
      <c r="AC2461" s="25"/>
      <c r="AD2461" s="25"/>
    </row>
    <row r="2462" spans="1:30" x14ac:dyDescent="0.35">
      <c r="A2462" s="15" t="s">
        <v>8456</v>
      </c>
      <c r="B2462" s="15" t="s">
        <v>8457</v>
      </c>
      <c r="D2462" s="15" t="s">
        <v>5553</v>
      </c>
      <c r="E2462" s="15" t="s">
        <v>11269</v>
      </c>
      <c r="F2462" s="15" t="s">
        <v>5554</v>
      </c>
      <c r="G2462" s="5" t="s">
        <v>15692</v>
      </c>
      <c r="H2462" s="5" t="s">
        <v>3</v>
      </c>
      <c r="I2462" s="5" t="s">
        <v>143</v>
      </c>
      <c r="J2462" s="5" t="s">
        <v>8</v>
      </c>
      <c r="K2462" s="5" t="s">
        <v>5</v>
      </c>
      <c r="L2462" s="5" t="s">
        <v>13063</v>
      </c>
      <c r="M2462" s="15" t="s">
        <v>144</v>
      </c>
      <c r="N2462" s="15" t="s">
        <v>145</v>
      </c>
      <c r="O2462" s="15" t="s">
        <v>1933</v>
      </c>
      <c r="P2462" s="15" t="s">
        <v>11270</v>
      </c>
      <c r="Q2462" s="15" t="s">
        <v>22807</v>
      </c>
      <c r="R2462" s="15" t="s">
        <v>23878</v>
      </c>
      <c r="S2462" s="15">
        <v>60761311</v>
      </c>
      <c r="T2462" s="15">
        <v>86097149</v>
      </c>
      <c r="U2462" s="15" t="s">
        <v>16694</v>
      </c>
      <c r="V2462" s="15" t="s">
        <v>22273</v>
      </c>
      <c r="W2462" s="4"/>
      <c r="X2462" s="4"/>
      <c r="Y2462" s="4"/>
      <c r="Z2462" s="4"/>
      <c r="AB2462" s="25"/>
      <c r="AC2462" s="25"/>
      <c r="AD2462" s="25"/>
    </row>
    <row r="2463" spans="1:30" x14ac:dyDescent="0.35">
      <c r="A2463" s="15" t="s">
        <v>5654</v>
      </c>
      <c r="B2463" s="15" t="s">
        <v>5653</v>
      </c>
      <c r="D2463" s="15" t="s">
        <v>8537</v>
      </c>
      <c r="E2463" s="15" t="s">
        <v>8536</v>
      </c>
      <c r="F2463" s="15" t="s">
        <v>17346</v>
      </c>
      <c r="G2463" s="5" t="s">
        <v>15692</v>
      </c>
      <c r="H2463" s="5" t="s">
        <v>3</v>
      </c>
      <c r="I2463" s="5" t="s">
        <v>143</v>
      </c>
      <c r="J2463" s="5" t="s">
        <v>8</v>
      </c>
      <c r="K2463" s="5" t="s">
        <v>5</v>
      </c>
      <c r="L2463" s="5" t="s">
        <v>13063</v>
      </c>
      <c r="M2463" s="15" t="s">
        <v>144</v>
      </c>
      <c r="N2463" s="15" t="s">
        <v>145</v>
      </c>
      <c r="O2463" s="15" t="s">
        <v>1933</v>
      </c>
      <c r="P2463" s="15" t="s">
        <v>17346</v>
      </c>
      <c r="Q2463" s="15" t="s">
        <v>22807</v>
      </c>
      <c r="R2463" s="15" t="s">
        <v>21518</v>
      </c>
      <c r="S2463" s="15">
        <v>22001863</v>
      </c>
      <c r="T2463" s="15"/>
      <c r="U2463" s="15" t="s">
        <v>16695</v>
      </c>
      <c r="V2463" s="15" t="s">
        <v>23879</v>
      </c>
      <c r="W2463" s="4"/>
      <c r="X2463" s="4" t="s">
        <v>41</v>
      </c>
      <c r="Y2463" s="4" t="s">
        <v>7771</v>
      </c>
      <c r="Z2463" s="4"/>
      <c r="AB2463" s="25"/>
      <c r="AC2463" s="25"/>
      <c r="AD2463" s="25"/>
    </row>
    <row r="2464" spans="1:30" x14ac:dyDescent="0.35">
      <c r="A2464" s="15" t="s">
        <v>11278</v>
      </c>
      <c r="B2464" s="15" t="s">
        <v>6374</v>
      </c>
      <c r="D2464" s="15" t="s">
        <v>7229</v>
      </c>
      <c r="E2464" s="15" t="s">
        <v>5555</v>
      </c>
      <c r="F2464" s="15" t="s">
        <v>280</v>
      </c>
      <c r="G2464" s="5" t="s">
        <v>3820</v>
      </c>
      <c r="H2464" s="5" t="s">
        <v>10</v>
      </c>
      <c r="I2464" s="5" t="s">
        <v>72</v>
      </c>
      <c r="J2464" s="5" t="s">
        <v>6</v>
      </c>
      <c r="K2464" s="5" t="s">
        <v>2</v>
      </c>
      <c r="L2464" s="5" t="s">
        <v>12891</v>
      </c>
      <c r="M2464" s="15" t="s">
        <v>249</v>
      </c>
      <c r="N2464" s="15" t="s">
        <v>3820</v>
      </c>
      <c r="O2464" s="15" t="s">
        <v>3820</v>
      </c>
      <c r="P2464" s="15" t="s">
        <v>280</v>
      </c>
      <c r="Q2464" s="15" t="s">
        <v>22807</v>
      </c>
      <c r="R2464" s="15" t="s">
        <v>20091</v>
      </c>
      <c r="S2464" s="15">
        <v>25565344</v>
      </c>
      <c r="T2464" s="15"/>
      <c r="U2464" s="15" t="s">
        <v>22274</v>
      </c>
      <c r="V2464" s="15" t="s">
        <v>10337</v>
      </c>
      <c r="W2464" s="4"/>
      <c r="X2464" s="4" t="s">
        <v>41</v>
      </c>
      <c r="Y2464" s="4" t="s">
        <v>2396</v>
      </c>
      <c r="Z2464" s="4"/>
      <c r="AB2464" s="25"/>
      <c r="AC2464" s="25"/>
      <c r="AD2464" s="25"/>
    </row>
    <row r="2465" spans="1:30" x14ac:dyDescent="0.35">
      <c r="A2465" s="15" t="s">
        <v>5686</v>
      </c>
      <c r="B2465" s="15" t="s">
        <v>1590</v>
      </c>
      <c r="D2465" s="15" t="s">
        <v>5556</v>
      </c>
      <c r="E2465" s="15" t="s">
        <v>5557</v>
      </c>
      <c r="F2465" s="15" t="s">
        <v>5558</v>
      </c>
      <c r="G2465" s="5" t="s">
        <v>15692</v>
      </c>
      <c r="H2465" s="5" t="s">
        <v>3</v>
      </c>
      <c r="I2465" s="5" t="s">
        <v>143</v>
      </c>
      <c r="J2465" s="5" t="s">
        <v>8</v>
      </c>
      <c r="K2465" s="5" t="s">
        <v>5</v>
      </c>
      <c r="L2465" s="5" t="s">
        <v>13063</v>
      </c>
      <c r="M2465" s="15" t="s">
        <v>144</v>
      </c>
      <c r="N2465" s="15" t="s">
        <v>145</v>
      </c>
      <c r="O2465" s="15" t="s">
        <v>1933</v>
      </c>
      <c r="P2465" s="15" t="s">
        <v>5559</v>
      </c>
      <c r="Q2465" s="15" t="s">
        <v>22807</v>
      </c>
      <c r="R2465" s="15" t="s">
        <v>18041</v>
      </c>
      <c r="S2465" s="15">
        <v>22001745</v>
      </c>
      <c r="T2465" s="15"/>
      <c r="U2465" s="15" t="s">
        <v>16696</v>
      </c>
      <c r="V2465" s="15" t="s">
        <v>23880</v>
      </c>
      <c r="W2465" s="4"/>
      <c r="X2465" s="4" t="s">
        <v>41</v>
      </c>
      <c r="Y2465" s="4" t="s">
        <v>5454</v>
      </c>
      <c r="Z2465" s="4"/>
      <c r="AB2465" s="25"/>
      <c r="AC2465" s="25"/>
      <c r="AD2465" s="25"/>
    </row>
    <row r="2466" spans="1:30" x14ac:dyDescent="0.35">
      <c r="A2466" s="15" t="s">
        <v>11280</v>
      </c>
      <c r="B2466" s="15" t="s">
        <v>11281</v>
      </c>
      <c r="D2466" s="15" t="s">
        <v>5560</v>
      </c>
      <c r="E2466" s="15" t="s">
        <v>11458</v>
      </c>
      <c r="F2466" s="15" t="s">
        <v>2969</v>
      </c>
      <c r="G2466" s="5" t="s">
        <v>15692</v>
      </c>
      <c r="H2466" s="5" t="s">
        <v>3</v>
      </c>
      <c r="I2466" s="5" t="s">
        <v>143</v>
      </c>
      <c r="J2466" s="5" t="s">
        <v>8</v>
      </c>
      <c r="K2466" s="5" t="s">
        <v>5</v>
      </c>
      <c r="L2466" s="5" t="s">
        <v>13063</v>
      </c>
      <c r="M2466" s="15" t="s">
        <v>144</v>
      </c>
      <c r="N2466" s="15" t="s">
        <v>145</v>
      </c>
      <c r="O2466" s="15" t="s">
        <v>1933</v>
      </c>
      <c r="P2466" s="15" t="s">
        <v>2969</v>
      </c>
      <c r="Q2466" s="15" t="s">
        <v>22807</v>
      </c>
      <c r="R2466" s="15" t="s">
        <v>20233</v>
      </c>
      <c r="S2466" s="15">
        <v>27766196</v>
      </c>
      <c r="T2466" s="15"/>
      <c r="U2466" s="15" t="s">
        <v>16697</v>
      </c>
      <c r="V2466" s="15" t="s">
        <v>19570</v>
      </c>
      <c r="W2466" s="4"/>
      <c r="X2466" s="4" t="s">
        <v>41</v>
      </c>
      <c r="Y2466" s="4" t="s">
        <v>12238</v>
      </c>
      <c r="Z2466" s="4"/>
      <c r="AB2466" s="25"/>
      <c r="AC2466" s="25"/>
      <c r="AD2466" s="25"/>
    </row>
    <row r="2467" spans="1:30" x14ac:dyDescent="0.35">
      <c r="A2467" s="15" t="s">
        <v>11282</v>
      </c>
      <c r="B2467" s="15" t="s">
        <v>8627</v>
      </c>
      <c r="D2467" s="15" t="s">
        <v>5561</v>
      </c>
      <c r="E2467" s="15" t="s">
        <v>5562</v>
      </c>
      <c r="F2467" s="15" t="s">
        <v>5563</v>
      </c>
      <c r="G2467" s="5" t="s">
        <v>15692</v>
      </c>
      <c r="H2467" s="5" t="s">
        <v>3</v>
      </c>
      <c r="I2467" s="5" t="s">
        <v>143</v>
      </c>
      <c r="J2467" s="5" t="s">
        <v>8</v>
      </c>
      <c r="K2467" s="5" t="s">
        <v>5</v>
      </c>
      <c r="L2467" s="5" t="s">
        <v>13063</v>
      </c>
      <c r="M2467" s="15" t="s">
        <v>144</v>
      </c>
      <c r="N2467" s="15" t="s">
        <v>145</v>
      </c>
      <c r="O2467" s="15" t="s">
        <v>1933</v>
      </c>
      <c r="P2467" s="15" t="s">
        <v>17347</v>
      </c>
      <c r="Q2467" s="15" t="s">
        <v>22807</v>
      </c>
      <c r="R2467" s="15" t="s">
        <v>23881</v>
      </c>
      <c r="S2467" s="15">
        <v>85491329</v>
      </c>
      <c r="T2467" s="15"/>
      <c r="U2467" s="15" t="s">
        <v>16698</v>
      </c>
      <c r="V2467" s="15" t="s">
        <v>18042</v>
      </c>
      <c r="W2467" s="4"/>
      <c r="X2467" s="4" t="s">
        <v>41</v>
      </c>
      <c r="Y2467" s="4" t="s">
        <v>5453</v>
      </c>
      <c r="Z2467" s="4"/>
      <c r="AB2467" s="25"/>
      <c r="AC2467" s="25"/>
      <c r="AD2467" s="25"/>
    </row>
    <row r="2468" spans="1:30" x14ac:dyDescent="0.35">
      <c r="A2468" s="15" t="s">
        <v>6556</v>
      </c>
      <c r="B2468" s="15" t="s">
        <v>7599</v>
      </c>
      <c r="D2468" s="15" t="s">
        <v>1601</v>
      </c>
      <c r="E2468" s="15" t="s">
        <v>11418</v>
      </c>
      <c r="F2468" s="15" t="s">
        <v>639</v>
      </c>
      <c r="G2468" s="5" t="s">
        <v>15692</v>
      </c>
      <c r="H2468" s="5" t="s">
        <v>3</v>
      </c>
      <c r="I2468" s="5" t="s">
        <v>143</v>
      </c>
      <c r="J2468" s="5" t="s">
        <v>8</v>
      </c>
      <c r="K2468" s="5" t="s">
        <v>5</v>
      </c>
      <c r="L2468" s="5" t="s">
        <v>13063</v>
      </c>
      <c r="M2468" s="15" t="s">
        <v>144</v>
      </c>
      <c r="N2468" s="15" t="s">
        <v>145</v>
      </c>
      <c r="O2468" s="15" t="s">
        <v>1933</v>
      </c>
      <c r="P2468" s="15" t="s">
        <v>11419</v>
      </c>
      <c r="Q2468" s="15" t="s">
        <v>22807</v>
      </c>
      <c r="R2468" s="15" t="s">
        <v>22271</v>
      </c>
      <c r="S2468" s="15">
        <v>87867089</v>
      </c>
      <c r="T2468" s="15"/>
      <c r="U2468" s="15" t="s">
        <v>16661</v>
      </c>
      <c r="V2468" s="15" t="s">
        <v>15131</v>
      </c>
      <c r="W2468" s="4"/>
      <c r="X2468" s="4"/>
      <c r="Y2468" s="4"/>
      <c r="Z2468" s="4"/>
      <c r="AB2468" s="25"/>
      <c r="AC2468" s="25"/>
      <c r="AD2468" s="25"/>
    </row>
    <row r="2469" spans="1:30" x14ac:dyDescent="0.35">
      <c r="A2469" s="15" t="s">
        <v>6558</v>
      </c>
      <c r="B2469" s="15" t="s">
        <v>7530</v>
      </c>
      <c r="D2469" s="15" t="s">
        <v>7231</v>
      </c>
      <c r="E2469" s="15" t="s">
        <v>5564</v>
      </c>
      <c r="F2469" s="15" t="s">
        <v>17348</v>
      </c>
      <c r="G2469" s="5" t="s">
        <v>15692</v>
      </c>
      <c r="H2469" s="5" t="s">
        <v>3</v>
      </c>
      <c r="I2469" s="5" t="s">
        <v>143</v>
      </c>
      <c r="J2469" s="5" t="s">
        <v>8</v>
      </c>
      <c r="K2469" s="5" t="s">
        <v>5</v>
      </c>
      <c r="L2469" s="5" t="s">
        <v>13063</v>
      </c>
      <c r="M2469" s="15" t="s">
        <v>144</v>
      </c>
      <c r="N2469" s="15" t="s">
        <v>145</v>
      </c>
      <c r="O2469" s="15" t="s">
        <v>1933</v>
      </c>
      <c r="P2469" s="15" t="s">
        <v>5565</v>
      </c>
      <c r="Q2469" s="15" t="s">
        <v>22807</v>
      </c>
      <c r="R2469" s="15" t="s">
        <v>18036</v>
      </c>
      <c r="S2469" s="15">
        <v>27762186</v>
      </c>
      <c r="T2469" s="15"/>
      <c r="U2469" s="15" t="s">
        <v>16699</v>
      </c>
      <c r="V2469" s="15" t="s">
        <v>3545</v>
      </c>
      <c r="W2469" s="4"/>
      <c r="X2469" s="4" t="s">
        <v>41</v>
      </c>
      <c r="Y2469" s="4" t="s">
        <v>4310</v>
      </c>
      <c r="Z2469" s="4"/>
      <c r="AB2469" s="25"/>
      <c r="AC2469" s="25"/>
      <c r="AD2469" s="25"/>
    </row>
    <row r="2470" spans="1:30" x14ac:dyDescent="0.35">
      <c r="A2470" s="15" t="s">
        <v>5564</v>
      </c>
      <c r="B2470" s="15" t="s">
        <v>7231</v>
      </c>
      <c r="D2470" s="15" t="s">
        <v>8473</v>
      </c>
      <c r="E2470" s="15" t="s">
        <v>11287</v>
      </c>
      <c r="F2470" s="15" t="s">
        <v>11288</v>
      </c>
      <c r="G2470" s="5" t="s">
        <v>15692</v>
      </c>
      <c r="H2470" s="5" t="s">
        <v>3</v>
      </c>
      <c r="I2470" s="5" t="s">
        <v>143</v>
      </c>
      <c r="J2470" s="5" t="s">
        <v>8</v>
      </c>
      <c r="K2470" s="5" t="s">
        <v>5</v>
      </c>
      <c r="L2470" s="5" t="s">
        <v>13063</v>
      </c>
      <c r="M2470" s="15" t="s">
        <v>144</v>
      </c>
      <c r="N2470" s="15" t="s">
        <v>145</v>
      </c>
      <c r="O2470" s="15" t="s">
        <v>1933</v>
      </c>
      <c r="P2470" s="15" t="s">
        <v>11288</v>
      </c>
      <c r="Q2470" s="15" t="s">
        <v>22807</v>
      </c>
      <c r="R2470" s="15" t="s">
        <v>18043</v>
      </c>
      <c r="S2470" s="15"/>
      <c r="T2470" s="15"/>
      <c r="U2470" s="15" t="s">
        <v>16700</v>
      </c>
      <c r="V2470" s="15" t="s">
        <v>23882</v>
      </c>
      <c r="W2470" s="4"/>
      <c r="X2470" s="4"/>
      <c r="Y2470" s="4"/>
      <c r="Z2470" s="4"/>
      <c r="AB2470" s="25"/>
      <c r="AC2470" s="25"/>
      <c r="AD2470" s="25"/>
    </row>
    <row r="2471" spans="1:30" x14ac:dyDescent="0.35">
      <c r="A2471" s="15" t="s">
        <v>11284</v>
      </c>
      <c r="B2471" s="15" t="s">
        <v>3922</v>
      </c>
      <c r="D2471" s="15" t="s">
        <v>4908</v>
      </c>
      <c r="E2471" s="15" t="s">
        <v>5566</v>
      </c>
      <c r="F2471" s="15" t="s">
        <v>5567</v>
      </c>
      <c r="G2471" s="5" t="s">
        <v>15692</v>
      </c>
      <c r="H2471" s="5" t="s">
        <v>3</v>
      </c>
      <c r="I2471" s="5" t="s">
        <v>143</v>
      </c>
      <c r="J2471" s="5" t="s">
        <v>8</v>
      </c>
      <c r="K2471" s="5" t="s">
        <v>5</v>
      </c>
      <c r="L2471" s="5" t="s">
        <v>13063</v>
      </c>
      <c r="M2471" s="15" t="s">
        <v>144</v>
      </c>
      <c r="N2471" s="15" t="s">
        <v>145</v>
      </c>
      <c r="O2471" s="15" t="s">
        <v>1933</v>
      </c>
      <c r="P2471" s="15" t="s">
        <v>5567</v>
      </c>
      <c r="Q2471" s="15" t="s">
        <v>22807</v>
      </c>
      <c r="R2471" s="15" t="s">
        <v>5838</v>
      </c>
      <c r="S2471" s="15">
        <v>27762138</v>
      </c>
      <c r="T2471" s="15"/>
      <c r="U2471" s="15" t="s">
        <v>18044</v>
      </c>
      <c r="V2471" s="15" t="s">
        <v>22275</v>
      </c>
      <c r="W2471" s="4"/>
      <c r="X2471" s="4" t="s">
        <v>41</v>
      </c>
      <c r="Y2471" s="4" t="s">
        <v>1205</v>
      </c>
      <c r="Z2471" s="4"/>
      <c r="AB2471" s="25"/>
      <c r="AC2471" s="25"/>
      <c r="AD2471" s="25"/>
    </row>
    <row r="2472" spans="1:30" x14ac:dyDescent="0.35">
      <c r="A2472" s="15" t="s">
        <v>5428</v>
      </c>
      <c r="B2472" s="15" t="s">
        <v>7372</v>
      </c>
      <c r="D2472" s="15" t="s">
        <v>4981</v>
      </c>
      <c r="E2472" s="15" t="s">
        <v>11469</v>
      </c>
      <c r="F2472" s="15" t="s">
        <v>1541</v>
      </c>
      <c r="G2472" s="5" t="s">
        <v>15692</v>
      </c>
      <c r="H2472" s="5" t="s">
        <v>3</v>
      </c>
      <c r="I2472" s="5" t="s">
        <v>143</v>
      </c>
      <c r="J2472" s="5" t="s">
        <v>8</v>
      </c>
      <c r="K2472" s="5" t="s">
        <v>5</v>
      </c>
      <c r="L2472" s="5" t="s">
        <v>13063</v>
      </c>
      <c r="M2472" s="15" t="s">
        <v>144</v>
      </c>
      <c r="N2472" s="15" t="s">
        <v>145</v>
      </c>
      <c r="O2472" s="15" t="s">
        <v>1933</v>
      </c>
      <c r="P2472" s="15" t="s">
        <v>1541</v>
      </c>
      <c r="Q2472" s="15" t="s">
        <v>22807</v>
      </c>
      <c r="R2472" s="15" t="s">
        <v>23883</v>
      </c>
      <c r="S2472" s="15">
        <v>22002207</v>
      </c>
      <c r="T2472" s="15">
        <v>87199352</v>
      </c>
      <c r="U2472" s="15" t="s">
        <v>16701</v>
      </c>
      <c r="V2472" s="15" t="s">
        <v>23884</v>
      </c>
      <c r="W2472" s="4"/>
      <c r="X2472" s="4"/>
      <c r="Y2472" s="4"/>
      <c r="Z2472" s="4"/>
      <c r="AB2472" s="25"/>
      <c r="AC2472" s="25"/>
      <c r="AD2472" s="25"/>
    </row>
    <row r="2473" spans="1:30" x14ac:dyDescent="0.35">
      <c r="A2473" s="15" t="s">
        <v>5557</v>
      </c>
      <c r="B2473" s="15" t="s">
        <v>5556</v>
      </c>
      <c r="D2473" s="15" t="s">
        <v>5568</v>
      </c>
      <c r="E2473" s="15" t="s">
        <v>5569</v>
      </c>
      <c r="F2473" s="15" t="s">
        <v>5570</v>
      </c>
      <c r="G2473" s="5" t="s">
        <v>15692</v>
      </c>
      <c r="H2473" s="5" t="s">
        <v>4</v>
      </c>
      <c r="I2473" s="5" t="s">
        <v>143</v>
      </c>
      <c r="J2473" s="5" t="s">
        <v>18</v>
      </c>
      <c r="K2473" s="5" t="s">
        <v>2</v>
      </c>
      <c r="L2473" s="5" t="s">
        <v>22684</v>
      </c>
      <c r="M2473" s="15" t="s">
        <v>144</v>
      </c>
      <c r="N2473" s="15" t="s">
        <v>146</v>
      </c>
      <c r="O2473" s="15" t="s">
        <v>146</v>
      </c>
      <c r="P2473" s="15" t="s">
        <v>5570</v>
      </c>
      <c r="Q2473" s="15" t="s">
        <v>22807</v>
      </c>
      <c r="R2473" s="15" t="s">
        <v>18045</v>
      </c>
      <c r="S2473" s="15">
        <v>22055788</v>
      </c>
      <c r="T2473" s="15">
        <v>24355041</v>
      </c>
      <c r="U2473" s="15" t="s">
        <v>15132</v>
      </c>
      <c r="V2473" s="15" t="s">
        <v>16702</v>
      </c>
      <c r="W2473" s="4"/>
      <c r="X2473" s="4" t="s">
        <v>41</v>
      </c>
      <c r="Y2473" s="4" t="s">
        <v>3265</v>
      </c>
      <c r="Z2473" s="4"/>
      <c r="AB2473" s="25"/>
      <c r="AC2473" s="25"/>
      <c r="AD2473" s="25"/>
    </row>
    <row r="2474" spans="1:30" x14ac:dyDescent="0.35">
      <c r="A2474" s="15" t="s">
        <v>6553</v>
      </c>
      <c r="B2474" s="15" t="s">
        <v>7422</v>
      </c>
      <c r="D2474" s="15" t="s">
        <v>4967</v>
      </c>
      <c r="E2474" s="15" t="s">
        <v>5571</v>
      </c>
      <c r="F2474" s="15" t="s">
        <v>3020</v>
      </c>
      <c r="G2474" s="5" t="s">
        <v>15692</v>
      </c>
      <c r="H2474" s="5" t="s">
        <v>4</v>
      </c>
      <c r="I2474" s="5" t="s">
        <v>143</v>
      </c>
      <c r="J2474" s="5" t="s">
        <v>18</v>
      </c>
      <c r="K2474" s="5" t="s">
        <v>2</v>
      </c>
      <c r="L2474" s="5" t="s">
        <v>22684</v>
      </c>
      <c r="M2474" s="15" t="s">
        <v>144</v>
      </c>
      <c r="N2474" s="15" t="s">
        <v>146</v>
      </c>
      <c r="O2474" s="15" t="s">
        <v>146</v>
      </c>
      <c r="P2474" s="15" t="s">
        <v>3020</v>
      </c>
      <c r="Q2474" s="15" t="s">
        <v>22807</v>
      </c>
      <c r="R2474" s="15" t="s">
        <v>21520</v>
      </c>
      <c r="S2474" s="15">
        <v>27351339</v>
      </c>
      <c r="T2474" s="15">
        <v>27351339</v>
      </c>
      <c r="U2474" s="15" t="s">
        <v>16703</v>
      </c>
      <c r="V2474" s="15" t="s">
        <v>23885</v>
      </c>
      <c r="W2474" s="4"/>
      <c r="X2474" s="4" t="s">
        <v>41</v>
      </c>
      <c r="Y2474" s="4" t="s">
        <v>5517</v>
      </c>
      <c r="Z2474" s="4"/>
      <c r="AB2474" s="25"/>
      <c r="AC2474" s="25"/>
      <c r="AD2474" s="25"/>
    </row>
    <row r="2475" spans="1:30" x14ac:dyDescent="0.35">
      <c r="A2475" s="15" t="s">
        <v>5613</v>
      </c>
      <c r="B2475" s="15" t="s">
        <v>5200</v>
      </c>
      <c r="D2475" s="15" t="s">
        <v>7232</v>
      </c>
      <c r="E2475" s="15" t="s">
        <v>7220</v>
      </c>
      <c r="F2475" s="15" t="s">
        <v>17349</v>
      </c>
      <c r="G2475" s="5" t="s">
        <v>15692</v>
      </c>
      <c r="H2475" s="5" t="s">
        <v>4</v>
      </c>
      <c r="I2475" s="5" t="s">
        <v>143</v>
      </c>
      <c r="J2475" s="5" t="s">
        <v>18</v>
      </c>
      <c r="K2475" s="5" t="s">
        <v>2</v>
      </c>
      <c r="L2475" s="5" t="s">
        <v>22684</v>
      </c>
      <c r="M2475" s="15" t="s">
        <v>144</v>
      </c>
      <c r="N2475" s="15" t="s">
        <v>146</v>
      </c>
      <c r="O2475" s="15" t="s">
        <v>146</v>
      </c>
      <c r="P2475" s="15" t="s">
        <v>17349</v>
      </c>
      <c r="Q2475" s="15" t="s">
        <v>22807</v>
      </c>
      <c r="R2475" s="15" t="s">
        <v>23886</v>
      </c>
      <c r="S2475" s="15">
        <v>22005047</v>
      </c>
      <c r="T2475" s="15"/>
      <c r="U2475" s="15" t="s">
        <v>18914</v>
      </c>
      <c r="V2475" s="15" t="s">
        <v>1492</v>
      </c>
      <c r="W2475" s="4"/>
      <c r="X2475" s="4" t="s">
        <v>41</v>
      </c>
      <c r="Y2475" s="4" t="s">
        <v>7221</v>
      </c>
      <c r="Z2475" s="4"/>
      <c r="AB2475" s="25"/>
      <c r="AC2475" s="25"/>
      <c r="AD2475" s="25"/>
    </row>
    <row r="2476" spans="1:30" x14ac:dyDescent="0.35">
      <c r="A2476" s="15" t="s">
        <v>11287</v>
      </c>
      <c r="B2476" s="15" t="s">
        <v>8473</v>
      </c>
      <c r="D2476" s="15" t="s">
        <v>5572</v>
      </c>
      <c r="E2476" s="15" t="s">
        <v>5573</v>
      </c>
      <c r="F2476" s="15" t="s">
        <v>5574</v>
      </c>
      <c r="G2476" s="5" t="s">
        <v>15692</v>
      </c>
      <c r="H2476" s="5" t="s">
        <v>4</v>
      </c>
      <c r="I2476" s="5" t="s">
        <v>143</v>
      </c>
      <c r="J2476" s="5" t="s">
        <v>18</v>
      </c>
      <c r="K2476" s="5" t="s">
        <v>2</v>
      </c>
      <c r="L2476" s="5" t="s">
        <v>22684</v>
      </c>
      <c r="M2476" s="15" t="s">
        <v>144</v>
      </c>
      <c r="N2476" s="15" t="s">
        <v>146</v>
      </c>
      <c r="O2476" s="15" t="s">
        <v>146</v>
      </c>
      <c r="P2476" s="15" t="s">
        <v>819</v>
      </c>
      <c r="Q2476" s="15" t="s">
        <v>22807</v>
      </c>
      <c r="R2476" s="15" t="s">
        <v>22046</v>
      </c>
      <c r="S2476" s="15">
        <v>27351134</v>
      </c>
      <c r="T2476" s="15">
        <v>27351134</v>
      </c>
      <c r="U2476" s="15" t="s">
        <v>16704</v>
      </c>
      <c r="V2476" s="15" t="s">
        <v>1294</v>
      </c>
      <c r="W2476" s="4"/>
      <c r="X2476" s="4" t="s">
        <v>41</v>
      </c>
      <c r="Y2476" s="4" t="s">
        <v>1977</v>
      </c>
      <c r="Z2476" s="4" t="s">
        <v>41</v>
      </c>
      <c r="AA2476" s="4" t="s">
        <v>2274</v>
      </c>
      <c r="AB2476" s="25" t="s">
        <v>21118</v>
      </c>
      <c r="AC2476" s="25"/>
      <c r="AD2476" s="25"/>
    </row>
    <row r="2477" spans="1:30" x14ac:dyDescent="0.35">
      <c r="A2477" s="15" t="s">
        <v>5624</v>
      </c>
      <c r="B2477" s="15" t="s">
        <v>7647</v>
      </c>
      <c r="D2477" s="15" t="s">
        <v>3407</v>
      </c>
      <c r="E2477" s="15" t="s">
        <v>5575</v>
      </c>
      <c r="F2477" s="15" t="s">
        <v>5576</v>
      </c>
      <c r="G2477" s="5" t="s">
        <v>15692</v>
      </c>
      <c r="H2477" s="5" t="s">
        <v>4</v>
      </c>
      <c r="I2477" s="5" t="s">
        <v>143</v>
      </c>
      <c r="J2477" s="5" t="s">
        <v>18</v>
      </c>
      <c r="K2477" s="5" t="s">
        <v>2</v>
      </c>
      <c r="L2477" s="5" t="s">
        <v>22684</v>
      </c>
      <c r="M2477" s="15" t="s">
        <v>144</v>
      </c>
      <c r="N2477" s="15" t="s">
        <v>146</v>
      </c>
      <c r="O2477" s="15" t="s">
        <v>146</v>
      </c>
      <c r="P2477" s="15" t="s">
        <v>146</v>
      </c>
      <c r="Q2477" s="15" t="s">
        <v>22807</v>
      </c>
      <c r="R2477" s="15" t="s">
        <v>18050</v>
      </c>
      <c r="S2477" s="15">
        <v>27355103</v>
      </c>
      <c r="T2477" s="15">
        <v>27355103</v>
      </c>
      <c r="U2477" s="15" t="s">
        <v>18046</v>
      </c>
      <c r="V2477" s="15" t="s">
        <v>16705</v>
      </c>
      <c r="W2477" s="4"/>
      <c r="X2477" s="4" t="s">
        <v>41</v>
      </c>
      <c r="Y2477" s="4" t="s">
        <v>1978</v>
      </c>
      <c r="Z2477" s="4"/>
      <c r="AB2477" s="25" t="s">
        <v>21118</v>
      </c>
      <c r="AC2477" s="25"/>
      <c r="AD2477" s="25"/>
    </row>
    <row r="2478" spans="1:30" x14ac:dyDescent="0.35">
      <c r="A2478" s="15" t="s">
        <v>6740</v>
      </c>
      <c r="B2478" s="15" t="s">
        <v>7649</v>
      </c>
      <c r="D2478" s="15" t="s">
        <v>4223</v>
      </c>
      <c r="E2478" s="15" t="s">
        <v>5577</v>
      </c>
      <c r="F2478" s="15" t="s">
        <v>5578</v>
      </c>
      <c r="G2478" s="5" t="s">
        <v>3350</v>
      </c>
      <c r="H2478" s="5" t="s">
        <v>4</v>
      </c>
      <c r="I2478" s="5" t="s">
        <v>95</v>
      </c>
      <c r="J2478" s="5" t="s">
        <v>3</v>
      </c>
      <c r="K2478" s="5" t="s">
        <v>6</v>
      </c>
      <c r="L2478" s="5" t="s">
        <v>13084</v>
      </c>
      <c r="M2478" s="15" t="s">
        <v>21775</v>
      </c>
      <c r="N2478" s="15" t="s">
        <v>21593</v>
      </c>
      <c r="O2478" s="15" t="s">
        <v>3351</v>
      </c>
      <c r="P2478" s="15" t="s">
        <v>5578</v>
      </c>
      <c r="Q2478" s="15" t="s">
        <v>22807</v>
      </c>
      <c r="R2478" s="15" t="s">
        <v>6401</v>
      </c>
      <c r="S2478" s="15">
        <v>27676476</v>
      </c>
      <c r="T2478" s="15">
        <v>27676476</v>
      </c>
      <c r="U2478" s="15" t="s">
        <v>15133</v>
      </c>
      <c r="V2478" s="15" t="s">
        <v>11695</v>
      </c>
      <c r="W2478" s="4"/>
      <c r="X2478" s="4" t="s">
        <v>41</v>
      </c>
      <c r="Y2478" s="4" t="s">
        <v>3431</v>
      </c>
      <c r="Z2478" s="4"/>
      <c r="AB2478" s="25"/>
      <c r="AC2478" s="25"/>
      <c r="AD2478" s="25"/>
    </row>
    <row r="2479" spans="1:30" x14ac:dyDescent="0.35">
      <c r="A2479" s="15" t="s">
        <v>6478</v>
      </c>
      <c r="B2479" s="15" t="s">
        <v>7600</v>
      </c>
      <c r="D2479" s="15" t="s">
        <v>7829</v>
      </c>
      <c r="E2479" s="15" t="s">
        <v>5579</v>
      </c>
      <c r="F2479" s="15" t="s">
        <v>3070</v>
      </c>
      <c r="G2479" s="5" t="s">
        <v>15692</v>
      </c>
      <c r="H2479" s="5" t="s">
        <v>4</v>
      </c>
      <c r="I2479" s="5" t="s">
        <v>143</v>
      </c>
      <c r="J2479" s="5" t="s">
        <v>18</v>
      </c>
      <c r="K2479" s="5" t="s">
        <v>2</v>
      </c>
      <c r="L2479" s="5" t="s">
        <v>22684</v>
      </c>
      <c r="M2479" s="15" t="s">
        <v>144</v>
      </c>
      <c r="N2479" s="15" t="s">
        <v>146</v>
      </c>
      <c r="O2479" s="15" t="s">
        <v>146</v>
      </c>
      <c r="P2479" s="15" t="s">
        <v>5392</v>
      </c>
      <c r="Q2479" s="15" t="s">
        <v>22807</v>
      </c>
      <c r="R2479" s="15" t="s">
        <v>18047</v>
      </c>
      <c r="S2479" s="15">
        <v>27355041</v>
      </c>
      <c r="T2479" s="15">
        <v>27355041</v>
      </c>
      <c r="U2479" s="15" t="s">
        <v>16706</v>
      </c>
      <c r="V2479" s="15" t="s">
        <v>18048</v>
      </c>
      <c r="W2479" s="4"/>
      <c r="X2479" s="4" t="s">
        <v>41</v>
      </c>
      <c r="Y2479" s="4" t="s">
        <v>5580</v>
      </c>
      <c r="Z2479" s="4"/>
      <c r="AB2479" s="25"/>
      <c r="AC2479" s="25"/>
      <c r="AD2479" s="25"/>
    </row>
    <row r="2480" spans="1:30" x14ac:dyDescent="0.35">
      <c r="A2480" s="15" t="s">
        <v>11289</v>
      </c>
      <c r="B2480" s="15" t="s">
        <v>1602</v>
      </c>
      <c r="D2480" s="15" t="s">
        <v>13963</v>
      </c>
      <c r="E2480" s="15" t="s">
        <v>14487</v>
      </c>
      <c r="F2480" s="15" t="s">
        <v>2410</v>
      </c>
      <c r="G2480" s="5" t="s">
        <v>15692</v>
      </c>
      <c r="H2480" s="5" t="s">
        <v>4</v>
      </c>
      <c r="I2480" s="5" t="s">
        <v>143</v>
      </c>
      <c r="J2480" s="5" t="s">
        <v>18</v>
      </c>
      <c r="K2480" s="5" t="s">
        <v>2</v>
      </c>
      <c r="L2480" s="5" t="s">
        <v>22684</v>
      </c>
      <c r="M2480" s="15" t="s">
        <v>144</v>
      </c>
      <c r="N2480" s="15" t="s">
        <v>146</v>
      </c>
      <c r="O2480" s="15" t="s">
        <v>146</v>
      </c>
      <c r="P2480" s="15" t="s">
        <v>2410</v>
      </c>
      <c r="Q2480" s="15" t="s">
        <v>22807</v>
      </c>
      <c r="R2480" s="15" t="s">
        <v>19571</v>
      </c>
      <c r="S2480" s="15">
        <v>89391279</v>
      </c>
      <c r="T2480" s="15">
        <v>27355041</v>
      </c>
      <c r="U2480" s="15" t="s">
        <v>16707</v>
      </c>
      <c r="V2480" s="15" t="s">
        <v>2410</v>
      </c>
      <c r="W2480" s="4"/>
      <c r="X2480" s="4"/>
      <c r="Y2480" s="4"/>
      <c r="Z2480" s="4"/>
      <c r="AB2480" s="25"/>
      <c r="AC2480" s="25"/>
      <c r="AD2480" s="25"/>
    </row>
    <row r="2481" spans="1:30" x14ac:dyDescent="0.35">
      <c r="A2481" s="15" t="s">
        <v>8458</v>
      </c>
      <c r="B2481" s="15" t="s">
        <v>1677</v>
      </c>
      <c r="D2481" s="15" t="s">
        <v>736</v>
      </c>
      <c r="E2481" s="15" t="s">
        <v>5581</v>
      </c>
      <c r="F2481" s="15" t="s">
        <v>5582</v>
      </c>
      <c r="G2481" s="5" t="s">
        <v>15692</v>
      </c>
      <c r="H2481" s="5" t="s">
        <v>4</v>
      </c>
      <c r="I2481" s="5" t="s">
        <v>143</v>
      </c>
      <c r="J2481" s="5" t="s">
        <v>18</v>
      </c>
      <c r="K2481" s="5" t="s">
        <v>2</v>
      </c>
      <c r="L2481" s="5" t="s">
        <v>22684</v>
      </c>
      <c r="M2481" s="15" t="s">
        <v>144</v>
      </c>
      <c r="N2481" s="15" t="s">
        <v>146</v>
      </c>
      <c r="O2481" s="15" t="s">
        <v>146</v>
      </c>
      <c r="P2481" s="15" t="s">
        <v>5582</v>
      </c>
      <c r="Q2481" s="15" t="s">
        <v>22807</v>
      </c>
      <c r="R2481" s="15" t="s">
        <v>23887</v>
      </c>
      <c r="S2481" s="15">
        <v>22005283</v>
      </c>
      <c r="T2481" s="15">
        <v>27355041</v>
      </c>
      <c r="U2481" s="15" t="s">
        <v>15134</v>
      </c>
      <c r="V2481" s="15" t="s">
        <v>16708</v>
      </c>
      <c r="W2481" s="4"/>
      <c r="X2481" s="4" t="s">
        <v>41</v>
      </c>
      <c r="Y2481" s="4" t="s">
        <v>5455</v>
      </c>
      <c r="Z2481" s="4"/>
      <c r="AB2481" s="25"/>
      <c r="AC2481" s="25"/>
      <c r="AD2481" s="25"/>
    </row>
    <row r="2482" spans="1:30" x14ac:dyDescent="0.35">
      <c r="A2482" s="15" t="s">
        <v>5696</v>
      </c>
      <c r="B2482" s="15" t="s">
        <v>7598</v>
      </c>
      <c r="D2482" s="15" t="s">
        <v>7233</v>
      </c>
      <c r="E2482" s="15" t="s">
        <v>5583</v>
      </c>
      <c r="F2482" s="15" t="s">
        <v>5584</v>
      </c>
      <c r="G2482" s="5" t="s">
        <v>15692</v>
      </c>
      <c r="H2482" s="5" t="s">
        <v>4</v>
      </c>
      <c r="I2482" s="5" t="s">
        <v>143</v>
      </c>
      <c r="J2482" s="5" t="s">
        <v>18</v>
      </c>
      <c r="K2482" s="5" t="s">
        <v>2</v>
      </c>
      <c r="L2482" s="5" t="s">
        <v>22684</v>
      </c>
      <c r="M2482" s="15" t="s">
        <v>144</v>
      </c>
      <c r="N2482" s="15" t="s">
        <v>146</v>
      </c>
      <c r="O2482" s="15" t="s">
        <v>146</v>
      </c>
      <c r="P2482" s="15" t="s">
        <v>5584</v>
      </c>
      <c r="Q2482" s="15" t="s">
        <v>22807</v>
      </c>
      <c r="R2482" s="15" t="s">
        <v>23888</v>
      </c>
      <c r="S2482" s="15">
        <v>27351079</v>
      </c>
      <c r="T2482" s="15"/>
      <c r="U2482" s="15" t="s">
        <v>15135</v>
      </c>
      <c r="V2482" s="15" t="s">
        <v>23889</v>
      </c>
      <c r="W2482" s="4"/>
      <c r="X2482" s="4" t="s">
        <v>41</v>
      </c>
      <c r="Y2482" s="4" t="s">
        <v>3239</v>
      </c>
      <c r="Z2482" s="4"/>
      <c r="AB2482" s="25"/>
      <c r="AC2482" s="25"/>
      <c r="AD2482" s="25"/>
    </row>
    <row r="2483" spans="1:30" x14ac:dyDescent="0.35">
      <c r="A2483" s="15" t="s">
        <v>5562</v>
      </c>
      <c r="B2483" s="15" t="s">
        <v>5561</v>
      </c>
      <c r="D2483" s="15" t="s">
        <v>5585</v>
      </c>
      <c r="E2483" s="15" t="s">
        <v>8491</v>
      </c>
      <c r="F2483" s="15" t="s">
        <v>17350</v>
      </c>
      <c r="G2483" s="5" t="s">
        <v>15692</v>
      </c>
      <c r="H2483" s="5" t="s">
        <v>4</v>
      </c>
      <c r="I2483" s="5" t="s">
        <v>143</v>
      </c>
      <c r="J2483" s="5" t="s">
        <v>18</v>
      </c>
      <c r="K2483" s="5" t="s">
        <v>2</v>
      </c>
      <c r="L2483" s="5" t="s">
        <v>22684</v>
      </c>
      <c r="M2483" s="15" t="s">
        <v>144</v>
      </c>
      <c r="N2483" s="15" t="s">
        <v>146</v>
      </c>
      <c r="O2483" s="15" t="s">
        <v>146</v>
      </c>
      <c r="P2483" s="15" t="s">
        <v>8492</v>
      </c>
      <c r="Q2483" s="15" t="s">
        <v>22807</v>
      </c>
      <c r="R2483" s="15" t="s">
        <v>18255</v>
      </c>
      <c r="S2483" s="15">
        <v>27355041</v>
      </c>
      <c r="T2483" s="15">
        <v>27355041</v>
      </c>
      <c r="U2483" s="15" t="s">
        <v>18049</v>
      </c>
      <c r="V2483" s="15" t="s">
        <v>222</v>
      </c>
      <c r="W2483" s="4"/>
      <c r="X2483" s="4" t="s">
        <v>41</v>
      </c>
      <c r="Y2483" s="4" t="s">
        <v>8551</v>
      </c>
      <c r="Z2483" s="4"/>
      <c r="AB2483" s="25"/>
      <c r="AC2483" s="25"/>
      <c r="AD2483" s="25"/>
    </row>
    <row r="2484" spans="1:30" x14ac:dyDescent="0.35">
      <c r="A2484" s="15" t="s">
        <v>5617</v>
      </c>
      <c r="B2484" s="15" t="s">
        <v>5278</v>
      </c>
      <c r="D2484" s="15" t="s">
        <v>412</v>
      </c>
      <c r="E2484" s="22" t="s">
        <v>8517</v>
      </c>
      <c r="F2484" s="15" t="s">
        <v>59</v>
      </c>
      <c r="G2484" s="5" t="s">
        <v>15692</v>
      </c>
      <c r="H2484" s="5" t="s">
        <v>4</v>
      </c>
      <c r="I2484" s="5" t="s">
        <v>143</v>
      </c>
      <c r="J2484" s="5" t="s">
        <v>18</v>
      </c>
      <c r="K2484" s="5" t="s">
        <v>2</v>
      </c>
      <c r="L2484" s="5" t="s">
        <v>22684</v>
      </c>
      <c r="M2484" s="15" t="s">
        <v>144</v>
      </c>
      <c r="N2484" s="15" t="s">
        <v>146</v>
      </c>
      <c r="O2484" s="15" t="s">
        <v>146</v>
      </c>
      <c r="P2484" s="15" t="s">
        <v>11395</v>
      </c>
      <c r="Q2484" s="15" t="s">
        <v>22807</v>
      </c>
      <c r="R2484" s="15" t="s">
        <v>23890</v>
      </c>
      <c r="S2484" s="15">
        <v>27355041</v>
      </c>
      <c r="T2484" s="15">
        <v>27355041</v>
      </c>
      <c r="U2484" s="15" t="s">
        <v>15136</v>
      </c>
      <c r="V2484" s="15" t="s">
        <v>16710</v>
      </c>
      <c r="W2484" s="4"/>
      <c r="X2484" s="4"/>
      <c r="Y2484" s="4"/>
      <c r="Z2484" s="4"/>
      <c r="AB2484" s="25"/>
      <c r="AC2484" s="25"/>
      <c r="AD2484" s="25"/>
    </row>
    <row r="2485" spans="1:30" x14ac:dyDescent="0.35">
      <c r="A2485" s="15" t="s">
        <v>5536</v>
      </c>
      <c r="B2485" s="15" t="s">
        <v>5535</v>
      </c>
      <c r="D2485" s="15" t="s">
        <v>8183</v>
      </c>
      <c r="E2485" s="15" t="s">
        <v>11404</v>
      </c>
      <c r="F2485" s="15" t="s">
        <v>17251</v>
      </c>
      <c r="G2485" s="5" t="s">
        <v>15692</v>
      </c>
      <c r="H2485" s="5" t="s">
        <v>4</v>
      </c>
      <c r="I2485" s="5" t="s">
        <v>143</v>
      </c>
      <c r="J2485" s="5" t="s">
        <v>18</v>
      </c>
      <c r="K2485" s="5" t="s">
        <v>2</v>
      </c>
      <c r="L2485" s="5" t="s">
        <v>22684</v>
      </c>
      <c r="M2485" s="15" t="s">
        <v>144</v>
      </c>
      <c r="N2485" s="15" t="s">
        <v>146</v>
      </c>
      <c r="O2485" s="15" t="s">
        <v>146</v>
      </c>
      <c r="P2485" s="15" t="s">
        <v>17251</v>
      </c>
      <c r="Q2485" s="15" t="s">
        <v>22807</v>
      </c>
      <c r="R2485" s="15" t="s">
        <v>23891</v>
      </c>
      <c r="S2485" s="15">
        <v>27355041</v>
      </c>
      <c r="T2485" s="15">
        <v>27355041</v>
      </c>
      <c r="U2485" s="15" t="s">
        <v>16711</v>
      </c>
      <c r="V2485" s="15" t="s">
        <v>23892</v>
      </c>
      <c r="W2485" s="4"/>
      <c r="X2485" s="4" t="s">
        <v>41</v>
      </c>
      <c r="Y2485" s="4" t="s">
        <v>13688</v>
      </c>
      <c r="Z2485" s="4"/>
      <c r="AB2485" s="25"/>
      <c r="AC2485" s="25"/>
      <c r="AD2485" s="25"/>
    </row>
    <row r="2486" spans="1:30" x14ac:dyDescent="0.35">
      <c r="A2486" s="15" t="s">
        <v>6381</v>
      </c>
      <c r="B2486" s="15" t="s">
        <v>5096</v>
      </c>
      <c r="D2486" s="15" t="s">
        <v>7581</v>
      </c>
      <c r="E2486" s="15" t="s">
        <v>5586</v>
      </c>
      <c r="F2486" s="15" t="s">
        <v>4290</v>
      </c>
      <c r="G2486" s="5" t="s">
        <v>18535</v>
      </c>
      <c r="H2486" s="5" t="s">
        <v>8</v>
      </c>
      <c r="I2486" s="5" t="s">
        <v>143</v>
      </c>
      <c r="J2486" s="5" t="s">
        <v>6</v>
      </c>
      <c r="K2486" s="5" t="s">
        <v>3</v>
      </c>
      <c r="L2486" s="5" t="s">
        <v>13053</v>
      </c>
      <c r="M2486" s="15" t="s">
        <v>144</v>
      </c>
      <c r="N2486" s="15" t="s">
        <v>21870</v>
      </c>
      <c r="O2486" s="15" t="s">
        <v>22254</v>
      </c>
      <c r="P2486" s="15" t="s">
        <v>4290</v>
      </c>
      <c r="Q2486" s="15" t="s">
        <v>22807</v>
      </c>
      <c r="R2486" s="15" t="s">
        <v>20234</v>
      </c>
      <c r="S2486" s="15">
        <v>22006045</v>
      </c>
      <c r="T2486" s="15">
        <v>27866209</v>
      </c>
      <c r="U2486" s="15" t="s">
        <v>18052</v>
      </c>
      <c r="V2486" s="15" t="s">
        <v>23893</v>
      </c>
      <c r="W2486" s="4"/>
      <c r="X2486" s="4" t="s">
        <v>41</v>
      </c>
      <c r="Y2486" s="4" t="s">
        <v>4406</v>
      </c>
      <c r="Z2486" s="4"/>
      <c r="AB2486" s="25"/>
      <c r="AC2486" s="25"/>
      <c r="AD2486" s="25"/>
    </row>
    <row r="2487" spans="1:30" x14ac:dyDescent="0.35">
      <c r="A2487" s="15" t="s">
        <v>11296</v>
      </c>
      <c r="B2487" s="15" t="s">
        <v>2821</v>
      </c>
      <c r="D2487" s="15" t="s">
        <v>1186</v>
      </c>
      <c r="E2487" s="15" t="s">
        <v>5587</v>
      </c>
      <c r="F2487" s="15" t="s">
        <v>5588</v>
      </c>
      <c r="G2487" s="5" t="s">
        <v>15692</v>
      </c>
      <c r="H2487" s="5" t="s">
        <v>5</v>
      </c>
      <c r="I2487" s="5" t="s">
        <v>143</v>
      </c>
      <c r="J2487" s="5" t="s">
        <v>8</v>
      </c>
      <c r="K2487" s="5" t="s">
        <v>4</v>
      </c>
      <c r="L2487" s="5" t="s">
        <v>13062</v>
      </c>
      <c r="M2487" s="15" t="s">
        <v>144</v>
      </c>
      <c r="N2487" s="15" t="s">
        <v>145</v>
      </c>
      <c r="O2487" s="15" t="s">
        <v>22225</v>
      </c>
      <c r="P2487" s="15" t="s">
        <v>5588</v>
      </c>
      <c r="Q2487" s="15" t="s">
        <v>22807</v>
      </c>
      <c r="R2487" s="15" t="s">
        <v>23894</v>
      </c>
      <c r="S2487" s="15">
        <v>27898692</v>
      </c>
      <c r="T2487" s="15"/>
      <c r="U2487" s="15" t="s">
        <v>15137</v>
      </c>
      <c r="V2487" s="15" t="s">
        <v>18053</v>
      </c>
      <c r="W2487" s="4"/>
      <c r="X2487" s="4" t="s">
        <v>41</v>
      </c>
      <c r="Y2487" s="4" t="s">
        <v>2507</v>
      </c>
      <c r="Z2487" s="4"/>
      <c r="AB2487" s="25"/>
      <c r="AC2487" s="25"/>
      <c r="AD2487" s="25"/>
    </row>
    <row r="2488" spans="1:30" x14ac:dyDescent="0.35">
      <c r="A2488" s="15" t="s">
        <v>11298</v>
      </c>
      <c r="B2488" s="15" t="s">
        <v>5537</v>
      </c>
      <c r="D2488" s="15" t="s">
        <v>8514</v>
      </c>
      <c r="E2488" s="15" t="s">
        <v>8512</v>
      </c>
      <c r="F2488" s="15" t="s">
        <v>17351</v>
      </c>
      <c r="G2488" s="5" t="s">
        <v>15692</v>
      </c>
      <c r="H2488" s="5" t="s">
        <v>5</v>
      </c>
      <c r="I2488" s="5" t="s">
        <v>143</v>
      </c>
      <c r="J2488" s="5" t="s">
        <v>8</v>
      </c>
      <c r="K2488" s="5" t="s">
        <v>4</v>
      </c>
      <c r="L2488" s="5" t="s">
        <v>13062</v>
      </c>
      <c r="M2488" s="15" t="s">
        <v>144</v>
      </c>
      <c r="N2488" s="15" t="s">
        <v>145</v>
      </c>
      <c r="O2488" s="15" t="s">
        <v>22225</v>
      </c>
      <c r="P2488" s="15" t="s">
        <v>17352</v>
      </c>
      <c r="Q2488" s="15" t="s">
        <v>22807</v>
      </c>
      <c r="R2488" s="15" t="s">
        <v>18915</v>
      </c>
      <c r="S2488" s="15">
        <v>22001438</v>
      </c>
      <c r="T2488" s="15"/>
      <c r="U2488" s="15" t="s">
        <v>18916</v>
      </c>
      <c r="V2488" s="15" t="s">
        <v>18917</v>
      </c>
      <c r="W2488" s="4"/>
      <c r="X2488" s="4" t="s">
        <v>41</v>
      </c>
      <c r="Y2488" s="4" t="s">
        <v>7898</v>
      </c>
      <c r="Z2488" s="4"/>
      <c r="AB2488" s="25"/>
      <c r="AC2488" s="25"/>
      <c r="AD2488" s="25"/>
    </row>
    <row r="2489" spans="1:30" x14ac:dyDescent="0.35">
      <c r="A2489" s="15" t="s">
        <v>5823</v>
      </c>
      <c r="B2489" s="15" t="s">
        <v>1886</v>
      </c>
      <c r="D2489" s="15" t="s">
        <v>2333</v>
      </c>
      <c r="E2489" s="15" t="s">
        <v>11394</v>
      </c>
      <c r="F2489" s="15" t="s">
        <v>1242</v>
      </c>
      <c r="G2489" s="5" t="s">
        <v>15692</v>
      </c>
      <c r="H2489" s="5" t="s">
        <v>5</v>
      </c>
      <c r="I2489" s="5" t="s">
        <v>143</v>
      </c>
      <c r="J2489" s="5" t="s">
        <v>8</v>
      </c>
      <c r="K2489" s="5" t="s">
        <v>4</v>
      </c>
      <c r="L2489" s="5" t="s">
        <v>13062</v>
      </c>
      <c r="M2489" s="15" t="s">
        <v>144</v>
      </c>
      <c r="N2489" s="15" t="s">
        <v>145</v>
      </c>
      <c r="O2489" s="15" t="s">
        <v>22225</v>
      </c>
      <c r="P2489" s="15" t="s">
        <v>17353</v>
      </c>
      <c r="Q2489" s="15" t="s">
        <v>22807</v>
      </c>
      <c r="R2489" s="15" t="s">
        <v>23895</v>
      </c>
      <c r="S2489" s="15">
        <v>22001270</v>
      </c>
      <c r="T2489" s="15"/>
      <c r="U2489" s="15" t="s">
        <v>18054</v>
      </c>
      <c r="V2489" s="15" t="s">
        <v>23896</v>
      </c>
      <c r="W2489" s="4"/>
      <c r="X2489" s="4"/>
      <c r="Y2489" s="4"/>
      <c r="Z2489" s="4"/>
      <c r="AB2489" s="25"/>
      <c r="AC2489" s="25"/>
      <c r="AD2489" s="25"/>
    </row>
    <row r="2490" spans="1:30" x14ac:dyDescent="0.35">
      <c r="A2490" s="15" t="s">
        <v>8459</v>
      </c>
      <c r="B2490" s="15" t="s">
        <v>5147</v>
      </c>
      <c r="D2490" s="15" t="s">
        <v>2467</v>
      </c>
      <c r="E2490" s="15" t="s">
        <v>5589</v>
      </c>
      <c r="F2490" s="15" t="s">
        <v>17354</v>
      </c>
      <c r="G2490" s="5" t="s">
        <v>15692</v>
      </c>
      <c r="H2490" s="5" t="s">
        <v>5</v>
      </c>
      <c r="I2490" s="5" t="s">
        <v>143</v>
      </c>
      <c r="J2490" s="5" t="s">
        <v>8</v>
      </c>
      <c r="K2490" s="5" t="s">
        <v>4</v>
      </c>
      <c r="L2490" s="5" t="s">
        <v>13062</v>
      </c>
      <c r="M2490" s="15" t="s">
        <v>144</v>
      </c>
      <c r="N2490" s="15" t="s">
        <v>145</v>
      </c>
      <c r="O2490" s="15" t="s">
        <v>22225</v>
      </c>
      <c r="P2490" s="15" t="s">
        <v>92</v>
      </c>
      <c r="Q2490" s="15" t="s">
        <v>22807</v>
      </c>
      <c r="R2490" s="15" t="s">
        <v>19572</v>
      </c>
      <c r="S2490" s="15">
        <v>27898037</v>
      </c>
      <c r="T2490" s="15">
        <v>27898037</v>
      </c>
      <c r="U2490" s="15" t="s">
        <v>16712</v>
      </c>
      <c r="V2490" s="15" t="s">
        <v>23897</v>
      </c>
      <c r="W2490" s="4"/>
      <c r="X2490" s="4" t="s">
        <v>41</v>
      </c>
      <c r="Y2490" s="4" t="s">
        <v>3397</v>
      </c>
      <c r="Z2490" s="4"/>
      <c r="AB2490" s="25"/>
      <c r="AC2490" s="25"/>
      <c r="AD2490" s="25"/>
    </row>
    <row r="2491" spans="1:30" x14ac:dyDescent="0.35">
      <c r="A2491" s="15" t="s">
        <v>5688</v>
      </c>
      <c r="B2491" s="15" t="s">
        <v>1606</v>
      </c>
      <c r="D2491" s="15" t="s">
        <v>2541</v>
      </c>
      <c r="E2491" s="15" t="s">
        <v>5590</v>
      </c>
      <c r="F2491" s="15" t="s">
        <v>17355</v>
      </c>
      <c r="G2491" s="5" t="s">
        <v>15692</v>
      </c>
      <c r="H2491" s="5" t="s">
        <v>5</v>
      </c>
      <c r="I2491" s="5" t="s">
        <v>143</v>
      </c>
      <c r="J2491" s="5" t="s">
        <v>8</v>
      </c>
      <c r="K2491" s="5" t="s">
        <v>4</v>
      </c>
      <c r="L2491" s="5" t="s">
        <v>13062</v>
      </c>
      <c r="M2491" s="15" t="s">
        <v>144</v>
      </c>
      <c r="N2491" s="15" t="s">
        <v>145</v>
      </c>
      <c r="O2491" s="15" t="s">
        <v>22225</v>
      </c>
      <c r="P2491" s="15" t="s">
        <v>17347</v>
      </c>
      <c r="Q2491" s="15" t="s">
        <v>22807</v>
      </c>
      <c r="R2491" s="15" t="s">
        <v>22276</v>
      </c>
      <c r="S2491" s="15">
        <v>22001452</v>
      </c>
      <c r="T2491" s="15"/>
      <c r="U2491" s="15" t="s">
        <v>18056</v>
      </c>
      <c r="V2491" s="15" t="s">
        <v>16713</v>
      </c>
      <c r="W2491" s="4"/>
      <c r="X2491" s="4" t="s">
        <v>41</v>
      </c>
      <c r="Y2491" s="4" t="s">
        <v>2852</v>
      </c>
      <c r="Z2491" s="4"/>
      <c r="AB2491" s="25"/>
      <c r="AC2491" s="25"/>
      <c r="AD2491" s="25"/>
    </row>
    <row r="2492" spans="1:30" x14ac:dyDescent="0.35">
      <c r="A2492" s="15" t="s">
        <v>14487</v>
      </c>
      <c r="B2492" s="15" t="s">
        <v>13963</v>
      </c>
      <c r="D2492" s="15" t="s">
        <v>2517</v>
      </c>
      <c r="E2492" s="15" t="s">
        <v>8500</v>
      </c>
      <c r="F2492" s="15" t="s">
        <v>17356</v>
      </c>
      <c r="G2492" s="5" t="s">
        <v>15692</v>
      </c>
      <c r="H2492" s="5" t="s">
        <v>5</v>
      </c>
      <c r="I2492" s="5" t="s">
        <v>143</v>
      </c>
      <c r="J2492" s="5" t="s">
        <v>8</v>
      </c>
      <c r="K2492" s="5" t="s">
        <v>4</v>
      </c>
      <c r="L2492" s="5" t="s">
        <v>13062</v>
      </c>
      <c r="M2492" s="15" t="s">
        <v>144</v>
      </c>
      <c r="N2492" s="15" t="s">
        <v>145</v>
      </c>
      <c r="O2492" s="15" t="s">
        <v>22225</v>
      </c>
      <c r="P2492" s="15" t="s">
        <v>17356</v>
      </c>
      <c r="Q2492" s="15" t="s">
        <v>22807</v>
      </c>
      <c r="R2492" s="15" t="s">
        <v>20235</v>
      </c>
      <c r="S2492" s="15">
        <v>27897887</v>
      </c>
      <c r="T2492" s="15"/>
      <c r="U2492" s="15" t="s">
        <v>16714</v>
      </c>
      <c r="V2492" s="15" t="s">
        <v>18057</v>
      </c>
      <c r="W2492" s="4"/>
      <c r="X2492" s="4" t="s">
        <v>41</v>
      </c>
      <c r="Y2492" s="4" t="s">
        <v>8164</v>
      </c>
      <c r="Z2492" s="4"/>
      <c r="AB2492" s="25"/>
      <c r="AC2492" s="25"/>
      <c r="AD2492" s="25"/>
    </row>
    <row r="2493" spans="1:30" x14ac:dyDescent="0.35">
      <c r="A2493" s="15" t="s">
        <v>5723</v>
      </c>
      <c r="B2493" s="15" t="s">
        <v>4508</v>
      </c>
      <c r="D2493" s="15" t="s">
        <v>3708</v>
      </c>
      <c r="E2493" s="15" t="s">
        <v>5591</v>
      </c>
      <c r="F2493" s="15" t="s">
        <v>5592</v>
      </c>
      <c r="G2493" s="5" t="s">
        <v>15692</v>
      </c>
      <c r="H2493" s="5" t="s">
        <v>5</v>
      </c>
      <c r="I2493" s="5" t="s">
        <v>143</v>
      </c>
      <c r="J2493" s="5" t="s">
        <v>8</v>
      </c>
      <c r="K2493" s="5" t="s">
        <v>4</v>
      </c>
      <c r="L2493" s="5" t="s">
        <v>13062</v>
      </c>
      <c r="M2493" s="15" t="s">
        <v>144</v>
      </c>
      <c r="N2493" s="15" t="s">
        <v>145</v>
      </c>
      <c r="O2493" s="15" t="s">
        <v>22225</v>
      </c>
      <c r="P2493" s="15" t="s">
        <v>11260</v>
      </c>
      <c r="Q2493" s="15" t="s">
        <v>22807</v>
      </c>
      <c r="R2493" s="15" t="s">
        <v>23898</v>
      </c>
      <c r="S2493" s="15">
        <v>27899955</v>
      </c>
      <c r="T2493" s="15">
        <v>27899955</v>
      </c>
      <c r="U2493" s="15" t="s">
        <v>15138</v>
      </c>
      <c r="V2493" s="15" t="s">
        <v>23899</v>
      </c>
      <c r="W2493" s="4"/>
      <c r="X2493" s="4" t="s">
        <v>41</v>
      </c>
      <c r="Y2493" s="4" t="s">
        <v>3278</v>
      </c>
      <c r="Z2493" s="4"/>
      <c r="AB2493" s="25"/>
      <c r="AC2493" s="25"/>
      <c r="AD2493" s="25"/>
    </row>
    <row r="2494" spans="1:30" x14ac:dyDescent="0.35">
      <c r="A2494" s="15" t="s">
        <v>11300</v>
      </c>
      <c r="B2494" s="15" t="s">
        <v>11301</v>
      </c>
      <c r="D2494" s="15" t="s">
        <v>3885</v>
      </c>
      <c r="E2494" s="15" t="s">
        <v>5594</v>
      </c>
      <c r="F2494" s="15" t="s">
        <v>1011</v>
      </c>
      <c r="G2494" s="5" t="s">
        <v>15692</v>
      </c>
      <c r="H2494" s="5" t="s">
        <v>5</v>
      </c>
      <c r="I2494" s="5" t="s">
        <v>143</v>
      </c>
      <c r="J2494" s="5" t="s">
        <v>8</v>
      </c>
      <c r="K2494" s="5" t="s">
        <v>4</v>
      </c>
      <c r="L2494" s="5" t="s">
        <v>13062</v>
      </c>
      <c r="M2494" s="15" t="s">
        <v>144</v>
      </c>
      <c r="N2494" s="15" t="s">
        <v>145</v>
      </c>
      <c r="O2494" s="15" t="s">
        <v>22225</v>
      </c>
      <c r="P2494" s="15" t="s">
        <v>5595</v>
      </c>
      <c r="Q2494" s="15" t="s">
        <v>22807</v>
      </c>
      <c r="R2494" s="15" t="s">
        <v>8874</v>
      </c>
      <c r="S2494" s="15">
        <v>27418134</v>
      </c>
      <c r="T2494" s="15"/>
      <c r="U2494" s="15" t="s">
        <v>16715</v>
      </c>
      <c r="V2494" s="15" t="s">
        <v>18058</v>
      </c>
      <c r="W2494" s="4"/>
      <c r="X2494" s="4" t="s">
        <v>41</v>
      </c>
      <c r="Y2494" s="4" t="s">
        <v>5459</v>
      </c>
      <c r="Z2494" s="4"/>
      <c r="AB2494" s="25"/>
      <c r="AC2494" s="25"/>
      <c r="AD2494" s="25"/>
    </row>
    <row r="2495" spans="1:30" x14ac:dyDescent="0.35">
      <c r="A2495" s="15" t="s">
        <v>5581</v>
      </c>
      <c r="B2495" s="15" t="s">
        <v>736</v>
      </c>
      <c r="D2495" s="15" t="s">
        <v>5596</v>
      </c>
      <c r="E2495" s="15" t="s">
        <v>5597</v>
      </c>
      <c r="F2495" s="15" t="s">
        <v>5598</v>
      </c>
      <c r="G2495" s="5" t="s">
        <v>15692</v>
      </c>
      <c r="H2495" s="5" t="s">
        <v>5</v>
      </c>
      <c r="I2495" s="5" t="s">
        <v>143</v>
      </c>
      <c r="J2495" s="5" t="s">
        <v>8</v>
      </c>
      <c r="K2495" s="5" t="s">
        <v>4</v>
      </c>
      <c r="L2495" s="5" t="s">
        <v>13062</v>
      </c>
      <c r="M2495" s="15" t="s">
        <v>144</v>
      </c>
      <c r="N2495" s="15" t="s">
        <v>145</v>
      </c>
      <c r="O2495" s="15" t="s">
        <v>22225</v>
      </c>
      <c r="P2495" s="15" t="s">
        <v>5598</v>
      </c>
      <c r="Q2495" s="15" t="s">
        <v>22807</v>
      </c>
      <c r="R2495" s="15" t="s">
        <v>23900</v>
      </c>
      <c r="S2495" s="15">
        <v>22001204</v>
      </c>
      <c r="T2495" s="15"/>
      <c r="U2495" s="15" t="s">
        <v>18059</v>
      </c>
      <c r="V2495" s="15" t="s">
        <v>23901</v>
      </c>
      <c r="W2495" s="4"/>
      <c r="X2495" s="4" t="s">
        <v>41</v>
      </c>
      <c r="Y2495" s="4" t="s">
        <v>5159</v>
      </c>
      <c r="Z2495" s="4"/>
      <c r="AB2495" s="25"/>
      <c r="AC2495" s="25"/>
      <c r="AD2495" s="25"/>
    </row>
    <row r="2496" spans="1:30" x14ac:dyDescent="0.35">
      <c r="A2496" s="15" t="s">
        <v>8461</v>
      </c>
      <c r="B2496" s="15" t="s">
        <v>5611</v>
      </c>
      <c r="D2496" s="15" t="s">
        <v>5599</v>
      </c>
      <c r="E2496" s="15" t="s">
        <v>8532</v>
      </c>
      <c r="F2496" s="15" t="s">
        <v>8533</v>
      </c>
      <c r="G2496" s="5" t="s">
        <v>15692</v>
      </c>
      <c r="H2496" s="5" t="s">
        <v>5</v>
      </c>
      <c r="I2496" s="5" t="s">
        <v>143</v>
      </c>
      <c r="J2496" s="5" t="s">
        <v>8</v>
      </c>
      <c r="K2496" s="5" t="s">
        <v>4</v>
      </c>
      <c r="L2496" s="5" t="s">
        <v>13062</v>
      </c>
      <c r="M2496" s="15" t="s">
        <v>144</v>
      </c>
      <c r="N2496" s="15" t="s">
        <v>145</v>
      </c>
      <c r="O2496" s="15" t="s">
        <v>22225</v>
      </c>
      <c r="P2496" s="15" t="s">
        <v>8533</v>
      </c>
      <c r="Q2496" s="15" t="s">
        <v>22807</v>
      </c>
      <c r="R2496" s="15" t="s">
        <v>11440</v>
      </c>
      <c r="S2496" s="15">
        <v>88239001</v>
      </c>
      <c r="T2496" s="15">
        <v>22001448</v>
      </c>
      <c r="U2496" s="15" t="s">
        <v>18918</v>
      </c>
      <c r="V2496" s="15" t="s">
        <v>16716</v>
      </c>
      <c r="W2496" s="4"/>
      <c r="X2496" s="4"/>
      <c r="Y2496" s="4"/>
      <c r="Z2496" s="4"/>
      <c r="AB2496" s="25"/>
      <c r="AC2496" s="25"/>
      <c r="AD2496" s="25"/>
    </row>
    <row r="2497" spans="1:30" x14ac:dyDescent="0.35">
      <c r="A2497" s="15" t="s">
        <v>5626</v>
      </c>
      <c r="B2497" s="15" t="s">
        <v>5368</v>
      </c>
      <c r="D2497" s="15" t="s">
        <v>7491</v>
      </c>
      <c r="E2497" s="15" t="s">
        <v>5600</v>
      </c>
      <c r="F2497" s="15" t="s">
        <v>5601</v>
      </c>
      <c r="G2497" s="5" t="s">
        <v>15692</v>
      </c>
      <c r="H2497" s="5" t="s">
        <v>5</v>
      </c>
      <c r="I2497" s="5" t="s">
        <v>143</v>
      </c>
      <c r="J2497" s="5" t="s">
        <v>8</v>
      </c>
      <c r="K2497" s="5" t="s">
        <v>4</v>
      </c>
      <c r="L2497" s="5" t="s">
        <v>13062</v>
      </c>
      <c r="M2497" s="15" t="s">
        <v>144</v>
      </c>
      <c r="N2497" s="15" t="s">
        <v>145</v>
      </c>
      <c r="O2497" s="15" t="s">
        <v>22225</v>
      </c>
      <c r="P2497" s="15" t="s">
        <v>5601</v>
      </c>
      <c r="Q2497" s="15" t="s">
        <v>22807</v>
      </c>
      <c r="R2497" s="15" t="s">
        <v>23902</v>
      </c>
      <c r="S2497" s="15">
        <v>27811331</v>
      </c>
      <c r="T2497" s="15"/>
      <c r="U2497" s="15" t="s">
        <v>16717</v>
      </c>
      <c r="V2497" s="15" t="s">
        <v>16718</v>
      </c>
      <c r="W2497" s="4"/>
      <c r="X2497" s="4" t="s">
        <v>41</v>
      </c>
      <c r="Y2497" s="4" t="s">
        <v>3400</v>
      </c>
      <c r="Z2497" s="4"/>
      <c r="AB2497" s="25"/>
      <c r="AC2497" s="25"/>
      <c r="AD2497" s="25"/>
    </row>
    <row r="2498" spans="1:30" x14ac:dyDescent="0.35">
      <c r="A2498" s="15" t="s">
        <v>5408</v>
      </c>
      <c r="B2498" s="15" t="s">
        <v>7219</v>
      </c>
      <c r="D2498" s="15" t="s">
        <v>7680</v>
      </c>
      <c r="E2498" s="15" t="s">
        <v>5602</v>
      </c>
      <c r="F2498" s="15" t="s">
        <v>5603</v>
      </c>
      <c r="G2498" s="5" t="s">
        <v>15692</v>
      </c>
      <c r="H2498" s="5" t="s">
        <v>5</v>
      </c>
      <c r="I2498" s="5" t="s">
        <v>143</v>
      </c>
      <c r="J2498" s="5" t="s">
        <v>8</v>
      </c>
      <c r="K2498" s="5" t="s">
        <v>4</v>
      </c>
      <c r="L2498" s="5" t="s">
        <v>13062</v>
      </c>
      <c r="M2498" s="15" t="s">
        <v>144</v>
      </c>
      <c r="N2498" s="15" t="s">
        <v>145</v>
      </c>
      <c r="O2498" s="15" t="s">
        <v>22225</v>
      </c>
      <c r="P2498" s="15" t="s">
        <v>13471</v>
      </c>
      <c r="Q2498" s="15" t="s">
        <v>22807</v>
      </c>
      <c r="R2498" s="15" t="s">
        <v>15123</v>
      </c>
      <c r="S2498" s="15"/>
      <c r="T2498" s="15"/>
      <c r="U2498" s="15" t="s">
        <v>15139</v>
      </c>
      <c r="V2498" s="15" t="s">
        <v>222</v>
      </c>
      <c r="W2498" s="4"/>
      <c r="X2498" s="4" t="s">
        <v>41</v>
      </c>
      <c r="Y2498" s="4" t="s">
        <v>5024</v>
      </c>
      <c r="Z2498" s="4"/>
      <c r="AB2498" s="25"/>
      <c r="AC2498" s="25"/>
      <c r="AD2498" s="25"/>
    </row>
    <row r="2499" spans="1:30" x14ac:dyDescent="0.35">
      <c r="A2499" s="15" t="s">
        <v>8462</v>
      </c>
      <c r="B2499" s="15" t="s">
        <v>8463</v>
      </c>
      <c r="D2499" s="15" t="s">
        <v>5604</v>
      </c>
      <c r="E2499" s="15" t="s">
        <v>5605</v>
      </c>
      <c r="F2499" s="15" t="s">
        <v>79</v>
      </c>
      <c r="G2499" s="5" t="s">
        <v>15692</v>
      </c>
      <c r="H2499" s="5" t="s">
        <v>5</v>
      </c>
      <c r="I2499" s="5" t="s">
        <v>143</v>
      </c>
      <c r="J2499" s="5" t="s">
        <v>8</v>
      </c>
      <c r="K2499" s="5" t="s">
        <v>4</v>
      </c>
      <c r="L2499" s="5" t="s">
        <v>13062</v>
      </c>
      <c r="M2499" s="15" t="s">
        <v>144</v>
      </c>
      <c r="N2499" s="15" t="s">
        <v>145</v>
      </c>
      <c r="O2499" s="15" t="s">
        <v>22225</v>
      </c>
      <c r="P2499" s="15" t="s">
        <v>79</v>
      </c>
      <c r="Q2499" s="15" t="s">
        <v>22807</v>
      </c>
      <c r="R2499" s="15" t="s">
        <v>18062</v>
      </c>
      <c r="S2499" s="15">
        <v>87201247</v>
      </c>
      <c r="T2499" s="15"/>
      <c r="U2499" s="15" t="s">
        <v>18060</v>
      </c>
      <c r="V2499" s="15" t="s">
        <v>23903</v>
      </c>
      <c r="W2499" s="4"/>
      <c r="X2499" s="4" t="s">
        <v>41</v>
      </c>
      <c r="Y2499" s="4" t="s">
        <v>5606</v>
      </c>
      <c r="Z2499" s="4"/>
      <c r="AB2499" s="25"/>
      <c r="AC2499" s="25"/>
      <c r="AD2499" s="25"/>
    </row>
    <row r="2500" spans="1:30" x14ac:dyDescent="0.35">
      <c r="A2500" s="15" t="s">
        <v>11303</v>
      </c>
      <c r="B2500" s="15" t="s">
        <v>8742</v>
      </c>
      <c r="D2500" s="15" t="s">
        <v>5607</v>
      </c>
      <c r="E2500" s="15" t="s">
        <v>5608</v>
      </c>
      <c r="F2500" s="15" t="s">
        <v>766</v>
      </c>
      <c r="G2500" s="5" t="s">
        <v>15692</v>
      </c>
      <c r="H2500" s="5" t="s">
        <v>5</v>
      </c>
      <c r="I2500" s="5" t="s">
        <v>143</v>
      </c>
      <c r="J2500" s="5" t="s">
        <v>8</v>
      </c>
      <c r="K2500" s="5" t="s">
        <v>4</v>
      </c>
      <c r="L2500" s="5" t="s">
        <v>13062</v>
      </c>
      <c r="M2500" s="15" t="s">
        <v>144</v>
      </c>
      <c r="N2500" s="15" t="s">
        <v>145</v>
      </c>
      <c r="O2500" s="15" t="s">
        <v>22225</v>
      </c>
      <c r="P2500" s="15" t="s">
        <v>766</v>
      </c>
      <c r="Q2500" s="15" t="s">
        <v>22807</v>
      </c>
      <c r="R2500" s="15" t="s">
        <v>23904</v>
      </c>
      <c r="S2500" s="15">
        <v>27899185</v>
      </c>
      <c r="T2500" s="15">
        <v>27899185</v>
      </c>
      <c r="U2500" s="15" t="s">
        <v>16719</v>
      </c>
      <c r="V2500" s="15" t="s">
        <v>23905</v>
      </c>
      <c r="W2500" s="4"/>
      <c r="X2500" s="4" t="s">
        <v>41</v>
      </c>
      <c r="Y2500" s="4" t="s">
        <v>1007</v>
      </c>
      <c r="Z2500" s="4"/>
      <c r="AB2500" s="25" t="s">
        <v>21118</v>
      </c>
      <c r="AC2500" s="25"/>
      <c r="AD2500" s="25"/>
    </row>
    <row r="2501" spans="1:30" x14ac:dyDescent="0.35">
      <c r="A2501" s="15" t="s">
        <v>11305</v>
      </c>
      <c r="B2501" s="15" t="s">
        <v>11306</v>
      </c>
      <c r="D2501" s="15" t="s">
        <v>4272</v>
      </c>
      <c r="E2501" s="15" t="s">
        <v>5609</v>
      </c>
      <c r="F2501" s="15" t="s">
        <v>17357</v>
      </c>
      <c r="G2501" s="5" t="s">
        <v>15692</v>
      </c>
      <c r="H2501" s="5" t="s">
        <v>5</v>
      </c>
      <c r="I2501" s="5" t="s">
        <v>143</v>
      </c>
      <c r="J2501" s="5" t="s">
        <v>8</v>
      </c>
      <c r="K2501" s="5" t="s">
        <v>4</v>
      </c>
      <c r="L2501" s="5" t="s">
        <v>13062</v>
      </c>
      <c r="M2501" s="15" t="s">
        <v>144</v>
      </c>
      <c r="N2501" s="15" t="s">
        <v>145</v>
      </c>
      <c r="O2501" s="15" t="s">
        <v>22225</v>
      </c>
      <c r="P2501" s="15" t="s">
        <v>17347</v>
      </c>
      <c r="Q2501" s="15" t="s">
        <v>22807</v>
      </c>
      <c r="R2501" s="15" t="s">
        <v>8869</v>
      </c>
      <c r="S2501" s="15">
        <v>27898550</v>
      </c>
      <c r="T2501" s="15">
        <v>27899454</v>
      </c>
      <c r="U2501" s="15" t="s">
        <v>15140</v>
      </c>
      <c r="V2501" s="15" t="s">
        <v>18061</v>
      </c>
      <c r="W2501" s="4"/>
      <c r="X2501" s="4" t="s">
        <v>41</v>
      </c>
      <c r="Y2501" s="4" t="s">
        <v>1980</v>
      </c>
      <c r="Z2501" s="4" t="s">
        <v>41</v>
      </c>
      <c r="AA2501" s="4" t="s">
        <v>13163</v>
      </c>
      <c r="AB2501" s="25" t="s">
        <v>21118</v>
      </c>
      <c r="AC2501" s="25"/>
      <c r="AD2501" s="25"/>
    </row>
    <row r="2502" spans="1:30" x14ac:dyDescent="0.35">
      <c r="A2502" s="15" t="s">
        <v>11309</v>
      </c>
      <c r="B2502" s="15" t="s">
        <v>7221</v>
      </c>
      <c r="D2502" s="15" t="s">
        <v>4195</v>
      </c>
      <c r="E2502" s="15" t="s">
        <v>11332</v>
      </c>
      <c r="F2502" s="15" t="s">
        <v>11333</v>
      </c>
      <c r="G2502" s="5" t="s">
        <v>18535</v>
      </c>
      <c r="H2502" s="5" t="s">
        <v>10</v>
      </c>
      <c r="I2502" s="5" t="s">
        <v>143</v>
      </c>
      <c r="J2502" s="5" t="s">
        <v>6</v>
      </c>
      <c r="K2502" s="5" t="s">
        <v>4</v>
      </c>
      <c r="L2502" s="5" t="s">
        <v>13054</v>
      </c>
      <c r="M2502" s="15" t="s">
        <v>144</v>
      </c>
      <c r="N2502" s="15" t="s">
        <v>21870</v>
      </c>
      <c r="O2502" s="15" t="s">
        <v>5489</v>
      </c>
      <c r="P2502" s="15" t="s">
        <v>11333</v>
      </c>
      <c r="Q2502" s="15" t="s">
        <v>22807</v>
      </c>
      <c r="R2502" s="15" t="s">
        <v>16720</v>
      </c>
      <c r="S2502" s="15">
        <v>27881127</v>
      </c>
      <c r="T2502" s="15">
        <v>87456906</v>
      </c>
      <c r="U2502" s="15" t="s">
        <v>14206</v>
      </c>
      <c r="V2502" s="15" t="s">
        <v>1064</v>
      </c>
      <c r="W2502" s="4"/>
      <c r="X2502" s="4"/>
      <c r="Y2502" s="4"/>
      <c r="Z2502" s="4"/>
      <c r="AB2502" s="25"/>
      <c r="AC2502" s="25"/>
      <c r="AD2502" s="25"/>
    </row>
    <row r="2503" spans="1:30" x14ac:dyDescent="0.35">
      <c r="A2503" s="15" t="s">
        <v>5697</v>
      </c>
      <c r="B2503" s="15" t="s">
        <v>1953</v>
      </c>
      <c r="D2503" s="15" t="s">
        <v>4458</v>
      </c>
      <c r="E2503" s="15" t="s">
        <v>11396</v>
      </c>
      <c r="F2503" s="15" t="s">
        <v>798</v>
      </c>
      <c r="G2503" s="5" t="s">
        <v>15692</v>
      </c>
      <c r="H2503" s="5" t="s">
        <v>5</v>
      </c>
      <c r="I2503" s="5" t="s">
        <v>143</v>
      </c>
      <c r="J2503" s="5" t="s">
        <v>8</v>
      </c>
      <c r="K2503" s="5" t="s">
        <v>4</v>
      </c>
      <c r="L2503" s="5" t="s">
        <v>13062</v>
      </c>
      <c r="M2503" s="15" t="s">
        <v>144</v>
      </c>
      <c r="N2503" s="15" t="s">
        <v>145</v>
      </c>
      <c r="O2503" s="15" t="s">
        <v>22225</v>
      </c>
      <c r="P2503" s="15" t="s">
        <v>798</v>
      </c>
      <c r="Q2503" s="15" t="s">
        <v>22807</v>
      </c>
      <c r="R2503" s="15" t="s">
        <v>18062</v>
      </c>
      <c r="S2503" s="15">
        <v>87201247</v>
      </c>
      <c r="T2503" s="15"/>
      <c r="U2503" s="15" t="s">
        <v>22277</v>
      </c>
      <c r="V2503" s="15" t="s">
        <v>477</v>
      </c>
      <c r="W2503" s="4"/>
      <c r="X2503" s="4"/>
      <c r="Y2503" s="4"/>
      <c r="Z2503" s="4"/>
      <c r="AB2503" s="25"/>
      <c r="AC2503" s="25"/>
      <c r="AD2503" s="25"/>
    </row>
    <row r="2504" spans="1:30" x14ac:dyDescent="0.35">
      <c r="A2504" s="15" t="s">
        <v>5663</v>
      </c>
      <c r="B2504" s="15" t="s">
        <v>2865</v>
      </c>
      <c r="D2504" s="15" t="s">
        <v>4840</v>
      </c>
      <c r="E2504" s="15" t="s">
        <v>11271</v>
      </c>
      <c r="F2504" s="15" t="s">
        <v>21521</v>
      </c>
      <c r="G2504" s="5" t="s">
        <v>15692</v>
      </c>
      <c r="H2504" s="5" t="s">
        <v>5</v>
      </c>
      <c r="I2504" s="5" t="s">
        <v>143</v>
      </c>
      <c r="J2504" s="5" t="s">
        <v>8</v>
      </c>
      <c r="K2504" s="5" t="s">
        <v>4</v>
      </c>
      <c r="L2504" s="5" t="s">
        <v>13062</v>
      </c>
      <c r="M2504" s="15" t="s">
        <v>144</v>
      </c>
      <c r="N2504" s="15" t="s">
        <v>145</v>
      </c>
      <c r="O2504" s="15" t="s">
        <v>22225</v>
      </c>
      <c r="P2504" s="15" t="s">
        <v>59</v>
      </c>
      <c r="Q2504" s="15" t="s">
        <v>22807</v>
      </c>
      <c r="R2504" s="15" t="s">
        <v>18063</v>
      </c>
      <c r="S2504" s="15">
        <v>22065534</v>
      </c>
      <c r="T2504" s="15"/>
      <c r="U2504" s="15" t="s">
        <v>15141</v>
      </c>
      <c r="V2504" s="15" t="s">
        <v>23906</v>
      </c>
      <c r="W2504" s="4"/>
      <c r="X2504" s="4"/>
      <c r="Y2504" s="4"/>
      <c r="Z2504" s="4"/>
      <c r="AB2504" s="25"/>
      <c r="AC2504" s="25"/>
      <c r="AD2504" s="25"/>
    </row>
    <row r="2505" spans="1:30" x14ac:dyDescent="0.35">
      <c r="A2505" s="15" t="s">
        <v>11312</v>
      </c>
      <c r="B2505" s="15" t="s">
        <v>8784</v>
      </c>
      <c r="D2505" s="15" t="s">
        <v>5610</v>
      </c>
      <c r="E2505" s="15" t="s">
        <v>11373</v>
      </c>
      <c r="F2505" s="15" t="s">
        <v>17358</v>
      </c>
      <c r="G2505" s="5" t="s">
        <v>15692</v>
      </c>
      <c r="H2505" s="5" t="s">
        <v>5</v>
      </c>
      <c r="I2505" s="5" t="s">
        <v>143</v>
      </c>
      <c r="J2505" s="5" t="s">
        <v>8</v>
      </c>
      <c r="K2505" s="5" t="s">
        <v>2</v>
      </c>
      <c r="L2505" s="5" t="s">
        <v>13061</v>
      </c>
      <c r="M2505" s="15" t="s">
        <v>144</v>
      </c>
      <c r="N2505" s="15" t="s">
        <v>145</v>
      </c>
      <c r="O2505" s="15" t="s">
        <v>145</v>
      </c>
      <c r="P2505" s="15" t="s">
        <v>17358</v>
      </c>
      <c r="Q2505" s="15" t="s">
        <v>22807</v>
      </c>
      <c r="R2505" s="15" t="s">
        <v>19565</v>
      </c>
      <c r="S2505" s="15">
        <v>22001164</v>
      </c>
      <c r="T2505" s="15"/>
      <c r="U2505" s="15" t="s">
        <v>16721</v>
      </c>
      <c r="V2505" s="15" t="s">
        <v>23907</v>
      </c>
      <c r="W2505" s="4"/>
      <c r="X2505" s="4"/>
      <c r="Y2505" s="4"/>
      <c r="Z2505" s="4"/>
      <c r="AB2505" s="25"/>
      <c r="AC2505" s="25"/>
      <c r="AD2505" s="25"/>
    </row>
    <row r="2506" spans="1:30" x14ac:dyDescent="0.35">
      <c r="A2506" s="15" t="s">
        <v>5569</v>
      </c>
      <c r="B2506" s="15" t="s">
        <v>5568</v>
      </c>
      <c r="D2506" s="15" t="s">
        <v>5611</v>
      </c>
      <c r="E2506" s="15" t="s">
        <v>8461</v>
      </c>
      <c r="F2506" s="15" t="s">
        <v>483</v>
      </c>
      <c r="G2506" s="5" t="s">
        <v>15692</v>
      </c>
      <c r="H2506" s="5" t="s">
        <v>5</v>
      </c>
      <c r="I2506" s="5" t="s">
        <v>143</v>
      </c>
      <c r="J2506" s="5" t="s">
        <v>8</v>
      </c>
      <c r="K2506" s="5" t="s">
        <v>4</v>
      </c>
      <c r="L2506" s="5" t="s">
        <v>13062</v>
      </c>
      <c r="M2506" s="15" t="s">
        <v>144</v>
      </c>
      <c r="N2506" s="15" t="s">
        <v>145</v>
      </c>
      <c r="O2506" s="15" t="s">
        <v>22225</v>
      </c>
      <c r="P2506" s="15" t="s">
        <v>483</v>
      </c>
      <c r="Q2506" s="15" t="s">
        <v>22807</v>
      </c>
      <c r="R2506" s="15" t="s">
        <v>21522</v>
      </c>
      <c r="S2506" s="15">
        <v>83094595</v>
      </c>
      <c r="T2506" s="15"/>
      <c r="U2506" s="15" t="s">
        <v>18064</v>
      </c>
      <c r="V2506" s="15" t="s">
        <v>23908</v>
      </c>
      <c r="W2506" s="4"/>
      <c r="X2506" s="4" t="s">
        <v>41</v>
      </c>
      <c r="Y2506" s="4" t="s">
        <v>7922</v>
      </c>
      <c r="Z2506" s="4"/>
      <c r="AB2506" s="25"/>
      <c r="AC2506" s="25"/>
      <c r="AD2506" s="25"/>
    </row>
    <row r="2507" spans="1:30" x14ac:dyDescent="0.35">
      <c r="A2507" s="15" t="s">
        <v>5773</v>
      </c>
      <c r="B2507" s="15" t="s">
        <v>5772</v>
      </c>
      <c r="D2507" s="15" t="s">
        <v>7238</v>
      </c>
      <c r="E2507" s="15" t="s">
        <v>11402</v>
      </c>
      <c r="F2507" s="15" t="s">
        <v>11403</v>
      </c>
      <c r="G2507" s="5" t="s">
        <v>15692</v>
      </c>
      <c r="H2507" s="5" t="s">
        <v>5</v>
      </c>
      <c r="I2507" s="5" t="s">
        <v>143</v>
      </c>
      <c r="J2507" s="5" t="s">
        <v>8</v>
      </c>
      <c r="K2507" s="5" t="s">
        <v>4</v>
      </c>
      <c r="L2507" s="5" t="s">
        <v>13062</v>
      </c>
      <c r="M2507" s="15" t="s">
        <v>144</v>
      </c>
      <c r="N2507" s="15" t="s">
        <v>145</v>
      </c>
      <c r="O2507" s="15" t="s">
        <v>22225</v>
      </c>
      <c r="P2507" s="15" t="s">
        <v>17359</v>
      </c>
      <c r="Q2507" s="15" t="s">
        <v>22807</v>
      </c>
      <c r="R2507" s="15" t="s">
        <v>18065</v>
      </c>
      <c r="S2507" s="15">
        <v>88878381</v>
      </c>
      <c r="T2507" s="15"/>
      <c r="U2507" s="15" t="s">
        <v>15142</v>
      </c>
      <c r="V2507" s="15" t="s">
        <v>23909</v>
      </c>
      <c r="W2507" s="4"/>
      <c r="X2507" s="4"/>
      <c r="Y2507" s="4"/>
      <c r="Z2507" s="4"/>
      <c r="AB2507" s="25"/>
      <c r="AC2507" s="25"/>
      <c r="AD2507" s="25"/>
    </row>
    <row r="2508" spans="1:30" x14ac:dyDescent="0.35">
      <c r="A2508" s="15" t="s">
        <v>11314</v>
      </c>
      <c r="B2508" s="15" t="s">
        <v>11315</v>
      </c>
      <c r="D2508" s="15" t="s">
        <v>3010</v>
      </c>
      <c r="E2508" s="15" t="s">
        <v>11411</v>
      </c>
      <c r="F2508" s="15" t="s">
        <v>94</v>
      </c>
      <c r="G2508" s="5" t="s">
        <v>15692</v>
      </c>
      <c r="H2508" s="5" t="s">
        <v>5</v>
      </c>
      <c r="I2508" s="5" t="s">
        <v>143</v>
      </c>
      <c r="J2508" s="5" t="s">
        <v>8</v>
      </c>
      <c r="K2508" s="5" t="s">
        <v>4</v>
      </c>
      <c r="L2508" s="5" t="s">
        <v>13062</v>
      </c>
      <c r="M2508" s="15" t="s">
        <v>144</v>
      </c>
      <c r="N2508" s="15" t="s">
        <v>145</v>
      </c>
      <c r="O2508" s="15" t="s">
        <v>22225</v>
      </c>
      <c r="P2508" s="15" t="s">
        <v>11412</v>
      </c>
      <c r="Q2508" s="15" t="s">
        <v>22807</v>
      </c>
      <c r="R2508" s="15" t="s">
        <v>23910</v>
      </c>
      <c r="S2508" s="15">
        <v>89874281</v>
      </c>
      <c r="T2508" s="15">
        <v>22001788</v>
      </c>
      <c r="U2508" s="15" t="s">
        <v>16722</v>
      </c>
      <c r="V2508" s="15" t="s">
        <v>16723</v>
      </c>
      <c r="W2508" s="4"/>
      <c r="X2508" s="4"/>
      <c r="Y2508" s="4"/>
      <c r="Z2508" s="4"/>
      <c r="AB2508" s="25"/>
      <c r="AC2508" s="25"/>
      <c r="AD2508" s="25"/>
    </row>
    <row r="2509" spans="1:30" x14ac:dyDescent="0.35">
      <c r="A2509" s="15" t="s">
        <v>11317</v>
      </c>
      <c r="B2509" s="15" t="s">
        <v>2860</v>
      </c>
      <c r="D2509" s="15" t="s">
        <v>5196</v>
      </c>
      <c r="E2509" s="15" t="s">
        <v>7228</v>
      </c>
      <c r="F2509" s="15" t="s">
        <v>3840</v>
      </c>
      <c r="G2509" s="5" t="s">
        <v>3350</v>
      </c>
      <c r="H2509" s="5" t="s">
        <v>3</v>
      </c>
      <c r="I2509" s="5" t="s">
        <v>95</v>
      </c>
      <c r="J2509" s="5" t="s">
        <v>3</v>
      </c>
      <c r="K2509" s="5" t="s">
        <v>4</v>
      </c>
      <c r="L2509" s="5" t="s">
        <v>13082</v>
      </c>
      <c r="M2509" s="15" t="s">
        <v>21775</v>
      </c>
      <c r="N2509" s="15" t="s">
        <v>21593</v>
      </c>
      <c r="O2509" s="15" t="s">
        <v>22278</v>
      </c>
      <c r="P2509" s="15" t="s">
        <v>3840</v>
      </c>
      <c r="Q2509" s="15" t="s">
        <v>22807</v>
      </c>
      <c r="R2509" s="15" t="s">
        <v>21523</v>
      </c>
      <c r="S2509" s="15">
        <v>27632058</v>
      </c>
      <c r="T2509" s="15"/>
      <c r="U2509" s="15" t="s">
        <v>15143</v>
      </c>
      <c r="V2509" s="15" t="s">
        <v>23911</v>
      </c>
      <c r="W2509" s="4"/>
      <c r="X2509" s="4" t="s">
        <v>41</v>
      </c>
      <c r="Y2509" s="4" t="s">
        <v>7229</v>
      </c>
      <c r="Z2509" s="4"/>
      <c r="AB2509" s="25" t="s">
        <v>21118</v>
      </c>
      <c r="AC2509" s="25"/>
      <c r="AD2509" s="25"/>
    </row>
    <row r="2510" spans="1:30" x14ac:dyDescent="0.35">
      <c r="A2510" s="15" t="s">
        <v>5844</v>
      </c>
      <c r="B2510" s="15" t="s">
        <v>270</v>
      </c>
      <c r="D2510" s="15" t="s">
        <v>5612</v>
      </c>
      <c r="E2510" s="15" t="s">
        <v>11482</v>
      </c>
      <c r="F2510" s="15" t="s">
        <v>250</v>
      </c>
      <c r="G2510" s="5" t="s">
        <v>15692</v>
      </c>
      <c r="H2510" s="5" t="s">
        <v>5</v>
      </c>
      <c r="I2510" s="5" t="s">
        <v>143</v>
      </c>
      <c r="J2510" s="5" t="s">
        <v>8</v>
      </c>
      <c r="K2510" s="5" t="s">
        <v>4</v>
      </c>
      <c r="L2510" s="5" t="s">
        <v>13062</v>
      </c>
      <c r="M2510" s="15" t="s">
        <v>144</v>
      </c>
      <c r="N2510" s="15" t="s">
        <v>145</v>
      </c>
      <c r="O2510" s="15" t="s">
        <v>22225</v>
      </c>
      <c r="P2510" s="15" t="s">
        <v>250</v>
      </c>
      <c r="Q2510" s="15" t="s">
        <v>22807</v>
      </c>
      <c r="R2510" s="15" t="s">
        <v>18066</v>
      </c>
      <c r="S2510" s="15">
        <v>87201633</v>
      </c>
      <c r="T2510" s="15"/>
      <c r="U2510" s="15" t="s">
        <v>21524</v>
      </c>
      <c r="V2510" s="15" t="s">
        <v>21525</v>
      </c>
      <c r="W2510" s="4"/>
      <c r="X2510" s="4" t="s">
        <v>41</v>
      </c>
      <c r="Y2510" s="4" t="s">
        <v>7879</v>
      </c>
      <c r="Z2510" s="4"/>
      <c r="AB2510" s="25"/>
      <c r="AC2510" s="25"/>
      <c r="AD2510" s="25"/>
    </row>
    <row r="2511" spans="1:30" x14ac:dyDescent="0.35">
      <c r="A2511" s="15" t="s">
        <v>11321</v>
      </c>
      <c r="B2511" s="15" t="s">
        <v>8076</v>
      </c>
      <c r="D2511" s="15" t="s">
        <v>5200</v>
      </c>
      <c r="E2511" s="15" t="s">
        <v>5613</v>
      </c>
      <c r="F2511" s="15" t="s">
        <v>5614</v>
      </c>
      <c r="G2511" s="5" t="s">
        <v>15692</v>
      </c>
      <c r="H2511" s="5" t="s">
        <v>6</v>
      </c>
      <c r="I2511" s="5" t="s">
        <v>143</v>
      </c>
      <c r="J2511" s="5" t="s">
        <v>10</v>
      </c>
      <c r="K2511" s="5" t="s">
        <v>2</v>
      </c>
      <c r="L2511" s="5" t="s">
        <v>13064</v>
      </c>
      <c r="M2511" s="15" t="s">
        <v>144</v>
      </c>
      <c r="N2511" s="15" t="s">
        <v>21789</v>
      </c>
      <c r="O2511" s="15" t="s">
        <v>3183</v>
      </c>
      <c r="P2511" s="15" t="s">
        <v>1627</v>
      </c>
      <c r="Q2511" s="15" t="s">
        <v>22807</v>
      </c>
      <c r="R2511" s="15" t="s">
        <v>18067</v>
      </c>
      <c r="S2511" s="15">
        <v>27734942</v>
      </c>
      <c r="T2511" s="15"/>
      <c r="U2511" s="15" t="s">
        <v>18919</v>
      </c>
      <c r="V2511" s="15" t="s">
        <v>18920</v>
      </c>
      <c r="W2511" s="4"/>
      <c r="X2511" s="4" t="s">
        <v>41</v>
      </c>
      <c r="Y2511" s="4" t="s">
        <v>3402</v>
      </c>
      <c r="Z2511" s="4"/>
      <c r="AB2511" s="25"/>
      <c r="AC2511" s="25"/>
      <c r="AD2511" s="25"/>
    </row>
    <row r="2512" spans="1:30" x14ac:dyDescent="0.35">
      <c r="A2512" s="15" t="s">
        <v>5589</v>
      </c>
      <c r="B2512" s="15" t="s">
        <v>2467</v>
      </c>
      <c r="D2512" s="15" t="s">
        <v>5218</v>
      </c>
      <c r="E2512" s="15" t="s">
        <v>5615</v>
      </c>
      <c r="F2512" s="15" t="s">
        <v>17360</v>
      </c>
      <c r="G2512" s="5" t="s">
        <v>15692</v>
      </c>
      <c r="H2512" s="5" t="s">
        <v>17</v>
      </c>
      <c r="I2512" s="5" t="s">
        <v>143</v>
      </c>
      <c r="J2512" s="5" t="s">
        <v>10</v>
      </c>
      <c r="K2512" s="5" t="s">
        <v>7</v>
      </c>
      <c r="L2512" s="5" t="s">
        <v>15653</v>
      </c>
      <c r="M2512" s="15" t="s">
        <v>144</v>
      </c>
      <c r="N2512" s="15" t="s">
        <v>21789</v>
      </c>
      <c r="O2512" s="15" t="s">
        <v>22279</v>
      </c>
      <c r="P2512" s="15" t="s">
        <v>17360</v>
      </c>
      <c r="Q2512" s="15" t="s">
        <v>22807</v>
      </c>
      <c r="R2512" s="15" t="s">
        <v>18921</v>
      </c>
      <c r="S2512" s="15">
        <v>27848079</v>
      </c>
      <c r="T2512" s="15">
        <v>27848079</v>
      </c>
      <c r="U2512" s="15" t="s">
        <v>15144</v>
      </c>
      <c r="V2512" s="15" t="s">
        <v>18068</v>
      </c>
      <c r="W2512" s="4"/>
      <c r="X2512" s="4" t="s">
        <v>41</v>
      </c>
      <c r="Y2512" s="4" t="s">
        <v>3405</v>
      </c>
      <c r="Z2512" s="4"/>
      <c r="AB2512" s="25" t="s">
        <v>21118</v>
      </c>
      <c r="AC2512" s="25"/>
      <c r="AD2512" s="25"/>
    </row>
    <row r="2513" spans="1:30" x14ac:dyDescent="0.35">
      <c r="A2513" s="15" t="s">
        <v>11322</v>
      </c>
      <c r="B2513" s="15" t="s">
        <v>6084</v>
      </c>
      <c r="D2513" s="15" t="s">
        <v>5249</v>
      </c>
      <c r="E2513" s="15" t="s">
        <v>5616</v>
      </c>
      <c r="F2513" s="15" t="s">
        <v>17361</v>
      </c>
      <c r="G2513" s="5" t="s">
        <v>15692</v>
      </c>
      <c r="H2513" s="5" t="s">
        <v>17</v>
      </c>
      <c r="I2513" s="5" t="s">
        <v>143</v>
      </c>
      <c r="J2513" s="5" t="s">
        <v>10</v>
      </c>
      <c r="K2513" s="5" t="s">
        <v>6</v>
      </c>
      <c r="L2513" s="5" t="s">
        <v>13068</v>
      </c>
      <c r="M2513" s="15" t="s">
        <v>144</v>
      </c>
      <c r="N2513" s="15" t="s">
        <v>21789</v>
      </c>
      <c r="O2513" s="15" t="s">
        <v>22257</v>
      </c>
      <c r="P2513" s="15" t="s">
        <v>17362</v>
      </c>
      <c r="Q2513" s="15" t="s">
        <v>22807</v>
      </c>
      <c r="R2513" s="15" t="s">
        <v>18069</v>
      </c>
      <c r="S2513" s="15">
        <v>22001147</v>
      </c>
      <c r="T2513" s="15"/>
      <c r="U2513" s="15" t="s">
        <v>18070</v>
      </c>
      <c r="V2513" s="15" t="s">
        <v>4625</v>
      </c>
      <c r="W2513" s="4"/>
      <c r="X2513" s="4" t="s">
        <v>41</v>
      </c>
      <c r="Y2513" s="4" t="s">
        <v>5494</v>
      </c>
      <c r="Z2513" s="4"/>
      <c r="AB2513" s="25"/>
      <c r="AC2513" s="25"/>
      <c r="AD2513" s="25"/>
    </row>
    <row r="2514" spans="1:30" x14ac:dyDescent="0.35">
      <c r="A2514" s="15" t="s">
        <v>11324</v>
      </c>
      <c r="B2514" s="15" t="s">
        <v>11325</v>
      </c>
      <c r="D2514" s="15" t="s">
        <v>5278</v>
      </c>
      <c r="E2514" s="15" t="s">
        <v>5617</v>
      </c>
      <c r="F2514" s="15" t="s">
        <v>3818</v>
      </c>
      <c r="G2514" s="5" t="s">
        <v>15692</v>
      </c>
      <c r="H2514" s="5" t="s">
        <v>6</v>
      </c>
      <c r="I2514" s="5" t="s">
        <v>143</v>
      </c>
      <c r="J2514" s="5" t="s">
        <v>10</v>
      </c>
      <c r="K2514" s="5" t="s">
        <v>2</v>
      </c>
      <c r="L2514" s="5" t="s">
        <v>13064</v>
      </c>
      <c r="M2514" s="15" t="s">
        <v>144</v>
      </c>
      <c r="N2514" s="15" t="s">
        <v>21789</v>
      </c>
      <c r="O2514" s="15" t="s">
        <v>3183</v>
      </c>
      <c r="P2514" s="15" t="s">
        <v>3818</v>
      </c>
      <c r="Q2514" s="15" t="s">
        <v>22807</v>
      </c>
      <c r="R2514" s="15" t="s">
        <v>8877</v>
      </c>
      <c r="S2514" s="15">
        <v>27734047</v>
      </c>
      <c r="T2514" s="15">
        <v>27734047</v>
      </c>
      <c r="U2514" s="15" t="s">
        <v>15145</v>
      </c>
      <c r="V2514" s="15" t="s">
        <v>16724</v>
      </c>
      <c r="W2514" s="4"/>
      <c r="X2514" s="4" t="s">
        <v>41</v>
      </c>
      <c r="Y2514" s="4" t="s">
        <v>1187</v>
      </c>
      <c r="Z2514" s="4"/>
      <c r="AB2514" s="25" t="s">
        <v>21118</v>
      </c>
      <c r="AC2514" s="25"/>
      <c r="AD2514" s="25"/>
    </row>
    <row r="2515" spans="1:30" x14ac:dyDescent="0.35">
      <c r="A2515" s="15" t="s">
        <v>8466</v>
      </c>
      <c r="B2515" s="15" t="s">
        <v>1747</v>
      </c>
      <c r="D2515" s="15" t="s">
        <v>7594</v>
      </c>
      <c r="E2515" s="15" t="s">
        <v>5618</v>
      </c>
      <c r="F2515" s="15" t="s">
        <v>7595</v>
      </c>
      <c r="G2515" s="5" t="s">
        <v>15692</v>
      </c>
      <c r="H2515" s="5" t="s">
        <v>17</v>
      </c>
      <c r="I2515" s="5" t="s">
        <v>143</v>
      </c>
      <c r="J2515" s="5" t="s">
        <v>10</v>
      </c>
      <c r="K2515" s="5" t="s">
        <v>7</v>
      </c>
      <c r="L2515" s="5" t="s">
        <v>15653</v>
      </c>
      <c r="M2515" s="15" t="s">
        <v>144</v>
      </c>
      <c r="N2515" s="15" t="s">
        <v>21789</v>
      </c>
      <c r="O2515" s="15" t="s">
        <v>22279</v>
      </c>
      <c r="P2515" s="15" t="s">
        <v>5619</v>
      </c>
      <c r="Q2515" s="15" t="s">
        <v>22807</v>
      </c>
      <c r="R2515" s="15" t="s">
        <v>18071</v>
      </c>
      <c r="S2515" s="15">
        <v>22001166</v>
      </c>
      <c r="T2515" s="15"/>
      <c r="U2515" s="15" t="s">
        <v>16725</v>
      </c>
      <c r="V2515" s="15" t="s">
        <v>23912</v>
      </c>
      <c r="W2515" s="4"/>
      <c r="X2515" s="4" t="s">
        <v>41</v>
      </c>
      <c r="Y2515" s="4" t="s">
        <v>4467</v>
      </c>
      <c r="Z2515" s="4"/>
      <c r="AB2515" s="25"/>
      <c r="AC2515" s="25"/>
      <c r="AD2515" s="25"/>
    </row>
    <row r="2516" spans="1:30" x14ac:dyDescent="0.35">
      <c r="A2516" s="15" t="s">
        <v>5700</v>
      </c>
      <c r="B2516" s="15" t="s">
        <v>5699</v>
      </c>
      <c r="D2516" s="15" t="s">
        <v>5620</v>
      </c>
      <c r="E2516" s="15" t="s">
        <v>5621</v>
      </c>
      <c r="F2516" s="15" t="s">
        <v>507</v>
      </c>
      <c r="G2516" s="5" t="s">
        <v>15692</v>
      </c>
      <c r="H2516" s="5" t="s">
        <v>17</v>
      </c>
      <c r="I2516" s="5" t="s">
        <v>143</v>
      </c>
      <c r="J2516" s="5" t="s">
        <v>10</v>
      </c>
      <c r="K2516" s="5" t="s">
        <v>6</v>
      </c>
      <c r="L2516" s="5" t="s">
        <v>13068</v>
      </c>
      <c r="M2516" s="15" t="s">
        <v>144</v>
      </c>
      <c r="N2516" s="15" t="s">
        <v>21789</v>
      </c>
      <c r="O2516" s="15" t="s">
        <v>22257</v>
      </c>
      <c r="P2516" s="15" t="s">
        <v>507</v>
      </c>
      <c r="Q2516" s="15" t="s">
        <v>22807</v>
      </c>
      <c r="R2516" s="15" t="s">
        <v>18072</v>
      </c>
      <c r="S2516" s="15">
        <v>85203190</v>
      </c>
      <c r="T2516" s="15"/>
      <c r="U2516" s="15" t="s">
        <v>15146</v>
      </c>
      <c r="V2516" s="15" t="s">
        <v>16726</v>
      </c>
      <c r="W2516" s="4"/>
      <c r="X2516" s="4" t="s">
        <v>41</v>
      </c>
      <c r="Y2516" s="4" t="s">
        <v>3429</v>
      </c>
      <c r="Z2516" s="4"/>
      <c r="AB2516" s="25"/>
      <c r="AC2516" s="25"/>
      <c r="AD2516" s="25"/>
    </row>
    <row r="2517" spans="1:30" x14ac:dyDescent="0.35">
      <c r="A2517" s="15" t="s">
        <v>5461</v>
      </c>
      <c r="B2517" s="15" t="s">
        <v>4618</v>
      </c>
      <c r="D2517" s="15" t="s">
        <v>5020</v>
      </c>
      <c r="E2517" s="15" t="s">
        <v>5622</v>
      </c>
      <c r="F2517" s="15" t="s">
        <v>5623</v>
      </c>
      <c r="G2517" s="5" t="s">
        <v>15692</v>
      </c>
      <c r="H2517" s="5" t="s">
        <v>6</v>
      </c>
      <c r="I2517" s="5" t="s">
        <v>143</v>
      </c>
      <c r="J2517" s="5" t="s">
        <v>10</v>
      </c>
      <c r="K2517" s="5" t="s">
        <v>2</v>
      </c>
      <c r="L2517" s="5" t="s">
        <v>13064</v>
      </c>
      <c r="M2517" s="15" t="s">
        <v>144</v>
      </c>
      <c r="N2517" s="15" t="s">
        <v>21789</v>
      </c>
      <c r="O2517" s="15" t="s">
        <v>3183</v>
      </c>
      <c r="P2517" s="15" t="s">
        <v>5623</v>
      </c>
      <c r="Q2517" s="15" t="s">
        <v>22807</v>
      </c>
      <c r="R2517" s="15" t="s">
        <v>19573</v>
      </c>
      <c r="S2517" s="15">
        <v>22001213</v>
      </c>
      <c r="T2517" s="15">
        <v>27733387</v>
      </c>
      <c r="U2517" s="15" t="s">
        <v>15147</v>
      </c>
      <c r="V2517" s="15" t="s">
        <v>23913</v>
      </c>
      <c r="W2517" s="4"/>
      <c r="X2517" s="4" t="s">
        <v>41</v>
      </c>
      <c r="Y2517" s="4" t="s">
        <v>5160</v>
      </c>
      <c r="Z2517" s="4"/>
      <c r="AB2517" s="25" t="s">
        <v>21118</v>
      </c>
      <c r="AC2517" s="25"/>
      <c r="AD2517" s="25"/>
    </row>
    <row r="2518" spans="1:30" x14ac:dyDescent="0.35">
      <c r="A2518" s="15" t="s">
        <v>5444</v>
      </c>
      <c r="B2518" s="15" t="s">
        <v>3174</v>
      </c>
      <c r="D2518" s="15" t="s">
        <v>7647</v>
      </c>
      <c r="E2518" s="15" t="s">
        <v>5624</v>
      </c>
      <c r="F2518" s="15" t="s">
        <v>5625</v>
      </c>
      <c r="G2518" s="5" t="s">
        <v>15692</v>
      </c>
      <c r="H2518" s="5" t="s">
        <v>6</v>
      </c>
      <c r="I2518" s="5" t="s">
        <v>143</v>
      </c>
      <c r="J2518" s="5" t="s">
        <v>10</v>
      </c>
      <c r="K2518" s="5" t="s">
        <v>7</v>
      </c>
      <c r="L2518" s="5" t="s">
        <v>15653</v>
      </c>
      <c r="M2518" s="15" t="s">
        <v>144</v>
      </c>
      <c r="N2518" s="15" t="s">
        <v>21789</v>
      </c>
      <c r="O2518" s="15" t="s">
        <v>22279</v>
      </c>
      <c r="P2518" s="15" t="s">
        <v>5625</v>
      </c>
      <c r="Q2518" s="15" t="s">
        <v>22807</v>
      </c>
      <c r="R2518" s="15" t="s">
        <v>21533</v>
      </c>
      <c r="S2518" s="15">
        <v>88707321</v>
      </c>
      <c r="T2518" s="15">
        <v>27733387</v>
      </c>
      <c r="U2518" s="15" t="s">
        <v>15148</v>
      </c>
      <c r="V2518" s="15" t="s">
        <v>612</v>
      </c>
      <c r="W2518" s="4"/>
      <c r="X2518" s="4" t="s">
        <v>41</v>
      </c>
      <c r="Y2518" s="4" t="s">
        <v>4771</v>
      </c>
      <c r="Z2518" s="4"/>
      <c r="AB2518" s="25"/>
      <c r="AC2518" s="25"/>
      <c r="AD2518" s="25"/>
    </row>
    <row r="2519" spans="1:30" x14ac:dyDescent="0.35">
      <c r="A2519" s="15" t="s">
        <v>8469</v>
      </c>
      <c r="B2519" s="15" t="s">
        <v>5436</v>
      </c>
      <c r="D2519" s="15" t="s">
        <v>5368</v>
      </c>
      <c r="E2519" s="15" t="s">
        <v>5626</v>
      </c>
      <c r="F2519" s="15" t="s">
        <v>879</v>
      </c>
      <c r="G2519" s="5" t="s">
        <v>15692</v>
      </c>
      <c r="H2519" s="5" t="s">
        <v>17</v>
      </c>
      <c r="I2519" s="5" t="s">
        <v>143</v>
      </c>
      <c r="J2519" s="5" t="s">
        <v>10</v>
      </c>
      <c r="K2519" s="5" t="s">
        <v>7</v>
      </c>
      <c r="L2519" s="5" t="s">
        <v>15653</v>
      </c>
      <c r="M2519" s="15" t="s">
        <v>144</v>
      </c>
      <c r="N2519" s="15" t="s">
        <v>21789</v>
      </c>
      <c r="O2519" s="15" t="s">
        <v>22279</v>
      </c>
      <c r="P2519" s="15" t="s">
        <v>17363</v>
      </c>
      <c r="Q2519" s="15" t="s">
        <v>22807</v>
      </c>
      <c r="R2519" s="15" t="s">
        <v>18073</v>
      </c>
      <c r="S2519" s="15">
        <v>22001260</v>
      </c>
      <c r="T2519" s="15">
        <v>88010385</v>
      </c>
      <c r="U2519" s="15" t="s">
        <v>19574</v>
      </c>
      <c r="V2519" s="15" t="s">
        <v>18074</v>
      </c>
      <c r="W2519" s="4"/>
      <c r="X2519" s="4" t="s">
        <v>41</v>
      </c>
      <c r="Y2519" s="4" t="s">
        <v>5627</v>
      </c>
      <c r="Z2519" s="4"/>
      <c r="AB2519" s="25"/>
      <c r="AC2519" s="25"/>
      <c r="AD2519" s="25"/>
    </row>
    <row r="2520" spans="1:30" x14ac:dyDescent="0.35">
      <c r="A2520" s="15" t="s">
        <v>5621</v>
      </c>
      <c r="B2520" s="15" t="s">
        <v>5620</v>
      </c>
      <c r="D2520" s="15" t="s">
        <v>5356</v>
      </c>
      <c r="E2520" s="15" t="s">
        <v>5628</v>
      </c>
      <c r="F2520" s="15" t="s">
        <v>17364</v>
      </c>
      <c r="G2520" s="5" t="s">
        <v>15692</v>
      </c>
      <c r="H2520" s="5" t="s">
        <v>6</v>
      </c>
      <c r="I2520" s="5" t="s">
        <v>143</v>
      </c>
      <c r="J2520" s="5" t="s">
        <v>10</v>
      </c>
      <c r="K2520" s="5" t="s">
        <v>7</v>
      </c>
      <c r="L2520" s="5" t="s">
        <v>15653</v>
      </c>
      <c r="M2520" s="15" t="s">
        <v>144</v>
      </c>
      <c r="N2520" s="15" t="s">
        <v>21789</v>
      </c>
      <c r="O2520" s="15" t="s">
        <v>22279</v>
      </c>
      <c r="P2520" s="15" t="s">
        <v>17365</v>
      </c>
      <c r="Q2520" s="15" t="s">
        <v>22807</v>
      </c>
      <c r="R2520" s="15" t="s">
        <v>20354</v>
      </c>
      <c r="S2520" s="15">
        <v>27848200</v>
      </c>
      <c r="T2520" s="15"/>
      <c r="U2520" s="15" t="s">
        <v>18075</v>
      </c>
      <c r="V2520" s="15" t="s">
        <v>5629</v>
      </c>
      <c r="W2520" s="4"/>
      <c r="X2520" s="4" t="s">
        <v>41</v>
      </c>
      <c r="Y2520" s="4" t="s">
        <v>13472</v>
      </c>
      <c r="Z2520" s="4"/>
      <c r="AB2520" s="25"/>
      <c r="AC2520" s="25"/>
      <c r="AD2520" s="25"/>
    </row>
    <row r="2521" spans="1:30" x14ac:dyDescent="0.35">
      <c r="A2521" s="15" t="s">
        <v>8471</v>
      </c>
      <c r="B2521" s="15" t="s">
        <v>5818</v>
      </c>
      <c r="D2521" s="15" t="s">
        <v>5630</v>
      </c>
      <c r="E2521" s="15" t="s">
        <v>5631</v>
      </c>
      <c r="F2521" s="15" t="s">
        <v>698</v>
      </c>
      <c r="G2521" s="5" t="s">
        <v>15692</v>
      </c>
      <c r="H2521" s="5" t="s">
        <v>6</v>
      </c>
      <c r="I2521" s="5" t="s">
        <v>143</v>
      </c>
      <c r="J2521" s="5" t="s">
        <v>10</v>
      </c>
      <c r="K2521" s="5" t="s">
        <v>2</v>
      </c>
      <c r="L2521" s="5" t="s">
        <v>13064</v>
      </c>
      <c r="M2521" s="15" t="s">
        <v>144</v>
      </c>
      <c r="N2521" s="15" t="s">
        <v>21789</v>
      </c>
      <c r="O2521" s="15" t="s">
        <v>3183</v>
      </c>
      <c r="P2521" s="15" t="s">
        <v>698</v>
      </c>
      <c r="Q2521" s="15" t="s">
        <v>22807</v>
      </c>
      <c r="R2521" s="15" t="s">
        <v>18105</v>
      </c>
      <c r="S2521" s="15">
        <v>27735018</v>
      </c>
      <c r="T2521" s="15">
        <v>27735018</v>
      </c>
      <c r="U2521" s="15" t="s">
        <v>16727</v>
      </c>
      <c r="V2521" s="15" t="s">
        <v>18076</v>
      </c>
      <c r="W2521" s="4"/>
      <c r="X2521" s="4" t="s">
        <v>41</v>
      </c>
      <c r="Y2521" s="4" t="s">
        <v>3408</v>
      </c>
      <c r="Z2521" s="4"/>
      <c r="AB2521" s="25"/>
      <c r="AC2521" s="25"/>
      <c r="AD2521" s="25"/>
    </row>
    <row r="2522" spans="1:30" x14ac:dyDescent="0.35">
      <c r="A2522" s="15" t="s">
        <v>5495</v>
      </c>
      <c r="B2522" s="15" t="s">
        <v>5494</v>
      </c>
      <c r="D2522" s="15" t="s">
        <v>5377</v>
      </c>
      <c r="E2522" s="15" t="s">
        <v>5632</v>
      </c>
      <c r="F2522" s="15" t="s">
        <v>4637</v>
      </c>
      <c r="G2522" s="5" t="s">
        <v>15692</v>
      </c>
      <c r="H2522" s="5" t="s">
        <v>6</v>
      </c>
      <c r="I2522" s="5" t="s">
        <v>143</v>
      </c>
      <c r="J2522" s="5" t="s">
        <v>10</v>
      </c>
      <c r="K2522" s="5" t="s">
        <v>2</v>
      </c>
      <c r="L2522" s="5" t="s">
        <v>13064</v>
      </c>
      <c r="M2522" s="15" t="s">
        <v>144</v>
      </c>
      <c r="N2522" s="15" t="s">
        <v>21789</v>
      </c>
      <c r="O2522" s="15" t="s">
        <v>3183</v>
      </c>
      <c r="P2522" s="15" t="s">
        <v>4637</v>
      </c>
      <c r="Q2522" s="15" t="s">
        <v>22807</v>
      </c>
      <c r="R2522" s="15" t="s">
        <v>22281</v>
      </c>
      <c r="S2522" s="15">
        <v>22001170</v>
      </c>
      <c r="T2522" s="15"/>
      <c r="U2522" s="15" t="s">
        <v>16728</v>
      </c>
      <c r="V2522" s="15" t="s">
        <v>23914</v>
      </c>
      <c r="W2522" s="4"/>
      <c r="X2522" s="4" t="s">
        <v>41</v>
      </c>
      <c r="Y2522" s="4" t="s">
        <v>5460</v>
      </c>
      <c r="Z2522" s="4"/>
      <c r="AB2522" s="25"/>
      <c r="AC2522" s="25"/>
      <c r="AD2522" s="25"/>
    </row>
    <row r="2523" spans="1:30" x14ac:dyDescent="0.35">
      <c r="A2523" s="15" t="s">
        <v>5826</v>
      </c>
      <c r="B2523" s="15" t="s">
        <v>5825</v>
      </c>
      <c r="D2523" s="15" t="s">
        <v>5403</v>
      </c>
      <c r="E2523" s="15" t="s">
        <v>5633</v>
      </c>
      <c r="F2523" s="15" t="s">
        <v>5634</v>
      </c>
      <c r="G2523" s="5" t="s">
        <v>15692</v>
      </c>
      <c r="H2523" s="5" t="s">
        <v>6</v>
      </c>
      <c r="I2523" s="5" t="s">
        <v>143</v>
      </c>
      <c r="J2523" s="5" t="s">
        <v>10</v>
      </c>
      <c r="K2523" s="5" t="s">
        <v>2</v>
      </c>
      <c r="L2523" s="5" t="s">
        <v>13064</v>
      </c>
      <c r="M2523" s="15" t="s">
        <v>144</v>
      </c>
      <c r="N2523" s="15" t="s">
        <v>21789</v>
      </c>
      <c r="O2523" s="15" t="s">
        <v>3183</v>
      </c>
      <c r="P2523" s="15" t="s">
        <v>5635</v>
      </c>
      <c r="Q2523" s="15" t="s">
        <v>22807</v>
      </c>
      <c r="R2523" s="15" t="s">
        <v>18077</v>
      </c>
      <c r="S2523" s="15">
        <v>27734475</v>
      </c>
      <c r="T2523" s="15">
        <v>27734475</v>
      </c>
      <c r="U2523" s="15" t="s">
        <v>20236</v>
      </c>
      <c r="V2523" s="15" t="s">
        <v>23915</v>
      </c>
      <c r="W2523" s="4"/>
      <c r="X2523" s="4" t="s">
        <v>41</v>
      </c>
      <c r="Y2523" s="4" t="s">
        <v>3411</v>
      </c>
      <c r="Z2523" s="4"/>
      <c r="AB2523" s="25"/>
      <c r="AC2523" s="25"/>
      <c r="AD2523" s="25"/>
    </row>
    <row r="2524" spans="1:30" x14ac:dyDescent="0.35">
      <c r="A2524" s="15" t="s">
        <v>141</v>
      </c>
      <c r="B2524" s="15" t="s">
        <v>117</v>
      </c>
      <c r="D2524" s="15" t="s">
        <v>2303</v>
      </c>
      <c r="E2524" s="15" t="s">
        <v>5636</v>
      </c>
      <c r="F2524" s="15" t="s">
        <v>1600</v>
      </c>
      <c r="G2524" s="5" t="s">
        <v>15692</v>
      </c>
      <c r="H2524" s="5" t="s">
        <v>6</v>
      </c>
      <c r="I2524" s="5" t="s">
        <v>143</v>
      </c>
      <c r="J2524" s="5" t="s">
        <v>10</v>
      </c>
      <c r="K2524" s="5" t="s">
        <v>7</v>
      </c>
      <c r="L2524" s="5" t="s">
        <v>15653</v>
      </c>
      <c r="M2524" s="15" t="s">
        <v>144</v>
      </c>
      <c r="N2524" s="15" t="s">
        <v>21789</v>
      </c>
      <c r="O2524" s="15" t="s">
        <v>22279</v>
      </c>
      <c r="P2524" s="15" t="s">
        <v>1600</v>
      </c>
      <c r="Q2524" s="15" t="s">
        <v>22807</v>
      </c>
      <c r="R2524" s="15" t="s">
        <v>18112</v>
      </c>
      <c r="S2524" s="15">
        <v>89497953</v>
      </c>
      <c r="T2524" s="15">
        <v>22001171</v>
      </c>
      <c r="U2524" s="15" t="s">
        <v>18922</v>
      </c>
      <c r="V2524" s="15" t="s">
        <v>11385</v>
      </c>
      <c r="W2524" s="4"/>
      <c r="X2524" s="4" t="s">
        <v>41</v>
      </c>
      <c r="Y2524" s="4" t="s">
        <v>3413</v>
      </c>
      <c r="Z2524" s="4"/>
      <c r="AB2524" s="25" t="s">
        <v>21118</v>
      </c>
      <c r="AC2524" s="25"/>
      <c r="AD2524" s="25"/>
    </row>
    <row r="2525" spans="1:30" x14ac:dyDescent="0.35">
      <c r="A2525" s="15" t="s">
        <v>5677</v>
      </c>
      <c r="B2525" s="15" t="s">
        <v>5676</v>
      </c>
      <c r="D2525" s="15" t="s">
        <v>5637</v>
      </c>
      <c r="E2525" s="15" t="s">
        <v>5638</v>
      </c>
      <c r="F2525" s="15" t="s">
        <v>536</v>
      </c>
      <c r="G2525" s="5" t="s">
        <v>15692</v>
      </c>
      <c r="H2525" s="5" t="s">
        <v>6</v>
      </c>
      <c r="I2525" s="5" t="s">
        <v>143</v>
      </c>
      <c r="J2525" s="5" t="s">
        <v>10</v>
      </c>
      <c r="K2525" s="5" t="s">
        <v>2</v>
      </c>
      <c r="L2525" s="5" t="s">
        <v>13064</v>
      </c>
      <c r="M2525" s="15" t="s">
        <v>144</v>
      </c>
      <c r="N2525" s="15" t="s">
        <v>21789</v>
      </c>
      <c r="O2525" s="15" t="s">
        <v>3183</v>
      </c>
      <c r="P2525" s="15" t="s">
        <v>536</v>
      </c>
      <c r="Q2525" s="15" t="s">
        <v>22807</v>
      </c>
      <c r="R2525" s="15" t="s">
        <v>5733</v>
      </c>
      <c r="S2525" s="15">
        <v>27735015</v>
      </c>
      <c r="T2525" s="15">
        <v>27735015</v>
      </c>
      <c r="U2525" s="15" t="s">
        <v>16729</v>
      </c>
      <c r="V2525" s="15" t="s">
        <v>468</v>
      </c>
      <c r="W2525" s="4"/>
      <c r="X2525" s="4" t="s">
        <v>41</v>
      </c>
      <c r="Y2525" s="4" t="s">
        <v>3812</v>
      </c>
      <c r="Z2525" s="4"/>
      <c r="AB2525" s="25"/>
      <c r="AC2525" s="25"/>
      <c r="AD2525" s="25"/>
    </row>
    <row r="2526" spans="1:30" x14ac:dyDescent="0.35">
      <c r="A2526" s="15" t="s">
        <v>8474</v>
      </c>
      <c r="B2526" s="15" t="s">
        <v>8393</v>
      </c>
      <c r="D2526" s="15" t="s">
        <v>5639</v>
      </c>
      <c r="E2526" s="15" t="s">
        <v>5640</v>
      </c>
      <c r="F2526" s="15" t="s">
        <v>3098</v>
      </c>
      <c r="G2526" s="5" t="s">
        <v>15692</v>
      </c>
      <c r="H2526" s="5" t="s">
        <v>6</v>
      </c>
      <c r="I2526" s="5" t="s">
        <v>143</v>
      </c>
      <c r="J2526" s="5" t="s">
        <v>10</v>
      </c>
      <c r="K2526" s="5" t="s">
        <v>2</v>
      </c>
      <c r="L2526" s="5" t="s">
        <v>13064</v>
      </c>
      <c r="M2526" s="15" t="s">
        <v>144</v>
      </c>
      <c r="N2526" s="15" t="s">
        <v>21789</v>
      </c>
      <c r="O2526" s="15" t="s">
        <v>3183</v>
      </c>
      <c r="P2526" s="15" t="s">
        <v>3098</v>
      </c>
      <c r="Q2526" s="15" t="s">
        <v>22807</v>
      </c>
      <c r="R2526" s="15" t="s">
        <v>22282</v>
      </c>
      <c r="S2526" s="15">
        <v>27734346</v>
      </c>
      <c r="T2526" s="15">
        <v>27733387</v>
      </c>
      <c r="U2526" s="15" t="s">
        <v>21526</v>
      </c>
      <c r="V2526" s="15" t="s">
        <v>23916</v>
      </c>
      <c r="W2526" s="4"/>
      <c r="X2526" s="4" t="s">
        <v>41</v>
      </c>
      <c r="Y2526" s="4" t="s">
        <v>3415</v>
      </c>
      <c r="Z2526" s="4"/>
      <c r="AB2526" s="25" t="s">
        <v>21118</v>
      </c>
      <c r="AC2526" s="25"/>
      <c r="AD2526" s="25"/>
    </row>
    <row r="2527" spans="1:30" x14ac:dyDescent="0.35">
      <c r="A2527" s="15" t="s">
        <v>8475</v>
      </c>
      <c r="B2527" s="15" t="s">
        <v>1279</v>
      </c>
      <c r="D2527" s="15" t="s">
        <v>5641</v>
      </c>
      <c r="E2527" s="15" t="s">
        <v>11459</v>
      </c>
      <c r="F2527" s="15" t="s">
        <v>2959</v>
      </c>
      <c r="G2527" s="5" t="s">
        <v>15692</v>
      </c>
      <c r="H2527" s="5" t="s">
        <v>17</v>
      </c>
      <c r="I2527" s="5" t="s">
        <v>143</v>
      </c>
      <c r="J2527" s="5" t="s">
        <v>10</v>
      </c>
      <c r="K2527" s="5" t="s">
        <v>6</v>
      </c>
      <c r="L2527" s="5" t="s">
        <v>13068</v>
      </c>
      <c r="M2527" s="15" t="s">
        <v>144</v>
      </c>
      <c r="N2527" s="15" t="s">
        <v>21789</v>
      </c>
      <c r="O2527" s="15" t="s">
        <v>22257</v>
      </c>
      <c r="P2527" s="15" t="s">
        <v>2959</v>
      </c>
      <c r="Q2527" s="15" t="s">
        <v>22807</v>
      </c>
      <c r="R2527" s="15" t="s">
        <v>18082</v>
      </c>
      <c r="S2527" s="15">
        <v>22001815</v>
      </c>
      <c r="T2527" s="15"/>
      <c r="U2527" s="15" t="s">
        <v>16730</v>
      </c>
      <c r="V2527" s="15" t="s">
        <v>23917</v>
      </c>
      <c r="W2527" s="4"/>
      <c r="X2527" s="4"/>
      <c r="Y2527" s="4"/>
      <c r="Z2527" s="4"/>
      <c r="AB2527" s="25"/>
      <c r="AC2527" s="25"/>
      <c r="AD2527" s="25"/>
    </row>
    <row r="2528" spans="1:30" x14ac:dyDescent="0.35">
      <c r="A2528" s="15" t="s">
        <v>11330</v>
      </c>
      <c r="B2528" s="15" t="s">
        <v>2876</v>
      </c>
      <c r="D2528" s="15" t="s">
        <v>5642</v>
      </c>
      <c r="E2528" s="15" t="s">
        <v>5643</v>
      </c>
      <c r="F2528" s="15" t="s">
        <v>5644</v>
      </c>
      <c r="G2528" s="5" t="s">
        <v>15692</v>
      </c>
      <c r="H2528" s="5" t="s">
        <v>6</v>
      </c>
      <c r="I2528" s="5" t="s">
        <v>143</v>
      </c>
      <c r="J2528" s="5" t="s">
        <v>10</v>
      </c>
      <c r="K2528" s="5" t="s">
        <v>2</v>
      </c>
      <c r="L2528" s="5" t="s">
        <v>13064</v>
      </c>
      <c r="M2528" s="15" t="s">
        <v>144</v>
      </c>
      <c r="N2528" s="15" t="s">
        <v>21789</v>
      </c>
      <c r="O2528" s="15" t="s">
        <v>3183</v>
      </c>
      <c r="P2528" s="15" t="s">
        <v>4296</v>
      </c>
      <c r="Q2528" s="15" t="s">
        <v>22807</v>
      </c>
      <c r="R2528" s="15" t="s">
        <v>18079</v>
      </c>
      <c r="S2528" s="15">
        <v>22001262</v>
      </c>
      <c r="T2528" s="15">
        <v>22001262</v>
      </c>
      <c r="U2528" s="15" t="s">
        <v>15149</v>
      </c>
      <c r="V2528" s="15" t="s">
        <v>4625</v>
      </c>
      <c r="W2528" s="4"/>
      <c r="X2528" s="4" t="s">
        <v>41</v>
      </c>
      <c r="Y2528" s="4" t="s">
        <v>3419</v>
      </c>
      <c r="Z2528" s="4"/>
      <c r="AB2528" s="25" t="s">
        <v>21118</v>
      </c>
      <c r="AC2528" s="25"/>
      <c r="AD2528" s="25"/>
    </row>
    <row r="2529" spans="1:30" x14ac:dyDescent="0.35">
      <c r="A2529" s="15" t="s">
        <v>5573</v>
      </c>
      <c r="B2529" s="15" t="s">
        <v>5572</v>
      </c>
      <c r="D2529" s="15" t="s">
        <v>5645</v>
      </c>
      <c r="E2529" s="15" t="s">
        <v>8884</v>
      </c>
      <c r="F2529" s="15" t="s">
        <v>2341</v>
      </c>
      <c r="G2529" s="5" t="s">
        <v>15692</v>
      </c>
      <c r="H2529" s="5" t="s">
        <v>17</v>
      </c>
      <c r="I2529" s="5" t="s">
        <v>143</v>
      </c>
      <c r="J2529" s="5" t="s">
        <v>10</v>
      </c>
      <c r="K2529" s="5" t="s">
        <v>7</v>
      </c>
      <c r="L2529" s="5" t="s">
        <v>15653</v>
      </c>
      <c r="M2529" s="15" t="s">
        <v>144</v>
      </c>
      <c r="N2529" s="15" t="s">
        <v>21789</v>
      </c>
      <c r="O2529" s="15" t="s">
        <v>22279</v>
      </c>
      <c r="P2529" s="15" t="s">
        <v>2341</v>
      </c>
      <c r="Q2529" s="15" t="s">
        <v>22807</v>
      </c>
      <c r="R2529" s="15" t="s">
        <v>19689</v>
      </c>
      <c r="S2529" s="15">
        <v>22001231</v>
      </c>
      <c r="T2529" s="15"/>
      <c r="U2529" s="15" t="s">
        <v>16731</v>
      </c>
      <c r="V2529" s="15" t="s">
        <v>18080</v>
      </c>
      <c r="W2529" s="4"/>
      <c r="X2529" s="4" t="s">
        <v>41</v>
      </c>
      <c r="Y2529" s="4" t="s">
        <v>8405</v>
      </c>
      <c r="Z2529" s="4"/>
      <c r="AB2529" s="25"/>
      <c r="AC2529" s="25"/>
      <c r="AD2529" s="25"/>
    </row>
    <row r="2530" spans="1:30" x14ac:dyDescent="0.35">
      <c r="A2530" s="15" t="s">
        <v>5849</v>
      </c>
      <c r="B2530" s="15" t="s">
        <v>3122</v>
      </c>
      <c r="D2530" s="15" t="s">
        <v>5646</v>
      </c>
      <c r="E2530" s="15" t="s">
        <v>5647</v>
      </c>
      <c r="F2530" s="15" t="s">
        <v>70</v>
      </c>
      <c r="G2530" s="5" t="s">
        <v>15692</v>
      </c>
      <c r="H2530" s="5" t="s">
        <v>6</v>
      </c>
      <c r="I2530" s="5" t="s">
        <v>143</v>
      </c>
      <c r="J2530" s="5" t="s">
        <v>10</v>
      </c>
      <c r="K2530" s="5" t="s">
        <v>2</v>
      </c>
      <c r="L2530" s="5" t="s">
        <v>13064</v>
      </c>
      <c r="M2530" s="15" t="s">
        <v>144</v>
      </c>
      <c r="N2530" s="15" t="s">
        <v>21789</v>
      </c>
      <c r="O2530" s="15" t="s">
        <v>3183</v>
      </c>
      <c r="P2530" s="15" t="s">
        <v>70</v>
      </c>
      <c r="Q2530" s="15" t="s">
        <v>22807</v>
      </c>
      <c r="R2530" s="15" t="s">
        <v>18081</v>
      </c>
      <c r="S2530" s="15">
        <v>27733297</v>
      </c>
      <c r="T2530" s="15">
        <v>27733297</v>
      </c>
      <c r="U2530" s="15" t="s">
        <v>15150</v>
      </c>
      <c r="V2530" s="15" t="s">
        <v>18923</v>
      </c>
      <c r="W2530" s="4"/>
      <c r="X2530" s="4" t="s">
        <v>41</v>
      </c>
      <c r="Y2530" s="4" t="s">
        <v>13254</v>
      </c>
      <c r="Z2530" s="4" t="s">
        <v>41</v>
      </c>
      <c r="AA2530" s="4" t="s">
        <v>15151</v>
      </c>
      <c r="AB2530" s="25"/>
      <c r="AC2530" s="25"/>
      <c r="AD2530" s="25" t="s">
        <v>21118</v>
      </c>
    </row>
    <row r="2531" spans="1:30" x14ac:dyDescent="0.35">
      <c r="A2531" s="15" t="s">
        <v>11332</v>
      </c>
      <c r="B2531" s="15" t="s">
        <v>4195</v>
      </c>
      <c r="D2531" s="15" t="s">
        <v>5649</v>
      </c>
      <c r="E2531" s="15" t="s">
        <v>11389</v>
      </c>
      <c r="F2531" s="15" t="s">
        <v>17366</v>
      </c>
      <c r="G2531" s="5" t="s">
        <v>15692</v>
      </c>
      <c r="H2531" s="5" t="s">
        <v>17</v>
      </c>
      <c r="I2531" s="5" t="s">
        <v>143</v>
      </c>
      <c r="J2531" s="5" t="s">
        <v>10</v>
      </c>
      <c r="K2531" s="5" t="s">
        <v>6</v>
      </c>
      <c r="L2531" s="5" t="s">
        <v>13068</v>
      </c>
      <c r="M2531" s="15" t="s">
        <v>144</v>
      </c>
      <c r="N2531" s="15" t="s">
        <v>21789</v>
      </c>
      <c r="O2531" s="15" t="s">
        <v>22257</v>
      </c>
      <c r="P2531" s="15" t="s">
        <v>17366</v>
      </c>
      <c r="Q2531" s="15" t="s">
        <v>22807</v>
      </c>
      <c r="R2531" s="15" t="s">
        <v>23918</v>
      </c>
      <c r="S2531" s="15">
        <v>88110013</v>
      </c>
      <c r="T2531" s="15"/>
      <c r="U2531" s="15" t="s">
        <v>15152</v>
      </c>
      <c r="V2531" s="15" t="s">
        <v>23919</v>
      </c>
      <c r="W2531" s="4"/>
      <c r="X2531" s="4"/>
      <c r="Y2531" s="4"/>
      <c r="Z2531" s="4"/>
      <c r="AB2531" s="25"/>
      <c r="AC2531" s="25"/>
      <c r="AD2531" s="25"/>
    </row>
    <row r="2532" spans="1:30" x14ac:dyDescent="0.35">
      <c r="A2532" s="15" t="s">
        <v>5583</v>
      </c>
      <c r="B2532" s="15" t="s">
        <v>7233</v>
      </c>
      <c r="D2532" s="15" t="s">
        <v>5650</v>
      </c>
      <c r="E2532" s="22" t="s">
        <v>8535</v>
      </c>
      <c r="F2532" s="15" t="s">
        <v>1753</v>
      </c>
      <c r="G2532" s="5" t="s">
        <v>15692</v>
      </c>
      <c r="H2532" s="5" t="s">
        <v>6</v>
      </c>
      <c r="I2532" s="5" t="s">
        <v>143</v>
      </c>
      <c r="J2532" s="5" t="s">
        <v>10</v>
      </c>
      <c r="K2532" s="5" t="s">
        <v>2</v>
      </c>
      <c r="L2532" s="5" t="s">
        <v>13064</v>
      </c>
      <c r="M2532" s="15" t="s">
        <v>144</v>
      </c>
      <c r="N2532" s="15" t="s">
        <v>21789</v>
      </c>
      <c r="O2532" s="15" t="s">
        <v>3183</v>
      </c>
      <c r="P2532" s="15" t="s">
        <v>1753</v>
      </c>
      <c r="Q2532" s="15" t="s">
        <v>22807</v>
      </c>
      <c r="R2532" s="15" t="s">
        <v>23920</v>
      </c>
      <c r="S2532" s="15">
        <v>27735635</v>
      </c>
      <c r="T2532" s="15"/>
      <c r="U2532" s="15" t="s">
        <v>16732</v>
      </c>
      <c r="V2532" s="15" t="s">
        <v>23921</v>
      </c>
      <c r="W2532" s="4"/>
      <c r="X2532" s="4" t="s">
        <v>41</v>
      </c>
      <c r="Y2532" s="4" t="s">
        <v>8784</v>
      </c>
      <c r="Z2532" s="4"/>
      <c r="AB2532" s="25"/>
      <c r="AC2532" s="25"/>
      <c r="AD2532" s="25"/>
    </row>
    <row r="2533" spans="1:30" x14ac:dyDescent="0.35">
      <c r="A2533" s="15" t="s">
        <v>11335</v>
      </c>
      <c r="B2533" s="15" t="s">
        <v>8550</v>
      </c>
      <c r="D2533" s="15" t="s">
        <v>5651</v>
      </c>
      <c r="E2533" s="15" t="s">
        <v>5652</v>
      </c>
      <c r="F2533" s="15" t="s">
        <v>1348</v>
      </c>
      <c r="G2533" s="5" t="s">
        <v>15692</v>
      </c>
      <c r="H2533" s="5" t="s">
        <v>6</v>
      </c>
      <c r="I2533" s="5" t="s">
        <v>143</v>
      </c>
      <c r="J2533" s="5" t="s">
        <v>10</v>
      </c>
      <c r="K2533" s="5" t="s">
        <v>2</v>
      </c>
      <c r="L2533" s="5" t="s">
        <v>13064</v>
      </c>
      <c r="M2533" s="15" t="s">
        <v>144</v>
      </c>
      <c r="N2533" s="15" t="s">
        <v>21789</v>
      </c>
      <c r="O2533" s="15" t="s">
        <v>3183</v>
      </c>
      <c r="P2533" s="15" t="s">
        <v>1348</v>
      </c>
      <c r="Q2533" s="15" t="s">
        <v>22807</v>
      </c>
      <c r="R2533" s="15" t="s">
        <v>22280</v>
      </c>
      <c r="S2533" s="15">
        <v>27733374</v>
      </c>
      <c r="T2533" s="15">
        <v>27733387</v>
      </c>
      <c r="U2533" s="15" t="s">
        <v>15153</v>
      </c>
      <c r="V2533" s="15" t="s">
        <v>15154</v>
      </c>
      <c r="W2533" s="4"/>
      <c r="X2533" s="4" t="s">
        <v>41</v>
      </c>
      <c r="Y2533" s="4" t="s">
        <v>2447</v>
      </c>
      <c r="Z2533" s="4"/>
      <c r="AB2533" s="25" t="s">
        <v>21118</v>
      </c>
      <c r="AC2533" s="25"/>
      <c r="AD2533" s="25"/>
    </row>
    <row r="2534" spans="1:30" x14ac:dyDescent="0.35">
      <c r="A2534" s="15" t="s">
        <v>5628</v>
      </c>
      <c r="B2534" s="15" t="s">
        <v>5356</v>
      </c>
      <c r="D2534" s="15" t="s">
        <v>5653</v>
      </c>
      <c r="E2534" s="15" t="s">
        <v>5654</v>
      </c>
      <c r="F2534" s="15" t="s">
        <v>5655</v>
      </c>
      <c r="G2534" s="5" t="s">
        <v>15692</v>
      </c>
      <c r="H2534" s="5" t="s">
        <v>6</v>
      </c>
      <c r="I2534" s="5" t="s">
        <v>143</v>
      </c>
      <c r="J2534" s="5" t="s">
        <v>10</v>
      </c>
      <c r="K2534" s="5" t="s">
        <v>7</v>
      </c>
      <c r="L2534" s="5" t="s">
        <v>15653</v>
      </c>
      <c r="M2534" s="15" t="s">
        <v>144</v>
      </c>
      <c r="N2534" s="15" t="s">
        <v>21789</v>
      </c>
      <c r="O2534" s="15" t="s">
        <v>22279</v>
      </c>
      <c r="P2534" s="15" t="s">
        <v>5655</v>
      </c>
      <c r="Q2534" s="15" t="s">
        <v>22807</v>
      </c>
      <c r="R2534" s="15" t="s">
        <v>18083</v>
      </c>
      <c r="S2534" s="15">
        <v>22001154</v>
      </c>
      <c r="T2534" s="15">
        <v>88413109</v>
      </c>
      <c r="U2534" s="15" t="s">
        <v>16733</v>
      </c>
      <c r="V2534" s="15" t="s">
        <v>23922</v>
      </c>
      <c r="W2534" s="4"/>
      <c r="X2534" s="4" t="s">
        <v>41</v>
      </c>
      <c r="Y2534" s="4" t="s">
        <v>13473</v>
      </c>
      <c r="Z2534" s="4"/>
      <c r="AB2534" s="25"/>
      <c r="AC2534" s="25"/>
      <c r="AD2534" s="25"/>
    </row>
    <row r="2535" spans="1:30" x14ac:dyDescent="0.35">
      <c r="A2535" s="15" t="s">
        <v>5539</v>
      </c>
      <c r="B2535" s="15" t="s">
        <v>5538</v>
      </c>
      <c r="D2535" s="15" t="s">
        <v>2761</v>
      </c>
      <c r="E2535" s="15" t="s">
        <v>8552</v>
      </c>
      <c r="F2535" s="15" t="s">
        <v>8553</v>
      </c>
      <c r="G2535" s="5" t="s">
        <v>15692</v>
      </c>
      <c r="H2535" s="5" t="s">
        <v>17</v>
      </c>
      <c r="I2535" s="5" t="s">
        <v>143</v>
      </c>
      <c r="J2535" s="5" t="s">
        <v>10</v>
      </c>
      <c r="K2535" s="5" t="s">
        <v>6</v>
      </c>
      <c r="L2535" s="5" t="s">
        <v>13068</v>
      </c>
      <c r="M2535" s="15" t="s">
        <v>144</v>
      </c>
      <c r="N2535" s="15" t="s">
        <v>21789</v>
      </c>
      <c r="O2535" s="15" t="s">
        <v>22257</v>
      </c>
      <c r="P2535" s="15" t="s">
        <v>8553</v>
      </c>
      <c r="Q2535" s="15" t="s">
        <v>22807</v>
      </c>
      <c r="R2535" s="15" t="s">
        <v>16734</v>
      </c>
      <c r="S2535" s="15">
        <v>22001293</v>
      </c>
      <c r="T2535" s="15"/>
      <c r="U2535" s="15" t="s">
        <v>15155</v>
      </c>
      <c r="V2535" s="15" t="s">
        <v>18925</v>
      </c>
      <c r="W2535" s="4"/>
      <c r="X2535" s="4" t="s">
        <v>41</v>
      </c>
      <c r="Y2535" s="4" t="s">
        <v>13917</v>
      </c>
      <c r="Z2535" s="4"/>
      <c r="AB2535" s="25"/>
      <c r="AC2535" s="25"/>
      <c r="AD2535" s="25"/>
    </row>
    <row r="2536" spans="1:30" x14ac:dyDescent="0.35">
      <c r="A2536" s="15" t="s">
        <v>5829</v>
      </c>
      <c r="B2536" s="15" t="s">
        <v>5828</v>
      </c>
      <c r="D2536" s="15" t="s">
        <v>7828</v>
      </c>
      <c r="E2536" s="15" t="s">
        <v>5656</v>
      </c>
      <c r="F2536" s="15" t="s">
        <v>4208</v>
      </c>
      <c r="G2536" s="5" t="s">
        <v>15692</v>
      </c>
      <c r="H2536" s="5" t="s">
        <v>17</v>
      </c>
      <c r="I2536" s="5" t="s">
        <v>143</v>
      </c>
      <c r="J2536" s="5" t="s">
        <v>10</v>
      </c>
      <c r="K2536" s="5" t="s">
        <v>6</v>
      </c>
      <c r="L2536" s="5" t="s">
        <v>13068</v>
      </c>
      <c r="M2536" s="15" t="s">
        <v>144</v>
      </c>
      <c r="N2536" s="15" t="s">
        <v>21789</v>
      </c>
      <c r="O2536" s="15" t="s">
        <v>22257</v>
      </c>
      <c r="P2536" s="15" t="s">
        <v>4208</v>
      </c>
      <c r="Q2536" s="15" t="s">
        <v>22807</v>
      </c>
      <c r="R2536" s="15" t="s">
        <v>19576</v>
      </c>
      <c r="S2536" s="15">
        <v>27848079</v>
      </c>
      <c r="T2536" s="15">
        <v>27848079</v>
      </c>
      <c r="U2536" s="15" t="s">
        <v>16735</v>
      </c>
      <c r="V2536" s="15" t="s">
        <v>18124</v>
      </c>
      <c r="W2536" s="4"/>
      <c r="X2536" s="4" t="s">
        <v>41</v>
      </c>
      <c r="Y2536" s="4" t="s">
        <v>5657</v>
      </c>
      <c r="Z2536" s="4"/>
      <c r="AB2536" s="25"/>
      <c r="AC2536" s="25"/>
      <c r="AD2536" s="25"/>
    </row>
    <row r="2537" spans="1:30" x14ac:dyDescent="0.35">
      <c r="A2537" s="15" t="s">
        <v>5830</v>
      </c>
      <c r="B2537" s="15" t="s">
        <v>7252</v>
      </c>
      <c r="D2537" s="15" t="s">
        <v>2838</v>
      </c>
      <c r="E2537" s="15" t="s">
        <v>5658</v>
      </c>
      <c r="F2537" s="15" t="s">
        <v>1410</v>
      </c>
      <c r="G2537" s="5" t="s">
        <v>15692</v>
      </c>
      <c r="H2537" s="5" t="s">
        <v>17</v>
      </c>
      <c r="I2537" s="5" t="s">
        <v>143</v>
      </c>
      <c r="J2537" s="5" t="s">
        <v>10</v>
      </c>
      <c r="K2537" s="5" t="s">
        <v>7</v>
      </c>
      <c r="L2537" s="5" t="s">
        <v>15653</v>
      </c>
      <c r="M2537" s="15" t="s">
        <v>144</v>
      </c>
      <c r="N2537" s="15" t="s">
        <v>21789</v>
      </c>
      <c r="O2537" s="15" t="s">
        <v>22279</v>
      </c>
      <c r="P2537" s="15" t="s">
        <v>1410</v>
      </c>
      <c r="Q2537" s="15" t="s">
        <v>22807</v>
      </c>
      <c r="R2537" s="15" t="s">
        <v>5659</v>
      </c>
      <c r="S2537" s="15">
        <v>27878454</v>
      </c>
      <c r="T2537" s="15"/>
      <c r="U2537" s="15" t="s">
        <v>15156</v>
      </c>
      <c r="V2537" s="15" t="s">
        <v>23923</v>
      </c>
      <c r="W2537" s="4"/>
      <c r="X2537" s="4" t="s">
        <v>41</v>
      </c>
      <c r="Y2537" s="4" t="s">
        <v>5317</v>
      </c>
      <c r="Z2537" s="4"/>
      <c r="AB2537" s="25"/>
      <c r="AC2537" s="25"/>
      <c r="AD2537" s="25"/>
    </row>
    <row r="2538" spans="1:30" x14ac:dyDescent="0.35">
      <c r="A2538" s="15" t="s">
        <v>5832</v>
      </c>
      <c r="B2538" s="15" t="s">
        <v>7496</v>
      </c>
      <c r="D2538" s="15" t="s">
        <v>5660</v>
      </c>
      <c r="E2538" s="15" t="s">
        <v>5661</v>
      </c>
      <c r="F2538" s="15" t="s">
        <v>1943</v>
      </c>
      <c r="G2538" s="5" t="s">
        <v>15692</v>
      </c>
      <c r="H2538" s="5" t="s">
        <v>17</v>
      </c>
      <c r="I2538" s="5" t="s">
        <v>143</v>
      </c>
      <c r="J2538" s="5" t="s">
        <v>10</v>
      </c>
      <c r="K2538" s="5" t="s">
        <v>6</v>
      </c>
      <c r="L2538" s="5" t="s">
        <v>13068</v>
      </c>
      <c r="M2538" s="15" t="s">
        <v>144</v>
      </c>
      <c r="N2538" s="15" t="s">
        <v>21789</v>
      </c>
      <c r="O2538" s="15" t="s">
        <v>22257</v>
      </c>
      <c r="P2538" s="15" t="s">
        <v>5662</v>
      </c>
      <c r="Q2538" s="15" t="s">
        <v>22807</v>
      </c>
      <c r="R2538" s="15" t="s">
        <v>18084</v>
      </c>
      <c r="S2538" s="15">
        <v>27848105</v>
      </c>
      <c r="T2538" s="15">
        <v>27848465</v>
      </c>
      <c r="U2538" s="15" t="s">
        <v>16736</v>
      </c>
      <c r="V2538" s="15" t="s">
        <v>18085</v>
      </c>
      <c r="W2538" s="4"/>
      <c r="X2538" s="4" t="s">
        <v>41</v>
      </c>
      <c r="Y2538" s="4" t="s">
        <v>13474</v>
      </c>
      <c r="Z2538" s="4"/>
      <c r="AB2538" s="25"/>
      <c r="AC2538" s="25"/>
      <c r="AD2538" s="25"/>
    </row>
    <row r="2539" spans="1:30" x14ac:dyDescent="0.35">
      <c r="A2539" s="15" t="s">
        <v>5836</v>
      </c>
      <c r="B2539" s="15" t="s">
        <v>5835</v>
      </c>
      <c r="D2539" s="15" t="s">
        <v>2865</v>
      </c>
      <c r="E2539" s="15" t="s">
        <v>5663</v>
      </c>
      <c r="F2539" s="15" t="s">
        <v>17367</v>
      </c>
      <c r="G2539" s="5" t="s">
        <v>15692</v>
      </c>
      <c r="H2539" s="5" t="s">
        <v>17</v>
      </c>
      <c r="I2539" s="5" t="s">
        <v>143</v>
      </c>
      <c r="J2539" s="5" t="s">
        <v>10</v>
      </c>
      <c r="K2539" s="5" t="s">
        <v>7</v>
      </c>
      <c r="L2539" s="5" t="s">
        <v>15653</v>
      </c>
      <c r="M2539" s="15" t="s">
        <v>144</v>
      </c>
      <c r="N2539" s="15" t="s">
        <v>21789</v>
      </c>
      <c r="O2539" s="15" t="s">
        <v>22279</v>
      </c>
      <c r="P2539" s="15" t="s">
        <v>17367</v>
      </c>
      <c r="Q2539" s="15" t="s">
        <v>22807</v>
      </c>
      <c r="R2539" s="15" t="s">
        <v>11472</v>
      </c>
      <c r="S2539" s="15">
        <v>22001444</v>
      </c>
      <c r="T2539" s="15"/>
      <c r="U2539" s="15" t="s">
        <v>15157</v>
      </c>
      <c r="V2539" s="15" t="s">
        <v>18087</v>
      </c>
      <c r="W2539" s="4"/>
      <c r="X2539" s="4" t="s">
        <v>41</v>
      </c>
      <c r="Y2539" s="4" t="s">
        <v>5664</v>
      </c>
      <c r="Z2539" s="4"/>
      <c r="AB2539" s="25"/>
      <c r="AC2539" s="25"/>
      <c r="AD2539" s="25"/>
    </row>
    <row r="2540" spans="1:30" x14ac:dyDescent="0.35">
      <c r="A2540" s="15" t="s">
        <v>5839</v>
      </c>
      <c r="B2540" s="15" t="s">
        <v>3223</v>
      </c>
      <c r="D2540" s="15" t="s">
        <v>3081</v>
      </c>
      <c r="E2540" s="15" t="s">
        <v>5665</v>
      </c>
      <c r="F2540" s="15" t="s">
        <v>5666</v>
      </c>
      <c r="G2540" s="5" t="s">
        <v>15692</v>
      </c>
      <c r="H2540" s="5" t="s">
        <v>7</v>
      </c>
      <c r="I2540" s="5" t="s">
        <v>143</v>
      </c>
      <c r="J2540" s="5" t="s">
        <v>10</v>
      </c>
      <c r="K2540" s="5" t="s">
        <v>3</v>
      </c>
      <c r="L2540" s="5" t="s">
        <v>13065</v>
      </c>
      <c r="M2540" s="15" t="s">
        <v>144</v>
      </c>
      <c r="N2540" s="15" t="s">
        <v>21789</v>
      </c>
      <c r="O2540" s="15" t="s">
        <v>3390</v>
      </c>
      <c r="P2540" s="15" t="s">
        <v>748</v>
      </c>
      <c r="Q2540" s="15" t="s">
        <v>22807</v>
      </c>
      <c r="R2540" s="15" t="s">
        <v>20237</v>
      </c>
      <c r="S2540" s="15">
        <v>25400811</v>
      </c>
      <c r="T2540" s="15"/>
      <c r="U2540" s="15" t="s">
        <v>16737</v>
      </c>
      <c r="V2540" s="15" t="s">
        <v>16738</v>
      </c>
      <c r="W2540" s="4"/>
      <c r="X2540" s="4" t="s">
        <v>41</v>
      </c>
      <c r="Y2540" s="4" t="s">
        <v>13475</v>
      </c>
      <c r="Z2540" s="4"/>
      <c r="AB2540" s="25"/>
      <c r="AC2540" s="25"/>
      <c r="AD2540" s="25"/>
    </row>
    <row r="2541" spans="1:30" x14ac:dyDescent="0.35">
      <c r="A2541" s="15" t="s">
        <v>7173</v>
      </c>
      <c r="B2541" s="15" t="s">
        <v>4486</v>
      </c>
      <c r="D2541" s="15" t="s">
        <v>3220</v>
      </c>
      <c r="E2541" s="15" t="s">
        <v>5667</v>
      </c>
      <c r="F2541" s="15" t="s">
        <v>59</v>
      </c>
      <c r="G2541" s="5" t="s">
        <v>15692</v>
      </c>
      <c r="H2541" s="5" t="s">
        <v>7</v>
      </c>
      <c r="I2541" s="5" t="s">
        <v>143</v>
      </c>
      <c r="J2541" s="5" t="s">
        <v>10</v>
      </c>
      <c r="K2541" s="5" t="s">
        <v>3</v>
      </c>
      <c r="L2541" s="5" t="s">
        <v>13065</v>
      </c>
      <c r="M2541" s="15" t="s">
        <v>144</v>
      </c>
      <c r="N2541" s="15" t="s">
        <v>21789</v>
      </c>
      <c r="O2541" s="15" t="s">
        <v>3390</v>
      </c>
      <c r="P2541" s="15" t="s">
        <v>59</v>
      </c>
      <c r="Q2541" s="15" t="s">
        <v>22807</v>
      </c>
      <c r="R2541" s="15" t="s">
        <v>18386</v>
      </c>
      <c r="S2541" s="15">
        <v>83341476</v>
      </c>
      <c r="T2541" s="15">
        <v>27840580</v>
      </c>
      <c r="U2541" s="15" t="s">
        <v>18926</v>
      </c>
      <c r="V2541" s="15" t="s">
        <v>16739</v>
      </c>
      <c r="W2541" s="4"/>
      <c r="X2541" s="4" t="s">
        <v>41</v>
      </c>
      <c r="Y2541" s="4" t="s">
        <v>5309</v>
      </c>
      <c r="Z2541" s="4"/>
      <c r="AB2541" s="25" t="s">
        <v>21118</v>
      </c>
      <c r="AC2541" s="25"/>
      <c r="AD2541" s="25"/>
    </row>
    <row r="2542" spans="1:30" x14ac:dyDescent="0.35">
      <c r="A2542" s="15" t="s">
        <v>5541</v>
      </c>
      <c r="B2542" s="15" t="s">
        <v>5540</v>
      </c>
      <c r="D2542" s="15" t="s">
        <v>5668</v>
      </c>
      <c r="E2542" s="15" t="s">
        <v>5669</v>
      </c>
      <c r="F2542" s="15" t="s">
        <v>7831</v>
      </c>
      <c r="G2542" s="5" t="s">
        <v>15692</v>
      </c>
      <c r="H2542" s="5" t="s">
        <v>17</v>
      </c>
      <c r="I2542" s="5" t="s">
        <v>143</v>
      </c>
      <c r="J2542" s="5" t="s">
        <v>10</v>
      </c>
      <c r="K2542" s="5" t="s">
        <v>6</v>
      </c>
      <c r="L2542" s="5" t="s">
        <v>13068</v>
      </c>
      <c r="M2542" s="15" t="s">
        <v>144</v>
      </c>
      <c r="N2542" s="15" t="s">
        <v>21789</v>
      </c>
      <c r="O2542" s="15" t="s">
        <v>22257</v>
      </c>
      <c r="P2542" s="15" t="s">
        <v>3554</v>
      </c>
      <c r="Q2542" s="15" t="s">
        <v>22807</v>
      </c>
      <c r="R2542" s="15" t="s">
        <v>22283</v>
      </c>
      <c r="S2542" s="15">
        <v>87081997</v>
      </c>
      <c r="T2542" s="15">
        <v>22001083</v>
      </c>
      <c r="U2542" s="15" t="s">
        <v>15158</v>
      </c>
      <c r="V2542" s="15" t="s">
        <v>711</v>
      </c>
      <c r="W2542" s="4"/>
      <c r="X2542" s="4" t="s">
        <v>41</v>
      </c>
      <c r="Y2542" s="4" t="s">
        <v>5670</v>
      </c>
      <c r="Z2542" s="4"/>
      <c r="AB2542" s="25"/>
      <c r="AC2542" s="25"/>
      <c r="AD2542" s="25"/>
    </row>
    <row r="2543" spans="1:30" x14ac:dyDescent="0.35">
      <c r="A2543" s="15" t="s">
        <v>5856</v>
      </c>
      <c r="B2543" s="15" t="s">
        <v>4375</v>
      </c>
      <c r="D2543" s="15" t="s">
        <v>7703</v>
      </c>
      <c r="E2543" s="15" t="s">
        <v>5671</v>
      </c>
      <c r="F2543" s="15" t="s">
        <v>1266</v>
      </c>
      <c r="G2543" s="5" t="s">
        <v>15692</v>
      </c>
      <c r="H2543" s="5" t="s">
        <v>7</v>
      </c>
      <c r="I2543" s="5" t="s">
        <v>143</v>
      </c>
      <c r="J2543" s="5" t="s">
        <v>10</v>
      </c>
      <c r="K2543" s="5" t="s">
        <v>3</v>
      </c>
      <c r="L2543" s="5" t="s">
        <v>13065</v>
      </c>
      <c r="M2543" s="15" t="s">
        <v>144</v>
      </c>
      <c r="N2543" s="15" t="s">
        <v>21789</v>
      </c>
      <c r="O2543" s="15" t="s">
        <v>3390</v>
      </c>
      <c r="P2543" s="15" t="s">
        <v>1266</v>
      </c>
      <c r="Q2543" s="15" t="s">
        <v>22807</v>
      </c>
      <c r="R2543" s="15" t="s">
        <v>8871</v>
      </c>
      <c r="S2543" s="15">
        <v>27840683</v>
      </c>
      <c r="T2543" s="15">
        <v>27840683</v>
      </c>
      <c r="U2543" s="15" t="s">
        <v>20238</v>
      </c>
      <c r="V2543" s="15" t="s">
        <v>23924</v>
      </c>
      <c r="W2543" s="4"/>
      <c r="X2543" s="4" t="s">
        <v>41</v>
      </c>
      <c r="Y2543" s="4" t="s">
        <v>5161</v>
      </c>
      <c r="Z2543" s="4"/>
      <c r="AB2543" s="25" t="s">
        <v>21118</v>
      </c>
      <c r="AC2543" s="25"/>
      <c r="AD2543" s="25"/>
    </row>
    <row r="2544" spans="1:30" x14ac:dyDescent="0.35">
      <c r="A2544" s="15" t="s">
        <v>5702</v>
      </c>
      <c r="B2544" s="15" t="s">
        <v>1969</v>
      </c>
      <c r="D2544" s="15" t="s">
        <v>7453</v>
      </c>
      <c r="E2544" s="15" t="s">
        <v>5672</v>
      </c>
      <c r="F2544" s="15" t="s">
        <v>250</v>
      </c>
      <c r="G2544" s="5" t="s">
        <v>15692</v>
      </c>
      <c r="H2544" s="5" t="s">
        <v>7</v>
      </c>
      <c r="I2544" s="5" t="s">
        <v>143</v>
      </c>
      <c r="J2544" s="5" t="s">
        <v>10</v>
      </c>
      <c r="K2544" s="5" t="s">
        <v>3</v>
      </c>
      <c r="L2544" s="5" t="s">
        <v>13065</v>
      </c>
      <c r="M2544" s="15" t="s">
        <v>144</v>
      </c>
      <c r="N2544" s="15" t="s">
        <v>21789</v>
      </c>
      <c r="O2544" s="15" t="s">
        <v>3390</v>
      </c>
      <c r="P2544" s="15" t="s">
        <v>250</v>
      </c>
      <c r="Q2544" s="15" t="s">
        <v>22807</v>
      </c>
      <c r="R2544" s="15" t="s">
        <v>18090</v>
      </c>
      <c r="S2544" s="15">
        <v>27840829</v>
      </c>
      <c r="T2544" s="15"/>
      <c r="U2544" s="15" t="s">
        <v>18927</v>
      </c>
      <c r="V2544" s="15" t="s">
        <v>21527</v>
      </c>
      <c r="W2544" s="4"/>
      <c r="X2544" s="4" t="s">
        <v>41</v>
      </c>
      <c r="Y2544" s="4" t="s">
        <v>1153</v>
      </c>
      <c r="Z2544" s="4"/>
      <c r="AB2544" s="25"/>
      <c r="AC2544" s="25"/>
      <c r="AD2544" s="25"/>
    </row>
    <row r="2545" spans="1:30" x14ac:dyDescent="0.35">
      <c r="A2545" s="15" t="s">
        <v>11336</v>
      </c>
      <c r="B2545" s="15" t="s">
        <v>11337</v>
      </c>
      <c r="D2545" s="15" t="s">
        <v>7855</v>
      </c>
      <c r="E2545" s="15" t="s">
        <v>5673</v>
      </c>
      <c r="F2545" s="15" t="s">
        <v>5674</v>
      </c>
      <c r="G2545" s="5" t="s">
        <v>15692</v>
      </c>
      <c r="H2545" s="5" t="s">
        <v>17</v>
      </c>
      <c r="I2545" s="5" t="s">
        <v>143</v>
      </c>
      <c r="J2545" s="5" t="s">
        <v>10</v>
      </c>
      <c r="K2545" s="5" t="s">
        <v>6</v>
      </c>
      <c r="L2545" s="5" t="s">
        <v>13068</v>
      </c>
      <c r="M2545" s="15" t="s">
        <v>144</v>
      </c>
      <c r="N2545" s="15" t="s">
        <v>21789</v>
      </c>
      <c r="O2545" s="15" t="s">
        <v>22257</v>
      </c>
      <c r="P2545" s="15" t="s">
        <v>5674</v>
      </c>
      <c r="Q2545" s="15" t="s">
        <v>22807</v>
      </c>
      <c r="R2545" s="15" t="s">
        <v>15159</v>
      </c>
      <c r="S2545" s="15">
        <v>88102989</v>
      </c>
      <c r="T2545" s="15">
        <v>22001384</v>
      </c>
      <c r="U2545" s="15" t="s">
        <v>21528</v>
      </c>
      <c r="V2545" s="15" t="s">
        <v>23925</v>
      </c>
      <c r="W2545" s="4"/>
      <c r="X2545" s="4" t="s">
        <v>41</v>
      </c>
      <c r="Y2545" s="4" t="s">
        <v>5675</v>
      </c>
      <c r="Z2545" s="4"/>
      <c r="AB2545" s="25"/>
      <c r="AC2545" s="25"/>
      <c r="AD2545" s="25"/>
    </row>
    <row r="2546" spans="1:30" x14ac:dyDescent="0.35">
      <c r="A2546" s="15" t="s">
        <v>5755</v>
      </c>
      <c r="B2546" s="15" t="s">
        <v>7960</v>
      </c>
      <c r="D2546" s="15" t="s">
        <v>5676</v>
      </c>
      <c r="E2546" s="15" t="s">
        <v>5677</v>
      </c>
      <c r="F2546" s="15" t="s">
        <v>3250</v>
      </c>
      <c r="G2546" s="5" t="s">
        <v>15692</v>
      </c>
      <c r="H2546" s="5" t="s">
        <v>7</v>
      </c>
      <c r="I2546" s="5" t="s">
        <v>143</v>
      </c>
      <c r="J2546" s="5" t="s">
        <v>10</v>
      </c>
      <c r="K2546" s="5" t="s">
        <v>3</v>
      </c>
      <c r="L2546" s="5" t="s">
        <v>13065</v>
      </c>
      <c r="M2546" s="15" t="s">
        <v>144</v>
      </c>
      <c r="N2546" s="15" t="s">
        <v>21789</v>
      </c>
      <c r="O2546" s="15" t="s">
        <v>3390</v>
      </c>
      <c r="P2546" s="15" t="s">
        <v>1086</v>
      </c>
      <c r="Q2546" s="15" t="s">
        <v>22807</v>
      </c>
      <c r="R2546" s="15" t="s">
        <v>16740</v>
      </c>
      <c r="S2546" s="15">
        <v>22017570</v>
      </c>
      <c r="T2546" s="15"/>
      <c r="U2546" s="15" t="s">
        <v>15160</v>
      </c>
      <c r="V2546" s="15" t="s">
        <v>16741</v>
      </c>
      <c r="W2546" s="4"/>
      <c r="X2546" s="4" t="s">
        <v>41</v>
      </c>
      <c r="Y2546" s="4" t="s">
        <v>3810</v>
      </c>
      <c r="Z2546" s="4"/>
      <c r="AB2546" s="25"/>
      <c r="AC2546" s="25"/>
      <c r="AD2546" s="25"/>
    </row>
    <row r="2547" spans="1:30" x14ac:dyDescent="0.35">
      <c r="A2547" s="15" t="s">
        <v>5443</v>
      </c>
      <c r="B2547" s="15" t="s">
        <v>2905</v>
      </c>
      <c r="D2547" s="15" t="s">
        <v>4975</v>
      </c>
      <c r="E2547" s="15" t="s">
        <v>5678</v>
      </c>
      <c r="F2547" s="15" t="s">
        <v>464</v>
      </c>
      <c r="G2547" s="5" t="s">
        <v>15692</v>
      </c>
      <c r="H2547" s="5" t="s">
        <v>7</v>
      </c>
      <c r="I2547" s="5" t="s">
        <v>143</v>
      </c>
      <c r="J2547" s="5" t="s">
        <v>10</v>
      </c>
      <c r="K2547" s="5" t="s">
        <v>3</v>
      </c>
      <c r="L2547" s="5" t="s">
        <v>13065</v>
      </c>
      <c r="M2547" s="15" t="s">
        <v>144</v>
      </c>
      <c r="N2547" s="15" t="s">
        <v>21789</v>
      </c>
      <c r="O2547" s="15" t="s">
        <v>3390</v>
      </c>
      <c r="P2547" s="15" t="s">
        <v>464</v>
      </c>
      <c r="Q2547" s="15" t="s">
        <v>22807</v>
      </c>
      <c r="R2547" s="15" t="s">
        <v>18924</v>
      </c>
      <c r="S2547" s="15">
        <v>22001215</v>
      </c>
      <c r="T2547" s="15"/>
      <c r="U2547" s="15" t="s">
        <v>15161</v>
      </c>
      <c r="V2547" s="15" t="s">
        <v>537</v>
      </c>
      <c r="W2547" s="4"/>
      <c r="X2547" s="4" t="s">
        <v>41</v>
      </c>
      <c r="Y2547" s="4" t="s">
        <v>3423</v>
      </c>
      <c r="Z2547" s="4"/>
      <c r="AB2547" s="25"/>
      <c r="AC2547" s="25"/>
      <c r="AD2547" s="25"/>
    </row>
    <row r="2548" spans="1:30" x14ac:dyDescent="0.35">
      <c r="A2548" s="15" t="s">
        <v>5286</v>
      </c>
      <c r="B2548" s="15" t="s">
        <v>1425</v>
      </c>
      <c r="D2548" s="15" t="s">
        <v>4399</v>
      </c>
      <c r="E2548" s="15" t="s">
        <v>5679</v>
      </c>
      <c r="F2548" s="15" t="s">
        <v>5680</v>
      </c>
      <c r="G2548" s="5" t="s">
        <v>15692</v>
      </c>
      <c r="H2548" s="5" t="s">
        <v>7</v>
      </c>
      <c r="I2548" s="5" t="s">
        <v>143</v>
      </c>
      <c r="J2548" s="5" t="s">
        <v>10</v>
      </c>
      <c r="K2548" s="5" t="s">
        <v>3</v>
      </c>
      <c r="L2548" s="5" t="s">
        <v>13065</v>
      </c>
      <c r="M2548" s="15" t="s">
        <v>144</v>
      </c>
      <c r="N2548" s="15" t="s">
        <v>21789</v>
      </c>
      <c r="O2548" s="15" t="s">
        <v>3390</v>
      </c>
      <c r="P2548" s="15" t="s">
        <v>5680</v>
      </c>
      <c r="Q2548" s="15" t="s">
        <v>22807</v>
      </c>
      <c r="R2548" s="15" t="s">
        <v>7102</v>
      </c>
      <c r="S2548" s="15">
        <v>83221900</v>
      </c>
      <c r="T2548" s="15">
        <v>27735601</v>
      </c>
      <c r="U2548" s="15" t="s">
        <v>20239</v>
      </c>
      <c r="V2548" s="15" t="s">
        <v>16742</v>
      </c>
      <c r="W2548" s="4"/>
      <c r="X2548" s="4" t="s">
        <v>41</v>
      </c>
      <c r="Y2548" s="4" t="s">
        <v>3082</v>
      </c>
      <c r="Z2548" s="4"/>
      <c r="AB2548" s="25" t="s">
        <v>21118</v>
      </c>
      <c r="AC2548" s="25"/>
      <c r="AD2548" s="25"/>
    </row>
    <row r="2549" spans="1:30" x14ac:dyDescent="0.35">
      <c r="A2549" s="15" t="s">
        <v>5424</v>
      </c>
      <c r="B2549" s="15" t="s">
        <v>5423</v>
      </c>
      <c r="D2549" s="15" t="s">
        <v>7597</v>
      </c>
      <c r="E2549" s="15" t="s">
        <v>5681</v>
      </c>
      <c r="F2549" s="15" t="s">
        <v>578</v>
      </c>
      <c r="G2549" s="5" t="s">
        <v>15692</v>
      </c>
      <c r="H2549" s="5" t="s">
        <v>7</v>
      </c>
      <c r="I2549" s="5" t="s">
        <v>143</v>
      </c>
      <c r="J2549" s="5" t="s">
        <v>10</v>
      </c>
      <c r="K2549" s="5" t="s">
        <v>3</v>
      </c>
      <c r="L2549" s="5" t="s">
        <v>13065</v>
      </c>
      <c r="M2549" s="15" t="s">
        <v>144</v>
      </c>
      <c r="N2549" s="15" t="s">
        <v>21789</v>
      </c>
      <c r="O2549" s="15" t="s">
        <v>3390</v>
      </c>
      <c r="P2549" s="15" t="s">
        <v>578</v>
      </c>
      <c r="Q2549" s="15" t="s">
        <v>22807</v>
      </c>
      <c r="R2549" s="15" t="s">
        <v>23926</v>
      </c>
      <c r="S2549" s="15">
        <v>22001290</v>
      </c>
      <c r="T2549" s="15"/>
      <c r="U2549" s="15" t="s">
        <v>16743</v>
      </c>
      <c r="V2549" s="15" t="s">
        <v>16744</v>
      </c>
      <c r="W2549" s="4"/>
      <c r="X2549" s="4" t="s">
        <v>41</v>
      </c>
      <c r="Y2549" s="4" t="s">
        <v>4473</v>
      </c>
      <c r="Z2549" s="4"/>
      <c r="AB2549" s="25"/>
      <c r="AC2549" s="25"/>
      <c r="AD2549" s="25"/>
    </row>
    <row r="2550" spans="1:30" x14ac:dyDescent="0.35">
      <c r="A2550" s="15" t="s">
        <v>11340</v>
      </c>
      <c r="B2550" s="15" t="s">
        <v>11341</v>
      </c>
      <c r="D2550" s="15" t="s">
        <v>602</v>
      </c>
      <c r="E2550" s="15" t="s">
        <v>5682</v>
      </c>
      <c r="F2550" s="15" t="s">
        <v>550</v>
      </c>
      <c r="G2550" s="5" t="s">
        <v>15692</v>
      </c>
      <c r="H2550" s="5" t="s">
        <v>7</v>
      </c>
      <c r="I2550" s="5" t="s">
        <v>143</v>
      </c>
      <c r="J2550" s="5" t="s">
        <v>10</v>
      </c>
      <c r="K2550" s="5" t="s">
        <v>3</v>
      </c>
      <c r="L2550" s="5" t="s">
        <v>13065</v>
      </c>
      <c r="M2550" s="15" t="s">
        <v>144</v>
      </c>
      <c r="N2550" s="15" t="s">
        <v>21789</v>
      </c>
      <c r="O2550" s="15" t="s">
        <v>3390</v>
      </c>
      <c r="P2550" s="15" t="s">
        <v>550</v>
      </c>
      <c r="Q2550" s="15" t="s">
        <v>22807</v>
      </c>
      <c r="R2550" s="15" t="s">
        <v>18091</v>
      </c>
      <c r="S2550" s="15">
        <v>27845159</v>
      </c>
      <c r="T2550" s="15"/>
      <c r="U2550" s="15" t="s">
        <v>15176</v>
      </c>
      <c r="V2550" s="15" t="s">
        <v>1492</v>
      </c>
      <c r="W2550" s="4"/>
      <c r="X2550" s="4" t="s">
        <v>41</v>
      </c>
      <c r="Y2550" s="4" t="s">
        <v>5497</v>
      </c>
      <c r="Z2550" s="4"/>
      <c r="AB2550" s="25" t="s">
        <v>21118</v>
      </c>
      <c r="AC2550" s="25"/>
      <c r="AD2550" s="25"/>
    </row>
    <row r="2551" spans="1:30" x14ac:dyDescent="0.35">
      <c r="A2551" s="15" t="s">
        <v>5735</v>
      </c>
      <c r="B2551" s="15" t="s">
        <v>7245</v>
      </c>
      <c r="D2551" s="15" t="s">
        <v>771</v>
      </c>
      <c r="E2551" s="15" t="s">
        <v>5683</v>
      </c>
      <c r="F2551" s="15" t="s">
        <v>17368</v>
      </c>
      <c r="G2551" s="5" t="s">
        <v>15692</v>
      </c>
      <c r="H2551" s="5" t="s">
        <v>7</v>
      </c>
      <c r="I2551" s="5" t="s">
        <v>143</v>
      </c>
      <c r="J2551" s="5" t="s">
        <v>10</v>
      </c>
      <c r="K2551" s="5" t="s">
        <v>3</v>
      </c>
      <c r="L2551" s="5" t="s">
        <v>13065</v>
      </c>
      <c r="M2551" s="15" t="s">
        <v>144</v>
      </c>
      <c r="N2551" s="15" t="s">
        <v>21789</v>
      </c>
      <c r="O2551" s="15" t="s">
        <v>3390</v>
      </c>
      <c r="P2551" s="15" t="s">
        <v>166</v>
      </c>
      <c r="Q2551" s="15" t="s">
        <v>22807</v>
      </c>
      <c r="R2551" s="15" t="s">
        <v>8882</v>
      </c>
      <c r="S2551" s="15">
        <v>27840250</v>
      </c>
      <c r="T2551" s="15">
        <v>27840250</v>
      </c>
      <c r="U2551" s="15" t="s">
        <v>15162</v>
      </c>
      <c r="V2551" s="15" t="s">
        <v>23927</v>
      </c>
      <c r="W2551" s="4"/>
      <c r="X2551" s="4" t="s">
        <v>41</v>
      </c>
      <c r="Y2551" s="4" t="s">
        <v>1981</v>
      </c>
      <c r="Z2551" s="4"/>
      <c r="AB2551" s="25" t="s">
        <v>21118</v>
      </c>
      <c r="AC2551" s="25"/>
      <c r="AD2551" s="25"/>
    </row>
    <row r="2552" spans="1:30" x14ac:dyDescent="0.35">
      <c r="A2552" s="15" t="s">
        <v>11343</v>
      </c>
      <c r="B2552" s="15" t="s">
        <v>11344</v>
      </c>
      <c r="D2552" s="15" t="s">
        <v>7832</v>
      </c>
      <c r="E2552" s="15" t="s">
        <v>5684</v>
      </c>
      <c r="F2552" s="15" t="s">
        <v>5685</v>
      </c>
      <c r="G2552" s="5" t="s">
        <v>15692</v>
      </c>
      <c r="H2552" s="5" t="s">
        <v>7</v>
      </c>
      <c r="I2552" s="5" t="s">
        <v>143</v>
      </c>
      <c r="J2552" s="5" t="s">
        <v>10</v>
      </c>
      <c r="K2552" s="5" t="s">
        <v>3</v>
      </c>
      <c r="L2552" s="5" t="s">
        <v>13065</v>
      </c>
      <c r="M2552" s="15" t="s">
        <v>144</v>
      </c>
      <c r="N2552" s="15" t="s">
        <v>21789</v>
      </c>
      <c r="O2552" s="15" t="s">
        <v>3390</v>
      </c>
      <c r="P2552" s="15" t="s">
        <v>5685</v>
      </c>
      <c r="Q2552" s="15" t="s">
        <v>22807</v>
      </c>
      <c r="R2552" s="15" t="s">
        <v>23928</v>
      </c>
      <c r="S2552" s="15">
        <v>22001295</v>
      </c>
      <c r="T2552" s="15"/>
      <c r="U2552" s="15" t="s">
        <v>20241</v>
      </c>
      <c r="V2552" s="15" t="s">
        <v>18092</v>
      </c>
      <c r="W2552" s="4"/>
      <c r="X2552" s="4" t="s">
        <v>41</v>
      </c>
      <c r="Y2552" s="4" t="s">
        <v>13476</v>
      </c>
      <c r="Z2552" s="4"/>
      <c r="AB2552" s="25"/>
      <c r="AC2552" s="25"/>
      <c r="AD2552" s="25"/>
    </row>
    <row r="2553" spans="1:30" x14ac:dyDescent="0.35">
      <c r="A2553" s="15" t="s">
        <v>11346</v>
      </c>
      <c r="B2553" s="15" t="s">
        <v>5740</v>
      </c>
      <c r="D2553" s="15" t="s">
        <v>1590</v>
      </c>
      <c r="E2553" s="15" t="s">
        <v>5686</v>
      </c>
      <c r="F2553" s="15" t="s">
        <v>4343</v>
      </c>
      <c r="G2553" s="5" t="s">
        <v>15692</v>
      </c>
      <c r="H2553" s="5" t="s">
        <v>7</v>
      </c>
      <c r="I2553" s="5" t="s">
        <v>143</v>
      </c>
      <c r="J2553" s="5" t="s">
        <v>10</v>
      </c>
      <c r="K2553" s="5" t="s">
        <v>3</v>
      </c>
      <c r="L2553" s="5" t="s">
        <v>13065</v>
      </c>
      <c r="M2553" s="15" t="s">
        <v>144</v>
      </c>
      <c r="N2553" s="15" t="s">
        <v>21789</v>
      </c>
      <c r="O2553" s="15" t="s">
        <v>3390</v>
      </c>
      <c r="P2553" s="15" t="s">
        <v>4343</v>
      </c>
      <c r="Q2553" s="15" t="s">
        <v>22807</v>
      </c>
      <c r="R2553" s="15" t="s">
        <v>21529</v>
      </c>
      <c r="S2553" s="15">
        <v>22001303</v>
      </c>
      <c r="T2553" s="15">
        <v>88208771</v>
      </c>
      <c r="U2553" s="15" t="s">
        <v>16745</v>
      </c>
      <c r="V2553" s="15" t="s">
        <v>16746</v>
      </c>
      <c r="W2553" s="4"/>
      <c r="X2553" s="4" t="s">
        <v>41</v>
      </c>
      <c r="Y2553" s="4" t="s">
        <v>5687</v>
      </c>
      <c r="Z2553" s="4"/>
      <c r="AB2553" s="25" t="s">
        <v>21118</v>
      </c>
      <c r="AC2553" s="25"/>
      <c r="AD2553" s="25"/>
    </row>
    <row r="2554" spans="1:30" x14ac:dyDescent="0.35">
      <c r="A2554" s="15" t="s">
        <v>5669</v>
      </c>
      <c r="B2554" s="15" t="s">
        <v>5668</v>
      </c>
      <c r="D2554" s="15" t="s">
        <v>1606</v>
      </c>
      <c r="E2554" s="15" t="s">
        <v>5688</v>
      </c>
      <c r="F2554" s="15" t="s">
        <v>1487</v>
      </c>
      <c r="G2554" s="5" t="s">
        <v>15692</v>
      </c>
      <c r="H2554" s="5" t="s">
        <v>7</v>
      </c>
      <c r="I2554" s="5" t="s">
        <v>143</v>
      </c>
      <c r="J2554" s="5" t="s">
        <v>10</v>
      </c>
      <c r="K2554" s="5" t="s">
        <v>3</v>
      </c>
      <c r="L2554" s="5" t="s">
        <v>13065</v>
      </c>
      <c r="M2554" s="15" t="s">
        <v>144</v>
      </c>
      <c r="N2554" s="15" t="s">
        <v>21789</v>
      </c>
      <c r="O2554" s="15" t="s">
        <v>3390</v>
      </c>
      <c r="P2554" s="15" t="s">
        <v>1487</v>
      </c>
      <c r="Q2554" s="15" t="s">
        <v>22807</v>
      </c>
      <c r="R2554" s="15" t="s">
        <v>18093</v>
      </c>
      <c r="S2554" s="15">
        <v>22001174</v>
      </c>
      <c r="T2554" s="15"/>
      <c r="U2554" s="15" t="s">
        <v>15163</v>
      </c>
      <c r="V2554" s="15" t="s">
        <v>23929</v>
      </c>
      <c r="W2554" s="4"/>
      <c r="X2554" s="4" t="s">
        <v>41</v>
      </c>
      <c r="Y2554" s="4" t="s">
        <v>5496</v>
      </c>
      <c r="Z2554" s="4"/>
      <c r="AB2554" s="25" t="s">
        <v>21118</v>
      </c>
      <c r="AC2554" s="25"/>
      <c r="AD2554" s="25"/>
    </row>
    <row r="2555" spans="1:30" x14ac:dyDescent="0.35">
      <c r="A2555" s="15" t="s">
        <v>5703</v>
      </c>
      <c r="B2555" s="15" t="s">
        <v>7242</v>
      </c>
      <c r="D2555" s="15" t="s">
        <v>11357</v>
      </c>
      <c r="E2555" s="15" t="s">
        <v>11356</v>
      </c>
      <c r="F2555" s="15" t="s">
        <v>11358</v>
      </c>
      <c r="G2555" s="5" t="s">
        <v>15692</v>
      </c>
      <c r="H2555" s="5" t="s">
        <v>7</v>
      </c>
      <c r="I2555" s="5" t="s">
        <v>143</v>
      </c>
      <c r="J2555" s="5" t="s">
        <v>10</v>
      </c>
      <c r="K2555" s="5" t="s">
        <v>3</v>
      </c>
      <c r="L2555" s="5" t="s">
        <v>13065</v>
      </c>
      <c r="M2555" s="15" t="s">
        <v>144</v>
      </c>
      <c r="N2555" s="15" t="s">
        <v>21789</v>
      </c>
      <c r="O2555" s="15" t="s">
        <v>3390</v>
      </c>
      <c r="P2555" s="15" t="s">
        <v>11358</v>
      </c>
      <c r="Q2555" s="15" t="s">
        <v>22807</v>
      </c>
      <c r="R2555" s="15" t="s">
        <v>21530</v>
      </c>
      <c r="S2555" s="15">
        <v>86890612</v>
      </c>
      <c r="T2555" s="15"/>
      <c r="U2555" s="15" t="s">
        <v>18928</v>
      </c>
      <c r="V2555" s="15" t="s">
        <v>21531</v>
      </c>
      <c r="W2555" s="4"/>
      <c r="X2555" s="4" t="s">
        <v>41</v>
      </c>
      <c r="Y2555" s="4" t="s">
        <v>7454</v>
      </c>
      <c r="Z2555" s="4"/>
      <c r="AB2555" s="25" t="s">
        <v>21118</v>
      </c>
      <c r="AC2555" s="25"/>
      <c r="AD2555" s="25"/>
    </row>
    <row r="2556" spans="1:30" x14ac:dyDescent="0.35">
      <c r="A2556" s="15" t="s">
        <v>5841</v>
      </c>
      <c r="B2556" s="15" t="s">
        <v>2880</v>
      </c>
      <c r="D2556" s="15" t="s">
        <v>1234</v>
      </c>
      <c r="E2556" s="15" t="s">
        <v>11370</v>
      </c>
      <c r="F2556" s="15" t="s">
        <v>1879</v>
      </c>
      <c r="G2556" s="5" t="s">
        <v>15692</v>
      </c>
      <c r="H2556" s="5" t="s">
        <v>7</v>
      </c>
      <c r="I2556" s="5" t="s">
        <v>143</v>
      </c>
      <c r="J2556" s="5" t="s">
        <v>10</v>
      </c>
      <c r="K2556" s="5" t="s">
        <v>3</v>
      </c>
      <c r="L2556" s="5" t="s">
        <v>13065</v>
      </c>
      <c r="M2556" s="15" t="s">
        <v>144</v>
      </c>
      <c r="N2556" s="15" t="s">
        <v>21789</v>
      </c>
      <c r="O2556" s="15" t="s">
        <v>3390</v>
      </c>
      <c r="P2556" s="15" t="s">
        <v>1879</v>
      </c>
      <c r="Q2556" s="15" t="s">
        <v>22807</v>
      </c>
      <c r="R2556" s="15" t="s">
        <v>23930</v>
      </c>
      <c r="S2556" s="15">
        <v>22002112</v>
      </c>
      <c r="T2556" s="15"/>
      <c r="U2556" s="15" t="s">
        <v>15164</v>
      </c>
      <c r="V2556" s="15" t="s">
        <v>23931</v>
      </c>
      <c r="W2556" s="4"/>
      <c r="X2556" s="4" t="s">
        <v>41</v>
      </c>
      <c r="Y2556" s="4" t="s">
        <v>8393</v>
      </c>
      <c r="Z2556" s="4"/>
      <c r="AB2556" s="25"/>
      <c r="AC2556" s="25"/>
      <c r="AD2556" s="25"/>
    </row>
    <row r="2557" spans="1:30" x14ac:dyDescent="0.35">
      <c r="A2557" s="15" t="s">
        <v>6453</v>
      </c>
      <c r="B2557" s="15" t="s">
        <v>7427</v>
      </c>
      <c r="D2557" s="15" t="s">
        <v>5689</v>
      </c>
      <c r="E2557" s="15" t="s">
        <v>5690</v>
      </c>
      <c r="F2557" s="15" t="s">
        <v>92</v>
      </c>
      <c r="G2557" s="5" t="s">
        <v>15692</v>
      </c>
      <c r="H2557" s="5" t="s">
        <v>7</v>
      </c>
      <c r="I2557" s="5" t="s">
        <v>143</v>
      </c>
      <c r="J2557" s="5" t="s">
        <v>10</v>
      </c>
      <c r="K2557" s="5" t="s">
        <v>3</v>
      </c>
      <c r="L2557" s="5" t="s">
        <v>13065</v>
      </c>
      <c r="M2557" s="15" t="s">
        <v>144</v>
      </c>
      <c r="N2557" s="15" t="s">
        <v>21789</v>
      </c>
      <c r="O2557" s="15" t="s">
        <v>3390</v>
      </c>
      <c r="P2557" s="15" t="s">
        <v>92</v>
      </c>
      <c r="Q2557" s="15" t="s">
        <v>22807</v>
      </c>
      <c r="R2557" s="15" t="s">
        <v>23932</v>
      </c>
      <c r="S2557" s="15">
        <v>22001217</v>
      </c>
      <c r="T2557" s="15">
        <v>27840580</v>
      </c>
      <c r="U2557" s="15" t="s">
        <v>18929</v>
      </c>
      <c r="V2557" s="15" t="s">
        <v>23933</v>
      </c>
      <c r="W2557" s="4"/>
      <c r="X2557" s="4" t="s">
        <v>41</v>
      </c>
      <c r="Y2557" s="4" t="s">
        <v>13477</v>
      </c>
      <c r="Z2557" s="4"/>
      <c r="AB2557" s="25"/>
      <c r="AC2557" s="25"/>
      <c r="AD2557" s="25"/>
    </row>
    <row r="2558" spans="1:30" x14ac:dyDescent="0.35">
      <c r="A2558" s="15" t="s">
        <v>8481</v>
      </c>
      <c r="B2558" s="15" t="s">
        <v>8248</v>
      </c>
      <c r="D2558" s="15" t="s">
        <v>5691</v>
      </c>
      <c r="E2558" s="15" t="s">
        <v>5692</v>
      </c>
      <c r="F2558" s="15" t="s">
        <v>1237</v>
      </c>
      <c r="G2558" s="5" t="s">
        <v>15692</v>
      </c>
      <c r="H2558" s="5" t="s">
        <v>7</v>
      </c>
      <c r="I2558" s="5" t="s">
        <v>143</v>
      </c>
      <c r="J2558" s="5" t="s">
        <v>10</v>
      </c>
      <c r="K2558" s="5" t="s">
        <v>3</v>
      </c>
      <c r="L2558" s="5" t="s">
        <v>13065</v>
      </c>
      <c r="M2558" s="15" t="s">
        <v>144</v>
      </c>
      <c r="N2558" s="15" t="s">
        <v>21789</v>
      </c>
      <c r="O2558" s="15" t="s">
        <v>3390</v>
      </c>
      <c r="P2558" s="15" t="s">
        <v>1237</v>
      </c>
      <c r="Q2558" s="15" t="s">
        <v>22807</v>
      </c>
      <c r="R2558" s="15" t="s">
        <v>18088</v>
      </c>
      <c r="S2558" s="15">
        <v>27845228</v>
      </c>
      <c r="T2558" s="15">
        <v>27840580</v>
      </c>
      <c r="U2558" s="15" t="s">
        <v>18095</v>
      </c>
      <c r="V2558" s="15" t="s">
        <v>11444</v>
      </c>
      <c r="W2558" s="4"/>
      <c r="X2558" s="4" t="s">
        <v>41</v>
      </c>
      <c r="Y2558" s="4" t="s">
        <v>5164</v>
      </c>
      <c r="Z2558" s="4"/>
      <c r="AB2558" s="25"/>
      <c r="AC2558" s="25"/>
      <c r="AD2558" s="25"/>
    </row>
    <row r="2559" spans="1:30" x14ac:dyDescent="0.35">
      <c r="A2559" s="15" t="s">
        <v>5853</v>
      </c>
      <c r="B2559" s="15" t="s">
        <v>7735</v>
      </c>
      <c r="D2559" s="15" t="s">
        <v>1807</v>
      </c>
      <c r="E2559" s="15" t="s">
        <v>5693</v>
      </c>
      <c r="F2559" s="15" t="s">
        <v>217</v>
      </c>
      <c r="G2559" s="5" t="s">
        <v>15692</v>
      </c>
      <c r="H2559" s="5" t="s">
        <v>7</v>
      </c>
      <c r="I2559" s="5" t="s">
        <v>143</v>
      </c>
      <c r="J2559" s="5" t="s">
        <v>10</v>
      </c>
      <c r="K2559" s="5" t="s">
        <v>3</v>
      </c>
      <c r="L2559" s="5" t="s">
        <v>13065</v>
      </c>
      <c r="M2559" s="15" t="s">
        <v>144</v>
      </c>
      <c r="N2559" s="15" t="s">
        <v>21789</v>
      </c>
      <c r="O2559" s="15" t="s">
        <v>3390</v>
      </c>
      <c r="P2559" s="15" t="s">
        <v>217</v>
      </c>
      <c r="Q2559" s="15" t="s">
        <v>22807</v>
      </c>
      <c r="R2559" s="15" t="s">
        <v>22284</v>
      </c>
      <c r="S2559" s="15">
        <v>22001156</v>
      </c>
      <c r="T2559" s="15">
        <v>27840230</v>
      </c>
      <c r="U2559" s="15" t="s">
        <v>15165</v>
      </c>
      <c r="V2559" s="15" t="s">
        <v>18096</v>
      </c>
      <c r="W2559" s="4"/>
      <c r="X2559" s="4" t="s">
        <v>41</v>
      </c>
      <c r="Y2559" s="4" t="s">
        <v>13478</v>
      </c>
      <c r="Z2559" s="4"/>
      <c r="AB2559" s="25"/>
      <c r="AC2559" s="25"/>
      <c r="AD2559" s="25"/>
    </row>
    <row r="2560" spans="1:30" x14ac:dyDescent="0.35">
      <c r="A2560" s="15" t="s">
        <v>11349</v>
      </c>
      <c r="B2560" s="15" t="s">
        <v>5497</v>
      </c>
      <c r="D2560" s="15" t="s">
        <v>1789</v>
      </c>
      <c r="E2560" s="15" t="s">
        <v>5694</v>
      </c>
      <c r="F2560" s="15" t="s">
        <v>17369</v>
      </c>
      <c r="G2560" s="5" t="s">
        <v>15692</v>
      </c>
      <c r="H2560" s="5" t="s">
        <v>8</v>
      </c>
      <c r="I2560" s="5" t="s">
        <v>143</v>
      </c>
      <c r="J2560" s="5" t="s">
        <v>10</v>
      </c>
      <c r="K2560" s="5" t="s">
        <v>4</v>
      </c>
      <c r="L2560" s="5" t="s">
        <v>13066</v>
      </c>
      <c r="M2560" s="15" t="s">
        <v>144</v>
      </c>
      <c r="N2560" s="15" t="s">
        <v>21789</v>
      </c>
      <c r="O2560" s="15" t="s">
        <v>22285</v>
      </c>
      <c r="P2560" s="15" t="s">
        <v>5695</v>
      </c>
      <c r="Q2560" s="15" t="s">
        <v>22807</v>
      </c>
      <c r="R2560" s="15" t="s">
        <v>18100</v>
      </c>
      <c r="S2560" s="15">
        <v>27340424</v>
      </c>
      <c r="T2560" s="15">
        <v>27340424</v>
      </c>
      <c r="U2560" s="15" t="s">
        <v>15166</v>
      </c>
      <c r="V2560" s="15" t="s">
        <v>18097</v>
      </c>
      <c r="W2560" s="4"/>
      <c r="X2560" s="4" t="s">
        <v>41</v>
      </c>
      <c r="Y2560" s="4" t="s">
        <v>1183</v>
      </c>
      <c r="Z2560" s="4"/>
      <c r="AB2560" s="25"/>
      <c r="AC2560" s="25"/>
      <c r="AD2560" s="25"/>
    </row>
    <row r="2561" spans="1:30" x14ac:dyDescent="0.35">
      <c r="A2561" s="15" t="s">
        <v>8482</v>
      </c>
      <c r="B2561" s="15" t="s">
        <v>8483</v>
      </c>
      <c r="D2561" s="15" t="s">
        <v>1829</v>
      </c>
      <c r="E2561" s="15" t="s">
        <v>8447</v>
      </c>
      <c r="F2561" s="15" t="s">
        <v>8448</v>
      </c>
      <c r="G2561" s="5" t="s">
        <v>15692</v>
      </c>
      <c r="H2561" s="5" t="s">
        <v>8</v>
      </c>
      <c r="I2561" s="5" t="s">
        <v>143</v>
      </c>
      <c r="J2561" s="5" t="s">
        <v>10</v>
      </c>
      <c r="K2561" s="5" t="s">
        <v>4</v>
      </c>
      <c r="L2561" s="5" t="s">
        <v>13066</v>
      </c>
      <c r="M2561" s="15" t="s">
        <v>144</v>
      </c>
      <c r="N2561" s="15" t="s">
        <v>21789</v>
      </c>
      <c r="O2561" s="15" t="s">
        <v>22285</v>
      </c>
      <c r="P2561" s="15" t="s">
        <v>8448</v>
      </c>
      <c r="Q2561" s="15" t="s">
        <v>22807</v>
      </c>
      <c r="R2561" s="15" t="s">
        <v>18098</v>
      </c>
      <c r="S2561" s="15"/>
      <c r="T2561" s="15"/>
      <c r="U2561" s="15" t="s">
        <v>15167</v>
      </c>
      <c r="V2561" s="15" t="s">
        <v>23934</v>
      </c>
      <c r="W2561" s="4"/>
      <c r="X2561" s="4" t="s">
        <v>41</v>
      </c>
      <c r="Y2561" s="4" t="s">
        <v>7915</v>
      </c>
      <c r="Z2561" s="4"/>
      <c r="AB2561" s="25"/>
      <c r="AC2561" s="25"/>
      <c r="AD2561" s="25"/>
    </row>
    <row r="2562" spans="1:30" x14ac:dyDescent="0.35">
      <c r="A2562" s="15" t="s">
        <v>5852</v>
      </c>
      <c r="B2562" s="15" t="s">
        <v>2353</v>
      </c>
      <c r="D2562" s="15" t="s">
        <v>1937</v>
      </c>
      <c r="E2562" s="15" t="s">
        <v>8452</v>
      </c>
      <c r="F2562" s="15" t="s">
        <v>217</v>
      </c>
      <c r="G2562" s="5" t="s">
        <v>15692</v>
      </c>
      <c r="H2562" s="5" t="s">
        <v>8</v>
      </c>
      <c r="I2562" s="5" t="s">
        <v>143</v>
      </c>
      <c r="J2562" s="5" t="s">
        <v>10</v>
      </c>
      <c r="K2562" s="5" t="s">
        <v>4</v>
      </c>
      <c r="L2562" s="5" t="s">
        <v>13066</v>
      </c>
      <c r="M2562" s="15" t="s">
        <v>144</v>
      </c>
      <c r="N2562" s="15" t="s">
        <v>21789</v>
      </c>
      <c r="O2562" s="15" t="s">
        <v>22285</v>
      </c>
      <c r="P2562" s="15" t="s">
        <v>217</v>
      </c>
      <c r="Q2562" s="15" t="s">
        <v>22807</v>
      </c>
      <c r="R2562" s="15" t="s">
        <v>18118</v>
      </c>
      <c r="S2562" s="15">
        <v>88866447</v>
      </c>
      <c r="T2562" s="15">
        <v>88866447</v>
      </c>
      <c r="U2562" s="15" t="s">
        <v>15168</v>
      </c>
      <c r="V2562" s="15" t="s">
        <v>23935</v>
      </c>
      <c r="W2562" s="4"/>
      <c r="X2562" s="4"/>
      <c r="Y2562" s="4"/>
      <c r="Z2562" s="4"/>
      <c r="AB2562" s="25"/>
      <c r="AC2562" s="25"/>
      <c r="AD2562" s="25"/>
    </row>
    <row r="2563" spans="1:30" x14ac:dyDescent="0.35">
      <c r="A2563" s="15" t="s">
        <v>5566</v>
      </c>
      <c r="B2563" s="15" t="s">
        <v>4908</v>
      </c>
      <c r="D2563" s="15" t="s">
        <v>7598</v>
      </c>
      <c r="E2563" s="15" t="s">
        <v>5696</v>
      </c>
      <c r="F2563" s="15" t="s">
        <v>2455</v>
      </c>
      <c r="G2563" s="5" t="s">
        <v>15692</v>
      </c>
      <c r="H2563" s="5" t="s">
        <v>8</v>
      </c>
      <c r="I2563" s="5" t="s">
        <v>143</v>
      </c>
      <c r="J2563" s="5" t="s">
        <v>10</v>
      </c>
      <c r="K2563" s="5" t="s">
        <v>4</v>
      </c>
      <c r="L2563" s="5" t="s">
        <v>13066</v>
      </c>
      <c r="M2563" s="15" t="s">
        <v>144</v>
      </c>
      <c r="N2563" s="15" t="s">
        <v>21789</v>
      </c>
      <c r="O2563" s="15" t="s">
        <v>22285</v>
      </c>
      <c r="P2563" s="15" t="s">
        <v>2455</v>
      </c>
      <c r="Q2563" s="15" t="s">
        <v>22807</v>
      </c>
      <c r="R2563" s="15" t="s">
        <v>18094</v>
      </c>
      <c r="S2563" s="15">
        <v>22005350</v>
      </c>
      <c r="T2563" s="15"/>
      <c r="U2563" s="15" t="s">
        <v>15169</v>
      </c>
      <c r="V2563" s="15" t="s">
        <v>10785</v>
      </c>
      <c r="W2563" s="4"/>
      <c r="X2563" s="4" t="s">
        <v>41</v>
      </c>
      <c r="Y2563" s="4" t="s">
        <v>4395</v>
      </c>
      <c r="Z2563" s="4"/>
      <c r="AB2563" s="25"/>
      <c r="AC2563" s="25"/>
      <c r="AD2563" s="25"/>
    </row>
    <row r="2564" spans="1:30" x14ac:dyDescent="0.35">
      <c r="A2564" s="15" t="s">
        <v>8485</v>
      </c>
      <c r="B2564" s="15" t="s">
        <v>8486</v>
      </c>
      <c r="D2564" s="15" t="s">
        <v>1953</v>
      </c>
      <c r="E2564" s="15" t="s">
        <v>5697</v>
      </c>
      <c r="F2564" s="15" t="s">
        <v>5698</v>
      </c>
      <c r="G2564" s="5" t="s">
        <v>15692</v>
      </c>
      <c r="H2564" s="5" t="s">
        <v>8</v>
      </c>
      <c r="I2564" s="5" t="s">
        <v>143</v>
      </c>
      <c r="J2564" s="5" t="s">
        <v>10</v>
      </c>
      <c r="K2564" s="5" t="s">
        <v>4</v>
      </c>
      <c r="L2564" s="5" t="s">
        <v>13066</v>
      </c>
      <c r="M2564" s="15" t="s">
        <v>144</v>
      </c>
      <c r="N2564" s="15" t="s">
        <v>21789</v>
      </c>
      <c r="O2564" s="15" t="s">
        <v>22285</v>
      </c>
      <c r="P2564" s="15" t="s">
        <v>5698</v>
      </c>
      <c r="Q2564" s="15" t="s">
        <v>22807</v>
      </c>
      <c r="R2564" s="15" t="s">
        <v>13479</v>
      </c>
      <c r="S2564" s="15">
        <v>22005179</v>
      </c>
      <c r="T2564" s="15"/>
      <c r="U2564" s="15" t="s">
        <v>19577</v>
      </c>
      <c r="V2564" s="15" t="s">
        <v>16748</v>
      </c>
      <c r="W2564" s="4"/>
      <c r="X2564" s="4" t="s">
        <v>41</v>
      </c>
      <c r="Y2564" s="4" t="s">
        <v>4476</v>
      </c>
      <c r="Z2564" s="4"/>
      <c r="AB2564" s="25"/>
      <c r="AC2564" s="25"/>
      <c r="AD2564" s="25"/>
    </row>
    <row r="2565" spans="1:30" x14ac:dyDescent="0.35">
      <c r="A2565" s="15" t="s">
        <v>5725</v>
      </c>
      <c r="B2565" s="15" t="s">
        <v>4604</v>
      </c>
      <c r="D2565" s="15" t="s">
        <v>5699</v>
      </c>
      <c r="E2565" s="15" t="s">
        <v>5700</v>
      </c>
      <c r="F2565" s="15" t="s">
        <v>5701</v>
      </c>
      <c r="G2565" s="5" t="s">
        <v>15692</v>
      </c>
      <c r="H2565" s="5" t="s">
        <v>8</v>
      </c>
      <c r="I2565" s="5" t="s">
        <v>143</v>
      </c>
      <c r="J2565" s="5" t="s">
        <v>10</v>
      </c>
      <c r="K2565" s="5" t="s">
        <v>4</v>
      </c>
      <c r="L2565" s="5" t="s">
        <v>13066</v>
      </c>
      <c r="M2565" s="15" t="s">
        <v>144</v>
      </c>
      <c r="N2565" s="15" t="s">
        <v>21789</v>
      </c>
      <c r="O2565" s="15" t="s">
        <v>22285</v>
      </c>
      <c r="P2565" s="15" t="s">
        <v>5701</v>
      </c>
      <c r="Q2565" s="15" t="s">
        <v>22807</v>
      </c>
      <c r="R2565" s="15" t="s">
        <v>19575</v>
      </c>
      <c r="S2565" s="15">
        <v>89497953</v>
      </c>
      <c r="T2565" s="15"/>
      <c r="U2565" s="15" t="s">
        <v>15170</v>
      </c>
      <c r="V2565" s="15" t="s">
        <v>23936</v>
      </c>
      <c r="W2565" s="4"/>
      <c r="X2565" s="4" t="s">
        <v>41</v>
      </c>
      <c r="Y2565" s="4" t="s">
        <v>538</v>
      </c>
      <c r="Z2565" s="4"/>
      <c r="AB2565" s="25"/>
      <c r="AC2565" s="25"/>
      <c r="AD2565" s="25"/>
    </row>
    <row r="2566" spans="1:30" x14ac:dyDescent="0.35">
      <c r="A2566" s="15" t="s">
        <v>8487</v>
      </c>
      <c r="B2566" s="15" t="s">
        <v>8489</v>
      </c>
      <c r="D2566" s="15" t="s">
        <v>1969</v>
      </c>
      <c r="E2566" s="15" t="s">
        <v>5702</v>
      </c>
      <c r="F2566" s="15" t="s">
        <v>4552</v>
      </c>
      <c r="G2566" s="5" t="s">
        <v>15692</v>
      </c>
      <c r="H2566" s="5" t="s">
        <v>8</v>
      </c>
      <c r="I2566" s="5" t="s">
        <v>143</v>
      </c>
      <c r="J2566" s="5" t="s">
        <v>10</v>
      </c>
      <c r="K2566" s="5" t="s">
        <v>4</v>
      </c>
      <c r="L2566" s="5" t="s">
        <v>13066</v>
      </c>
      <c r="M2566" s="15" t="s">
        <v>144</v>
      </c>
      <c r="N2566" s="15" t="s">
        <v>21789</v>
      </c>
      <c r="O2566" s="15" t="s">
        <v>22285</v>
      </c>
      <c r="P2566" s="15" t="s">
        <v>251</v>
      </c>
      <c r="Q2566" s="15" t="s">
        <v>22807</v>
      </c>
      <c r="R2566" s="15" t="s">
        <v>21645</v>
      </c>
      <c r="S2566" s="15">
        <v>87402200</v>
      </c>
      <c r="T2566" s="15"/>
      <c r="U2566" s="15" t="s">
        <v>15171</v>
      </c>
      <c r="V2566" s="15" t="s">
        <v>23937</v>
      </c>
      <c r="W2566" s="4"/>
      <c r="X2566" s="4" t="s">
        <v>41</v>
      </c>
      <c r="Y2566" s="4" t="s">
        <v>5499</v>
      </c>
      <c r="Z2566" s="4"/>
      <c r="AB2566" s="25"/>
      <c r="AC2566" s="25"/>
      <c r="AD2566" s="25"/>
    </row>
    <row r="2567" spans="1:30" x14ac:dyDescent="0.35">
      <c r="A2567" s="15" t="s">
        <v>5647</v>
      </c>
      <c r="B2567" s="15" t="s">
        <v>5646</v>
      </c>
      <c r="D2567" s="15" t="s">
        <v>7242</v>
      </c>
      <c r="E2567" s="15" t="s">
        <v>5703</v>
      </c>
      <c r="F2567" s="15" t="s">
        <v>17370</v>
      </c>
      <c r="G2567" s="5" t="s">
        <v>15692</v>
      </c>
      <c r="H2567" s="5" t="s">
        <v>8</v>
      </c>
      <c r="I2567" s="5" t="s">
        <v>143</v>
      </c>
      <c r="J2567" s="5" t="s">
        <v>10</v>
      </c>
      <c r="K2567" s="5" t="s">
        <v>4</v>
      </c>
      <c r="L2567" s="5" t="s">
        <v>13066</v>
      </c>
      <c r="M2567" s="15" t="s">
        <v>144</v>
      </c>
      <c r="N2567" s="15" t="s">
        <v>21789</v>
      </c>
      <c r="O2567" s="15" t="s">
        <v>22285</v>
      </c>
      <c r="P2567" s="15" t="s">
        <v>546</v>
      </c>
      <c r="Q2567" s="15" t="s">
        <v>22807</v>
      </c>
      <c r="R2567" s="15" t="s">
        <v>18101</v>
      </c>
      <c r="S2567" s="15">
        <v>27340336</v>
      </c>
      <c r="T2567" s="15"/>
      <c r="U2567" s="15" t="s">
        <v>15172</v>
      </c>
      <c r="V2567" s="15" t="s">
        <v>23938</v>
      </c>
      <c r="W2567" s="4"/>
      <c r="X2567" s="4" t="s">
        <v>41</v>
      </c>
      <c r="Y2567" s="4" t="s">
        <v>4707</v>
      </c>
      <c r="Z2567" s="4"/>
      <c r="AB2567" s="25"/>
      <c r="AC2567" s="25"/>
      <c r="AD2567" s="25"/>
    </row>
    <row r="2568" spans="1:30" x14ac:dyDescent="0.35">
      <c r="A2568" s="15" t="s">
        <v>5506</v>
      </c>
      <c r="B2568" s="15" t="s">
        <v>7915</v>
      </c>
      <c r="D2568" s="15" t="s">
        <v>7648</v>
      </c>
      <c r="E2568" s="15" t="s">
        <v>5704</v>
      </c>
      <c r="F2568" s="15" t="s">
        <v>1597</v>
      </c>
      <c r="G2568" s="5" t="s">
        <v>15692</v>
      </c>
      <c r="H2568" s="5" t="s">
        <v>8</v>
      </c>
      <c r="I2568" s="5" t="s">
        <v>143</v>
      </c>
      <c r="J2568" s="5" t="s">
        <v>10</v>
      </c>
      <c r="K2568" s="5" t="s">
        <v>4</v>
      </c>
      <c r="L2568" s="5" t="s">
        <v>13066</v>
      </c>
      <c r="M2568" s="15" t="s">
        <v>144</v>
      </c>
      <c r="N2568" s="15" t="s">
        <v>21789</v>
      </c>
      <c r="O2568" s="15" t="s">
        <v>22285</v>
      </c>
      <c r="P2568" s="15" t="s">
        <v>1597</v>
      </c>
      <c r="Q2568" s="15" t="s">
        <v>22807</v>
      </c>
      <c r="R2568" s="15" t="s">
        <v>19578</v>
      </c>
      <c r="S2568" s="15">
        <v>27340120</v>
      </c>
      <c r="T2568" s="15"/>
      <c r="U2568" s="15" t="s">
        <v>15173</v>
      </c>
      <c r="V2568" s="15" t="s">
        <v>1344</v>
      </c>
      <c r="W2568" s="4"/>
      <c r="X2568" s="4" t="s">
        <v>41</v>
      </c>
      <c r="Y2568" s="4" t="s">
        <v>1537</v>
      </c>
      <c r="Z2568" s="4"/>
      <c r="AB2568" s="25"/>
      <c r="AC2568" s="25"/>
      <c r="AD2568" s="25"/>
    </row>
    <row r="2569" spans="1:30" x14ac:dyDescent="0.35">
      <c r="A2569" s="15" t="s">
        <v>11356</v>
      </c>
      <c r="B2569" s="15" t="s">
        <v>11357</v>
      </c>
      <c r="D2569" s="15" t="s">
        <v>896</v>
      </c>
      <c r="E2569" s="15" t="s">
        <v>5705</v>
      </c>
      <c r="F2569" s="15" t="s">
        <v>5706</v>
      </c>
      <c r="G2569" s="5" t="s">
        <v>15692</v>
      </c>
      <c r="H2569" s="5" t="s">
        <v>8</v>
      </c>
      <c r="I2569" s="5" t="s">
        <v>143</v>
      </c>
      <c r="J2569" s="5" t="s">
        <v>10</v>
      </c>
      <c r="K2569" s="5" t="s">
        <v>4</v>
      </c>
      <c r="L2569" s="5" t="s">
        <v>13066</v>
      </c>
      <c r="M2569" s="15" t="s">
        <v>144</v>
      </c>
      <c r="N2569" s="15" t="s">
        <v>21789</v>
      </c>
      <c r="O2569" s="15" t="s">
        <v>22285</v>
      </c>
      <c r="P2569" s="15" t="s">
        <v>5706</v>
      </c>
      <c r="Q2569" s="15" t="s">
        <v>22807</v>
      </c>
      <c r="R2569" s="15" t="s">
        <v>16749</v>
      </c>
      <c r="S2569" s="15">
        <v>27340120</v>
      </c>
      <c r="T2569" s="15">
        <v>27340120</v>
      </c>
      <c r="U2569" s="15" t="s">
        <v>15174</v>
      </c>
      <c r="V2569" s="15" t="s">
        <v>18102</v>
      </c>
      <c r="W2569" s="4"/>
      <c r="X2569" s="4" t="s">
        <v>41</v>
      </c>
      <c r="Y2569" s="4" t="s">
        <v>1614</v>
      </c>
      <c r="Z2569" s="4"/>
      <c r="AB2569" s="25" t="s">
        <v>21118</v>
      </c>
      <c r="AC2569" s="25"/>
      <c r="AD2569" s="25"/>
    </row>
    <row r="2570" spans="1:30" x14ac:dyDescent="0.35">
      <c r="A2570" s="15" t="s">
        <v>5843</v>
      </c>
      <c r="B2570" s="15" t="s">
        <v>2895</v>
      </c>
      <c r="D2570" s="15" t="s">
        <v>7500</v>
      </c>
      <c r="E2570" s="15" t="s">
        <v>5707</v>
      </c>
      <c r="F2570" s="15" t="s">
        <v>798</v>
      </c>
      <c r="G2570" s="5" t="s">
        <v>15692</v>
      </c>
      <c r="H2570" s="5" t="s">
        <v>6</v>
      </c>
      <c r="I2570" s="5" t="s">
        <v>143</v>
      </c>
      <c r="J2570" s="5" t="s">
        <v>10</v>
      </c>
      <c r="K2570" s="5" t="s">
        <v>2</v>
      </c>
      <c r="L2570" s="5" t="s">
        <v>13064</v>
      </c>
      <c r="M2570" s="15" t="s">
        <v>144</v>
      </c>
      <c r="N2570" s="15" t="s">
        <v>21789</v>
      </c>
      <c r="O2570" s="15" t="s">
        <v>3183</v>
      </c>
      <c r="P2570" s="15" t="s">
        <v>798</v>
      </c>
      <c r="Q2570" s="15" t="s">
        <v>22807</v>
      </c>
      <c r="R2570" s="15" t="s">
        <v>23939</v>
      </c>
      <c r="S2570" s="15">
        <v>27733522</v>
      </c>
      <c r="T2570" s="15">
        <v>27733522</v>
      </c>
      <c r="U2570" s="15" t="s">
        <v>18104</v>
      </c>
      <c r="V2570" s="15" t="s">
        <v>11371</v>
      </c>
      <c r="W2570" s="4"/>
      <c r="X2570" s="4" t="s">
        <v>41</v>
      </c>
      <c r="Y2570" s="4" t="s">
        <v>3503</v>
      </c>
      <c r="Z2570" s="4"/>
      <c r="AB2570" s="25"/>
      <c r="AC2570" s="25"/>
      <c r="AD2570" s="25"/>
    </row>
    <row r="2571" spans="1:30" x14ac:dyDescent="0.35">
      <c r="A2571" s="15" t="s">
        <v>8490</v>
      </c>
      <c r="B2571" s="15" t="s">
        <v>5498</v>
      </c>
      <c r="D2571" s="15" t="s">
        <v>4092</v>
      </c>
      <c r="E2571" s="15" t="s">
        <v>8556</v>
      </c>
      <c r="F2571" s="15" t="s">
        <v>11255</v>
      </c>
      <c r="G2571" s="5" t="s">
        <v>15692</v>
      </c>
      <c r="H2571" s="5" t="s">
        <v>8</v>
      </c>
      <c r="I2571" s="5" t="s">
        <v>143</v>
      </c>
      <c r="J2571" s="5" t="s">
        <v>10</v>
      </c>
      <c r="K2571" s="5" t="s">
        <v>4</v>
      </c>
      <c r="L2571" s="5" t="s">
        <v>13066</v>
      </c>
      <c r="M2571" s="15" t="s">
        <v>144</v>
      </c>
      <c r="N2571" s="15" t="s">
        <v>21789</v>
      </c>
      <c r="O2571" s="15" t="s">
        <v>22285</v>
      </c>
      <c r="P2571" s="15" t="s">
        <v>1610</v>
      </c>
      <c r="Q2571" s="15" t="s">
        <v>22807</v>
      </c>
      <c r="R2571" s="15" t="s">
        <v>20242</v>
      </c>
      <c r="S2571" s="15">
        <v>60037768</v>
      </c>
      <c r="T2571" s="15"/>
      <c r="U2571" s="15" t="s">
        <v>15175</v>
      </c>
      <c r="V2571" s="15" t="s">
        <v>23940</v>
      </c>
      <c r="W2571" s="4"/>
      <c r="X2571" s="4"/>
      <c r="Y2571" s="4"/>
      <c r="Z2571" s="4"/>
      <c r="AB2571" s="25"/>
      <c r="AC2571" s="25"/>
      <c r="AD2571" s="25"/>
    </row>
    <row r="2572" spans="1:30" x14ac:dyDescent="0.35">
      <c r="A2572" s="15" t="s">
        <v>5490</v>
      </c>
      <c r="B2572" s="15" t="s">
        <v>7452</v>
      </c>
      <c r="D2572" s="15" t="s">
        <v>5708</v>
      </c>
      <c r="E2572" s="15" t="s">
        <v>5709</v>
      </c>
      <c r="F2572" s="15" t="s">
        <v>79</v>
      </c>
      <c r="G2572" s="5" t="s">
        <v>15692</v>
      </c>
      <c r="H2572" s="5" t="s">
        <v>8</v>
      </c>
      <c r="I2572" s="5" t="s">
        <v>143</v>
      </c>
      <c r="J2572" s="5" t="s">
        <v>10</v>
      </c>
      <c r="K2572" s="5" t="s">
        <v>3</v>
      </c>
      <c r="L2572" s="5" t="s">
        <v>13065</v>
      </c>
      <c r="M2572" s="15" t="s">
        <v>144</v>
      </c>
      <c r="N2572" s="15" t="s">
        <v>21789</v>
      </c>
      <c r="O2572" s="15" t="s">
        <v>3390</v>
      </c>
      <c r="P2572" s="15" t="s">
        <v>18106</v>
      </c>
      <c r="Q2572" s="15" t="s">
        <v>22807</v>
      </c>
      <c r="R2572" s="15" t="s">
        <v>16747</v>
      </c>
      <c r="S2572" s="15">
        <v>22001220</v>
      </c>
      <c r="T2572" s="15">
        <v>86122229</v>
      </c>
      <c r="U2572" s="15" t="s">
        <v>20243</v>
      </c>
      <c r="V2572" s="15" t="s">
        <v>21534</v>
      </c>
      <c r="W2572" s="4"/>
      <c r="X2572" s="4" t="s">
        <v>41</v>
      </c>
      <c r="Y2572" s="4" t="s">
        <v>2462</v>
      </c>
      <c r="Z2572" s="4"/>
      <c r="AB2572" s="25"/>
      <c r="AC2572" s="25"/>
      <c r="AD2572" s="25"/>
    </row>
    <row r="2573" spans="1:30" x14ac:dyDescent="0.35">
      <c r="A2573" s="15" t="s">
        <v>5795</v>
      </c>
      <c r="B2573" s="15" t="s">
        <v>5749</v>
      </c>
      <c r="D2573" s="15" t="s">
        <v>7414</v>
      </c>
      <c r="E2573" s="15" t="s">
        <v>5710</v>
      </c>
      <c r="F2573" s="15" t="s">
        <v>550</v>
      </c>
      <c r="G2573" s="5" t="s">
        <v>15692</v>
      </c>
      <c r="H2573" s="5" t="s">
        <v>8</v>
      </c>
      <c r="I2573" s="5" t="s">
        <v>143</v>
      </c>
      <c r="J2573" s="5" t="s">
        <v>10</v>
      </c>
      <c r="K2573" s="5" t="s">
        <v>4</v>
      </c>
      <c r="L2573" s="5" t="s">
        <v>13066</v>
      </c>
      <c r="M2573" s="15" t="s">
        <v>144</v>
      </c>
      <c r="N2573" s="15" t="s">
        <v>21789</v>
      </c>
      <c r="O2573" s="15" t="s">
        <v>22285</v>
      </c>
      <c r="P2573" s="15" t="s">
        <v>550</v>
      </c>
      <c r="Q2573" s="15" t="s">
        <v>22807</v>
      </c>
      <c r="R2573" s="15" t="s">
        <v>18117</v>
      </c>
      <c r="S2573" s="15">
        <v>27340233</v>
      </c>
      <c r="T2573" s="15">
        <v>27340233</v>
      </c>
      <c r="U2573" s="15" t="s">
        <v>16750</v>
      </c>
      <c r="V2573" s="15" t="s">
        <v>18107</v>
      </c>
      <c r="W2573" s="4"/>
      <c r="X2573" s="4" t="s">
        <v>41</v>
      </c>
      <c r="Y2573" s="4" t="s">
        <v>2591</v>
      </c>
      <c r="Z2573" s="4"/>
      <c r="AB2573" s="25"/>
      <c r="AC2573" s="25"/>
      <c r="AD2573" s="25"/>
    </row>
    <row r="2574" spans="1:30" x14ac:dyDescent="0.35">
      <c r="A2574" s="15" t="s">
        <v>8491</v>
      </c>
      <c r="B2574" s="15" t="s">
        <v>5585</v>
      </c>
      <c r="D2574" s="15" t="s">
        <v>7833</v>
      </c>
      <c r="E2574" s="15" t="s">
        <v>5711</v>
      </c>
      <c r="F2574" s="15" t="s">
        <v>251</v>
      </c>
      <c r="G2574" s="5" t="s">
        <v>15692</v>
      </c>
      <c r="H2574" s="5" t="s">
        <v>8</v>
      </c>
      <c r="I2574" s="5" t="s">
        <v>143</v>
      </c>
      <c r="J2574" s="5" t="s">
        <v>10</v>
      </c>
      <c r="K2574" s="5" t="s">
        <v>4</v>
      </c>
      <c r="L2574" s="5" t="s">
        <v>13066</v>
      </c>
      <c r="M2574" s="15" t="s">
        <v>144</v>
      </c>
      <c r="N2574" s="15" t="s">
        <v>21789</v>
      </c>
      <c r="O2574" s="15" t="s">
        <v>22285</v>
      </c>
      <c r="P2574" s="15" t="s">
        <v>4552</v>
      </c>
      <c r="Q2574" s="15" t="s">
        <v>22807</v>
      </c>
      <c r="R2574" s="15" t="s">
        <v>18108</v>
      </c>
      <c r="S2574" s="15">
        <v>27340378</v>
      </c>
      <c r="T2574" s="15"/>
      <c r="U2574" s="15" t="s">
        <v>15177</v>
      </c>
      <c r="V2574" s="15" t="s">
        <v>23941</v>
      </c>
      <c r="W2574" s="4"/>
      <c r="X2574" s="4" t="s">
        <v>41</v>
      </c>
      <c r="Y2574" s="4" t="s">
        <v>5712</v>
      </c>
      <c r="Z2574" s="4"/>
      <c r="AB2574" s="25"/>
      <c r="AC2574" s="25"/>
      <c r="AD2574" s="25"/>
    </row>
    <row r="2575" spans="1:30" x14ac:dyDescent="0.35">
      <c r="A2575" s="15" t="s">
        <v>5500</v>
      </c>
      <c r="B2575" s="15" t="s">
        <v>5499</v>
      </c>
      <c r="D2575" s="15" t="s">
        <v>3838</v>
      </c>
      <c r="E2575" s="15" t="s">
        <v>5713</v>
      </c>
      <c r="F2575" s="15" t="s">
        <v>5714</v>
      </c>
      <c r="G2575" s="5" t="s">
        <v>15692</v>
      </c>
      <c r="H2575" s="5" t="s">
        <v>8</v>
      </c>
      <c r="I2575" s="5" t="s">
        <v>143</v>
      </c>
      <c r="J2575" s="5" t="s">
        <v>10</v>
      </c>
      <c r="K2575" s="5" t="s">
        <v>4</v>
      </c>
      <c r="L2575" s="5" t="s">
        <v>13066</v>
      </c>
      <c r="M2575" s="15" t="s">
        <v>144</v>
      </c>
      <c r="N2575" s="15" t="s">
        <v>21789</v>
      </c>
      <c r="O2575" s="15" t="s">
        <v>22285</v>
      </c>
      <c r="P2575" s="15" t="s">
        <v>5714</v>
      </c>
      <c r="Q2575" s="15" t="s">
        <v>22807</v>
      </c>
      <c r="R2575" s="15" t="s">
        <v>18086</v>
      </c>
      <c r="S2575" s="15">
        <v>87607445</v>
      </c>
      <c r="T2575" s="15"/>
      <c r="U2575" s="15" t="s">
        <v>15178</v>
      </c>
      <c r="V2575" s="15" t="s">
        <v>23942</v>
      </c>
      <c r="W2575" s="4"/>
      <c r="X2575" s="4" t="s">
        <v>41</v>
      </c>
      <c r="Y2575" s="4" t="s">
        <v>5498</v>
      </c>
      <c r="Z2575" s="4"/>
      <c r="AB2575" s="25"/>
      <c r="AC2575" s="25"/>
      <c r="AD2575" s="25"/>
    </row>
    <row r="2576" spans="1:30" x14ac:dyDescent="0.35">
      <c r="A2576" s="15" t="s">
        <v>11361</v>
      </c>
      <c r="B2576" s="15" t="s">
        <v>11362</v>
      </c>
      <c r="D2576" s="15" t="s">
        <v>7244</v>
      </c>
      <c r="E2576" s="15" t="s">
        <v>5715</v>
      </c>
      <c r="F2576" s="15" t="s">
        <v>7375</v>
      </c>
      <c r="G2576" s="5" t="s">
        <v>15692</v>
      </c>
      <c r="H2576" s="5" t="s">
        <v>7</v>
      </c>
      <c r="I2576" s="5" t="s">
        <v>143</v>
      </c>
      <c r="J2576" s="5" t="s">
        <v>10</v>
      </c>
      <c r="K2576" s="5" t="s">
        <v>3</v>
      </c>
      <c r="L2576" s="5" t="s">
        <v>13065</v>
      </c>
      <c r="M2576" s="15" t="s">
        <v>144</v>
      </c>
      <c r="N2576" s="15" t="s">
        <v>21789</v>
      </c>
      <c r="O2576" s="15" t="s">
        <v>3390</v>
      </c>
      <c r="P2576" s="15" t="s">
        <v>257</v>
      </c>
      <c r="Q2576" s="15" t="s">
        <v>22807</v>
      </c>
      <c r="R2576" s="15" t="s">
        <v>18109</v>
      </c>
      <c r="S2576" s="15">
        <v>27840225</v>
      </c>
      <c r="T2576" s="15">
        <v>27840225</v>
      </c>
      <c r="U2576" s="15" t="s">
        <v>15179</v>
      </c>
      <c r="V2576" s="15" t="s">
        <v>18110</v>
      </c>
      <c r="W2576" s="4"/>
      <c r="X2576" s="4" t="s">
        <v>41</v>
      </c>
      <c r="Y2576" s="4" t="s">
        <v>1130</v>
      </c>
      <c r="Z2576" s="4"/>
      <c r="AB2576" s="25" t="s">
        <v>21118</v>
      </c>
      <c r="AC2576" s="25"/>
      <c r="AD2576" s="25"/>
    </row>
    <row r="2577" spans="1:30" x14ac:dyDescent="0.35">
      <c r="A2577" s="15" t="s">
        <v>5711</v>
      </c>
      <c r="B2577" s="15" t="s">
        <v>7833</v>
      </c>
      <c r="D2577" s="15" t="s">
        <v>1823</v>
      </c>
      <c r="E2577" s="15" t="s">
        <v>5717</v>
      </c>
      <c r="F2577" s="15" t="s">
        <v>7376</v>
      </c>
      <c r="G2577" s="5" t="s">
        <v>15692</v>
      </c>
      <c r="H2577" s="5" t="s">
        <v>8</v>
      </c>
      <c r="I2577" s="5" t="s">
        <v>143</v>
      </c>
      <c r="J2577" s="5" t="s">
        <v>10</v>
      </c>
      <c r="K2577" s="5" t="s">
        <v>4</v>
      </c>
      <c r="L2577" s="5" t="s">
        <v>13066</v>
      </c>
      <c r="M2577" s="15" t="s">
        <v>144</v>
      </c>
      <c r="N2577" s="15" t="s">
        <v>21789</v>
      </c>
      <c r="O2577" s="15" t="s">
        <v>22285</v>
      </c>
      <c r="P2577" s="15" t="s">
        <v>5718</v>
      </c>
      <c r="Q2577" s="15" t="s">
        <v>22807</v>
      </c>
      <c r="R2577" s="15" t="s">
        <v>5716</v>
      </c>
      <c r="S2577" s="15">
        <v>27340720</v>
      </c>
      <c r="T2577" s="15">
        <v>27340720</v>
      </c>
      <c r="U2577" s="15" t="s">
        <v>15180</v>
      </c>
      <c r="V2577" s="15" t="s">
        <v>18111</v>
      </c>
      <c r="W2577" s="4"/>
      <c r="X2577" s="4" t="s">
        <v>41</v>
      </c>
      <c r="Y2577" s="4" t="s">
        <v>897</v>
      </c>
      <c r="Z2577" s="4"/>
      <c r="AB2577" s="25" t="s">
        <v>21118</v>
      </c>
      <c r="AC2577" s="25"/>
      <c r="AD2577" s="25"/>
    </row>
    <row r="2578" spans="1:30" x14ac:dyDescent="0.35">
      <c r="A2578" s="15" t="s">
        <v>5477</v>
      </c>
      <c r="B2578" s="15" t="s">
        <v>5171</v>
      </c>
      <c r="D2578" s="15" t="s">
        <v>5719</v>
      </c>
      <c r="E2578" s="15" t="s">
        <v>11262</v>
      </c>
      <c r="F2578" s="15" t="s">
        <v>11263</v>
      </c>
      <c r="G2578" s="5" t="s">
        <v>15692</v>
      </c>
      <c r="H2578" s="5" t="s">
        <v>8</v>
      </c>
      <c r="I2578" s="5" t="s">
        <v>143</v>
      </c>
      <c r="J2578" s="5" t="s">
        <v>10</v>
      </c>
      <c r="K2578" s="5" t="s">
        <v>4</v>
      </c>
      <c r="L2578" s="5" t="s">
        <v>13066</v>
      </c>
      <c r="M2578" s="15" t="s">
        <v>144</v>
      </c>
      <c r="N2578" s="15" t="s">
        <v>21789</v>
      </c>
      <c r="O2578" s="15" t="s">
        <v>22285</v>
      </c>
      <c r="P2578" s="15" t="s">
        <v>11263</v>
      </c>
      <c r="Q2578" s="15" t="s">
        <v>22807</v>
      </c>
      <c r="R2578" s="15" t="s">
        <v>14207</v>
      </c>
      <c r="S2578" s="15">
        <v>85886607</v>
      </c>
      <c r="T2578" s="15"/>
      <c r="U2578" s="15" t="s">
        <v>15181</v>
      </c>
      <c r="V2578" s="15" t="s">
        <v>23943</v>
      </c>
      <c r="W2578" s="4"/>
      <c r="X2578" s="4" t="s">
        <v>41</v>
      </c>
      <c r="Y2578" s="4" t="s">
        <v>7652</v>
      </c>
      <c r="Z2578" s="4"/>
      <c r="AB2578" s="25"/>
      <c r="AC2578" s="25"/>
      <c r="AD2578" s="25"/>
    </row>
    <row r="2579" spans="1:30" x14ac:dyDescent="0.35">
      <c r="A2579" s="15" t="s">
        <v>5622</v>
      </c>
      <c r="B2579" s="15" t="s">
        <v>5020</v>
      </c>
      <c r="D2579" s="15" t="s">
        <v>11325</v>
      </c>
      <c r="E2579" s="15" t="s">
        <v>11324</v>
      </c>
      <c r="F2579" s="15" t="s">
        <v>278</v>
      </c>
      <c r="G2579" s="5" t="s">
        <v>15692</v>
      </c>
      <c r="H2579" s="5" t="s">
        <v>8</v>
      </c>
      <c r="I2579" s="5" t="s">
        <v>143</v>
      </c>
      <c r="J2579" s="5" t="s">
        <v>10</v>
      </c>
      <c r="K2579" s="5" t="s">
        <v>4</v>
      </c>
      <c r="L2579" s="5" t="s">
        <v>13066</v>
      </c>
      <c r="M2579" s="15" t="s">
        <v>144</v>
      </c>
      <c r="N2579" s="15" t="s">
        <v>21789</v>
      </c>
      <c r="O2579" s="15" t="s">
        <v>22285</v>
      </c>
      <c r="P2579" s="15" t="s">
        <v>278</v>
      </c>
      <c r="Q2579" s="15" t="s">
        <v>22807</v>
      </c>
      <c r="R2579" s="15" t="s">
        <v>22287</v>
      </c>
      <c r="S2579" s="15">
        <v>87865916</v>
      </c>
      <c r="T2579" s="15"/>
      <c r="U2579" s="15" t="s">
        <v>22288</v>
      </c>
      <c r="V2579" s="15" t="s">
        <v>22289</v>
      </c>
      <c r="W2579" s="4"/>
      <c r="X2579" s="4"/>
      <c r="Y2579" s="4"/>
      <c r="Z2579" s="4"/>
      <c r="AB2579" s="25"/>
      <c r="AC2579" s="25"/>
      <c r="AD2579" s="25"/>
    </row>
    <row r="2580" spans="1:30" x14ac:dyDescent="0.35">
      <c r="A2580" s="15" t="s">
        <v>6538</v>
      </c>
      <c r="B2580" s="15" t="s">
        <v>7858</v>
      </c>
      <c r="D2580" s="15" t="s">
        <v>1677</v>
      </c>
      <c r="E2580" s="15" t="s">
        <v>8458</v>
      </c>
      <c r="F2580" s="15" t="s">
        <v>11294</v>
      </c>
      <c r="G2580" s="5" t="s">
        <v>15692</v>
      </c>
      <c r="H2580" s="5" t="s">
        <v>18</v>
      </c>
      <c r="I2580" s="5" t="s">
        <v>143</v>
      </c>
      <c r="J2580" s="5" t="s">
        <v>12</v>
      </c>
      <c r="K2580" s="5" t="s">
        <v>2</v>
      </c>
      <c r="L2580" s="5" t="s">
        <v>13070</v>
      </c>
      <c r="M2580" s="15" t="s">
        <v>144</v>
      </c>
      <c r="N2580" s="15" t="s">
        <v>21785</v>
      </c>
      <c r="O2580" s="15" t="s">
        <v>21786</v>
      </c>
      <c r="P2580" s="15" t="s">
        <v>879</v>
      </c>
      <c r="Q2580" s="15" t="s">
        <v>22807</v>
      </c>
      <c r="R2580" s="15" t="s">
        <v>11295</v>
      </c>
      <c r="S2580" s="15">
        <v>83135856</v>
      </c>
      <c r="T2580" s="15"/>
      <c r="U2580" s="15" t="s">
        <v>15182</v>
      </c>
      <c r="V2580" s="15" t="s">
        <v>23944</v>
      </c>
      <c r="W2580" s="4"/>
      <c r="X2580" s="4" t="s">
        <v>41</v>
      </c>
      <c r="Y2580" s="4" t="s">
        <v>12523</v>
      </c>
      <c r="Z2580" s="4"/>
      <c r="AB2580" s="25"/>
      <c r="AC2580" s="25"/>
      <c r="AD2580" s="25"/>
    </row>
    <row r="2581" spans="1:30" x14ac:dyDescent="0.35">
      <c r="A2581" s="15" t="s">
        <v>5594</v>
      </c>
      <c r="B2581" s="15" t="s">
        <v>3885</v>
      </c>
      <c r="D2581" s="15" t="s">
        <v>8879</v>
      </c>
      <c r="E2581" s="15" t="s">
        <v>8878</v>
      </c>
      <c r="F2581" s="15" t="s">
        <v>4859</v>
      </c>
      <c r="G2581" s="5" t="s">
        <v>15692</v>
      </c>
      <c r="H2581" s="5" t="s">
        <v>8</v>
      </c>
      <c r="I2581" s="5" t="s">
        <v>143</v>
      </c>
      <c r="J2581" s="5" t="s">
        <v>12</v>
      </c>
      <c r="K2581" s="5" t="s">
        <v>2</v>
      </c>
      <c r="L2581" s="5" t="s">
        <v>13070</v>
      </c>
      <c r="M2581" s="15" t="s">
        <v>144</v>
      </c>
      <c r="N2581" s="15" t="s">
        <v>21785</v>
      </c>
      <c r="O2581" s="15" t="s">
        <v>21786</v>
      </c>
      <c r="P2581" s="15" t="s">
        <v>4859</v>
      </c>
      <c r="Q2581" s="15" t="s">
        <v>22807</v>
      </c>
      <c r="R2581" s="15" t="s">
        <v>23945</v>
      </c>
      <c r="S2581" s="15">
        <v>86663238</v>
      </c>
      <c r="T2581" s="15"/>
      <c r="U2581" s="15" t="s">
        <v>15183</v>
      </c>
      <c r="V2581" s="15" t="s">
        <v>23946</v>
      </c>
      <c r="W2581" s="4"/>
      <c r="X2581" s="4" t="s">
        <v>41</v>
      </c>
      <c r="Y2581" s="4" t="s">
        <v>7830</v>
      </c>
      <c r="Z2581" s="4"/>
      <c r="AB2581" s="25"/>
      <c r="AC2581" s="25"/>
      <c r="AD2581" s="25"/>
    </row>
    <row r="2582" spans="1:30" x14ac:dyDescent="0.35">
      <c r="A2582" s="15" t="s">
        <v>5854</v>
      </c>
      <c r="B2582" s="15" t="s">
        <v>4381</v>
      </c>
      <c r="D2582" s="15" t="s">
        <v>1638</v>
      </c>
      <c r="E2582" s="15" t="s">
        <v>11415</v>
      </c>
      <c r="F2582" s="15" t="s">
        <v>129</v>
      </c>
      <c r="G2582" s="5" t="s">
        <v>15692</v>
      </c>
      <c r="H2582" s="5" t="s">
        <v>8</v>
      </c>
      <c r="I2582" s="5" t="s">
        <v>143</v>
      </c>
      <c r="J2582" s="5" t="s">
        <v>10</v>
      </c>
      <c r="K2582" s="5" t="s">
        <v>4</v>
      </c>
      <c r="L2582" s="5" t="s">
        <v>13066</v>
      </c>
      <c r="M2582" s="15" t="s">
        <v>144</v>
      </c>
      <c r="N2582" s="15" t="s">
        <v>21789</v>
      </c>
      <c r="O2582" s="15" t="s">
        <v>22285</v>
      </c>
      <c r="P2582" s="15" t="s">
        <v>129</v>
      </c>
      <c r="Q2582" s="15" t="s">
        <v>22807</v>
      </c>
      <c r="R2582" s="15" t="s">
        <v>22290</v>
      </c>
      <c r="S2582" s="15">
        <v>87593957</v>
      </c>
      <c r="T2582" s="15"/>
      <c r="U2582" s="15" t="s">
        <v>15184</v>
      </c>
      <c r="V2582" s="15" t="s">
        <v>16751</v>
      </c>
      <c r="W2582" s="4"/>
      <c r="X2582" s="4"/>
      <c r="Y2582" s="4"/>
      <c r="Z2582" s="4"/>
      <c r="AB2582" s="25"/>
      <c r="AC2582" s="25"/>
      <c r="AD2582" s="25"/>
    </row>
    <row r="2583" spans="1:30" x14ac:dyDescent="0.35">
      <c r="A2583" s="15" t="s">
        <v>8494</v>
      </c>
      <c r="B2583" s="15" t="s">
        <v>5862</v>
      </c>
      <c r="D2583" s="15" t="s">
        <v>5156</v>
      </c>
      <c r="E2583" s="15" t="s">
        <v>5720</v>
      </c>
      <c r="F2583" s="15" t="s">
        <v>5721</v>
      </c>
      <c r="G2583" s="5" t="s">
        <v>15692</v>
      </c>
      <c r="H2583" s="5" t="s">
        <v>10</v>
      </c>
      <c r="I2583" s="5" t="s">
        <v>143</v>
      </c>
      <c r="J2583" s="5" t="s">
        <v>10</v>
      </c>
      <c r="K2583" s="5" t="s">
        <v>5</v>
      </c>
      <c r="L2583" s="5" t="s">
        <v>13067</v>
      </c>
      <c r="M2583" s="15" t="s">
        <v>144</v>
      </c>
      <c r="N2583" s="15" t="s">
        <v>21789</v>
      </c>
      <c r="O2583" s="15" t="s">
        <v>198</v>
      </c>
      <c r="P2583" s="15" t="s">
        <v>815</v>
      </c>
      <c r="Q2583" s="15" t="s">
        <v>22807</v>
      </c>
      <c r="R2583" s="15" t="s">
        <v>21532</v>
      </c>
      <c r="S2583" s="15">
        <v>27735242</v>
      </c>
      <c r="T2583" s="15">
        <v>27735242</v>
      </c>
      <c r="U2583" s="15" t="s">
        <v>16752</v>
      </c>
      <c r="V2583" s="15" t="s">
        <v>293</v>
      </c>
      <c r="W2583" s="4"/>
      <c r="X2583" s="4" t="s">
        <v>41</v>
      </c>
      <c r="Y2583" s="4" t="s">
        <v>5534</v>
      </c>
      <c r="Z2583" s="4"/>
      <c r="AB2583" s="25"/>
      <c r="AC2583" s="25"/>
      <c r="AD2583" s="25"/>
    </row>
    <row r="2584" spans="1:30" x14ac:dyDescent="0.35">
      <c r="A2584" s="15" t="s">
        <v>11366</v>
      </c>
      <c r="B2584" s="15" t="s">
        <v>4080</v>
      </c>
      <c r="D2584" s="15" t="s">
        <v>5722</v>
      </c>
      <c r="E2584" s="15" t="s">
        <v>8444</v>
      </c>
      <c r="F2584" s="15" t="s">
        <v>3187</v>
      </c>
      <c r="G2584" s="5" t="s">
        <v>15692</v>
      </c>
      <c r="H2584" s="5" t="s">
        <v>10</v>
      </c>
      <c r="I2584" s="5" t="s">
        <v>143</v>
      </c>
      <c r="J2584" s="5" t="s">
        <v>4</v>
      </c>
      <c r="K2584" s="5" t="s">
        <v>8</v>
      </c>
      <c r="L2584" s="5" t="s">
        <v>13046</v>
      </c>
      <c r="M2584" s="15" t="s">
        <v>144</v>
      </c>
      <c r="N2584" s="15" t="s">
        <v>1670</v>
      </c>
      <c r="O2584" s="15" t="s">
        <v>21200</v>
      </c>
      <c r="P2584" s="15" t="s">
        <v>17371</v>
      </c>
      <c r="Q2584" s="15" t="s">
        <v>22807</v>
      </c>
      <c r="R2584" s="15" t="s">
        <v>23947</v>
      </c>
      <c r="S2584" s="15">
        <v>22001071</v>
      </c>
      <c r="T2584" s="15"/>
      <c r="U2584" s="15" t="s">
        <v>15185</v>
      </c>
      <c r="V2584" s="15" t="s">
        <v>23948</v>
      </c>
      <c r="W2584" s="4"/>
      <c r="X2584" s="4" t="s">
        <v>41</v>
      </c>
      <c r="Y2584" s="4" t="s">
        <v>8545</v>
      </c>
      <c r="Z2584" s="4"/>
      <c r="AB2584" s="25" t="s">
        <v>21118</v>
      </c>
      <c r="AC2584" s="25"/>
      <c r="AD2584" s="25"/>
    </row>
    <row r="2585" spans="1:30" x14ac:dyDescent="0.35">
      <c r="A2585" s="15" t="s">
        <v>5615</v>
      </c>
      <c r="B2585" s="15" t="s">
        <v>5218</v>
      </c>
      <c r="D2585" s="15" t="s">
        <v>5147</v>
      </c>
      <c r="E2585" s="15" t="s">
        <v>8459</v>
      </c>
      <c r="F2585" s="15" t="s">
        <v>129</v>
      </c>
      <c r="G2585" s="5" t="s">
        <v>15692</v>
      </c>
      <c r="H2585" s="5" t="s">
        <v>10</v>
      </c>
      <c r="I2585" s="5" t="s">
        <v>143</v>
      </c>
      <c r="J2585" s="5" t="s">
        <v>10</v>
      </c>
      <c r="K2585" s="5" t="s">
        <v>5</v>
      </c>
      <c r="L2585" s="5" t="s">
        <v>13067</v>
      </c>
      <c r="M2585" s="15" t="s">
        <v>144</v>
      </c>
      <c r="N2585" s="15" t="s">
        <v>21789</v>
      </c>
      <c r="O2585" s="15" t="s">
        <v>198</v>
      </c>
      <c r="P2585" s="15" t="s">
        <v>129</v>
      </c>
      <c r="Q2585" s="15" t="s">
        <v>22807</v>
      </c>
      <c r="R2585" s="15" t="s">
        <v>23949</v>
      </c>
      <c r="S2585" s="15">
        <v>22018109</v>
      </c>
      <c r="T2585" s="15">
        <v>27735242</v>
      </c>
      <c r="U2585" s="15" t="s">
        <v>16753</v>
      </c>
      <c r="V2585" s="15" t="s">
        <v>23950</v>
      </c>
      <c r="W2585" s="4"/>
      <c r="X2585" s="4" t="s">
        <v>41</v>
      </c>
      <c r="Y2585" s="4" t="s">
        <v>7629</v>
      </c>
      <c r="Z2585" s="4"/>
      <c r="AB2585" s="25"/>
      <c r="AC2585" s="25"/>
      <c r="AD2585" s="25"/>
    </row>
    <row r="2586" spans="1:30" x14ac:dyDescent="0.35">
      <c r="A2586" s="15" t="s">
        <v>5616</v>
      </c>
      <c r="B2586" s="15" t="s">
        <v>5249</v>
      </c>
      <c r="D2586" s="15" t="s">
        <v>4508</v>
      </c>
      <c r="E2586" s="15" t="s">
        <v>5723</v>
      </c>
      <c r="F2586" s="15" t="s">
        <v>5724</v>
      </c>
      <c r="G2586" s="5" t="s">
        <v>15692</v>
      </c>
      <c r="H2586" s="5" t="s">
        <v>18</v>
      </c>
      <c r="I2586" s="5" t="s">
        <v>143</v>
      </c>
      <c r="J2586" s="5" t="s">
        <v>10</v>
      </c>
      <c r="K2586" s="5" t="s">
        <v>5</v>
      </c>
      <c r="L2586" s="5" t="s">
        <v>13067</v>
      </c>
      <c r="M2586" s="15" t="s">
        <v>144</v>
      </c>
      <c r="N2586" s="15" t="s">
        <v>21789</v>
      </c>
      <c r="O2586" s="15" t="s">
        <v>198</v>
      </c>
      <c r="P2586" s="15" t="s">
        <v>5724</v>
      </c>
      <c r="Q2586" s="15" t="s">
        <v>22807</v>
      </c>
      <c r="R2586" s="15" t="s">
        <v>18114</v>
      </c>
      <c r="S2586" s="15">
        <v>22006165</v>
      </c>
      <c r="T2586" s="15"/>
      <c r="U2586" s="15" t="s">
        <v>18115</v>
      </c>
      <c r="V2586" s="15" t="s">
        <v>23951</v>
      </c>
      <c r="W2586" s="4"/>
      <c r="X2586" s="4" t="s">
        <v>41</v>
      </c>
      <c r="Y2586" s="4" t="s">
        <v>5537</v>
      </c>
      <c r="Z2586" s="4"/>
      <c r="AB2586" s="25" t="s">
        <v>21118</v>
      </c>
      <c r="AC2586" s="25"/>
      <c r="AD2586" s="25"/>
    </row>
    <row r="2587" spans="1:30" x14ac:dyDescent="0.35">
      <c r="A2587" s="15" t="s">
        <v>5618</v>
      </c>
      <c r="B2587" s="15" t="s">
        <v>7594</v>
      </c>
      <c r="D2587" s="15" t="s">
        <v>4604</v>
      </c>
      <c r="E2587" s="15" t="s">
        <v>5725</v>
      </c>
      <c r="F2587" s="15" t="s">
        <v>5726</v>
      </c>
      <c r="G2587" s="5" t="s">
        <v>18535</v>
      </c>
      <c r="H2587" s="5" t="s">
        <v>5</v>
      </c>
      <c r="I2587" s="5" t="s">
        <v>143</v>
      </c>
      <c r="J2587" s="5" t="s">
        <v>4</v>
      </c>
      <c r="K2587" s="5" t="s">
        <v>4</v>
      </c>
      <c r="L2587" s="5" t="s">
        <v>13042</v>
      </c>
      <c r="M2587" s="15" t="s">
        <v>144</v>
      </c>
      <c r="N2587" s="15" t="s">
        <v>1670</v>
      </c>
      <c r="O2587" s="15" t="s">
        <v>1754</v>
      </c>
      <c r="P2587" s="15" t="s">
        <v>5726</v>
      </c>
      <c r="Q2587" s="15" t="s">
        <v>22807</v>
      </c>
      <c r="R2587" s="15" t="s">
        <v>13480</v>
      </c>
      <c r="S2587" s="15">
        <v>27300719</v>
      </c>
      <c r="T2587" s="15">
        <v>85031940</v>
      </c>
      <c r="U2587" s="15" t="s">
        <v>16754</v>
      </c>
      <c r="V2587" s="15" t="s">
        <v>11352</v>
      </c>
      <c r="W2587" s="4"/>
      <c r="X2587" s="4" t="s">
        <v>41</v>
      </c>
      <c r="Y2587" s="4" t="s">
        <v>1668</v>
      </c>
      <c r="Z2587" s="4"/>
      <c r="AB2587" s="25"/>
      <c r="AC2587" s="25"/>
      <c r="AD2587" s="25"/>
    </row>
    <row r="2588" spans="1:30" x14ac:dyDescent="0.35">
      <c r="A2588" s="15" t="s">
        <v>8495</v>
      </c>
      <c r="B2588" s="15" t="s">
        <v>8440</v>
      </c>
      <c r="D2588" s="15" t="s">
        <v>5727</v>
      </c>
      <c r="E2588" s="15" t="s">
        <v>5728</v>
      </c>
      <c r="F2588" s="15" t="s">
        <v>250</v>
      </c>
      <c r="G2588" s="5" t="s">
        <v>15692</v>
      </c>
      <c r="H2588" s="5" t="s">
        <v>10</v>
      </c>
      <c r="I2588" s="5" t="s">
        <v>143</v>
      </c>
      <c r="J2588" s="5" t="s">
        <v>10</v>
      </c>
      <c r="K2588" s="5" t="s">
        <v>5</v>
      </c>
      <c r="L2588" s="5" t="s">
        <v>13067</v>
      </c>
      <c r="M2588" s="15" t="s">
        <v>144</v>
      </c>
      <c r="N2588" s="15" t="s">
        <v>21789</v>
      </c>
      <c r="O2588" s="15" t="s">
        <v>198</v>
      </c>
      <c r="P2588" s="15" t="s">
        <v>250</v>
      </c>
      <c r="Q2588" s="15" t="s">
        <v>22807</v>
      </c>
      <c r="R2588" s="15" t="s">
        <v>18256</v>
      </c>
      <c r="S2588" s="15">
        <v>27847322</v>
      </c>
      <c r="T2588" s="15">
        <v>27735242</v>
      </c>
      <c r="U2588" s="15" t="s">
        <v>15186</v>
      </c>
      <c r="V2588" s="15" t="s">
        <v>18116</v>
      </c>
      <c r="W2588" s="4"/>
      <c r="X2588" s="4" t="s">
        <v>41</v>
      </c>
      <c r="Y2588" s="4" t="s">
        <v>2526</v>
      </c>
      <c r="Z2588" s="4"/>
      <c r="AB2588" s="25"/>
      <c r="AC2588" s="25"/>
      <c r="AD2588" s="25"/>
    </row>
    <row r="2589" spans="1:30" x14ac:dyDescent="0.35">
      <c r="A2589" s="15" t="s">
        <v>5683</v>
      </c>
      <c r="B2589" s="15" t="s">
        <v>771</v>
      </c>
      <c r="D2589" s="15" t="s">
        <v>7705</v>
      </c>
      <c r="E2589" s="15" t="s">
        <v>5729</v>
      </c>
      <c r="F2589" s="15" t="s">
        <v>792</v>
      </c>
      <c r="G2589" s="5" t="s">
        <v>15692</v>
      </c>
      <c r="H2589" s="5" t="s">
        <v>10</v>
      </c>
      <c r="I2589" s="5" t="s">
        <v>143</v>
      </c>
      <c r="J2589" s="5" t="s">
        <v>10</v>
      </c>
      <c r="K2589" s="5" t="s">
        <v>5</v>
      </c>
      <c r="L2589" s="5" t="s">
        <v>13067</v>
      </c>
      <c r="M2589" s="15" t="s">
        <v>144</v>
      </c>
      <c r="N2589" s="15" t="s">
        <v>21789</v>
      </c>
      <c r="O2589" s="15" t="s">
        <v>198</v>
      </c>
      <c r="P2589" s="15" t="s">
        <v>792</v>
      </c>
      <c r="Q2589" s="15" t="s">
        <v>22807</v>
      </c>
      <c r="R2589" s="15" t="s">
        <v>11334</v>
      </c>
      <c r="S2589" s="15">
        <v>27847080</v>
      </c>
      <c r="T2589" s="15">
        <v>27847080</v>
      </c>
      <c r="U2589" s="15" t="s">
        <v>15187</v>
      </c>
      <c r="V2589" s="15" t="s">
        <v>23952</v>
      </c>
      <c r="W2589" s="4"/>
      <c r="X2589" s="4" t="s">
        <v>41</v>
      </c>
      <c r="Y2589" s="4" t="s">
        <v>1371</v>
      </c>
      <c r="Z2589" s="4"/>
      <c r="AB2589" s="25" t="s">
        <v>21118</v>
      </c>
      <c r="AC2589" s="25"/>
      <c r="AD2589" s="25"/>
    </row>
    <row r="2590" spans="1:30" x14ac:dyDescent="0.35">
      <c r="A2590" s="15" t="s">
        <v>11370</v>
      </c>
      <c r="B2590" s="15" t="s">
        <v>1234</v>
      </c>
      <c r="D2590" s="15" t="s">
        <v>576</v>
      </c>
      <c r="E2590" s="15" t="s">
        <v>5730</v>
      </c>
      <c r="F2590" s="15" t="s">
        <v>1491</v>
      </c>
      <c r="G2590" s="5" t="s">
        <v>15692</v>
      </c>
      <c r="H2590" s="5" t="s">
        <v>10</v>
      </c>
      <c r="I2590" s="5" t="s">
        <v>143</v>
      </c>
      <c r="J2590" s="5" t="s">
        <v>10</v>
      </c>
      <c r="K2590" s="5" t="s">
        <v>5</v>
      </c>
      <c r="L2590" s="5" t="s">
        <v>13067</v>
      </c>
      <c r="M2590" s="15" t="s">
        <v>144</v>
      </c>
      <c r="N2590" s="15" t="s">
        <v>21789</v>
      </c>
      <c r="O2590" s="15" t="s">
        <v>198</v>
      </c>
      <c r="P2590" s="15" t="s">
        <v>1491</v>
      </c>
      <c r="Q2590" s="15" t="s">
        <v>22807</v>
      </c>
      <c r="R2590" s="15" t="s">
        <v>23953</v>
      </c>
      <c r="S2590" s="15">
        <v>22001752</v>
      </c>
      <c r="T2590" s="15"/>
      <c r="U2590" s="15" t="s">
        <v>19579</v>
      </c>
      <c r="V2590" s="15" t="s">
        <v>23954</v>
      </c>
      <c r="W2590" s="4"/>
      <c r="X2590" s="4" t="s">
        <v>41</v>
      </c>
      <c r="Y2590" s="4" t="s">
        <v>5731</v>
      </c>
      <c r="Z2590" s="4"/>
      <c r="AB2590" s="25"/>
      <c r="AC2590" s="25"/>
      <c r="AD2590" s="25"/>
    </row>
    <row r="2591" spans="1:30" x14ac:dyDescent="0.35">
      <c r="A2591" s="15" t="s">
        <v>5707</v>
      </c>
      <c r="B2591" s="15" t="s">
        <v>7500</v>
      </c>
      <c r="D2591" s="15" t="s">
        <v>7601</v>
      </c>
      <c r="E2591" s="15" t="s">
        <v>5732</v>
      </c>
      <c r="F2591" s="15" t="s">
        <v>2161</v>
      </c>
      <c r="G2591" s="5" t="s">
        <v>15692</v>
      </c>
      <c r="H2591" s="5" t="s">
        <v>10</v>
      </c>
      <c r="I2591" s="5" t="s">
        <v>143</v>
      </c>
      <c r="J2591" s="5" t="s">
        <v>10</v>
      </c>
      <c r="K2591" s="5" t="s">
        <v>5</v>
      </c>
      <c r="L2591" s="5" t="s">
        <v>13067</v>
      </c>
      <c r="M2591" s="15" t="s">
        <v>144</v>
      </c>
      <c r="N2591" s="15" t="s">
        <v>21789</v>
      </c>
      <c r="O2591" s="15" t="s">
        <v>198</v>
      </c>
      <c r="P2591" s="15" t="s">
        <v>2161</v>
      </c>
      <c r="Q2591" s="15" t="s">
        <v>22807</v>
      </c>
      <c r="R2591" s="15" t="s">
        <v>22291</v>
      </c>
      <c r="S2591" s="15">
        <v>27735085</v>
      </c>
      <c r="T2591" s="15">
        <v>27735242</v>
      </c>
      <c r="U2591" s="15" t="s">
        <v>15188</v>
      </c>
      <c r="V2591" s="15" t="s">
        <v>15189</v>
      </c>
      <c r="W2591" s="4"/>
      <c r="X2591" s="4" t="s">
        <v>41</v>
      </c>
      <c r="Y2591" s="4" t="s">
        <v>1687</v>
      </c>
      <c r="Z2591" s="4"/>
      <c r="AB2591" s="25" t="s">
        <v>21118</v>
      </c>
      <c r="AC2591" s="25"/>
      <c r="AD2591" s="25"/>
    </row>
    <row r="2592" spans="1:30" x14ac:dyDescent="0.35">
      <c r="A2592" s="15" t="s">
        <v>5516</v>
      </c>
      <c r="B2592" s="15" t="s">
        <v>147</v>
      </c>
      <c r="D2592" s="15" t="s">
        <v>11315</v>
      </c>
      <c r="E2592" s="15" t="s">
        <v>11314</v>
      </c>
      <c r="F2592" s="15" t="s">
        <v>11316</v>
      </c>
      <c r="G2592" s="5" t="s">
        <v>15692</v>
      </c>
      <c r="H2592" s="5" t="s">
        <v>17</v>
      </c>
      <c r="I2592" s="5" t="s">
        <v>143</v>
      </c>
      <c r="J2592" s="5" t="s">
        <v>10</v>
      </c>
      <c r="K2592" s="5" t="s">
        <v>6</v>
      </c>
      <c r="L2592" s="5" t="s">
        <v>13068</v>
      </c>
      <c r="M2592" s="15" t="s">
        <v>144</v>
      </c>
      <c r="N2592" s="15" t="s">
        <v>21789</v>
      </c>
      <c r="O2592" s="15" t="s">
        <v>22257</v>
      </c>
      <c r="P2592" s="15" t="s">
        <v>11316</v>
      </c>
      <c r="Q2592" s="15" t="s">
        <v>22807</v>
      </c>
      <c r="R2592" s="15" t="s">
        <v>20245</v>
      </c>
      <c r="S2592" s="15">
        <v>22001150</v>
      </c>
      <c r="T2592" s="15"/>
      <c r="U2592" s="15" t="s">
        <v>16755</v>
      </c>
      <c r="V2592" s="15" t="s">
        <v>18119</v>
      </c>
      <c r="W2592" s="4"/>
      <c r="X2592" s="4" t="s">
        <v>41</v>
      </c>
      <c r="Y2592" s="4" t="s">
        <v>5734</v>
      </c>
      <c r="Z2592" s="4"/>
      <c r="AB2592" s="25"/>
      <c r="AC2592" s="25"/>
      <c r="AD2592" s="25"/>
    </row>
    <row r="2593" spans="1:30" x14ac:dyDescent="0.35">
      <c r="A2593" s="15" t="s">
        <v>5860</v>
      </c>
      <c r="B2593" s="15" t="s">
        <v>3336</v>
      </c>
      <c r="D2593" s="15" t="s">
        <v>7245</v>
      </c>
      <c r="E2593" s="15" t="s">
        <v>5735</v>
      </c>
      <c r="F2593" s="15" t="s">
        <v>5736</v>
      </c>
      <c r="G2593" s="5" t="s">
        <v>15692</v>
      </c>
      <c r="H2593" s="5" t="s">
        <v>18</v>
      </c>
      <c r="I2593" s="5" t="s">
        <v>143</v>
      </c>
      <c r="J2593" s="5" t="s">
        <v>10</v>
      </c>
      <c r="K2593" s="5" t="s">
        <v>5</v>
      </c>
      <c r="L2593" s="5" t="s">
        <v>13067</v>
      </c>
      <c r="M2593" s="15" t="s">
        <v>144</v>
      </c>
      <c r="N2593" s="15" t="s">
        <v>21789</v>
      </c>
      <c r="O2593" s="15" t="s">
        <v>198</v>
      </c>
      <c r="P2593" s="15" t="s">
        <v>5736</v>
      </c>
      <c r="Q2593" s="15" t="s">
        <v>22807</v>
      </c>
      <c r="R2593" s="15" t="s">
        <v>18120</v>
      </c>
      <c r="S2593" s="15">
        <v>84968203</v>
      </c>
      <c r="T2593" s="15"/>
      <c r="U2593" s="15" t="s">
        <v>16756</v>
      </c>
      <c r="V2593" s="15" t="s">
        <v>23955</v>
      </c>
      <c r="W2593" s="4"/>
      <c r="X2593" s="4" t="s">
        <v>41</v>
      </c>
      <c r="Y2593" s="4" t="s">
        <v>5535</v>
      </c>
      <c r="Z2593" s="4"/>
      <c r="AB2593" s="25"/>
      <c r="AC2593" s="25"/>
      <c r="AD2593" s="25"/>
    </row>
    <row r="2594" spans="1:30" x14ac:dyDescent="0.35">
      <c r="A2594" s="15" t="s">
        <v>5544</v>
      </c>
      <c r="B2594" s="15" t="s">
        <v>5543</v>
      </c>
      <c r="D2594" s="15" t="s">
        <v>5737</v>
      </c>
      <c r="E2594" s="15" t="s">
        <v>5738</v>
      </c>
      <c r="F2594" s="15" t="s">
        <v>5739</v>
      </c>
      <c r="G2594" s="5" t="s">
        <v>3350</v>
      </c>
      <c r="H2594" s="5" t="s">
        <v>2</v>
      </c>
      <c r="I2594" s="5" t="s">
        <v>95</v>
      </c>
      <c r="J2594" s="5" t="s">
        <v>3</v>
      </c>
      <c r="K2594" s="5" t="s">
        <v>3</v>
      </c>
      <c r="L2594" s="5" t="s">
        <v>13081</v>
      </c>
      <c r="M2594" s="15" t="s">
        <v>21775</v>
      </c>
      <c r="N2594" s="15" t="s">
        <v>21593</v>
      </c>
      <c r="O2594" s="15" t="s">
        <v>21589</v>
      </c>
      <c r="P2594" s="15" t="s">
        <v>5739</v>
      </c>
      <c r="Q2594" s="15" t="s">
        <v>22807</v>
      </c>
      <c r="R2594" s="15" t="s">
        <v>23956</v>
      </c>
      <c r="S2594" s="15">
        <v>27101535</v>
      </c>
      <c r="T2594" s="15">
        <v>27101535</v>
      </c>
      <c r="U2594" s="15" t="s">
        <v>16757</v>
      </c>
      <c r="V2594" s="15" t="s">
        <v>23957</v>
      </c>
      <c r="W2594" s="4"/>
      <c r="X2594" s="4" t="s">
        <v>41</v>
      </c>
      <c r="Y2594" s="4" t="s">
        <v>3424</v>
      </c>
      <c r="Z2594" s="4"/>
      <c r="AB2594" s="25"/>
      <c r="AC2594" s="25"/>
      <c r="AD2594" s="25"/>
    </row>
    <row r="2595" spans="1:30" x14ac:dyDescent="0.35">
      <c r="A2595" s="15" t="s">
        <v>8496</v>
      </c>
      <c r="B2595" s="15" t="s">
        <v>8499</v>
      </c>
      <c r="D2595" s="15" t="s">
        <v>5740</v>
      </c>
      <c r="E2595" s="15" t="s">
        <v>11346</v>
      </c>
      <c r="F2595" s="15" t="s">
        <v>1320</v>
      </c>
      <c r="G2595" s="5" t="s">
        <v>15692</v>
      </c>
      <c r="H2595" s="5" t="s">
        <v>17</v>
      </c>
      <c r="I2595" s="5" t="s">
        <v>143</v>
      </c>
      <c r="J2595" s="5" t="s">
        <v>10</v>
      </c>
      <c r="K2595" s="5" t="s">
        <v>6</v>
      </c>
      <c r="L2595" s="5" t="s">
        <v>13068</v>
      </c>
      <c r="M2595" s="15" t="s">
        <v>144</v>
      </c>
      <c r="N2595" s="15" t="s">
        <v>21789</v>
      </c>
      <c r="O2595" s="15" t="s">
        <v>22257</v>
      </c>
      <c r="P2595" s="15" t="s">
        <v>819</v>
      </c>
      <c r="Q2595" s="15" t="s">
        <v>22807</v>
      </c>
      <c r="R2595" s="15" t="s">
        <v>18121</v>
      </c>
      <c r="S2595" s="15">
        <v>88410952</v>
      </c>
      <c r="T2595" s="15">
        <v>22001386</v>
      </c>
      <c r="U2595" s="15" t="s">
        <v>16758</v>
      </c>
      <c r="V2595" s="15" t="s">
        <v>23958</v>
      </c>
      <c r="W2595" s="4"/>
      <c r="X2595" s="4"/>
      <c r="Y2595" s="4"/>
      <c r="Z2595" s="4"/>
      <c r="AB2595" s="25"/>
      <c r="AC2595" s="25"/>
      <c r="AD2595" s="25"/>
    </row>
    <row r="2596" spans="1:30" x14ac:dyDescent="0.35">
      <c r="A2596" s="15" t="s">
        <v>5527</v>
      </c>
      <c r="B2596" s="15" t="s">
        <v>7761</v>
      </c>
      <c r="D2596" s="15" t="s">
        <v>5741</v>
      </c>
      <c r="E2596" s="15" t="s">
        <v>5742</v>
      </c>
      <c r="F2596" s="15" t="s">
        <v>5743</v>
      </c>
      <c r="G2596" s="5" t="s">
        <v>15692</v>
      </c>
      <c r="H2596" s="5" t="s">
        <v>10</v>
      </c>
      <c r="I2596" s="5" t="s">
        <v>143</v>
      </c>
      <c r="J2596" s="5" t="s">
        <v>10</v>
      </c>
      <c r="K2596" s="5" t="s">
        <v>5</v>
      </c>
      <c r="L2596" s="5" t="s">
        <v>13067</v>
      </c>
      <c r="M2596" s="15" t="s">
        <v>144</v>
      </c>
      <c r="N2596" s="15" t="s">
        <v>21789</v>
      </c>
      <c r="O2596" s="15" t="s">
        <v>198</v>
      </c>
      <c r="P2596" s="15" t="s">
        <v>165</v>
      </c>
      <c r="Q2596" s="15" t="s">
        <v>22807</v>
      </c>
      <c r="R2596" s="15" t="s">
        <v>21535</v>
      </c>
      <c r="S2596" s="15">
        <v>27734087</v>
      </c>
      <c r="T2596" s="15">
        <v>27734087</v>
      </c>
      <c r="U2596" s="15" t="s">
        <v>15190</v>
      </c>
      <c r="V2596" s="15" t="s">
        <v>18123</v>
      </c>
      <c r="W2596" s="4"/>
      <c r="X2596" s="4" t="s">
        <v>41</v>
      </c>
      <c r="Y2596" s="4" t="s">
        <v>2585</v>
      </c>
      <c r="Z2596" s="4"/>
      <c r="AB2596" s="25"/>
      <c r="AC2596" s="25"/>
      <c r="AD2596" s="25"/>
    </row>
    <row r="2597" spans="1:30" x14ac:dyDescent="0.35">
      <c r="A2597" s="15" t="s">
        <v>5529</v>
      </c>
      <c r="B2597" s="15" t="s">
        <v>5528</v>
      </c>
      <c r="D2597" s="15" t="s">
        <v>5744</v>
      </c>
      <c r="E2597" s="15" t="s">
        <v>8504</v>
      </c>
      <c r="F2597" s="15" t="s">
        <v>11375</v>
      </c>
      <c r="G2597" s="5" t="s">
        <v>15692</v>
      </c>
      <c r="H2597" s="5" t="s">
        <v>10</v>
      </c>
      <c r="I2597" s="5" t="s">
        <v>143</v>
      </c>
      <c r="J2597" s="5" t="s">
        <v>10</v>
      </c>
      <c r="K2597" s="5" t="s">
        <v>5</v>
      </c>
      <c r="L2597" s="5" t="s">
        <v>13067</v>
      </c>
      <c r="M2597" s="15" t="s">
        <v>144</v>
      </c>
      <c r="N2597" s="15" t="s">
        <v>21789</v>
      </c>
      <c r="O2597" s="15" t="s">
        <v>198</v>
      </c>
      <c r="P2597" s="15" t="s">
        <v>11375</v>
      </c>
      <c r="Q2597" s="15" t="s">
        <v>22807</v>
      </c>
      <c r="R2597" s="15" t="s">
        <v>23959</v>
      </c>
      <c r="S2597" s="15">
        <v>22001165</v>
      </c>
      <c r="T2597" s="15">
        <v>27735242</v>
      </c>
      <c r="U2597" s="15" t="s">
        <v>15191</v>
      </c>
      <c r="V2597" s="15" t="s">
        <v>222</v>
      </c>
      <c r="W2597" s="4"/>
      <c r="X2597" s="4" t="s">
        <v>41</v>
      </c>
      <c r="Y2597" s="4" t="s">
        <v>7742</v>
      </c>
      <c r="Z2597" s="4"/>
      <c r="AB2597" s="25"/>
      <c r="AC2597" s="25"/>
      <c r="AD2597" s="25"/>
    </row>
    <row r="2598" spans="1:30" x14ac:dyDescent="0.35">
      <c r="A2598" s="15" t="s">
        <v>11373</v>
      </c>
      <c r="B2598" s="15" t="s">
        <v>5610</v>
      </c>
      <c r="D2598" s="15" t="s">
        <v>5745</v>
      </c>
      <c r="E2598" s="15" t="s">
        <v>9563</v>
      </c>
      <c r="F2598" s="15" t="s">
        <v>9564</v>
      </c>
      <c r="G2598" s="5" t="s">
        <v>1190</v>
      </c>
      <c r="H2598" s="5" t="s">
        <v>7</v>
      </c>
      <c r="I2598" s="5" t="s">
        <v>41</v>
      </c>
      <c r="J2598" s="5" t="s">
        <v>1191</v>
      </c>
      <c r="K2598" s="5" t="s">
        <v>10</v>
      </c>
      <c r="L2598" s="5" t="s">
        <v>12742</v>
      </c>
      <c r="M2598" s="15" t="s">
        <v>42</v>
      </c>
      <c r="N2598" s="15" t="s">
        <v>1190</v>
      </c>
      <c r="O2598" s="15" t="s">
        <v>21196</v>
      </c>
      <c r="P2598" s="15" t="s">
        <v>1600</v>
      </c>
      <c r="Q2598" s="15" t="s">
        <v>22807</v>
      </c>
      <c r="R2598" s="15" t="s">
        <v>23960</v>
      </c>
      <c r="S2598" s="15">
        <v>71216824</v>
      </c>
      <c r="T2598" s="15"/>
      <c r="U2598" s="15" t="s">
        <v>15192</v>
      </c>
      <c r="V2598" s="15" t="s">
        <v>23961</v>
      </c>
      <c r="W2598" s="4"/>
      <c r="X2598" s="4" t="s">
        <v>41</v>
      </c>
      <c r="Y2598" s="4" t="s">
        <v>7614</v>
      </c>
      <c r="Z2598" s="4"/>
      <c r="AB2598" s="25"/>
      <c r="AC2598" s="25"/>
      <c r="AD2598" s="25"/>
    </row>
    <row r="2599" spans="1:30" x14ac:dyDescent="0.35">
      <c r="A2599" s="15" t="s">
        <v>8500</v>
      </c>
      <c r="B2599" s="15" t="s">
        <v>2517</v>
      </c>
      <c r="D2599" s="15" t="s">
        <v>11426</v>
      </c>
      <c r="E2599" s="15" t="s">
        <v>11425</v>
      </c>
      <c r="F2599" s="15" t="s">
        <v>257</v>
      </c>
      <c r="G2599" s="5" t="s">
        <v>18535</v>
      </c>
      <c r="H2599" s="5" t="s">
        <v>5</v>
      </c>
      <c r="I2599" s="5" t="s">
        <v>143</v>
      </c>
      <c r="J2599" s="5" t="s">
        <v>4</v>
      </c>
      <c r="K2599" s="5" t="s">
        <v>4</v>
      </c>
      <c r="L2599" s="5" t="s">
        <v>13042</v>
      </c>
      <c r="M2599" s="15" t="s">
        <v>144</v>
      </c>
      <c r="N2599" s="15" t="s">
        <v>1670</v>
      </c>
      <c r="O2599" s="15" t="s">
        <v>1754</v>
      </c>
      <c r="P2599" s="15" t="s">
        <v>231</v>
      </c>
      <c r="Q2599" s="15" t="s">
        <v>22807</v>
      </c>
      <c r="R2599" s="15" t="s">
        <v>14208</v>
      </c>
      <c r="S2599" s="15">
        <v>27300719</v>
      </c>
      <c r="T2599" s="15"/>
      <c r="U2599" s="15" t="s">
        <v>21536</v>
      </c>
      <c r="V2599" s="15" t="s">
        <v>14209</v>
      </c>
      <c r="W2599" s="4"/>
      <c r="X2599" s="4"/>
      <c r="Y2599" s="4"/>
      <c r="Z2599" s="4"/>
      <c r="AB2599" s="25"/>
      <c r="AC2599" s="25"/>
      <c r="AD2599" s="25"/>
    </row>
    <row r="2600" spans="1:30" x14ac:dyDescent="0.35">
      <c r="A2600" s="15" t="s">
        <v>5518</v>
      </c>
      <c r="B2600" s="15" t="s">
        <v>5517</v>
      </c>
      <c r="D2600" s="15" t="s">
        <v>5746</v>
      </c>
      <c r="E2600" s="15" t="s">
        <v>5747</v>
      </c>
      <c r="F2600" s="15" t="s">
        <v>5748</v>
      </c>
      <c r="G2600" s="5" t="s">
        <v>15692</v>
      </c>
      <c r="H2600" s="5" t="s">
        <v>18</v>
      </c>
      <c r="I2600" s="5" t="s">
        <v>143</v>
      </c>
      <c r="J2600" s="5" t="s">
        <v>10</v>
      </c>
      <c r="K2600" s="5" t="s">
        <v>5</v>
      </c>
      <c r="L2600" s="5" t="s">
        <v>13067</v>
      </c>
      <c r="M2600" s="15" t="s">
        <v>144</v>
      </c>
      <c r="N2600" s="15" t="s">
        <v>21789</v>
      </c>
      <c r="O2600" s="15" t="s">
        <v>198</v>
      </c>
      <c r="P2600" s="15" t="s">
        <v>11374</v>
      </c>
      <c r="Q2600" s="15" t="s">
        <v>22807</v>
      </c>
      <c r="R2600" s="15" t="s">
        <v>23962</v>
      </c>
      <c r="S2600" s="15">
        <v>22001528</v>
      </c>
      <c r="T2600" s="15"/>
      <c r="U2600" s="15" t="s">
        <v>16759</v>
      </c>
      <c r="V2600" s="15" t="s">
        <v>22292</v>
      </c>
      <c r="W2600" s="4"/>
      <c r="X2600" s="4" t="s">
        <v>41</v>
      </c>
      <c r="Y2600" s="4" t="s">
        <v>5749</v>
      </c>
      <c r="Z2600" s="4"/>
      <c r="AB2600" s="25"/>
      <c r="AC2600" s="25"/>
      <c r="AD2600" s="25"/>
    </row>
    <row r="2601" spans="1:30" x14ac:dyDescent="0.35">
      <c r="A2601" s="15" t="s">
        <v>5808</v>
      </c>
      <c r="B2601" s="15" t="s">
        <v>4998</v>
      </c>
      <c r="D2601" s="15" t="s">
        <v>5044</v>
      </c>
      <c r="E2601" s="15" t="s">
        <v>8511</v>
      </c>
      <c r="F2601" s="15" t="s">
        <v>198</v>
      </c>
      <c r="G2601" s="5" t="s">
        <v>15692</v>
      </c>
      <c r="H2601" s="5" t="s">
        <v>10</v>
      </c>
      <c r="I2601" s="5" t="s">
        <v>143</v>
      </c>
      <c r="J2601" s="5" t="s">
        <v>10</v>
      </c>
      <c r="K2601" s="5" t="s">
        <v>5</v>
      </c>
      <c r="L2601" s="5" t="s">
        <v>13067</v>
      </c>
      <c r="M2601" s="15" t="s">
        <v>144</v>
      </c>
      <c r="N2601" s="15" t="s">
        <v>21789</v>
      </c>
      <c r="O2601" s="15" t="s">
        <v>198</v>
      </c>
      <c r="P2601" s="15" t="s">
        <v>198</v>
      </c>
      <c r="Q2601" s="15" t="s">
        <v>22807</v>
      </c>
      <c r="R2601" s="15" t="s">
        <v>23963</v>
      </c>
      <c r="S2601" s="15">
        <v>27733586</v>
      </c>
      <c r="T2601" s="15">
        <v>27735242</v>
      </c>
      <c r="U2601" s="15" t="s">
        <v>15193</v>
      </c>
      <c r="V2601" s="15" t="s">
        <v>18124</v>
      </c>
      <c r="W2601" s="4"/>
      <c r="X2601" s="4"/>
      <c r="Y2601" s="4"/>
      <c r="Z2601" s="4"/>
      <c r="AB2601" s="25"/>
      <c r="AC2601" s="25"/>
      <c r="AD2601" s="25"/>
    </row>
    <row r="2602" spans="1:30" x14ac:dyDescent="0.35">
      <c r="A2602" s="15" t="s">
        <v>5786</v>
      </c>
      <c r="B2602" s="15" t="s">
        <v>5580</v>
      </c>
      <c r="D2602" s="15" t="s">
        <v>11450</v>
      </c>
      <c r="E2602" s="15" t="s">
        <v>11449</v>
      </c>
      <c r="F2602" s="15" t="s">
        <v>2799</v>
      </c>
      <c r="G2602" s="5" t="s">
        <v>15692</v>
      </c>
      <c r="H2602" s="5" t="s">
        <v>10</v>
      </c>
      <c r="I2602" s="5" t="s">
        <v>143</v>
      </c>
      <c r="J2602" s="5" t="s">
        <v>10</v>
      </c>
      <c r="K2602" s="5" t="s">
        <v>5</v>
      </c>
      <c r="L2602" s="5" t="s">
        <v>13067</v>
      </c>
      <c r="M2602" s="15" t="s">
        <v>144</v>
      </c>
      <c r="N2602" s="15" t="s">
        <v>21789</v>
      </c>
      <c r="O2602" s="15" t="s">
        <v>198</v>
      </c>
      <c r="P2602" s="15" t="s">
        <v>2799</v>
      </c>
      <c r="Q2602" s="15" t="s">
        <v>22807</v>
      </c>
      <c r="R2602" s="15" t="s">
        <v>11451</v>
      </c>
      <c r="S2602" s="15">
        <v>27735242</v>
      </c>
      <c r="T2602" s="15">
        <v>27735242</v>
      </c>
      <c r="U2602" s="15" t="s">
        <v>16760</v>
      </c>
      <c r="V2602" s="15" t="s">
        <v>18930</v>
      </c>
      <c r="W2602" s="4"/>
      <c r="X2602" s="4"/>
      <c r="Y2602" s="4"/>
      <c r="Z2602" s="4"/>
      <c r="AB2602" s="25"/>
      <c r="AC2602" s="25"/>
      <c r="AD2602" s="25"/>
    </row>
    <row r="2603" spans="1:30" x14ac:dyDescent="0.35">
      <c r="A2603" s="15" t="s">
        <v>5597</v>
      </c>
      <c r="B2603" s="15" t="s">
        <v>5596</v>
      </c>
      <c r="D2603" s="15" t="s">
        <v>11453</v>
      </c>
      <c r="E2603" s="15" t="s">
        <v>11452</v>
      </c>
      <c r="F2603" s="15" t="s">
        <v>11454</v>
      </c>
      <c r="G2603" s="5" t="s">
        <v>15692</v>
      </c>
      <c r="H2603" s="5" t="s">
        <v>10</v>
      </c>
      <c r="I2603" s="5" t="s">
        <v>143</v>
      </c>
      <c r="J2603" s="5" t="s">
        <v>10</v>
      </c>
      <c r="K2603" s="5" t="s">
        <v>5</v>
      </c>
      <c r="L2603" s="5" t="s">
        <v>13067</v>
      </c>
      <c r="M2603" s="15" t="s">
        <v>144</v>
      </c>
      <c r="N2603" s="15" t="s">
        <v>21789</v>
      </c>
      <c r="O2603" s="15" t="s">
        <v>198</v>
      </c>
      <c r="P2603" s="15" t="s">
        <v>11454</v>
      </c>
      <c r="Q2603" s="15" t="s">
        <v>22807</v>
      </c>
      <c r="R2603" s="15" t="s">
        <v>18125</v>
      </c>
      <c r="S2603" s="15">
        <v>27735242</v>
      </c>
      <c r="T2603" s="15">
        <v>27735242</v>
      </c>
      <c r="U2603" s="15" t="s">
        <v>15194</v>
      </c>
      <c r="V2603" s="15" t="s">
        <v>11455</v>
      </c>
      <c r="W2603" s="4"/>
      <c r="X2603" s="4"/>
      <c r="Y2603" s="4"/>
      <c r="Z2603" s="4"/>
      <c r="AB2603" s="25"/>
      <c r="AC2603" s="25"/>
      <c r="AD2603" s="25"/>
    </row>
    <row r="2604" spans="1:30" x14ac:dyDescent="0.35">
      <c r="A2604" s="15" t="s">
        <v>8502</v>
      </c>
      <c r="B2604" s="15" t="s">
        <v>8387</v>
      </c>
      <c r="D2604" s="15" t="s">
        <v>3108</v>
      </c>
      <c r="E2604" s="15" t="s">
        <v>5750</v>
      </c>
      <c r="F2604" s="15" t="s">
        <v>17372</v>
      </c>
      <c r="G2604" s="5" t="s">
        <v>15692</v>
      </c>
      <c r="H2604" s="5" t="s">
        <v>10</v>
      </c>
      <c r="I2604" s="5" t="s">
        <v>143</v>
      </c>
      <c r="J2604" s="5" t="s">
        <v>10</v>
      </c>
      <c r="K2604" s="5" t="s">
        <v>5</v>
      </c>
      <c r="L2604" s="5" t="s">
        <v>13067</v>
      </c>
      <c r="M2604" s="15" t="s">
        <v>144</v>
      </c>
      <c r="N2604" s="15" t="s">
        <v>21789</v>
      </c>
      <c r="O2604" s="15" t="s">
        <v>198</v>
      </c>
      <c r="P2604" s="15" t="s">
        <v>3313</v>
      </c>
      <c r="Q2604" s="15" t="s">
        <v>22807</v>
      </c>
      <c r="R2604" s="15" t="s">
        <v>23964</v>
      </c>
      <c r="S2604" s="15">
        <v>22001437</v>
      </c>
      <c r="T2604" s="15"/>
      <c r="U2604" s="15" t="s">
        <v>18931</v>
      </c>
      <c r="V2604" s="15" t="s">
        <v>16761</v>
      </c>
      <c r="W2604" s="4"/>
      <c r="X2604" s="4"/>
      <c r="Y2604" s="4"/>
      <c r="Z2604" s="4"/>
      <c r="AB2604" s="25"/>
      <c r="AC2604" s="25"/>
      <c r="AD2604" s="25"/>
    </row>
    <row r="2605" spans="1:30" x14ac:dyDescent="0.35">
      <c r="A2605" s="15" t="s">
        <v>5747</v>
      </c>
      <c r="B2605" s="15" t="s">
        <v>5746</v>
      </c>
      <c r="D2605" s="15" t="s">
        <v>3199</v>
      </c>
      <c r="E2605" s="15" t="s">
        <v>8546</v>
      </c>
      <c r="F2605" s="15" t="s">
        <v>1597</v>
      </c>
      <c r="G2605" s="5" t="s">
        <v>15692</v>
      </c>
      <c r="H2605" s="5" t="s">
        <v>10</v>
      </c>
      <c r="I2605" s="5" t="s">
        <v>143</v>
      </c>
      <c r="J2605" s="5" t="s">
        <v>10</v>
      </c>
      <c r="K2605" s="5" t="s">
        <v>5</v>
      </c>
      <c r="L2605" s="5" t="s">
        <v>13067</v>
      </c>
      <c r="M2605" s="15" t="s">
        <v>144</v>
      </c>
      <c r="N2605" s="15" t="s">
        <v>21789</v>
      </c>
      <c r="O2605" s="15" t="s">
        <v>198</v>
      </c>
      <c r="P2605" s="15" t="s">
        <v>1597</v>
      </c>
      <c r="Q2605" s="15" t="s">
        <v>22807</v>
      </c>
      <c r="R2605" s="15" t="s">
        <v>23965</v>
      </c>
      <c r="S2605" s="15">
        <v>22001139</v>
      </c>
      <c r="T2605" s="15">
        <v>22001139</v>
      </c>
      <c r="U2605" s="15" t="s">
        <v>15195</v>
      </c>
      <c r="V2605" s="15" t="s">
        <v>23966</v>
      </c>
      <c r="W2605" s="4"/>
      <c r="X2605" s="4" t="s">
        <v>41</v>
      </c>
      <c r="Y2605" s="4" t="s">
        <v>7794</v>
      </c>
      <c r="Z2605" s="4"/>
      <c r="AB2605" s="25"/>
      <c r="AC2605" s="25"/>
      <c r="AD2605" s="25"/>
    </row>
    <row r="2606" spans="1:30" x14ac:dyDescent="0.35">
      <c r="A2606" s="15" t="s">
        <v>6407</v>
      </c>
      <c r="B2606" s="15" t="s">
        <v>7596</v>
      </c>
      <c r="D2606" s="15" t="s">
        <v>3609</v>
      </c>
      <c r="E2606" s="15" t="s">
        <v>11559</v>
      </c>
      <c r="F2606" s="15" t="s">
        <v>699</v>
      </c>
      <c r="G2606" s="5" t="s">
        <v>18533</v>
      </c>
      <c r="H2606" s="5" t="s">
        <v>5</v>
      </c>
      <c r="I2606" s="5" t="s">
        <v>95</v>
      </c>
      <c r="J2606" s="5" t="s">
        <v>5</v>
      </c>
      <c r="K2606" s="5" t="s">
        <v>2</v>
      </c>
      <c r="L2606" s="5" t="s">
        <v>13093</v>
      </c>
      <c r="M2606" s="15" t="s">
        <v>21775</v>
      </c>
      <c r="N2606" s="15" t="s">
        <v>22293</v>
      </c>
      <c r="O2606" s="15" t="s">
        <v>5752</v>
      </c>
      <c r="P2606" s="15" t="s">
        <v>699</v>
      </c>
      <c r="Q2606" s="15" t="s">
        <v>22807</v>
      </c>
      <c r="R2606" s="15" t="s">
        <v>11560</v>
      </c>
      <c r="S2606" s="15"/>
      <c r="T2606" s="15"/>
      <c r="U2606" s="15" t="s">
        <v>18126</v>
      </c>
      <c r="V2606" s="15" t="s">
        <v>23967</v>
      </c>
      <c r="W2606" s="4"/>
      <c r="X2606" s="4" t="s">
        <v>41</v>
      </c>
      <c r="Y2606" s="4" t="s">
        <v>19102</v>
      </c>
      <c r="Z2606" s="4"/>
      <c r="AB2606" s="25" t="s">
        <v>21118</v>
      </c>
      <c r="AC2606" s="25"/>
      <c r="AD2606" s="25"/>
    </row>
    <row r="2607" spans="1:30" x14ac:dyDescent="0.35">
      <c r="A2607" s="15" t="s">
        <v>5713</v>
      </c>
      <c r="B2607" s="15" t="s">
        <v>3838</v>
      </c>
      <c r="D2607" s="15" t="s">
        <v>11337</v>
      </c>
      <c r="E2607" s="15" t="s">
        <v>11336</v>
      </c>
      <c r="F2607" s="15" t="s">
        <v>11338</v>
      </c>
      <c r="G2607" s="5" t="s">
        <v>15692</v>
      </c>
      <c r="H2607" s="5" t="s">
        <v>11</v>
      </c>
      <c r="I2607" s="5" t="s">
        <v>143</v>
      </c>
      <c r="J2607" s="5" t="s">
        <v>12</v>
      </c>
      <c r="K2607" s="5" t="s">
        <v>2</v>
      </c>
      <c r="L2607" s="5" t="s">
        <v>13070</v>
      </c>
      <c r="M2607" s="15" t="s">
        <v>144</v>
      </c>
      <c r="N2607" s="15" t="s">
        <v>21785</v>
      </c>
      <c r="O2607" s="15" t="s">
        <v>21786</v>
      </c>
      <c r="P2607" s="15" t="s">
        <v>11338</v>
      </c>
      <c r="Q2607" s="15" t="s">
        <v>22807</v>
      </c>
      <c r="R2607" s="15" t="s">
        <v>21537</v>
      </c>
      <c r="S2607" s="15">
        <v>89208238</v>
      </c>
      <c r="T2607" s="15"/>
      <c r="U2607" s="15" t="s">
        <v>16762</v>
      </c>
      <c r="V2607" s="15" t="s">
        <v>3765</v>
      </c>
      <c r="W2607" s="4"/>
      <c r="X2607" s="4"/>
      <c r="Y2607" s="4"/>
      <c r="Z2607" s="4"/>
      <c r="AB2607" s="25"/>
      <c r="AC2607" s="25"/>
      <c r="AD2607" s="25"/>
    </row>
    <row r="2608" spans="1:30" x14ac:dyDescent="0.35">
      <c r="A2608" s="15" t="s">
        <v>5631</v>
      </c>
      <c r="B2608" s="15" t="s">
        <v>5630</v>
      </c>
      <c r="D2608" s="15" t="s">
        <v>5753</v>
      </c>
      <c r="E2608" s="15" t="s">
        <v>5754</v>
      </c>
      <c r="F2608" s="15" t="s">
        <v>1541</v>
      </c>
      <c r="G2608" s="5" t="s">
        <v>15692</v>
      </c>
      <c r="H2608" s="5" t="s">
        <v>11</v>
      </c>
      <c r="I2608" s="5" t="s">
        <v>143</v>
      </c>
      <c r="J2608" s="5" t="s">
        <v>12</v>
      </c>
      <c r="K2608" s="5" t="s">
        <v>2</v>
      </c>
      <c r="L2608" s="5" t="s">
        <v>13070</v>
      </c>
      <c r="M2608" s="15" t="s">
        <v>144</v>
      </c>
      <c r="N2608" s="15" t="s">
        <v>21785</v>
      </c>
      <c r="O2608" s="15" t="s">
        <v>21786</v>
      </c>
      <c r="P2608" s="15" t="s">
        <v>1541</v>
      </c>
      <c r="Q2608" s="15" t="s">
        <v>22807</v>
      </c>
      <c r="R2608" s="15" t="s">
        <v>18122</v>
      </c>
      <c r="S2608" s="15">
        <v>21011976</v>
      </c>
      <c r="T2608" s="15">
        <v>87834158</v>
      </c>
      <c r="U2608" s="15" t="s">
        <v>15196</v>
      </c>
      <c r="V2608" s="15" t="s">
        <v>23968</v>
      </c>
      <c r="W2608" s="4"/>
      <c r="X2608" s="4" t="s">
        <v>41</v>
      </c>
      <c r="Y2608" s="4" t="s">
        <v>1017</v>
      </c>
      <c r="Z2608" s="4"/>
      <c r="AB2608" s="25"/>
      <c r="AC2608" s="25"/>
      <c r="AD2608" s="25"/>
    </row>
    <row r="2609" spans="1:30" x14ac:dyDescent="0.35">
      <c r="A2609" s="15" t="s">
        <v>5678</v>
      </c>
      <c r="B2609" s="15" t="s">
        <v>4975</v>
      </c>
      <c r="D2609" s="15" t="s">
        <v>7960</v>
      </c>
      <c r="E2609" s="15" t="s">
        <v>5755</v>
      </c>
      <c r="F2609" s="15" t="s">
        <v>5756</v>
      </c>
      <c r="G2609" s="5" t="s">
        <v>15692</v>
      </c>
      <c r="H2609" s="5" t="s">
        <v>11</v>
      </c>
      <c r="I2609" s="5" t="s">
        <v>143</v>
      </c>
      <c r="J2609" s="5" t="s">
        <v>12</v>
      </c>
      <c r="K2609" s="5" t="s">
        <v>5</v>
      </c>
      <c r="L2609" s="5" t="s">
        <v>13073</v>
      </c>
      <c r="M2609" s="15" t="s">
        <v>144</v>
      </c>
      <c r="N2609" s="15" t="s">
        <v>21785</v>
      </c>
      <c r="O2609" s="15" t="s">
        <v>5757</v>
      </c>
      <c r="P2609" s="15" t="s">
        <v>4329</v>
      </c>
      <c r="Q2609" s="15" t="s">
        <v>22807</v>
      </c>
      <c r="R2609" s="15" t="s">
        <v>18127</v>
      </c>
      <c r="S2609" s="15">
        <v>22001157</v>
      </c>
      <c r="T2609" s="15">
        <v>89310302</v>
      </c>
      <c r="U2609" s="15" t="s">
        <v>15197</v>
      </c>
      <c r="V2609" s="15" t="s">
        <v>19580</v>
      </c>
      <c r="W2609" s="4"/>
      <c r="X2609" s="4" t="s">
        <v>41</v>
      </c>
      <c r="Y2609" s="4" t="s">
        <v>5758</v>
      </c>
      <c r="Z2609" s="4"/>
      <c r="AB2609" s="25"/>
      <c r="AC2609" s="25"/>
      <c r="AD2609" s="25"/>
    </row>
    <row r="2610" spans="1:30" x14ac:dyDescent="0.35">
      <c r="A2610" s="15" t="s">
        <v>8504</v>
      </c>
      <c r="B2610" s="15" t="s">
        <v>5744</v>
      </c>
      <c r="D2610" s="15" t="s">
        <v>4486</v>
      </c>
      <c r="E2610" s="15" t="s">
        <v>7173</v>
      </c>
      <c r="F2610" s="15" t="s">
        <v>7175</v>
      </c>
      <c r="G2610" s="5" t="s">
        <v>15692</v>
      </c>
      <c r="H2610" s="5" t="s">
        <v>11</v>
      </c>
      <c r="I2610" s="5" t="s">
        <v>143</v>
      </c>
      <c r="J2610" s="5" t="s">
        <v>12</v>
      </c>
      <c r="K2610" s="5" t="s">
        <v>2</v>
      </c>
      <c r="L2610" s="5" t="s">
        <v>13070</v>
      </c>
      <c r="M2610" s="15" t="s">
        <v>144</v>
      </c>
      <c r="N2610" s="15" t="s">
        <v>21785</v>
      </c>
      <c r="O2610" s="15" t="s">
        <v>21786</v>
      </c>
      <c r="P2610" s="15" t="s">
        <v>7175</v>
      </c>
      <c r="Q2610" s="15" t="s">
        <v>22807</v>
      </c>
      <c r="R2610" s="15" t="s">
        <v>22294</v>
      </c>
      <c r="S2610" s="15">
        <v>27766130</v>
      </c>
      <c r="T2610" s="15">
        <v>27766130</v>
      </c>
      <c r="U2610" s="15" t="s">
        <v>16763</v>
      </c>
      <c r="V2610" s="15" t="s">
        <v>23969</v>
      </c>
      <c r="W2610" s="4"/>
      <c r="X2610" s="4" t="s">
        <v>41</v>
      </c>
      <c r="Y2610" s="4" t="s">
        <v>7174</v>
      </c>
      <c r="Z2610" s="4"/>
      <c r="AB2610" s="25"/>
      <c r="AC2610" s="25"/>
      <c r="AD2610" s="25"/>
    </row>
    <row r="2611" spans="1:30" x14ac:dyDescent="0.35">
      <c r="A2611" s="15" t="s">
        <v>5632</v>
      </c>
      <c r="B2611" s="15" t="s">
        <v>5377</v>
      </c>
      <c r="D2611" s="15" t="s">
        <v>11406</v>
      </c>
      <c r="E2611" s="15" t="s">
        <v>11405</v>
      </c>
      <c r="F2611" s="15" t="s">
        <v>1597</v>
      </c>
      <c r="G2611" s="5" t="s">
        <v>15692</v>
      </c>
      <c r="H2611" s="5" t="s">
        <v>11</v>
      </c>
      <c r="I2611" s="5" t="s">
        <v>143</v>
      </c>
      <c r="J2611" s="5" t="s">
        <v>12</v>
      </c>
      <c r="K2611" s="5" t="s">
        <v>2</v>
      </c>
      <c r="L2611" s="5" t="s">
        <v>13070</v>
      </c>
      <c r="M2611" s="15" t="s">
        <v>144</v>
      </c>
      <c r="N2611" s="15" t="s">
        <v>21785</v>
      </c>
      <c r="O2611" s="15" t="s">
        <v>21786</v>
      </c>
      <c r="P2611" s="15" t="s">
        <v>11407</v>
      </c>
      <c r="Q2611" s="15" t="s">
        <v>22807</v>
      </c>
      <c r="R2611" s="15" t="s">
        <v>20246</v>
      </c>
      <c r="S2611" s="15">
        <v>87367962</v>
      </c>
      <c r="T2611" s="15"/>
      <c r="U2611" s="15" t="s">
        <v>15198</v>
      </c>
      <c r="V2611" s="15" t="s">
        <v>22295</v>
      </c>
      <c r="W2611" s="4"/>
      <c r="X2611" s="4"/>
      <c r="Y2611" s="4"/>
      <c r="Z2611" s="4"/>
      <c r="AB2611" s="25"/>
      <c r="AC2611" s="25"/>
      <c r="AD2611" s="25"/>
    </row>
    <row r="2612" spans="1:30" x14ac:dyDescent="0.35">
      <c r="A2612" s="15" t="s">
        <v>5803</v>
      </c>
      <c r="B2612" s="15" t="s">
        <v>7834</v>
      </c>
      <c r="D2612" s="15" t="s">
        <v>5759</v>
      </c>
      <c r="E2612" s="15" t="s">
        <v>5760</v>
      </c>
      <c r="F2612" s="15" t="s">
        <v>7377</v>
      </c>
      <c r="G2612" s="5" t="s">
        <v>15692</v>
      </c>
      <c r="H2612" s="5" t="s">
        <v>11</v>
      </c>
      <c r="I2612" s="5" t="s">
        <v>143</v>
      </c>
      <c r="J2612" s="5" t="s">
        <v>12</v>
      </c>
      <c r="K2612" s="5" t="s">
        <v>2</v>
      </c>
      <c r="L2612" s="5" t="s">
        <v>13070</v>
      </c>
      <c r="M2612" s="15" t="s">
        <v>144</v>
      </c>
      <c r="N2612" s="15" t="s">
        <v>21785</v>
      </c>
      <c r="O2612" s="15" t="s">
        <v>21786</v>
      </c>
      <c r="P2612" s="15" t="s">
        <v>5761</v>
      </c>
      <c r="Q2612" s="15" t="s">
        <v>22807</v>
      </c>
      <c r="R2612" s="15" t="s">
        <v>23970</v>
      </c>
      <c r="S2612" s="15">
        <v>27811252</v>
      </c>
      <c r="T2612" s="15">
        <v>27811252</v>
      </c>
      <c r="U2612" s="15" t="s">
        <v>15199</v>
      </c>
      <c r="V2612" s="15" t="s">
        <v>18129</v>
      </c>
      <c r="W2612" s="4"/>
      <c r="X2612" s="4" t="s">
        <v>41</v>
      </c>
      <c r="Y2612" s="4" t="s">
        <v>1087</v>
      </c>
      <c r="Z2612" s="4"/>
      <c r="AB2612" s="25"/>
      <c r="AC2612" s="25"/>
      <c r="AD2612" s="25"/>
    </row>
    <row r="2613" spans="1:30" x14ac:dyDescent="0.35">
      <c r="A2613" s="15" t="s">
        <v>1931</v>
      </c>
      <c r="B2613" s="15" t="s">
        <v>1907</v>
      </c>
      <c r="D2613" s="15" t="s">
        <v>5762</v>
      </c>
      <c r="E2613" s="15" t="s">
        <v>5763</v>
      </c>
      <c r="F2613" s="15" t="s">
        <v>5764</v>
      </c>
      <c r="G2613" s="5" t="s">
        <v>18533</v>
      </c>
      <c r="H2613" s="5" t="s">
        <v>5</v>
      </c>
      <c r="I2613" s="5" t="s">
        <v>95</v>
      </c>
      <c r="J2613" s="5" t="s">
        <v>5</v>
      </c>
      <c r="K2613" s="5" t="s">
        <v>2</v>
      </c>
      <c r="L2613" s="5" t="s">
        <v>13093</v>
      </c>
      <c r="M2613" s="15" t="s">
        <v>21775</v>
      </c>
      <c r="N2613" s="15" t="s">
        <v>22293</v>
      </c>
      <c r="O2613" s="15" t="s">
        <v>5752</v>
      </c>
      <c r="P2613" s="15" t="s">
        <v>5764</v>
      </c>
      <c r="Q2613" s="15" t="s">
        <v>22807</v>
      </c>
      <c r="R2613" s="15" t="s">
        <v>23971</v>
      </c>
      <c r="S2613" s="15"/>
      <c r="T2613" s="15"/>
      <c r="U2613" s="15" t="s">
        <v>19581</v>
      </c>
      <c r="V2613" s="15" t="s">
        <v>20247</v>
      </c>
      <c r="W2613" s="4"/>
      <c r="X2613" s="4" t="s">
        <v>41</v>
      </c>
      <c r="Y2613" s="4" t="s">
        <v>5765</v>
      </c>
      <c r="Z2613" s="4"/>
      <c r="AB2613" s="25"/>
      <c r="AC2613" s="25"/>
      <c r="AD2613" s="25"/>
    </row>
    <row r="2614" spans="1:30" x14ac:dyDescent="0.35">
      <c r="A2614" s="15" t="s">
        <v>5532</v>
      </c>
      <c r="B2614" s="15" t="s">
        <v>5531</v>
      </c>
      <c r="D2614" s="15" t="s">
        <v>5766</v>
      </c>
      <c r="E2614" s="15" t="s">
        <v>5767</v>
      </c>
      <c r="F2614" s="15" t="s">
        <v>5768</v>
      </c>
      <c r="G2614" s="5" t="s">
        <v>15692</v>
      </c>
      <c r="H2614" s="5" t="s">
        <v>11</v>
      </c>
      <c r="I2614" s="5" t="s">
        <v>143</v>
      </c>
      <c r="J2614" s="5" t="s">
        <v>12</v>
      </c>
      <c r="K2614" s="5" t="s">
        <v>2</v>
      </c>
      <c r="L2614" s="5" t="s">
        <v>13070</v>
      </c>
      <c r="M2614" s="15" t="s">
        <v>144</v>
      </c>
      <c r="N2614" s="15" t="s">
        <v>21785</v>
      </c>
      <c r="O2614" s="15" t="s">
        <v>21786</v>
      </c>
      <c r="P2614" s="15" t="s">
        <v>5768</v>
      </c>
      <c r="Q2614" s="15" t="s">
        <v>22807</v>
      </c>
      <c r="R2614" s="15" t="s">
        <v>23972</v>
      </c>
      <c r="S2614" s="15">
        <v>87830187</v>
      </c>
      <c r="T2614" s="15"/>
      <c r="U2614" s="15" t="s">
        <v>16764</v>
      </c>
      <c r="V2614" s="15" t="s">
        <v>23973</v>
      </c>
      <c r="W2614" s="4"/>
      <c r="X2614" s="4" t="s">
        <v>41</v>
      </c>
      <c r="Y2614" s="4" t="s">
        <v>13481</v>
      </c>
      <c r="Z2614" s="4"/>
      <c r="AB2614" s="25"/>
      <c r="AC2614" s="25"/>
      <c r="AD2614" s="25"/>
    </row>
    <row r="2615" spans="1:30" x14ac:dyDescent="0.35">
      <c r="A2615" s="15" t="s">
        <v>5859</v>
      </c>
      <c r="B2615" s="15" t="s">
        <v>5858</v>
      </c>
      <c r="D2615" s="15" t="s">
        <v>5769</v>
      </c>
      <c r="E2615" s="15" t="s">
        <v>11409</v>
      </c>
      <c r="F2615" s="15" t="s">
        <v>11410</v>
      </c>
      <c r="G2615" s="5" t="s">
        <v>15692</v>
      </c>
      <c r="H2615" s="5" t="s">
        <v>11</v>
      </c>
      <c r="I2615" s="5" t="s">
        <v>143</v>
      </c>
      <c r="J2615" s="5" t="s">
        <v>12</v>
      </c>
      <c r="K2615" s="5" t="s">
        <v>2</v>
      </c>
      <c r="L2615" s="5" t="s">
        <v>13070</v>
      </c>
      <c r="M2615" s="15" t="s">
        <v>144</v>
      </c>
      <c r="N2615" s="15" t="s">
        <v>21785</v>
      </c>
      <c r="O2615" s="15" t="s">
        <v>21786</v>
      </c>
      <c r="P2615" s="15" t="s">
        <v>11410</v>
      </c>
      <c r="Q2615" s="15" t="s">
        <v>22807</v>
      </c>
      <c r="R2615" s="15" t="s">
        <v>22259</v>
      </c>
      <c r="S2615" s="15">
        <v>89692942</v>
      </c>
      <c r="T2615" s="15"/>
      <c r="U2615" s="15" t="s">
        <v>18131</v>
      </c>
      <c r="V2615" s="15" t="s">
        <v>23974</v>
      </c>
      <c r="W2615" s="4"/>
      <c r="X2615" s="4"/>
      <c r="Y2615" s="4"/>
      <c r="Z2615" s="4"/>
      <c r="AB2615" s="25"/>
      <c r="AC2615" s="25"/>
      <c r="AD2615" s="25"/>
    </row>
    <row r="2616" spans="1:30" x14ac:dyDescent="0.35">
      <c r="A2616" s="15" t="s">
        <v>11377</v>
      </c>
      <c r="B2616" s="15" t="s">
        <v>11378</v>
      </c>
      <c r="D2616" s="15" t="s">
        <v>5770</v>
      </c>
      <c r="E2616" s="15" t="s">
        <v>11487</v>
      </c>
      <c r="F2616" s="15" t="s">
        <v>11488</v>
      </c>
      <c r="G2616" s="5" t="s">
        <v>15692</v>
      </c>
      <c r="H2616" s="5" t="s">
        <v>11</v>
      </c>
      <c r="I2616" s="5" t="s">
        <v>143</v>
      </c>
      <c r="J2616" s="5" t="s">
        <v>12</v>
      </c>
      <c r="K2616" s="5" t="s">
        <v>2</v>
      </c>
      <c r="L2616" s="5" t="s">
        <v>13070</v>
      </c>
      <c r="M2616" s="15" t="s">
        <v>144</v>
      </c>
      <c r="N2616" s="15" t="s">
        <v>21785</v>
      </c>
      <c r="O2616" s="15" t="s">
        <v>21786</v>
      </c>
      <c r="P2616" s="15" t="s">
        <v>11489</v>
      </c>
      <c r="Q2616" s="15" t="s">
        <v>22807</v>
      </c>
      <c r="R2616" s="15" t="s">
        <v>18932</v>
      </c>
      <c r="S2616" s="15"/>
      <c r="T2616" s="15">
        <v>88283312</v>
      </c>
      <c r="U2616" s="15" t="s">
        <v>15200</v>
      </c>
      <c r="V2616" s="15" t="s">
        <v>15201</v>
      </c>
      <c r="W2616" s="4"/>
      <c r="X2616" s="4" t="s">
        <v>41</v>
      </c>
      <c r="Y2616" s="4" t="s">
        <v>7685</v>
      </c>
      <c r="Z2616" s="4"/>
      <c r="AB2616" s="25"/>
      <c r="AC2616" s="25"/>
      <c r="AD2616" s="25"/>
    </row>
    <row r="2617" spans="1:30" x14ac:dyDescent="0.35">
      <c r="A2617" s="15" t="s">
        <v>5633</v>
      </c>
      <c r="B2617" s="15" t="s">
        <v>5403</v>
      </c>
      <c r="D2617" s="15" t="s">
        <v>5771</v>
      </c>
      <c r="E2617" s="15" t="s">
        <v>11416</v>
      </c>
      <c r="F2617" s="15" t="s">
        <v>11417</v>
      </c>
      <c r="G2617" s="5" t="s">
        <v>15692</v>
      </c>
      <c r="H2617" s="5" t="s">
        <v>11</v>
      </c>
      <c r="I2617" s="5" t="s">
        <v>143</v>
      </c>
      <c r="J2617" s="5" t="s">
        <v>12</v>
      </c>
      <c r="K2617" s="5" t="s">
        <v>5</v>
      </c>
      <c r="L2617" s="5" t="s">
        <v>13073</v>
      </c>
      <c r="M2617" s="15" t="s">
        <v>144</v>
      </c>
      <c r="N2617" s="15" t="s">
        <v>21785</v>
      </c>
      <c r="O2617" s="15" t="s">
        <v>5757</v>
      </c>
      <c r="P2617" s="15" t="s">
        <v>11417</v>
      </c>
      <c r="Q2617" s="15" t="s">
        <v>22807</v>
      </c>
      <c r="R2617" s="15" t="s">
        <v>23975</v>
      </c>
      <c r="S2617" s="15">
        <v>86241355</v>
      </c>
      <c r="T2617" s="15">
        <v>22001739</v>
      </c>
      <c r="U2617" s="15" t="s">
        <v>16765</v>
      </c>
      <c r="V2617" s="15" t="s">
        <v>293</v>
      </c>
      <c r="W2617" s="4"/>
      <c r="X2617" s="4"/>
      <c r="Y2617" s="4"/>
      <c r="Z2617" s="4"/>
      <c r="AB2617" s="25"/>
      <c r="AC2617" s="25"/>
      <c r="AD2617" s="25"/>
    </row>
    <row r="2618" spans="1:30" x14ac:dyDescent="0.35">
      <c r="A2618" s="15" t="s">
        <v>8505</v>
      </c>
      <c r="B2618" s="15" t="s">
        <v>8506</v>
      </c>
      <c r="D2618" s="15" t="s">
        <v>5772</v>
      </c>
      <c r="E2618" s="15" t="s">
        <v>5773</v>
      </c>
      <c r="F2618" s="15" t="s">
        <v>5774</v>
      </c>
      <c r="G2618" s="5" t="s">
        <v>15692</v>
      </c>
      <c r="H2618" s="5" t="s">
        <v>11</v>
      </c>
      <c r="I2618" s="5" t="s">
        <v>143</v>
      </c>
      <c r="J2618" s="5" t="s">
        <v>12</v>
      </c>
      <c r="K2618" s="5" t="s">
        <v>5</v>
      </c>
      <c r="L2618" s="5" t="s">
        <v>13073</v>
      </c>
      <c r="M2618" s="15" t="s">
        <v>144</v>
      </c>
      <c r="N2618" s="15" t="s">
        <v>21785</v>
      </c>
      <c r="O2618" s="15" t="s">
        <v>5757</v>
      </c>
      <c r="P2618" s="15" t="s">
        <v>17373</v>
      </c>
      <c r="Q2618" s="15" t="s">
        <v>22807</v>
      </c>
      <c r="R2618" s="15" t="s">
        <v>5775</v>
      </c>
      <c r="S2618" s="15">
        <v>27766053</v>
      </c>
      <c r="T2618" s="15"/>
      <c r="U2618" s="15" t="s">
        <v>18133</v>
      </c>
      <c r="V2618" s="15" t="s">
        <v>23976</v>
      </c>
      <c r="W2618" s="4"/>
      <c r="X2618" s="4" t="s">
        <v>41</v>
      </c>
      <c r="Y2618" s="4" t="s">
        <v>5538</v>
      </c>
      <c r="Z2618" s="4"/>
      <c r="AB2618" s="25"/>
      <c r="AC2618" s="25"/>
      <c r="AD2618" s="25"/>
    </row>
    <row r="2619" spans="1:30" x14ac:dyDescent="0.35">
      <c r="A2619" s="15" t="s">
        <v>5728</v>
      </c>
      <c r="B2619" s="15" t="s">
        <v>5727</v>
      </c>
      <c r="D2619" s="15" t="s">
        <v>7547</v>
      </c>
      <c r="E2619" s="15" t="s">
        <v>7145</v>
      </c>
      <c r="F2619" s="15" t="s">
        <v>7147</v>
      </c>
      <c r="G2619" s="5" t="s">
        <v>15692</v>
      </c>
      <c r="H2619" s="5" t="s">
        <v>11</v>
      </c>
      <c r="I2619" s="5" t="s">
        <v>143</v>
      </c>
      <c r="J2619" s="5" t="s">
        <v>12</v>
      </c>
      <c r="K2619" s="5" t="s">
        <v>2</v>
      </c>
      <c r="L2619" s="5" t="s">
        <v>13070</v>
      </c>
      <c r="M2619" s="15" t="s">
        <v>144</v>
      </c>
      <c r="N2619" s="15" t="s">
        <v>21785</v>
      </c>
      <c r="O2619" s="15" t="s">
        <v>21786</v>
      </c>
      <c r="P2619" s="15" t="s">
        <v>7148</v>
      </c>
      <c r="Q2619" s="15" t="s">
        <v>22807</v>
      </c>
      <c r="R2619" s="15" t="s">
        <v>20248</v>
      </c>
      <c r="S2619" s="15">
        <v>83138882</v>
      </c>
      <c r="T2619" s="15"/>
      <c r="U2619" s="15" t="s">
        <v>18933</v>
      </c>
      <c r="V2619" s="15" t="s">
        <v>16766</v>
      </c>
      <c r="W2619" s="4"/>
      <c r="X2619" s="4" t="s">
        <v>41</v>
      </c>
      <c r="Y2619" s="4" t="s">
        <v>7146</v>
      </c>
      <c r="Z2619" s="4"/>
      <c r="AB2619" s="25"/>
      <c r="AC2619" s="25"/>
      <c r="AD2619" s="25"/>
    </row>
    <row r="2620" spans="1:30" x14ac:dyDescent="0.35">
      <c r="A2620" s="15" t="s">
        <v>5672</v>
      </c>
      <c r="B2620" s="15" t="s">
        <v>7453</v>
      </c>
      <c r="D2620" s="15" t="s">
        <v>5436</v>
      </c>
      <c r="E2620" s="15" t="s">
        <v>8469</v>
      </c>
      <c r="F2620" s="15" t="s">
        <v>8470</v>
      </c>
      <c r="G2620" s="5" t="s">
        <v>15692</v>
      </c>
      <c r="H2620" s="5" t="s">
        <v>11</v>
      </c>
      <c r="I2620" s="5" t="s">
        <v>143</v>
      </c>
      <c r="J2620" s="5" t="s">
        <v>8</v>
      </c>
      <c r="K2620" s="5" t="s">
        <v>4</v>
      </c>
      <c r="L2620" s="5" t="s">
        <v>13062</v>
      </c>
      <c r="M2620" s="15" t="s">
        <v>144</v>
      </c>
      <c r="N2620" s="15" t="s">
        <v>145</v>
      </c>
      <c r="O2620" s="15" t="s">
        <v>22225</v>
      </c>
      <c r="P2620" s="15" t="s">
        <v>8470</v>
      </c>
      <c r="Q2620" s="15" t="s">
        <v>22807</v>
      </c>
      <c r="R2620" s="15" t="s">
        <v>23977</v>
      </c>
      <c r="S2620" s="15">
        <v>22001462</v>
      </c>
      <c r="T2620" s="15"/>
      <c r="U2620" s="15" t="s">
        <v>15202</v>
      </c>
      <c r="V2620" s="15" t="s">
        <v>23978</v>
      </c>
      <c r="W2620" s="4"/>
      <c r="X2620" s="4" t="s">
        <v>41</v>
      </c>
      <c r="Y2620" s="4" t="s">
        <v>7547</v>
      </c>
      <c r="Z2620" s="4"/>
      <c r="AB2620" s="25"/>
      <c r="AC2620" s="25"/>
      <c r="AD2620" s="25"/>
    </row>
    <row r="2621" spans="1:30" x14ac:dyDescent="0.35">
      <c r="A2621" s="15" t="s">
        <v>8507</v>
      </c>
      <c r="B2621" s="15" t="s">
        <v>8405</v>
      </c>
      <c r="D2621" s="15" t="s">
        <v>5777</v>
      </c>
      <c r="E2621" s="15" t="s">
        <v>5778</v>
      </c>
      <c r="F2621" s="15" t="s">
        <v>5779</v>
      </c>
      <c r="G2621" s="5" t="s">
        <v>15692</v>
      </c>
      <c r="H2621" s="5" t="s">
        <v>11</v>
      </c>
      <c r="I2621" s="5" t="s">
        <v>143</v>
      </c>
      <c r="J2621" s="5" t="s">
        <v>12</v>
      </c>
      <c r="K2621" s="5" t="s">
        <v>2</v>
      </c>
      <c r="L2621" s="5" t="s">
        <v>13070</v>
      </c>
      <c r="M2621" s="15" t="s">
        <v>144</v>
      </c>
      <c r="N2621" s="15" t="s">
        <v>21785</v>
      </c>
      <c r="O2621" s="15" t="s">
        <v>21786</v>
      </c>
      <c r="P2621" s="15" t="s">
        <v>5779</v>
      </c>
      <c r="Q2621" s="15" t="s">
        <v>22807</v>
      </c>
      <c r="R2621" s="15" t="s">
        <v>23979</v>
      </c>
      <c r="S2621" s="15">
        <v>86944900</v>
      </c>
      <c r="T2621" s="15"/>
      <c r="U2621" s="15" t="s">
        <v>16767</v>
      </c>
      <c r="V2621" s="15" t="s">
        <v>23980</v>
      </c>
      <c r="W2621" s="4"/>
      <c r="X2621" s="4" t="s">
        <v>41</v>
      </c>
      <c r="Y2621" s="4" t="s">
        <v>5777</v>
      </c>
      <c r="Z2621" s="4"/>
      <c r="AB2621" s="25"/>
      <c r="AC2621" s="25"/>
      <c r="AD2621" s="25"/>
    </row>
    <row r="2622" spans="1:30" x14ac:dyDescent="0.35">
      <c r="A2622" s="15" t="s">
        <v>11381</v>
      </c>
      <c r="B2622" s="15" t="s">
        <v>8872</v>
      </c>
      <c r="D2622" s="15" t="s">
        <v>7650</v>
      </c>
      <c r="E2622" s="15" t="s">
        <v>5780</v>
      </c>
      <c r="F2622" s="15" t="s">
        <v>5781</v>
      </c>
      <c r="G2622" s="5" t="s">
        <v>15692</v>
      </c>
      <c r="H2622" s="5" t="s">
        <v>11</v>
      </c>
      <c r="I2622" s="5" t="s">
        <v>143</v>
      </c>
      <c r="J2622" s="5" t="s">
        <v>12</v>
      </c>
      <c r="K2622" s="5" t="s">
        <v>2</v>
      </c>
      <c r="L2622" s="5" t="s">
        <v>13070</v>
      </c>
      <c r="M2622" s="15" t="s">
        <v>144</v>
      </c>
      <c r="N2622" s="15" t="s">
        <v>21785</v>
      </c>
      <c r="O2622" s="15" t="s">
        <v>21786</v>
      </c>
      <c r="P2622" s="15" t="s">
        <v>5781</v>
      </c>
      <c r="Q2622" s="15" t="s">
        <v>22807</v>
      </c>
      <c r="R2622" s="15" t="s">
        <v>21539</v>
      </c>
      <c r="S2622" s="15">
        <v>84230015</v>
      </c>
      <c r="T2622" s="15"/>
      <c r="U2622" s="15" t="s">
        <v>15203</v>
      </c>
      <c r="V2622" s="15" t="s">
        <v>5781</v>
      </c>
      <c r="W2622" s="4"/>
      <c r="X2622" s="4" t="s">
        <v>41</v>
      </c>
      <c r="Y2622" s="4" t="s">
        <v>4779</v>
      </c>
      <c r="Z2622" s="4"/>
      <c r="AB2622" s="25"/>
      <c r="AC2622" s="25"/>
      <c r="AD2622" s="25"/>
    </row>
    <row r="2623" spans="1:30" x14ac:dyDescent="0.35">
      <c r="A2623" s="15" t="s">
        <v>11382</v>
      </c>
      <c r="B2623" s="15" t="s">
        <v>5496</v>
      </c>
      <c r="D2623" s="15" t="s">
        <v>5549</v>
      </c>
      <c r="E2623" s="15" t="s">
        <v>5782</v>
      </c>
      <c r="F2623" s="15" t="s">
        <v>2073</v>
      </c>
      <c r="G2623" s="5" t="s">
        <v>15692</v>
      </c>
      <c r="H2623" s="5" t="s">
        <v>11</v>
      </c>
      <c r="I2623" s="5" t="s">
        <v>143</v>
      </c>
      <c r="J2623" s="5" t="s">
        <v>12</v>
      </c>
      <c r="K2623" s="5" t="s">
        <v>2</v>
      </c>
      <c r="L2623" s="5" t="s">
        <v>13070</v>
      </c>
      <c r="M2623" s="15" t="s">
        <v>144</v>
      </c>
      <c r="N2623" s="15" t="s">
        <v>21785</v>
      </c>
      <c r="O2623" s="15" t="s">
        <v>21786</v>
      </c>
      <c r="P2623" s="15" t="s">
        <v>5783</v>
      </c>
      <c r="Q2623" s="15" t="s">
        <v>22807</v>
      </c>
      <c r="R2623" s="15" t="s">
        <v>18934</v>
      </c>
      <c r="S2623" s="15">
        <v>27833821</v>
      </c>
      <c r="T2623" s="15">
        <v>27833821</v>
      </c>
      <c r="U2623" s="15" t="s">
        <v>16768</v>
      </c>
      <c r="V2623" s="15" t="s">
        <v>23981</v>
      </c>
      <c r="W2623" s="4"/>
      <c r="X2623" s="4" t="s">
        <v>41</v>
      </c>
      <c r="Y2623" s="4" t="s">
        <v>1125</v>
      </c>
      <c r="Z2623" s="4" t="s">
        <v>41</v>
      </c>
      <c r="AA2623" s="4" t="s">
        <v>13168</v>
      </c>
      <c r="AB2623" s="25"/>
      <c r="AC2623" s="25"/>
      <c r="AD2623" s="25"/>
    </row>
    <row r="2624" spans="1:30" x14ac:dyDescent="0.35">
      <c r="A2624" s="15" t="s">
        <v>5636</v>
      </c>
      <c r="B2624" s="15" t="s">
        <v>2303</v>
      </c>
      <c r="D2624" s="15" t="s">
        <v>5657</v>
      </c>
      <c r="E2624" s="15" t="s">
        <v>5784</v>
      </c>
      <c r="F2624" s="15" t="s">
        <v>5785</v>
      </c>
      <c r="G2624" s="5" t="s">
        <v>18533</v>
      </c>
      <c r="H2624" s="5" t="s">
        <v>4</v>
      </c>
      <c r="I2624" s="5" t="s">
        <v>95</v>
      </c>
      <c r="J2624" s="5" t="s">
        <v>5</v>
      </c>
      <c r="K2624" s="5" t="s">
        <v>5</v>
      </c>
      <c r="L2624" s="5" t="s">
        <v>13096</v>
      </c>
      <c r="M2624" s="15" t="s">
        <v>21775</v>
      </c>
      <c r="N2624" s="15" t="s">
        <v>22293</v>
      </c>
      <c r="O2624" s="15" t="s">
        <v>22297</v>
      </c>
      <c r="P2624" s="15" t="s">
        <v>5785</v>
      </c>
      <c r="Q2624" s="15" t="s">
        <v>22807</v>
      </c>
      <c r="R2624" s="15" t="s">
        <v>16769</v>
      </c>
      <c r="S2624" s="15">
        <v>27510145</v>
      </c>
      <c r="T2624" s="15">
        <v>87281660</v>
      </c>
      <c r="U2624" s="15" t="s">
        <v>19582</v>
      </c>
      <c r="V2624" s="15" t="s">
        <v>11557</v>
      </c>
      <c r="W2624" s="4"/>
      <c r="X2624" s="4" t="s">
        <v>41</v>
      </c>
      <c r="Y2624" s="4" t="s">
        <v>5769</v>
      </c>
      <c r="Z2624" s="4"/>
      <c r="AB2624" s="25"/>
      <c r="AC2624" s="25"/>
      <c r="AD2624" s="25"/>
    </row>
    <row r="2625" spans="1:30" x14ac:dyDescent="0.35">
      <c r="A2625" s="15" t="s">
        <v>5679</v>
      </c>
      <c r="B2625" s="15" t="s">
        <v>4399</v>
      </c>
      <c r="D2625" s="15" t="s">
        <v>5580</v>
      </c>
      <c r="E2625" s="15" t="s">
        <v>5786</v>
      </c>
      <c r="F2625" s="15" t="s">
        <v>157</v>
      </c>
      <c r="G2625" s="5" t="s">
        <v>15692</v>
      </c>
      <c r="H2625" s="5" t="s">
        <v>11</v>
      </c>
      <c r="I2625" s="5" t="s">
        <v>143</v>
      </c>
      <c r="J2625" s="5" t="s">
        <v>12</v>
      </c>
      <c r="K2625" s="5" t="s">
        <v>2</v>
      </c>
      <c r="L2625" s="5" t="s">
        <v>13070</v>
      </c>
      <c r="M2625" s="15" t="s">
        <v>144</v>
      </c>
      <c r="N2625" s="15" t="s">
        <v>21785</v>
      </c>
      <c r="O2625" s="15" t="s">
        <v>21786</v>
      </c>
      <c r="P2625" s="15" t="s">
        <v>5787</v>
      </c>
      <c r="Q2625" s="15" t="s">
        <v>22807</v>
      </c>
      <c r="R2625" s="15" t="s">
        <v>18103</v>
      </c>
      <c r="S2625" s="15">
        <v>27835233</v>
      </c>
      <c r="T2625" s="15">
        <v>27835233</v>
      </c>
      <c r="U2625" s="15" t="s">
        <v>15204</v>
      </c>
      <c r="V2625" s="15" t="s">
        <v>16770</v>
      </c>
      <c r="W2625" s="4"/>
      <c r="X2625" s="4" t="s">
        <v>41</v>
      </c>
      <c r="Y2625" s="4" t="s">
        <v>2460</v>
      </c>
      <c r="Z2625" s="4"/>
      <c r="AB2625" s="25" t="s">
        <v>21118</v>
      </c>
      <c r="AC2625" s="25"/>
      <c r="AD2625" s="25"/>
    </row>
    <row r="2626" spans="1:30" x14ac:dyDescent="0.35">
      <c r="A2626" s="15" t="s">
        <v>8509</v>
      </c>
      <c r="B2626" s="15" t="s">
        <v>8232</v>
      </c>
      <c r="D2626" s="15" t="s">
        <v>8551</v>
      </c>
      <c r="E2626" s="15" t="s">
        <v>8549</v>
      </c>
      <c r="F2626" s="15" t="s">
        <v>17359</v>
      </c>
      <c r="G2626" s="5" t="s">
        <v>15692</v>
      </c>
      <c r="H2626" s="5" t="s">
        <v>11</v>
      </c>
      <c r="I2626" s="5" t="s">
        <v>143</v>
      </c>
      <c r="J2626" s="5" t="s">
        <v>12</v>
      </c>
      <c r="K2626" s="5" t="s">
        <v>2</v>
      </c>
      <c r="L2626" s="5" t="s">
        <v>13070</v>
      </c>
      <c r="M2626" s="15" t="s">
        <v>144</v>
      </c>
      <c r="N2626" s="15" t="s">
        <v>21785</v>
      </c>
      <c r="O2626" s="15" t="s">
        <v>21786</v>
      </c>
      <c r="P2626" s="15" t="s">
        <v>17359</v>
      </c>
      <c r="Q2626" s="15" t="s">
        <v>22807</v>
      </c>
      <c r="R2626" s="15" t="s">
        <v>18135</v>
      </c>
      <c r="S2626" s="15">
        <v>27831203</v>
      </c>
      <c r="T2626" s="15"/>
      <c r="U2626" s="15" t="s">
        <v>15205</v>
      </c>
      <c r="V2626" s="15" t="s">
        <v>23982</v>
      </c>
      <c r="W2626" s="4"/>
      <c r="X2626" s="4" t="s">
        <v>41</v>
      </c>
      <c r="Y2626" s="4" t="s">
        <v>13793</v>
      </c>
      <c r="Z2626" s="4"/>
      <c r="AB2626" s="25"/>
      <c r="AC2626" s="25"/>
      <c r="AD2626" s="25"/>
    </row>
    <row r="2627" spans="1:30" x14ac:dyDescent="0.35">
      <c r="A2627" s="15" t="s">
        <v>5802</v>
      </c>
      <c r="B2627" s="15" t="s">
        <v>5801</v>
      </c>
      <c r="D2627" s="15" t="s">
        <v>7246</v>
      </c>
      <c r="E2627" s="15" t="s">
        <v>5788</v>
      </c>
      <c r="F2627" s="15" t="s">
        <v>5789</v>
      </c>
      <c r="G2627" s="5" t="s">
        <v>15692</v>
      </c>
      <c r="H2627" s="5" t="s">
        <v>11</v>
      </c>
      <c r="I2627" s="5" t="s">
        <v>143</v>
      </c>
      <c r="J2627" s="5" t="s">
        <v>12</v>
      </c>
      <c r="K2627" s="5" t="s">
        <v>2</v>
      </c>
      <c r="L2627" s="5" t="s">
        <v>13070</v>
      </c>
      <c r="M2627" s="15" t="s">
        <v>144</v>
      </c>
      <c r="N2627" s="15" t="s">
        <v>21785</v>
      </c>
      <c r="O2627" s="15" t="s">
        <v>21786</v>
      </c>
      <c r="P2627" s="15" t="s">
        <v>5789</v>
      </c>
      <c r="Q2627" s="15" t="s">
        <v>22807</v>
      </c>
      <c r="R2627" s="15" t="s">
        <v>22298</v>
      </c>
      <c r="S2627" s="15">
        <v>27811023</v>
      </c>
      <c r="T2627" s="15"/>
      <c r="U2627" s="15" t="s">
        <v>16771</v>
      </c>
      <c r="V2627" s="15" t="s">
        <v>23983</v>
      </c>
      <c r="W2627" s="4"/>
      <c r="X2627" s="4" t="s">
        <v>41</v>
      </c>
      <c r="Y2627" s="4" t="s">
        <v>4775</v>
      </c>
      <c r="Z2627" s="4"/>
      <c r="AB2627" s="25"/>
      <c r="AC2627" s="25"/>
      <c r="AD2627" s="25"/>
    </row>
    <row r="2628" spans="1:30" x14ac:dyDescent="0.35">
      <c r="A2628" s="15" t="s">
        <v>5546</v>
      </c>
      <c r="B2628" s="15" t="s">
        <v>5545</v>
      </c>
      <c r="D2628" s="15" t="s">
        <v>5790</v>
      </c>
      <c r="E2628" s="15" t="s">
        <v>11441</v>
      </c>
      <c r="F2628" s="15" t="s">
        <v>11442</v>
      </c>
      <c r="G2628" s="5" t="s">
        <v>15692</v>
      </c>
      <c r="H2628" s="5" t="s">
        <v>11</v>
      </c>
      <c r="I2628" s="5" t="s">
        <v>143</v>
      </c>
      <c r="J2628" s="5" t="s">
        <v>12</v>
      </c>
      <c r="K2628" s="5" t="s">
        <v>2</v>
      </c>
      <c r="L2628" s="5" t="s">
        <v>13070</v>
      </c>
      <c r="M2628" s="15" t="s">
        <v>144</v>
      </c>
      <c r="N2628" s="15" t="s">
        <v>21785</v>
      </c>
      <c r="O2628" s="15" t="s">
        <v>21786</v>
      </c>
      <c r="P2628" s="15" t="s">
        <v>11442</v>
      </c>
      <c r="Q2628" s="15" t="s">
        <v>22807</v>
      </c>
      <c r="R2628" s="15" t="s">
        <v>23984</v>
      </c>
      <c r="S2628" s="15">
        <v>86843215</v>
      </c>
      <c r="T2628" s="15"/>
      <c r="U2628" s="15" t="s">
        <v>16772</v>
      </c>
      <c r="V2628" s="15" t="s">
        <v>23985</v>
      </c>
      <c r="W2628" s="4"/>
      <c r="X2628" s="4"/>
      <c r="Y2628" s="4"/>
      <c r="Z2628" s="4"/>
      <c r="AB2628" s="25"/>
      <c r="AC2628" s="25"/>
      <c r="AD2628" s="25"/>
    </row>
    <row r="2629" spans="1:30" x14ac:dyDescent="0.35">
      <c r="A2629" s="15" t="s">
        <v>5448</v>
      </c>
      <c r="B2629" s="15" t="s">
        <v>3176</v>
      </c>
      <c r="D2629" s="15" t="s">
        <v>5670</v>
      </c>
      <c r="E2629" s="15" t="s">
        <v>5791</v>
      </c>
      <c r="F2629" s="15" t="s">
        <v>5792</v>
      </c>
      <c r="G2629" s="5" t="s">
        <v>15692</v>
      </c>
      <c r="H2629" s="5" t="s">
        <v>11</v>
      </c>
      <c r="I2629" s="5" t="s">
        <v>143</v>
      </c>
      <c r="J2629" s="5" t="s">
        <v>8</v>
      </c>
      <c r="K2629" s="5" t="s">
        <v>4</v>
      </c>
      <c r="L2629" s="5" t="s">
        <v>13062</v>
      </c>
      <c r="M2629" s="15" t="s">
        <v>144</v>
      </c>
      <c r="N2629" s="15" t="s">
        <v>145</v>
      </c>
      <c r="O2629" s="15" t="s">
        <v>22225</v>
      </c>
      <c r="P2629" s="15" t="s">
        <v>5776</v>
      </c>
      <c r="Q2629" s="15" t="s">
        <v>22807</v>
      </c>
      <c r="R2629" s="15" t="s">
        <v>23986</v>
      </c>
      <c r="S2629" s="15">
        <v>89502746</v>
      </c>
      <c r="T2629" s="15"/>
      <c r="U2629" s="15" t="s">
        <v>15206</v>
      </c>
      <c r="V2629" s="15" t="s">
        <v>18136</v>
      </c>
      <c r="W2629" s="4"/>
      <c r="X2629" s="4" t="s">
        <v>41</v>
      </c>
      <c r="Y2629" s="4" t="s">
        <v>5178</v>
      </c>
      <c r="Z2629" s="4"/>
      <c r="AB2629" s="25"/>
      <c r="AC2629" s="25"/>
      <c r="AD2629" s="25"/>
    </row>
    <row r="2630" spans="1:30" x14ac:dyDescent="0.35">
      <c r="A2630" s="15" t="s">
        <v>8511</v>
      </c>
      <c r="B2630" s="15" t="s">
        <v>5044</v>
      </c>
      <c r="D2630" s="15" t="s">
        <v>5712</v>
      </c>
      <c r="E2630" s="15" t="s">
        <v>5793</v>
      </c>
      <c r="F2630" s="15" t="s">
        <v>948</v>
      </c>
      <c r="G2630" s="5" t="s">
        <v>15692</v>
      </c>
      <c r="H2630" s="5" t="s">
        <v>12</v>
      </c>
      <c r="I2630" s="5" t="s">
        <v>143</v>
      </c>
      <c r="J2630" s="5" t="s">
        <v>12</v>
      </c>
      <c r="K2630" s="5" t="s">
        <v>4</v>
      </c>
      <c r="L2630" s="5" t="s">
        <v>13072</v>
      </c>
      <c r="M2630" s="15" t="s">
        <v>144</v>
      </c>
      <c r="N2630" s="15" t="s">
        <v>21785</v>
      </c>
      <c r="O2630" s="15" t="s">
        <v>1996</v>
      </c>
      <c r="P2630" s="15" t="s">
        <v>948</v>
      </c>
      <c r="Q2630" s="15" t="s">
        <v>22807</v>
      </c>
      <c r="R2630" s="15" t="s">
        <v>21540</v>
      </c>
      <c r="S2630" s="15">
        <v>27321489</v>
      </c>
      <c r="T2630" s="15">
        <v>27321489</v>
      </c>
      <c r="U2630" s="15" t="s">
        <v>16773</v>
      </c>
      <c r="V2630" s="15" t="s">
        <v>18137</v>
      </c>
      <c r="W2630" s="4"/>
      <c r="X2630" s="4" t="s">
        <v>41</v>
      </c>
      <c r="Y2630" s="4" t="s">
        <v>5794</v>
      </c>
      <c r="Z2630" s="4"/>
      <c r="AB2630" s="25"/>
      <c r="AC2630" s="25"/>
      <c r="AD2630" s="25"/>
    </row>
    <row r="2631" spans="1:30" x14ac:dyDescent="0.35">
      <c r="A2631" s="15" t="s">
        <v>11387</v>
      </c>
      <c r="B2631" s="15" t="s">
        <v>11388</v>
      </c>
      <c r="D2631" s="15" t="s">
        <v>5749</v>
      </c>
      <c r="E2631" s="15" t="s">
        <v>5795</v>
      </c>
      <c r="F2631" s="15" t="s">
        <v>17374</v>
      </c>
      <c r="G2631" s="5" t="s">
        <v>15692</v>
      </c>
      <c r="H2631" s="5" t="s">
        <v>18</v>
      </c>
      <c r="I2631" s="5" t="s">
        <v>143</v>
      </c>
      <c r="J2631" s="5" t="s">
        <v>12</v>
      </c>
      <c r="K2631" s="5" t="s">
        <v>2</v>
      </c>
      <c r="L2631" s="5" t="s">
        <v>13070</v>
      </c>
      <c r="M2631" s="15" t="s">
        <v>144</v>
      </c>
      <c r="N2631" s="15" t="s">
        <v>21785</v>
      </c>
      <c r="O2631" s="15" t="s">
        <v>21786</v>
      </c>
      <c r="P2631" s="15" t="s">
        <v>5796</v>
      </c>
      <c r="Q2631" s="15" t="s">
        <v>22807</v>
      </c>
      <c r="R2631" s="15" t="s">
        <v>13482</v>
      </c>
      <c r="S2631" s="15">
        <v>86243683</v>
      </c>
      <c r="T2631" s="15"/>
      <c r="U2631" s="15" t="s">
        <v>15207</v>
      </c>
      <c r="V2631" s="15" t="s">
        <v>18138</v>
      </c>
      <c r="W2631" s="4"/>
      <c r="X2631" s="4" t="s">
        <v>41</v>
      </c>
      <c r="Y2631" s="4" t="s">
        <v>5727</v>
      </c>
      <c r="Z2631" s="4"/>
      <c r="AB2631" s="25"/>
      <c r="AC2631" s="25"/>
      <c r="AD2631" s="25"/>
    </row>
    <row r="2632" spans="1:30" x14ac:dyDescent="0.35">
      <c r="A2632" s="15" t="s">
        <v>5709</v>
      </c>
      <c r="B2632" s="15" t="s">
        <v>5708</v>
      </c>
      <c r="D2632" s="15" t="s">
        <v>7247</v>
      </c>
      <c r="E2632" s="15" t="s">
        <v>5797</v>
      </c>
      <c r="F2632" s="15" t="s">
        <v>5798</v>
      </c>
      <c r="G2632" s="5" t="s">
        <v>18533</v>
      </c>
      <c r="H2632" s="5" t="s">
        <v>2</v>
      </c>
      <c r="I2632" s="5" t="s">
        <v>95</v>
      </c>
      <c r="J2632" s="5" t="s">
        <v>5</v>
      </c>
      <c r="K2632" s="5" t="s">
        <v>2</v>
      </c>
      <c r="L2632" s="5" t="s">
        <v>13093</v>
      </c>
      <c r="M2632" s="15" t="s">
        <v>21775</v>
      </c>
      <c r="N2632" s="15" t="s">
        <v>22293</v>
      </c>
      <c r="O2632" s="15" t="s">
        <v>5752</v>
      </c>
      <c r="P2632" s="15" t="s">
        <v>5799</v>
      </c>
      <c r="Q2632" s="15" t="s">
        <v>22807</v>
      </c>
      <c r="R2632" s="15" t="s">
        <v>19075</v>
      </c>
      <c r="S2632" s="15">
        <v>83278162</v>
      </c>
      <c r="T2632" s="15"/>
      <c r="U2632" s="15" t="s">
        <v>18139</v>
      </c>
      <c r="V2632" s="15" t="s">
        <v>11558</v>
      </c>
      <c r="W2632" s="4"/>
      <c r="X2632" s="4" t="s">
        <v>41</v>
      </c>
      <c r="Y2632" s="4" t="s">
        <v>5800</v>
      </c>
      <c r="Z2632" s="4"/>
      <c r="AB2632" s="25"/>
      <c r="AC2632" s="25"/>
      <c r="AD2632" s="25"/>
    </row>
    <row r="2633" spans="1:30" x14ac:dyDescent="0.35">
      <c r="A2633" s="15" t="s">
        <v>8878</v>
      </c>
      <c r="B2633" s="15" t="s">
        <v>8879</v>
      </c>
      <c r="D2633" s="15" t="s">
        <v>5801</v>
      </c>
      <c r="E2633" s="15" t="s">
        <v>5802</v>
      </c>
      <c r="F2633" s="15" t="s">
        <v>17375</v>
      </c>
      <c r="G2633" s="5" t="s">
        <v>15692</v>
      </c>
      <c r="H2633" s="5" t="s">
        <v>12</v>
      </c>
      <c r="I2633" s="5" t="s">
        <v>143</v>
      </c>
      <c r="J2633" s="5" t="s">
        <v>12</v>
      </c>
      <c r="K2633" s="5" t="s">
        <v>2</v>
      </c>
      <c r="L2633" s="5" t="s">
        <v>13070</v>
      </c>
      <c r="M2633" s="15" t="s">
        <v>144</v>
      </c>
      <c r="N2633" s="15" t="s">
        <v>21785</v>
      </c>
      <c r="O2633" s="15" t="s">
        <v>21786</v>
      </c>
      <c r="P2633" s="15" t="s">
        <v>17376</v>
      </c>
      <c r="Q2633" s="15" t="s">
        <v>22807</v>
      </c>
      <c r="R2633" s="15" t="s">
        <v>22299</v>
      </c>
      <c r="S2633" s="15">
        <v>27836161</v>
      </c>
      <c r="T2633" s="15"/>
      <c r="U2633" s="15" t="s">
        <v>20249</v>
      </c>
      <c r="V2633" s="15" t="s">
        <v>23987</v>
      </c>
      <c r="W2633" s="4"/>
      <c r="X2633" s="4" t="s">
        <v>41</v>
      </c>
      <c r="Y2633" s="4" t="s">
        <v>13483</v>
      </c>
      <c r="Z2633" s="4"/>
      <c r="AB2633" s="25"/>
      <c r="AC2633" s="25"/>
      <c r="AD2633" s="25"/>
    </row>
    <row r="2634" spans="1:30" x14ac:dyDescent="0.35">
      <c r="A2634" s="15" t="s">
        <v>5638</v>
      </c>
      <c r="B2634" s="15" t="s">
        <v>5637</v>
      </c>
      <c r="D2634" s="15" t="s">
        <v>7834</v>
      </c>
      <c r="E2634" s="15" t="s">
        <v>5803</v>
      </c>
      <c r="F2634" s="15" t="s">
        <v>5804</v>
      </c>
      <c r="G2634" s="5" t="s">
        <v>15692</v>
      </c>
      <c r="H2634" s="5" t="s">
        <v>12</v>
      </c>
      <c r="I2634" s="5" t="s">
        <v>143</v>
      </c>
      <c r="J2634" s="5" t="s">
        <v>12</v>
      </c>
      <c r="K2634" s="5" t="s">
        <v>4</v>
      </c>
      <c r="L2634" s="5" t="s">
        <v>13072</v>
      </c>
      <c r="M2634" s="15" t="s">
        <v>144</v>
      </c>
      <c r="N2634" s="15" t="s">
        <v>21785</v>
      </c>
      <c r="O2634" s="15" t="s">
        <v>1996</v>
      </c>
      <c r="P2634" s="15" t="s">
        <v>5804</v>
      </c>
      <c r="Q2634" s="15" t="s">
        <v>22807</v>
      </c>
      <c r="R2634" s="15" t="s">
        <v>18140</v>
      </c>
      <c r="S2634" s="15">
        <v>22005262</v>
      </c>
      <c r="T2634" s="15"/>
      <c r="U2634" s="15" t="s">
        <v>15208</v>
      </c>
      <c r="V2634" s="15" t="s">
        <v>23988</v>
      </c>
      <c r="W2634" s="4"/>
      <c r="X2634" s="4" t="s">
        <v>41</v>
      </c>
      <c r="Y2634" s="4" t="s">
        <v>5801</v>
      </c>
      <c r="Z2634" s="4"/>
      <c r="AB2634" s="25"/>
      <c r="AC2634" s="25"/>
      <c r="AD2634" s="25"/>
    </row>
    <row r="2635" spans="1:30" x14ac:dyDescent="0.35">
      <c r="A2635" s="15" t="s">
        <v>8512</v>
      </c>
      <c r="B2635" s="15" t="s">
        <v>8514</v>
      </c>
      <c r="D2635" s="15" t="s">
        <v>5805</v>
      </c>
      <c r="E2635" s="15" t="s">
        <v>5806</v>
      </c>
      <c r="F2635" s="15" t="s">
        <v>1214</v>
      </c>
      <c r="G2635" s="5" t="s">
        <v>15692</v>
      </c>
      <c r="H2635" s="5" t="s">
        <v>18</v>
      </c>
      <c r="I2635" s="5" t="s">
        <v>143</v>
      </c>
      <c r="J2635" s="5" t="s">
        <v>12</v>
      </c>
      <c r="K2635" s="5" t="s">
        <v>2</v>
      </c>
      <c r="L2635" s="5" t="s">
        <v>13070</v>
      </c>
      <c r="M2635" s="15" t="s">
        <v>144</v>
      </c>
      <c r="N2635" s="15" t="s">
        <v>21785</v>
      </c>
      <c r="O2635" s="15" t="s">
        <v>21786</v>
      </c>
      <c r="P2635" s="15" t="s">
        <v>11294</v>
      </c>
      <c r="Q2635" s="15" t="s">
        <v>22807</v>
      </c>
      <c r="R2635" s="15" t="s">
        <v>19567</v>
      </c>
      <c r="S2635" s="15">
        <v>27322287</v>
      </c>
      <c r="T2635" s="15">
        <v>27322287</v>
      </c>
      <c r="U2635" s="15" t="s">
        <v>16774</v>
      </c>
      <c r="V2635" s="15" t="s">
        <v>23989</v>
      </c>
      <c r="W2635" s="4"/>
      <c r="X2635" s="4" t="s">
        <v>41</v>
      </c>
      <c r="Y2635" s="4" t="s">
        <v>5807</v>
      </c>
      <c r="Z2635" s="4"/>
      <c r="AB2635" s="25" t="s">
        <v>21118</v>
      </c>
      <c r="AC2635" s="25"/>
      <c r="AD2635" s="25"/>
    </row>
    <row r="2636" spans="1:30" x14ac:dyDescent="0.35">
      <c r="A2636" s="15" t="s">
        <v>5673</v>
      </c>
      <c r="B2636" s="15" t="s">
        <v>7855</v>
      </c>
      <c r="D2636" s="15" t="s">
        <v>5469</v>
      </c>
      <c r="E2636" s="15" t="s">
        <v>11456</v>
      </c>
      <c r="F2636" s="19" t="s">
        <v>257</v>
      </c>
      <c r="G2636" s="5" t="s">
        <v>15692</v>
      </c>
      <c r="H2636" s="5" t="s">
        <v>12</v>
      </c>
      <c r="I2636" s="5" t="s">
        <v>143</v>
      </c>
      <c r="J2636" s="5" t="s">
        <v>12</v>
      </c>
      <c r="K2636" s="5" t="s">
        <v>2</v>
      </c>
      <c r="L2636" s="5" t="s">
        <v>13070</v>
      </c>
      <c r="M2636" s="15" t="s">
        <v>144</v>
      </c>
      <c r="N2636" s="15" t="s">
        <v>21785</v>
      </c>
      <c r="O2636" s="15" t="s">
        <v>21786</v>
      </c>
      <c r="P2636" s="15" t="s">
        <v>257</v>
      </c>
      <c r="Q2636" s="15" t="s">
        <v>22807</v>
      </c>
      <c r="R2636" s="15" t="s">
        <v>23990</v>
      </c>
      <c r="S2636" s="15">
        <v>61250057</v>
      </c>
      <c r="T2636" s="15"/>
      <c r="U2636" s="15" t="s">
        <v>23991</v>
      </c>
      <c r="V2636" s="15" t="s">
        <v>15209</v>
      </c>
      <c r="W2636" s="4"/>
      <c r="X2636" s="4" t="s">
        <v>41</v>
      </c>
      <c r="Y2636" s="4" t="s">
        <v>24630</v>
      </c>
      <c r="Z2636" s="4"/>
      <c r="AB2636" s="25"/>
      <c r="AC2636" s="25"/>
      <c r="AD2636" s="25"/>
    </row>
    <row r="2637" spans="1:30" x14ac:dyDescent="0.35">
      <c r="A2637" s="15" t="s">
        <v>5422</v>
      </c>
      <c r="B2637" s="15" t="s">
        <v>5421</v>
      </c>
      <c r="D2637" s="15" t="s">
        <v>4998</v>
      </c>
      <c r="E2637" s="15" t="s">
        <v>5808</v>
      </c>
      <c r="F2637" s="15" t="s">
        <v>5809</v>
      </c>
      <c r="G2637" s="5" t="s">
        <v>15692</v>
      </c>
      <c r="H2637" s="5" t="s">
        <v>12</v>
      </c>
      <c r="I2637" s="5" t="s">
        <v>143</v>
      </c>
      <c r="J2637" s="5" t="s">
        <v>12</v>
      </c>
      <c r="K2637" s="5" t="s">
        <v>4</v>
      </c>
      <c r="L2637" s="5" t="s">
        <v>13072</v>
      </c>
      <c r="M2637" s="15" t="s">
        <v>144</v>
      </c>
      <c r="N2637" s="15" t="s">
        <v>21785</v>
      </c>
      <c r="O2637" s="15" t="s">
        <v>1996</v>
      </c>
      <c r="P2637" s="15" t="s">
        <v>94</v>
      </c>
      <c r="Q2637" s="15" t="s">
        <v>22807</v>
      </c>
      <c r="R2637" s="15" t="s">
        <v>5648</v>
      </c>
      <c r="S2637" s="15">
        <v>27321126</v>
      </c>
      <c r="T2637" s="15">
        <v>27321126</v>
      </c>
      <c r="U2637" s="15" t="s">
        <v>15210</v>
      </c>
      <c r="V2637" s="15" t="s">
        <v>23992</v>
      </c>
      <c r="W2637" s="4"/>
      <c r="X2637" s="4" t="s">
        <v>41</v>
      </c>
      <c r="Y2637" s="4" t="s">
        <v>2183</v>
      </c>
      <c r="Z2637" s="4"/>
      <c r="AB2637" s="25"/>
      <c r="AC2637" s="25"/>
      <c r="AD2637" s="25"/>
    </row>
    <row r="2638" spans="1:30" x14ac:dyDescent="0.35">
      <c r="A2638" s="15" t="s">
        <v>5813</v>
      </c>
      <c r="B2638" s="15" t="s">
        <v>5011</v>
      </c>
      <c r="D2638" s="15" t="s">
        <v>7651</v>
      </c>
      <c r="E2638" s="15" t="s">
        <v>5810</v>
      </c>
      <c r="F2638" s="15" t="s">
        <v>5811</v>
      </c>
      <c r="G2638" s="5" t="s">
        <v>15692</v>
      </c>
      <c r="H2638" s="5" t="s">
        <v>12</v>
      </c>
      <c r="I2638" s="5" t="s">
        <v>143</v>
      </c>
      <c r="J2638" s="5" t="s">
        <v>12</v>
      </c>
      <c r="K2638" s="5" t="s">
        <v>2</v>
      </c>
      <c r="L2638" s="5" t="s">
        <v>13070</v>
      </c>
      <c r="M2638" s="15" t="s">
        <v>144</v>
      </c>
      <c r="N2638" s="15" t="s">
        <v>21785</v>
      </c>
      <c r="O2638" s="15" t="s">
        <v>21786</v>
      </c>
      <c r="P2638" s="15" t="s">
        <v>5812</v>
      </c>
      <c r="Q2638" s="15" t="s">
        <v>22807</v>
      </c>
      <c r="R2638" s="15" t="s">
        <v>21541</v>
      </c>
      <c r="S2638" s="15">
        <v>27832833</v>
      </c>
      <c r="T2638" s="15"/>
      <c r="U2638" s="15" t="s">
        <v>16775</v>
      </c>
      <c r="V2638" s="15" t="s">
        <v>293</v>
      </c>
      <c r="W2638" s="4"/>
      <c r="X2638" s="4" t="s">
        <v>41</v>
      </c>
      <c r="Y2638" s="4" t="s">
        <v>4785</v>
      </c>
      <c r="Z2638" s="4"/>
      <c r="AB2638" s="25"/>
      <c r="AC2638" s="25"/>
      <c r="AD2638" s="25"/>
    </row>
    <row r="2639" spans="1:30" x14ac:dyDescent="0.35">
      <c r="A2639" s="15" t="s">
        <v>11389</v>
      </c>
      <c r="B2639" s="15" t="s">
        <v>5649</v>
      </c>
      <c r="D2639" s="15" t="s">
        <v>5011</v>
      </c>
      <c r="E2639" s="15" t="s">
        <v>5813</v>
      </c>
      <c r="F2639" s="15" t="s">
        <v>5814</v>
      </c>
      <c r="G2639" s="5" t="s">
        <v>15692</v>
      </c>
      <c r="H2639" s="5" t="s">
        <v>12</v>
      </c>
      <c r="I2639" s="5" t="s">
        <v>143</v>
      </c>
      <c r="J2639" s="5" t="s">
        <v>12</v>
      </c>
      <c r="K2639" s="5" t="s">
        <v>4</v>
      </c>
      <c r="L2639" s="5" t="s">
        <v>13072</v>
      </c>
      <c r="M2639" s="15" t="s">
        <v>144</v>
      </c>
      <c r="N2639" s="15" t="s">
        <v>21785</v>
      </c>
      <c r="O2639" s="15" t="s">
        <v>1996</v>
      </c>
      <c r="P2639" s="15" t="s">
        <v>1996</v>
      </c>
      <c r="Q2639" s="15" t="s">
        <v>22807</v>
      </c>
      <c r="R2639" s="15" t="s">
        <v>20250</v>
      </c>
      <c r="S2639" s="15">
        <v>27321279</v>
      </c>
      <c r="T2639" s="15">
        <v>27321279</v>
      </c>
      <c r="U2639" s="15" t="s">
        <v>15211</v>
      </c>
      <c r="V2639" s="15" t="s">
        <v>18142</v>
      </c>
      <c r="W2639" s="4"/>
      <c r="X2639" s="4" t="s">
        <v>41</v>
      </c>
      <c r="Y2639" s="4" t="s">
        <v>1080</v>
      </c>
      <c r="Z2639" s="4" t="s">
        <v>41</v>
      </c>
      <c r="AA2639" s="4" t="s">
        <v>853</v>
      </c>
      <c r="AB2639" s="25"/>
      <c r="AC2639" s="25"/>
      <c r="AD2639" s="25"/>
    </row>
    <row r="2640" spans="1:30" x14ac:dyDescent="0.35">
      <c r="A2640" s="15" t="s">
        <v>5451</v>
      </c>
      <c r="B2640" s="15" t="s">
        <v>3077</v>
      </c>
      <c r="D2640" s="15" t="s">
        <v>11465</v>
      </c>
      <c r="E2640" s="15" t="s">
        <v>11464</v>
      </c>
      <c r="F2640" s="15" t="s">
        <v>4543</v>
      </c>
      <c r="G2640" s="5" t="s">
        <v>15692</v>
      </c>
      <c r="H2640" s="5" t="s">
        <v>12</v>
      </c>
      <c r="I2640" s="5" t="s">
        <v>143</v>
      </c>
      <c r="J2640" s="5" t="s">
        <v>12</v>
      </c>
      <c r="K2640" s="5" t="s">
        <v>2</v>
      </c>
      <c r="L2640" s="5" t="s">
        <v>13070</v>
      </c>
      <c r="M2640" s="15" t="s">
        <v>144</v>
      </c>
      <c r="N2640" s="15" t="s">
        <v>21785</v>
      </c>
      <c r="O2640" s="15" t="s">
        <v>21786</v>
      </c>
      <c r="P2640" s="15" t="s">
        <v>4543</v>
      </c>
      <c r="Q2640" s="15" t="s">
        <v>22807</v>
      </c>
      <c r="R2640" s="15" t="s">
        <v>11308</v>
      </c>
      <c r="S2640" s="15">
        <v>88120419</v>
      </c>
      <c r="T2640" s="15"/>
      <c r="U2640" s="15" t="s">
        <v>15212</v>
      </c>
      <c r="V2640" s="15" t="s">
        <v>23993</v>
      </c>
      <c r="W2640" s="4"/>
      <c r="X2640" s="4"/>
      <c r="Y2640" s="4"/>
      <c r="Z2640" s="4"/>
      <c r="AB2640" s="25"/>
      <c r="AC2640" s="25"/>
      <c r="AD2640" s="25"/>
    </row>
    <row r="2641" spans="1:30" x14ac:dyDescent="0.35">
      <c r="A2641" s="15" t="s">
        <v>6409</v>
      </c>
      <c r="B2641" s="15" t="s">
        <v>7830</v>
      </c>
      <c r="D2641" s="15" t="s">
        <v>5037</v>
      </c>
      <c r="E2641" s="15" t="s">
        <v>5815</v>
      </c>
      <c r="F2641" s="15" t="s">
        <v>1675</v>
      </c>
      <c r="G2641" s="5" t="s">
        <v>15692</v>
      </c>
      <c r="H2641" s="5" t="s">
        <v>12</v>
      </c>
      <c r="I2641" s="5" t="s">
        <v>143</v>
      </c>
      <c r="J2641" s="5" t="s">
        <v>12</v>
      </c>
      <c r="K2641" s="5" t="s">
        <v>4</v>
      </c>
      <c r="L2641" s="5" t="s">
        <v>13072</v>
      </c>
      <c r="M2641" s="15" t="s">
        <v>144</v>
      </c>
      <c r="N2641" s="15" t="s">
        <v>21785</v>
      </c>
      <c r="O2641" s="15" t="s">
        <v>1996</v>
      </c>
      <c r="P2641" s="15" t="s">
        <v>1704</v>
      </c>
      <c r="Q2641" s="15" t="s">
        <v>22807</v>
      </c>
      <c r="R2641" s="15" t="s">
        <v>18134</v>
      </c>
      <c r="S2641" s="15">
        <v>27831054</v>
      </c>
      <c r="T2641" s="15"/>
      <c r="U2641" s="15" t="s">
        <v>19583</v>
      </c>
      <c r="V2641" s="15" t="s">
        <v>16776</v>
      </c>
      <c r="W2641" s="4"/>
      <c r="X2641" s="4" t="s">
        <v>41</v>
      </c>
      <c r="Y2641" s="4" t="s">
        <v>1498</v>
      </c>
      <c r="Z2641" s="4"/>
      <c r="AB2641" s="25"/>
      <c r="AC2641" s="25"/>
      <c r="AD2641" s="25"/>
    </row>
    <row r="2642" spans="1:30" x14ac:dyDescent="0.35">
      <c r="A2642" s="15" t="s">
        <v>8515</v>
      </c>
      <c r="B2642" s="15" t="s">
        <v>5309</v>
      </c>
      <c r="D2642" s="15" t="s">
        <v>1747</v>
      </c>
      <c r="E2642" s="15" t="s">
        <v>8466</v>
      </c>
      <c r="F2642" s="15" t="s">
        <v>8468</v>
      </c>
      <c r="G2642" s="5" t="s">
        <v>15692</v>
      </c>
      <c r="H2642" s="5" t="s">
        <v>8</v>
      </c>
      <c r="I2642" s="5" t="s">
        <v>143</v>
      </c>
      <c r="J2642" s="5" t="s">
        <v>12</v>
      </c>
      <c r="K2642" s="5" t="s">
        <v>2</v>
      </c>
      <c r="L2642" s="5" t="s">
        <v>13070</v>
      </c>
      <c r="M2642" s="15" t="s">
        <v>144</v>
      </c>
      <c r="N2642" s="15" t="s">
        <v>21785</v>
      </c>
      <c r="O2642" s="15" t="s">
        <v>21786</v>
      </c>
      <c r="P2642" s="15" t="s">
        <v>8468</v>
      </c>
      <c r="Q2642" s="15" t="s">
        <v>22807</v>
      </c>
      <c r="R2642" s="15" t="s">
        <v>18143</v>
      </c>
      <c r="S2642" s="15">
        <v>88315489</v>
      </c>
      <c r="T2642" s="15"/>
      <c r="U2642" s="15" t="s">
        <v>16777</v>
      </c>
      <c r="V2642" s="15" t="s">
        <v>11326</v>
      </c>
      <c r="W2642" s="4"/>
      <c r="X2642" s="4" t="s">
        <v>41</v>
      </c>
      <c r="Y2642" s="4" t="s">
        <v>11540</v>
      </c>
      <c r="Z2642" s="4"/>
      <c r="AB2642" s="25"/>
      <c r="AC2642" s="25"/>
      <c r="AD2642" s="25"/>
    </row>
    <row r="2643" spans="1:30" x14ac:dyDescent="0.35">
      <c r="A2643" s="15" t="s">
        <v>5819</v>
      </c>
      <c r="B2643" s="15" t="s">
        <v>1580</v>
      </c>
      <c r="D2643" s="15" t="s">
        <v>11480</v>
      </c>
      <c r="E2643" s="15" t="s">
        <v>11479</v>
      </c>
      <c r="F2643" s="15" t="s">
        <v>11481</v>
      </c>
      <c r="G2643" s="5" t="s">
        <v>15692</v>
      </c>
      <c r="H2643" s="5" t="s">
        <v>12</v>
      </c>
      <c r="I2643" s="5" t="s">
        <v>143</v>
      </c>
      <c r="J2643" s="5" t="s">
        <v>12</v>
      </c>
      <c r="K2643" s="5" t="s">
        <v>4</v>
      </c>
      <c r="L2643" s="5" t="s">
        <v>13072</v>
      </c>
      <c r="M2643" s="15" t="s">
        <v>144</v>
      </c>
      <c r="N2643" s="15" t="s">
        <v>21785</v>
      </c>
      <c r="O2643" s="15" t="s">
        <v>1996</v>
      </c>
      <c r="P2643" s="15" t="s">
        <v>11481</v>
      </c>
      <c r="Q2643" s="15" t="s">
        <v>22807</v>
      </c>
      <c r="R2643" s="15" t="s">
        <v>23994</v>
      </c>
      <c r="S2643" s="15">
        <v>86677394</v>
      </c>
      <c r="T2643" s="15"/>
      <c r="U2643" s="15" t="s">
        <v>15213</v>
      </c>
      <c r="V2643" s="15" t="s">
        <v>23995</v>
      </c>
      <c r="W2643" s="4"/>
      <c r="X2643" s="4" t="s">
        <v>41</v>
      </c>
      <c r="Y2643" s="4" t="s">
        <v>12530</v>
      </c>
      <c r="Z2643" s="4"/>
      <c r="AB2643" s="25"/>
      <c r="AC2643" s="25"/>
      <c r="AD2643" s="25"/>
    </row>
    <row r="2644" spans="1:30" x14ac:dyDescent="0.35">
      <c r="A2644" s="15" t="s">
        <v>11392</v>
      </c>
      <c r="B2644" s="15" t="s">
        <v>4525</v>
      </c>
      <c r="D2644" s="15" t="s">
        <v>1279</v>
      </c>
      <c r="E2644" s="15" t="s">
        <v>8475</v>
      </c>
      <c r="F2644" s="15" t="s">
        <v>11329</v>
      </c>
      <c r="G2644" s="5" t="s">
        <v>15692</v>
      </c>
      <c r="H2644" s="5" t="s">
        <v>12</v>
      </c>
      <c r="I2644" s="5" t="s">
        <v>143</v>
      </c>
      <c r="J2644" s="5" t="s">
        <v>12</v>
      </c>
      <c r="K2644" s="5" t="s">
        <v>2</v>
      </c>
      <c r="L2644" s="5" t="s">
        <v>13070</v>
      </c>
      <c r="M2644" s="15" t="s">
        <v>144</v>
      </c>
      <c r="N2644" s="15" t="s">
        <v>21785</v>
      </c>
      <c r="O2644" s="15" t="s">
        <v>21786</v>
      </c>
      <c r="P2644" s="15" t="s">
        <v>8476</v>
      </c>
      <c r="Q2644" s="15" t="s">
        <v>22807</v>
      </c>
      <c r="R2644" s="15" t="s">
        <v>23996</v>
      </c>
      <c r="S2644" s="15">
        <v>83073293</v>
      </c>
      <c r="T2644" s="15"/>
      <c r="U2644" s="15" t="s">
        <v>15214</v>
      </c>
      <c r="V2644" s="15" t="s">
        <v>8476</v>
      </c>
      <c r="W2644" s="4"/>
      <c r="X2644" s="4"/>
      <c r="Y2644" s="4"/>
      <c r="Z2644" s="4"/>
      <c r="AB2644" s="25"/>
      <c r="AC2644" s="25"/>
      <c r="AD2644" s="25"/>
    </row>
    <row r="2645" spans="1:30" x14ac:dyDescent="0.35">
      <c r="A2645" s="15" t="s">
        <v>11394</v>
      </c>
      <c r="B2645" s="15" t="s">
        <v>2333</v>
      </c>
      <c r="D2645" s="15" t="s">
        <v>5816</v>
      </c>
      <c r="E2645" s="15" t="s">
        <v>8554</v>
      </c>
      <c r="F2645" s="15" t="s">
        <v>59</v>
      </c>
      <c r="G2645" s="5" t="s">
        <v>15692</v>
      </c>
      <c r="H2645" s="5" t="s">
        <v>12</v>
      </c>
      <c r="I2645" s="5" t="s">
        <v>143</v>
      </c>
      <c r="J2645" s="5" t="s">
        <v>12</v>
      </c>
      <c r="K2645" s="5" t="s">
        <v>4</v>
      </c>
      <c r="L2645" s="5" t="s">
        <v>13072</v>
      </c>
      <c r="M2645" s="15" t="s">
        <v>144</v>
      </c>
      <c r="N2645" s="15" t="s">
        <v>21785</v>
      </c>
      <c r="O2645" s="15" t="s">
        <v>1996</v>
      </c>
      <c r="P2645" s="15" t="s">
        <v>16778</v>
      </c>
      <c r="Q2645" s="15" t="s">
        <v>22807</v>
      </c>
      <c r="R2645" s="15" t="s">
        <v>20251</v>
      </c>
      <c r="S2645" s="15">
        <v>88660810</v>
      </c>
      <c r="T2645" s="15"/>
      <c r="U2645" s="15" t="s">
        <v>19584</v>
      </c>
      <c r="V2645" s="15" t="s">
        <v>3765</v>
      </c>
      <c r="W2645" s="4"/>
      <c r="X2645" s="4" t="s">
        <v>41</v>
      </c>
      <c r="Y2645" s="4" t="s">
        <v>7687</v>
      </c>
      <c r="Z2645" s="4"/>
      <c r="AB2645" s="25"/>
      <c r="AC2645" s="25"/>
      <c r="AD2645" s="25"/>
    </row>
    <row r="2646" spans="1:30" x14ac:dyDescent="0.35">
      <c r="A2646" s="22" t="s">
        <v>8517</v>
      </c>
      <c r="B2646" s="15" t="s">
        <v>412</v>
      </c>
      <c r="D2646" s="15" t="s">
        <v>7249</v>
      </c>
      <c r="E2646" s="15" t="s">
        <v>5817</v>
      </c>
      <c r="F2646" s="15" t="s">
        <v>165</v>
      </c>
      <c r="G2646" s="5" t="s">
        <v>15692</v>
      </c>
      <c r="H2646" s="5" t="s">
        <v>12</v>
      </c>
      <c r="I2646" s="5" t="s">
        <v>143</v>
      </c>
      <c r="J2646" s="5" t="s">
        <v>12</v>
      </c>
      <c r="K2646" s="5" t="s">
        <v>2</v>
      </c>
      <c r="L2646" s="5" t="s">
        <v>13070</v>
      </c>
      <c r="M2646" s="15" t="s">
        <v>144</v>
      </c>
      <c r="N2646" s="15" t="s">
        <v>21785</v>
      </c>
      <c r="O2646" s="15" t="s">
        <v>21786</v>
      </c>
      <c r="P2646" s="15" t="s">
        <v>165</v>
      </c>
      <c r="Q2646" s="15" t="s">
        <v>22807</v>
      </c>
      <c r="R2646" s="15" t="s">
        <v>23997</v>
      </c>
      <c r="S2646" s="15">
        <v>27831383</v>
      </c>
      <c r="T2646" s="15">
        <v>27831383</v>
      </c>
      <c r="U2646" s="15" t="s">
        <v>15215</v>
      </c>
      <c r="V2646" s="15" t="s">
        <v>23998</v>
      </c>
      <c r="W2646" s="4"/>
      <c r="X2646" s="4" t="s">
        <v>41</v>
      </c>
      <c r="Y2646" s="4" t="s">
        <v>4783</v>
      </c>
      <c r="Z2646" s="4"/>
      <c r="AB2646" s="25"/>
      <c r="AC2646" s="25"/>
      <c r="AD2646" s="25"/>
    </row>
    <row r="2647" spans="1:30" x14ac:dyDescent="0.35">
      <c r="A2647" s="15" t="s">
        <v>5551</v>
      </c>
      <c r="B2647" s="15" t="s">
        <v>5550</v>
      </c>
      <c r="D2647" s="15" t="s">
        <v>1380</v>
      </c>
      <c r="E2647" s="15" t="s">
        <v>8557</v>
      </c>
      <c r="F2647" s="15" t="s">
        <v>8888</v>
      </c>
      <c r="G2647" s="5" t="s">
        <v>15692</v>
      </c>
      <c r="H2647" s="5" t="s">
        <v>18</v>
      </c>
      <c r="I2647" s="5" t="s">
        <v>143</v>
      </c>
      <c r="J2647" s="5" t="s">
        <v>12</v>
      </c>
      <c r="K2647" s="5" t="s">
        <v>4</v>
      </c>
      <c r="L2647" s="5" t="s">
        <v>13072</v>
      </c>
      <c r="M2647" s="15" t="s">
        <v>144</v>
      </c>
      <c r="N2647" s="15" t="s">
        <v>21785</v>
      </c>
      <c r="O2647" s="15" t="s">
        <v>1996</v>
      </c>
      <c r="P2647" s="15" t="s">
        <v>8888</v>
      </c>
      <c r="Q2647" s="15" t="s">
        <v>22807</v>
      </c>
      <c r="R2647" s="15" t="s">
        <v>20244</v>
      </c>
      <c r="S2647" s="15"/>
      <c r="T2647" s="15"/>
      <c r="U2647" s="15" t="s">
        <v>16779</v>
      </c>
      <c r="V2647" s="15" t="s">
        <v>23999</v>
      </c>
      <c r="W2647" s="4"/>
      <c r="X2647" s="4" t="s">
        <v>41</v>
      </c>
      <c r="Y2647" s="4" t="s">
        <v>8887</v>
      </c>
      <c r="Z2647" s="4"/>
      <c r="AB2647" s="25"/>
      <c r="AC2647" s="25"/>
      <c r="AD2647" s="25"/>
    </row>
    <row r="2648" spans="1:30" x14ac:dyDescent="0.35">
      <c r="A2648" s="15" t="s">
        <v>11396</v>
      </c>
      <c r="B2648" s="15" t="s">
        <v>4458</v>
      </c>
      <c r="D2648" s="15" t="s">
        <v>1505</v>
      </c>
      <c r="E2648" s="15" t="s">
        <v>8442</v>
      </c>
      <c r="F2648" s="15" t="s">
        <v>11257</v>
      </c>
      <c r="G2648" s="5" t="s">
        <v>15692</v>
      </c>
      <c r="H2648" s="5" t="s">
        <v>12</v>
      </c>
      <c r="I2648" s="5" t="s">
        <v>143</v>
      </c>
      <c r="J2648" s="5" t="s">
        <v>12</v>
      </c>
      <c r="K2648" s="5" t="s">
        <v>4</v>
      </c>
      <c r="L2648" s="5" t="s">
        <v>13072</v>
      </c>
      <c r="M2648" s="15" t="s">
        <v>144</v>
      </c>
      <c r="N2648" s="15" t="s">
        <v>21785</v>
      </c>
      <c r="O2648" s="15" t="s">
        <v>1996</v>
      </c>
      <c r="P2648" s="15" t="s">
        <v>8443</v>
      </c>
      <c r="Q2648" s="15" t="s">
        <v>22807</v>
      </c>
      <c r="R2648" s="15" t="s">
        <v>18144</v>
      </c>
      <c r="S2648" s="15">
        <v>89704930</v>
      </c>
      <c r="T2648" s="15">
        <v>60353607</v>
      </c>
      <c r="U2648" s="15" t="s">
        <v>15216</v>
      </c>
      <c r="V2648" s="15" t="s">
        <v>19585</v>
      </c>
      <c r="W2648" s="4"/>
      <c r="X2648" s="4"/>
      <c r="Y2648" s="4"/>
      <c r="Z2648" s="4"/>
      <c r="AB2648" s="25"/>
      <c r="AC2648" s="25"/>
      <c r="AD2648" s="25"/>
    </row>
    <row r="2649" spans="1:30" x14ac:dyDescent="0.35">
      <c r="A2649" s="15" t="s">
        <v>5512</v>
      </c>
      <c r="B2649" s="15" t="s">
        <v>5492</v>
      </c>
      <c r="D2649" s="15" t="s">
        <v>5818</v>
      </c>
      <c r="E2649" s="15" t="s">
        <v>8471</v>
      </c>
      <c r="F2649" s="15" t="s">
        <v>8472</v>
      </c>
      <c r="G2649" s="5" t="s">
        <v>15692</v>
      </c>
      <c r="H2649" s="5" t="s">
        <v>11</v>
      </c>
      <c r="I2649" s="5" t="s">
        <v>143</v>
      </c>
      <c r="J2649" s="5" t="s">
        <v>12</v>
      </c>
      <c r="K2649" s="5" t="s">
        <v>2</v>
      </c>
      <c r="L2649" s="5" t="s">
        <v>13070</v>
      </c>
      <c r="M2649" s="15" t="s">
        <v>144</v>
      </c>
      <c r="N2649" s="15" t="s">
        <v>21785</v>
      </c>
      <c r="O2649" s="15" t="s">
        <v>21786</v>
      </c>
      <c r="P2649" s="15" t="s">
        <v>8472</v>
      </c>
      <c r="Q2649" s="15" t="s">
        <v>22807</v>
      </c>
      <c r="R2649" s="15" t="s">
        <v>11327</v>
      </c>
      <c r="S2649" s="15">
        <v>84888785</v>
      </c>
      <c r="T2649" s="15"/>
      <c r="U2649" s="15" t="s">
        <v>11328</v>
      </c>
      <c r="V2649" s="15" t="s">
        <v>8472</v>
      </c>
      <c r="W2649" s="4"/>
      <c r="X2649" s="4"/>
      <c r="Y2649" s="4"/>
      <c r="Z2649" s="4"/>
      <c r="AB2649" s="25"/>
      <c r="AC2649" s="25"/>
      <c r="AD2649" s="25"/>
    </row>
    <row r="2650" spans="1:30" x14ac:dyDescent="0.35">
      <c r="A2650" s="15" t="s">
        <v>5571</v>
      </c>
      <c r="B2650" s="15" t="s">
        <v>4967</v>
      </c>
      <c r="D2650" s="15" t="s">
        <v>1580</v>
      </c>
      <c r="E2650" s="15" t="s">
        <v>5819</v>
      </c>
      <c r="F2650" s="15" t="s">
        <v>5820</v>
      </c>
      <c r="G2650" s="5" t="s">
        <v>15692</v>
      </c>
      <c r="H2650" s="5" t="s">
        <v>12</v>
      </c>
      <c r="I2650" s="5" t="s">
        <v>143</v>
      </c>
      <c r="J2650" s="5" t="s">
        <v>12</v>
      </c>
      <c r="K2650" s="5" t="s">
        <v>4</v>
      </c>
      <c r="L2650" s="5" t="s">
        <v>13072</v>
      </c>
      <c r="M2650" s="15" t="s">
        <v>144</v>
      </c>
      <c r="N2650" s="15" t="s">
        <v>21785</v>
      </c>
      <c r="O2650" s="15" t="s">
        <v>1996</v>
      </c>
      <c r="P2650" s="15" t="s">
        <v>5821</v>
      </c>
      <c r="Q2650" s="15" t="s">
        <v>22807</v>
      </c>
      <c r="R2650" s="15" t="s">
        <v>18145</v>
      </c>
      <c r="S2650" s="15">
        <v>27321214</v>
      </c>
      <c r="T2650" s="15">
        <v>27321214</v>
      </c>
      <c r="U2650" s="15" t="s">
        <v>16780</v>
      </c>
      <c r="V2650" s="15" t="s">
        <v>11391</v>
      </c>
      <c r="W2650" s="4"/>
      <c r="X2650" s="4" t="s">
        <v>41</v>
      </c>
      <c r="Y2650" s="4" t="s">
        <v>788</v>
      </c>
      <c r="Z2650" s="4"/>
      <c r="AB2650" s="25"/>
      <c r="AC2650" s="25"/>
      <c r="AD2650" s="25"/>
    </row>
    <row r="2651" spans="1:30" x14ac:dyDescent="0.35">
      <c r="A2651" s="15" t="s">
        <v>8519</v>
      </c>
      <c r="B2651" s="15" t="s">
        <v>1748</v>
      </c>
      <c r="D2651" s="15" t="s">
        <v>1717</v>
      </c>
      <c r="E2651" s="15" t="s">
        <v>5822</v>
      </c>
      <c r="F2651" s="15" t="s">
        <v>129</v>
      </c>
      <c r="G2651" s="5" t="s">
        <v>15692</v>
      </c>
      <c r="H2651" s="5" t="s">
        <v>12</v>
      </c>
      <c r="I2651" s="5" t="s">
        <v>143</v>
      </c>
      <c r="J2651" s="5" t="s">
        <v>12</v>
      </c>
      <c r="K2651" s="5" t="s">
        <v>2</v>
      </c>
      <c r="L2651" s="5" t="s">
        <v>13070</v>
      </c>
      <c r="M2651" s="15" t="s">
        <v>144</v>
      </c>
      <c r="N2651" s="15" t="s">
        <v>21785</v>
      </c>
      <c r="O2651" s="15" t="s">
        <v>21786</v>
      </c>
      <c r="P2651" s="15" t="s">
        <v>3793</v>
      </c>
      <c r="Q2651" s="15" t="s">
        <v>22807</v>
      </c>
      <c r="R2651" s="15" t="s">
        <v>19586</v>
      </c>
      <c r="S2651" s="15">
        <v>27836127</v>
      </c>
      <c r="T2651" s="15">
        <v>27836127</v>
      </c>
      <c r="U2651" s="15" t="s">
        <v>15217</v>
      </c>
      <c r="V2651" s="15" t="s">
        <v>22300</v>
      </c>
      <c r="W2651" s="4"/>
      <c r="X2651" s="4" t="s">
        <v>41</v>
      </c>
      <c r="Y2651" s="4" t="s">
        <v>2178</v>
      </c>
      <c r="Z2651" s="4"/>
      <c r="AB2651" s="25"/>
      <c r="AC2651" s="25"/>
      <c r="AD2651" s="25"/>
    </row>
    <row r="2652" spans="1:30" x14ac:dyDescent="0.35">
      <c r="A2652" s="15" t="s">
        <v>5520</v>
      </c>
      <c r="B2652" s="15" t="s">
        <v>5519</v>
      </c>
      <c r="D2652" s="15" t="s">
        <v>1757</v>
      </c>
      <c r="E2652" s="15" t="s">
        <v>8450</v>
      </c>
      <c r="F2652" s="15" t="s">
        <v>278</v>
      </c>
      <c r="G2652" s="5" t="s">
        <v>15692</v>
      </c>
      <c r="H2652" s="5" t="s">
        <v>12</v>
      </c>
      <c r="I2652" s="5" t="s">
        <v>143</v>
      </c>
      <c r="J2652" s="5" t="s">
        <v>12</v>
      </c>
      <c r="K2652" s="5" t="s">
        <v>4</v>
      </c>
      <c r="L2652" s="5" t="s">
        <v>13072</v>
      </c>
      <c r="M2652" s="15" t="s">
        <v>144</v>
      </c>
      <c r="N2652" s="15" t="s">
        <v>21785</v>
      </c>
      <c r="O2652" s="15" t="s">
        <v>1996</v>
      </c>
      <c r="P2652" s="15" t="s">
        <v>278</v>
      </c>
      <c r="Q2652" s="15" t="s">
        <v>22807</v>
      </c>
      <c r="R2652" s="15" t="s">
        <v>24000</v>
      </c>
      <c r="S2652" s="15">
        <v>22002252</v>
      </c>
      <c r="T2652" s="15"/>
      <c r="U2652" s="15" t="s">
        <v>15218</v>
      </c>
      <c r="V2652" s="15" t="s">
        <v>24001</v>
      </c>
      <c r="W2652" s="4"/>
      <c r="X2652" s="4" t="s">
        <v>41</v>
      </c>
      <c r="Y2652" s="4" t="s">
        <v>7423</v>
      </c>
      <c r="Z2652" s="4"/>
      <c r="AB2652" s="25"/>
      <c r="AC2652" s="25"/>
      <c r="AD2652" s="25"/>
    </row>
    <row r="2653" spans="1:30" x14ac:dyDescent="0.35">
      <c r="A2653" s="15" t="s">
        <v>11398</v>
      </c>
      <c r="B2653" s="15" t="s">
        <v>11399</v>
      </c>
      <c r="D2653" s="15" t="s">
        <v>1886</v>
      </c>
      <c r="E2653" s="15" t="s">
        <v>5823</v>
      </c>
      <c r="F2653" s="15" t="s">
        <v>5824</v>
      </c>
      <c r="G2653" s="5" t="s">
        <v>15692</v>
      </c>
      <c r="H2653" s="5" t="s">
        <v>16</v>
      </c>
      <c r="I2653" s="5" t="s">
        <v>143</v>
      </c>
      <c r="J2653" s="5" t="s">
        <v>12</v>
      </c>
      <c r="K2653" s="5" t="s">
        <v>5</v>
      </c>
      <c r="L2653" s="5" t="s">
        <v>13073</v>
      </c>
      <c r="M2653" s="15" t="s">
        <v>144</v>
      </c>
      <c r="N2653" s="15" t="s">
        <v>21785</v>
      </c>
      <c r="O2653" s="15" t="s">
        <v>5757</v>
      </c>
      <c r="P2653" s="15" t="s">
        <v>1410</v>
      </c>
      <c r="Q2653" s="15" t="s">
        <v>22807</v>
      </c>
      <c r="R2653" s="15" t="s">
        <v>22301</v>
      </c>
      <c r="S2653" s="15">
        <v>27766591</v>
      </c>
      <c r="T2653" s="15">
        <v>83978282</v>
      </c>
      <c r="U2653" s="15" t="s">
        <v>15219</v>
      </c>
      <c r="V2653" s="15" t="s">
        <v>18147</v>
      </c>
      <c r="W2653" s="4"/>
      <c r="X2653" s="4" t="s">
        <v>41</v>
      </c>
      <c r="Y2653" s="4" t="s">
        <v>500</v>
      </c>
      <c r="Z2653" s="4"/>
      <c r="AB2653" s="25"/>
      <c r="AC2653" s="25"/>
      <c r="AD2653" s="25"/>
    </row>
    <row r="2654" spans="1:30" x14ac:dyDescent="0.35">
      <c r="A2654" s="15" t="s">
        <v>11400</v>
      </c>
      <c r="B2654" s="15" t="s">
        <v>8880</v>
      </c>
      <c r="D2654" s="15" t="s">
        <v>5825</v>
      </c>
      <c r="E2654" s="15" t="s">
        <v>5826</v>
      </c>
      <c r="F2654" s="15" t="s">
        <v>5827</v>
      </c>
      <c r="G2654" s="5" t="s">
        <v>15692</v>
      </c>
      <c r="H2654" s="5" t="s">
        <v>16</v>
      </c>
      <c r="I2654" s="5" t="s">
        <v>143</v>
      </c>
      <c r="J2654" s="5" t="s">
        <v>12</v>
      </c>
      <c r="K2654" s="5" t="s">
        <v>5</v>
      </c>
      <c r="L2654" s="5" t="s">
        <v>13073</v>
      </c>
      <c r="M2654" s="15" t="s">
        <v>144</v>
      </c>
      <c r="N2654" s="15" t="s">
        <v>21785</v>
      </c>
      <c r="O2654" s="15" t="s">
        <v>5757</v>
      </c>
      <c r="P2654" s="15" t="s">
        <v>5827</v>
      </c>
      <c r="Q2654" s="15" t="s">
        <v>22807</v>
      </c>
      <c r="R2654" s="15" t="s">
        <v>18912</v>
      </c>
      <c r="S2654" s="15">
        <v>27766868</v>
      </c>
      <c r="T2654" s="15"/>
      <c r="U2654" s="15" t="s">
        <v>22302</v>
      </c>
      <c r="V2654" s="15" t="s">
        <v>24002</v>
      </c>
      <c r="W2654" s="4"/>
      <c r="X2654" s="4" t="s">
        <v>41</v>
      </c>
      <c r="Y2654" s="4" t="s">
        <v>3452</v>
      </c>
      <c r="Z2654" s="4"/>
      <c r="AB2654" s="25"/>
      <c r="AC2654" s="25"/>
      <c r="AD2654" s="25"/>
    </row>
    <row r="2655" spans="1:30" x14ac:dyDescent="0.35">
      <c r="A2655" s="15" t="s">
        <v>11402</v>
      </c>
      <c r="B2655" s="15" t="s">
        <v>7238</v>
      </c>
      <c r="D2655" s="15" t="s">
        <v>5828</v>
      </c>
      <c r="E2655" s="15" t="s">
        <v>5829</v>
      </c>
      <c r="F2655" s="15" t="s">
        <v>5757</v>
      </c>
      <c r="G2655" s="5" t="s">
        <v>15692</v>
      </c>
      <c r="H2655" s="5" t="s">
        <v>16</v>
      </c>
      <c r="I2655" s="5" t="s">
        <v>143</v>
      </c>
      <c r="J2655" s="5" t="s">
        <v>12</v>
      </c>
      <c r="K2655" s="5" t="s">
        <v>5</v>
      </c>
      <c r="L2655" s="5" t="s">
        <v>13073</v>
      </c>
      <c r="M2655" s="15" t="s">
        <v>144</v>
      </c>
      <c r="N2655" s="15" t="s">
        <v>21785</v>
      </c>
      <c r="O2655" s="15" t="s">
        <v>5757</v>
      </c>
      <c r="P2655" s="15" t="s">
        <v>5757</v>
      </c>
      <c r="Q2655" s="15" t="s">
        <v>22807</v>
      </c>
      <c r="R2655" s="15" t="s">
        <v>21542</v>
      </c>
      <c r="S2655" s="15">
        <v>27801220</v>
      </c>
      <c r="T2655" s="15">
        <v>22001101</v>
      </c>
      <c r="U2655" s="15" t="s">
        <v>18936</v>
      </c>
      <c r="V2655" s="15" t="s">
        <v>16781</v>
      </c>
      <c r="W2655" s="4"/>
      <c r="X2655" s="4" t="s">
        <v>41</v>
      </c>
      <c r="Y2655" s="4" t="s">
        <v>2293</v>
      </c>
      <c r="Z2655" s="4"/>
      <c r="AB2655" s="25" t="s">
        <v>21118</v>
      </c>
      <c r="AC2655" s="25"/>
      <c r="AD2655" s="25"/>
    </row>
    <row r="2656" spans="1:30" x14ac:dyDescent="0.35">
      <c r="A2656" s="15" t="s">
        <v>5609</v>
      </c>
      <c r="B2656" s="15" t="s">
        <v>4272</v>
      </c>
      <c r="D2656" s="15" t="s">
        <v>7252</v>
      </c>
      <c r="E2656" s="15" t="s">
        <v>5830</v>
      </c>
      <c r="F2656" s="15" t="s">
        <v>5831</v>
      </c>
      <c r="G2656" s="5" t="s">
        <v>15692</v>
      </c>
      <c r="H2656" s="5" t="s">
        <v>16</v>
      </c>
      <c r="I2656" s="5" t="s">
        <v>143</v>
      </c>
      <c r="J2656" s="5" t="s">
        <v>12</v>
      </c>
      <c r="K2656" s="5" t="s">
        <v>5</v>
      </c>
      <c r="L2656" s="5" t="s">
        <v>13073</v>
      </c>
      <c r="M2656" s="15" t="s">
        <v>144</v>
      </c>
      <c r="N2656" s="15" t="s">
        <v>21785</v>
      </c>
      <c r="O2656" s="15" t="s">
        <v>5757</v>
      </c>
      <c r="P2656" s="15" t="s">
        <v>5831</v>
      </c>
      <c r="Q2656" s="15" t="s">
        <v>22807</v>
      </c>
      <c r="R2656" s="15" t="s">
        <v>18148</v>
      </c>
      <c r="S2656" s="15">
        <v>27800062</v>
      </c>
      <c r="T2656" s="15"/>
      <c r="U2656" s="15" t="s">
        <v>16782</v>
      </c>
      <c r="V2656" s="15" t="s">
        <v>24003</v>
      </c>
      <c r="W2656" s="4"/>
      <c r="X2656" s="4" t="s">
        <v>41</v>
      </c>
      <c r="Y2656" s="4" t="s">
        <v>5805</v>
      </c>
      <c r="Z2656" s="4"/>
      <c r="AB2656" s="25"/>
      <c r="AC2656" s="25"/>
      <c r="AD2656" s="25"/>
    </row>
    <row r="2657" spans="1:30" x14ac:dyDescent="0.35">
      <c r="A2657" s="15" t="s">
        <v>6516</v>
      </c>
      <c r="B2657" s="15" t="s">
        <v>7571</v>
      </c>
      <c r="D2657" s="15" t="s">
        <v>7496</v>
      </c>
      <c r="E2657" s="15" t="s">
        <v>5832</v>
      </c>
      <c r="F2657" s="15" t="s">
        <v>5833</v>
      </c>
      <c r="G2657" s="5" t="s">
        <v>15692</v>
      </c>
      <c r="H2657" s="5" t="s">
        <v>16</v>
      </c>
      <c r="I2657" s="5" t="s">
        <v>143</v>
      </c>
      <c r="J2657" s="5" t="s">
        <v>12</v>
      </c>
      <c r="K2657" s="5" t="s">
        <v>5</v>
      </c>
      <c r="L2657" s="5" t="s">
        <v>13073</v>
      </c>
      <c r="M2657" s="15" t="s">
        <v>144</v>
      </c>
      <c r="N2657" s="15" t="s">
        <v>21785</v>
      </c>
      <c r="O2657" s="15" t="s">
        <v>5757</v>
      </c>
      <c r="P2657" s="15" t="s">
        <v>5834</v>
      </c>
      <c r="Q2657" s="15" t="s">
        <v>22807</v>
      </c>
      <c r="R2657" s="15" t="s">
        <v>18149</v>
      </c>
      <c r="S2657" s="15">
        <v>22001377</v>
      </c>
      <c r="T2657" s="15"/>
      <c r="U2657" s="15" t="s">
        <v>16783</v>
      </c>
      <c r="V2657" s="15" t="s">
        <v>24004</v>
      </c>
      <c r="W2657" s="4"/>
      <c r="X2657" s="4" t="s">
        <v>41</v>
      </c>
      <c r="Y2657" s="4" t="s">
        <v>3453</v>
      </c>
      <c r="Z2657" s="4"/>
      <c r="AB2657" s="25"/>
      <c r="AC2657" s="25"/>
      <c r="AD2657" s="25"/>
    </row>
    <row r="2658" spans="1:30" x14ac:dyDescent="0.35">
      <c r="A2658" s="15" t="s">
        <v>11404</v>
      </c>
      <c r="B2658" s="15" t="s">
        <v>8183</v>
      </c>
      <c r="D2658" s="15" t="s">
        <v>5835</v>
      </c>
      <c r="E2658" s="15" t="s">
        <v>5836</v>
      </c>
      <c r="F2658" s="15" t="s">
        <v>5837</v>
      </c>
      <c r="G2658" s="5" t="s">
        <v>15692</v>
      </c>
      <c r="H2658" s="5" t="s">
        <v>16</v>
      </c>
      <c r="I2658" s="5" t="s">
        <v>143</v>
      </c>
      <c r="J2658" s="5" t="s">
        <v>12</v>
      </c>
      <c r="K2658" s="5" t="s">
        <v>5</v>
      </c>
      <c r="L2658" s="5" t="s">
        <v>13073</v>
      </c>
      <c r="M2658" s="15" t="s">
        <v>144</v>
      </c>
      <c r="N2658" s="15" t="s">
        <v>21785</v>
      </c>
      <c r="O2658" s="15" t="s">
        <v>5757</v>
      </c>
      <c r="P2658" s="15" t="s">
        <v>4793</v>
      </c>
      <c r="Q2658" s="15" t="s">
        <v>22807</v>
      </c>
      <c r="R2658" s="15" t="s">
        <v>24005</v>
      </c>
      <c r="S2658" s="15">
        <v>22001424</v>
      </c>
      <c r="T2658" s="15"/>
      <c r="U2658" s="15" t="s">
        <v>21543</v>
      </c>
      <c r="V2658" s="15" t="s">
        <v>24006</v>
      </c>
      <c r="W2658" s="4"/>
      <c r="X2658" s="4" t="s">
        <v>41</v>
      </c>
      <c r="Y2658" s="4" t="s">
        <v>3456</v>
      </c>
      <c r="Z2658" s="4"/>
      <c r="AB2658" s="25"/>
      <c r="AC2658" s="25"/>
      <c r="AD2658" s="25"/>
    </row>
    <row r="2659" spans="1:30" x14ac:dyDescent="0.35">
      <c r="A2659" s="15" t="s">
        <v>17344</v>
      </c>
      <c r="B2659" s="15" t="s">
        <v>17343</v>
      </c>
      <c r="D2659" s="15" t="s">
        <v>3922</v>
      </c>
      <c r="E2659" s="15" t="s">
        <v>11284</v>
      </c>
      <c r="F2659" s="15" t="s">
        <v>18546</v>
      </c>
      <c r="G2659" s="5" t="s">
        <v>15692</v>
      </c>
      <c r="H2659" s="5" t="s">
        <v>232</v>
      </c>
      <c r="I2659" s="5" t="s">
        <v>143</v>
      </c>
      <c r="J2659" s="5" t="s">
        <v>8</v>
      </c>
      <c r="K2659" s="5" t="s">
        <v>5</v>
      </c>
      <c r="L2659" s="5" t="s">
        <v>13063</v>
      </c>
      <c r="M2659" s="15" t="s">
        <v>144</v>
      </c>
      <c r="N2659" s="15" t="s">
        <v>145</v>
      </c>
      <c r="O2659" s="15" t="s">
        <v>1933</v>
      </c>
      <c r="P2659" s="15" t="s">
        <v>17377</v>
      </c>
      <c r="Q2659" s="15" t="s">
        <v>22807</v>
      </c>
      <c r="R2659" s="15" t="s">
        <v>24007</v>
      </c>
      <c r="S2659" s="15">
        <v>62300852</v>
      </c>
      <c r="T2659" s="15"/>
      <c r="U2659" s="15" t="s">
        <v>19587</v>
      </c>
      <c r="V2659" s="15" t="s">
        <v>18150</v>
      </c>
      <c r="W2659" s="4"/>
      <c r="X2659" s="4" t="s">
        <v>41</v>
      </c>
      <c r="Y2659" s="4" t="s">
        <v>7613</v>
      </c>
      <c r="Z2659" s="4"/>
      <c r="AB2659" s="25"/>
      <c r="AC2659" s="25"/>
      <c r="AD2659" s="25"/>
    </row>
    <row r="2660" spans="1:30" x14ac:dyDescent="0.35">
      <c r="A2660" s="15" t="s">
        <v>11405</v>
      </c>
      <c r="B2660" s="15" t="s">
        <v>11406</v>
      </c>
      <c r="D2660" s="15" t="s">
        <v>3223</v>
      </c>
      <c r="E2660" s="15" t="s">
        <v>5839</v>
      </c>
      <c r="F2660" s="15" t="s">
        <v>5840</v>
      </c>
      <c r="G2660" s="5" t="s">
        <v>15692</v>
      </c>
      <c r="H2660" s="5" t="s">
        <v>16</v>
      </c>
      <c r="I2660" s="5" t="s">
        <v>143</v>
      </c>
      <c r="J2660" s="5" t="s">
        <v>12</v>
      </c>
      <c r="K2660" s="5" t="s">
        <v>5</v>
      </c>
      <c r="L2660" s="5" t="s">
        <v>13073</v>
      </c>
      <c r="M2660" s="15" t="s">
        <v>144</v>
      </c>
      <c r="N2660" s="15" t="s">
        <v>21785</v>
      </c>
      <c r="O2660" s="15" t="s">
        <v>5757</v>
      </c>
      <c r="P2660" s="15" t="s">
        <v>5840</v>
      </c>
      <c r="Q2660" s="15" t="s">
        <v>22807</v>
      </c>
      <c r="R2660" s="15" t="s">
        <v>18151</v>
      </c>
      <c r="S2660" s="15">
        <v>27766484</v>
      </c>
      <c r="T2660" s="15">
        <v>22001158</v>
      </c>
      <c r="U2660" s="15" t="s">
        <v>24008</v>
      </c>
      <c r="V2660" s="15" t="s">
        <v>15220</v>
      </c>
      <c r="W2660" s="4"/>
      <c r="X2660" s="4" t="s">
        <v>41</v>
      </c>
      <c r="Y2660" s="4" t="s">
        <v>4366</v>
      </c>
      <c r="Z2660" s="4"/>
      <c r="AB2660" s="25"/>
      <c r="AC2660" s="25"/>
      <c r="AD2660" s="25"/>
    </row>
    <row r="2661" spans="1:30" x14ac:dyDescent="0.35">
      <c r="A2661" s="15" t="s">
        <v>8520</v>
      </c>
      <c r="B2661" s="15" t="s">
        <v>5452</v>
      </c>
      <c r="D2661" s="15" t="s">
        <v>2821</v>
      </c>
      <c r="E2661" s="15" t="s">
        <v>11296</v>
      </c>
      <c r="F2661" s="15" t="s">
        <v>11297</v>
      </c>
      <c r="G2661" s="5" t="s">
        <v>15692</v>
      </c>
      <c r="H2661" s="5" t="s">
        <v>16</v>
      </c>
      <c r="I2661" s="5" t="s">
        <v>143</v>
      </c>
      <c r="J2661" s="5" t="s">
        <v>8</v>
      </c>
      <c r="K2661" s="5" t="s">
        <v>5</v>
      </c>
      <c r="L2661" s="5" t="s">
        <v>13063</v>
      </c>
      <c r="M2661" s="15" t="s">
        <v>144</v>
      </c>
      <c r="N2661" s="15" t="s">
        <v>145</v>
      </c>
      <c r="O2661" s="15" t="s">
        <v>1933</v>
      </c>
      <c r="P2661" s="15" t="s">
        <v>11297</v>
      </c>
      <c r="Q2661" s="15" t="s">
        <v>22807</v>
      </c>
      <c r="R2661" s="15" t="s">
        <v>14884</v>
      </c>
      <c r="S2661" s="15">
        <v>63480836</v>
      </c>
      <c r="T2661" s="15"/>
      <c r="U2661" s="15" t="s">
        <v>19588</v>
      </c>
      <c r="V2661" s="15" t="s">
        <v>19589</v>
      </c>
      <c r="W2661" s="4"/>
      <c r="X2661" s="4"/>
      <c r="Y2661" s="4"/>
      <c r="Z2661" s="4"/>
      <c r="AB2661" s="25"/>
      <c r="AC2661" s="25"/>
      <c r="AD2661" s="25"/>
    </row>
    <row r="2662" spans="1:30" x14ac:dyDescent="0.35">
      <c r="A2662" s="15" t="s">
        <v>21544</v>
      </c>
      <c r="B2662" s="15" t="s">
        <v>2843</v>
      </c>
      <c r="D2662" s="15" t="s">
        <v>2880</v>
      </c>
      <c r="E2662" s="15" t="s">
        <v>5841</v>
      </c>
      <c r="F2662" s="15" t="s">
        <v>5842</v>
      </c>
      <c r="G2662" s="5" t="s">
        <v>15692</v>
      </c>
      <c r="H2662" s="5" t="s">
        <v>16</v>
      </c>
      <c r="I2662" s="5" t="s">
        <v>143</v>
      </c>
      <c r="J2662" s="5" t="s">
        <v>12</v>
      </c>
      <c r="K2662" s="5" t="s">
        <v>5</v>
      </c>
      <c r="L2662" s="5" t="s">
        <v>13073</v>
      </c>
      <c r="M2662" s="15" t="s">
        <v>144</v>
      </c>
      <c r="N2662" s="15" t="s">
        <v>21785</v>
      </c>
      <c r="O2662" s="15" t="s">
        <v>5757</v>
      </c>
      <c r="P2662" s="15" t="s">
        <v>5842</v>
      </c>
      <c r="Q2662" s="15" t="s">
        <v>22807</v>
      </c>
      <c r="R2662" s="15" t="s">
        <v>22264</v>
      </c>
      <c r="S2662" s="15">
        <v>22001442</v>
      </c>
      <c r="T2662" s="15"/>
      <c r="U2662" s="15" t="s">
        <v>15221</v>
      </c>
      <c r="V2662" s="15" t="s">
        <v>18152</v>
      </c>
      <c r="W2662" s="4"/>
      <c r="X2662" s="4" t="s">
        <v>41</v>
      </c>
      <c r="Y2662" s="4" t="s">
        <v>3794</v>
      </c>
      <c r="Z2662" s="4"/>
      <c r="AB2662" s="25"/>
      <c r="AC2662" s="25"/>
      <c r="AD2662" s="25"/>
    </row>
    <row r="2663" spans="1:30" x14ac:dyDescent="0.35">
      <c r="A2663" s="15" t="s">
        <v>5863</v>
      </c>
      <c r="B2663" s="15" t="s">
        <v>2482</v>
      </c>
      <c r="D2663" s="15" t="s">
        <v>2860</v>
      </c>
      <c r="E2663" s="15" t="s">
        <v>11317</v>
      </c>
      <c r="F2663" s="15" t="s">
        <v>11318</v>
      </c>
      <c r="G2663" s="5" t="s">
        <v>15692</v>
      </c>
      <c r="H2663" s="5" t="s">
        <v>16</v>
      </c>
      <c r="I2663" s="5" t="s">
        <v>143</v>
      </c>
      <c r="J2663" s="5" t="s">
        <v>12</v>
      </c>
      <c r="K2663" s="5" t="s">
        <v>5</v>
      </c>
      <c r="L2663" s="5" t="s">
        <v>13073</v>
      </c>
      <c r="M2663" s="15" t="s">
        <v>144</v>
      </c>
      <c r="N2663" s="15" t="s">
        <v>21785</v>
      </c>
      <c r="O2663" s="15" t="s">
        <v>5757</v>
      </c>
      <c r="P2663" s="15" t="s">
        <v>17356</v>
      </c>
      <c r="Q2663" s="15" t="s">
        <v>22807</v>
      </c>
      <c r="R2663" s="15" t="s">
        <v>11319</v>
      </c>
      <c r="S2663" s="15">
        <v>89427032</v>
      </c>
      <c r="T2663" s="15">
        <v>89427032</v>
      </c>
      <c r="U2663" s="15" t="s">
        <v>11320</v>
      </c>
      <c r="V2663" s="15" t="s">
        <v>24009</v>
      </c>
      <c r="W2663" s="4"/>
      <c r="X2663" s="4" t="s">
        <v>41</v>
      </c>
      <c r="Y2663" s="4" t="s">
        <v>13692</v>
      </c>
      <c r="Z2663" s="4"/>
      <c r="AB2663" s="25"/>
      <c r="AC2663" s="25"/>
      <c r="AD2663" s="25"/>
    </row>
    <row r="2664" spans="1:30" x14ac:dyDescent="0.35">
      <c r="A2664" s="15" t="s">
        <v>11409</v>
      </c>
      <c r="B2664" s="15" t="s">
        <v>5769</v>
      </c>
      <c r="D2664" s="15" t="s">
        <v>2895</v>
      </c>
      <c r="E2664" s="15" t="s">
        <v>5843</v>
      </c>
      <c r="F2664" s="15" t="s">
        <v>17378</v>
      </c>
      <c r="G2664" s="5" t="s">
        <v>15692</v>
      </c>
      <c r="H2664" s="5" t="s">
        <v>16</v>
      </c>
      <c r="I2664" s="5" t="s">
        <v>143</v>
      </c>
      <c r="J2664" s="5" t="s">
        <v>12</v>
      </c>
      <c r="K2664" s="5" t="s">
        <v>5</v>
      </c>
      <c r="L2664" s="5" t="s">
        <v>13073</v>
      </c>
      <c r="M2664" s="15" t="s">
        <v>144</v>
      </c>
      <c r="N2664" s="15" t="s">
        <v>21785</v>
      </c>
      <c r="O2664" s="15" t="s">
        <v>5757</v>
      </c>
      <c r="P2664" s="15" t="s">
        <v>17378</v>
      </c>
      <c r="Q2664" s="15" t="s">
        <v>22807</v>
      </c>
      <c r="R2664" s="15" t="s">
        <v>18153</v>
      </c>
      <c r="S2664" s="15">
        <v>27800072</v>
      </c>
      <c r="T2664" s="15">
        <v>27800072</v>
      </c>
      <c r="U2664" s="15" t="s">
        <v>19590</v>
      </c>
      <c r="V2664" s="15" t="s">
        <v>16784</v>
      </c>
      <c r="W2664" s="4"/>
      <c r="X2664" s="4" t="s">
        <v>41</v>
      </c>
      <c r="Y2664" s="4" t="s">
        <v>1598</v>
      </c>
      <c r="Z2664" s="4"/>
      <c r="AB2664" s="25"/>
      <c r="AC2664" s="25"/>
      <c r="AD2664" s="25"/>
    </row>
    <row r="2665" spans="1:30" x14ac:dyDescent="0.35">
      <c r="A2665" s="15" t="s">
        <v>11411</v>
      </c>
      <c r="B2665" s="15" t="s">
        <v>3010</v>
      </c>
      <c r="D2665" s="15" t="s">
        <v>270</v>
      </c>
      <c r="E2665" s="15" t="s">
        <v>5844</v>
      </c>
      <c r="F2665" s="15" t="s">
        <v>5845</v>
      </c>
      <c r="G2665" s="5" t="s">
        <v>15692</v>
      </c>
      <c r="H2665" s="5" t="s">
        <v>16</v>
      </c>
      <c r="I2665" s="5" t="s">
        <v>143</v>
      </c>
      <c r="J2665" s="5" t="s">
        <v>12</v>
      </c>
      <c r="K2665" s="5" t="s">
        <v>3</v>
      </c>
      <c r="L2665" s="5" t="s">
        <v>13071</v>
      </c>
      <c r="M2665" s="15" t="s">
        <v>144</v>
      </c>
      <c r="N2665" s="15" t="s">
        <v>21785</v>
      </c>
      <c r="O2665" s="15" t="s">
        <v>3505</v>
      </c>
      <c r="P2665" s="15" t="s">
        <v>5846</v>
      </c>
      <c r="Q2665" s="15" t="s">
        <v>22807</v>
      </c>
      <c r="R2665" s="15" t="s">
        <v>19547</v>
      </c>
      <c r="S2665" s="15">
        <v>27321115</v>
      </c>
      <c r="T2665" s="15"/>
      <c r="U2665" s="15" t="s">
        <v>18154</v>
      </c>
      <c r="V2665" s="15" t="s">
        <v>24010</v>
      </c>
      <c r="W2665" s="4"/>
      <c r="X2665" s="4" t="s">
        <v>41</v>
      </c>
      <c r="Y2665" s="4" t="s">
        <v>1596</v>
      </c>
      <c r="Z2665" s="4"/>
      <c r="AB2665" s="25"/>
      <c r="AC2665" s="25"/>
      <c r="AD2665" s="25"/>
    </row>
    <row r="2666" spans="1:30" x14ac:dyDescent="0.35">
      <c r="A2666" s="15" t="s">
        <v>11413</v>
      </c>
      <c r="B2666" s="15" t="s">
        <v>2490</v>
      </c>
      <c r="D2666" s="15" t="s">
        <v>2843</v>
      </c>
      <c r="E2666" s="15" t="s">
        <v>21544</v>
      </c>
      <c r="F2666" s="15" t="s">
        <v>21545</v>
      </c>
      <c r="G2666" s="5" t="s">
        <v>15692</v>
      </c>
      <c r="H2666" s="5" t="s">
        <v>16</v>
      </c>
      <c r="I2666" s="5" t="s">
        <v>143</v>
      </c>
      <c r="J2666" s="5" t="s">
        <v>12</v>
      </c>
      <c r="K2666" s="5" t="s">
        <v>5</v>
      </c>
      <c r="L2666" s="5" t="s">
        <v>13073</v>
      </c>
      <c r="M2666" s="15" t="s">
        <v>144</v>
      </c>
      <c r="N2666" s="15" t="s">
        <v>21785</v>
      </c>
      <c r="O2666" s="15" t="s">
        <v>5757</v>
      </c>
      <c r="P2666" s="15" t="s">
        <v>21545</v>
      </c>
      <c r="Q2666" s="15" t="s">
        <v>22807</v>
      </c>
      <c r="R2666" s="15" t="s">
        <v>21546</v>
      </c>
      <c r="S2666" s="15">
        <v>88863855</v>
      </c>
      <c r="T2666" s="15"/>
      <c r="U2666" s="15" t="s">
        <v>21547</v>
      </c>
      <c r="V2666" s="15" t="s">
        <v>24011</v>
      </c>
      <c r="W2666" s="4"/>
      <c r="X2666" s="4"/>
      <c r="Y2666" s="4"/>
      <c r="Z2666" s="4"/>
      <c r="AB2666" s="25"/>
      <c r="AC2666" s="25"/>
      <c r="AD2666" s="25"/>
    </row>
    <row r="2667" spans="1:30" x14ac:dyDescent="0.35">
      <c r="A2667" s="15" t="s">
        <v>11415</v>
      </c>
      <c r="B2667" s="15" t="s">
        <v>1638</v>
      </c>
      <c r="D2667" s="15" t="s">
        <v>2876</v>
      </c>
      <c r="E2667" s="15" t="s">
        <v>11330</v>
      </c>
      <c r="F2667" s="15" t="s">
        <v>11331</v>
      </c>
      <c r="G2667" s="5" t="s">
        <v>15692</v>
      </c>
      <c r="H2667" s="5" t="s">
        <v>16</v>
      </c>
      <c r="I2667" s="5" t="s">
        <v>143</v>
      </c>
      <c r="J2667" s="5" t="s">
        <v>12</v>
      </c>
      <c r="K2667" s="5" t="s">
        <v>5</v>
      </c>
      <c r="L2667" s="5" t="s">
        <v>13073</v>
      </c>
      <c r="M2667" s="15" t="s">
        <v>144</v>
      </c>
      <c r="N2667" s="15" t="s">
        <v>21785</v>
      </c>
      <c r="O2667" s="15" t="s">
        <v>5757</v>
      </c>
      <c r="P2667" s="15" t="s">
        <v>11331</v>
      </c>
      <c r="Q2667" s="15" t="s">
        <v>22807</v>
      </c>
      <c r="R2667" s="15" t="s">
        <v>24012</v>
      </c>
      <c r="S2667" s="15">
        <v>83441885</v>
      </c>
      <c r="T2667" s="15">
        <v>27766219</v>
      </c>
      <c r="U2667" s="15" t="s">
        <v>16785</v>
      </c>
      <c r="V2667" s="15" t="s">
        <v>293</v>
      </c>
      <c r="W2667" s="4"/>
      <c r="X2667" s="4"/>
      <c r="Y2667" s="4"/>
      <c r="Z2667" s="4"/>
      <c r="AB2667" s="25"/>
      <c r="AC2667" s="25"/>
      <c r="AD2667" s="25"/>
    </row>
    <row r="2668" spans="1:30" x14ac:dyDescent="0.35">
      <c r="A2668" s="15" t="s">
        <v>11416</v>
      </c>
      <c r="B2668" s="15" t="s">
        <v>5771</v>
      </c>
      <c r="D2668" s="15" t="s">
        <v>3048</v>
      </c>
      <c r="E2668" s="15" t="s">
        <v>5847</v>
      </c>
      <c r="F2668" s="15" t="s">
        <v>5848</v>
      </c>
      <c r="G2668" s="5" t="s">
        <v>15692</v>
      </c>
      <c r="H2668" s="5" t="s">
        <v>16</v>
      </c>
      <c r="I2668" s="5" t="s">
        <v>143</v>
      </c>
      <c r="J2668" s="5" t="s">
        <v>12</v>
      </c>
      <c r="K2668" s="5" t="s">
        <v>5</v>
      </c>
      <c r="L2668" s="5" t="s">
        <v>13073</v>
      </c>
      <c r="M2668" s="15" t="s">
        <v>144</v>
      </c>
      <c r="N2668" s="15" t="s">
        <v>21785</v>
      </c>
      <c r="O2668" s="15" t="s">
        <v>5757</v>
      </c>
      <c r="P2668" s="15" t="s">
        <v>5848</v>
      </c>
      <c r="Q2668" s="15" t="s">
        <v>22807</v>
      </c>
      <c r="R2668" s="15" t="s">
        <v>24013</v>
      </c>
      <c r="S2668" s="15">
        <v>27838085</v>
      </c>
      <c r="T2668" s="15"/>
      <c r="U2668" s="15" t="s">
        <v>15222</v>
      </c>
      <c r="V2668" s="15" t="s">
        <v>1064</v>
      </c>
      <c r="W2668" s="4"/>
      <c r="X2668" s="4" t="s">
        <v>41</v>
      </c>
      <c r="Y2668" s="4" t="s">
        <v>1509</v>
      </c>
      <c r="Z2668" s="4"/>
      <c r="AB2668" s="25"/>
      <c r="AC2668" s="25"/>
      <c r="AD2668" s="25"/>
    </row>
    <row r="2669" spans="1:30" x14ac:dyDescent="0.35">
      <c r="A2669" s="15" t="s">
        <v>11418</v>
      </c>
      <c r="B2669" s="15" t="s">
        <v>1601</v>
      </c>
      <c r="D2669" s="15" t="s">
        <v>3122</v>
      </c>
      <c r="E2669" s="15" t="s">
        <v>5849</v>
      </c>
      <c r="F2669" s="15" t="s">
        <v>2341</v>
      </c>
      <c r="G2669" s="5" t="s">
        <v>15692</v>
      </c>
      <c r="H2669" s="5" t="s">
        <v>16</v>
      </c>
      <c r="I2669" s="5" t="s">
        <v>143</v>
      </c>
      <c r="J2669" s="5" t="s">
        <v>12</v>
      </c>
      <c r="K2669" s="5" t="s">
        <v>5</v>
      </c>
      <c r="L2669" s="5" t="s">
        <v>13073</v>
      </c>
      <c r="M2669" s="15" t="s">
        <v>144</v>
      </c>
      <c r="N2669" s="15" t="s">
        <v>21785</v>
      </c>
      <c r="O2669" s="15" t="s">
        <v>5757</v>
      </c>
      <c r="P2669" s="15" t="s">
        <v>2341</v>
      </c>
      <c r="Q2669" s="15" t="s">
        <v>22807</v>
      </c>
      <c r="R2669" s="15" t="s">
        <v>18155</v>
      </c>
      <c r="S2669" s="15">
        <v>27800732</v>
      </c>
      <c r="T2669" s="15">
        <v>27800732</v>
      </c>
      <c r="U2669" s="15" t="s">
        <v>20253</v>
      </c>
      <c r="V2669" s="15" t="s">
        <v>468</v>
      </c>
      <c r="W2669" s="4"/>
      <c r="X2669" s="4" t="s">
        <v>41</v>
      </c>
      <c r="Y2669" s="4" t="s">
        <v>1929</v>
      </c>
      <c r="Z2669" s="4"/>
      <c r="AB2669" s="25"/>
      <c r="AC2669" s="25"/>
      <c r="AD2669" s="25"/>
    </row>
    <row r="2670" spans="1:30" x14ac:dyDescent="0.35">
      <c r="A2670" s="15" t="s">
        <v>7145</v>
      </c>
      <c r="B2670" s="15" t="s">
        <v>7547</v>
      </c>
      <c r="D2670" s="15" t="s">
        <v>3190</v>
      </c>
      <c r="E2670" s="15" t="s">
        <v>5850</v>
      </c>
      <c r="F2670" s="15" t="s">
        <v>5851</v>
      </c>
      <c r="G2670" s="5" t="s">
        <v>15692</v>
      </c>
      <c r="H2670" s="5" t="s">
        <v>16</v>
      </c>
      <c r="I2670" s="5" t="s">
        <v>143</v>
      </c>
      <c r="J2670" s="5" t="s">
        <v>12</v>
      </c>
      <c r="K2670" s="5" t="s">
        <v>3</v>
      </c>
      <c r="L2670" s="5" t="s">
        <v>13071</v>
      </c>
      <c r="M2670" s="15" t="s">
        <v>144</v>
      </c>
      <c r="N2670" s="15" t="s">
        <v>21785</v>
      </c>
      <c r="O2670" s="15" t="s">
        <v>3505</v>
      </c>
      <c r="P2670" s="15" t="s">
        <v>5851</v>
      </c>
      <c r="Q2670" s="15" t="s">
        <v>22807</v>
      </c>
      <c r="R2670" s="15" t="s">
        <v>24014</v>
      </c>
      <c r="S2670" s="15">
        <v>27321041</v>
      </c>
      <c r="T2670" s="15"/>
      <c r="U2670" s="15" t="s">
        <v>15223</v>
      </c>
      <c r="V2670" s="15" t="s">
        <v>293</v>
      </c>
      <c r="W2670" s="4"/>
      <c r="X2670" s="4" t="s">
        <v>41</v>
      </c>
      <c r="Y2670" s="4" t="s">
        <v>5543</v>
      </c>
      <c r="Z2670" s="4"/>
      <c r="AB2670" s="25"/>
      <c r="AC2670" s="25"/>
      <c r="AD2670" s="25"/>
    </row>
    <row r="2671" spans="1:30" x14ac:dyDescent="0.35">
      <c r="A2671" s="15" t="s">
        <v>8521</v>
      </c>
      <c r="B2671" s="15" t="s">
        <v>8523</v>
      </c>
      <c r="D2671" s="15" t="s">
        <v>2289</v>
      </c>
      <c r="E2671" s="15" t="s">
        <v>11275</v>
      </c>
      <c r="F2671" s="15" t="s">
        <v>11276</v>
      </c>
      <c r="G2671" s="5" t="s">
        <v>15692</v>
      </c>
      <c r="H2671" s="5" t="s">
        <v>16</v>
      </c>
      <c r="I2671" s="5" t="s">
        <v>143</v>
      </c>
      <c r="J2671" s="5" t="s">
        <v>12</v>
      </c>
      <c r="K2671" s="5" t="s">
        <v>5</v>
      </c>
      <c r="L2671" s="5" t="s">
        <v>13073</v>
      </c>
      <c r="M2671" s="15" t="s">
        <v>144</v>
      </c>
      <c r="N2671" s="15" t="s">
        <v>21785</v>
      </c>
      <c r="O2671" s="15" t="s">
        <v>5757</v>
      </c>
      <c r="P2671" s="15" t="s">
        <v>11276</v>
      </c>
      <c r="Q2671" s="15" t="s">
        <v>22807</v>
      </c>
      <c r="R2671" s="15" t="s">
        <v>24015</v>
      </c>
      <c r="S2671" s="15">
        <v>25611528</v>
      </c>
      <c r="T2671" s="15"/>
      <c r="U2671" s="15" t="s">
        <v>16786</v>
      </c>
      <c r="V2671" s="15" t="s">
        <v>24016</v>
      </c>
      <c r="W2671" s="4"/>
      <c r="X2671" s="4"/>
      <c r="Y2671" s="4"/>
      <c r="Z2671" s="4"/>
      <c r="AB2671" s="25"/>
      <c r="AC2671" s="25"/>
      <c r="AD2671" s="25"/>
    </row>
    <row r="2672" spans="1:30" x14ac:dyDescent="0.35">
      <c r="A2672" s="15" t="s">
        <v>6406</v>
      </c>
      <c r="B2672" s="15" t="s">
        <v>7897</v>
      </c>
      <c r="D2672" s="15" t="s">
        <v>2353</v>
      </c>
      <c r="E2672" s="15" t="s">
        <v>5852</v>
      </c>
      <c r="F2672" s="15" t="s">
        <v>3636</v>
      </c>
      <c r="G2672" s="5" t="s">
        <v>15692</v>
      </c>
      <c r="H2672" s="5" t="s">
        <v>3</v>
      </c>
      <c r="I2672" s="5" t="s">
        <v>143</v>
      </c>
      <c r="J2672" s="5" t="s">
        <v>8</v>
      </c>
      <c r="K2672" s="5" t="s">
        <v>5</v>
      </c>
      <c r="L2672" s="5" t="s">
        <v>13063</v>
      </c>
      <c r="M2672" s="15" t="s">
        <v>144</v>
      </c>
      <c r="N2672" s="15" t="s">
        <v>145</v>
      </c>
      <c r="O2672" s="15" t="s">
        <v>1933</v>
      </c>
      <c r="P2672" s="15" t="s">
        <v>3636</v>
      </c>
      <c r="Q2672" s="15" t="s">
        <v>22807</v>
      </c>
      <c r="R2672" s="15" t="s">
        <v>22304</v>
      </c>
      <c r="S2672" s="15">
        <v>27766561</v>
      </c>
      <c r="T2672" s="15">
        <v>64280325</v>
      </c>
      <c r="U2672" s="15" t="s">
        <v>16787</v>
      </c>
      <c r="V2672" s="15" t="s">
        <v>2249</v>
      </c>
      <c r="W2672" s="4"/>
      <c r="X2672" s="4" t="s">
        <v>41</v>
      </c>
      <c r="Y2672" s="4" t="s">
        <v>5540</v>
      </c>
      <c r="Z2672" s="4"/>
      <c r="AB2672" s="25"/>
      <c r="AC2672" s="25"/>
      <c r="AD2672" s="25"/>
    </row>
    <row r="2673" spans="1:30" x14ac:dyDescent="0.35">
      <c r="A2673" s="15" t="s">
        <v>5729</v>
      </c>
      <c r="B2673" s="15" t="s">
        <v>7705</v>
      </c>
      <c r="D2673" s="15" t="s">
        <v>7735</v>
      </c>
      <c r="E2673" s="15" t="s">
        <v>5853</v>
      </c>
      <c r="F2673" s="15" t="s">
        <v>1898</v>
      </c>
      <c r="G2673" s="5" t="s">
        <v>15692</v>
      </c>
      <c r="H2673" s="5" t="s">
        <v>16</v>
      </c>
      <c r="I2673" s="5" t="s">
        <v>143</v>
      </c>
      <c r="J2673" s="5" t="s">
        <v>12</v>
      </c>
      <c r="K2673" s="5" t="s">
        <v>4</v>
      </c>
      <c r="L2673" s="5" t="s">
        <v>13072</v>
      </c>
      <c r="M2673" s="15" t="s">
        <v>144</v>
      </c>
      <c r="N2673" s="15" t="s">
        <v>21785</v>
      </c>
      <c r="O2673" s="15" t="s">
        <v>1996</v>
      </c>
      <c r="P2673" s="15" t="s">
        <v>1898</v>
      </c>
      <c r="Q2673" s="15" t="s">
        <v>22807</v>
      </c>
      <c r="R2673" s="15" t="s">
        <v>21507</v>
      </c>
      <c r="S2673" s="15">
        <v>22005112</v>
      </c>
      <c r="T2673" s="15"/>
      <c r="U2673" s="15" t="s">
        <v>16788</v>
      </c>
      <c r="V2673" s="15" t="s">
        <v>24017</v>
      </c>
      <c r="W2673" s="4"/>
      <c r="X2673" s="4" t="s">
        <v>41</v>
      </c>
      <c r="Y2673" s="4" t="s">
        <v>3533</v>
      </c>
      <c r="Z2673" s="4"/>
      <c r="AB2673" s="25"/>
      <c r="AC2673" s="25"/>
      <c r="AD2673" s="25"/>
    </row>
    <row r="2674" spans="1:30" x14ac:dyDescent="0.35">
      <c r="A2674" s="15" t="s">
        <v>5715</v>
      </c>
      <c r="B2674" s="15" t="s">
        <v>7244</v>
      </c>
      <c r="D2674" s="15" t="s">
        <v>4381</v>
      </c>
      <c r="E2674" s="15" t="s">
        <v>5854</v>
      </c>
      <c r="F2674" s="15" t="s">
        <v>3295</v>
      </c>
      <c r="G2674" s="5" t="s">
        <v>15692</v>
      </c>
      <c r="H2674" s="5" t="s">
        <v>16</v>
      </c>
      <c r="I2674" s="5" t="s">
        <v>143</v>
      </c>
      <c r="J2674" s="5" t="s">
        <v>12</v>
      </c>
      <c r="K2674" s="5" t="s">
        <v>5</v>
      </c>
      <c r="L2674" s="5" t="s">
        <v>13073</v>
      </c>
      <c r="M2674" s="15" t="s">
        <v>144</v>
      </c>
      <c r="N2674" s="15" t="s">
        <v>21785</v>
      </c>
      <c r="O2674" s="15" t="s">
        <v>5757</v>
      </c>
      <c r="P2674" s="15" t="s">
        <v>3295</v>
      </c>
      <c r="Q2674" s="15" t="s">
        <v>22807</v>
      </c>
      <c r="R2674" s="15" t="s">
        <v>18935</v>
      </c>
      <c r="S2674" s="15">
        <v>27766593</v>
      </c>
      <c r="T2674" s="15"/>
      <c r="U2674" s="15" t="s">
        <v>15224</v>
      </c>
      <c r="V2674" s="15" t="s">
        <v>484</v>
      </c>
      <c r="W2674" s="4"/>
      <c r="X2674" s="4" t="s">
        <v>41</v>
      </c>
      <c r="Y2674" s="4" t="s">
        <v>1938</v>
      </c>
      <c r="Z2674" s="4"/>
      <c r="AB2674" s="25" t="s">
        <v>21118</v>
      </c>
      <c r="AC2674" s="25"/>
      <c r="AD2674" s="25"/>
    </row>
    <row r="2675" spans="1:30" x14ac:dyDescent="0.35">
      <c r="A2675" s="15" t="s">
        <v>5430</v>
      </c>
      <c r="B2675" s="15" t="s">
        <v>2299</v>
      </c>
      <c r="D2675" s="15" t="s">
        <v>5855</v>
      </c>
      <c r="E2675" s="15" t="s">
        <v>11473</v>
      </c>
      <c r="F2675" s="15" t="s">
        <v>3313</v>
      </c>
      <c r="G2675" s="5" t="s">
        <v>15692</v>
      </c>
      <c r="H2675" s="5" t="s">
        <v>16</v>
      </c>
      <c r="I2675" s="5" t="s">
        <v>143</v>
      </c>
      <c r="J2675" s="5" t="s">
        <v>8</v>
      </c>
      <c r="K2675" s="5" t="s">
        <v>5</v>
      </c>
      <c r="L2675" s="5" t="s">
        <v>13063</v>
      </c>
      <c r="M2675" s="15" t="s">
        <v>144</v>
      </c>
      <c r="N2675" s="15" t="s">
        <v>145</v>
      </c>
      <c r="O2675" s="15" t="s">
        <v>1933</v>
      </c>
      <c r="P2675" s="15" t="s">
        <v>17379</v>
      </c>
      <c r="Q2675" s="15" t="s">
        <v>22807</v>
      </c>
      <c r="R2675" s="15" t="s">
        <v>18156</v>
      </c>
      <c r="S2675" s="15">
        <v>27766219</v>
      </c>
      <c r="T2675" s="15">
        <v>27766219</v>
      </c>
      <c r="U2675" s="15" t="s">
        <v>11474</v>
      </c>
      <c r="V2675" s="15" t="s">
        <v>22305</v>
      </c>
      <c r="W2675" s="4"/>
      <c r="X2675" s="4"/>
      <c r="Y2675" s="4"/>
      <c r="Z2675" s="4"/>
      <c r="AB2675" s="25"/>
      <c r="AC2675" s="25"/>
      <c r="AD2675" s="25"/>
    </row>
    <row r="2676" spans="1:30" x14ac:dyDescent="0.35">
      <c r="A2676" s="15" t="s">
        <v>5491</v>
      </c>
      <c r="B2676" s="15" t="s">
        <v>7226</v>
      </c>
      <c r="D2676" s="15" t="s">
        <v>8854</v>
      </c>
      <c r="E2676" s="15" t="s">
        <v>11264</v>
      </c>
      <c r="F2676" s="15" t="s">
        <v>1237</v>
      </c>
      <c r="G2676" s="5" t="s">
        <v>15692</v>
      </c>
      <c r="H2676" s="5" t="s">
        <v>16</v>
      </c>
      <c r="I2676" s="5" t="s">
        <v>143</v>
      </c>
      <c r="J2676" s="5" t="s">
        <v>12</v>
      </c>
      <c r="K2676" s="5" t="s">
        <v>5</v>
      </c>
      <c r="L2676" s="5" t="s">
        <v>13073</v>
      </c>
      <c r="M2676" s="15" t="s">
        <v>144</v>
      </c>
      <c r="N2676" s="15" t="s">
        <v>21785</v>
      </c>
      <c r="O2676" s="15" t="s">
        <v>5757</v>
      </c>
      <c r="P2676" s="15" t="s">
        <v>1237</v>
      </c>
      <c r="Q2676" s="15" t="s">
        <v>22807</v>
      </c>
      <c r="R2676" s="15" t="s">
        <v>24018</v>
      </c>
      <c r="S2676" s="15">
        <v>89562354</v>
      </c>
      <c r="T2676" s="15">
        <v>25611523</v>
      </c>
      <c r="U2676" s="15" t="s">
        <v>18939</v>
      </c>
      <c r="V2676" s="15" t="s">
        <v>24019</v>
      </c>
      <c r="W2676" s="4"/>
      <c r="X2676" s="4" t="s">
        <v>41</v>
      </c>
      <c r="Y2676" s="4" t="s">
        <v>13853</v>
      </c>
      <c r="Z2676" s="4"/>
      <c r="AB2676" s="25"/>
      <c r="AC2676" s="25"/>
      <c r="AD2676" s="25"/>
    </row>
    <row r="2677" spans="1:30" x14ac:dyDescent="0.35">
      <c r="A2677" s="15" t="s">
        <v>11423</v>
      </c>
      <c r="B2677" s="15" t="s">
        <v>4135</v>
      </c>
      <c r="D2677" s="15" t="s">
        <v>4375</v>
      </c>
      <c r="E2677" s="15" t="s">
        <v>5856</v>
      </c>
      <c r="F2677" s="15" t="s">
        <v>5857</v>
      </c>
      <c r="G2677" s="5" t="s">
        <v>15692</v>
      </c>
      <c r="H2677" s="5" t="s">
        <v>16</v>
      </c>
      <c r="I2677" s="5" t="s">
        <v>143</v>
      </c>
      <c r="J2677" s="5" t="s">
        <v>12</v>
      </c>
      <c r="K2677" s="5" t="s">
        <v>5</v>
      </c>
      <c r="L2677" s="5" t="s">
        <v>13073</v>
      </c>
      <c r="M2677" s="15" t="s">
        <v>144</v>
      </c>
      <c r="N2677" s="15" t="s">
        <v>21785</v>
      </c>
      <c r="O2677" s="15" t="s">
        <v>5757</v>
      </c>
      <c r="P2677" s="15" t="s">
        <v>5857</v>
      </c>
      <c r="Q2677" s="15" t="s">
        <v>22807</v>
      </c>
      <c r="R2677" s="15" t="s">
        <v>24020</v>
      </c>
      <c r="S2677" s="15">
        <v>27838044</v>
      </c>
      <c r="T2677" s="15">
        <v>22001241</v>
      </c>
      <c r="U2677" s="15" t="s">
        <v>22306</v>
      </c>
      <c r="V2677" s="15" t="s">
        <v>24021</v>
      </c>
      <c r="W2677" s="4"/>
      <c r="X2677" s="4" t="s">
        <v>41</v>
      </c>
      <c r="Y2677" s="4" t="s">
        <v>473</v>
      </c>
      <c r="Z2677" s="4"/>
      <c r="AB2677" s="25"/>
      <c r="AC2677" s="25"/>
      <c r="AD2677" s="25"/>
    </row>
    <row r="2678" spans="1:30" x14ac:dyDescent="0.35">
      <c r="A2678" s="15" t="s">
        <v>5710</v>
      </c>
      <c r="B2678" s="15" t="s">
        <v>7414</v>
      </c>
      <c r="D2678" s="15" t="s">
        <v>5858</v>
      </c>
      <c r="E2678" s="15" t="s">
        <v>5859</v>
      </c>
      <c r="F2678" s="15" t="s">
        <v>819</v>
      </c>
      <c r="G2678" s="5" t="s">
        <v>15692</v>
      </c>
      <c r="H2678" s="5" t="s">
        <v>16</v>
      </c>
      <c r="I2678" s="5" t="s">
        <v>143</v>
      </c>
      <c r="J2678" s="5" t="s">
        <v>12</v>
      </c>
      <c r="K2678" s="5" t="s">
        <v>4</v>
      </c>
      <c r="L2678" s="5" t="s">
        <v>13072</v>
      </c>
      <c r="M2678" s="15" t="s">
        <v>144</v>
      </c>
      <c r="N2678" s="15" t="s">
        <v>21785</v>
      </c>
      <c r="O2678" s="15" t="s">
        <v>1996</v>
      </c>
      <c r="P2678" s="15" t="s">
        <v>819</v>
      </c>
      <c r="Q2678" s="15" t="s">
        <v>22807</v>
      </c>
      <c r="R2678" s="15" t="s">
        <v>18937</v>
      </c>
      <c r="S2678" s="15">
        <v>22001459</v>
      </c>
      <c r="T2678" s="15">
        <v>22005236</v>
      </c>
      <c r="U2678" s="15" t="s">
        <v>18157</v>
      </c>
      <c r="V2678" s="15" t="s">
        <v>24022</v>
      </c>
      <c r="W2678" s="4"/>
      <c r="X2678" s="4" t="s">
        <v>41</v>
      </c>
      <c r="Y2678" s="4" t="s">
        <v>2595</v>
      </c>
      <c r="Z2678" s="4"/>
      <c r="AB2678" s="25"/>
      <c r="AC2678" s="25"/>
      <c r="AD2678" s="25"/>
    </row>
    <row r="2679" spans="1:30" x14ac:dyDescent="0.35">
      <c r="A2679" s="15" t="s">
        <v>5730</v>
      </c>
      <c r="B2679" s="15" t="s">
        <v>576</v>
      </c>
      <c r="D2679" s="15" t="s">
        <v>3336</v>
      </c>
      <c r="E2679" s="15" t="s">
        <v>5860</v>
      </c>
      <c r="F2679" s="15" t="s">
        <v>5861</v>
      </c>
      <c r="G2679" s="5" t="s">
        <v>15692</v>
      </c>
      <c r="H2679" s="5" t="s">
        <v>16</v>
      </c>
      <c r="I2679" s="5" t="s">
        <v>143</v>
      </c>
      <c r="J2679" s="5" t="s">
        <v>12</v>
      </c>
      <c r="K2679" s="5" t="s">
        <v>3</v>
      </c>
      <c r="L2679" s="5" t="s">
        <v>13071</v>
      </c>
      <c r="M2679" s="15" t="s">
        <v>144</v>
      </c>
      <c r="N2679" s="15" t="s">
        <v>21785</v>
      </c>
      <c r="O2679" s="15" t="s">
        <v>3505</v>
      </c>
      <c r="P2679" s="15" t="s">
        <v>3505</v>
      </c>
      <c r="Q2679" s="15" t="s">
        <v>22807</v>
      </c>
      <c r="R2679" s="15" t="s">
        <v>18911</v>
      </c>
      <c r="S2679" s="15">
        <v>27322135</v>
      </c>
      <c r="T2679" s="15">
        <v>27322135</v>
      </c>
      <c r="U2679" s="15" t="s">
        <v>15225</v>
      </c>
      <c r="V2679" s="15" t="s">
        <v>16789</v>
      </c>
      <c r="W2679" s="4"/>
      <c r="X2679" s="4" t="s">
        <v>41</v>
      </c>
      <c r="Y2679" s="4" t="s">
        <v>1097</v>
      </c>
      <c r="Z2679" s="4"/>
      <c r="AB2679" s="25" t="s">
        <v>21118</v>
      </c>
      <c r="AC2679" s="25"/>
      <c r="AD2679" s="25"/>
    </row>
    <row r="2680" spans="1:30" x14ac:dyDescent="0.35">
      <c r="A2680" s="15" t="s">
        <v>11425</v>
      </c>
      <c r="B2680" s="15" t="s">
        <v>11426</v>
      </c>
      <c r="D2680" s="15" t="s">
        <v>5862</v>
      </c>
      <c r="E2680" s="15" t="s">
        <v>8494</v>
      </c>
      <c r="F2680" s="15" t="s">
        <v>8875</v>
      </c>
      <c r="G2680" s="5" t="s">
        <v>15692</v>
      </c>
      <c r="H2680" s="5" t="s">
        <v>16</v>
      </c>
      <c r="I2680" s="5" t="s">
        <v>143</v>
      </c>
      <c r="J2680" s="5" t="s">
        <v>12</v>
      </c>
      <c r="K2680" s="5" t="s">
        <v>5</v>
      </c>
      <c r="L2680" s="5" t="s">
        <v>13073</v>
      </c>
      <c r="M2680" s="15" t="s">
        <v>144</v>
      </c>
      <c r="N2680" s="15" t="s">
        <v>21785</v>
      </c>
      <c r="O2680" s="15" t="s">
        <v>5757</v>
      </c>
      <c r="P2680" s="15" t="s">
        <v>179</v>
      </c>
      <c r="Q2680" s="15" t="s">
        <v>22807</v>
      </c>
      <c r="R2680" s="15" t="s">
        <v>20232</v>
      </c>
      <c r="S2680" s="15">
        <v>22001348</v>
      </c>
      <c r="T2680" s="15">
        <v>22001348</v>
      </c>
      <c r="U2680" s="15" t="s">
        <v>21548</v>
      </c>
      <c r="V2680" s="15" t="s">
        <v>24023</v>
      </c>
      <c r="W2680" s="4"/>
      <c r="X2680" s="4" t="s">
        <v>41</v>
      </c>
      <c r="Y2680" s="4" t="s">
        <v>7705</v>
      </c>
      <c r="Z2680" s="4"/>
      <c r="AB2680" s="25"/>
      <c r="AC2680" s="25"/>
      <c r="AD2680" s="25"/>
    </row>
    <row r="2681" spans="1:30" x14ac:dyDescent="0.35">
      <c r="A2681" s="15" t="s">
        <v>5640</v>
      </c>
      <c r="B2681" s="15" t="s">
        <v>5639</v>
      </c>
      <c r="D2681" s="15" t="s">
        <v>11378</v>
      </c>
      <c r="E2681" s="15" t="s">
        <v>11377</v>
      </c>
      <c r="F2681" s="15" t="s">
        <v>11379</v>
      </c>
      <c r="G2681" s="5" t="s">
        <v>15692</v>
      </c>
      <c r="H2681" s="5" t="s">
        <v>16</v>
      </c>
      <c r="I2681" s="5" t="s">
        <v>143</v>
      </c>
      <c r="J2681" s="5" t="s">
        <v>8</v>
      </c>
      <c r="K2681" s="5" t="s">
        <v>5</v>
      </c>
      <c r="L2681" s="5" t="s">
        <v>13063</v>
      </c>
      <c r="M2681" s="15" t="s">
        <v>144</v>
      </c>
      <c r="N2681" s="15" t="s">
        <v>145</v>
      </c>
      <c r="O2681" s="15" t="s">
        <v>1933</v>
      </c>
      <c r="P2681" s="15" t="s">
        <v>11379</v>
      </c>
      <c r="Q2681" s="15" t="s">
        <v>22807</v>
      </c>
      <c r="R2681" s="15" t="s">
        <v>24024</v>
      </c>
      <c r="S2681" s="15">
        <v>83201377</v>
      </c>
      <c r="T2681" s="15"/>
      <c r="U2681" s="15" t="s">
        <v>18940</v>
      </c>
      <c r="V2681" s="15" t="s">
        <v>19591</v>
      </c>
      <c r="W2681" s="4"/>
      <c r="X2681" s="4"/>
      <c r="Y2681" s="4"/>
      <c r="Z2681" s="4"/>
      <c r="AB2681" s="25"/>
      <c r="AC2681" s="25"/>
      <c r="AD2681" s="25"/>
    </row>
    <row r="2682" spans="1:30" x14ac:dyDescent="0.35">
      <c r="A2682" s="15" t="s">
        <v>11427</v>
      </c>
      <c r="B2682" s="15" t="s">
        <v>4792</v>
      </c>
      <c r="D2682" s="15" t="s">
        <v>2482</v>
      </c>
      <c r="E2682" s="15" t="s">
        <v>5863</v>
      </c>
      <c r="F2682" s="15" t="s">
        <v>5864</v>
      </c>
      <c r="G2682" s="5" t="s">
        <v>15692</v>
      </c>
      <c r="H2682" s="5" t="s">
        <v>16</v>
      </c>
      <c r="I2682" s="5" t="s">
        <v>143</v>
      </c>
      <c r="J2682" s="5" t="s">
        <v>12</v>
      </c>
      <c r="K2682" s="5" t="s">
        <v>5</v>
      </c>
      <c r="L2682" s="5" t="s">
        <v>13073</v>
      </c>
      <c r="M2682" s="15" t="s">
        <v>144</v>
      </c>
      <c r="N2682" s="15" t="s">
        <v>21785</v>
      </c>
      <c r="O2682" s="15" t="s">
        <v>5757</v>
      </c>
      <c r="P2682" s="15" t="s">
        <v>5864</v>
      </c>
      <c r="Q2682" s="15" t="s">
        <v>22807</v>
      </c>
      <c r="R2682" s="15" t="s">
        <v>5865</v>
      </c>
      <c r="S2682" s="15">
        <v>27766219</v>
      </c>
      <c r="T2682" s="15">
        <v>27766219</v>
      </c>
      <c r="U2682" s="15" t="s">
        <v>19592</v>
      </c>
      <c r="V2682" s="15" t="s">
        <v>24025</v>
      </c>
      <c r="W2682" s="4"/>
      <c r="X2682" s="4" t="s">
        <v>41</v>
      </c>
      <c r="Y2682" s="4" t="s">
        <v>4376</v>
      </c>
      <c r="Z2682" s="4"/>
      <c r="AB2682" s="25"/>
      <c r="AC2682" s="25"/>
      <c r="AD2682" s="25"/>
    </row>
    <row r="2683" spans="1:30" x14ac:dyDescent="0.35">
      <c r="A2683" s="15" t="s">
        <v>5665</v>
      </c>
      <c r="B2683" s="15" t="s">
        <v>3081</v>
      </c>
      <c r="D2683" s="15" t="s">
        <v>2490</v>
      </c>
      <c r="E2683" s="15" t="s">
        <v>11413</v>
      </c>
      <c r="F2683" s="15" t="s">
        <v>11414</v>
      </c>
      <c r="G2683" s="5" t="s">
        <v>15692</v>
      </c>
      <c r="H2683" s="5" t="s">
        <v>3</v>
      </c>
      <c r="I2683" s="5" t="s">
        <v>143</v>
      </c>
      <c r="J2683" s="5" t="s">
        <v>8</v>
      </c>
      <c r="K2683" s="5" t="s">
        <v>5</v>
      </c>
      <c r="L2683" s="5" t="s">
        <v>13063</v>
      </c>
      <c r="M2683" s="15" t="s">
        <v>144</v>
      </c>
      <c r="N2683" s="15" t="s">
        <v>145</v>
      </c>
      <c r="O2683" s="15" t="s">
        <v>1933</v>
      </c>
      <c r="P2683" s="15" t="s">
        <v>11414</v>
      </c>
      <c r="Q2683" s="15" t="s">
        <v>22807</v>
      </c>
      <c r="R2683" s="15" t="s">
        <v>24026</v>
      </c>
      <c r="S2683" s="15">
        <v>27766129</v>
      </c>
      <c r="T2683" s="15"/>
      <c r="U2683" s="15" t="s">
        <v>16790</v>
      </c>
      <c r="V2683" s="15" t="s">
        <v>24027</v>
      </c>
      <c r="W2683" s="4"/>
      <c r="X2683" s="4" t="s">
        <v>41</v>
      </c>
      <c r="Y2683" s="4" t="s">
        <v>12274</v>
      </c>
      <c r="Z2683" s="4"/>
      <c r="AB2683" s="25"/>
      <c r="AC2683" s="25"/>
      <c r="AD2683" s="25"/>
    </row>
    <row r="2684" spans="1:30" x14ac:dyDescent="0.35">
      <c r="A2684" s="15" t="s">
        <v>11428</v>
      </c>
      <c r="B2684" s="15" t="s">
        <v>8894</v>
      </c>
      <c r="D2684" s="15" t="s">
        <v>5866</v>
      </c>
      <c r="E2684" s="15" t="s">
        <v>11485</v>
      </c>
      <c r="F2684" s="15" t="s">
        <v>11486</v>
      </c>
      <c r="G2684" s="5" t="s">
        <v>15692</v>
      </c>
      <c r="H2684" s="5" t="s">
        <v>16</v>
      </c>
      <c r="I2684" s="5" t="s">
        <v>143</v>
      </c>
      <c r="J2684" s="5" t="s">
        <v>8</v>
      </c>
      <c r="K2684" s="5" t="s">
        <v>5</v>
      </c>
      <c r="L2684" s="5" t="s">
        <v>13063</v>
      </c>
      <c r="M2684" s="15" t="s">
        <v>144</v>
      </c>
      <c r="N2684" s="15" t="s">
        <v>145</v>
      </c>
      <c r="O2684" s="15" t="s">
        <v>1933</v>
      </c>
      <c r="P2684" s="15" t="s">
        <v>11486</v>
      </c>
      <c r="Q2684" s="15" t="s">
        <v>22807</v>
      </c>
      <c r="R2684" s="15" t="s">
        <v>24028</v>
      </c>
      <c r="S2684" s="15">
        <v>85906126</v>
      </c>
      <c r="T2684" s="15"/>
      <c r="U2684" s="15" t="s">
        <v>19593</v>
      </c>
      <c r="V2684" s="15" t="s">
        <v>19594</v>
      </c>
      <c r="W2684" s="4"/>
      <c r="X2684" s="4"/>
      <c r="Y2684" s="4"/>
      <c r="Z2684" s="4"/>
      <c r="AB2684" s="25"/>
      <c r="AC2684" s="25"/>
      <c r="AD2684" s="25"/>
    </row>
    <row r="2685" spans="1:30" x14ac:dyDescent="0.35">
      <c r="A2685" s="15" t="s">
        <v>5667</v>
      </c>
      <c r="B2685" s="15" t="s">
        <v>3220</v>
      </c>
      <c r="D2685" s="15" t="s">
        <v>11613</v>
      </c>
      <c r="E2685" s="15" t="s">
        <v>11612</v>
      </c>
      <c r="F2685" s="15" t="s">
        <v>14420</v>
      </c>
      <c r="G2685" s="5" t="s">
        <v>21775</v>
      </c>
      <c r="H2685" s="5" t="s">
        <v>8</v>
      </c>
      <c r="I2685" s="5" t="s">
        <v>95</v>
      </c>
      <c r="J2685" s="5" t="s">
        <v>2</v>
      </c>
      <c r="K2685" s="5" t="s">
        <v>4</v>
      </c>
      <c r="L2685" s="5" t="s">
        <v>13078</v>
      </c>
      <c r="M2685" s="15" t="s">
        <v>21775</v>
      </c>
      <c r="N2685" s="15" t="s">
        <v>21775</v>
      </c>
      <c r="O2685" s="15" t="s">
        <v>96</v>
      </c>
      <c r="P2685" s="15" t="s">
        <v>12133</v>
      </c>
      <c r="Q2685" s="15" t="s">
        <v>22807</v>
      </c>
      <c r="R2685" s="15" t="s">
        <v>21554</v>
      </c>
      <c r="S2685" s="15">
        <v>88886673</v>
      </c>
      <c r="T2685" s="15"/>
      <c r="U2685" s="15" t="s">
        <v>18941</v>
      </c>
      <c r="V2685" s="15" t="s">
        <v>18942</v>
      </c>
      <c r="W2685" s="4"/>
      <c r="X2685" s="4" t="s">
        <v>41</v>
      </c>
      <c r="Y2685" s="4" t="s">
        <v>11747</v>
      </c>
      <c r="Z2685" s="4"/>
      <c r="AB2685" s="25"/>
      <c r="AC2685" s="25"/>
      <c r="AD2685" s="25"/>
    </row>
    <row r="2686" spans="1:30" x14ac:dyDescent="0.35">
      <c r="A2686" s="15" t="s">
        <v>11431</v>
      </c>
      <c r="B2686" s="15" t="s">
        <v>5480</v>
      </c>
      <c r="D2686" s="15" t="s">
        <v>5303</v>
      </c>
      <c r="E2686" s="15" t="s">
        <v>5867</v>
      </c>
      <c r="F2686" s="15" t="s">
        <v>5868</v>
      </c>
      <c r="G2686" s="5" t="s">
        <v>3350</v>
      </c>
      <c r="H2686" s="5" t="s">
        <v>7</v>
      </c>
      <c r="I2686" s="5" t="s">
        <v>95</v>
      </c>
      <c r="J2686" s="5" t="s">
        <v>3</v>
      </c>
      <c r="K2686" s="5" t="s">
        <v>7</v>
      </c>
      <c r="L2686" s="5" t="s">
        <v>13085</v>
      </c>
      <c r="M2686" s="15" t="s">
        <v>21775</v>
      </c>
      <c r="N2686" s="15" t="s">
        <v>21593</v>
      </c>
      <c r="O2686" s="15" t="s">
        <v>1898</v>
      </c>
      <c r="P2686" s="15" t="s">
        <v>5869</v>
      </c>
      <c r="Q2686" s="15" t="s">
        <v>22807</v>
      </c>
      <c r="R2686" s="15" t="s">
        <v>22307</v>
      </c>
      <c r="S2686" s="15">
        <v>44140963</v>
      </c>
      <c r="T2686" s="15"/>
      <c r="U2686" s="15" t="s">
        <v>16791</v>
      </c>
      <c r="V2686" s="15" t="s">
        <v>24029</v>
      </c>
      <c r="W2686" s="4"/>
      <c r="X2686" s="4" t="s">
        <v>41</v>
      </c>
      <c r="Y2686" s="4" t="s">
        <v>5340</v>
      </c>
      <c r="Z2686" s="4"/>
      <c r="AB2686" s="25" t="s">
        <v>21118</v>
      </c>
      <c r="AC2686" s="25"/>
      <c r="AD2686" s="25"/>
    </row>
    <row r="2687" spans="1:30" x14ac:dyDescent="0.35">
      <c r="A2687" s="15" t="s">
        <v>8524</v>
      </c>
      <c r="B2687" s="15" t="s">
        <v>3347</v>
      </c>
      <c r="D2687" s="15" t="s">
        <v>5283</v>
      </c>
      <c r="E2687" s="15" t="s">
        <v>5870</v>
      </c>
      <c r="F2687" s="15" t="s">
        <v>2161</v>
      </c>
      <c r="G2687" s="5" t="s">
        <v>21775</v>
      </c>
      <c r="H2687" s="5" t="s">
        <v>8</v>
      </c>
      <c r="I2687" s="5" t="s">
        <v>95</v>
      </c>
      <c r="J2687" s="5" t="s">
        <v>2</v>
      </c>
      <c r="K2687" s="5" t="s">
        <v>4</v>
      </c>
      <c r="L2687" s="5" t="s">
        <v>13078</v>
      </c>
      <c r="M2687" s="15" t="s">
        <v>21775</v>
      </c>
      <c r="N2687" s="15" t="s">
        <v>21775</v>
      </c>
      <c r="O2687" s="15" t="s">
        <v>96</v>
      </c>
      <c r="P2687" s="15" t="s">
        <v>2161</v>
      </c>
      <c r="Q2687" s="15" t="s">
        <v>22807</v>
      </c>
      <c r="R2687" s="15" t="s">
        <v>15226</v>
      </c>
      <c r="S2687" s="15">
        <v>27971097</v>
      </c>
      <c r="T2687" s="15"/>
      <c r="U2687" s="15" t="s">
        <v>15227</v>
      </c>
      <c r="V2687" s="15" t="s">
        <v>11635</v>
      </c>
      <c r="W2687" s="4"/>
      <c r="X2687" s="4" t="s">
        <v>41</v>
      </c>
      <c r="Y2687" s="4" t="s">
        <v>2825</v>
      </c>
      <c r="Z2687" s="4"/>
      <c r="AB2687" s="25"/>
      <c r="AC2687" s="25"/>
      <c r="AD2687" s="25"/>
    </row>
    <row r="2688" spans="1:30" x14ac:dyDescent="0.35">
      <c r="A2688" s="15" t="s">
        <v>5481</v>
      </c>
      <c r="B2688" s="15" t="s">
        <v>7704</v>
      </c>
      <c r="D2688" s="15" t="s">
        <v>7550</v>
      </c>
      <c r="E2688" s="15" t="s">
        <v>5871</v>
      </c>
      <c r="F2688" s="15" t="s">
        <v>5872</v>
      </c>
      <c r="G2688" s="5" t="s">
        <v>21775</v>
      </c>
      <c r="H2688" s="5" t="s">
        <v>6</v>
      </c>
      <c r="I2688" s="5" t="s">
        <v>95</v>
      </c>
      <c r="J2688" s="5" t="s">
        <v>4</v>
      </c>
      <c r="K2688" s="5" t="s">
        <v>8</v>
      </c>
      <c r="L2688" s="5" t="s">
        <v>19243</v>
      </c>
      <c r="M2688" s="15" t="s">
        <v>21775</v>
      </c>
      <c r="N2688" s="15" t="s">
        <v>22006</v>
      </c>
      <c r="O2688" s="15" t="s">
        <v>22007</v>
      </c>
      <c r="P2688" s="15" t="s">
        <v>5872</v>
      </c>
      <c r="Q2688" s="15" t="s">
        <v>22807</v>
      </c>
      <c r="R2688" s="15" t="s">
        <v>24030</v>
      </c>
      <c r="S2688" s="15">
        <v>27989337</v>
      </c>
      <c r="T2688" s="15"/>
      <c r="U2688" s="15" t="s">
        <v>18158</v>
      </c>
      <c r="V2688" s="15" t="s">
        <v>11522</v>
      </c>
      <c r="W2688" s="4"/>
      <c r="X2688" s="4" t="s">
        <v>41</v>
      </c>
      <c r="Y2688" s="4" t="s">
        <v>4099</v>
      </c>
      <c r="Z2688" s="4"/>
      <c r="AB2688" s="25"/>
      <c r="AC2688" s="25"/>
      <c r="AD2688" s="25"/>
    </row>
    <row r="2689" spans="1:30" x14ac:dyDescent="0.35">
      <c r="A2689" s="15" t="s">
        <v>5485</v>
      </c>
      <c r="B2689" s="15" t="s">
        <v>7224</v>
      </c>
      <c r="D2689" s="15" t="s">
        <v>5874</v>
      </c>
      <c r="E2689" s="15" t="s">
        <v>5875</v>
      </c>
      <c r="F2689" s="15" t="s">
        <v>5876</v>
      </c>
      <c r="G2689" s="5" t="s">
        <v>21775</v>
      </c>
      <c r="H2689" s="5" t="s">
        <v>3</v>
      </c>
      <c r="I2689" s="5" t="s">
        <v>95</v>
      </c>
      <c r="J2689" s="5" t="s">
        <v>2</v>
      </c>
      <c r="K2689" s="5" t="s">
        <v>5</v>
      </c>
      <c r="L2689" s="5" t="s">
        <v>13079</v>
      </c>
      <c r="M2689" s="15" t="s">
        <v>21775</v>
      </c>
      <c r="N2689" s="15" t="s">
        <v>21775</v>
      </c>
      <c r="O2689" s="15" t="s">
        <v>22308</v>
      </c>
      <c r="P2689" s="15" t="s">
        <v>5876</v>
      </c>
      <c r="Q2689" s="15" t="s">
        <v>22807</v>
      </c>
      <c r="R2689" s="15" t="s">
        <v>21549</v>
      </c>
      <c r="S2689" s="15">
        <v>27972941</v>
      </c>
      <c r="T2689" s="15"/>
      <c r="U2689" s="15" t="s">
        <v>16792</v>
      </c>
      <c r="V2689" s="15" t="s">
        <v>259</v>
      </c>
      <c r="W2689" s="4"/>
      <c r="X2689" s="4" t="s">
        <v>41</v>
      </c>
      <c r="Y2689" s="4" t="s">
        <v>5877</v>
      </c>
      <c r="Z2689" s="4"/>
      <c r="AB2689" s="25"/>
      <c r="AC2689" s="25"/>
      <c r="AD2689" s="25"/>
    </row>
    <row r="2690" spans="1:30" x14ac:dyDescent="0.35">
      <c r="A2690" s="15" t="s">
        <v>5475</v>
      </c>
      <c r="B2690" s="15" t="s">
        <v>4879</v>
      </c>
      <c r="D2690" s="15" t="s">
        <v>7436</v>
      </c>
      <c r="E2690" s="15" t="s">
        <v>5878</v>
      </c>
      <c r="F2690" s="15" t="s">
        <v>5879</v>
      </c>
      <c r="G2690" s="5" t="s">
        <v>21775</v>
      </c>
      <c r="H2690" s="5" t="s">
        <v>8</v>
      </c>
      <c r="I2690" s="5" t="s">
        <v>95</v>
      </c>
      <c r="J2690" s="5" t="s">
        <v>2</v>
      </c>
      <c r="K2690" s="5" t="s">
        <v>4</v>
      </c>
      <c r="L2690" s="5" t="s">
        <v>13078</v>
      </c>
      <c r="M2690" s="15" t="s">
        <v>21775</v>
      </c>
      <c r="N2690" s="15" t="s">
        <v>21775</v>
      </c>
      <c r="O2690" s="15" t="s">
        <v>96</v>
      </c>
      <c r="P2690" s="15" t="s">
        <v>5879</v>
      </c>
      <c r="Q2690" s="15" t="s">
        <v>22807</v>
      </c>
      <c r="R2690" s="15" t="s">
        <v>15229</v>
      </c>
      <c r="S2690" s="15">
        <v>27971326</v>
      </c>
      <c r="T2690" s="15"/>
      <c r="U2690" s="15" t="s">
        <v>16793</v>
      </c>
      <c r="V2690" s="15" t="s">
        <v>11574</v>
      </c>
      <c r="W2690" s="4"/>
      <c r="X2690" s="4" t="s">
        <v>41</v>
      </c>
      <c r="Y2690" s="4" t="s">
        <v>2770</v>
      </c>
      <c r="Z2690" s="4"/>
      <c r="AB2690" s="25"/>
      <c r="AC2690" s="25"/>
      <c r="AD2690" s="25"/>
    </row>
    <row r="2691" spans="1:30" x14ac:dyDescent="0.35">
      <c r="A2691" s="15" t="s">
        <v>5586</v>
      </c>
      <c r="B2691" s="15" t="s">
        <v>7581</v>
      </c>
      <c r="D2691" s="15" t="s">
        <v>1134</v>
      </c>
      <c r="E2691" s="15" t="s">
        <v>11643</v>
      </c>
      <c r="F2691" s="15" t="s">
        <v>1237</v>
      </c>
      <c r="G2691" s="5" t="s">
        <v>21775</v>
      </c>
      <c r="H2691" s="5" t="s">
        <v>3</v>
      </c>
      <c r="I2691" s="5" t="s">
        <v>95</v>
      </c>
      <c r="J2691" s="5" t="s">
        <v>2</v>
      </c>
      <c r="K2691" s="5" t="s">
        <v>5</v>
      </c>
      <c r="L2691" s="5" t="s">
        <v>13079</v>
      </c>
      <c r="M2691" s="15" t="s">
        <v>21775</v>
      </c>
      <c r="N2691" s="15" t="s">
        <v>21775</v>
      </c>
      <c r="O2691" s="15" t="s">
        <v>22308</v>
      </c>
      <c r="P2691" s="15" t="s">
        <v>1237</v>
      </c>
      <c r="Q2691" s="15" t="s">
        <v>22807</v>
      </c>
      <c r="R2691" s="15" t="s">
        <v>24031</v>
      </c>
      <c r="S2691" s="15">
        <v>22001727</v>
      </c>
      <c r="T2691" s="15">
        <v>72615360</v>
      </c>
      <c r="U2691" s="15" t="s">
        <v>15230</v>
      </c>
      <c r="V2691" s="15" t="s">
        <v>18943</v>
      </c>
      <c r="W2691" s="4"/>
      <c r="X2691" s="4" t="s">
        <v>41</v>
      </c>
      <c r="Y2691" s="4" t="s">
        <v>10497</v>
      </c>
      <c r="Z2691" s="4"/>
      <c r="AB2691" s="25"/>
      <c r="AC2691" s="25"/>
      <c r="AD2691" s="25"/>
    </row>
    <row r="2692" spans="1:30" x14ac:dyDescent="0.35">
      <c r="A2692" s="15" t="s">
        <v>5484</v>
      </c>
      <c r="B2692" s="15" t="s">
        <v>5472</v>
      </c>
      <c r="D2692" s="15" t="s">
        <v>5350</v>
      </c>
      <c r="E2692" s="15" t="s">
        <v>5880</v>
      </c>
      <c r="F2692" s="15" t="s">
        <v>21550</v>
      </c>
      <c r="G2692" s="5" t="s">
        <v>18535</v>
      </c>
      <c r="H2692" s="5" t="s">
        <v>3</v>
      </c>
      <c r="I2692" s="5" t="s">
        <v>143</v>
      </c>
      <c r="J2692" s="5" t="s">
        <v>4</v>
      </c>
      <c r="K2692" s="5" t="s">
        <v>11</v>
      </c>
      <c r="L2692" s="5" t="s">
        <v>13048</v>
      </c>
      <c r="M2692" s="15" t="s">
        <v>144</v>
      </c>
      <c r="N2692" s="15" t="s">
        <v>1670</v>
      </c>
      <c r="O2692" s="15" t="s">
        <v>21898</v>
      </c>
      <c r="P2692" s="15" t="s">
        <v>927</v>
      </c>
      <c r="Q2692" s="15" t="s">
        <v>22807</v>
      </c>
      <c r="R2692" s="15" t="s">
        <v>13485</v>
      </c>
      <c r="S2692" s="15">
        <v>27300654</v>
      </c>
      <c r="T2692" s="15">
        <v>85803558</v>
      </c>
      <c r="U2692" s="15" t="s">
        <v>21551</v>
      </c>
      <c r="V2692" s="15" t="s">
        <v>9324</v>
      </c>
      <c r="W2692" s="4"/>
      <c r="X2692" s="4" t="s">
        <v>41</v>
      </c>
      <c r="Y2692" s="4" t="s">
        <v>5881</v>
      </c>
      <c r="Z2692" s="4"/>
      <c r="AB2692" s="25" t="s">
        <v>21118</v>
      </c>
      <c r="AC2692" s="25"/>
      <c r="AD2692" s="25"/>
    </row>
    <row r="2693" spans="1:30" x14ac:dyDescent="0.35">
      <c r="A2693" s="15" t="s">
        <v>8527</v>
      </c>
      <c r="B2693" s="15" t="s">
        <v>4742</v>
      </c>
      <c r="D2693" s="15" t="s">
        <v>5383</v>
      </c>
      <c r="E2693" s="15" t="s">
        <v>11645</v>
      </c>
      <c r="F2693" s="15" t="s">
        <v>1197</v>
      </c>
      <c r="G2693" s="5" t="s">
        <v>21775</v>
      </c>
      <c r="H2693" s="5" t="s">
        <v>8</v>
      </c>
      <c r="I2693" s="5" t="s">
        <v>95</v>
      </c>
      <c r="J2693" s="5" t="s">
        <v>2</v>
      </c>
      <c r="K2693" s="5" t="s">
        <v>4</v>
      </c>
      <c r="L2693" s="5" t="s">
        <v>13078</v>
      </c>
      <c r="M2693" s="15" t="s">
        <v>21775</v>
      </c>
      <c r="N2693" s="15" t="s">
        <v>21775</v>
      </c>
      <c r="O2693" s="15" t="s">
        <v>96</v>
      </c>
      <c r="P2693" s="15" t="s">
        <v>1197</v>
      </c>
      <c r="Q2693" s="15" t="s">
        <v>22807</v>
      </c>
      <c r="R2693" s="15" t="s">
        <v>20255</v>
      </c>
      <c r="S2693" s="15">
        <v>27971103</v>
      </c>
      <c r="T2693" s="15">
        <v>27971103</v>
      </c>
      <c r="U2693" s="15" t="s">
        <v>21552</v>
      </c>
      <c r="V2693" s="15" t="s">
        <v>11646</v>
      </c>
      <c r="W2693" s="4"/>
      <c r="X2693" s="4" t="s">
        <v>41</v>
      </c>
      <c r="Y2693" s="4" t="s">
        <v>7363</v>
      </c>
      <c r="Z2693" s="4"/>
      <c r="AB2693" s="25"/>
      <c r="AC2693" s="25"/>
      <c r="AD2693" s="25"/>
    </row>
    <row r="2694" spans="1:30" x14ac:dyDescent="0.35">
      <c r="A2694" s="15" t="s">
        <v>5742</v>
      </c>
      <c r="B2694" s="15" t="s">
        <v>5741</v>
      </c>
      <c r="D2694" s="15" t="s">
        <v>7434</v>
      </c>
      <c r="E2694" s="15" t="s">
        <v>5882</v>
      </c>
      <c r="F2694" s="15" t="s">
        <v>5883</v>
      </c>
      <c r="G2694" s="5" t="s">
        <v>21775</v>
      </c>
      <c r="H2694" s="5" t="s">
        <v>2</v>
      </c>
      <c r="I2694" s="5" t="s">
        <v>95</v>
      </c>
      <c r="J2694" s="5" t="s">
        <v>2</v>
      </c>
      <c r="K2694" s="5" t="s">
        <v>2</v>
      </c>
      <c r="L2694" s="5" t="s">
        <v>13076</v>
      </c>
      <c r="M2694" s="15" t="s">
        <v>21775</v>
      </c>
      <c r="N2694" s="15" t="s">
        <v>21775</v>
      </c>
      <c r="O2694" s="15" t="s">
        <v>21775</v>
      </c>
      <c r="P2694" s="15" t="s">
        <v>11586</v>
      </c>
      <c r="Q2694" s="15" t="s">
        <v>22807</v>
      </c>
      <c r="R2694" s="15" t="s">
        <v>24032</v>
      </c>
      <c r="S2694" s="15">
        <v>21009896</v>
      </c>
      <c r="T2694" s="15"/>
      <c r="U2694" s="15" t="s">
        <v>15231</v>
      </c>
      <c r="V2694" s="15" t="s">
        <v>24033</v>
      </c>
      <c r="W2694" s="4"/>
      <c r="X2694" s="4" t="s">
        <v>41</v>
      </c>
      <c r="Y2694" s="4" t="s">
        <v>13486</v>
      </c>
      <c r="Z2694" s="4"/>
      <c r="AB2694" s="25"/>
      <c r="AC2694" s="25"/>
      <c r="AD2694" s="25"/>
    </row>
    <row r="2695" spans="1:30" x14ac:dyDescent="0.35">
      <c r="A2695" s="15" t="s">
        <v>8529</v>
      </c>
      <c r="B2695" s="15" t="s">
        <v>4726</v>
      </c>
      <c r="D2695" s="15" t="s">
        <v>3477</v>
      </c>
      <c r="E2695" s="15" t="s">
        <v>5884</v>
      </c>
      <c r="F2695" s="15" t="s">
        <v>5885</v>
      </c>
      <c r="G2695" s="5" t="s">
        <v>21775</v>
      </c>
      <c r="H2695" s="5" t="s">
        <v>2</v>
      </c>
      <c r="I2695" s="5" t="s">
        <v>95</v>
      </c>
      <c r="J2695" s="5" t="s">
        <v>2</v>
      </c>
      <c r="K2695" s="5" t="s">
        <v>2</v>
      </c>
      <c r="L2695" s="5" t="s">
        <v>13076</v>
      </c>
      <c r="M2695" s="15" t="s">
        <v>21775</v>
      </c>
      <c r="N2695" s="15" t="s">
        <v>21775</v>
      </c>
      <c r="O2695" s="15" t="s">
        <v>21775</v>
      </c>
      <c r="P2695" s="15" t="s">
        <v>11630</v>
      </c>
      <c r="Q2695" s="15" t="s">
        <v>22807</v>
      </c>
      <c r="R2695" s="15" t="s">
        <v>5886</v>
      </c>
      <c r="S2695" s="15">
        <v>27953324</v>
      </c>
      <c r="T2695" s="15"/>
      <c r="U2695" s="15" t="s">
        <v>18159</v>
      </c>
      <c r="V2695" s="15" t="s">
        <v>11631</v>
      </c>
      <c r="W2695" s="4"/>
      <c r="X2695" s="4" t="s">
        <v>41</v>
      </c>
      <c r="Y2695" s="4" t="s">
        <v>4600</v>
      </c>
      <c r="Z2695" s="4"/>
      <c r="AB2695" s="25"/>
      <c r="AC2695" s="25"/>
      <c r="AD2695" s="25"/>
    </row>
    <row r="2696" spans="1:30" x14ac:dyDescent="0.35">
      <c r="A2696" s="15" t="s">
        <v>5473</v>
      </c>
      <c r="B2696" s="15" t="s">
        <v>4861</v>
      </c>
      <c r="D2696" s="15" t="s">
        <v>7378</v>
      </c>
      <c r="E2696" s="15" t="s">
        <v>5887</v>
      </c>
      <c r="F2696" s="15" t="s">
        <v>14422</v>
      </c>
      <c r="G2696" s="5" t="s">
        <v>21775</v>
      </c>
      <c r="H2696" s="5" t="s">
        <v>2</v>
      </c>
      <c r="I2696" s="5" t="s">
        <v>95</v>
      </c>
      <c r="J2696" s="5" t="s">
        <v>2</v>
      </c>
      <c r="K2696" s="5" t="s">
        <v>2</v>
      </c>
      <c r="L2696" s="5" t="s">
        <v>13076</v>
      </c>
      <c r="M2696" s="15" t="s">
        <v>21775</v>
      </c>
      <c r="N2696" s="15" t="s">
        <v>21775</v>
      </c>
      <c r="O2696" s="15" t="s">
        <v>21775</v>
      </c>
      <c r="P2696" s="15" t="s">
        <v>8905</v>
      </c>
      <c r="Q2696" s="15" t="s">
        <v>22807</v>
      </c>
      <c r="R2696" s="15" t="s">
        <v>6101</v>
      </c>
      <c r="S2696" s="15">
        <v>27580171</v>
      </c>
      <c r="T2696" s="15">
        <v>27581567</v>
      </c>
      <c r="U2696" s="15" t="s">
        <v>15232</v>
      </c>
      <c r="V2696" s="15" t="s">
        <v>3545</v>
      </c>
      <c r="W2696" s="4"/>
      <c r="X2696" s="4" t="s">
        <v>41</v>
      </c>
      <c r="Y2696" s="4" t="s">
        <v>2016</v>
      </c>
      <c r="Z2696" s="4"/>
      <c r="AB2696" s="25" t="s">
        <v>21118</v>
      </c>
      <c r="AC2696" s="25"/>
      <c r="AD2696" s="25"/>
    </row>
    <row r="2697" spans="1:30" x14ac:dyDescent="0.35">
      <c r="A2697" s="15" t="s">
        <v>5511</v>
      </c>
      <c r="B2697" s="15" t="s">
        <v>7374</v>
      </c>
      <c r="D2697" s="15" t="s">
        <v>11517</v>
      </c>
      <c r="E2697" s="15" t="s">
        <v>11516</v>
      </c>
      <c r="F2697" s="15" t="s">
        <v>11518</v>
      </c>
      <c r="G2697" s="5" t="s">
        <v>21775</v>
      </c>
      <c r="H2697" s="5" t="s">
        <v>5</v>
      </c>
      <c r="I2697" s="5" t="s">
        <v>95</v>
      </c>
      <c r="J2697" s="5" t="s">
        <v>4</v>
      </c>
      <c r="K2697" s="5" t="s">
        <v>3</v>
      </c>
      <c r="L2697" s="5" t="s">
        <v>13088</v>
      </c>
      <c r="M2697" s="15" t="s">
        <v>21775</v>
      </c>
      <c r="N2697" s="15" t="s">
        <v>22006</v>
      </c>
      <c r="O2697" s="15" t="s">
        <v>1369</v>
      </c>
      <c r="P2697" s="15" t="s">
        <v>11518</v>
      </c>
      <c r="Q2697" s="15" t="s">
        <v>22807</v>
      </c>
      <c r="R2697" s="15" t="s">
        <v>24034</v>
      </c>
      <c r="S2697" s="15">
        <v>27685436</v>
      </c>
      <c r="T2697" s="15"/>
      <c r="U2697" s="15" t="s">
        <v>21553</v>
      </c>
      <c r="V2697" s="15" t="s">
        <v>24035</v>
      </c>
      <c r="W2697" s="4"/>
      <c r="X2697" s="4"/>
      <c r="Y2697" s="4"/>
      <c r="Z2697" s="4"/>
      <c r="AB2697" s="25"/>
      <c r="AC2697" s="25"/>
      <c r="AD2697" s="25"/>
    </row>
    <row r="2698" spans="1:30" x14ac:dyDescent="0.35">
      <c r="A2698" s="15" t="s">
        <v>5515</v>
      </c>
      <c r="B2698" s="15" t="s">
        <v>5514</v>
      </c>
      <c r="D2698" s="15" t="s">
        <v>7253</v>
      </c>
      <c r="E2698" s="15" t="s">
        <v>5888</v>
      </c>
      <c r="F2698" s="15" t="s">
        <v>1300</v>
      </c>
      <c r="G2698" s="5" t="s">
        <v>21775</v>
      </c>
      <c r="H2698" s="5" t="s">
        <v>2</v>
      </c>
      <c r="I2698" s="5" t="s">
        <v>95</v>
      </c>
      <c r="J2698" s="5" t="s">
        <v>2</v>
      </c>
      <c r="K2698" s="5" t="s">
        <v>2</v>
      </c>
      <c r="L2698" s="5" t="s">
        <v>13076</v>
      </c>
      <c r="M2698" s="15" t="s">
        <v>21775</v>
      </c>
      <c r="N2698" s="15" t="s">
        <v>21775</v>
      </c>
      <c r="O2698" s="15" t="s">
        <v>21775</v>
      </c>
      <c r="P2698" s="15" t="s">
        <v>1300</v>
      </c>
      <c r="Q2698" s="15" t="s">
        <v>22807</v>
      </c>
      <c r="R2698" s="15" t="s">
        <v>15262</v>
      </c>
      <c r="S2698" s="15">
        <v>27580184</v>
      </c>
      <c r="T2698" s="15">
        <v>27580184</v>
      </c>
      <c r="U2698" s="15" t="s">
        <v>15233</v>
      </c>
      <c r="V2698" s="15" t="s">
        <v>11639</v>
      </c>
      <c r="W2698" s="4"/>
      <c r="X2698" s="4" t="s">
        <v>41</v>
      </c>
      <c r="Y2698" s="4" t="s">
        <v>2021</v>
      </c>
      <c r="Z2698" s="4"/>
      <c r="AB2698" s="25"/>
      <c r="AC2698" s="25"/>
      <c r="AD2698" s="25"/>
    </row>
    <row r="2699" spans="1:30" x14ac:dyDescent="0.35">
      <c r="A2699" s="15" t="s">
        <v>5778</v>
      </c>
      <c r="B2699" s="15" t="s">
        <v>5777</v>
      </c>
      <c r="D2699" s="15" t="s">
        <v>3710</v>
      </c>
      <c r="E2699" s="15" t="s">
        <v>5889</v>
      </c>
      <c r="F2699" s="15" t="s">
        <v>14423</v>
      </c>
      <c r="G2699" s="5" t="s">
        <v>21775</v>
      </c>
      <c r="H2699" s="5" t="s">
        <v>8</v>
      </c>
      <c r="I2699" s="5" t="s">
        <v>95</v>
      </c>
      <c r="J2699" s="5" t="s">
        <v>2</v>
      </c>
      <c r="K2699" s="5" t="s">
        <v>4</v>
      </c>
      <c r="L2699" s="5" t="s">
        <v>13078</v>
      </c>
      <c r="M2699" s="15" t="s">
        <v>21775</v>
      </c>
      <c r="N2699" s="15" t="s">
        <v>21775</v>
      </c>
      <c r="O2699" s="15" t="s">
        <v>96</v>
      </c>
      <c r="P2699" s="15" t="s">
        <v>14423</v>
      </c>
      <c r="Q2699" s="15" t="s">
        <v>22807</v>
      </c>
      <c r="R2699" s="15" t="s">
        <v>15234</v>
      </c>
      <c r="S2699" s="15">
        <v>88233426</v>
      </c>
      <c r="T2699" s="15"/>
      <c r="U2699" s="15" t="s">
        <v>15235</v>
      </c>
      <c r="V2699" s="15" t="s">
        <v>11590</v>
      </c>
      <c r="W2699" s="4"/>
      <c r="X2699" s="4" t="s">
        <v>41</v>
      </c>
      <c r="Y2699" s="4" t="s">
        <v>3991</v>
      </c>
      <c r="Z2699" s="4"/>
      <c r="AB2699" s="25"/>
      <c r="AC2699" s="25"/>
      <c r="AD2699" s="25"/>
    </row>
    <row r="2700" spans="1:30" x14ac:dyDescent="0.35">
      <c r="A2700" s="15" t="s">
        <v>5760</v>
      </c>
      <c r="B2700" s="15" t="s">
        <v>5759</v>
      </c>
      <c r="D2700" s="15" t="s">
        <v>5890</v>
      </c>
      <c r="E2700" s="15" t="s">
        <v>5891</v>
      </c>
      <c r="F2700" s="15" t="s">
        <v>6964</v>
      </c>
      <c r="G2700" s="5" t="s">
        <v>21775</v>
      </c>
      <c r="H2700" s="5" t="s">
        <v>2</v>
      </c>
      <c r="I2700" s="5" t="s">
        <v>95</v>
      </c>
      <c r="J2700" s="5" t="s">
        <v>2</v>
      </c>
      <c r="K2700" s="5" t="s">
        <v>2</v>
      </c>
      <c r="L2700" s="5" t="s">
        <v>13076</v>
      </c>
      <c r="M2700" s="15" t="s">
        <v>21775</v>
      </c>
      <c r="N2700" s="15" t="s">
        <v>21775</v>
      </c>
      <c r="O2700" s="15" t="s">
        <v>21775</v>
      </c>
      <c r="P2700" s="15" t="s">
        <v>8713</v>
      </c>
      <c r="Q2700" s="15" t="s">
        <v>22807</v>
      </c>
      <c r="R2700" s="15" t="s">
        <v>14769</v>
      </c>
      <c r="S2700" s="15">
        <v>27580537</v>
      </c>
      <c r="T2700" s="15">
        <v>27580537</v>
      </c>
      <c r="U2700" s="15" t="s">
        <v>15236</v>
      </c>
      <c r="V2700" s="15" t="s">
        <v>15237</v>
      </c>
      <c r="W2700" s="4"/>
      <c r="X2700" s="4" t="s">
        <v>41</v>
      </c>
      <c r="Y2700" s="4" t="s">
        <v>2020</v>
      </c>
      <c r="Z2700" s="4" t="s">
        <v>41</v>
      </c>
      <c r="AA2700" s="4" t="s">
        <v>8712</v>
      </c>
      <c r="AB2700" s="25"/>
      <c r="AC2700" s="25"/>
      <c r="AD2700" s="25" t="s">
        <v>21118</v>
      </c>
    </row>
    <row r="2701" spans="1:30" x14ac:dyDescent="0.35">
      <c r="A2701" s="15" t="s">
        <v>5590</v>
      </c>
      <c r="B2701" s="15" t="s">
        <v>2541</v>
      </c>
      <c r="D2701" s="15" t="s">
        <v>5892</v>
      </c>
      <c r="E2701" s="15" t="s">
        <v>5893</v>
      </c>
      <c r="F2701" s="15" t="s">
        <v>5894</v>
      </c>
      <c r="G2701" s="5" t="s">
        <v>3350</v>
      </c>
      <c r="H2701" s="5" t="s">
        <v>7</v>
      </c>
      <c r="I2701" s="5" t="s">
        <v>95</v>
      </c>
      <c r="J2701" s="5" t="s">
        <v>3</v>
      </c>
      <c r="K2701" s="5" t="s">
        <v>6</v>
      </c>
      <c r="L2701" s="5" t="s">
        <v>13084</v>
      </c>
      <c r="M2701" s="15" t="s">
        <v>21775</v>
      </c>
      <c r="N2701" s="15" t="s">
        <v>21593</v>
      </c>
      <c r="O2701" s="15" t="s">
        <v>3351</v>
      </c>
      <c r="P2701" s="15" t="s">
        <v>5895</v>
      </c>
      <c r="Q2701" s="15" t="s">
        <v>22807</v>
      </c>
      <c r="R2701" s="15" t="s">
        <v>20256</v>
      </c>
      <c r="S2701" s="15">
        <v>88881653</v>
      </c>
      <c r="T2701" s="15">
        <v>44140961</v>
      </c>
      <c r="U2701" s="15" t="s">
        <v>16794</v>
      </c>
      <c r="V2701" s="15" t="s">
        <v>11680</v>
      </c>
      <c r="W2701" s="4"/>
      <c r="X2701" s="4" t="s">
        <v>41</v>
      </c>
      <c r="Y2701" s="4" t="s">
        <v>3432</v>
      </c>
      <c r="Z2701" s="4"/>
      <c r="AB2701" s="25" t="s">
        <v>21118</v>
      </c>
      <c r="AC2701" s="25"/>
      <c r="AD2701" s="25"/>
    </row>
    <row r="2702" spans="1:30" x14ac:dyDescent="0.35">
      <c r="A2702" s="15" t="s">
        <v>8532</v>
      </c>
      <c r="B2702" s="15" t="s">
        <v>5599</v>
      </c>
      <c r="D2702" s="15" t="s">
        <v>7254</v>
      </c>
      <c r="E2702" s="15" t="s">
        <v>5897</v>
      </c>
      <c r="F2702" s="15" t="s">
        <v>5898</v>
      </c>
      <c r="G2702" s="5" t="s">
        <v>3350</v>
      </c>
      <c r="H2702" s="5" t="s">
        <v>7</v>
      </c>
      <c r="I2702" s="5" t="s">
        <v>95</v>
      </c>
      <c r="J2702" s="5" t="s">
        <v>3</v>
      </c>
      <c r="K2702" s="5" t="s">
        <v>7</v>
      </c>
      <c r="L2702" s="5" t="s">
        <v>13085</v>
      </c>
      <c r="M2702" s="15" t="s">
        <v>21775</v>
      </c>
      <c r="N2702" s="15" t="s">
        <v>21593</v>
      </c>
      <c r="O2702" s="15" t="s">
        <v>1898</v>
      </c>
      <c r="P2702" s="15" t="s">
        <v>5898</v>
      </c>
      <c r="Q2702" s="15" t="s">
        <v>22807</v>
      </c>
      <c r="R2702" s="15" t="s">
        <v>20257</v>
      </c>
      <c r="S2702" s="15">
        <v>27670194</v>
      </c>
      <c r="T2702" s="15"/>
      <c r="U2702" s="15" t="s">
        <v>15238</v>
      </c>
      <c r="V2702" s="15" t="s">
        <v>22310</v>
      </c>
      <c r="W2702" s="4"/>
      <c r="X2702" s="4" t="s">
        <v>41</v>
      </c>
      <c r="Y2702" s="4" t="s">
        <v>1397</v>
      </c>
      <c r="Z2702" s="4"/>
      <c r="AB2702" s="25" t="s">
        <v>21118</v>
      </c>
      <c r="AC2702" s="25"/>
      <c r="AD2702" s="25"/>
    </row>
    <row r="2703" spans="1:30" x14ac:dyDescent="0.35">
      <c r="A2703" s="15" t="s">
        <v>5788</v>
      </c>
      <c r="B2703" s="15" t="s">
        <v>7246</v>
      </c>
      <c r="D2703" s="15" t="s">
        <v>782</v>
      </c>
      <c r="E2703" s="15" t="s">
        <v>5899</v>
      </c>
      <c r="F2703" s="15" t="s">
        <v>5900</v>
      </c>
      <c r="G2703" s="5" t="s">
        <v>21775</v>
      </c>
      <c r="H2703" s="5" t="s">
        <v>2</v>
      </c>
      <c r="I2703" s="5" t="s">
        <v>95</v>
      </c>
      <c r="J2703" s="5" t="s">
        <v>2</v>
      </c>
      <c r="K2703" s="5" t="s">
        <v>2</v>
      </c>
      <c r="L2703" s="5" t="s">
        <v>13076</v>
      </c>
      <c r="M2703" s="15" t="s">
        <v>21775</v>
      </c>
      <c r="N2703" s="15" t="s">
        <v>21775</v>
      </c>
      <c r="O2703" s="15" t="s">
        <v>21775</v>
      </c>
      <c r="P2703" s="15" t="s">
        <v>5900</v>
      </c>
      <c r="Q2703" s="15" t="s">
        <v>22807</v>
      </c>
      <c r="R2703" s="15" t="s">
        <v>15547</v>
      </c>
      <c r="S2703" s="15">
        <v>27951022</v>
      </c>
      <c r="T2703" s="15">
        <v>27951022</v>
      </c>
      <c r="U2703" s="15" t="s">
        <v>16795</v>
      </c>
      <c r="V2703" s="15" t="s">
        <v>18160</v>
      </c>
      <c r="W2703" s="4"/>
      <c r="X2703" s="4" t="s">
        <v>41</v>
      </c>
      <c r="Y2703" s="4" t="s">
        <v>972</v>
      </c>
      <c r="Z2703" s="4" t="s">
        <v>41</v>
      </c>
      <c r="AA2703" s="4" t="s">
        <v>976</v>
      </c>
      <c r="AB2703" s="25" t="s">
        <v>21118</v>
      </c>
      <c r="AC2703" s="25"/>
      <c r="AD2703" s="25" t="s">
        <v>21118</v>
      </c>
    </row>
    <row r="2704" spans="1:30" x14ac:dyDescent="0.35">
      <c r="A2704" s="15" t="s">
        <v>5600</v>
      </c>
      <c r="B2704" s="15" t="s">
        <v>7491</v>
      </c>
      <c r="D2704" s="15" t="s">
        <v>755</v>
      </c>
      <c r="E2704" s="15" t="s">
        <v>11561</v>
      </c>
      <c r="F2704" s="15" t="s">
        <v>766</v>
      </c>
      <c r="G2704" s="5" t="s">
        <v>21775</v>
      </c>
      <c r="H2704" s="5" t="s">
        <v>6</v>
      </c>
      <c r="I2704" s="5" t="s">
        <v>95</v>
      </c>
      <c r="J2704" s="5" t="s">
        <v>4</v>
      </c>
      <c r="K2704" s="5" t="s">
        <v>8</v>
      </c>
      <c r="L2704" s="5" t="s">
        <v>19243</v>
      </c>
      <c r="M2704" s="15" t="s">
        <v>21775</v>
      </c>
      <c r="N2704" s="15" t="s">
        <v>22006</v>
      </c>
      <c r="O2704" s="15" t="s">
        <v>22007</v>
      </c>
      <c r="P2704" s="15" t="s">
        <v>766</v>
      </c>
      <c r="Q2704" s="15" t="s">
        <v>22807</v>
      </c>
      <c r="R2704" s="15" t="s">
        <v>18161</v>
      </c>
      <c r="S2704" s="15"/>
      <c r="T2704" s="15">
        <v>85963164</v>
      </c>
      <c r="U2704" s="15" t="s">
        <v>22311</v>
      </c>
      <c r="V2704" s="15" t="s">
        <v>18944</v>
      </c>
      <c r="W2704" s="4"/>
      <c r="X2704" s="4"/>
      <c r="Y2704" s="4"/>
      <c r="Z2704" s="4"/>
      <c r="AB2704" s="25"/>
      <c r="AC2704" s="25"/>
      <c r="AD2704" s="25"/>
    </row>
    <row r="2705" spans="1:30" x14ac:dyDescent="0.35">
      <c r="A2705" s="15" t="s">
        <v>11441</v>
      </c>
      <c r="B2705" s="15" t="s">
        <v>5790</v>
      </c>
      <c r="D2705" s="15" t="s">
        <v>1074</v>
      </c>
      <c r="E2705" s="15" t="s">
        <v>5901</v>
      </c>
      <c r="F2705" s="15" t="s">
        <v>13398</v>
      </c>
      <c r="G2705" s="5" t="s">
        <v>21775</v>
      </c>
      <c r="H2705" s="5" t="s">
        <v>2</v>
      </c>
      <c r="I2705" s="5" t="s">
        <v>95</v>
      </c>
      <c r="J2705" s="5" t="s">
        <v>2</v>
      </c>
      <c r="K2705" s="5" t="s">
        <v>2</v>
      </c>
      <c r="L2705" s="5" t="s">
        <v>13076</v>
      </c>
      <c r="M2705" s="15" t="s">
        <v>21775</v>
      </c>
      <c r="N2705" s="15" t="s">
        <v>21775</v>
      </c>
      <c r="O2705" s="15" t="s">
        <v>21775</v>
      </c>
      <c r="P2705" s="15" t="s">
        <v>8713</v>
      </c>
      <c r="Q2705" s="15" t="s">
        <v>22807</v>
      </c>
      <c r="R2705" s="15" t="s">
        <v>15239</v>
      </c>
      <c r="S2705" s="15">
        <v>27580807</v>
      </c>
      <c r="T2705" s="15">
        <v>27580807</v>
      </c>
      <c r="U2705" s="15" t="s">
        <v>16796</v>
      </c>
      <c r="V2705" s="15" t="s">
        <v>15240</v>
      </c>
      <c r="W2705" s="4"/>
      <c r="X2705" s="4" t="s">
        <v>41</v>
      </c>
      <c r="Y2705" s="4" t="s">
        <v>2010</v>
      </c>
      <c r="Z2705" s="4" t="s">
        <v>41</v>
      </c>
      <c r="AA2705" s="4" t="s">
        <v>15241</v>
      </c>
      <c r="AB2705" s="25"/>
      <c r="AC2705" s="25"/>
      <c r="AD2705" s="25" t="s">
        <v>21118</v>
      </c>
    </row>
    <row r="2706" spans="1:30" x14ac:dyDescent="0.35">
      <c r="A2706" s="15" t="s">
        <v>5690</v>
      </c>
      <c r="B2706" s="15" t="s">
        <v>5689</v>
      </c>
      <c r="D2706" s="15" t="s">
        <v>7256</v>
      </c>
      <c r="E2706" s="15" t="s">
        <v>5902</v>
      </c>
      <c r="F2706" s="15" t="s">
        <v>14424</v>
      </c>
      <c r="G2706" s="5" t="s">
        <v>21775</v>
      </c>
      <c r="H2706" s="5" t="s">
        <v>2</v>
      </c>
      <c r="I2706" s="5" t="s">
        <v>95</v>
      </c>
      <c r="J2706" s="5" t="s">
        <v>2</v>
      </c>
      <c r="K2706" s="5" t="s">
        <v>2</v>
      </c>
      <c r="L2706" s="5" t="s">
        <v>13076</v>
      </c>
      <c r="M2706" s="15" t="s">
        <v>21775</v>
      </c>
      <c r="N2706" s="15" t="s">
        <v>21775</v>
      </c>
      <c r="O2706" s="15" t="s">
        <v>21775</v>
      </c>
      <c r="P2706" s="15" t="s">
        <v>8903</v>
      </c>
      <c r="Q2706" s="15" t="s">
        <v>22807</v>
      </c>
      <c r="R2706" s="15" t="s">
        <v>13496</v>
      </c>
      <c r="S2706" s="15">
        <v>27580131</v>
      </c>
      <c r="T2706" s="15">
        <v>21010249</v>
      </c>
      <c r="U2706" s="15" t="s">
        <v>15242</v>
      </c>
      <c r="V2706" s="15" t="s">
        <v>13490</v>
      </c>
      <c r="W2706" s="4"/>
      <c r="X2706" s="4" t="s">
        <v>41</v>
      </c>
      <c r="Y2706" s="4" t="s">
        <v>1123</v>
      </c>
      <c r="Z2706" s="4"/>
      <c r="AB2706" s="25"/>
      <c r="AC2706" s="25"/>
      <c r="AD2706" s="25" t="s">
        <v>21118</v>
      </c>
    </row>
    <row r="2707" spans="1:30" x14ac:dyDescent="0.35">
      <c r="A2707" s="15" t="s">
        <v>5780</v>
      </c>
      <c r="B2707" s="15" t="s">
        <v>7650</v>
      </c>
      <c r="D2707" s="15" t="s">
        <v>1263</v>
      </c>
      <c r="E2707" s="15" t="s">
        <v>5903</v>
      </c>
      <c r="F2707" s="15" t="s">
        <v>14425</v>
      </c>
      <c r="G2707" s="5" t="s">
        <v>21775</v>
      </c>
      <c r="H2707" s="5" t="s">
        <v>8</v>
      </c>
      <c r="I2707" s="5" t="s">
        <v>95</v>
      </c>
      <c r="J2707" s="5" t="s">
        <v>2</v>
      </c>
      <c r="K2707" s="5" t="s">
        <v>4</v>
      </c>
      <c r="L2707" s="5" t="s">
        <v>13078</v>
      </c>
      <c r="M2707" s="15" t="s">
        <v>21775</v>
      </c>
      <c r="N2707" s="15" t="s">
        <v>21775</v>
      </c>
      <c r="O2707" s="15" t="s">
        <v>96</v>
      </c>
      <c r="P2707" s="15" t="s">
        <v>14425</v>
      </c>
      <c r="Q2707" s="15" t="s">
        <v>22807</v>
      </c>
      <c r="R2707" s="15" t="s">
        <v>22312</v>
      </c>
      <c r="S2707" s="15">
        <v>87761454</v>
      </c>
      <c r="T2707" s="15"/>
      <c r="U2707" s="15" t="s">
        <v>22313</v>
      </c>
      <c r="V2707" s="15" t="s">
        <v>24036</v>
      </c>
      <c r="W2707" s="4"/>
      <c r="X2707" s="4" t="s">
        <v>41</v>
      </c>
      <c r="Y2707" s="4" t="s">
        <v>4101</v>
      </c>
      <c r="Z2707" s="4"/>
      <c r="AB2707" s="25"/>
      <c r="AC2707" s="25"/>
      <c r="AD2707" s="25"/>
    </row>
    <row r="2708" spans="1:30" x14ac:dyDescent="0.35">
      <c r="A2708" s="15" t="s">
        <v>5767</v>
      </c>
      <c r="B2708" s="15" t="s">
        <v>5766</v>
      </c>
      <c r="D2708" s="15" t="s">
        <v>1295</v>
      </c>
      <c r="E2708" s="15" t="s">
        <v>5904</v>
      </c>
      <c r="F2708" s="15" t="s">
        <v>14426</v>
      </c>
      <c r="G2708" s="5" t="s">
        <v>21775</v>
      </c>
      <c r="H2708" s="5" t="s">
        <v>2</v>
      </c>
      <c r="I2708" s="5" t="s">
        <v>95</v>
      </c>
      <c r="J2708" s="5" t="s">
        <v>2</v>
      </c>
      <c r="K2708" s="5" t="s">
        <v>2</v>
      </c>
      <c r="L2708" s="5" t="s">
        <v>13076</v>
      </c>
      <c r="M2708" s="15" t="s">
        <v>21775</v>
      </c>
      <c r="N2708" s="15" t="s">
        <v>21775</v>
      </c>
      <c r="O2708" s="15" t="s">
        <v>21775</v>
      </c>
      <c r="P2708" s="15" t="s">
        <v>14426</v>
      </c>
      <c r="Q2708" s="15" t="s">
        <v>22807</v>
      </c>
      <c r="R2708" s="15" t="s">
        <v>24037</v>
      </c>
      <c r="S2708" s="15">
        <v>27950737</v>
      </c>
      <c r="T2708" s="15">
        <v>27950737</v>
      </c>
      <c r="U2708" s="15" t="s">
        <v>19595</v>
      </c>
      <c r="V2708" s="15" t="s">
        <v>15243</v>
      </c>
      <c r="W2708" s="4"/>
      <c r="X2708" s="4" t="s">
        <v>41</v>
      </c>
      <c r="Y2708" s="4" t="s">
        <v>2774</v>
      </c>
      <c r="Z2708" s="4"/>
      <c r="AB2708" s="25"/>
      <c r="AC2708" s="25"/>
      <c r="AD2708" s="25"/>
    </row>
    <row r="2709" spans="1:30" x14ac:dyDescent="0.35">
      <c r="A2709" s="15" t="s">
        <v>5602</v>
      </c>
      <c r="B2709" s="15" t="s">
        <v>7680</v>
      </c>
      <c r="D2709" s="15" t="s">
        <v>7259</v>
      </c>
      <c r="E2709" s="15" t="s">
        <v>5905</v>
      </c>
      <c r="F2709" s="15" t="s">
        <v>5906</v>
      </c>
      <c r="G2709" s="5" t="s">
        <v>21775</v>
      </c>
      <c r="H2709" s="5" t="s">
        <v>2</v>
      </c>
      <c r="I2709" s="5" t="s">
        <v>95</v>
      </c>
      <c r="J2709" s="5" t="s">
        <v>2</v>
      </c>
      <c r="K2709" s="5" t="s">
        <v>2</v>
      </c>
      <c r="L2709" s="5" t="s">
        <v>13076</v>
      </c>
      <c r="M2709" s="15" t="s">
        <v>21775</v>
      </c>
      <c r="N2709" s="15" t="s">
        <v>21775</v>
      </c>
      <c r="O2709" s="15" t="s">
        <v>21775</v>
      </c>
      <c r="P2709" s="15" t="s">
        <v>5907</v>
      </c>
      <c r="Q2709" s="15" t="s">
        <v>22807</v>
      </c>
      <c r="R2709" s="15" t="s">
        <v>5908</v>
      </c>
      <c r="S2709" s="15">
        <v>27983310</v>
      </c>
      <c r="T2709" s="15">
        <v>27983310</v>
      </c>
      <c r="U2709" s="15" t="s">
        <v>15244</v>
      </c>
      <c r="V2709" s="15" t="s">
        <v>18162</v>
      </c>
      <c r="W2709" s="4"/>
      <c r="X2709" s="4" t="s">
        <v>41</v>
      </c>
      <c r="Y2709" s="4" t="s">
        <v>2575</v>
      </c>
      <c r="Z2709" s="4"/>
      <c r="AB2709" s="25" t="s">
        <v>21118</v>
      </c>
      <c r="AC2709" s="25"/>
      <c r="AD2709" s="25" t="s">
        <v>21118</v>
      </c>
    </row>
    <row r="2710" spans="1:30" x14ac:dyDescent="0.35">
      <c r="A2710" s="15" t="s">
        <v>5431</v>
      </c>
      <c r="B2710" s="15" t="s">
        <v>3831</v>
      </c>
      <c r="D2710" s="15" t="s">
        <v>5909</v>
      </c>
      <c r="E2710" s="15" t="s">
        <v>11622</v>
      </c>
      <c r="F2710" s="15" t="s">
        <v>1600</v>
      </c>
      <c r="G2710" s="5" t="s">
        <v>21775</v>
      </c>
      <c r="H2710" s="5" t="s">
        <v>8</v>
      </c>
      <c r="I2710" s="5" t="s">
        <v>95</v>
      </c>
      <c r="J2710" s="5" t="s">
        <v>2</v>
      </c>
      <c r="K2710" s="5" t="s">
        <v>4</v>
      </c>
      <c r="L2710" s="5" t="s">
        <v>13078</v>
      </c>
      <c r="M2710" s="15" t="s">
        <v>21775</v>
      </c>
      <c r="N2710" s="15" t="s">
        <v>21775</v>
      </c>
      <c r="O2710" s="15" t="s">
        <v>96</v>
      </c>
      <c r="P2710" s="15" t="s">
        <v>11623</v>
      </c>
      <c r="Q2710" s="15" t="s">
        <v>22807</v>
      </c>
      <c r="R2710" s="15" t="s">
        <v>20254</v>
      </c>
      <c r="S2710" s="15">
        <v>27971903</v>
      </c>
      <c r="T2710" s="15">
        <v>27971903</v>
      </c>
      <c r="U2710" s="15" t="s">
        <v>19596</v>
      </c>
      <c r="V2710" s="15" t="s">
        <v>11624</v>
      </c>
      <c r="W2710" s="4"/>
      <c r="X2710" s="4" t="s">
        <v>41</v>
      </c>
      <c r="Y2710" s="4" t="s">
        <v>11641</v>
      </c>
      <c r="Z2710" s="4"/>
      <c r="AB2710" s="25"/>
      <c r="AC2710" s="25"/>
      <c r="AD2710" s="25"/>
    </row>
    <row r="2711" spans="1:30" x14ac:dyDescent="0.35">
      <c r="A2711" s="22" t="s">
        <v>8535</v>
      </c>
      <c r="B2711" s="15" t="s">
        <v>5650</v>
      </c>
      <c r="D2711" s="15" t="s">
        <v>5910</v>
      </c>
      <c r="E2711" s="15" t="s">
        <v>5911</v>
      </c>
      <c r="F2711" s="15" t="s">
        <v>96</v>
      </c>
      <c r="G2711" s="5" t="s">
        <v>21775</v>
      </c>
      <c r="H2711" s="5" t="s">
        <v>8</v>
      </c>
      <c r="I2711" s="5" t="s">
        <v>95</v>
      </c>
      <c r="J2711" s="5" t="s">
        <v>2</v>
      </c>
      <c r="K2711" s="5" t="s">
        <v>4</v>
      </c>
      <c r="L2711" s="5" t="s">
        <v>13078</v>
      </c>
      <c r="M2711" s="15" t="s">
        <v>21775</v>
      </c>
      <c r="N2711" s="15" t="s">
        <v>21775</v>
      </c>
      <c r="O2711" s="15" t="s">
        <v>96</v>
      </c>
      <c r="P2711" s="15" t="s">
        <v>96</v>
      </c>
      <c r="Q2711" s="15" t="s">
        <v>22807</v>
      </c>
      <c r="R2711" s="15" t="s">
        <v>7149</v>
      </c>
      <c r="S2711" s="15">
        <v>27971551</v>
      </c>
      <c r="T2711" s="15">
        <v>27971551</v>
      </c>
      <c r="U2711" s="15" t="s">
        <v>15246</v>
      </c>
      <c r="V2711" s="15" t="s">
        <v>11634</v>
      </c>
      <c r="W2711" s="4"/>
      <c r="X2711" s="4" t="s">
        <v>41</v>
      </c>
      <c r="Y2711" s="4" t="s">
        <v>3471</v>
      </c>
      <c r="Z2711" s="4"/>
      <c r="AB2711" s="25"/>
      <c r="AC2711" s="25"/>
      <c r="AD2711" s="25"/>
    </row>
    <row r="2712" spans="1:30" x14ac:dyDescent="0.35">
      <c r="A2712" s="15" t="s">
        <v>7220</v>
      </c>
      <c r="B2712" s="15" t="s">
        <v>7232</v>
      </c>
      <c r="D2712" s="15" t="s">
        <v>5244</v>
      </c>
      <c r="E2712" s="15" t="s">
        <v>5912</v>
      </c>
      <c r="F2712" s="15" t="s">
        <v>5913</v>
      </c>
      <c r="G2712" s="5" t="s">
        <v>21775</v>
      </c>
      <c r="H2712" s="5" t="s">
        <v>3</v>
      </c>
      <c r="I2712" s="5" t="s">
        <v>95</v>
      </c>
      <c r="J2712" s="5" t="s">
        <v>2</v>
      </c>
      <c r="K2712" s="5" t="s">
        <v>5</v>
      </c>
      <c r="L2712" s="5" t="s">
        <v>13079</v>
      </c>
      <c r="M2712" s="15" t="s">
        <v>21775</v>
      </c>
      <c r="N2712" s="15" t="s">
        <v>21775</v>
      </c>
      <c r="O2712" s="15" t="s">
        <v>22308</v>
      </c>
      <c r="P2712" s="15" t="s">
        <v>5913</v>
      </c>
      <c r="Q2712" s="15" t="s">
        <v>22807</v>
      </c>
      <c r="R2712" s="15" t="s">
        <v>18971</v>
      </c>
      <c r="S2712" s="15">
        <v>27566057</v>
      </c>
      <c r="T2712" s="15">
        <v>27566057</v>
      </c>
      <c r="U2712" s="15" t="s">
        <v>18163</v>
      </c>
      <c r="V2712" s="15" t="s">
        <v>18164</v>
      </c>
      <c r="W2712" s="4"/>
      <c r="X2712" s="4" t="s">
        <v>41</v>
      </c>
      <c r="Y2712" s="4" t="s">
        <v>3193</v>
      </c>
      <c r="Z2712" s="4"/>
      <c r="AB2712" s="25"/>
      <c r="AC2712" s="25"/>
      <c r="AD2712" s="25"/>
    </row>
    <row r="2713" spans="1:30" x14ac:dyDescent="0.35">
      <c r="A2713" s="15" t="s">
        <v>5704</v>
      </c>
      <c r="B2713" s="15" t="s">
        <v>7648</v>
      </c>
      <c r="D2713" s="15" t="s">
        <v>4034</v>
      </c>
      <c r="E2713" s="15" t="s">
        <v>5914</v>
      </c>
      <c r="F2713" s="15" t="s">
        <v>5915</v>
      </c>
      <c r="G2713" s="5" t="s">
        <v>21775</v>
      </c>
      <c r="H2713" s="5" t="s">
        <v>3</v>
      </c>
      <c r="I2713" s="5" t="s">
        <v>95</v>
      </c>
      <c r="J2713" s="5" t="s">
        <v>2</v>
      </c>
      <c r="K2713" s="5" t="s">
        <v>2</v>
      </c>
      <c r="L2713" s="5" t="s">
        <v>13076</v>
      </c>
      <c r="M2713" s="15" t="s">
        <v>21775</v>
      </c>
      <c r="N2713" s="15" t="s">
        <v>21775</v>
      </c>
      <c r="O2713" s="15" t="s">
        <v>21775</v>
      </c>
      <c r="P2713" s="15" t="s">
        <v>179</v>
      </c>
      <c r="Q2713" s="15" t="s">
        <v>22807</v>
      </c>
      <c r="R2713" s="15" t="s">
        <v>15247</v>
      </c>
      <c r="S2713" s="15">
        <v>27987416</v>
      </c>
      <c r="T2713" s="15">
        <v>27987416</v>
      </c>
      <c r="U2713" s="15" t="s">
        <v>19597</v>
      </c>
      <c r="V2713" s="15" t="s">
        <v>11523</v>
      </c>
      <c r="W2713" s="4"/>
      <c r="X2713" s="4" t="s">
        <v>41</v>
      </c>
      <c r="Y2713" s="4" t="s">
        <v>2039</v>
      </c>
      <c r="Z2713" s="4" t="s">
        <v>41</v>
      </c>
      <c r="AA2713" s="4" t="s">
        <v>1603</v>
      </c>
      <c r="AB2713" s="25"/>
      <c r="AC2713" s="25"/>
      <c r="AD2713" s="25"/>
    </row>
    <row r="2714" spans="1:30" x14ac:dyDescent="0.35">
      <c r="A2714" s="15" t="s">
        <v>5643</v>
      </c>
      <c r="B2714" s="15" t="s">
        <v>5642</v>
      </c>
      <c r="D2714" s="15" t="s">
        <v>7262</v>
      </c>
      <c r="E2714" s="15" t="s">
        <v>7337</v>
      </c>
      <c r="F2714" s="15" t="s">
        <v>7339</v>
      </c>
      <c r="G2714" s="5" t="s">
        <v>21775</v>
      </c>
      <c r="H2714" s="5" t="s">
        <v>3</v>
      </c>
      <c r="I2714" s="5" t="s">
        <v>95</v>
      </c>
      <c r="J2714" s="5" t="s">
        <v>2</v>
      </c>
      <c r="K2714" s="5" t="s">
        <v>5</v>
      </c>
      <c r="L2714" s="5" t="s">
        <v>13079</v>
      </c>
      <c r="M2714" s="15" t="s">
        <v>21775</v>
      </c>
      <c r="N2714" s="15" t="s">
        <v>21775</v>
      </c>
      <c r="O2714" s="15" t="s">
        <v>22308</v>
      </c>
      <c r="P2714" s="15" t="s">
        <v>7339</v>
      </c>
      <c r="Q2714" s="15" t="s">
        <v>22807</v>
      </c>
      <c r="R2714" s="15" t="s">
        <v>24038</v>
      </c>
      <c r="S2714" s="15">
        <v>27561501</v>
      </c>
      <c r="T2714" s="15"/>
      <c r="U2714" s="15" t="s">
        <v>15248</v>
      </c>
      <c r="V2714" s="15" t="s">
        <v>15249</v>
      </c>
      <c r="W2714" s="4"/>
      <c r="X2714" s="4" t="s">
        <v>41</v>
      </c>
      <c r="Y2714" s="4" t="s">
        <v>7338</v>
      </c>
      <c r="Z2714" s="4"/>
      <c r="AB2714" s="25"/>
      <c r="AC2714" s="25"/>
      <c r="AD2714" s="25"/>
    </row>
    <row r="2715" spans="1:30" x14ac:dyDescent="0.35">
      <c r="A2715" s="15" t="s">
        <v>5487</v>
      </c>
      <c r="B2715" s="15" t="s">
        <v>7225</v>
      </c>
      <c r="D2715" s="15" t="s">
        <v>7263</v>
      </c>
      <c r="E2715" s="15" t="s">
        <v>5916</v>
      </c>
      <c r="F2715" s="15" t="s">
        <v>5917</v>
      </c>
      <c r="G2715" s="5" t="s">
        <v>21775</v>
      </c>
      <c r="H2715" s="5" t="s">
        <v>3</v>
      </c>
      <c r="I2715" s="5" t="s">
        <v>95</v>
      </c>
      <c r="J2715" s="5" t="s">
        <v>2</v>
      </c>
      <c r="K2715" s="5" t="s">
        <v>2</v>
      </c>
      <c r="L2715" s="5" t="s">
        <v>13076</v>
      </c>
      <c r="M2715" s="15" t="s">
        <v>21775</v>
      </c>
      <c r="N2715" s="15" t="s">
        <v>21775</v>
      </c>
      <c r="O2715" s="15" t="s">
        <v>21775</v>
      </c>
      <c r="P2715" s="15" t="s">
        <v>5917</v>
      </c>
      <c r="Q2715" s="15" t="s">
        <v>22807</v>
      </c>
      <c r="R2715" s="15" t="s">
        <v>8904</v>
      </c>
      <c r="S2715" s="15">
        <v>27586873</v>
      </c>
      <c r="T2715" s="15">
        <v>27586873</v>
      </c>
      <c r="U2715" s="15" t="s">
        <v>19598</v>
      </c>
      <c r="V2715" s="15" t="s">
        <v>24039</v>
      </c>
      <c r="W2715" s="4"/>
      <c r="X2715" s="4" t="s">
        <v>41</v>
      </c>
      <c r="Y2715" s="4" t="s">
        <v>2051</v>
      </c>
      <c r="Z2715" s="4"/>
      <c r="AB2715" s="25" t="s">
        <v>21118</v>
      </c>
      <c r="AC2715" s="25"/>
      <c r="AD2715" s="25"/>
    </row>
    <row r="2716" spans="1:30" x14ac:dyDescent="0.35">
      <c r="A2716" s="15" t="s">
        <v>5822</v>
      </c>
      <c r="B2716" s="15" t="s">
        <v>1717</v>
      </c>
      <c r="D2716" s="15" t="s">
        <v>7264</v>
      </c>
      <c r="E2716" s="15" t="s">
        <v>5918</v>
      </c>
      <c r="F2716" s="15" t="s">
        <v>21555</v>
      </c>
      <c r="G2716" s="5" t="s">
        <v>21775</v>
      </c>
      <c r="H2716" s="5" t="s">
        <v>3</v>
      </c>
      <c r="I2716" s="5" t="s">
        <v>95</v>
      </c>
      <c r="J2716" s="5" t="s">
        <v>2</v>
      </c>
      <c r="K2716" s="5" t="s">
        <v>5</v>
      </c>
      <c r="L2716" s="5" t="s">
        <v>13079</v>
      </c>
      <c r="M2716" s="15" t="s">
        <v>21775</v>
      </c>
      <c r="N2716" s="15" t="s">
        <v>21775</v>
      </c>
      <c r="O2716" s="15" t="s">
        <v>22308</v>
      </c>
      <c r="P2716" s="15" t="s">
        <v>14428</v>
      </c>
      <c r="Q2716" s="15" t="s">
        <v>22807</v>
      </c>
      <c r="R2716" s="15" t="s">
        <v>18209</v>
      </c>
      <c r="S2716" s="15">
        <v>27561610</v>
      </c>
      <c r="T2716" s="15">
        <v>27561610</v>
      </c>
      <c r="U2716" s="15" t="s">
        <v>16797</v>
      </c>
      <c r="V2716" s="15" t="s">
        <v>15250</v>
      </c>
      <c r="W2716" s="4"/>
      <c r="X2716" s="4" t="s">
        <v>41</v>
      </c>
      <c r="Y2716" s="4" t="s">
        <v>13373</v>
      </c>
      <c r="Z2716" s="4"/>
      <c r="AB2716" s="25"/>
      <c r="AC2716" s="25"/>
      <c r="AD2716" s="25"/>
    </row>
    <row r="2717" spans="1:30" x14ac:dyDescent="0.35">
      <c r="A2717" s="15" t="s">
        <v>5692</v>
      </c>
      <c r="B2717" s="15" t="s">
        <v>5691</v>
      </c>
      <c r="D2717" s="15" t="s">
        <v>5675</v>
      </c>
      <c r="E2717" s="15" t="s">
        <v>5919</v>
      </c>
      <c r="F2717" s="15" t="s">
        <v>5920</v>
      </c>
      <c r="G2717" s="5" t="s">
        <v>21775</v>
      </c>
      <c r="H2717" s="5" t="s">
        <v>3</v>
      </c>
      <c r="I2717" s="5" t="s">
        <v>95</v>
      </c>
      <c r="J2717" s="5" t="s">
        <v>2</v>
      </c>
      <c r="K2717" s="5" t="s">
        <v>2</v>
      </c>
      <c r="L2717" s="5" t="s">
        <v>13076</v>
      </c>
      <c r="M2717" s="15" t="s">
        <v>21775</v>
      </c>
      <c r="N2717" s="15" t="s">
        <v>21775</v>
      </c>
      <c r="O2717" s="15" t="s">
        <v>21775</v>
      </c>
      <c r="P2717" s="15" t="s">
        <v>5920</v>
      </c>
      <c r="Q2717" s="15" t="s">
        <v>22807</v>
      </c>
      <c r="R2717" s="15" t="s">
        <v>15251</v>
      </c>
      <c r="S2717" s="15">
        <v>27580685</v>
      </c>
      <c r="T2717" s="15">
        <v>27580685</v>
      </c>
      <c r="U2717" s="15" t="s">
        <v>15252</v>
      </c>
      <c r="V2717" s="15" t="s">
        <v>24040</v>
      </c>
      <c r="W2717" s="4"/>
      <c r="X2717" s="4" t="s">
        <v>41</v>
      </c>
      <c r="Y2717" s="4" t="s">
        <v>2045</v>
      </c>
      <c r="Z2717" s="4"/>
      <c r="AB2717" s="25"/>
      <c r="AC2717" s="25"/>
      <c r="AD2717" s="25"/>
    </row>
    <row r="2718" spans="1:30" x14ac:dyDescent="0.35">
      <c r="A2718" s="15" t="s">
        <v>5791</v>
      </c>
      <c r="B2718" s="15" t="s">
        <v>5670</v>
      </c>
      <c r="D2718" s="15" t="s">
        <v>5265</v>
      </c>
      <c r="E2718" s="15" t="s">
        <v>5921</v>
      </c>
      <c r="F2718" s="15" t="s">
        <v>5922</v>
      </c>
      <c r="G2718" s="5" t="s">
        <v>21775</v>
      </c>
      <c r="H2718" s="5" t="s">
        <v>3</v>
      </c>
      <c r="I2718" s="5" t="s">
        <v>95</v>
      </c>
      <c r="J2718" s="5" t="s">
        <v>2</v>
      </c>
      <c r="K2718" s="5" t="s">
        <v>5</v>
      </c>
      <c r="L2718" s="5" t="s">
        <v>13079</v>
      </c>
      <c r="M2718" s="15" t="s">
        <v>21775</v>
      </c>
      <c r="N2718" s="15" t="s">
        <v>21775</v>
      </c>
      <c r="O2718" s="15" t="s">
        <v>22308</v>
      </c>
      <c r="P2718" s="15" t="s">
        <v>5922</v>
      </c>
      <c r="Q2718" s="15" t="s">
        <v>22807</v>
      </c>
      <c r="R2718" s="15" t="s">
        <v>24041</v>
      </c>
      <c r="S2718" s="15">
        <v>27561415</v>
      </c>
      <c r="T2718" s="15">
        <v>27561415</v>
      </c>
      <c r="U2718" s="15" t="s">
        <v>15228</v>
      </c>
      <c r="V2718" s="15" t="s">
        <v>1968</v>
      </c>
      <c r="W2718" s="4"/>
      <c r="X2718" s="4" t="s">
        <v>41</v>
      </c>
      <c r="Y2718" s="4" t="s">
        <v>245</v>
      </c>
      <c r="Z2718" s="4"/>
      <c r="AB2718" s="25"/>
      <c r="AC2718" s="25"/>
      <c r="AD2718" s="25"/>
    </row>
    <row r="2719" spans="1:30" x14ac:dyDescent="0.35">
      <c r="A2719" s="15" t="s">
        <v>5463</v>
      </c>
      <c r="B2719" s="15" t="s">
        <v>7222</v>
      </c>
      <c r="D2719" s="15" t="s">
        <v>5923</v>
      </c>
      <c r="E2719" s="15" t="s">
        <v>5924</v>
      </c>
      <c r="F2719" s="15" t="s">
        <v>5925</v>
      </c>
      <c r="G2719" s="5" t="s">
        <v>21775</v>
      </c>
      <c r="H2719" s="5" t="s">
        <v>3</v>
      </c>
      <c r="I2719" s="5" t="s">
        <v>95</v>
      </c>
      <c r="J2719" s="5" t="s">
        <v>2</v>
      </c>
      <c r="K2719" s="5" t="s">
        <v>2</v>
      </c>
      <c r="L2719" s="5" t="s">
        <v>13076</v>
      </c>
      <c r="M2719" s="15" t="s">
        <v>21775</v>
      </c>
      <c r="N2719" s="15" t="s">
        <v>21775</v>
      </c>
      <c r="O2719" s="15" t="s">
        <v>21775</v>
      </c>
      <c r="P2719" s="15" t="s">
        <v>11521</v>
      </c>
      <c r="Q2719" s="15" t="s">
        <v>22807</v>
      </c>
      <c r="R2719" s="15" t="s">
        <v>15272</v>
      </c>
      <c r="S2719" s="15">
        <v>27581456</v>
      </c>
      <c r="T2719" s="15">
        <v>24581456</v>
      </c>
      <c r="U2719" s="15" t="s">
        <v>15253</v>
      </c>
      <c r="V2719" s="15" t="s">
        <v>21556</v>
      </c>
      <c r="W2719" s="4"/>
      <c r="X2719" s="4" t="s">
        <v>41</v>
      </c>
      <c r="Y2719" s="4" t="s">
        <v>2034</v>
      </c>
      <c r="Z2719" s="4" t="s">
        <v>41</v>
      </c>
      <c r="AA2719" s="4" t="s">
        <v>823</v>
      </c>
      <c r="AB2719" s="25"/>
      <c r="AC2719" s="25"/>
      <c r="AD2719" s="25"/>
    </row>
    <row r="2720" spans="1:30" x14ac:dyDescent="0.35">
      <c r="A2720" s="15" t="s">
        <v>5575</v>
      </c>
      <c r="B2720" s="15" t="s">
        <v>3407</v>
      </c>
      <c r="D2720" s="15" t="s">
        <v>7265</v>
      </c>
      <c r="E2720" s="15" t="s">
        <v>5926</v>
      </c>
      <c r="F2720" s="15" t="s">
        <v>3115</v>
      </c>
      <c r="G2720" s="5" t="s">
        <v>21775</v>
      </c>
      <c r="H2720" s="5" t="s">
        <v>4</v>
      </c>
      <c r="I2720" s="5" t="s">
        <v>95</v>
      </c>
      <c r="J2720" s="5" t="s">
        <v>2</v>
      </c>
      <c r="K2720" s="5" t="s">
        <v>3</v>
      </c>
      <c r="L2720" s="5" t="s">
        <v>13077</v>
      </c>
      <c r="M2720" s="15" t="s">
        <v>21775</v>
      </c>
      <c r="N2720" s="15" t="s">
        <v>21775</v>
      </c>
      <c r="O2720" s="15" t="s">
        <v>21855</v>
      </c>
      <c r="P2720" s="15" t="s">
        <v>3115</v>
      </c>
      <c r="Q2720" s="15" t="s">
        <v>22807</v>
      </c>
      <c r="R2720" s="15" t="s">
        <v>24042</v>
      </c>
      <c r="S2720" s="15">
        <v>22001703</v>
      </c>
      <c r="T2720" s="15">
        <v>22001703</v>
      </c>
      <c r="U2720" s="15" t="s">
        <v>18165</v>
      </c>
      <c r="V2720" s="15" t="s">
        <v>15254</v>
      </c>
      <c r="W2720" s="4"/>
      <c r="X2720" s="4" t="s">
        <v>41</v>
      </c>
      <c r="Y2720" s="4" t="s">
        <v>2280</v>
      </c>
      <c r="Z2720" s="4"/>
      <c r="AB2720" s="25"/>
      <c r="AC2720" s="25"/>
      <c r="AD2720" s="25"/>
    </row>
    <row r="2721" spans="1:30" x14ac:dyDescent="0.35">
      <c r="A2721" s="15" t="s">
        <v>5465</v>
      </c>
      <c r="B2721" s="15" t="s">
        <v>5464</v>
      </c>
      <c r="D2721" s="15" t="s">
        <v>7826</v>
      </c>
      <c r="E2721" s="15" t="s">
        <v>5927</v>
      </c>
      <c r="F2721" s="15" t="s">
        <v>5928</v>
      </c>
      <c r="G2721" s="5" t="s">
        <v>21775</v>
      </c>
      <c r="H2721" s="5" t="s">
        <v>3</v>
      </c>
      <c r="I2721" s="5" t="s">
        <v>95</v>
      </c>
      <c r="J2721" s="5" t="s">
        <v>2</v>
      </c>
      <c r="K2721" s="5" t="s">
        <v>3</v>
      </c>
      <c r="L2721" s="5" t="s">
        <v>13077</v>
      </c>
      <c r="M2721" s="15" t="s">
        <v>21775</v>
      </c>
      <c r="N2721" s="15" t="s">
        <v>21775</v>
      </c>
      <c r="O2721" s="15" t="s">
        <v>21855</v>
      </c>
      <c r="P2721" s="15" t="s">
        <v>5928</v>
      </c>
      <c r="Q2721" s="15" t="s">
        <v>22807</v>
      </c>
      <c r="R2721" s="15" t="s">
        <v>24043</v>
      </c>
      <c r="S2721" s="15">
        <v>27566257</v>
      </c>
      <c r="T2721" s="15">
        <v>27566257</v>
      </c>
      <c r="U2721" s="15" t="s">
        <v>13491</v>
      </c>
      <c r="V2721" s="15" t="s">
        <v>18166</v>
      </c>
      <c r="W2721" s="4"/>
      <c r="X2721" s="4" t="s">
        <v>41</v>
      </c>
      <c r="Y2721" s="4" t="s">
        <v>5759</v>
      </c>
      <c r="Z2721" s="4"/>
      <c r="AB2721" s="25"/>
      <c r="AC2721" s="25"/>
      <c r="AD2721" s="25"/>
    </row>
    <row r="2722" spans="1:30" x14ac:dyDescent="0.35">
      <c r="A2722" s="15" t="s">
        <v>11445</v>
      </c>
      <c r="B2722" s="15" t="s">
        <v>5453</v>
      </c>
      <c r="D2722" s="15" t="s">
        <v>7266</v>
      </c>
      <c r="E2722" s="15" t="s">
        <v>5930</v>
      </c>
      <c r="F2722" s="15" t="s">
        <v>5931</v>
      </c>
      <c r="G2722" s="5" t="s">
        <v>21775</v>
      </c>
      <c r="H2722" s="5" t="s">
        <v>3</v>
      </c>
      <c r="I2722" s="5" t="s">
        <v>95</v>
      </c>
      <c r="J2722" s="5" t="s">
        <v>2</v>
      </c>
      <c r="K2722" s="5" t="s">
        <v>5</v>
      </c>
      <c r="L2722" s="5" t="s">
        <v>13079</v>
      </c>
      <c r="M2722" s="15" t="s">
        <v>21775</v>
      </c>
      <c r="N2722" s="15" t="s">
        <v>21775</v>
      </c>
      <c r="O2722" s="15" t="s">
        <v>22308</v>
      </c>
      <c r="P2722" s="15" t="s">
        <v>5931</v>
      </c>
      <c r="Q2722" s="15" t="s">
        <v>22807</v>
      </c>
      <c r="R2722" s="15" t="s">
        <v>15347</v>
      </c>
      <c r="S2722" s="15">
        <v>27561150</v>
      </c>
      <c r="T2722" s="15">
        <v>27561117</v>
      </c>
      <c r="U2722" s="15" t="s">
        <v>15255</v>
      </c>
      <c r="V2722" s="15" t="s">
        <v>19599</v>
      </c>
      <c r="W2722" s="4"/>
      <c r="X2722" s="4" t="s">
        <v>41</v>
      </c>
      <c r="Y2722" s="4" t="s">
        <v>1808</v>
      </c>
      <c r="Z2722" s="4"/>
      <c r="AB2722" s="25"/>
      <c r="AC2722" s="25"/>
      <c r="AD2722" s="25"/>
    </row>
    <row r="2723" spans="1:30" x14ac:dyDescent="0.35">
      <c r="A2723" s="15" t="s">
        <v>5671</v>
      </c>
      <c r="B2723" s="15" t="s">
        <v>7703</v>
      </c>
      <c r="D2723" s="15" t="s">
        <v>5807</v>
      </c>
      <c r="E2723" s="15" t="s">
        <v>5932</v>
      </c>
      <c r="F2723" s="15" t="s">
        <v>5933</v>
      </c>
      <c r="G2723" s="5" t="s">
        <v>21775</v>
      </c>
      <c r="H2723" s="5" t="s">
        <v>4</v>
      </c>
      <c r="I2723" s="5" t="s">
        <v>95</v>
      </c>
      <c r="J2723" s="5" t="s">
        <v>2</v>
      </c>
      <c r="K2723" s="5" t="s">
        <v>3</v>
      </c>
      <c r="L2723" s="5" t="s">
        <v>13077</v>
      </c>
      <c r="M2723" s="15" t="s">
        <v>21775</v>
      </c>
      <c r="N2723" s="15" t="s">
        <v>21775</v>
      </c>
      <c r="O2723" s="15" t="s">
        <v>21855</v>
      </c>
      <c r="P2723" s="15" t="s">
        <v>5933</v>
      </c>
      <c r="Q2723" s="15" t="s">
        <v>22807</v>
      </c>
      <c r="R2723" s="15" t="s">
        <v>15256</v>
      </c>
      <c r="S2723" s="15">
        <v>27500830</v>
      </c>
      <c r="T2723" s="15">
        <v>27500830</v>
      </c>
      <c r="U2723" s="15" t="s">
        <v>15257</v>
      </c>
      <c r="V2723" s="15" t="s">
        <v>24044</v>
      </c>
      <c r="W2723" s="4"/>
      <c r="X2723" s="4" t="s">
        <v>41</v>
      </c>
      <c r="Y2723" s="4" t="s">
        <v>4605</v>
      </c>
      <c r="Z2723" s="4"/>
      <c r="AB2723" s="25"/>
      <c r="AC2723" s="25"/>
      <c r="AD2723" s="25"/>
    </row>
    <row r="2724" spans="1:30" x14ac:dyDescent="0.35">
      <c r="A2724" s="15" t="s">
        <v>11447</v>
      </c>
      <c r="B2724" s="15" t="s">
        <v>11448</v>
      </c>
      <c r="D2724" s="15" t="s">
        <v>5731</v>
      </c>
      <c r="E2724" s="15" t="s">
        <v>5934</v>
      </c>
      <c r="F2724" s="15" t="s">
        <v>14429</v>
      </c>
      <c r="G2724" s="5" t="s">
        <v>21775</v>
      </c>
      <c r="H2724" s="5" t="s">
        <v>3</v>
      </c>
      <c r="I2724" s="5" t="s">
        <v>95</v>
      </c>
      <c r="J2724" s="5" t="s">
        <v>2</v>
      </c>
      <c r="K2724" s="5" t="s">
        <v>5</v>
      </c>
      <c r="L2724" s="5" t="s">
        <v>13079</v>
      </c>
      <c r="M2724" s="15" t="s">
        <v>21775</v>
      </c>
      <c r="N2724" s="15" t="s">
        <v>21775</v>
      </c>
      <c r="O2724" s="15" t="s">
        <v>22308</v>
      </c>
      <c r="P2724" s="15" t="s">
        <v>14429</v>
      </c>
      <c r="Q2724" s="15" t="s">
        <v>22807</v>
      </c>
      <c r="R2724" s="15" t="s">
        <v>21558</v>
      </c>
      <c r="S2724" s="15">
        <v>22064369</v>
      </c>
      <c r="T2724" s="15"/>
      <c r="U2724" s="15" t="s">
        <v>15258</v>
      </c>
      <c r="V2724" s="15" t="s">
        <v>11605</v>
      </c>
      <c r="W2724" s="4"/>
      <c r="X2724" s="4" t="s">
        <v>41</v>
      </c>
      <c r="Y2724" s="4" t="s">
        <v>4994</v>
      </c>
      <c r="Z2724" s="4"/>
      <c r="AB2724" s="25"/>
      <c r="AC2724" s="25"/>
      <c r="AD2724" s="25"/>
    </row>
    <row r="2725" spans="1:30" x14ac:dyDescent="0.35">
      <c r="A2725" s="15" t="s">
        <v>8536</v>
      </c>
      <c r="B2725" s="15" t="s">
        <v>8537</v>
      </c>
      <c r="D2725" s="15" t="s">
        <v>5530</v>
      </c>
      <c r="E2725" s="15" t="s">
        <v>5935</v>
      </c>
      <c r="F2725" s="15" t="s">
        <v>2902</v>
      </c>
      <c r="G2725" s="5" t="s">
        <v>21775</v>
      </c>
      <c r="H2725" s="5" t="s">
        <v>3</v>
      </c>
      <c r="I2725" s="5" t="s">
        <v>95</v>
      </c>
      <c r="J2725" s="5" t="s">
        <v>2</v>
      </c>
      <c r="K2725" s="5" t="s">
        <v>5</v>
      </c>
      <c r="L2725" s="5" t="s">
        <v>13079</v>
      </c>
      <c r="M2725" s="15" t="s">
        <v>21775</v>
      </c>
      <c r="N2725" s="15" t="s">
        <v>21775</v>
      </c>
      <c r="O2725" s="15" t="s">
        <v>22308</v>
      </c>
      <c r="P2725" s="15" t="s">
        <v>2902</v>
      </c>
      <c r="Q2725" s="15" t="s">
        <v>22807</v>
      </c>
      <c r="R2725" s="15" t="s">
        <v>21557</v>
      </c>
      <c r="S2725" s="15">
        <v>22064015</v>
      </c>
      <c r="T2725" s="15">
        <v>22064016</v>
      </c>
      <c r="U2725" s="15" t="s">
        <v>15259</v>
      </c>
      <c r="V2725" s="15" t="s">
        <v>8906</v>
      </c>
      <c r="W2725" s="4"/>
      <c r="X2725" s="4" t="s">
        <v>41</v>
      </c>
      <c r="Y2725" s="4" t="s">
        <v>5936</v>
      </c>
      <c r="Z2725" s="4"/>
      <c r="AB2725" s="25"/>
      <c r="AC2725" s="25"/>
      <c r="AD2725" s="25"/>
    </row>
    <row r="2726" spans="1:30" x14ac:dyDescent="0.35">
      <c r="A2726" s="15" t="s">
        <v>11449</v>
      </c>
      <c r="B2726" s="15" t="s">
        <v>11450</v>
      </c>
      <c r="D2726" s="15" t="s">
        <v>5937</v>
      </c>
      <c r="E2726" s="15" t="s">
        <v>5938</v>
      </c>
      <c r="F2726" s="15" t="s">
        <v>5939</v>
      </c>
      <c r="G2726" s="5" t="s">
        <v>21775</v>
      </c>
      <c r="H2726" s="5" t="s">
        <v>4</v>
      </c>
      <c r="I2726" s="5" t="s">
        <v>95</v>
      </c>
      <c r="J2726" s="5" t="s">
        <v>2</v>
      </c>
      <c r="K2726" s="5" t="s">
        <v>3</v>
      </c>
      <c r="L2726" s="5" t="s">
        <v>13077</v>
      </c>
      <c r="M2726" s="15" t="s">
        <v>21775</v>
      </c>
      <c r="N2726" s="15" t="s">
        <v>21775</v>
      </c>
      <c r="O2726" s="15" t="s">
        <v>21855</v>
      </c>
      <c r="P2726" s="15" t="s">
        <v>5939</v>
      </c>
      <c r="Q2726" s="15" t="s">
        <v>22807</v>
      </c>
      <c r="R2726" s="15" t="s">
        <v>24045</v>
      </c>
      <c r="S2726" s="15">
        <v>27568270</v>
      </c>
      <c r="T2726" s="15">
        <v>27568270</v>
      </c>
      <c r="U2726" s="15" t="s">
        <v>18945</v>
      </c>
      <c r="V2726" s="15" t="s">
        <v>11563</v>
      </c>
      <c r="W2726" s="4"/>
      <c r="X2726" s="4" t="s">
        <v>41</v>
      </c>
      <c r="Y2726" s="4" t="s">
        <v>3485</v>
      </c>
      <c r="Z2726" s="4"/>
      <c r="AB2726" s="25"/>
      <c r="AC2726" s="25"/>
      <c r="AD2726" s="25"/>
    </row>
    <row r="2727" spans="1:30" x14ac:dyDescent="0.35">
      <c r="A2727" s="15" t="s">
        <v>5717</v>
      </c>
      <c r="B2727" s="15" t="s">
        <v>1823</v>
      </c>
      <c r="D2727" s="15" t="s">
        <v>11540</v>
      </c>
      <c r="E2727" s="15" t="s">
        <v>11539</v>
      </c>
      <c r="F2727" s="15" t="s">
        <v>1501</v>
      </c>
      <c r="G2727" s="5" t="s">
        <v>21775</v>
      </c>
      <c r="H2727" s="5" t="s">
        <v>4</v>
      </c>
      <c r="I2727" s="5" t="s">
        <v>95</v>
      </c>
      <c r="J2727" s="5" t="s">
        <v>2</v>
      </c>
      <c r="K2727" s="5" t="s">
        <v>3</v>
      </c>
      <c r="L2727" s="5" t="s">
        <v>13077</v>
      </c>
      <c r="M2727" s="15" t="s">
        <v>21775</v>
      </c>
      <c r="N2727" s="15" t="s">
        <v>21775</v>
      </c>
      <c r="O2727" s="15" t="s">
        <v>21855</v>
      </c>
      <c r="P2727" s="15" t="s">
        <v>1501</v>
      </c>
      <c r="Q2727" s="15" t="s">
        <v>22807</v>
      </c>
      <c r="R2727" s="15" t="s">
        <v>24046</v>
      </c>
      <c r="S2727" s="15">
        <v>22001661</v>
      </c>
      <c r="T2727" s="15"/>
      <c r="U2727" s="15" t="s">
        <v>19601</v>
      </c>
      <c r="V2727" s="15" t="s">
        <v>12073</v>
      </c>
      <c r="W2727" s="4"/>
      <c r="X2727" s="4" t="s">
        <v>41</v>
      </c>
      <c r="Y2727" s="4" t="s">
        <v>7455</v>
      </c>
      <c r="Z2727" s="4"/>
      <c r="AB2727" s="25"/>
      <c r="AC2727" s="25"/>
      <c r="AD2727" s="25"/>
    </row>
    <row r="2728" spans="1:30" x14ac:dyDescent="0.35">
      <c r="A2728" s="15" t="s">
        <v>5681</v>
      </c>
      <c r="B2728" s="15" t="s">
        <v>7597</v>
      </c>
      <c r="D2728" s="15" t="s">
        <v>7552</v>
      </c>
      <c r="E2728" s="15" t="s">
        <v>5940</v>
      </c>
      <c r="F2728" s="15" t="s">
        <v>5941</v>
      </c>
      <c r="G2728" s="5" t="s">
        <v>21775</v>
      </c>
      <c r="H2728" s="5" t="s">
        <v>4</v>
      </c>
      <c r="I2728" s="5" t="s">
        <v>95</v>
      </c>
      <c r="J2728" s="5" t="s">
        <v>2</v>
      </c>
      <c r="K2728" s="5" t="s">
        <v>3</v>
      </c>
      <c r="L2728" s="5" t="s">
        <v>13077</v>
      </c>
      <c r="M2728" s="15" t="s">
        <v>21775</v>
      </c>
      <c r="N2728" s="15" t="s">
        <v>21775</v>
      </c>
      <c r="O2728" s="15" t="s">
        <v>21855</v>
      </c>
      <c r="P2728" s="15" t="s">
        <v>5941</v>
      </c>
      <c r="Q2728" s="15" t="s">
        <v>22807</v>
      </c>
      <c r="R2728" s="15" t="s">
        <v>6094</v>
      </c>
      <c r="S2728" s="15">
        <v>88426284</v>
      </c>
      <c r="T2728" s="15">
        <v>27590149</v>
      </c>
      <c r="U2728" s="15" t="s">
        <v>15260</v>
      </c>
      <c r="V2728" s="15" t="s">
        <v>15261</v>
      </c>
      <c r="W2728" s="4"/>
      <c r="X2728" s="4" t="s">
        <v>41</v>
      </c>
      <c r="Y2728" s="4" t="s">
        <v>2170</v>
      </c>
      <c r="Z2728" s="4"/>
      <c r="AB2728" s="25"/>
      <c r="AC2728" s="25"/>
      <c r="AD2728" s="25"/>
    </row>
    <row r="2729" spans="1:30" x14ac:dyDescent="0.35">
      <c r="A2729" s="15" t="s">
        <v>5434</v>
      </c>
      <c r="B2729" s="15" t="s">
        <v>5433</v>
      </c>
      <c r="D2729" s="15" t="s">
        <v>7267</v>
      </c>
      <c r="E2729" s="15" t="s">
        <v>5942</v>
      </c>
      <c r="F2729" s="15" t="s">
        <v>5943</v>
      </c>
      <c r="G2729" s="5" t="s">
        <v>21775</v>
      </c>
      <c r="H2729" s="5" t="s">
        <v>3</v>
      </c>
      <c r="I2729" s="5" t="s">
        <v>95</v>
      </c>
      <c r="J2729" s="5" t="s">
        <v>2</v>
      </c>
      <c r="K2729" s="5" t="s">
        <v>5</v>
      </c>
      <c r="L2729" s="5" t="s">
        <v>13079</v>
      </c>
      <c r="M2729" s="15" t="s">
        <v>21775</v>
      </c>
      <c r="N2729" s="15" t="s">
        <v>21775</v>
      </c>
      <c r="O2729" s="15" t="s">
        <v>22308</v>
      </c>
      <c r="P2729" s="15" t="s">
        <v>5943</v>
      </c>
      <c r="Q2729" s="15" t="s">
        <v>22807</v>
      </c>
      <c r="R2729" s="15" t="s">
        <v>21559</v>
      </c>
      <c r="S2729" s="15">
        <v>22001643</v>
      </c>
      <c r="T2729" s="15"/>
      <c r="U2729" s="15" t="s">
        <v>19602</v>
      </c>
      <c r="V2729" s="15" t="s">
        <v>21560</v>
      </c>
      <c r="W2729" s="4"/>
      <c r="X2729" s="4" t="s">
        <v>41</v>
      </c>
      <c r="Y2729" s="4" t="s">
        <v>4652</v>
      </c>
      <c r="Z2729" s="4"/>
      <c r="AB2729" s="25"/>
      <c r="AC2729" s="25"/>
      <c r="AD2729" s="25"/>
    </row>
    <row r="2730" spans="1:30" x14ac:dyDescent="0.35">
      <c r="A2730" s="15" t="s">
        <v>5437</v>
      </c>
      <c r="B2730" s="15" t="s">
        <v>5003</v>
      </c>
      <c r="D2730" s="15" t="s">
        <v>8902</v>
      </c>
      <c r="E2730" s="15" t="s">
        <v>8899</v>
      </c>
      <c r="F2730" s="15" t="s">
        <v>8900</v>
      </c>
      <c r="G2730" s="5" t="s">
        <v>21775</v>
      </c>
      <c r="H2730" s="5" t="s">
        <v>3</v>
      </c>
      <c r="I2730" s="5" t="s">
        <v>95</v>
      </c>
      <c r="J2730" s="5" t="s">
        <v>2</v>
      </c>
      <c r="K2730" s="5" t="s">
        <v>5</v>
      </c>
      <c r="L2730" s="5" t="s">
        <v>13079</v>
      </c>
      <c r="M2730" s="15" t="s">
        <v>21775</v>
      </c>
      <c r="N2730" s="15" t="s">
        <v>21775</v>
      </c>
      <c r="O2730" s="15" t="s">
        <v>22308</v>
      </c>
      <c r="P2730" s="15" t="s">
        <v>8901</v>
      </c>
      <c r="Q2730" s="15" t="s">
        <v>22807</v>
      </c>
      <c r="R2730" s="15" t="s">
        <v>18168</v>
      </c>
      <c r="S2730" s="15">
        <v>27561494</v>
      </c>
      <c r="T2730" s="15">
        <v>27561028</v>
      </c>
      <c r="U2730" s="15" t="s">
        <v>15263</v>
      </c>
      <c r="V2730" s="15" t="s">
        <v>24047</v>
      </c>
      <c r="W2730" s="4"/>
      <c r="X2730" s="4" t="s">
        <v>41</v>
      </c>
      <c r="Y2730" s="4" t="s">
        <v>4105</v>
      </c>
      <c r="Z2730" s="4"/>
      <c r="AB2730" s="25"/>
      <c r="AC2730" s="25"/>
      <c r="AD2730" s="25"/>
    </row>
    <row r="2731" spans="1:30" x14ac:dyDescent="0.35">
      <c r="A2731" s="15" t="s">
        <v>11452</v>
      </c>
      <c r="B2731" s="15" t="s">
        <v>11453</v>
      </c>
      <c r="D2731" s="15" t="s">
        <v>11617</v>
      </c>
      <c r="E2731" s="15" t="s">
        <v>11616</v>
      </c>
      <c r="F2731" s="15" t="s">
        <v>11618</v>
      </c>
      <c r="G2731" s="5" t="s">
        <v>21775</v>
      </c>
      <c r="H2731" s="5" t="s">
        <v>3</v>
      </c>
      <c r="I2731" s="5" t="s">
        <v>95</v>
      </c>
      <c r="J2731" s="5" t="s">
        <v>2</v>
      </c>
      <c r="K2731" s="5" t="s">
        <v>5</v>
      </c>
      <c r="L2731" s="5" t="s">
        <v>13079</v>
      </c>
      <c r="M2731" s="15" t="s">
        <v>21775</v>
      </c>
      <c r="N2731" s="15" t="s">
        <v>21775</v>
      </c>
      <c r="O2731" s="15" t="s">
        <v>22308</v>
      </c>
      <c r="P2731" s="15" t="s">
        <v>11618</v>
      </c>
      <c r="Q2731" s="15" t="s">
        <v>22807</v>
      </c>
      <c r="R2731" s="15" t="s">
        <v>24048</v>
      </c>
      <c r="S2731" s="15">
        <v>22002956</v>
      </c>
      <c r="T2731" s="15"/>
      <c r="U2731" s="15" t="s">
        <v>16798</v>
      </c>
      <c r="V2731" s="15" t="s">
        <v>11619</v>
      </c>
      <c r="W2731" s="4"/>
      <c r="X2731" s="4"/>
      <c r="Y2731" s="4"/>
      <c r="Z2731" s="4"/>
      <c r="AB2731" s="25"/>
      <c r="AC2731" s="25"/>
      <c r="AD2731" s="25"/>
    </row>
    <row r="2732" spans="1:30" x14ac:dyDescent="0.35">
      <c r="A2732" s="15" t="s">
        <v>5750</v>
      </c>
      <c r="B2732" s="15" t="s">
        <v>3108</v>
      </c>
      <c r="D2732" s="15" t="s">
        <v>7442</v>
      </c>
      <c r="E2732" s="15" t="s">
        <v>5944</v>
      </c>
      <c r="F2732" s="15" t="s">
        <v>1407</v>
      </c>
      <c r="G2732" s="5" t="s">
        <v>21775</v>
      </c>
      <c r="H2732" s="5" t="s">
        <v>4</v>
      </c>
      <c r="I2732" s="5" t="s">
        <v>95</v>
      </c>
      <c r="J2732" s="5" t="s">
        <v>2</v>
      </c>
      <c r="K2732" s="5" t="s">
        <v>3</v>
      </c>
      <c r="L2732" s="5" t="s">
        <v>13077</v>
      </c>
      <c r="M2732" s="15" t="s">
        <v>21775</v>
      </c>
      <c r="N2732" s="15" t="s">
        <v>21775</v>
      </c>
      <c r="O2732" s="15" t="s">
        <v>21855</v>
      </c>
      <c r="P2732" s="15" t="s">
        <v>1407</v>
      </c>
      <c r="Q2732" s="15" t="s">
        <v>22807</v>
      </c>
      <c r="R2732" s="15" t="s">
        <v>18338</v>
      </c>
      <c r="S2732" s="15">
        <v>27590080</v>
      </c>
      <c r="T2732" s="15"/>
      <c r="U2732" s="15" t="s">
        <v>19603</v>
      </c>
      <c r="V2732" s="15" t="s">
        <v>15265</v>
      </c>
      <c r="W2732" s="4"/>
      <c r="X2732" s="4" t="s">
        <v>41</v>
      </c>
      <c r="Y2732" s="4" t="s">
        <v>2828</v>
      </c>
      <c r="Z2732" s="4"/>
      <c r="AB2732" s="25"/>
      <c r="AC2732" s="25"/>
      <c r="AD2732" s="25"/>
    </row>
    <row r="2733" spans="1:30" x14ac:dyDescent="0.35">
      <c r="A2733" s="15" t="s">
        <v>11456</v>
      </c>
      <c r="B2733" s="15" t="s">
        <v>5469</v>
      </c>
      <c r="D2733" s="15" t="s">
        <v>4867</v>
      </c>
      <c r="E2733" s="15" t="s">
        <v>8313</v>
      </c>
      <c r="F2733" s="15" t="s">
        <v>10420</v>
      </c>
      <c r="G2733" s="5" t="s">
        <v>3820</v>
      </c>
      <c r="H2733" s="5" t="s">
        <v>6</v>
      </c>
      <c r="I2733" s="5" t="s">
        <v>72</v>
      </c>
      <c r="J2733" s="5" t="s">
        <v>6</v>
      </c>
      <c r="K2733" s="5" t="s">
        <v>8</v>
      </c>
      <c r="L2733" s="5" t="s">
        <v>12897</v>
      </c>
      <c r="M2733" s="15" t="s">
        <v>249</v>
      </c>
      <c r="N2733" s="15" t="s">
        <v>3820</v>
      </c>
      <c r="O2733" s="15" t="s">
        <v>3985</v>
      </c>
      <c r="P2733" s="15" t="s">
        <v>59</v>
      </c>
      <c r="Q2733" s="15" t="s">
        <v>22807</v>
      </c>
      <c r="R2733" s="15" t="s">
        <v>10421</v>
      </c>
      <c r="S2733" s="15"/>
      <c r="T2733" s="15"/>
      <c r="U2733" s="15" t="s">
        <v>15266</v>
      </c>
      <c r="V2733" s="15" t="s">
        <v>24049</v>
      </c>
      <c r="W2733" s="4"/>
      <c r="X2733" s="4" t="s">
        <v>41</v>
      </c>
      <c r="Y2733" s="4" t="s">
        <v>11750</v>
      </c>
      <c r="Z2733" s="4"/>
      <c r="AB2733" s="25"/>
      <c r="AC2733" s="25"/>
      <c r="AD2733" s="25"/>
    </row>
    <row r="2734" spans="1:30" x14ac:dyDescent="0.35">
      <c r="A2734" s="15" t="s">
        <v>5810</v>
      </c>
      <c r="B2734" s="15" t="s">
        <v>7651</v>
      </c>
      <c r="D2734" s="15" t="s">
        <v>4408</v>
      </c>
      <c r="E2734" s="15" t="s">
        <v>11541</v>
      </c>
      <c r="F2734" s="15" t="s">
        <v>3211</v>
      </c>
      <c r="G2734" s="5" t="s">
        <v>21775</v>
      </c>
      <c r="H2734" s="5" t="s">
        <v>4</v>
      </c>
      <c r="I2734" s="5" t="s">
        <v>95</v>
      </c>
      <c r="J2734" s="5" t="s">
        <v>2</v>
      </c>
      <c r="K2734" s="5" t="s">
        <v>3</v>
      </c>
      <c r="L2734" s="5" t="s">
        <v>13077</v>
      </c>
      <c r="M2734" s="15" t="s">
        <v>21775</v>
      </c>
      <c r="N2734" s="15" t="s">
        <v>21775</v>
      </c>
      <c r="O2734" s="15" t="s">
        <v>21855</v>
      </c>
      <c r="P2734" s="15" t="s">
        <v>3211</v>
      </c>
      <c r="Q2734" s="15" t="s">
        <v>22807</v>
      </c>
      <c r="R2734" s="15" t="s">
        <v>19660</v>
      </c>
      <c r="S2734" s="15"/>
      <c r="T2734" s="15"/>
      <c r="U2734" s="15" t="s">
        <v>19604</v>
      </c>
      <c r="V2734" s="15" t="s">
        <v>15267</v>
      </c>
      <c r="W2734" s="4"/>
      <c r="X2734" s="4" t="s">
        <v>41</v>
      </c>
      <c r="Y2734" s="4" t="s">
        <v>12307</v>
      </c>
      <c r="Z2734" s="4"/>
      <c r="AB2734" s="25"/>
      <c r="AC2734" s="25"/>
      <c r="AD2734" s="25"/>
    </row>
    <row r="2735" spans="1:30" x14ac:dyDescent="0.35">
      <c r="A2735" s="15" t="s">
        <v>8539</v>
      </c>
      <c r="B2735" s="15" t="s">
        <v>5454</v>
      </c>
      <c r="D2735" s="15" t="s">
        <v>4447</v>
      </c>
      <c r="E2735" s="15" t="s">
        <v>5945</v>
      </c>
      <c r="F2735" s="15" t="s">
        <v>251</v>
      </c>
      <c r="G2735" s="5" t="s">
        <v>21775</v>
      </c>
      <c r="H2735" s="5" t="s">
        <v>4</v>
      </c>
      <c r="I2735" s="5" t="s">
        <v>95</v>
      </c>
      <c r="J2735" s="5" t="s">
        <v>2</v>
      </c>
      <c r="K2735" s="5" t="s">
        <v>3</v>
      </c>
      <c r="L2735" s="5" t="s">
        <v>13077</v>
      </c>
      <c r="M2735" s="15" t="s">
        <v>21775</v>
      </c>
      <c r="N2735" s="15" t="s">
        <v>21775</v>
      </c>
      <c r="O2735" s="15" t="s">
        <v>21855</v>
      </c>
      <c r="P2735" s="15" t="s">
        <v>4818</v>
      </c>
      <c r="Q2735" s="15" t="s">
        <v>22807</v>
      </c>
      <c r="R2735" s="15" t="s">
        <v>15268</v>
      </c>
      <c r="S2735" s="15">
        <v>22001665</v>
      </c>
      <c r="T2735" s="15"/>
      <c r="U2735" s="15" t="s">
        <v>18169</v>
      </c>
      <c r="V2735" s="15" t="s">
        <v>18170</v>
      </c>
      <c r="W2735" s="4"/>
      <c r="X2735" s="4" t="s">
        <v>41</v>
      </c>
      <c r="Y2735" s="4" t="s">
        <v>3511</v>
      </c>
      <c r="Z2735" s="4"/>
      <c r="AB2735" s="25"/>
      <c r="AC2735" s="25"/>
      <c r="AD2735" s="25"/>
    </row>
    <row r="2736" spans="1:30" x14ac:dyDescent="0.35">
      <c r="A2736" s="15" t="s">
        <v>5456</v>
      </c>
      <c r="B2736" s="15" t="s">
        <v>5455</v>
      </c>
      <c r="D2736" s="15" t="s">
        <v>7803</v>
      </c>
      <c r="E2736" s="15" t="s">
        <v>5946</v>
      </c>
      <c r="F2736" s="15" t="s">
        <v>14430</v>
      </c>
      <c r="G2736" s="5" t="s">
        <v>21775</v>
      </c>
      <c r="H2736" s="5" t="s">
        <v>4</v>
      </c>
      <c r="I2736" s="5" t="s">
        <v>95</v>
      </c>
      <c r="J2736" s="5" t="s">
        <v>2</v>
      </c>
      <c r="K2736" s="5" t="s">
        <v>3</v>
      </c>
      <c r="L2736" s="5" t="s">
        <v>13077</v>
      </c>
      <c r="M2736" s="15" t="s">
        <v>21775</v>
      </c>
      <c r="N2736" s="15" t="s">
        <v>21775</v>
      </c>
      <c r="O2736" s="15" t="s">
        <v>21855</v>
      </c>
      <c r="P2736" s="15" t="s">
        <v>5947</v>
      </c>
      <c r="Q2736" s="15" t="s">
        <v>22807</v>
      </c>
      <c r="R2736" s="15" t="s">
        <v>22314</v>
      </c>
      <c r="S2736" s="15">
        <v>84057379</v>
      </c>
      <c r="T2736" s="15"/>
      <c r="U2736" s="15" t="s">
        <v>18171</v>
      </c>
      <c r="V2736" s="15" t="s">
        <v>15269</v>
      </c>
      <c r="W2736" s="4"/>
      <c r="X2736" s="4" t="s">
        <v>41</v>
      </c>
      <c r="Y2736" s="4" t="s">
        <v>5651</v>
      </c>
      <c r="Z2736" s="4"/>
      <c r="AB2736" s="25"/>
      <c r="AC2736" s="25"/>
      <c r="AD2736" s="25"/>
    </row>
    <row r="2737" spans="1:30" x14ac:dyDescent="0.35">
      <c r="A2737" s="15" t="s">
        <v>11458</v>
      </c>
      <c r="B2737" s="15" t="s">
        <v>5560</v>
      </c>
      <c r="D2737" s="15" t="s">
        <v>3944</v>
      </c>
      <c r="E2737" s="15" t="s">
        <v>5948</v>
      </c>
      <c r="F2737" s="15" t="s">
        <v>5949</v>
      </c>
      <c r="G2737" s="5" t="s">
        <v>18533</v>
      </c>
      <c r="H2737" s="5" t="s">
        <v>6</v>
      </c>
      <c r="I2737" s="5" t="s">
        <v>95</v>
      </c>
      <c r="J2737" s="5" t="s">
        <v>2</v>
      </c>
      <c r="K2737" s="5" t="s">
        <v>3</v>
      </c>
      <c r="L2737" s="5" t="s">
        <v>13077</v>
      </c>
      <c r="M2737" s="15" t="s">
        <v>21775</v>
      </c>
      <c r="N2737" s="15" t="s">
        <v>21775</v>
      </c>
      <c r="O2737" s="15" t="s">
        <v>21855</v>
      </c>
      <c r="P2737" s="15" t="s">
        <v>5949</v>
      </c>
      <c r="Q2737" s="15" t="s">
        <v>22807</v>
      </c>
      <c r="R2737" s="15" t="s">
        <v>13492</v>
      </c>
      <c r="S2737" s="15"/>
      <c r="T2737" s="15"/>
      <c r="U2737" s="15" t="s">
        <v>19605</v>
      </c>
      <c r="V2737" s="15" t="s">
        <v>7217</v>
      </c>
      <c r="W2737" s="4"/>
      <c r="X2737" s="4" t="s">
        <v>41</v>
      </c>
      <c r="Y2737" s="4" t="s">
        <v>4361</v>
      </c>
      <c r="Z2737" s="4"/>
      <c r="AB2737" s="25"/>
      <c r="AC2737" s="25"/>
      <c r="AD2737" s="25"/>
    </row>
    <row r="2738" spans="1:30" x14ac:dyDescent="0.35">
      <c r="A2738" s="15" t="s">
        <v>8540</v>
      </c>
      <c r="B2738" s="15" t="s">
        <v>8284</v>
      </c>
      <c r="D2738" s="15" t="s">
        <v>7554</v>
      </c>
      <c r="E2738" s="15" t="s">
        <v>5950</v>
      </c>
      <c r="F2738" s="15" t="s">
        <v>1879</v>
      </c>
      <c r="G2738" s="5" t="s">
        <v>21775</v>
      </c>
      <c r="H2738" s="5" t="s">
        <v>4</v>
      </c>
      <c r="I2738" s="5" t="s">
        <v>95</v>
      </c>
      <c r="J2738" s="5" t="s">
        <v>2</v>
      </c>
      <c r="K2738" s="5" t="s">
        <v>3</v>
      </c>
      <c r="L2738" s="5" t="s">
        <v>13077</v>
      </c>
      <c r="M2738" s="15" t="s">
        <v>21775</v>
      </c>
      <c r="N2738" s="15" t="s">
        <v>21775</v>
      </c>
      <c r="O2738" s="15" t="s">
        <v>21855</v>
      </c>
      <c r="P2738" s="15" t="s">
        <v>1879</v>
      </c>
      <c r="Q2738" s="15" t="s">
        <v>22807</v>
      </c>
      <c r="R2738" s="15" t="s">
        <v>20260</v>
      </c>
      <c r="S2738" s="15">
        <v>85342715</v>
      </c>
      <c r="T2738" s="15"/>
      <c r="U2738" s="15" t="s">
        <v>19606</v>
      </c>
      <c r="V2738" s="15" t="s">
        <v>20261</v>
      </c>
      <c r="W2738" s="4"/>
      <c r="X2738" s="4" t="s">
        <v>41</v>
      </c>
      <c r="Y2738" s="4" t="s">
        <v>4110</v>
      </c>
      <c r="Z2738" s="4"/>
      <c r="AB2738" s="25"/>
      <c r="AC2738" s="25"/>
      <c r="AD2738" s="25"/>
    </row>
    <row r="2739" spans="1:30" x14ac:dyDescent="0.35">
      <c r="A2739" s="15" t="s">
        <v>11459</v>
      </c>
      <c r="B2739" s="15" t="s">
        <v>5641</v>
      </c>
      <c r="D2739" s="15" t="s">
        <v>3861</v>
      </c>
      <c r="E2739" s="15" t="s">
        <v>11621</v>
      </c>
      <c r="F2739" s="15" t="s">
        <v>59</v>
      </c>
      <c r="G2739" s="5" t="s">
        <v>18533</v>
      </c>
      <c r="H2739" s="5" t="s">
        <v>5</v>
      </c>
      <c r="I2739" s="5" t="s">
        <v>95</v>
      </c>
      <c r="J2739" s="5" t="s">
        <v>5</v>
      </c>
      <c r="K2739" s="5" t="s">
        <v>2</v>
      </c>
      <c r="L2739" s="5" t="s">
        <v>13093</v>
      </c>
      <c r="M2739" s="15" t="s">
        <v>21775</v>
      </c>
      <c r="N2739" s="15" t="s">
        <v>22293</v>
      </c>
      <c r="O2739" s="15" t="s">
        <v>5752</v>
      </c>
      <c r="P2739" s="15" t="s">
        <v>59</v>
      </c>
      <c r="Q2739" s="15" t="s">
        <v>22807</v>
      </c>
      <c r="R2739" s="24" t="s">
        <v>24050</v>
      </c>
      <c r="S2739" s="15"/>
      <c r="T2739" s="15"/>
      <c r="U2739" s="15" t="s">
        <v>20262</v>
      </c>
      <c r="V2739" s="15" t="s">
        <v>24051</v>
      </c>
      <c r="W2739" s="4"/>
      <c r="X2739" s="4" t="s">
        <v>41</v>
      </c>
      <c r="Y2739" s="4" t="s">
        <v>20263</v>
      </c>
      <c r="Z2739" s="4"/>
      <c r="AB2739" s="25" t="s">
        <v>21118</v>
      </c>
      <c r="AC2739" s="25"/>
      <c r="AD2739" s="25"/>
    </row>
    <row r="2740" spans="1:30" x14ac:dyDescent="0.35">
      <c r="A2740" s="15" t="s">
        <v>11460</v>
      </c>
      <c r="B2740" s="15" t="s">
        <v>5534</v>
      </c>
      <c r="D2740" s="15" t="s">
        <v>7555</v>
      </c>
      <c r="E2740" s="15" t="s">
        <v>5951</v>
      </c>
      <c r="F2740" s="15" t="s">
        <v>5952</v>
      </c>
      <c r="G2740" s="5" t="s">
        <v>18533</v>
      </c>
      <c r="H2740" s="5" t="s">
        <v>6</v>
      </c>
      <c r="I2740" s="5" t="s">
        <v>95</v>
      </c>
      <c r="J2740" s="5" t="s">
        <v>2</v>
      </c>
      <c r="K2740" s="5" t="s">
        <v>3</v>
      </c>
      <c r="L2740" s="5" t="s">
        <v>13077</v>
      </c>
      <c r="M2740" s="15" t="s">
        <v>21775</v>
      </c>
      <c r="N2740" s="15" t="s">
        <v>21775</v>
      </c>
      <c r="O2740" s="15" t="s">
        <v>21855</v>
      </c>
      <c r="P2740" s="15" t="s">
        <v>5952</v>
      </c>
      <c r="Q2740" s="15" t="s">
        <v>22807</v>
      </c>
      <c r="R2740" s="15" t="s">
        <v>24052</v>
      </c>
      <c r="S2740" s="15">
        <v>86602181</v>
      </c>
      <c r="T2740" s="15"/>
      <c r="U2740" s="15" t="s">
        <v>20264</v>
      </c>
      <c r="V2740" s="15" t="s">
        <v>24053</v>
      </c>
      <c r="W2740" s="4"/>
      <c r="X2740" s="4" t="s">
        <v>41</v>
      </c>
      <c r="Y2740" s="4" t="s">
        <v>4116</v>
      </c>
      <c r="Z2740" s="4"/>
      <c r="AB2740" s="25"/>
      <c r="AC2740" s="25"/>
      <c r="AD2740" s="25"/>
    </row>
    <row r="2741" spans="1:30" x14ac:dyDescent="0.35">
      <c r="A2741" s="15" t="s">
        <v>8541</v>
      </c>
      <c r="B2741" s="15" t="s">
        <v>3506</v>
      </c>
      <c r="D2741" s="15" t="s">
        <v>7731</v>
      </c>
      <c r="E2741" s="15" t="s">
        <v>5953</v>
      </c>
      <c r="F2741" s="15" t="s">
        <v>5954</v>
      </c>
      <c r="G2741" s="5" t="s">
        <v>18533</v>
      </c>
      <c r="H2741" s="5" t="s">
        <v>6</v>
      </c>
      <c r="I2741" s="5" t="s">
        <v>95</v>
      </c>
      <c r="J2741" s="5" t="s">
        <v>2</v>
      </c>
      <c r="K2741" s="5" t="s">
        <v>3</v>
      </c>
      <c r="L2741" s="5" t="s">
        <v>13077</v>
      </c>
      <c r="M2741" s="15" t="s">
        <v>21775</v>
      </c>
      <c r="N2741" s="15" t="s">
        <v>21775</v>
      </c>
      <c r="O2741" s="15" t="s">
        <v>21855</v>
      </c>
      <c r="P2741" s="15" t="s">
        <v>5954</v>
      </c>
      <c r="Q2741" s="15" t="s">
        <v>22807</v>
      </c>
      <c r="R2741" s="15" t="s">
        <v>20265</v>
      </c>
      <c r="S2741" s="15">
        <v>64370092</v>
      </c>
      <c r="T2741" s="15"/>
      <c r="U2741" s="15" t="s">
        <v>18947</v>
      </c>
      <c r="V2741" s="15" t="s">
        <v>20266</v>
      </c>
      <c r="W2741" s="4"/>
      <c r="X2741" s="4" t="s">
        <v>41</v>
      </c>
      <c r="Y2741" s="4" t="s">
        <v>5314</v>
      </c>
      <c r="Z2741" s="4"/>
      <c r="AB2741" s="25"/>
      <c r="AC2741" s="25"/>
      <c r="AD2741" s="25"/>
    </row>
    <row r="2742" spans="1:30" x14ac:dyDescent="0.35">
      <c r="A2742" s="15" t="s">
        <v>5732</v>
      </c>
      <c r="B2742" s="15" t="s">
        <v>7601</v>
      </c>
      <c r="D2742" s="15" t="s">
        <v>2717</v>
      </c>
      <c r="E2742" s="15" t="s">
        <v>5955</v>
      </c>
      <c r="F2742" s="15" t="s">
        <v>5956</v>
      </c>
      <c r="G2742" s="5" t="s">
        <v>21775</v>
      </c>
      <c r="H2742" s="5" t="s">
        <v>4</v>
      </c>
      <c r="I2742" s="5" t="s">
        <v>95</v>
      </c>
      <c r="J2742" s="5" t="s">
        <v>2</v>
      </c>
      <c r="K2742" s="5" t="s">
        <v>3</v>
      </c>
      <c r="L2742" s="5" t="s">
        <v>13077</v>
      </c>
      <c r="M2742" s="15" t="s">
        <v>21775</v>
      </c>
      <c r="N2742" s="15" t="s">
        <v>21775</v>
      </c>
      <c r="O2742" s="15" t="s">
        <v>21855</v>
      </c>
      <c r="P2742" s="15" t="s">
        <v>5956</v>
      </c>
      <c r="Q2742" s="15" t="s">
        <v>22807</v>
      </c>
      <c r="R2742" s="15" t="s">
        <v>24054</v>
      </c>
      <c r="S2742" s="15">
        <v>27590220</v>
      </c>
      <c r="T2742" s="15">
        <v>27590320</v>
      </c>
      <c r="U2742" s="15" t="s">
        <v>18948</v>
      </c>
      <c r="V2742" s="15" t="s">
        <v>24055</v>
      </c>
      <c r="W2742" s="4"/>
      <c r="X2742" s="4" t="s">
        <v>41</v>
      </c>
      <c r="Y2742" s="4" t="s">
        <v>5746</v>
      </c>
      <c r="Z2742" s="4"/>
      <c r="AB2742" s="25"/>
      <c r="AC2742" s="25"/>
      <c r="AD2742" s="25"/>
    </row>
    <row r="2743" spans="1:30" x14ac:dyDescent="0.35">
      <c r="A2743" s="15" t="s">
        <v>8884</v>
      </c>
      <c r="B2743" s="15" t="s">
        <v>5645</v>
      </c>
      <c r="D2743" s="15" t="s">
        <v>2476</v>
      </c>
      <c r="E2743" s="15" t="s">
        <v>5957</v>
      </c>
      <c r="F2743" s="15" t="s">
        <v>5958</v>
      </c>
      <c r="G2743" s="5" t="s">
        <v>21775</v>
      </c>
      <c r="H2743" s="5" t="s">
        <v>4</v>
      </c>
      <c r="I2743" s="5" t="s">
        <v>95</v>
      </c>
      <c r="J2743" s="5" t="s">
        <v>2</v>
      </c>
      <c r="K2743" s="5" t="s">
        <v>3</v>
      </c>
      <c r="L2743" s="5" t="s">
        <v>13077</v>
      </c>
      <c r="M2743" s="15" t="s">
        <v>21775</v>
      </c>
      <c r="N2743" s="15" t="s">
        <v>21775</v>
      </c>
      <c r="O2743" s="15" t="s">
        <v>21855</v>
      </c>
      <c r="P2743" s="15" t="s">
        <v>5958</v>
      </c>
      <c r="Q2743" s="15" t="s">
        <v>22807</v>
      </c>
      <c r="R2743" s="15" t="s">
        <v>21561</v>
      </c>
      <c r="S2743" s="15">
        <v>22001669</v>
      </c>
      <c r="T2743" s="15">
        <v>27590142</v>
      </c>
      <c r="U2743" s="15" t="s">
        <v>15270</v>
      </c>
      <c r="V2743" s="15" t="s">
        <v>11651</v>
      </c>
      <c r="W2743" s="4"/>
      <c r="X2743" s="4" t="s">
        <v>41</v>
      </c>
      <c r="Y2743" s="4" t="s">
        <v>5959</v>
      </c>
      <c r="Z2743" s="4"/>
      <c r="AB2743" s="25"/>
      <c r="AC2743" s="25"/>
      <c r="AD2743" s="25"/>
    </row>
    <row r="2744" spans="1:30" x14ac:dyDescent="0.35">
      <c r="A2744" s="15" t="s">
        <v>8543</v>
      </c>
      <c r="B2744" s="15" t="s">
        <v>8545</v>
      </c>
      <c r="D2744" s="15" t="s">
        <v>2520</v>
      </c>
      <c r="E2744" s="15" t="s">
        <v>5960</v>
      </c>
      <c r="F2744" s="15" t="s">
        <v>165</v>
      </c>
      <c r="G2744" s="5" t="s">
        <v>21775</v>
      </c>
      <c r="H2744" s="5" t="s">
        <v>4</v>
      </c>
      <c r="I2744" s="5" t="s">
        <v>95</v>
      </c>
      <c r="J2744" s="5" t="s">
        <v>2</v>
      </c>
      <c r="K2744" s="5" t="s">
        <v>3</v>
      </c>
      <c r="L2744" s="5" t="s">
        <v>13077</v>
      </c>
      <c r="M2744" s="15" t="s">
        <v>21775</v>
      </c>
      <c r="N2744" s="15" t="s">
        <v>21775</v>
      </c>
      <c r="O2744" s="15" t="s">
        <v>21855</v>
      </c>
      <c r="P2744" s="15" t="s">
        <v>165</v>
      </c>
      <c r="Q2744" s="15" t="s">
        <v>22807</v>
      </c>
      <c r="R2744" s="15" t="s">
        <v>16799</v>
      </c>
      <c r="S2744" s="15">
        <v>27591422</v>
      </c>
      <c r="T2744" s="15">
        <v>27591422</v>
      </c>
      <c r="U2744" s="15" t="s">
        <v>16800</v>
      </c>
      <c r="V2744" s="15" t="s">
        <v>24056</v>
      </c>
      <c r="W2744" s="4"/>
      <c r="X2744" s="4" t="s">
        <v>41</v>
      </c>
      <c r="Y2744" s="4" t="s">
        <v>4606</v>
      </c>
      <c r="Z2744" s="4"/>
      <c r="AB2744" s="25"/>
      <c r="AC2744" s="25"/>
      <c r="AD2744" s="25"/>
    </row>
    <row r="2745" spans="1:30" x14ac:dyDescent="0.35">
      <c r="A2745" s="15" t="s">
        <v>11464</v>
      </c>
      <c r="B2745" s="15" t="s">
        <v>11465</v>
      </c>
      <c r="D2745" s="15" t="s">
        <v>7269</v>
      </c>
      <c r="E2745" s="15" t="s">
        <v>5961</v>
      </c>
      <c r="F2745" s="15" t="s">
        <v>4250</v>
      </c>
      <c r="G2745" s="5" t="s">
        <v>21775</v>
      </c>
      <c r="H2745" s="5" t="s">
        <v>4</v>
      </c>
      <c r="I2745" s="5" t="s">
        <v>95</v>
      </c>
      <c r="J2745" s="5" t="s">
        <v>2</v>
      </c>
      <c r="K2745" s="5" t="s">
        <v>3</v>
      </c>
      <c r="L2745" s="5" t="s">
        <v>13077</v>
      </c>
      <c r="M2745" s="15" t="s">
        <v>21775</v>
      </c>
      <c r="N2745" s="15" t="s">
        <v>21775</v>
      </c>
      <c r="O2745" s="15" t="s">
        <v>21855</v>
      </c>
      <c r="P2745" s="15" t="s">
        <v>4250</v>
      </c>
      <c r="Q2745" s="15" t="s">
        <v>22807</v>
      </c>
      <c r="R2745" s="15" t="s">
        <v>15264</v>
      </c>
      <c r="S2745" s="15">
        <v>27591255</v>
      </c>
      <c r="T2745" s="15"/>
      <c r="U2745" s="15" t="s">
        <v>19607</v>
      </c>
      <c r="V2745" s="15" t="s">
        <v>18172</v>
      </c>
      <c r="W2745" s="4"/>
      <c r="X2745" s="4" t="s">
        <v>41</v>
      </c>
      <c r="Y2745" s="4" t="s">
        <v>3507</v>
      </c>
      <c r="Z2745" s="4"/>
      <c r="AB2745" s="25"/>
      <c r="AC2745" s="25"/>
      <c r="AD2745" s="25"/>
    </row>
    <row r="2746" spans="1:30" x14ac:dyDescent="0.35">
      <c r="A2746" s="15" t="s">
        <v>5806</v>
      </c>
      <c r="B2746" s="15" t="s">
        <v>5805</v>
      </c>
      <c r="D2746" s="15" t="s">
        <v>7663</v>
      </c>
      <c r="E2746" s="15" t="s">
        <v>5962</v>
      </c>
      <c r="F2746" s="15" t="s">
        <v>5963</v>
      </c>
      <c r="G2746" s="5" t="s">
        <v>21775</v>
      </c>
      <c r="H2746" s="5" t="s">
        <v>4</v>
      </c>
      <c r="I2746" s="5" t="s">
        <v>95</v>
      </c>
      <c r="J2746" s="5" t="s">
        <v>2</v>
      </c>
      <c r="K2746" s="5" t="s">
        <v>3</v>
      </c>
      <c r="L2746" s="5" t="s">
        <v>13077</v>
      </c>
      <c r="M2746" s="15" t="s">
        <v>21775</v>
      </c>
      <c r="N2746" s="15" t="s">
        <v>21775</v>
      </c>
      <c r="O2746" s="15" t="s">
        <v>21855</v>
      </c>
      <c r="P2746" s="15" t="s">
        <v>5963</v>
      </c>
      <c r="Q2746" s="15" t="s">
        <v>22807</v>
      </c>
      <c r="R2746" s="15" t="s">
        <v>19600</v>
      </c>
      <c r="S2746" s="15">
        <v>27590203</v>
      </c>
      <c r="T2746" s="15">
        <v>27590203</v>
      </c>
      <c r="U2746" s="15" t="s">
        <v>15273</v>
      </c>
      <c r="V2746" s="15" t="s">
        <v>18949</v>
      </c>
      <c r="W2746" s="4"/>
      <c r="X2746" s="4" t="s">
        <v>41</v>
      </c>
      <c r="Y2746" s="4" t="s">
        <v>4915</v>
      </c>
      <c r="Z2746" s="4"/>
      <c r="AB2746" s="25"/>
      <c r="AC2746" s="25"/>
      <c r="AD2746" s="25"/>
    </row>
    <row r="2747" spans="1:30" x14ac:dyDescent="0.35">
      <c r="A2747" s="15" t="s">
        <v>8546</v>
      </c>
      <c r="B2747" s="15" t="s">
        <v>3199</v>
      </c>
      <c r="D2747" s="15" t="s">
        <v>4716</v>
      </c>
      <c r="E2747" s="15" t="s">
        <v>7163</v>
      </c>
      <c r="F2747" s="15" t="s">
        <v>7165</v>
      </c>
      <c r="G2747" s="5" t="s">
        <v>21775</v>
      </c>
      <c r="H2747" s="5" t="s">
        <v>4</v>
      </c>
      <c r="I2747" s="5" t="s">
        <v>95</v>
      </c>
      <c r="J2747" s="5" t="s">
        <v>2</v>
      </c>
      <c r="K2747" s="5" t="s">
        <v>3</v>
      </c>
      <c r="L2747" s="5" t="s">
        <v>13077</v>
      </c>
      <c r="M2747" s="15" t="s">
        <v>21775</v>
      </c>
      <c r="N2747" s="15" t="s">
        <v>21775</v>
      </c>
      <c r="O2747" s="15" t="s">
        <v>21855</v>
      </c>
      <c r="P2747" s="15" t="s">
        <v>7165</v>
      </c>
      <c r="Q2747" s="15" t="s">
        <v>22807</v>
      </c>
      <c r="R2747" s="15" t="s">
        <v>15274</v>
      </c>
      <c r="S2747" s="15">
        <v>88100467</v>
      </c>
      <c r="T2747" s="15"/>
      <c r="U2747" s="15" t="s">
        <v>18173</v>
      </c>
      <c r="V2747" s="15" t="s">
        <v>19608</v>
      </c>
      <c r="W2747" s="4"/>
      <c r="X2747" s="4" t="s">
        <v>41</v>
      </c>
      <c r="Y2747" s="4" t="s">
        <v>7164</v>
      </c>
      <c r="Z2747" s="4"/>
      <c r="AB2747" s="25"/>
      <c r="AC2747" s="25"/>
      <c r="AD2747" s="25"/>
    </row>
    <row r="2748" spans="1:30" x14ac:dyDescent="0.35">
      <c r="A2748" s="15" t="s">
        <v>11466</v>
      </c>
      <c r="B2748" s="15" t="s">
        <v>8513</v>
      </c>
      <c r="D2748" s="15" t="s">
        <v>4721</v>
      </c>
      <c r="E2748" s="15" t="s">
        <v>11656</v>
      </c>
      <c r="F2748" s="15" t="s">
        <v>231</v>
      </c>
      <c r="G2748" s="5" t="s">
        <v>21775</v>
      </c>
      <c r="H2748" s="5" t="s">
        <v>4</v>
      </c>
      <c r="I2748" s="5" t="s">
        <v>95</v>
      </c>
      <c r="J2748" s="5" t="s">
        <v>2</v>
      </c>
      <c r="K2748" s="5" t="s">
        <v>3</v>
      </c>
      <c r="L2748" s="5" t="s">
        <v>13077</v>
      </c>
      <c r="M2748" s="15" t="s">
        <v>21775</v>
      </c>
      <c r="N2748" s="15" t="s">
        <v>21775</v>
      </c>
      <c r="O2748" s="15" t="s">
        <v>21855</v>
      </c>
      <c r="P2748" s="15" t="s">
        <v>231</v>
      </c>
      <c r="Q2748" s="15" t="s">
        <v>22807</v>
      </c>
      <c r="R2748" s="15" t="s">
        <v>15275</v>
      </c>
      <c r="S2748" s="15">
        <v>27590016</v>
      </c>
      <c r="T2748" s="15">
        <v>27590170</v>
      </c>
      <c r="U2748" s="15" t="s">
        <v>19609</v>
      </c>
      <c r="V2748" s="15" t="s">
        <v>11657</v>
      </c>
      <c r="W2748" s="4"/>
      <c r="X2748" s="4" t="s">
        <v>41</v>
      </c>
      <c r="Y2748" s="4" t="s">
        <v>19103</v>
      </c>
      <c r="Z2748" s="4"/>
      <c r="AB2748" s="25"/>
      <c r="AC2748" s="25"/>
      <c r="AD2748" s="25"/>
    </row>
    <row r="2749" spans="1:30" x14ac:dyDescent="0.35">
      <c r="A2749" s="15" t="s">
        <v>5467</v>
      </c>
      <c r="B2749" s="15" t="s">
        <v>7835</v>
      </c>
      <c r="D2749" s="15" t="s">
        <v>5964</v>
      </c>
      <c r="E2749" s="15" t="s">
        <v>5965</v>
      </c>
      <c r="F2749" s="15" t="s">
        <v>5966</v>
      </c>
      <c r="G2749" s="5" t="s">
        <v>21775</v>
      </c>
      <c r="H2749" s="5" t="s">
        <v>6</v>
      </c>
      <c r="I2749" s="5" t="s">
        <v>95</v>
      </c>
      <c r="J2749" s="5" t="s">
        <v>4</v>
      </c>
      <c r="K2749" s="5" t="s">
        <v>8</v>
      </c>
      <c r="L2749" s="5" t="s">
        <v>19243</v>
      </c>
      <c r="M2749" s="15" t="s">
        <v>21775</v>
      </c>
      <c r="N2749" s="15" t="s">
        <v>22006</v>
      </c>
      <c r="O2749" s="15" t="s">
        <v>22007</v>
      </c>
      <c r="P2749" s="15" t="s">
        <v>5966</v>
      </c>
      <c r="Q2749" s="15" t="s">
        <v>22807</v>
      </c>
      <c r="R2749" s="15" t="s">
        <v>19610</v>
      </c>
      <c r="S2749" s="15">
        <v>84403913</v>
      </c>
      <c r="T2749" s="15">
        <v>27687141</v>
      </c>
      <c r="U2749" s="15" t="s">
        <v>18950</v>
      </c>
      <c r="V2749" s="15" t="s">
        <v>7218</v>
      </c>
      <c r="W2749" s="4"/>
      <c r="X2749" s="4" t="s">
        <v>41</v>
      </c>
      <c r="Y2749" s="4" t="s">
        <v>4413</v>
      </c>
      <c r="Z2749" s="4"/>
      <c r="AB2749" s="25"/>
      <c r="AC2749" s="25"/>
      <c r="AD2749" s="25"/>
    </row>
    <row r="2750" spans="1:30" x14ac:dyDescent="0.35">
      <c r="A2750" s="15" t="s">
        <v>8548</v>
      </c>
      <c r="B2750" s="15" t="s">
        <v>4706</v>
      </c>
      <c r="D2750" s="15" t="s">
        <v>11537</v>
      </c>
      <c r="E2750" s="15" t="s">
        <v>11536</v>
      </c>
      <c r="F2750" s="15" t="s">
        <v>11538</v>
      </c>
      <c r="G2750" s="5" t="s">
        <v>21775</v>
      </c>
      <c r="H2750" s="5" t="s">
        <v>7</v>
      </c>
      <c r="I2750" s="5" t="s">
        <v>95</v>
      </c>
      <c r="J2750" s="5" t="s">
        <v>4</v>
      </c>
      <c r="K2750" s="5" t="s">
        <v>6</v>
      </c>
      <c r="L2750" s="5" t="s">
        <v>13091</v>
      </c>
      <c r="M2750" s="15" t="s">
        <v>21775</v>
      </c>
      <c r="N2750" s="15" t="s">
        <v>22006</v>
      </c>
      <c r="O2750" s="15" t="s">
        <v>22789</v>
      </c>
      <c r="P2750" s="15" t="s">
        <v>11538</v>
      </c>
      <c r="Q2750" s="15" t="s">
        <v>22807</v>
      </c>
      <c r="R2750" s="15" t="s">
        <v>24057</v>
      </c>
      <c r="S2750" s="15">
        <v>22001764</v>
      </c>
      <c r="T2750" s="15">
        <v>70700939</v>
      </c>
      <c r="U2750" s="15" t="s">
        <v>16801</v>
      </c>
      <c r="V2750" s="15" t="s">
        <v>18952</v>
      </c>
      <c r="W2750" s="4"/>
      <c r="X2750" s="4" t="s">
        <v>41</v>
      </c>
      <c r="Y2750" s="4" t="s">
        <v>12078</v>
      </c>
      <c r="Z2750" s="4"/>
      <c r="AB2750" s="25"/>
      <c r="AC2750" s="25"/>
      <c r="AD2750" s="25"/>
    </row>
    <row r="2751" spans="1:30" x14ac:dyDescent="0.35">
      <c r="A2751" s="15" t="s">
        <v>8549</v>
      </c>
      <c r="B2751" s="15" t="s">
        <v>8551</v>
      </c>
      <c r="D2751" s="15" t="s">
        <v>11571</v>
      </c>
      <c r="E2751" s="15" t="s">
        <v>11570</v>
      </c>
      <c r="F2751" s="15" t="s">
        <v>2901</v>
      </c>
      <c r="G2751" s="5" t="s">
        <v>21775</v>
      </c>
      <c r="H2751" s="5" t="s">
        <v>6</v>
      </c>
      <c r="I2751" s="5" t="s">
        <v>95</v>
      </c>
      <c r="J2751" s="5" t="s">
        <v>4</v>
      </c>
      <c r="K2751" s="5" t="s">
        <v>8</v>
      </c>
      <c r="L2751" s="5" t="s">
        <v>19243</v>
      </c>
      <c r="M2751" s="15" t="s">
        <v>21775</v>
      </c>
      <c r="N2751" s="15" t="s">
        <v>22006</v>
      </c>
      <c r="O2751" s="15" t="s">
        <v>22007</v>
      </c>
      <c r="P2751" s="15" t="s">
        <v>11572</v>
      </c>
      <c r="Q2751" s="15" t="s">
        <v>22807</v>
      </c>
      <c r="R2751" s="15" t="s">
        <v>24058</v>
      </c>
      <c r="S2751" s="15">
        <v>22002916</v>
      </c>
      <c r="T2751" s="15">
        <v>84959136</v>
      </c>
      <c r="U2751" s="15" t="s">
        <v>16802</v>
      </c>
      <c r="V2751" s="15" t="s">
        <v>20267</v>
      </c>
      <c r="W2751" s="4"/>
      <c r="X2751" s="4" t="s">
        <v>41</v>
      </c>
      <c r="Y2751" s="4" t="s">
        <v>13927</v>
      </c>
      <c r="Z2751" s="4"/>
      <c r="AB2751" s="25"/>
      <c r="AC2751" s="25"/>
      <c r="AD2751" s="25"/>
    </row>
    <row r="2752" spans="1:30" x14ac:dyDescent="0.35">
      <c r="A2752" s="15" t="s">
        <v>5605</v>
      </c>
      <c r="B2752" s="15" t="s">
        <v>5604</v>
      </c>
      <c r="D2752" s="15" t="s">
        <v>7270</v>
      </c>
      <c r="E2752" s="15" t="s">
        <v>5967</v>
      </c>
      <c r="F2752" s="15" t="s">
        <v>464</v>
      </c>
      <c r="G2752" s="5" t="s">
        <v>21775</v>
      </c>
      <c r="H2752" s="5" t="s">
        <v>6</v>
      </c>
      <c r="I2752" s="5" t="s">
        <v>95</v>
      </c>
      <c r="J2752" s="5" t="s">
        <v>4</v>
      </c>
      <c r="K2752" s="5" t="s">
        <v>2</v>
      </c>
      <c r="L2752" s="5" t="s">
        <v>13087</v>
      </c>
      <c r="M2752" s="15" t="s">
        <v>21775</v>
      </c>
      <c r="N2752" s="15" t="s">
        <v>22006</v>
      </c>
      <c r="O2752" s="15" t="s">
        <v>22006</v>
      </c>
      <c r="P2752" s="15" t="s">
        <v>464</v>
      </c>
      <c r="Q2752" s="15" t="s">
        <v>22807</v>
      </c>
      <c r="R2752" s="15" t="s">
        <v>18174</v>
      </c>
      <c r="S2752" s="15">
        <v>60686560</v>
      </c>
      <c r="T2752" s="15"/>
      <c r="U2752" s="15" t="s">
        <v>18953</v>
      </c>
      <c r="V2752" s="15" t="s">
        <v>11580</v>
      </c>
      <c r="W2752" s="4"/>
      <c r="X2752" s="4" t="s">
        <v>41</v>
      </c>
      <c r="Y2752" s="4" t="s">
        <v>4126</v>
      </c>
      <c r="Z2752" s="4"/>
      <c r="AB2752" s="25"/>
      <c r="AC2752" s="25"/>
      <c r="AD2752" s="25"/>
    </row>
    <row r="2753" spans="1:30" x14ac:dyDescent="0.35">
      <c r="A2753" s="15" t="s">
        <v>5693</v>
      </c>
      <c r="B2753" s="15" t="s">
        <v>1807</v>
      </c>
      <c r="D2753" s="15" t="s">
        <v>5968</v>
      </c>
      <c r="E2753" s="15" t="s">
        <v>11653</v>
      </c>
      <c r="F2753" s="15" t="s">
        <v>3098</v>
      </c>
      <c r="G2753" s="5" t="s">
        <v>21775</v>
      </c>
      <c r="H2753" s="5" t="s">
        <v>6</v>
      </c>
      <c r="I2753" s="5" t="s">
        <v>95</v>
      </c>
      <c r="J2753" s="5" t="s">
        <v>4</v>
      </c>
      <c r="K2753" s="5" t="s">
        <v>2</v>
      </c>
      <c r="L2753" s="5" t="s">
        <v>13087</v>
      </c>
      <c r="M2753" s="15" t="s">
        <v>21775</v>
      </c>
      <c r="N2753" s="15" t="s">
        <v>22006</v>
      </c>
      <c r="O2753" s="15" t="s">
        <v>22006</v>
      </c>
      <c r="P2753" s="15" t="s">
        <v>3098</v>
      </c>
      <c r="Q2753" s="15" t="s">
        <v>22807</v>
      </c>
      <c r="R2753" s="15" t="s">
        <v>24059</v>
      </c>
      <c r="S2753" s="15">
        <v>22002924</v>
      </c>
      <c r="T2753" s="15">
        <v>87082666</v>
      </c>
      <c r="U2753" s="15" t="s">
        <v>24060</v>
      </c>
      <c r="V2753" s="15" t="s">
        <v>18954</v>
      </c>
      <c r="W2753" s="4"/>
      <c r="X2753" s="4" t="s">
        <v>41</v>
      </c>
      <c r="Y2753" s="4" t="s">
        <v>11426</v>
      </c>
      <c r="Z2753" s="4"/>
      <c r="AB2753" s="25"/>
      <c r="AC2753" s="25"/>
      <c r="AD2753" s="25"/>
    </row>
    <row r="2754" spans="1:30" x14ac:dyDescent="0.35">
      <c r="A2754" s="15" t="s">
        <v>11469</v>
      </c>
      <c r="B2754" s="15" t="s">
        <v>4981</v>
      </c>
      <c r="D2754" s="15" t="s">
        <v>7557</v>
      </c>
      <c r="E2754" s="15" t="s">
        <v>5969</v>
      </c>
      <c r="F2754" s="15" t="s">
        <v>798</v>
      </c>
      <c r="G2754" s="5" t="s">
        <v>21775</v>
      </c>
      <c r="H2754" s="5" t="s">
        <v>6</v>
      </c>
      <c r="I2754" s="5" t="s">
        <v>95</v>
      </c>
      <c r="J2754" s="5" t="s">
        <v>4</v>
      </c>
      <c r="K2754" s="5" t="s">
        <v>2</v>
      </c>
      <c r="L2754" s="5" t="s">
        <v>13087</v>
      </c>
      <c r="M2754" s="15" t="s">
        <v>21775</v>
      </c>
      <c r="N2754" s="15" t="s">
        <v>22006</v>
      </c>
      <c r="O2754" s="15" t="s">
        <v>22006</v>
      </c>
      <c r="P2754" s="15" t="s">
        <v>798</v>
      </c>
      <c r="Q2754" s="15" t="s">
        <v>22807</v>
      </c>
      <c r="R2754" s="15" t="s">
        <v>24061</v>
      </c>
      <c r="S2754" s="15">
        <v>22002898</v>
      </c>
      <c r="T2754" s="15"/>
      <c r="U2754" s="15" t="s">
        <v>16803</v>
      </c>
      <c r="V2754" s="15" t="s">
        <v>13493</v>
      </c>
      <c r="W2754" s="4"/>
      <c r="X2754" s="4" t="s">
        <v>41</v>
      </c>
      <c r="Y2754" s="4" t="s">
        <v>568</v>
      </c>
      <c r="Z2754" s="4"/>
      <c r="AB2754" s="25"/>
      <c r="AC2754" s="25"/>
      <c r="AD2754" s="25"/>
    </row>
    <row r="2755" spans="1:30" x14ac:dyDescent="0.35">
      <c r="A2755" s="15" t="s">
        <v>11470</v>
      </c>
      <c r="B2755" s="15" t="s">
        <v>2881</v>
      </c>
      <c r="D2755" s="15" t="s">
        <v>11543</v>
      </c>
      <c r="E2755" s="15" t="s">
        <v>11542</v>
      </c>
      <c r="F2755" s="15" t="s">
        <v>11544</v>
      </c>
      <c r="G2755" s="5" t="s">
        <v>21775</v>
      </c>
      <c r="H2755" s="5" t="s">
        <v>6</v>
      </c>
      <c r="I2755" s="5" t="s">
        <v>95</v>
      </c>
      <c r="J2755" s="5" t="s">
        <v>4</v>
      </c>
      <c r="K2755" s="5" t="s">
        <v>2</v>
      </c>
      <c r="L2755" s="5" t="s">
        <v>13087</v>
      </c>
      <c r="M2755" s="15" t="s">
        <v>21775</v>
      </c>
      <c r="N2755" s="15" t="s">
        <v>22006</v>
      </c>
      <c r="O2755" s="15" t="s">
        <v>22006</v>
      </c>
      <c r="P2755" s="15" t="s">
        <v>11545</v>
      </c>
      <c r="Q2755" s="15" t="s">
        <v>22807</v>
      </c>
      <c r="R2755" s="15" t="s">
        <v>20269</v>
      </c>
      <c r="S2755" s="15">
        <v>22002896</v>
      </c>
      <c r="T2755" s="15"/>
      <c r="U2755" s="15" t="s">
        <v>22315</v>
      </c>
      <c r="V2755" s="15" t="s">
        <v>11546</v>
      </c>
      <c r="W2755" s="4"/>
      <c r="X2755" s="4" t="s">
        <v>41</v>
      </c>
      <c r="Y2755" s="4" t="s">
        <v>11248</v>
      </c>
      <c r="Z2755" s="4"/>
      <c r="AB2755" s="25"/>
      <c r="AC2755" s="25"/>
      <c r="AD2755" s="25"/>
    </row>
    <row r="2756" spans="1:30" x14ac:dyDescent="0.35">
      <c r="A2756" s="15" t="s">
        <v>5652</v>
      </c>
      <c r="B2756" s="15" t="s">
        <v>5651</v>
      </c>
      <c r="D2756" s="15" t="s">
        <v>11706</v>
      </c>
      <c r="E2756" s="15" t="s">
        <v>11705</v>
      </c>
      <c r="F2756" s="15" t="s">
        <v>21563</v>
      </c>
      <c r="G2756" s="5" t="s">
        <v>3350</v>
      </c>
      <c r="H2756" s="5" t="s">
        <v>8</v>
      </c>
      <c r="I2756" s="5" t="s">
        <v>95</v>
      </c>
      <c r="J2756" s="5" t="s">
        <v>7</v>
      </c>
      <c r="K2756" s="5" t="s">
        <v>5</v>
      </c>
      <c r="L2756" s="5" t="s">
        <v>13103</v>
      </c>
      <c r="M2756" s="15" t="s">
        <v>21775</v>
      </c>
      <c r="N2756" s="15" t="s">
        <v>2408</v>
      </c>
      <c r="O2756" s="15" t="s">
        <v>22316</v>
      </c>
      <c r="P2756" s="15" t="s">
        <v>22317</v>
      </c>
      <c r="Q2756" s="15" t="s">
        <v>22807</v>
      </c>
      <c r="R2756" s="15" t="s">
        <v>21564</v>
      </c>
      <c r="S2756" s="15">
        <v>88205806</v>
      </c>
      <c r="T2756" s="15"/>
      <c r="U2756" s="15" t="s">
        <v>15277</v>
      </c>
      <c r="V2756" s="15" t="s">
        <v>6981</v>
      </c>
      <c r="W2756" s="4"/>
      <c r="X2756" s="4" t="s">
        <v>41</v>
      </c>
      <c r="Y2756" s="4" t="s">
        <v>7760</v>
      </c>
      <c r="Z2756" s="4"/>
      <c r="AB2756" s="25"/>
      <c r="AC2756" s="25"/>
      <c r="AD2756" s="25"/>
    </row>
    <row r="2757" spans="1:30" x14ac:dyDescent="0.35">
      <c r="A2757" s="15" t="s">
        <v>5817</v>
      </c>
      <c r="B2757" s="15" t="s">
        <v>7249</v>
      </c>
      <c r="D2757" s="15" t="s">
        <v>7271</v>
      </c>
      <c r="E2757" s="15" t="s">
        <v>5970</v>
      </c>
      <c r="F2757" s="15" t="s">
        <v>5971</v>
      </c>
      <c r="G2757" s="5" t="s">
        <v>21775</v>
      </c>
      <c r="H2757" s="5" t="s">
        <v>6</v>
      </c>
      <c r="I2757" s="5" t="s">
        <v>95</v>
      </c>
      <c r="J2757" s="5" t="s">
        <v>4</v>
      </c>
      <c r="K2757" s="5" t="s">
        <v>2</v>
      </c>
      <c r="L2757" s="5" t="s">
        <v>13087</v>
      </c>
      <c r="M2757" s="15" t="s">
        <v>21775</v>
      </c>
      <c r="N2757" s="15" t="s">
        <v>22006</v>
      </c>
      <c r="O2757" s="15" t="s">
        <v>22006</v>
      </c>
      <c r="P2757" s="15" t="s">
        <v>5971</v>
      </c>
      <c r="Q2757" s="15" t="s">
        <v>22807</v>
      </c>
      <c r="R2757" s="15" t="s">
        <v>15278</v>
      </c>
      <c r="S2757" s="15">
        <v>22002895</v>
      </c>
      <c r="T2757" s="15"/>
      <c r="U2757" s="15" t="s">
        <v>18175</v>
      </c>
      <c r="V2757" s="15" t="s">
        <v>11650</v>
      </c>
      <c r="W2757" s="4"/>
      <c r="X2757" s="4" t="s">
        <v>41</v>
      </c>
      <c r="Y2757" s="4" t="s">
        <v>428</v>
      </c>
      <c r="Z2757" s="4"/>
      <c r="AB2757" s="25"/>
      <c r="AC2757" s="25"/>
      <c r="AD2757" s="25"/>
    </row>
    <row r="2758" spans="1:30" x14ac:dyDescent="0.35">
      <c r="A2758" s="15" t="s">
        <v>5471</v>
      </c>
      <c r="B2758" s="15" t="s">
        <v>5470</v>
      </c>
      <c r="D2758" s="15" t="s">
        <v>5972</v>
      </c>
      <c r="E2758" s="15" t="s">
        <v>5973</v>
      </c>
      <c r="F2758" s="15" t="s">
        <v>5974</v>
      </c>
      <c r="G2758" s="5" t="s">
        <v>21775</v>
      </c>
      <c r="H2758" s="5" t="s">
        <v>6</v>
      </c>
      <c r="I2758" s="5" t="s">
        <v>95</v>
      </c>
      <c r="J2758" s="5" t="s">
        <v>4</v>
      </c>
      <c r="K2758" s="5" t="s">
        <v>2</v>
      </c>
      <c r="L2758" s="5" t="s">
        <v>13087</v>
      </c>
      <c r="M2758" s="15" t="s">
        <v>21775</v>
      </c>
      <c r="N2758" s="15" t="s">
        <v>22006</v>
      </c>
      <c r="O2758" s="15" t="s">
        <v>22006</v>
      </c>
      <c r="P2758" s="15" t="s">
        <v>948</v>
      </c>
      <c r="Q2758" s="15" t="s">
        <v>22807</v>
      </c>
      <c r="R2758" s="15" t="s">
        <v>5975</v>
      </c>
      <c r="S2758" s="15">
        <v>27681324</v>
      </c>
      <c r="T2758" s="15"/>
      <c r="U2758" s="15" t="s">
        <v>16804</v>
      </c>
      <c r="V2758" s="15" t="s">
        <v>24062</v>
      </c>
      <c r="W2758" s="4"/>
      <c r="X2758" s="4" t="s">
        <v>41</v>
      </c>
      <c r="Y2758" s="4" t="s">
        <v>333</v>
      </c>
      <c r="Z2758" s="4"/>
      <c r="AB2758" s="25" t="s">
        <v>21118</v>
      </c>
      <c r="AC2758" s="25"/>
      <c r="AD2758" s="25"/>
    </row>
    <row r="2759" spans="1:30" x14ac:dyDescent="0.35">
      <c r="A2759" s="15" t="s">
        <v>8552</v>
      </c>
      <c r="B2759" s="15" t="s">
        <v>2761</v>
      </c>
      <c r="D2759" s="15" t="s">
        <v>5976</v>
      </c>
      <c r="E2759" s="15" t="s">
        <v>5977</v>
      </c>
      <c r="F2759" s="15" t="s">
        <v>1600</v>
      </c>
      <c r="G2759" s="5" t="s">
        <v>21775</v>
      </c>
      <c r="H2759" s="5" t="s">
        <v>5</v>
      </c>
      <c r="I2759" s="5" t="s">
        <v>95</v>
      </c>
      <c r="J2759" s="5" t="s">
        <v>4</v>
      </c>
      <c r="K2759" s="5" t="s">
        <v>3</v>
      </c>
      <c r="L2759" s="5" t="s">
        <v>13088</v>
      </c>
      <c r="M2759" s="15" t="s">
        <v>21775</v>
      </c>
      <c r="N2759" s="15" t="s">
        <v>22006</v>
      </c>
      <c r="O2759" s="15" t="s">
        <v>1369</v>
      </c>
      <c r="P2759" s="15" t="s">
        <v>1600</v>
      </c>
      <c r="Q2759" s="15" t="s">
        <v>22807</v>
      </c>
      <c r="R2759" s="15" t="s">
        <v>20270</v>
      </c>
      <c r="S2759" s="15">
        <v>22001774</v>
      </c>
      <c r="T2759" s="15"/>
      <c r="U2759" s="15" t="s">
        <v>18176</v>
      </c>
      <c r="V2759" s="15" t="s">
        <v>11524</v>
      </c>
      <c r="W2759" s="4"/>
      <c r="X2759" s="4" t="s">
        <v>41</v>
      </c>
      <c r="Y2759" s="4" t="s">
        <v>4919</v>
      </c>
      <c r="Z2759" s="4"/>
      <c r="AB2759" s="25"/>
      <c r="AC2759" s="25"/>
      <c r="AD2759" s="25"/>
    </row>
    <row r="2760" spans="1:30" x14ac:dyDescent="0.35">
      <c r="A2760" s="15" t="s">
        <v>11473</v>
      </c>
      <c r="B2760" s="15" t="s">
        <v>5855</v>
      </c>
      <c r="D2760" s="15" t="s">
        <v>7532</v>
      </c>
      <c r="E2760" s="15" t="s">
        <v>5978</v>
      </c>
      <c r="F2760" s="15" t="s">
        <v>2076</v>
      </c>
      <c r="G2760" s="5" t="s">
        <v>21775</v>
      </c>
      <c r="H2760" s="5" t="s">
        <v>6</v>
      </c>
      <c r="I2760" s="5" t="s">
        <v>95</v>
      </c>
      <c r="J2760" s="5" t="s">
        <v>4</v>
      </c>
      <c r="K2760" s="5" t="s">
        <v>2</v>
      </c>
      <c r="L2760" s="5" t="s">
        <v>13087</v>
      </c>
      <c r="M2760" s="15" t="s">
        <v>21775</v>
      </c>
      <c r="N2760" s="15" t="s">
        <v>22006</v>
      </c>
      <c r="O2760" s="15" t="s">
        <v>22006</v>
      </c>
      <c r="P2760" s="15" t="s">
        <v>2076</v>
      </c>
      <c r="Q2760" s="15" t="s">
        <v>22807</v>
      </c>
      <c r="R2760" s="15" t="s">
        <v>15280</v>
      </c>
      <c r="S2760" s="15">
        <v>27683145</v>
      </c>
      <c r="T2760" s="15">
        <v>27683145</v>
      </c>
      <c r="U2760" s="15" t="s">
        <v>18955</v>
      </c>
      <c r="V2760" s="15" t="s">
        <v>15281</v>
      </c>
      <c r="W2760" s="4"/>
      <c r="X2760" s="4" t="s">
        <v>41</v>
      </c>
      <c r="Y2760" s="4" t="s">
        <v>3865</v>
      </c>
      <c r="Z2760" s="4"/>
      <c r="AB2760" s="25"/>
      <c r="AC2760" s="25"/>
      <c r="AD2760" s="25"/>
    </row>
    <row r="2761" spans="1:30" x14ac:dyDescent="0.35">
      <c r="A2761" s="15" t="s">
        <v>11475</v>
      </c>
      <c r="B2761" s="15" t="s">
        <v>11476</v>
      </c>
      <c r="D2761" s="15" t="s">
        <v>7272</v>
      </c>
      <c r="E2761" s="15" t="s">
        <v>5979</v>
      </c>
      <c r="F2761" s="15" t="s">
        <v>5980</v>
      </c>
      <c r="G2761" s="5" t="s">
        <v>21775</v>
      </c>
      <c r="H2761" s="5" t="s">
        <v>6</v>
      </c>
      <c r="I2761" s="5" t="s">
        <v>95</v>
      </c>
      <c r="J2761" s="5" t="s">
        <v>4</v>
      </c>
      <c r="K2761" s="5" t="s">
        <v>8</v>
      </c>
      <c r="L2761" s="5" t="s">
        <v>19243</v>
      </c>
      <c r="M2761" s="15" t="s">
        <v>21775</v>
      </c>
      <c r="N2761" s="15" t="s">
        <v>22006</v>
      </c>
      <c r="O2761" s="15" t="s">
        <v>22007</v>
      </c>
      <c r="P2761" s="15" t="s">
        <v>5981</v>
      </c>
      <c r="Q2761" s="15" t="s">
        <v>22807</v>
      </c>
      <c r="R2761" s="15" t="s">
        <v>24063</v>
      </c>
      <c r="S2761" s="15">
        <v>64743195</v>
      </c>
      <c r="T2761" s="15">
        <v>60895331</v>
      </c>
      <c r="U2761" s="15" t="s">
        <v>16805</v>
      </c>
      <c r="V2761" s="15" t="s">
        <v>11658</v>
      </c>
      <c r="W2761" s="4"/>
      <c r="X2761" s="4" t="s">
        <v>41</v>
      </c>
      <c r="Y2761" s="4" t="s">
        <v>2260</v>
      </c>
      <c r="Z2761" s="4"/>
      <c r="AB2761" s="25"/>
      <c r="AC2761" s="25"/>
      <c r="AD2761" s="25"/>
    </row>
    <row r="2762" spans="1:30" x14ac:dyDescent="0.35">
      <c r="A2762" s="15" t="s">
        <v>5656</v>
      </c>
      <c r="B2762" s="15" t="s">
        <v>7828</v>
      </c>
      <c r="D2762" s="15" t="s">
        <v>7728</v>
      </c>
      <c r="E2762" s="15" t="s">
        <v>5982</v>
      </c>
      <c r="F2762" s="15" t="s">
        <v>5824</v>
      </c>
      <c r="G2762" s="5" t="s">
        <v>21775</v>
      </c>
      <c r="H2762" s="5" t="s">
        <v>6</v>
      </c>
      <c r="I2762" s="5" t="s">
        <v>95</v>
      </c>
      <c r="J2762" s="5" t="s">
        <v>4</v>
      </c>
      <c r="K2762" s="5" t="s">
        <v>2</v>
      </c>
      <c r="L2762" s="5" t="s">
        <v>13087</v>
      </c>
      <c r="M2762" s="15" t="s">
        <v>21775</v>
      </c>
      <c r="N2762" s="15" t="s">
        <v>22006</v>
      </c>
      <c r="O2762" s="15" t="s">
        <v>22006</v>
      </c>
      <c r="P2762" s="15" t="s">
        <v>5824</v>
      </c>
      <c r="Q2762" s="15" t="s">
        <v>22807</v>
      </c>
      <c r="R2762" s="15" t="s">
        <v>24064</v>
      </c>
      <c r="S2762" s="15">
        <v>22002893</v>
      </c>
      <c r="T2762" s="15">
        <v>86881751</v>
      </c>
      <c r="U2762" s="15" t="s">
        <v>20272</v>
      </c>
      <c r="V2762" s="15" t="s">
        <v>11591</v>
      </c>
      <c r="W2762" s="4"/>
      <c r="X2762" s="4" t="s">
        <v>41</v>
      </c>
      <c r="Y2762" s="4" t="s">
        <v>13494</v>
      </c>
      <c r="Z2762" s="4"/>
      <c r="AB2762" s="25"/>
      <c r="AC2762" s="25"/>
      <c r="AD2762" s="25"/>
    </row>
    <row r="2763" spans="1:30" x14ac:dyDescent="0.35">
      <c r="A2763" s="15" t="s">
        <v>5847</v>
      </c>
      <c r="B2763" s="15" t="s">
        <v>3048</v>
      </c>
      <c r="D2763" s="15" t="s">
        <v>11602</v>
      </c>
      <c r="E2763" s="15" t="s">
        <v>11601</v>
      </c>
      <c r="F2763" s="15" t="s">
        <v>79</v>
      </c>
      <c r="G2763" s="5" t="s">
        <v>21775</v>
      </c>
      <c r="H2763" s="5" t="s">
        <v>6</v>
      </c>
      <c r="I2763" s="5" t="s">
        <v>95</v>
      </c>
      <c r="J2763" s="5" t="s">
        <v>4</v>
      </c>
      <c r="K2763" s="5" t="s">
        <v>2</v>
      </c>
      <c r="L2763" s="5" t="s">
        <v>13087</v>
      </c>
      <c r="M2763" s="15" t="s">
        <v>21775</v>
      </c>
      <c r="N2763" s="15" t="s">
        <v>22006</v>
      </c>
      <c r="O2763" s="15" t="s">
        <v>22006</v>
      </c>
      <c r="P2763" s="15" t="s">
        <v>79</v>
      </c>
      <c r="Q2763" s="15" t="s">
        <v>22807</v>
      </c>
      <c r="R2763" s="15" t="s">
        <v>15282</v>
      </c>
      <c r="S2763" s="15">
        <v>87778998</v>
      </c>
      <c r="T2763" s="15">
        <v>22002919</v>
      </c>
      <c r="U2763" s="15" t="s">
        <v>15283</v>
      </c>
      <c r="V2763" s="15" t="s">
        <v>24065</v>
      </c>
      <c r="W2763" s="4"/>
      <c r="X2763" s="4" t="s">
        <v>41</v>
      </c>
      <c r="Y2763" s="4" t="s">
        <v>14051</v>
      </c>
      <c r="Z2763" s="4"/>
      <c r="AB2763" s="25"/>
      <c r="AC2763" s="25"/>
      <c r="AD2763" s="25"/>
    </row>
    <row r="2764" spans="1:30" x14ac:dyDescent="0.35">
      <c r="A2764" s="15" t="s">
        <v>5705</v>
      </c>
      <c r="B2764" s="15" t="s">
        <v>896</v>
      </c>
      <c r="D2764" s="15" t="s">
        <v>7558</v>
      </c>
      <c r="E2764" s="15" t="s">
        <v>5983</v>
      </c>
      <c r="F2764" s="15" t="s">
        <v>129</v>
      </c>
      <c r="G2764" s="5" t="s">
        <v>21775</v>
      </c>
      <c r="H2764" s="5" t="s">
        <v>6</v>
      </c>
      <c r="I2764" s="5" t="s">
        <v>95</v>
      </c>
      <c r="J2764" s="5" t="s">
        <v>4</v>
      </c>
      <c r="K2764" s="5" t="s">
        <v>2</v>
      </c>
      <c r="L2764" s="5" t="s">
        <v>13087</v>
      </c>
      <c r="M2764" s="15" t="s">
        <v>21775</v>
      </c>
      <c r="N2764" s="15" t="s">
        <v>22006</v>
      </c>
      <c r="O2764" s="15" t="s">
        <v>22006</v>
      </c>
      <c r="P2764" s="15" t="s">
        <v>129</v>
      </c>
      <c r="Q2764" s="15" t="s">
        <v>22807</v>
      </c>
      <c r="R2764" s="15" t="s">
        <v>18177</v>
      </c>
      <c r="S2764" s="15">
        <v>22002894</v>
      </c>
      <c r="T2764" s="15"/>
      <c r="U2764" s="15" t="s">
        <v>15284</v>
      </c>
      <c r="V2764" s="15" t="s">
        <v>11642</v>
      </c>
      <c r="W2764" s="4"/>
      <c r="X2764" s="4" t="s">
        <v>41</v>
      </c>
      <c r="Y2764" s="4" t="s">
        <v>4136</v>
      </c>
      <c r="Z2764" s="4"/>
      <c r="AB2764" s="25"/>
      <c r="AC2764" s="25"/>
      <c r="AD2764" s="25"/>
    </row>
    <row r="2765" spans="1:30" x14ac:dyDescent="0.35">
      <c r="A2765" s="15" t="s">
        <v>5682</v>
      </c>
      <c r="B2765" s="15" t="s">
        <v>602</v>
      </c>
      <c r="D2765" s="15" t="s">
        <v>1928</v>
      </c>
      <c r="E2765" s="15" t="s">
        <v>5984</v>
      </c>
      <c r="F2765" s="15" t="s">
        <v>5985</v>
      </c>
      <c r="G2765" s="5" t="s">
        <v>21775</v>
      </c>
      <c r="H2765" s="5" t="s">
        <v>5</v>
      </c>
      <c r="I2765" s="5" t="s">
        <v>95</v>
      </c>
      <c r="J2765" s="5" t="s">
        <v>4</v>
      </c>
      <c r="K2765" s="5" t="s">
        <v>2</v>
      </c>
      <c r="L2765" s="5" t="s">
        <v>13087</v>
      </c>
      <c r="M2765" s="15" t="s">
        <v>21775</v>
      </c>
      <c r="N2765" s="15" t="s">
        <v>22006</v>
      </c>
      <c r="O2765" s="15" t="s">
        <v>22006</v>
      </c>
      <c r="P2765" s="15" t="s">
        <v>5985</v>
      </c>
      <c r="Q2765" s="15" t="s">
        <v>22807</v>
      </c>
      <c r="R2765" s="15" t="s">
        <v>6001</v>
      </c>
      <c r="S2765" s="15">
        <v>27686811</v>
      </c>
      <c r="T2765" s="15">
        <v>27686811</v>
      </c>
      <c r="U2765" s="15" t="s">
        <v>15285</v>
      </c>
      <c r="V2765" s="15" t="s">
        <v>18178</v>
      </c>
      <c r="W2765" s="4"/>
      <c r="X2765" s="4" t="s">
        <v>41</v>
      </c>
      <c r="Y2765" s="4" t="s">
        <v>2443</v>
      </c>
      <c r="Z2765" s="4"/>
      <c r="AB2765" s="25"/>
      <c r="AC2765" s="25"/>
      <c r="AD2765" s="25"/>
    </row>
    <row r="2766" spans="1:30" x14ac:dyDescent="0.35">
      <c r="A2766" s="15" t="s">
        <v>11479</v>
      </c>
      <c r="B2766" s="15" t="s">
        <v>11480</v>
      </c>
      <c r="D2766" s="15" t="s">
        <v>7443</v>
      </c>
      <c r="E2766" s="15" t="s">
        <v>5986</v>
      </c>
      <c r="F2766" s="15" t="s">
        <v>5987</v>
      </c>
      <c r="G2766" s="5" t="s">
        <v>21775</v>
      </c>
      <c r="H2766" s="5" t="s">
        <v>5</v>
      </c>
      <c r="I2766" s="5" t="s">
        <v>95</v>
      </c>
      <c r="J2766" s="5" t="s">
        <v>4</v>
      </c>
      <c r="K2766" s="5" t="s">
        <v>3</v>
      </c>
      <c r="L2766" s="5" t="s">
        <v>13088</v>
      </c>
      <c r="M2766" s="15" t="s">
        <v>21775</v>
      </c>
      <c r="N2766" s="15" t="s">
        <v>22006</v>
      </c>
      <c r="O2766" s="15" t="s">
        <v>1369</v>
      </c>
      <c r="P2766" s="15" t="s">
        <v>5987</v>
      </c>
      <c r="Q2766" s="15" t="s">
        <v>22807</v>
      </c>
      <c r="R2766" s="15" t="s">
        <v>15326</v>
      </c>
      <c r="S2766" s="15">
        <v>22001776</v>
      </c>
      <c r="T2766" s="15"/>
      <c r="U2766" s="15" t="s">
        <v>18956</v>
      </c>
      <c r="V2766" s="15" t="s">
        <v>24066</v>
      </c>
      <c r="W2766" s="4"/>
      <c r="X2766" s="4" t="s">
        <v>41</v>
      </c>
      <c r="Y2766" s="4" t="s">
        <v>2832</v>
      </c>
      <c r="Z2766" s="4"/>
      <c r="AB2766" s="25"/>
      <c r="AC2766" s="25"/>
      <c r="AD2766" s="25"/>
    </row>
    <row r="2767" spans="1:30" x14ac:dyDescent="0.35">
      <c r="A2767" s="15" t="s">
        <v>8554</v>
      </c>
      <c r="B2767" s="15" t="s">
        <v>5816</v>
      </c>
      <c r="D2767" s="15" t="s">
        <v>7274</v>
      </c>
      <c r="E2767" s="15" t="s">
        <v>5988</v>
      </c>
      <c r="F2767" s="15" t="s">
        <v>1369</v>
      </c>
      <c r="G2767" s="5" t="s">
        <v>21775</v>
      </c>
      <c r="H2767" s="5" t="s">
        <v>5</v>
      </c>
      <c r="I2767" s="5" t="s">
        <v>95</v>
      </c>
      <c r="J2767" s="5" t="s">
        <v>4</v>
      </c>
      <c r="K2767" s="5" t="s">
        <v>3</v>
      </c>
      <c r="L2767" s="5" t="s">
        <v>13088</v>
      </c>
      <c r="M2767" s="15" t="s">
        <v>21775</v>
      </c>
      <c r="N2767" s="15" t="s">
        <v>22006</v>
      </c>
      <c r="O2767" s="15" t="s">
        <v>1369</v>
      </c>
      <c r="P2767" s="15" t="s">
        <v>1369</v>
      </c>
      <c r="Q2767" s="15" t="s">
        <v>22807</v>
      </c>
      <c r="R2767" s="15" t="s">
        <v>24067</v>
      </c>
      <c r="S2767" s="15">
        <v>22001771</v>
      </c>
      <c r="T2767" s="15"/>
      <c r="U2767" s="15" t="s">
        <v>18957</v>
      </c>
      <c r="V2767" s="15" t="s">
        <v>24068</v>
      </c>
      <c r="W2767" s="4"/>
      <c r="X2767" s="4" t="s">
        <v>41</v>
      </c>
      <c r="Y2767" s="4" t="s">
        <v>2805</v>
      </c>
      <c r="Z2767" s="4"/>
      <c r="AB2767" s="25"/>
      <c r="AC2767" s="25"/>
      <c r="AD2767" s="25"/>
    </row>
    <row r="2768" spans="1:30" x14ac:dyDescent="0.35">
      <c r="A2768" s="15" t="s">
        <v>11482</v>
      </c>
      <c r="B2768" s="15" t="s">
        <v>5612</v>
      </c>
      <c r="D2768" s="15" t="s">
        <v>1366</v>
      </c>
      <c r="E2768" s="15" t="s">
        <v>5989</v>
      </c>
      <c r="F2768" s="15" t="s">
        <v>5523</v>
      </c>
      <c r="G2768" s="5" t="s">
        <v>21775</v>
      </c>
      <c r="H2768" s="5" t="s">
        <v>6</v>
      </c>
      <c r="I2768" s="5" t="s">
        <v>95</v>
      </c>
      <c r="J2768" s="5" t="s">
        <v>4</v>
      </c>
      <c r="K2768" s="5" t="s">
        <v>8</v>
      </c>
      <c r="L2768" s="5" t="s">
        <v>19243</v>
      </c>
      <c r="M2768" s="15" t="s">
        <v>21775</v>
      </c>
      <c r="N2768" s="15" t="s">
        <v>22006</v>
      </c>
      <c r="O2768" s="15" t="s">
        <v>22007</v>
      </c>
      <c r="P2768" s="15" t="s">
        <v>5523</v>
      </c>
      <c r="Q2768" s="15" t="s">
        <v>22807</v>
      </c>
      <c r="R2768" s="15" t="s">
        <v>15286</v>
      </c>
      <c r="S2768" s="15">
        <v>27691181</v>
      </c>
      <c r="T2768" s="15">
        <v>27691181</v>
      </c>
      <c r="U2768" s="15" t="s">
        <v>18179</v>
      </c>
      <c r="V2768" s="15" t="s">
        <v>24069</v>
      </c>
      <c r="W2768" s="4"/>
      <c r="X2768" s="4" t="s">
        <v>41</v>
      </c>
      <c r="Y2768" s="4" t="s">
        <v>643</v>
      </c>
      <c r="Z2768" s="4"/>
      <c r="AB2768" s="25"/>
      <c r="AC2768" s="25"/>
      <c r="AD2768" s="25"/>
    </row>
    <row r="2769" spans="1:30" x14ac:dyDescent="0.35">
      <c r="A2769" s="15" t="s">
        <v>5608</v>
      </c>
      <c r="B2769" s="15" t="s">
        <v>5607</v>
      </c>
      <c r="D2769" s="15" t="s">
        <v>1608</v>
      </c>
      <c r="E2769" s="15" t="s">
        <v>5990</v>
      </c>
      <c r="F2769" s="15" t="s">
        <v>5991</v>
      </c>
      <c r="G2769" s="5" t="s">
        <v>21775</v>
      </c>
      <c r="H2769" s="5" t="s">
        <v>6</v>
      </c>
      <c r="I2769" s="5" t="s">
        <v>95</v>
      </c>
      <c r="J2769" s="5" t="s">
        <v>4</v>
      </c>
      <c r="K2769" s="5" t="s">
        <v>8</v>
      </c>
      <c r="L2769" s="5" t="s">
        <v>19243</v>
      </c>
      <c r="M2769" s="15" t="s">
        <v>21775</v>
      </c>
      <c r="N2769" s="15" t="s">
        <v>22006</v>
      </c>
      <c r="O2769" s="15" t="s">
        <v>22007</v>
      </c>
      <c r="P2769" s="15" t="s">
        <v>5991</v>
      </c>
      <c r="Q2769" s="15" t="s">
        <v>22807</v>
      </c>
      <c r="R2769" s="15" t="s">
        <v>16806</v>
      </c>
      <c r="S2769" s="15">
        <v>83681054</v>
      </c>
      <c r="T2769" s="15">
        <v>22002917</v>
      </c>
      <c r="U2769" s="15" t="s">
        <v>18180</v>
      </c>
      <c r="V2769" s="15" t="s">
        <v>24070</v>
      </c>
      <c r="W2769" s="4"/>
      <c r="X2769" s="4" t="s">
        <v>41</v>
      </c>
      <c r="Y2769" s="4" t="s">
        <v>3998</v>
      </c>
      <c r="Z2769" s="4"/>
      <c r="AB2769" s="25"/>
      <c r="AC2769" s="25"/>
      <c r="AD2769" s="25"/>
    </row>
    <row r="2770" spans="1:30" x14ac:dyDescent="0.35">
      <c r="A2770" s="15" t="s">
        <v>11483</v>
      </c>
      <c r="B2770" s="15" t="s">
        <v>5432</v>
      </c>
      <c r="D2770" s="15" t="s">
        <v>1301</v>
      </c>
      <c r="E2770" s="15" t="s">
        <v>5992</v>
      </c>
      <c r="F2770" s="15" t="s">
        <v>217</v>
      </c>
      <c r="G2770" s="5" t="s">
        <v>21775</v>
      </c>
      <c r="H2770" s="5" t="s">
        <v>5</v>
      </c>
      <c r="I2770" s="5" t="s">
        <v>95</v>
      </c>
      <c r="J2770" s="5" t="s">
        <v>4</v>
      </c>
      <c r="K2770" s="5" t="s">
        <v>3</v>
      </c>
      <c r="L2770" s="5" t="s">
        <v>13088</v>
      </c>
      <c r="M2770" s="15" t="s">
        <v>21775</v>
      </c>
      <c r="N2770" s="15" t="s">
        <v>22006</v>
      </c>
      <c r="O2770" s="15" t="s">
        <v>1369</v>
      </c>
      <c r="P2770" s="15" t="s">
        <v>5993</v>
      </c>
      <c r="Q2770" s="15" t="s">
        <v>22807</v>
      </c>
      <c r="R2770" s="15" t="s">
        <v>19612</v>
      </c>
      <c r="S2770" s="15">
        <v>88305266</v>
      </c>
      <c r="T2770" s="15"/>
      <c r="U2770" s="15" t="s">
        <v>18181</v>
      </c>
      <c r="V2770" s="15" t="s">
        <v>24071</v>
      </c>
      <c r="W2770" s="4"/>
      <c r="X2770" s="4" t="s">
        <v>41</v>
      </c>
      <c r="Y2770" s="4" t="s">
        <v>2737</v>
      </c>
      <c r="Z2770" s="4"/>
      <c r="AB2770" s="25"/>
      <c r="AC2770" s="25"/>
      <c r="AD2770" s="25"/>
    </row>
    <row r="2771" spans="1:30" x14ac:dyDescent="0.35">
      <c r="A2771" s="15" t="s">
        <v>8556</v>
      </c>
      <c r="B2771" s="15" t="s">
        <v>4092</v>
      </c>
      <c r="D2771" s="15" t="s">
        <v>1254</v>
      </c>
      <c r="E2771" s="15" t="s">
        <v>5994</v>
      </c>
      <c r="F2771" s="15" t="s">
        <v>197</v>
      </c>
      <c r="G2771" s="5" t="s">
        <v>21775</v>
      </c>
      <c r="H2771" s="5" t="s">
        <v>5</v>
      </c>
      <c r="I2771" s="5" t="s">
        <v>95</v>
      </c>
      <c r="J2771" s="5" t="s">
        <v>4</v>
      </c>
      <c r="K2771" s="5" t="s">
        <v>2</v>
      </c>
      <c r="L2771" s="5" t="s">
        <v>13087</v>
      </c>
      <c r="M2771" s="15" t="s">
        <v>21775</v>
      </c>
      <c r="N2771" s="15" t="s">
        <v>22006</v>
      </c>
      <c r="O2771" s="15" t="s">
        <v>22006</v>
      </c>
      <c r="P2771" s="15" t="s">
        <v>197</v>
      </c>
      <c r="Q2771" s="15" t="s">
        <v>22807</v>
      </c>
      <c r="R2771" s="15" t="s">
        <v>24072</v>
      </c>
      <c r="S2771" s="15">
        <v>27689897</v>
      </c>
      <c r="T2771" s="15">
        <v>84221223</v>
      </c>
      <c r="U2771" s="15" t="s">
        <v>18182</v>
      </c>
      <c r="V2771" s="15" t="s">
        <v>24073</v>
      </c>
      <c r="W2771" s="4"/>
      <c r="X2771" s="4" t="s">
        <v>41</v>
      </c>
      <c r="Y2771" s="4" t="s">
        <v>2268</v>
      </c>
      <c r="Z2771" s="4"/>
      <c r="AB2771" s="25"/>
      <c r="AC2771" s="25"/>
      <c r="AD2771" s="25"/>
    </row>
    <row r="2772" spans="1:30" x14ac:dyDescent="0.35">
      <c r="A2772" s="15" t="s">
        <v>11485</v>
      </c>
      <c r="B2772" s="15" t="s">
        <v>5866</v>
      </c>
      <c r="D2772" s="15" t="s">
        <v>7474</v>
      </c>
      <c r="E2772" s="15" t="s">
        <v>5995</v>
      </c>
      <c r="F2772" s="15" t="s">
        <v>5996</v>
      </c>
      <c r="G2772" s="5" t="s">
        <v>21775</v>
      </c>
      <c r="H2772" s="5" t="s">
        <v>5</v>
      </c>
      <c r="I2772" s="5" t="s">
        <v>95</v>
      </c>
      <c r="J2772" s="5" t="s">
        <v>4</v>
      </c>
      <c r="K2772" s="5" t="s">
        <v>2</v>
      </c>
      <c r="L2772" s="5" t="s">
        <v>13087</v>
      </c>
      <c r="M2772" s="15" t="s">
        <v>21775</v>
      </c>
      <c r="N2772" s="15" t="s">
        <v>22006</v>
      </c>
      <c r="O2772" s="15" t="s">
        <v>22006</v>
      </c>
      <c r="P2772" s="15" t="s">
        <v>5996</v>
      </c>
      <c r="Q2772" s="15" t="s">
        <v>22807</v>
      </c>
      <c r="R2772" s="15" t="s">
        <v>24074</v>
      </c>
      <c r="S2772" s="15">
        <v>27685932</v>
      </c>
      <c r="T2772" s="15">
        <v>64067446</v>
      </c>
      <c r="U2772" s="15" t="s">
        <v>16807</v>
      </c>
      <c r="V2772" s="15" t="s">
        <v>18958</v>
      </c>
      <c r="W2772" s="4"/>
      <c r="X2772" s="4" t="s">
        <v>41</v>
      </c>
      <c r="Y2772" s="4" t="s">
        <v>3200</v>
      </c>
      <c r="Z2772" s="4"/>
      <c r="AB2772" s="25" t="s">
        <v>21118</v>
      </c>
      <c r="AC2772" s="25"/>
      <c r="AD2772" s="25"/>
    </row>
    <row r="2773" spans="1:30" x14ac:dyDescent="0.35">
      <c r="A2773" s="15" t="s">
        <v>8557</v>
      </c>
      <c r="B2773" s="15" t="s">
        <v>1380</v>
      </c>
      <c r="D2773" s="15" t="s">
        <v>1682</v>
      </c>
      <c r="E2773" s="15" t="s">
        <v>5997</v>
      </c>
      <c r="F2773" s="15" t="s">
        <v>5998</v>
      </c>
      <c r="G2773" s="5" t="s">
        <v>21775</v>
      </c>
      <c r="H2773" s="5" t="s">
        <v>6</v>
      </c>
      <c r="I2773" s="5" t="s">
        <v>95</v>
      </c>
      <c r="J2773" s="5" t="s">
        <v>4</v>
      </c>
      <c r="K2773" s="5" t="s">
        <v>8</v>
      </c>
      <c r="L2773" s="5" t="s">
        <v>19243</v>
      </c>
      <c r="M2773" s="15" t="s">
        <v>21775</v>
      </c>
      <c r="N2773" s="15" t="s">
        <v>22006</v>
      </c>
      <c r="O2773" s="15" t="s">
        <v>22007</v>
      </c>
      <c r="P2773" s="15" t="s">
        <v>5998</v>
      </c>
      <c r="Q2773" s="15" t="s">
        <v>22807</v>
      </c>
      <c r="R2773" s="15" t="s">
        <v>22318</v>
      </c>
      <c r="S2773" s="15">
        <v>22002920</v>
      </c>
      <c r="T2773" s="15">
        <v>87569021</v>
      </c>
      <c r="U2773" s="15" t="s">
        <v>16808</v>
      </c>
      <c r="V2773" s="15" t="s">
        <v>11581</v>
      </c>
      <c r="W2773" s="4"/>
      <c r="X2773" s="4" t="s">
        <v>41</v>
      </c>
      <c r="Y2773" s="4" t="s">
        <v>543</v>
      </c>
      <c r="Z2773" s="4"/>
      <c r="AB2773" s="25"/>
      <c r="AC2773" s="25"/>
      <c r="AD2773" s="25"/>
    </row>
    <row r="2774" spans="1:30" x14ac:dyDescent="0.35">
      <c r="A2774" s="15" t="s">
        <v>11487</v>
      </c>
      <c r="B2774" s="15" t="s">
        <v>5770</v>
      </c>
      <c r="D2774" s="15" t="s">
        <v>7531</v>
      </c>
      <c r="E2774" s="15" t="s">
        <v>5999</v>
      </c>
      <c r="F2774" s="15" t="s">
        <v>6000</v>
      </c>
      <c r="G2774" s="5" t="s">
        <v>21775</v>
      </c>
      <c r="H2774" s="5" t="s">
        <v>6</v>
      </c>
      <c r="I2774" s="5" t="s">
        <v>95</v>
      </c>
      <c r="J2774" s="5" t="s">
        <v>4</v>
      </c>
      <c r="K2774" s="5" t="s">
        <v>8</v>
      </c>
      <c r="L2774" s="5" t="s">
        <v>19243</v>
      </c>
      <c r="M2774" s="15" t="s">
        <v>21775</v>
      </c>
      <c r="N2774" s="15" t="s">
        <v>22006</v>
      </c>
      <c r="O2774" s="15" t="s">
        <v>22007</v>
      </c>
      <c r="P2774" s="15" t="s">
        <v>6000</v>
      </c>
      <c r="Q2774" s="15" t="s">
        <v>22807</v>
      </c>
      <c r="R2774" s="15" t="s">
        <v>19022</v>
      </c>
      <c r="S2774" s="15">
        <v>22001755</v>
      </c>
      <c r="T2774" s="15"/>
      <c r="U2774" s="15" t="s">
        <v>19613</v>
      </c>
      <c r="V2774" s="15" t="s">
        <v>24075</v>
      </c>
      <c r="W2774" s="4"/>
      <c r="X2774" s="4" t="s">
        <v>41</v>
      </c>
      <c r="Y2774" s="4" t="s">
        <v>3798</v>
      </c>
      <c r="Z2774" s="4"/>
      <c r="AB2774" s="25"/>
      <c r="AC2774" s="25"/>
      <c r="AD2774" s="25"/>
    </row>
    <row r="2775" spans="1:30" x14ac:dyDescent="0.35">
      <c r="A2775" s="15" t="s">
        <v>5426</v>
      </c>
      <c r="B2775" s="15" t="s">
        <v>3576</v>
      </c>
      <c r="D2775" s="15" t="s">
        <v>7379</v>
      </c>
      <c r="E2775" s="15" t="s">
        <v>6002</v>
      </c>
      <c r="F2775" s="15" t="s">
        <v>6003</v>
      </c>
      <c r="G2775" s="5" t="s">
        <v>21775</v>
      </c>
      <c r="H2775" s="5" t="s">
        <v>6</v>
      </c>
      <c r="I2775" s="5" t="s">
        <v>95</v>
      </c>
      <c r="J2775" s="5" t="s">
        <v>4</v>
      </c>
      <c r="K2775" s="5" t="s">
        <v>2</v>
      </c>
      <c r="L2775" s="5" t="s">
        <v>13087</v>
      </c>
      <c r="M2775" s="15" t="s">
        <v>21775</v>
      </c>
      <c r="N2775" s="15" t="s">
        <v>22006</v>
      </c>
      <c r="O2775" s="15" t="s">
        <v>22006</v>
      </c>
      <c r="P2775" s="15" t="s">
        <v>6003</v>
      </c>
      <c r="Q2775" s="15" t="s">
        <v>22807</v>
      </c>
      <c r="R2775" s="15" t="s">
        <v>20286</v>
      </c>
      <c r="S2775" s="15">
        <v>22002923</v>
      </c>
      <c r="T2775" s="15"/>
      <c r="U2775" s="15" t="s">
        <v>15288</v>
      </c>
      <c r="V2775" s="15" t="s">
        <v>11638</v>
      </c>
      <c r="W2775" s="4"/>
      <c r="X2775" s="4" t="s">
        <v>41</v>
      </c>
      <c r="Y2775" s="4" t="s">
        <v>768</v>
      </c>
      <c r="Z2775" s="4"/>
      <c r="AB2775" s="25"/>
      <c r="AC2775" s="25"/>
      <c r="AD2775" s="25"/>
    </row>
    <row r="2776" spans="1:30" x14ac:dyDescent="0.35">
      <c r="A2776" s="15" t="s">
        <v>6071</v>
      </c>
      <c r="B2776" s="15" t="s">
        <v>4735</v>
      </c>
      <c r="D2776" s="15" t="s">
        <v>6004</v>
      </c>
      <c r="E2776" s="15" t="s">
        <v>6005</v>
      </c>
      <c r="F2776" s="15" t="s">
        <v>6006</v>
      </c>
      <c r="G2776" s="5" t="s">
        <v>21775</v>
      </c>
      <c r="H2776" s="5" t="s">
        <v>5</v>
      </c>
      <c r="I2776" s="5" t="s">
        <v>95</v>
      </c>
      <c r="J2776" s="5" t="s">
        <v>4</v>
      </c>
      <c r="K2776" s="5" t="s">
        <v>3</v>
      </c>
      <c r="L2776" s="5" t="s">
        <v>13088</v>
      </c>
      <c r="M2776" s="15" t="s">
        <v>21775</v>
      </c>
      <c r="N2776" s="15" t="s">
        <v>22006</v>
      </c>
      <c r="O2776" s="15" t="s">
        <v>1369</v>
      </c>
      <c r="P2776" s="15" t="s">
        <v>6006</v>
      </c>
      <c r="Q2776" s="15" t="s">
        <v>22807</v>
      </c>
      <c r="R2776" s="15" t="s">
        <v>15289</v>
      </c>
      <c r="S2776" s="15">
        <v>85647729</v>
      </c>
      <c r="T2776" s="15"/>
      <c r="U2776" s="15" t="s">
        <v>20273</v>
      </c>
      <c r="V2776" s="15" t="s">
        <v>24076</v>
      </c>
      <c r="W2776" s="4"/>
      <c r="X2776" s="4" t="s">
        <v>41</v>
      </c>
      <c r="Y2776" s="4" t="s">
        <v>3523</v>
      </c>
      <c r="Z2776" s="4"/>
      <c r="AB2776" s="25" t="s">
        <v>21118</v>
      </c>
      <c r="AC2776" s="25"/>
      <c r="AD2776" s="25"/>
    </row>
    <row r="2777" spans="1:30" x14ac:dyDescent="0.35">
      <c r="A2777" s="15" t="s">
        <v>5960</v>
      </c>
      <c r="B2777" s="15" t="s">
        <v>2520</v>
      </c>
      <c r="D2777" s="15" t="s">
        <v>7275</v>
      </c>
      <c r="E2777" s="15" t="s">
        <v>6007</v>
      </c>
      <c r="F2777" s="15" t="s">
        <v>6008</v>
      </c>
      <c r="G2777" s="5" t="s">
        <v>21775</v>
      </c>
      <c r="H2777" s="5" t="s">
        <v>5</v>
      </c>
      <c r="I2777" s="5" t="s">
        <v>95</v>
      </c>
      <c r="J2777" s="5" t="s">
        <v>4</v>
      </c>
      <c r="K2777" s="5" t="s">
        <v>3</v>
      </c>
      <c r="L2777" s="5" t="s">
        <v>13088</v>
      </c>
      <c r="M2777" s="15" t="s">
        <v>21775</v>
      </c>
      <c r="N2777" s="15" t="s">
        <v>22006</v>
      </c>
      <c r="O2777" s="15" t="s">
        <v>1369</v>
      </c>
      <c r="P2777" s="15" t="s">
        <v>231</v>
      </c>
      <c r="Q2777" s="15" t="s">
        <v>22807</v>
      </c>
      <c r="R2777" s="15" t="s">
        <v>8907</v>
      </c>
      <c r="S2777" s="15">
        <v>89289191</v>
      </c>
      <c r="T2777" s="15">
        <v>27685436</v>
      </c>
      <c r="U2777" s="15" t="s">
        <v>16809</v>
      </c>
      <c r="V2777" s="15" t="s">
        <v>15290</v>
      </c>
      <c r="W2777" s="4"/>
      <c r="X2777" s="4" t="s">
        <v>41</v>
      </c>
      <c r="Y2777" s="4" t="s">
        <v>2578</v>
      </c>
      <c r="Z2777" s="4"/>
      <c r="AB2777" s="25"/>
      <c r="AC2777" s="25"/>
      <c r="AD2777" s="25"/>
    </row>
    <row r="2778" spans="1:30" x14ac:dyDescent="0.35">
      <c r="A2778" s="15" t="s">
        <v>6122</v>
      </c>
      <c r="B2778" s="15" t="s">
        <v>6121</v>
      </c>
      <c r="D2778" s="15" t="s">
        <v>6009</v>
      </c>
      <c r="E2778" s="15" t="s">
        <v>6010</v>
      </c>
      <c r="F2778" s="15" t="s">
        <v>3029</v>
      </c>
      <c r="G2778" s="5" t="s">
        <v>21775</v>
      </c>
      <c r="H2778" s="5" t="s">
        <v>5</v>
      </c>
      <c r="I2778" s="5" t="s">
        <v>95</v>
      </c>
      <c r="J2778" s="5" t="s">
        <v>4</v>
      </c>
      <c r="K2778" s="5" t="s">
        <v>3</v>
      </c>
      <c r="L2778" s="5" t="s">
        <v>13088</v>
      </c>
      <c r="M2778" s="15" t="s">
        <v>21775</v>
      </c>
      <c r="N2778" s="15" t="s">
        <v>22006</v>
      </c>
      <c r="O2778" s="15" t="s">
        <v>1369</v>
      </c>
      <c r="P2778" s="15" t="s">
        <v>6011</v>
      </c>
      <c r="Q2778" s="15" t="s">
        <v>22807</v>
      </c>
      <c r="R2778" s="15" t="s">
        <v>24077</v>
      </c>
      <c r="S2778" s="15"/>
      <c r="T2778" s="15"/>
      <c r="U2778" s="15" t="s">
        <v>19614</v>
      </c>
      <c r="V2778" s="15" t="s">
        <v>360</v>
      </c>
      <c r="W2778" s="4"/>
      <c r="X2778" s="4" t="s">
        <v>41</v>
      </c>
      <c r="Y2778" s="4" t="s">
        <v>2263</v>
      </c>
      <c r="Z2778" s="4"/>
      <c r="AB2778" s="25"/>
      <c r="AC2778" s="25"/>
      <c r="AD2778" s="25"/>
    </row>
    <row r="2779" spans="1:30" x14ac:dyDescent="0.35">
      <c r="A2779" s="15" t="s">
        <v>6765</v>
      </c>
      <c r="B2779" s="15" t="s">
        <v>7802</v>
      </c>
      <c r="D2779" s="15" t="s">
        <v>6012</v>
      </c>
      <c r="E2779" s="15" t="s">
        <v>6013</v>
      </c>
      <c r="F2779" s="15" t="s">
        <v>6014</v>
      </c>
      <c r="G2779" s="5" t="s">
        <v>21775</v>
      </c>
      <c r="H2779" s="5" t="s">
        <v>5</v>
      </c>
      <c r="I2779" s="5" t="s">
        <v>95</v>
      </c>
      <c r="J2779" s="5" t="s">
        <v>6</v>
      </c>
      <c r="K2779" s="5" t="s">
        <v>3</v>
      </c>
      <c r="L2779" s="5" t="s">
        <v>13098</v>
      </c>
      <c r="M2779" s="15" t="s">
        <v>21775</v>
      </c>
      <c r="N2779" s="15" t="s">
        <v>3128</v>
      </c>
      <c r="O2779" s="15" t="s">
        <v>6015</v>
      </c>
      <c r="P2779" s="15" t="s">
        <v>6016</v>
      </c>
      <c r="Q2779" s="15" t="s">
        <v>22807</v>
      </c>
      <c r="R2779" s="15" t="s">
        <v>21566</v>
      </c>
      <c r="S2779" s="15"/>
      <c r="T2779" s="15"/>
      <c r="U2779" s="15" t="s">
        <v>18183</v>
      </c>
      <c r="V2779" s="15" t="s">
        <v>15292</v>
      </c>
      <c r="W2779" s="4"/>
      <c r="X2779" s="4" t="s">
        <v>41</v>
      </c>
      <c r="Y2779" s="4" t="s">
        <v>4121</v>
      </c>
      <c r="Z2779" s="4"/>
      <c r="AB2779" s="25"/>
      <c r="AC2779" s="25"/>
      <c r="AD2779" s="25"/>
    </row>
    <row r="2780" spans="1:30" x14ac:dyDescent="0.35">
      <c r="A2780" s="15" t="s">
        <v>11490</v>
      </c>
      <c r="B2780" s="15" t="s">
        <v>11491</v>
      </c>
      <c r="D2780" s="15" t="s">
        <v>8908</v>
      </c>
      <c r="E2780" s="15" t="s">
        <v>6017</v>
      </c>
      <c r="F2780" s="15" t="s">
        <v>6018</v>
      </c>
      <c r="G2780" s="5" t="s">
        <v>21775</v>
      </c>
      <c r="H2780" s="5" t="s">
        <v>5</v>
      </c>
      <c r="I2780" s="5" t="s">
        <v>95</v>
      </c>
      <c r="J2780" s="5" t="s">
        <v>4</v>
      </c>
      <c r="K2780" s="5" t="s">
        <v>3</v>
      </c>
      <c r="L2780" s="5" t="s">
        <v>13088</v>
      </c>
      <c r="M2780" s="15" t="s">
        <v>21775</v>
      </c>
      <c r="N2780" s="15" t="s">
        <v>22006</v>
      </c>
      <c r="O2780" s="15" t="s">
        <v>1369</v>
      </c>
      <c r="P2780" s="15" t="s">
        <v>11660</v>
      </c>
      <c r="Q2780" s="15" t="s">
        <v>22807</v>
      </c>
      <c r="R2780" s="15" t="s">
        <v>8898</v>
      </c>
      <c r="S2780" s="15">
        <v>64788448</v>
      </c>
      <c r="T2780" s="15"/>
      <c r="U2780" s="15" t="s">
        <v>22319</v>
      </c>
      <c r="V2780" s="15" t="s">
        <v>11661</v>
      </c>
      <c r="W2780" s="4"/>
      <c r="X2780" s="4" t="s">
        <v>41</v>
      </c>
      <c r="Y2780" s="4" t="s">
        <v>13168</v>
      </c>
      <c r="Z2780" s="4"/>
      <c r="AB2780" s="25"/>
      <c r="AC2780" s="25"/>
      <c r="AD2780" s="25"/>
    </row>
    <row r="2781" spans="1:30" x14ac:dyDescent="0.35">
      <c r="A2781" s="15" t="s">
        <v>6125</v>
      </c>
      <c r="B2781" s="15" t="s">
        <v>6124</v>
      </c>
      <c r="D2781" s="15" t="s">
        <v>7444</v>
      </c>
      <c r="E2781" s="15" t="s">
        <v>6019</v>
      </c>
      <c r="F2781" s="15" t="s">
        <v>6020</v>
      </c>
      <c r="G2781" s="5" t="s">
        <v>21775</v>
      </c>
      <c r="H2781" s="5" t="s">
        <v>5</v>
      </c>
      <c r="I2781" s="5" t="s">
        <v>95</v>
      </c>
      <c r="J2781" s="5" t="s">
        <v>4</v>
      </c>
      <c r="K2781" s="5" t="s">
        <v>2</v>
      </c>
      <c r="L2781" s="5" t="s">
        <v>13087</v>
      </c>
      <c r="M2781" s="15" t="s">
        <v>21775</v>
      </c>
      <c r="N2781" s="15" t="s">
        <v>22006</v>
      </c>
      <c r="O2781" s="15" t="s">
        <v>22006</v>
      </c>
      <c r="P2781" s="15" t="s">
        <v>6020</v>
      </c>
      <c r="Q2781" s="15" t="s">
        <v>22807</v>
      </c>
      <c r="R2781" s="15" t="s">
        <v>20274</v>
      </c>
      <c r="S2781" s="15">
        <v>27689738</v>
      </c>
      <c r="T2781" s="15"/>
      <c r="U2781" s="15" t="s">
        <v>15293</v>
      </c>
      <c r="V2781" s="15" t="s">
        <v>222</v>
      </c>
      <c r="W2781" s="4"/>
      <c r="X2781" s="4" t="s">
        <v>41</v>
      </c>
      <c r="Y2781" s="4" t="s">
        <v>2835</v>
      </c>
      <c r="Z2781" s="4"/>
      <c r="AB2781" s="25"/>
      <c r="AC2781" s="25"/>
      <c r="AD2781" s="25"/>
    </row>
    <row r="2782" spans="1:30" x14ac:dyDescent="0.35">
      <c r="A2782" s="15" t="s">
        <v>11493</v>
      </c>
      <c r="B2782" s="15" t="s">
        <v>6050</v>
      </c>
      <c r="D2782" s="15" t="s">
        <v>6021</v>
      </c>
      <c r="E2782" s="15" t="s">
        <v>6022</v>
      </c>
      <c r="F2782" s="15" t="s">
        <v>5315</v>
      </c>
      <c r="G2782" s="5" t="s">
        <v>21775</v>
      </c>
      <c r="H2782" s="5" t="s">
        <v>6</v>
      </c>
      <c r="I2782" s="5" t="s">
        <v>95</v>
      </c>
      <c r="J2782" s="5" t="s">
        <v>4</v>
      </c>
      <c r="K2782" s="5" t="s">
        <v>2</v>
      </c>
      <c r="L2782" s="5" t="s">
        <v>13087</v>
      </c>
      <c r="M2782" s="15" t="s">
        <v>21775</v>
      </c>
      <c r="N2782" s="15" t="s">
        <v>22006</v>
      </c>
      <c r="O2782" s="15" t="s">
        <v>22006</v>
      </c>
      <c r="P2782" s="15" t="s">
        <v>11592</v>
      </c>
      <c r="Q2782" s="15" t="s">
        <v>22807</v>
      </c>
      <c r="R2782" s="15" t="s">
        <v>20309</v>
      </c>
      <c r="S2782" s="15">
        <v>27688205</v>
      </c>
      <c r="T2782" s="15">
        <v>27688840</v>
      </c>
      <c r="U2782" s="15" t="s">
        <v>15294</v>
      </c>
      <c r="V2782" s="15" t="s">
        <v>11593</v>
      </c>
      <c r="W2782" s="4"/>
      <c r="X2782" s="4" t="s">
        <v>41</v>
      </c>
      <c r="Y2782" s="4" t="s">
        <v>783</v>
      </c>
      <c r="Z2782" s="4" t="s">
        <v>41</v>
      </c>
      <c r="AA2782" s="4" t="s">
        <v>8632</v>
      </c>
      <c r="AB2782" s="25"/>
      <c r="AC2782" s="25"/>
      <c r="AD2782" s="25" t="s">
        <v>21118</v>
      </c>
    </row>
    <row r="2783" spans="1:30" x14ac:dyDescent="0.35">
      <c r="A2783" s="15" t="s">
        <v>11496</v>
      </c>
      <c r="B2783" s="15" t="s">
        <v>11497</v>
      </c>
      <c r="D2783" s="15" t="s">
        <v>7277</v>
      </c>
      <c r="E2783" s="15" t="s">
        <v>11552</v>
      </c>
      <c r="F2783" s="15" t="s">
        <v>11553</v>
      </c>
      <c r="G2783" s="5" t="s">
        <v>21775</v>
      </c>
      <c r="H2783" s="5" t="s">
        <v>6</v>
      </c>
      <c r="I2783" s="5" t="s">
        <v>95</v>
      </c>
      <c r="J2783" s="5" t="s">
        <v>4</v>
      </c>
      <c r="K2783" s="5" t="s">
        <v>8</v>
      </c>
      <c r="L2783" s="5" t="s">
        <v>19243</v>
      </c>
      <c r="M2783" s="15" t="s">
        <v>21775</v>
      </c>
      <c r="N2783" s="15" t="s">
        <v>22006</v>
      </c>
      <c r="O2783" s="15" t="s">
        <v>22007</v>
      </c>
      <c r="P2783" s="15" t="s">
        <v>11553</v>
      </c>
      <c r="Q2783" s="15" t="s">
        <v>22807</v>
      </c>
      <c r="R2783" s="15" t="s">
        <v>19615</v>
      </c>
      <c r="S2783" s="15">
        <v>63936904</v>
      </c>
      <c r="T2783" s="15"/>
      <c r="U2783" s="15" t="s">
        <v>18960</v>
      </c>
      <c r="V2783" s="15" t="s">
        <v>11554</v>
      </c>
      <c r="W2783" s="4"/>
      <c r="X2783" s="4" t="s">
        <v>41</v>
      </c>
      <c r="Y2783" s="4" t="s">
        <v>11771</v>
      </c>
      <c r="Z2783" s="4"/>
      <c r="AB2783" s="25"/>
      <c r="AC2783" s="25"/>
      <c r="AD2783" s="25"/>
    </row>
    <row r="2784" spans="1:30" x14ac:dyDescent="0.35">
      <c r="A2784" s="15" t="s">
        <v>6067</v>
      </c>
      <c r="B2784" s="15" t="s">
        <v>5794</v>
      </c>
      <c r="D2784" s="15" t="s">
        <v>6023</v>
      </c>
      <c r="E2784" s="15" t="s">
        <v>6024</v>
      </c>
      <c r="F2784" s="15" t="s">
        <v>7108</v>
      </c>
      <c r="G2784" s="5" t="s">
        <v>21775</v>
      </c>
      <c r="H2784" s="5" t="s">
        <v>5</v>
      </c>
      <c r="I2784" s="5" t="s">
        <v>95</v>
      </c>
      <c r="J2784" s="5" t="s">
        <v>4</v>
      </c>
      <c r="K2784" s="5" t="s">
        <v>3</v>
      </c>
      <c r="L2784" s="5" t="s">
        <v>13088</v>
      </c>
      <c r="M2784" s="15" t="s">
        <v>21775</v>
      </c>
      <c r="N2784" s="15" t="s">
        <v>22006</v>
      </c>
      <c r="O2784" s="15" t="s">
        <v>1369</v>
      </c>
      <c r="P2784" s="15" t="s">
        <v>7108</v>
      </c>
      <c r="Q2784" s="15" t="s">
        <v>22807</v>
      </c>
      <c r="R2784" s="15" t="s">
        <v>11527</v>
      </c>
      <c r="S2784" s="15">
        <v>88200355</v>
      </c>
      <c r="T2784" s="15"/>
      <c r="U2784" s="15" t="s">
        <v>18184</v>
      </c>
      <c r="V2784" s="15" t="s">
        <v>24078</v>
      </c>
      <c r="W2784" s="4"/>
      <c r="X2784" s="4" t="s">
        <v>41</v>
      </c>
      <c r="Y2784" s="4" t="s">
        <v>3201</v>
      </c>
      <c r="Z2784" s="4"/>
      <c r="AB2784" s="25"/>
      <c r="AC2784" s="25"/>
      <c r="AD2784" s="25"/>
    </row>
    <row r="2785" spans="1:30" x14ac:dyDescent="0.35">
      <c r="A2785" s="15" t="s">
        <v>6668</v>
      </c>
      <c r="B2785" s="15" t="s">
        <v>7627</v>
      </c>
      <c r="D2785" s="15" t="s">
        <v>7280</v>
      </c>
      <c r="E2785" s="15" t="s">
        <v>6025</v>
      </c>
      <c r="F2785" s="15" t="s">
        <v>371</v>
      </c>
      <c r="G2785" s="5" t="s">
        <v>21775</v>
      </c>
      <c r="H2785" s="5" t="s">
        <v>6</v>
      </c>
      <c r="I2785" s="5" t="s">
        <v>95</v>
      </c>
      <c r="J2785" s="5" t="s">
        <v>4</v>
      </c>
      <c r="K2785" s="5" t="s">
        <v>8</v>
      </c>
      <c r="L2785" s="5" t="s">
        <v>19243</v>
      </c>
      <c r="M2785" s="15" t="s">
        <v>21775</v>
      </c>
      <c r="N2785" s="15" t="s">
        <v>22006</v>
      </c>
      <c r="O2785" s="15" t="s">
        <v>22007</v>
      </c>
      <c r="P2785" s="15" t="s">
        <v>371</v>
      </c>
      <c r="Q2785" s="15" t="s">
        <v>22807</v>
      </c>
      <c r="R2785" s="15" t="s">
        <v>20276</v>
      </c>
      <c r="S2785" s="15">
        <v>27691179</v>
      </c>
      <c r="T2785" s="15">
        <v>27691179</v>
      </c>
      <c r="U2785" s="15" t="s">
        <v>18185</v>
      </c>
      <c r="V2785" s="15" t="s">
        <v>18961</v>
      </c>
      <c r="W2785" s="4"/>
      <c r="X2785" s="4" t="s">
        <v>41</v>
      </c>
      <c r="Y2785" s="4" t="s">
        <v>13269</v>
      </c>
      <c r="Z2785" s="4"/>
      <c r="AB2785" s="25"/>
      <c r="AC2785" s="25"/>
      <c r="AD2785" s="25"/>
    </row>
    <row r="2786" spans="1:30" x14ac:dyDescent="0.35">
      <c r="A2786" s="15" t="s">
        <v>8890</v>
      </c>
      <c r="B2786" s="15" t="s">
        <v>8891</v>
      </c>
      <c r="D2786" s="15" t="s">
        <v>10439</v>
      </c>
      <c r="E2786" s="15" t="s">
        <v>10438</v>
      </c>
      <c r="F2786" s="15" t="s">
        <v>10440</v>
      </c>
      <c r="G2786" s="5" t="s">
        <v>3820</v>
      </c>
      <c r="H2786" s="5" t="s">
        <v>11</v>
      </c>
      <c r="I2786" s="5" t="s">
        <v>72</v>
      </c>
      <c r="J2786" s="5" t="s">
        <v>6</v>
      </c>
      <c r="K2786" s="5" t="s">
        <v>10</v>
      </c>
      <c r="L2786" s="5" t="s">
        <v>12898</v>
      </c>
      <c r="M2786" s="15" t="s">
        <v>249</v>
      </c>
      <c r="N2786" s="15" t="s">
        <v>3820</v>
      </c>
      <c r="O2786" s="15" t="s">
        <v>3974</v>
      </c>
      <c r="P2786" s="15" t="s">
        <v>10440</v>
      </c>
      <c r="Q2786" s="15" t="s">
        <v>22807</v>
      </c>
      <c r="R2786" s="15" t="s">
        <v>15295</v>
      </c>
      <c r="S2786" s="15">
        <v>87561661</v>
      </c>
      <c r="T2786" s="15"/>
      <c r="U2786" s="15" t="s">
        <v>15296</v>
      </c>
      <c r="V2786" s="15" t="s">
        <v>10442</v>
      </c>
      <c r="W2786" s="4"/>
      <c r="X2786" s="4"/>
      <c r="Y2786" s="4"/>
      <c r="Z2786" s="4"/>
      <c r="AB2786" s="25"/>
      <c r="AC2786" s="25"/>
      <c r="AD2786" s="25"/>
    </row>
    <row r="2787" spans="1:30" x14ac:dyDescent="0.35">
      <c r="A2787" s="15" t="s">
        <v>6522</v>
      </c>
      <c r="B2787" s="15" t="s">
        <v>7549</v>
      </c>
      <c r="D2787" s="15" t="s">
        <v>2940</v>
      </c>
      <c r="E2787" s="15" t="s">
        <v>11598</v>
      </c>
      <c r="F2787" s="15" t="s">
        <v>11599</v>
      </c>
      <c r="G2787" s="5" t="s">
        <v>21775</v>
      </c>
      <c r="H2787" s="5" t="s">
        <v>6</v>
      </c>
      <c r="I2787" s="5" t="s">
        <v>95</v>
      </c>
      <c r="J2787" s="5" t="s">
        <v>4</v>
      </c>
      <c r="K2787" s="5" t="s">
        <v>8</v>
      </c>
      <c r="L2787" s="5" t="s">
        <v>19243</v>
      </c>
      <c r="M2787" s="15" t="s">
        <v>21775</v>
      </c>
      <c r="N2787" s="15" t="s">
        <v>22006</v>
      </c>
      <c r="O2787" s="15" t="s">
        <v>22007</v>
      </c>
      <c r="P2787" s="15" t="s">
        <v>11599</v>
      </c>
      <c r="Q2787" s="15" t="s">
        <v>22807</v>
      </c>
      <c r="R2787" s="15" t="s">
        <v>21567</v>
      </c>
      <c r="S2787" s="15">
        <v>88005139</v>
      </c>
      <c r="T2787" s="15"/>
      <c r="U2787" s="15" t="s">
        <v>21568</v>
      </c>
      <c r="V2787" s="15" t="s">
        <v>360</v>
      </c>
      <c r="W2787" s="4"/>
      <c r="X2787" s="4"/>
      <c r="Y2787" s="4"/>
      <c r="Z2787" s="4"/>
      <c r="AB2787" s="25"/>
      <c r="AC2787" s="25"/>
      <c r="AD2787" s="25"/>
    </row>
    <row r="2788" spans="1:30" x14ac:dyDescent="0.35">
      <c r="A2788" s="15" t="s">
        <v>6761</v>
      </c>
      <c r="B2788" s="15" t="s">
        <v>7804</v>
      </c>
      <c r="D2788" s="15" t="s">
        <v>2898</v>
      </c>
      <c r="E2788" s="15" t="s">
        <v>6026</v>
      </c>
      <c r="F2788" s="15" t="s">
        <v>15682</v>
      </c>
      <c r="G2788" s="5" t="s">
        <v>21775</v>
      </c>
      <c r="H2788" s="5" t="s">
        <v>5</v>
      </c>
      <c r="I2788" s="5" t="s">
        <v>95</v>
      </c>
      <c r="J2788" s="5" t="s">
        <v>4</v>
      </c>
      <c r="K2788" s="5" t="s">
        <v>3</v>
      </c>
      <c r="L2788" s="5" t="s">
        <v>13088</v>
      </c>
      <c r="M2788" s="15" t="s">
        <v>21775</v>
      </c>
      <c r="N2788" s="15" t="s">
        <v>22006</v>
      </c>
      <c r="O2788" s="15" t="s">
        <v>1369</v>
      </c>
      <c r="P2788" s="15" t="s">
        <v>6027</v>
      </c>
      <c r="Q2788" s="15" t="s">
        <v>22807</v>
      </c>
      <c r="R2788" s="15" t="s">
        <v>18959</v>
      </c>
      <c r="S2788" s="15">
        <v>27658228</v>
      </c>
      <c r="T2788" s="15">
        <v>22001775</v>
      </c>
      <c r="U2788" s="15" t="s">
        <v>18962</v>
      </c>
      <c r="V2788" s="15" t="s">
        <v>1064</v>
      </c>
      <c r="W2788" s="4"/>
      <c r="X2788" s="4" t="s">
        <v>41</v>
      </c>
      <c r="Y2788" s="4" t="s">
        <v>4611</v>
      </c>
      <c r="Z2788" s="4"/>
      <c r="AB2788" s="25"/>
      <c r="AC2788" s="25"/>
      <c r="AD2788" s="25"/>
    </row>
    <row r="2789" spans="1:30" x14ac:dyDescent="0.35">
      <c r="A2789" s="15" t="s">
        <v>6457</v>
      </c>
      <c r="B2789" s="15" t="s">
        <v>7556</v>
      </c>
      <c r="D2789" s="15" t="s">
        <v>4079</v>
      </c>
      <c r="E2789" s="15" t="s">
        <v>6028</v>
      </c>
      <c r="F2789" s="15" t="s">
        <v>3047</v>
      </c>
      <c r="G2789" s="5" t="s">
        <v>21775</v>
      </c>
      <c r="H2789" s="5" t="s">
        <v>5</v>
      </c>
      <c r="I2789" s="5" t="s">
        <v>95</v>
      </c>
      <c r="J2789" s="5" t="s">
        <v>4</v>
      </c>
      <c r="K2789" s="5" t="s">
        <v>3</v>
      </c>
      <c r="L2789" s="5" t="s">
        <v>13088</v>
      </c>
      <c r="M2789" s="15" t="s">
        <v>21775</v>
      </c>
      <c r="N2789" s="15" t="s">
        <v>22006</v>
      </c>
      <c r="O2789" s="15" t="s">
        <v>1369</v>
      </c>
      <c r="P2789" s="15" t="s">
        <v>11628</v>
      </c>
      <c r="Q2789" s="15" t="s">
        <v>22807</v>
      </c>
      <c r="R2789" s="15" t="s">
        <v>18186</v>
      </c>
      <c r="S2789" s="15">
        <v>88346954</v>
      </c>
      <c r="T2789" s="15">
        <v>22001835</v>
      </c>
      <c r="U2789" s="15" t="s">
        <v>19616</v>
      </c>
      <c r="V2789" s="15" t="s">
        <v>11629</v>
      </c>
      <c r="W2789" s="4"/>
      <c r="X2789" s="4" t="s">
        <v>41</v>
      </c>
      <c r="Y2789" s="4" t="s">
        <v>3867</v>
      </c>
      <c r="Z2789" s="4"/>
      <c r="AB2789" s="25"/>
      <c r="AC2789" s="25"/>
      <c r="AD2789" s="25"/>
    </row>
    <row r="2790" spans="1:30" x14ac:dyDescent="0.35">
      <c r="A2790" s="15" t="s">
        <v>11504</v>
      </c>
      <c r="B2790" s="15" t="s">
        <v>11505</v>
      </c>
      <c r="D2790" s="15" t="s">
        <v>7437</v>
      </c>
      <c r="E2790" s="15" t="s">
        <v>6029</v>
      </c>
      <c r="F2790" s="15" t="s">
        <v>2973</v>
      </c>
      <c r="G2790" s="5" t="s">
        <v>21775</v>
      </c>
      <c r="H2790" s="5" t="s">
        <v>5</v>
      </c>
      <c r="I2790" s="5" t="s">
        <v>95</v>
      </c>
      <c r="J2790" s="5" t="s">
        <v>4</v>
      </c>
      <c r="K2790" s="5" t="s">
        <v>3</v>
      </c>
      <c r="L2790" s="5" t="s">
        <v>13088</v>
      </c>
      <c r="M2790" s="15" t="s">
        <v>21775</v>
      </c>
      <c r="N2790" s="15" t="s">
        <v>22006</v>
      </c>
      <c r="O2790" s="15" t="s">
        <v>1369</v>
      </c>
      <c r="P2790" s="15" t="s">
        <v>431</v>
      </c>
      <c r="Q2790" s="15" t="s">
        <v>22807</v>
      </c>
      <c r="R2790" s="15" t="s">
        <v>6030</v>
      </c>
      <c r="S2790" s="15">
        <v>25610104</v>
      </c>
      <c r="T2790" s="15"/>
      <c r="U2790" s="15" t="s">
        <v>16810</v>
      </c>
      <c r="V2790" s="15" t="s">
        <v>16811</v>
      </c>
      <c r="W2790" s="4"/>
      <c r="X2790" s="4" t="s">
        <v>41</v>
      </c>
      <c r="Y2790" s="4" t="s">
        <v>2777</v>
      </c>
      <c r="Z2790" s="4"/>
      <c r="AB2790" s="25"/>
      <c r="AC2790" s="25"/>
      <c r="AD2790" s="25"/>
    </row>
    <row r="2791" spans="1:30" x14ac:dyDescent="0.35">
      <c r="A2791" s="15" t="s">
        <v>6458</v>
      </c>
      <c r="B2791" s="15" t="s">
        <v>7508</v>
      </c>
      <c r="D2791" s="15" t="s">
        <v>3256</v>
      </c>
      <c r="E2791" s="15" t="s">
        <v>6031</v>
      </c>
      <c r="F2791" s="15" t="s">
        <v>6032</v>
      </c>
      <c r="G2791" s="5" t="s">
        <v>21775</v>
      </c>
      <c r="H2791" s="5" t="s">
        <v>5</v>
      </c>
      <c r="I2791" s="5" t="s">
        <v>95</v>
      </c>
      <c r="J2791" s="5" t="s">
        <v>4</v>
      </c>
      <c r="K2791" s="5" t="s">
        <v>3</v>
      </c>
      <c r="L2791" s="5" t="s">
        <v>13088</v>
      </c>
      <c r="M2791" s="15" t="s">
        <v>21775</v>
      </c>
      <c r="N2791" s="15" t="s">
        <v>22006</v>
      </c>
      <c r="O2791" s="15" t="s">
        <v>1369</v>
      </c>
      <c r="P2791" s="15" t="s">
        <v>6032</v>
      </c>
      <c r="Q2791" s="15" t="s">
        <v>22807</v>
      </c>
      <c r="R2791" s="15" t="s">
        <v>15297</v>
      </c>
      <c r="S2791" s="15">
        <v>22001826</v>
      </c>
      <c r="T2791" s="15"/>
      <c r="U2791" s="15" t="s">
        <v>16812</v>
      </c>
      <c r="V2791" s="15" t="s">
        <v>11556</v>
      </c>
      <c r="W2791" s="4"/>
      <c r="X2791" s="4" t="s">
        <v>41</v>
      </c>
      <c r="Y2791" s="4" t="s">
        <v>722</v>
      </c>
      <c r="Z2791" s="4"/>
      <c r="AB2791" s="25"/>
      <c r="AC2791" s="25"/>
      <c r="AD2791" s="25"/>
    </row>
    <row r="2792" spans="1:30" x14ac:dyDescent="0.35">
      <c r="A2792" s="15" t="s">
        <v>6089</v>
      </c>
      <c r="B2792" s="15" t="s">
        <v>4892</v>
      </c>
      <c r="D2792" s="15" t="s">
        <v>3392</v>
      </c>
      <c r="E2792" s="15" t="s">
        <v>6033</v>
      </c>
      <c r="F2792" s="15" t="s">
        <v>6034</v>
      </c>
      <c r="G2792" s="5" t="s">
        <v>21775</v>
      </c>
      <c r="H2792" s="5" t="s">
        <v>7</v>
      </c>
      <c r="I2792" s="5" t="s">
        <v>95</v>
      </c>
      <c r="J2792" s="5" t="s">
        <v>4</v>
      </c>
      <c r="K2792" s="5" t="s">
        <v>6</v>
      </c>
      <c r="L2792" s="5" t="s">
        <v>13091</v>
      </c>
      <c r="M2792" s="15" t="s">
        <v>21775</v>
      </c>
      <c r="N2792" s="15" t="s">
        <v>22006</v>
      </c>
      <c r="O2792" s="15" t="s">
        <v>22789</v>
      </c>
      <c r="P2792" s="15" t="s">
        <v>6035</v>
      </c>
      <c r="Q2792" s="15" t="s">
        <v>22807</v>
      </c>
      <c r="R2792" s="15" t="s">
        <v>24079</v>
      </c>
      <c r="S2792" s="15">
        <v>27654053</v>
      </c>
      <c r="T2792" s="15">
        <v>27654053</v>
      </c>
      <c r="U2792" s="15" t="s">
        <v>22320</v>
      </c>
      <c r="V2792" s="15" t="s">
        <v>22321</v>
      </c>
      <c r="W2792" s="4"/>
      <c r="X2792" s="4" t="s">
        <v>41</v>
      </c>
      <c r="Y2792" s="4" t="s">
        <v>2783</v>
      </c>
      <c r="Z2792" s="4"/>
      <c r="AB2792" s="25"/>
      <c r="AC2792" s="25"/>
      <c r="AD2792" s="25"/>
    </row>
    <row r="2793" spans="1:30" x14ac:dyDescent="0.35">
      <c r="A2793" s="15" t="s">
        <v>11508</v>
      </c>
      <c r="B2793" s="15" t="s">
        <v>11509</v>
      </c>
      <c r="D2793" s="15" t="s">
        <v>3162</v>
      </c>
      <c r="E2793" s="15" t="s">
        <v>6036</v>
      </c>
      <c r="F2793" s="15" t="s">
        <v>1358</v>
      </c>
      <c r="G2793" s="5" t="s">
        <v>21775</v>
      </c>
      <c r="H2793" s="5" t="s">
        <v>7</v>
      </c>
      <c r="I2793" s="5" t="s">
        <v>95</v>
      </c>
      <c r="J2793" s="5" t="s">
        <v>4</v>
      </c>
      <c r="K2793" s="5" t="s">
        <v>5</v>
      </c>
      <c r="L2793" s="5" t="s">
        <v>13090</v>
      </c>
      <c r="M2793" s="15" t="s">
        <v>21775</v>
      </c>
      <c r="N2793" s="15" t="s">
        <v>22006</v>
      </c>
      <c r="O2793" s="15" t="s">
        <v>6037</v>
      </c>
      <c r="P2793" s="15" t="s">
        <v>1358</v>
      </c>
      <c r="Q2793" s="15" t="s">
        <v>22807</v>
      </c>
      <c r="R2793" s="15" t="s">
        <v>22322</v>
      </c>
      <c r="S2793" s="15"/>
      <c r="T2793" s="15"/>
      <c r="U2793" s="15" t="s">
        <v>15298</v>
      </c>
      <c r="V2793" s="15" t="s">
        <v>24080</v>
      </c>
      <c r="W2793" s="4"/>
      <c r="X2793" s="4" t="s">
        <v>41</v>
      </c>
      <c r="Y2793" s="4" t="s">
        <v>3550</v>
      </c>
      <c r="Z2793" s="4"/>
      <c r="AB2793" s="25"/>
      <c r="AC2793" s="25"/>
      <c r="AD2793" s="25"/>
    </row>
    <row r="2794" spans="1:30" x14ac:dyDescent="0.35">
      <c r="A2794" s="15" t="s">
        <v>5955</v>
      </c>
      <c r="B2794" s="15" t="s">
        <v>2717</v>
      </c>
      <c r="D2794" s="15" t="s">
        <v>3134</v>
      </c>
      <c r="E2794" s="15" t="s">
        <v>6038</v>
      </c>
      <c r="F2794" s="15" t="s">
        <v>7445</v>
      </c>
      <c r="G2794" s="5" t="s">
        <v>21775</v>
      </c>
      <c r="H2794" s="5" t="s">
        <v>7</v>
      </c>
      <c r="I2794" s="5" t="s">
        <v>95</v>
      </c>
      <c r="J2794" s="5" t="s">
        <v>4</v>
      </c>
      <c r="K2794" s="5" t="s">
        <v>5</v>
      </c>
      <c r="L2794" s="5" t="s">
        <v>13090</v>
      </c>
      <c r="M2794" s="15" t="s">
        <v>21775</v>
      </c>
      <c r="N2794" s="15" t="s">
        <v>22006</v>
      </c>
      <c r="O2794" s="15" t="s">
        <v>6037</v>
      </c>
      <c r="P2794" s="15" t="s">
        <v>6039</v>
      </c>
      <c r="Q2794" s="15" t="s">
        <v>22807</v>
      </c>
      <c r="R2794" s="15" t="s">
        <v>21569</v>
      </c>
      <c r="S2794" s="15">
        <v>27601531</v>
      </c>
      <c r="T2794" s="15">
        <v>27601531</v>
      </c>
      <c r="U2794" s="15" t="s">
        <v>15299</v>
      </c>
      <c r="V2794" s="15" t="s">
        <v>24081</v>
      </c>
      <c r="W2794" s="4"/>
      <c r="X2794" s="4" t="s">
        <v>41</v>
      </c>
      <c r="Y2794" s="4" t="s">
        <v>2839</v>
      </c>
      <c r="Z2794" s="4"/>
      <c r="AB2794" s="25"/>
      <c r="AC2794" s="25"/>
      <c r="AD2794" s="25"/>
    </row>
    <row r="2795" spans="1:30" x14ac:dyDescent="0.35">
      <c r="A2795" s="15" t="s">
        <v>6762</v>
      </c>
      <c r="B2795" s="15" t="s">
        <v>7623</v>
      </c>
      <c r="D2795" s="15" t="s">
        <v>2984</v>
      </c>
      <c r="E2795" s="15" t="s">
        <v>6041</v>
      </c>
      <c r="F2795" s="15" t="s">
        <v>14431</v>
      </c>
      <c r="G2795" s="5" t="s">
        <v>21775</v>
      </c>
      <c r="H2795" s="5" t="s">
        <v>7</v>
      </c>
      <c r="I2795" s="5" t="s">
        <v>95</v>
      </c>
      <c r="J2795" s="5" t="s">
        <v>4</v>
      </c>
      <c r="K2795" s="5" t="s">
        <v>7</v>
      </c>
      <c r="L2795" s="5" t="s">
        <v>13092</v>
      </c>
      <c r="M2795" s="15" t="s">
        <v>21775</v>
      </c>
      <c r="N2795" s="15" t="s">
        <v>22006</v>
      </c>
      <c r="O2795" s="15" t="s">
        <v>22323</v>
      </c>
      <c r="P2795" s="15" t="s">
        <v>6729</v>
      </c>
      <c r="Q2795" s="15" t="s">
        <v>22807</v>
      </c>
      <c r="R2795" s="15" t="s">
        <v>22347</v>
      </c>
      <c r="S2795" s="15">
        <v>27651101</v>
      </c>
      <c r="T2795" s="15">
        <v>27651101</v>
      </c>
      <c r="U2795" s="15" t="s">
        <v>18187</v>
      </c>
      <c r="V2795" s="15" t="s">
        <v>24082</v>
      </c>
      <c r="W2795" s="4"/>
      <c r="X2795" s="4" t="s">
        <v>41</v>
      </c>
      <c r="Y2795" s="4" t="s">
        <v>13495</v>
      </c>
      <c r="Z2795" s="4"/>
      <c r="AB2795" s="25"/>
      <c r="AC2795" s="25"/>
      <c r="AD2795" s="25"/>
    </row>
    <row r="2796" spans="1:30" x14ac:dyDescent="0.35">
      <c r="A2796" s="15" t="s">
        <v>6092</v>
      </c>
      <c r="B2796" s="15" t="s">
        <v>7286</v>
      </c>
      <c r="D2796" s="15" t="s">
        <v>7281</v>
      </c>
      <c r="E2796" s="15" t="s">
        <v>6042</v>
      </c>
      <c r="F2796" s="15" t="s">
        <v>6043</v>
      </c>
      <c r="G2796" s="5" t="s">
        <v>21775</v>
      </c>
      <c r="H2796" s="5" t="s">
        <v>7</v>
      </c>
      <c r="I2796" s="5" t="s">
        <v>95</v>
      </c>
      <c r="J2796" s="5" t="s">
        <v>4</v>
      </c>
      <c r="K2796" s="5" t="s">
        <v>5</v>
      </c>
      <c r="L2796" s="5" t="s">
        <v>13090</v>
      </c>
      <c r="M2796" s="15" t="s">
        <v>21775</v>
      </c>
      <c r="N2796" s="15" t="s">
        <v>22006</v>
      </c>
      <c r="O2796" s="15" t="s">
        <v>6037</v>
      </c>
      <c r="P2796" s="15" t="s">
        <v>6044</v>
      </c>
      <c r="Q2796" s="15" t="s">
        <v>22807</v>
      </c>
      <c r="R2796" s="15" t="s">
        <v>21570</v>
      </c>
      <c r="S2796" s="15">
        <v>86896102</v>
      </c>
      <c r="T2796" s="15"/>
      <c r="U2796" s="15" t="s">
        <v>15300</v>
      </c>
      <c r="V2796" s="15" t="s">
        <v>15301</v>
      </c>
      <c r="W2796" s="4"/>
      <c r="X2796" s="4" t="s">
        <v>41</v>
      </c>
      <c r="Y2796" s="4" t="s">
        <v>2570</v>
      </c>
      <c r="Z2796" s="4" t="s">
        <v>41</v>
      </c>
      <c r="AA2796" s="4" t="s">
        <v>7371</v>
      </c>
      <c r="AB2796" s="25"/>
      <c r="AC2796" s="25"/>
      <c r="AD2796" s="25"/>
    </row>
    <row r="2797" spans="1:30" x14ac:dyDescent="0.35">
      <c r="A2797" s="15" t="s">
        <v>6525</v>
      </c>
      <c r="B2797" s="15" t="s">
        <v>7403</v>
      </c>
      <c r="D2797" s="15" t="s">
        <v>11604</v>
      </c>
      <c r="E2797" s="15" t="s">
        <v>11603</v>
      </c>
      <c r="F2797" s="15" t="s">
        <v>879</v>
      </c>
      <c r="G2797" s="5" t="s">
        <v>21775</v>
      </c>
      <c r="H2797" s="5" t="s">
        <v>7</v>
      </c>
      <c r="I2797" s="5" t="s">
        <v>95</v>
      </c>
      <c r="J2797" s="5" t="s">
        <v>4</v>
      </c>
      <c r="K2797" s="5" t="s">
        <v>5</v>
      </c>
      <c r="L2797" s="5" t="s">
        <v>13090</v>
      </c>
      <c r="M2797" s="15" t="s">
        <v>21775</v>
      </c>
      <c r="N2797" s="15" t="s">
        <v>22006</v>
      </c>
      <c r="O2797" s="15" t="s">
        <v>6037</v>
      </c>
      <c r="P2797" s="15" t="s">
        <v>879</v>
      </c>
      <c r="Q2797" s="15" t="s">
        <v>22807</v>
      </c>
      <c r="R2797" s="15" t="s">
        <v>24083</v>
      </c>
      <c r="S2797" s="15"/>
      <c r="T2797" s="15"/>
      <c r="U2797" s="15" t="s">
        <v>18963</v>
      </c>
      <c r="V2797" s="15" t="s">
        <v>24084</v>
      </c>
      <c r="W2797" s="4"/>
      <c r="X2797" s="4" t="s">
        <v>41</v>
      </c>
      <c r="Y2797" s="4" t="s">
        <v>4656</v>
      </c>
      <c r="Z2797" s="4"/>
      <c r="AB2797" s="25"/>
      <c r="AC2797" s="25"/>
      <c r="AD2797" s="25"/>
    </row>
    <row r="2798" spans="1:30" x14ac:dyDescent="0.35">
      <c r="A2798" s="15" t="s">
        <v>6527</v>
      </c>
      <c r="B2798" s="15" t="s">
        <v>7507</v>
      </c>
      <c r="D2798" s="15" t="s">
        <v>266</v>
      </c>
      <c r="E2798" s="15" t="s">
        <v>6045</v>
      </c>
      <c r="F2798" s="15" t="s">
        <v>6037</v>
      </c>
      <c r="G2798" s="5" t="s">
        <v>21775</v>
      </c>
      <c r="H2798" s="5" t="s">
        <v>7</v>
      </c>
      <c r="I2798" s="5" t="s">
        <v>95</v>
      </c>
      <c r="J2798" s="5" t="s">
        <v>4</v>
      </c>
      <c r="K2798" s="5" t="s">
        <v>5</v>
      </c>
      <c r="L2798" s="5" t="s">
        <v>13090</v>
      </c>
      <c r="M2798" s="15" t="s">
        <v>21775</v>
      </c>
      <c r="N2798" s="15" t="s">
        <v>22006</v>
      </c>
      <c r="O2798" s="15" t="s">
        <v>6037</v>
      </c>
      <c r="P2798" s="15" t="s">
        <v>6037</v>
      </c>
      <c r="Q2798" s="15" t="s">
        <v>22807</v>
      </c>
      <c r="R2798" s="15" t="s">
        <v>16870</v>
      </c>
      <c r="S2798" s="15">
        <v>27600382</v>
      </c>
      <c r="T2798" s="15"/>
      <c r="U2798" s="15" t="s">
        <v>15303</v>
      </c>
      <c r="V2798" s="15" t="s">
        <v>24085</v>
      </c>
      <c r="W2798" s="4"/>
      <c r="X2798" s="4" t="s">
        <v>41</v>
      </c>
      <c r="Y2798" s="4" t="s">
        <v>3541</v>
      </c>
      <c r="Z2798" s="4"/>
      <c r="AB2798" s="25"/>
      <c r="AC2798" s="25"/>
      <c r="AD2798" s="25"/>
    </row>
    <row r="2799" spans="1:30" x14ac:dyDescent="0.35">
      <c r="A2799" s="15" t="s">
        <v>6524</v>
      </c>
      <c r="B2799" s="15" t="s">
        <v>7620</v>
      </c>
      <c r="D2799" s="15" t="s">
        <v>7510</v>
      </c>
      <c r="E2799" s="15" t="s">
        <v>6046</v>
      </c>
      <c r="F2799" s="15" t="s">
        <v>4597</v>
      </c>
      <c r="G2799" s="5" t="s">
        <v>21775</v>
      </c>
      <c r="H2799" s="5" t="s">
        <v>7</v>
      </c>
      <c r="I2799" s="5" t="s">
        <v>95</v>
      </c>
      <c r="J2799" s="5" t="s">
        <v>4</v>
      </c>
      <c r="K2799" s="5" t="s">
        <v>4</v>
      </c>
      <c r="L2799" s="5" t="s">
        <v>13089</v>
      </c>
      <c r="M2799" s="15" t="s">
        <v>21775</v>
      </c>
      <c r="N2799" s="15" t="s">
        <v>22006</v>
      </c>
      <c r="O2799" s="15" t="s">
        <v>4597</v>
      </c>
      <c r="P2799" s="15" t="s">
        <v>4597</v>
      </c>
      <c r="Q2799" s="15" t="s">
        <v>22807</v>
      </c>
      <c r="R2799" s="15" t="s">
        <v>18946</v>
      </c>
      <c r="S2799" s="15">
        <v>87313230</v>
      </c>
      <c r="T2799" s="15"/>
      <c r="U2799" s="15" t="s">
        <v>15304</v>
      </c>
      <c r="V2799" s="15" t="s">
        <v>24086</v>
      </c>
      <c r="W2799" s="4"/>
      <c r="X2799" s="4" t="s">
        <v>41</v>
      </c>
      <c r="Y2799" s="4" t="s">
        <v>3547</v>
      </c>
      <c r="Z2799" s="4"/>
      <c r="AB2799" s="25"/>
      <c r="AC2799" s="25"/>
      <c r="AD2799" s="25"/>
    </row>
    <row r="2800" spans="1:30" x14ac:dyDescent="0.35">
      <c r="A2800" s="15" t="s">
        <v>6532</v>
      </c>
      <c r="B2800" s="15" t="s">
        <v>7624</v>
      </c>
      <c r="D2800" s="15" t="s">
        <v>1869</v>
      </c>
      <c r="E2800" s="15" t="s">
        <v>6047</v>
      </c>
      <c r="F2800" s="15" t="s">
        <v>278</v>
      </c>
      <c r="G2800" s="5" t="s">
        <v>21775</v>
      </c>
      <c r="H2800" s="5" t="s">
        <v>7</v>
      </c>
      <c r="I2800" s="5" t="s">
        <v>95</v>
      </c>
      <c r="J2800" s="5" t="s">
        <v>4</v>
      </c>
      <c r="K2800" s="5" t="s">
        <v>7</v>
      </c>
      <c r="L2800" s="5" t="s">
        <v>13092</v>
      </c>
      <c r="M2800" s="15" t="s">
        <v>21775</v>
      </c>
      <c r="N2800" s="15" t="s">
        <v>22006</v>
      </c>
      <c r="O2800" s="15" t="s">
        <v>22323</v>
      </c>
      <c r="P2800" s="15" t="s">
        <v>278</v>
      </c>
      <c r="Q2800" s="15" t="s">
        <v>22807</v>
      </c>
      <c r="R2800" s="15" t="s">
        <v>22324</v>
      </c>
      <c r="S2800" s="15">
        <v>27652287</v>
      </c>
      <c r="T2800" s="15"/>
      <c r="U2800" s="15" t="s">
        <v>18188</v>
      </c>
      <c r="V2800" s="15" t="s">
        <v>24087</v>
      </c>
      <c r="W2800" s="4"/>
      <c r="X2800" s="4" t="s">
        <v>41</v>
      </c>
      <c r="Y2800" s="4" t="s">
        <v>2788</v>
      </c>
      <c r="Z2800" s="4"/>
      <c r="AB2800" s="25"/>
      <c r="AC2800" s="25"/>
      <c r="AD2800" s="25"/>
    </row>
    <row r="2801" spans="1:30" x14ac:dyDescent="0.35">
      <c r="A2801" s="15" t="s">
        <v>6601</v>
      </c>
      <c r="B2801" s="15" t="s">
        <v>7819</v>
      </c>
      <c r="D2801" s="15" t="s">
        <v>11641</v>
      </c>
      <c r="E2801" s="15" t="s">
        <v>11640</v>
      </c>
      <c r="F2801" s="15" t="s">
        <v>257</v>
      </c>
      <c r="G2801" s="5" t="s">
        <v>21775</v>
      </c>
      <c r="H2801" s="5" t="s">
        <v>7</v>
      </c>
      <c r="I2801" s="5" t="s">
        <v>95</v>
      </c>
      <c r="J2801" s="5" t="s">
        <v>4</v>
      </c>
      <c r="K2801" s="5" t="s">
        <v>4</v>
      </c>
      <c r="L2801" s="5" t="s">
        <v>13089</v>
      </c>
      <c r="M2801" s="15" t="s">
        <v>21775</v>
      </c>
      <c r="N2801" s="15" t="s">
        <v>22006</v>
      </c>
      <c r="O2801" s="15" t="s">
        <v>4597</v>
      </c>
      <c r="P2801" s="15" t="s">
        <v>257</v>
      </c>
      <c r="Q2801" s="15" t="s">
        <v>22807</v>
      </c>
      <c r="R2801" s="15" t="s">
        <v>15305</v>
      </c>
      <c r="S2801" s="15">
        <v>22001767</v>
      </c>
      <c r="T2801" s="15"/>
      <c r="U2801" s="15" t="s">
        <v>16813</v>
      </c>
      <c r="V2801" s="15" t="s">
        <v>15306</v>
      </c>
      <c r="W2801" s="4"/>
      <c r="X2801" s="4" t="s">
        <v>41</v>
      </c>
      <c r="Y2801" s="4" t="s">
        <v>7541</v>
      </c>
      <c r="Z2801" s="4"/>
      <c r="AB2801" s="25"/>
      <c r="AC2801" s="25"/>
      <c r="AD2801" s="25"/>
    </row>
    <row r="2802" spans="1:30" x14ac:dyDescent="0.35">
      <c r="A2802" s="15" t="s">
        <v>6597</v>
      </c>
      <c r="B2802" s="15" t="s">
        <v>7708</v>
      </c>
      <c r="D2802" s="15" t="s">
        <v>5877</v>
      </c>
      <c r="E2802" s="15" t="s">
        <v>6048</v>
      </c>
      <c r="F2802" s="15" t="s">
        <v>6049</v>
      </c>
      <c r="G2802" s="5" t="s">
        <v>21775</v>
      </c>
      <c r="H2802" s="5" t="s">
        <v>7</v>
      </c>
      <c r="I2802" s="5" t="s">
        <v>95</v>
      </c>
      <c r="J2802" s="5" t="s">
        <v>4</v>
      </c>
      <c r="K2802" s="5" t="s">
        <v>7</v>
      </c>
      <c r="L2802" s="5" t="s">
        <v>13092</v>
      </c>
      <c r="M2802" s="15" t="s">
        <v>21775</v>
      </c>
      <c r="N2802" s="15" t="s">
        <v>22006</v>
      </c>
      <c r="O2802" s="15" t="s">
        <v>22323</v>
      </c>
      <c r="P2802" s="15" t="s">
        <v>14432</v>
      </c>
      <c r="Q2802" s="15" t="s">
        <v>22807</v>
      </c>
      <c r="R2802" s="15" t="s">
        <v>22325</v>
      </c>
      <c r="S2802" s="15">
        <v>60576838</v>
      </c>
      <c r="T2802" s="15"/>
      <c r="U2802" s="15" t="s">
        <v>15307</v>
      </c>
      <c r="V2802" s="15" t="s">
        <v>15308</v>
      </c>
      <c r="W2802" s="4"/>
      <c r="X2802" s="4" t="s">
        <v>41</v>
      </c>
      <c r="Y2802" s="4" t="s">
        <v>4630</v>
      </c>
      <c r="Z2802" s="4"/>
      <c r="AB2802" s="25"/>
      <c r="AC2802" s="25"/>
      <c r="AD2802" s="25"/>
    </row>
    <row r="2803" spans="1:30" x14ac:dyDescent="0.35">
      <c r="A2803" s="15" t="s">
        <v>6598</v>
      </c>
      <c r="B2803" s="15" t="s">
        <v>7820</v>
      </c>
      <c r="D2803" s="15" t="s">
        <v>6050</v>
      </c>
      <c r="E2803" s="15" t="s">
        <v>11493</v>
      </c>
      <c r="F2803" s="15" t="s">
        <v>11494</v>
      </c>
      <c r="G2803" s="5" t="s">
        <v>21775</v>
      </c>
      <c r="H2803" s="5" t="s">
        <v>7</v>
      </c>
      <c r="I2803" s="5" t="s">
        <v>95</v>
      </c>
      <c r="J2803" s="5" t="s">
        <v>4</v>
      </c>
      <c r="K2803" s="5" t="s">
        <v>7</v>
      </c>
      <c r="L2803" s="5" t="s">
        <v>13092</v>
      </c>
      <c r="M2803" s="15" t="s">
        <v>21775</v>
      </c>
      <c r="N2803" s="15" t="s">
        <v>22006</v>
      </c>
      <c r="O2803" s="15" t="s">
        <v>22323</v>
      </c>
      <c r="P2803" s="15" t="s">
        <v>11495</v>
      </c>
      <c r="Q2803" s="15" t="s">
        <v>22807</v>
      </c>
      <c r="R2803" s="15" t="s">
        <v>24088</v>
      </c>
      <c r="S2803" s="15">
        <v>27651295</v>
      </c>
      <c r="T2803" s="15"/>
      <c r="U2803" s="15" t="s">
        <v>24089</v>
      </c>
      <c r="V2803" s="15" t="s">
        <v>18189</v>
      </c>
      <c r="W2803" s="4"/>
      <c r="X2803" s="4" t="s">
        <v>41</v>
      </c>
      <c r="Y2803" s="4" t="s">
        <v>7896</v>
      </c>
      <c r="Z2803" s="4"/>
      <c r="AB2803" s="25"/>
      <c r="AC2803" s="25"/>
      <c r="AD2803" s="25"/>
    </row>
    <row r="2804" spans="1:30" x14ac:dyDescent="0.35">
      <c r="A2804" s="15" t="s">
        <v>11511</v>
      </c>
      <c r="B2804" s="15" t="s">
        <v>11512</v>
      </c>
      <c r="D2804" s="15" t="s">
        <v>11526</v>
      </c>
      <c r="E2804" s="15" t="s">
        <v>11525</v>
      </c>
      <c r="F2804" s="15" t="s">
        <v>6051</v>
      </c>
      <c r="G2804" s="5" t="s">
        <v>21775</v>
      </c>
      <c r="H2804" s="5" t="s">
        <v>7</v>
      </c>
      <c r="I2804" s="5" t="s">
        <v>95</v>
      </c>
      <c r="J2804" s="5" t="s">
        <v>4</v>
      </c>
      <c r="K2804" s="5" t="s">
        <v>6</v>
      </c>
      <c r="L2804" s="5" t="s">
        <v>13091</v>
      </c>
      <c r="M2804" s="15" t="s">
        <v>21775</v>
      </c>
      <c r="N2804" s="15" t="s">
        <v>22006</v>
      </c>
      <c r="O2804" s="15" t="s">
        <v>22789</v>
      </c>
      <c r="P2804" s="15" t="s">
        <v>6051</v>
      </c>
      <c r="Q2804" s="15" t="s">
        <v>22807</v>
      </c>
      <c r="R2804" s="15" t="s">
        <v>20278</v>
      </c>
      <c r="S2804" s="15">
        <v>22001763</v>
      </c>
      <c r="T2804" s="15">
        <v>27654219</v>
      </c>
      <c r="U2804" s="15" t="s">
        <v>15309</v>
      </c>
      <c r="V2804" s="15" t="s">
        <v>11528</v>
      </c>
      <c r="W2804" s="4"/>
      <c r="X2804" s="4" t="s">
        <v>41</v>
      </c>
      <c r="Y2804" s="4" t="s">
        <v>7859</v>
      </c>
      <c r="Z2804" s="4"/>
      <c r="AB2804" s="25"/>
      <c r="AC2804" s="25"/>
      <c r="AD2804" s="25"/>
    </row>
    <row r="2805" spans="1:30" x14ac:dyDescent="0.35">
      <c r="A2805" s="15" t="s">
        <v>6602</v>
      </c>
      <c r="B2805" s="15" t="s">
        <v>7551</v>
      </c>
      <c r="D2805" s="15" t="s">
        <v>5959</v>
      </c>
      <c r="E2805" s="15" t="s">
        <v>6052</v>
      </c>
      <c r="F2805" s="15" t="s">
        <v>6053</v>
      </c>
      <c r="G2805" s="5" t="s">
        <v>21775</v>
      </c>
      <c r="H2805" s="5" t="s">
        <v>7</v>
      </c>
      <c r="I2805" s="5" t="s">
        <v>95</v>
      </c>
      <c r="J2805" s="5" t="s">
        <v>4</v>
      </c>
      <c r="K2805" s="5" t="s">
        <v>6</v>
      </c>
      <c r="L2805" s="5" t="s">
        <v>13091</v>
      </c>
      <c r="M2805" s="15" t="s">
        <v>21775</v>
      </c>
      <c r="N2805" s="15" t="s">
        <v>22006</v>
      </c>
      <c r="O2805" s="15" t="s">
        <v>22789</v>
      </c>
      <c r="P2805" s="15" t="s">
        <v>6053</v>
      </c>
      <c r="Q2805" s="15" t="s">
        <v>22807</v>
      </c>
      <c r="R2805" s="15" t="s">
        <v>15310</v>
      </c>
      <c r="S2805" s="15">
        <v>27654015</v>
      </c>
      <c r="T2805" s="15"/>
      <c r="U2805" s="15" t="s">
        <v>15311</v>
      </c>
      <c r="V2805" s="15" t="s">
        <v>11596</v>
      </c>
      <c r="W2805" s="4"/>
      <c r="X2805" s="4" t="s">
        <v>41</v>
      </c>
      <c r="Y2805" s="4" t="s">
        <v>3202</v>
      </c>
      <c r="Z2805" s="4"/>
      <c r="AB2805" s="25"/>
      <c r="AC2805" s="25"/>
      <c r="AD2805" s="25"/>
    </row>
    <row r="2806" spans="1:30" x14ac:dyDescent="0.35">
      <c r="A2806" s="15" t="s">
        <v>6624</v>
      </c>
      <c r="B2806" s="15" t="s">
        <v>7505</v>
      </c>
      <c r="D2806" s="15" t="s">
        <v>5800</v>
      </c>
      <c r="E2806" s="15" t="s">
        <v>7335</v>
      </c>
      <c r="F2806" s="15" t="s">
        <v>3331</v>
      </c>
      <c r="G2806" s="5" t="s">
        <v>21775</v>
      </c>
      <c r="H2806" s="5" t="s">
        <v>7</v>
      </c>
      <c r="I2806" s="5" t="s">
        <v>95</v>
      </c>
      <c r="J2806" s="5" t="s">
        <v>4</v>
      </c>
      <c r="K2806" s="5" t="s">
        <v>6</v>
      </c>
      <c r="L2806" s="5" t="s">
        <v>13091</v>
      </c>
      <c r="M2806" s="15" t="s">
        <v>21775</v>
      </c>
      <c r="N2806" s="15" t="s">
        <v>22006</v>
      </c>
      <c r="O2806" s="15" t="s">
        <v>22789</v>
      </c>
      <c r="P2806" s="15" t="s">
        <v>3331</v>
      </c>
      <c r="Q2806" s="15" t="s">
        <v>22807</v>
      </c>
      <c r="R2806" s="15" t="s">
        <v>18190</v>
      </c>
      <c r="S2806" s="15">
        <v>89750183</v>
      </c>
      <c r="T2806" s="15"/>
      <c r="U2806" s="15" t="s">
        <v>15312</v>
      </c>
      <c r="V2806" s="15" t="s">
        <v>293</v>
      </c>
      <c r="W2806" s="4"/>
      <c r="X2806" s="4" t="s">
        <v>41</v>
      </c>
      <c r="Y2806" s="4" t="s">
        <v>7336</v>
      </c>
      <c r="Z2806" s="4"/>
      <c r="AB2806" s="25"/>
      <c r="AC2806" s="25"/>
      <c r="AD2806" s="25"/>
    </row>
    <row r="2807" spans="1:30" x14ac:dyDescent="0.35">
      <c r="A2807" s="15" t="s">
        <v>6764</v>
      </c>
      <c r="B2807" s="15" t="s">
        <v>7621</v>
      </c>
      <c r="D2807" s="15" t="s">
        <v>5765</v>
      </c>
      <c r="E2807" s="15" t="s">
        <v>11625</v>
      </c>
      <c r="F2807" s="15" t="s">
        <v>11626</v>
      </c>
      <c r="G2807" s="5" t="s">
        <v>21775</v>
      </c>
      <c r="H2807" s="5" t="s">
        <v>7</v>
      </c>
      <c r="I2807" s="5" t="s">
        <v>95</v>
      </c>
      <c r="J2807" s="5" t="s">
        <v>4</v>
      </c>
      <c r="K2807" s="5" t="s">
        <v>4</v>
      </c>
      <c r="L2807" s="5" t="s">
        <v>13089</v>
      </c>
      <c r="M2807" s="15" t="s">
        <v>21775</v>
      </c>
      <c r="N2807" s="15" t="s">
        <v>22006</v>
      </c>
      <c r="O2807" s="15" t="s">
        <v>4597</v>
      </c>
      <c r="P2807" s="15" t="s">
        <v>11627</v>
      </c>
      <c r="Q2807" s="15" t="s">
        <v>22807</v>
      </c>
      <c r="R2807" s="15" t="s">
        <v>22326</v>
      </c>
      <c r="S2807" s="15">
        <v>22001754</v>
      </c>
      <c r="T2807" s="15"/>
      <c r="U2807" s="15" t="s">
        <v>15313</v>
      </c>
      <c r="V2807" s="15" t="s">
        <v>20279</v>
      </c>
      <c r="W2807" s="4"/>
      <c r="X2807" s="4"/>
      <c r="Y2807" s="4"/>
      <c r="Z2807" s="4"/>
      <c r="AB2807" s="25"/>
      <c r="AC2807" s="25"/>
      <c r="AD2807" s="25"/>
    </row>
    <row r="2808" spans="1:30" x14ac:dyDescent="0.35">
      <c r="A2808" s="15" t="s">
        <v>6603</v>
      </c>
      <c r="B2808" s="15" t="s">
        <v>7553</v>
      </c>
      <c r="D2808" s="15" t="s">
        <v>6054</v>
      </c>
      <c r="E2808" s="15" t="s">
        <v>11636</v>
      </c>
      <c r="F2808" s="15" t="s">
        <v>11637</v>
      </c>
      <c r="G2808" s="5" t="s">
        <v>21775</v>
      </c>
      <c r="H2808" s="5" t="s">
        <v>7</v>
      </c>
      <c r="I2808" s="5" t="s">
        <v>95</v>
      </c>
      <c r="J2808" s="5" t="s">
        <v>4</v>
      </c>
      <c r="K2808" s="5" t="s">
        <v>4</v>
      </c>
      <c r="L2808" s="5" t="s">
        <v>13089</v>
      </c>
      <c r="M2808" s="15" t="s">
        <v>21775</v>
      </c>
      <c r="N2808" s="15" t="s">
        <v>22006</v>
      </c>
      <c r="O2808" s="15" t="s">
        <v>4597</v>
      </c>
      <c r="P2808" s="15" t="s">
        <v>278</v>
      </c>
      <c r="Q2808" s="15" t="s">
        <v>22807</v>
      </c>
      <c r="R2808" s="15" t="s">
        <v>24090</v>
      </c>
      <c r="S2808" s="15">
        <v>22001768</v>
      </c>
      <c r="T2808" s="15"/>
      <c r="U2808" s="15" t="s">
        <v>15314</v>
      </c>
      <c r="V2808" s="15" t="s">
        <v>259</v>
      </c>
      <c r="W2808" s="4"/>
      <c r="X2808" s="4" t="s">
        <v>41</v>
      </c>
      <c r="Y2808" s="4" t="s">
        <v>11784</v>
      </c>
      <c r="Z2808" s="4"/>
      <c r="AB2808" s="25"/>
      <c r="AC2808" s="25"/>
      <c r="AD2808" s="25"/>
    </row>
    <row r="2809" spans="1:30" x14ac:dyDescent="0.35">
      <c r="A2809" s="15" t="s">
        <v>11516</v>
      </c>
      <c r="B2809" s="15" t="s">
        <v>11517</v>
      </c>
      <c r="D2809" s="15" t="s">
        <v>6055</v>
      </c>
      <c r="E2809" s="15" t="s">
        <v>11652</v>
      </c>
      <c r="F2809" s="15" t="s">
        <v>14434</v>
      </c>
      <c r="G2809" s="5" t="s">
        <v>21775</v>
      </c>
      <c r="H2809" s="5" t="s">
        <v>7</v>
      </c>
      <c r="I2809" s="5" t="s">
        <v>95</v>
      </c>
      <c r="J2809" s="5" t="s">
        <v>7</v>
      </c>
      <c r="K2809" s="5" t="s">
        <v>4</v>
      </c>
      <c r="L2809" s="5" t="s">
        <v>13102</v>
      </c>
      <c r="M2809" s="15" t="s">
        <v>21775</v>
      </c>
      <c r="N2809" s="15" t="s">
        <v>2408</v>
      </c>
      <c r="O2809" s="15" t="s">
        <v>5442</v>
      </c>
      <c r="P2809" s="15" t="s">
        <v>14433</v>
      </c>
      <c r="Q2809" s="15" t="s">
        <v>22807</v>
      </c>
      <c r="R2809" s="15" t="s">
        <v>20376</v>
      </c>
      <c r="S2809" s="15">
        <v>27651214</v>
      </c>
      <c r="T2809" s="15">
        <v>88236574</v>
      </c>
      <c r="U2809" s="15" t="s">
        <v>15316</v>
      </c>
      <c r="V2809" s="15" t="s">
        <v>484</v>
      </c>
      <c r="W2809" s="4"/>
      <c r="X2809" s="4"/>
      <c r="Y2809" s="4"/>
      <c r="Z2809" s="4"/>
      <c r="AB2809" s="25"/>
      <c r="AC2809" s="25"/>
      <c r="AD2809" s="25"/>
    </row>
    <row r="2810" spans="1:30" x14ac:dyDescent="0.35">
      <c r="A2810" s="15" t="s">
        <v>11519</v>
      </c>
      <c r="B2810" s="15" t="s">
        <v>7338</v>
      </c>
      <c r="D2810" s="15" t="s">
        <v>6056</v>
      </c>
      <c r="E2810" s="15" t="s">
        <v>6057</v>
      </c>
      <c r="F2810" s="15" t="s">
        <v>6058</v>
      </c>
      <c r="G2810" s="5" t="s">
        <v>18533</v>
      </c>
      <c r="H2810" s="5" t="s">
        <v>3</v>
      </c>
      <c r="I2810" s="5" t="s">
        <v>95</v>
      </c>
      <c r="J2810" s="5" t="s">
        <v>5</v>
      </c>
      <c r="K2810" s="5" t="s">
        <v>5</v>
      </c>
      <c r="L2810" s="5" t="s">
        <v>13096</v>
      </c>
      <c r="M2810" s="15" t="s">
        <v>21775</v>
      </c>
      <c r="N2810" s="15" t="s">
        <v>22293</v>
      </c>
      <c r="O2810" s="15" t="s">
        <v>22297</v>
      </c>
      <c r="P2810" s="15" t="s">
        <v>6058</v>
      </c>
      <c r="Q2810" s="15" t="s">
        <v>22807</v>
      </c>
      <c r="R2810" s="15" t="s">
        <v>24091</v>
      </c>
      <c r="S2810" s="15"/>
      <c r="T2810" s="15"/>
      <c r="U2810" s="15" t="s">
        <v>16814</v>
      </c>
      <c r="V2810" s="15" t="s">
        <v>18964</v>
      </c>
      <c r="W2810" s="4"/>
      <c r="X2810" s="4" t="s">
        <v>41</v>
      </c>
      <c r="Y2810" s="4" t="s">
        <v>4828</v>
      </c>
      <c r="Z2810" s="4"/>
      <c r="AB2810" s="25"/>
      <c r="AC2810" s="25"/>
      <c r="AD2810" s="25"/>
    </row>
    <row r="2811" spans="1:30" x14ac:dyDescent="0.35">
      <c r="A2811" s="15" t="s">
        <v>5924</v>
      </c>
      <c r="B2811" s="15" t="s">
        <v>5923</v>
      </c>
      <c r="D2811" s="15" t="s">
        <v>6059</v>
      </c>
      <c r="E2811" s="15" t="s">
        <v>6060</v>
      </c>
      <c r="F2811" s="15" t="s">
        <v>6061</v>
      </c>
      <c r="G2811" s="5" t="s">
        <v>18533</v>
      </c>
      <c r="H2811" s="5" t="s">
        <v>2</v>
      </c>
      <c r="I2811" s="5" t="s">
        <v>95</v>
      </c>
      <c r="J2811" s="5" t="s">
        <v>5</v>
      </c>
      <c r="K2811" s="5" t="s">
        <v>2</v>
      </c>
      <c r="L2811" s="5" t="s">
        <v>13093</v>
      </c>
      <c r="M2811" s="15" t="s">
        <v>21775</v>
      </c>
      <c r="N2811" s="15" t="s">
        <v>22293</v>
      </c>
      <c r="O2811" s="15" t="s">
        <v>5752</v>
      </c>
      <c r="P2811" s="15" t="s">
        <v>6061</v>
      </c>
      <c r="Q2811" s="15" t="s">
        <v>22807</v>
      </c>
      <c r="R2811" s="15" t="s">
        <v>24092</v>
      </c>
      <c r="S2811" s="15">
        <v>83478598</v>
      </c>
      <c r="T2811" s="15">
        <v>25610238</v>
      </c>
      <c r="U2811" s="15" t="s">
        <v>18191</v>
      </c>
      <c r="V2811" s="15" t="s">
        <v>7110</v>
      </c>
      <c r="W2811" s="4"/>
      <c r="X2811" s="4" t="s">
        <v>41</v>
      </c>
      <c r="Y2811" s="4" t="s">
        <v>3240</v>
      </c>
      <c r="Z2811" s="4" t="s">
        <v>41</v>
      </c>
      <c r="AA2811" s="4" t="s">
        <v>2597</v>
      </c>
      <c r="AB2811" s="25"/>
      <c r="AC2811" s="25"/>
      <c r="AD2811" s="25"/>
    </row>
    <row r="2812" spans="1:30" x14ac:dyDescent="0.35">
      <c r="A2812" s="15" t="s">
        <v>6073</v>
      </c>
      <c r="B2812" s="15" t="s">
        <v>4394</v>
      </c>
      <c r="D2812" s="15" t="s">
        <v>3984</v>
      </c>
      <c r="E2812" s="15" t="s">
        <v>11614</v>
      </c>
      <c r="F2812" s="15" t="s">
        <v>11615</v>
      </c>
      <c r="G2812" s="5" t="s">
        <v>18533</v>
      </c>
      <c r="H2812" s="5" t="s">
        <v>3</v>
      </c>
      <c r="I2812" s="5" t="s">
        <v>95</v>
      </c>
      <c r="J2812" s="5" t="s">
        <v>5</v>
      </c>
      <c r="K2812" s="5" t="s">
        <v>5</v>
      </c>
      <c r="L2812" s="5" t="s">
        <v>13096</v>
      </c>
      <c r="M2812" s="15" t="s">
        <v>21775</v>
      </c>
      <c r="N2812" s="15" t="s">
        <v>22293</v>
      </c>
      <c r="O2812" s="15" t="s">
        <v>22297</v>
      </c>
      <c r="P2812" s="15" t="s">
        <v>11615</v>
      </c>
      <c r="Q2812" s="15" t="s">
        <v>22807</v>
      </c>
      <c r="R2812" s="15" t="s">
        <v>20280</v>
      </c>
      <c r="S2812" s="15">
        <v>86559727</v>
      </c>
      <c r="T2812" s="15"/>
      <c r="U2812" s="15" t="s">
        <v>22327</v>
      </c>
      <c r="V2812" s="15" t="s">
        <v>20281</v>
      </c>
      <c r="W2812" s="4"/>
      <c r="X2812" s="4" t="s">
        <v>41</v>
      </c>
      <c r="Y2812" s="4" t="s">
        <v>9294</v>
      </c>
      <c r="Z2812" s="4"/>
      <c r="AB2812" s="25" t="s">
        <v>21118</v>
      </c>
      <c r="AC2812" s="25"/>
      <c r="AD2812" s="25"/>
    </row>
    <row r="2813" spans="1:30" x14ac:dyDescent="0.35">
      <c r="A2813" s="15" t="s">
        <v>5912</v>
      </c>
      <c r="B2813" s="15" t="s">
        <v>5244</v>
      </c>
      <c r="D2813" s="15" t="s">
        <v>1667</v>
      </c>
      <c r="E2813" s="15" t="s">
        <v>6062</v>
      </c>
      <c r="F2813" s="15" t="s">
        <v>6063</v>
      </c>
      <c r="G2813" s="5" t="s">
        <v>18533</v>
      </c>
      <c r="H2813" s="5" t="s">
        <v>4</v>
      </c>
      <c r="I2813" s="5" t="s">
        <v>95</v>
      </c>
      <c r="J2813" s="5" t="s">
        <v>5</v>
      </c>
      <c r="K2813" s="5" t="s">
        <v>5</v>
      </c>
      <c r="L2813" s="5" t="s">
        <v>13096</v>
      </c>
      <c r="M2813" s="15" t="s">
        <v>21775</v>
      </c>
      <c r="N2813" s="15" t="s">
        <v>22293</v>
      </c>
      <c r="O2813" s="15" t="s">
        <v>22297</v>
      </c>
      <c r="P2813" s="15" t="s">
        <v>6063</v>
      </c>
      <c r="Q2813" s="15" t="s">
        <v>22807</v>
      </c>
      <c r="R2813" s="15" t="s">
        <v>24093</v>
      </c>
      <c r="S2813" s="15">
        <v>85127225</v>
      </c>
      <c r="T2813" s="15"/>
      <c r="U2813" s="15" t="s">
        <v>20282</v>
      </c>
      <c r="V2813" s="15" t="s">
        <v>18192</v>
      </c>
      <c r="W2813" s="4"/>
      <c r="X2813" s="4" t="s">
        <v>41</v>
      </c>
      <c r="Y2813" s="4" t="s">
        <v>6012</v>
      </c>
      <c r="Z2813" s="4"/>
      <c r="AB2813" s="25"/>
      <c r="AC2813" s="25"/>
      <c r="AD2813" s="25"/>
    </row>
    <row r="2814" spans="1:30" x14ac:dyDescent="0.35">
      <c r="A2814" s="15" t="s">
        <v>5871</v>
      </c>
      <c r="B2814" s="15" t="s">
        <v>7550</v>
      </c>
      <c r="D2814" s="15" t="s">
        <v>7380</v>
      </c>
      <c r="E2814" s="15" t="s">
        <v>6064</v>
      </c>
      <c r="F2814" s="15" t="s">
        <v>6065</v>
      </c>
      <c r="G2814" s="5" t="s">
        <v>18533</v>
      </c>
      <c r="H2814" s="5" t="s">
        <v>2</v>
      </c>
      <c r="I2814" s="5" t="s">
        <v>95</v>
      </c>
      <c r="J2814" s="5" t="s">
        <v>5</v>
      </c>
      <c r="K2814" s="5" t="s">
        <v>2</v>
      </c>
      <c r="L2814" s="5" t="s">
        <v>13093</v>
      </c>
      <c r="M2814" s="15" t="s">
        <v>21775</v>
      </c>
      <c r="N2814" s="15" t="s">
        <v>22293</v>
      </c>
      <c r="O2814" s="15" t="s">
        <v>5752</v>
      </c>
      <c r="P2814" s="15" t="s">
        <v>6065</v>
      </c>
      <c r="Q2814" s="15" t="s">
        <v>22807</v>
      </c>
      <c r="R2814" s="15" t="s">
        <v>16815</v>
      </c>
      <c r="S2814" s="15">
        <v>87889637</v>
      </c>
      <c r="T2814" s="15"/>
      <c r="U2814" s="15" t="s">
        <v>21572</v>
      </c>
      <c r="V2814" s="15" t="s">
        <v>7063</v>
      </c>
      <c r="W2814" s="4"/>
      <c r="X2814" s="4" t="s">
        <v>41</v>
      </c>
      <c r="Y2814" s="4" t="s">
        <v>1075</v>
      </c>
      <c r="Z2814" s="4"/>
      <c r="AB2814" s="25"/>
      <c r="AC2814" s="25"/>
      <c r="AD2814" s="25"/>
    </row>
    <row r="2815" spans="1:30" x14ac:dyDescent="0.35">
      <c r="A2815" s="15" t="s">
        <v>5914</v>
      </c>
      <c r="B2815" s="15" t="s">
        <v>4034</v>
      </c>
      <c r="D2815" s="15" t="s">
        <v>7817</v>
      </c>
      <c r="E2815" s="15" t="s">
        <v>6066</v>
      </c>
      <c r="F2815" s="15" t="s">
        <v>7818</v>
      </c>
      <c r="G2815" s="5" t="s">
        <v>18533</v>
      </c>
      <c r="H2815" s="5" t="s">
        <v>2</v>
      </c>
      <c r="I2815" s="5" t="s">
        <v>95</v>
      </c>
      <c r="J2815" s="5" t="s">
        <v>5</v>
      </c>
      <c r="K2815" s="5" t="s">
        <v>2</v>
      </c>
      <c r="L2815" s="5" t="s">
        <v>13093</v>
      </c>
      <c r="M2815" s="15" t="s">
        <v>21775</v>
      </c>
      <c r="N2815" s="15" t="s">
        <v>22293</v>
      </c>
      <c r="O2815" s="15" t="s">
        <v>5752</v>
      </c>
      <c r="P2815" s="15" t="s">
        <v>2470</v>
      </c>
      <c r="Q2815" s="15" t="s">
        <v>22807</v>
      </c>
      <c r="R2815" s="15" t="s">
        <v>24094</v>
      </c>
      <c r="S2815" s="15">
        <v>27511908</v>
      </c>
      <c r="T2815" s="15">
        <v>27511908</v>
      </c>
      <c r="U2815" s="15" t="s">
        <v>20283</v>
      </c>
      <c r="V2815" s="15" t="s">
        <v>11644</v>
      </c>
      <c r="W2815" s="4"/>
      <c r="X2815" s="4" t="s">
        <v>41</v>
      </c>
      <c r="Y2815" s="4" t="s">
        <v>5737</v>
      </c>
      <c r="Z2815" s="4"/>
      <c r="AB2815" s="25"/>
      <c r="AC2815" s="25"/>
      <c r="AD2815" s="25"/>
    </row>
    <row r="2816" spans="1:30" x14ac:dyDescent="0.35">
      <c r="A2816" s="15" t="s">
        <v>5930</v>
      </c>
      <c r="B2816" s="15" t="s">
        <v>7266</v>
      </c>
      <c r="D2816" s="15" t="s">
        <v>5794</v>
      </c>
      <c r="E2816" s="15" t="s">
        <v>6067</v>
      </c>
      <c r="F2816" s="15" t="s">
        <v>6068</v>
      </c>
      <c r="G2816" s="5" t="s">
        <v>18533</v>
      </c>
      <c r="H2816" s="5" t="s">
        <v>3</v>
      </c>
      <c r="I2816" s="5" t="s">
        <v>95</v>
      </c>
      <c r="J2816" s="5" t="s">
        <v>5</v>
      </c>
      <c r="K2816" s="5" t="s">
        <v>5</v>
      </c>
      <c r="L2816" s="5" t="s">
        <v>13096</v>
      </c>
      <c r="M2816" s="15" t="s">
        <v>21775</v>
      </c>
      <c r="N2816" s="15" t="s">
        <v>22293</v>
      </c>
      <c r="O2816" s="15" t="s">
        <v>22297</v>
      </c>
      <c r="P2816" s="15" t="s">
        <v>6069</v>
      </c>
      <c r="Q2816" s="15" t="s">
        <v>22807</v>
      </c>
      <c r="R2816" s="15" t="s">
        <v>24095</v>
      </c>
      <c r="S2816" s="15">
        <v>27100492</v>
      </c>
      <c r="T2816" s="15">
        <v>27100492</v>
      </c>
      <c r="U2816" s="15" t="s">
        <v>18965</v>
      </c>
      <c r="V2816" s="15" t="s">
        <v>24096</v>
      </c>
      <c r="W2816" s="4"/>
      <c r="X2816" s="4" t="s">
        <v>41</v>
      </c>
      <c r="Y2816" s="4" t="s">
        <v>764</v>
      </c>
      <c r="Z2816" s="4"/>
      <c r="AB2816" s="25"/>
      <c r="AC2816" s="25"/>
      <c r="AD2816" s="25"/>
    </row>
    <row r="2817" spans="1:30" x14ac:dyDescent="0.35">
      <c r="A2817" s="15" t="s">
        <v>5994</v>
      </c>
      <c r="B2817" s="15" t="s">
        <v>1254</v>
      </c>
      <c r="D2817" s="15" t="s">
        <v>4610</v>
      </c>
      <c r="E2817" s="15" t="s">
        <v>6070</v>
      </c>
      <c r="F2817" s="15" t="s">
        <v>21573</v>
      </c>
      <c r="G2817" s="5" t="s">
        <v>18533</v>
      </c>
      <c r="H2817" s="5" t="s">
        <v>2</v>
      </c>
      <c r="I2817" s="5" t="s">
        <v>95</v>
      </c>
      <c r="J2817" s="5" t="s">
        <v>5</v>
      </c>
      <c r="K2817" s="5" t="s">
        <v>2</v>
      </c>
      <c r="L2817" s="5" t="s">
        <v>13093</v>
      </c>
      <c r="M2817" s="15" t="s">
        <v>21775</v>
      </c>
      <c r="N2817" s="15" t="s">
        <v>22293</v>
      </c>
      <c r="O2817" s="15" t="s">
        <v>5752</v>
      </c>
      <c r="P2817" s="15" t="s">
        <v>21573</v>
      </c>
      <c r="Q2817" s="15" t="s">
        <v>22807</v>
      </c>
      <c r="R2817" s="15" t="s">
        <v>6664</v>
      </c>
      <c r="S2817" s="15">
        <v>27510334</v>
      </c>
      <c r="T2817" s="15">
        <v>27511907</v>
      </c>
      <c r="U2817" s="15" t="s">
        <v>18193</v>
      </c>
      <c r="V2817" s="15" t="s">
        <v>22328</v>
      </c>
      <c r="W2817" s="4"/>
      <c r="X2817" s="4" t="s">
        <v>41</v>
      </c>
      <c r="Y2817" s="4" t="s">
        <v>756</v>
      </c>
      <c r="Z2817" s="4" t="s">
        <v>41</v>
      </c>
      <c r="AA2817" s="4" t="s">
        <v>865</v>
      </c>
      <c r="AB2817" s="25"/>
      <c r="AC2817" s="25"/>
      <c r="AD2817" s="25"/>
    </row>
    <row r="2818" spans="1:30" x14ac:dyDescent="0.35">
      <c r="A2818" s="15" t="s">
        <v>5977</v>
      </c>
      <c r="B2818" s="15" t="s">
        <v>5976</v>
      </c>
      <c r="D2818" s="15" t="s">
        <v>4735</v>
      </c>
      <c r="E2818" s="15" t="s">
        <v>6071</v>
      </c>
      <c r="F2818" s="15" t="s">
        <v>21574</v>
      </c>
      <c r="G2818" s="5" t="s">
        <v>18533</v>
      </c>
      <c r="H2818" s="5" t="s">
        <v>5</v>
      </c>
      <c r="I2818" s="5" t="s">
        <v>95</v>
      </c>
      <c r="J2818" s="5" t="s">
        <v>5</v>
      </c>
      <c r="K2818" s="5" t="s">
        <v>2</v>
      </c>
      <c r="L2818" s="5" t="s">
        <v>13093</v>
      </c>
      <c r="M2818" s="15" t="s">
        <v>21775</v>
      </c>
      <c r="N2818" s="15" t="s">
        <v>22293</v>
      </c>
      <c r="O2818" s="15" t="s">
        <v>5752</v>
      </c>
      <c r="P2818" s="15" t="s">
        <v>21574</v>
      </c>
      <c r="Q2818" s="15" t="s">
        <v>22807</v>
      </c>
      <c r="R2818" s="15" t="s">
        <v>21575</v>
      </c>
      <c r="S2818" s="15">
        <v>22001525</v>
      </c>
      <c r="T2818" s="15"/>
      <c r="U2818" s="15" t="s">
        <v>21576</v>
      </c>
      <c r="V2818" s="15" t="s">
        <v>24097</v>
      </c>
      <c r="W2818" s="4"/>
      <c r="X2818" s="4" t="s">
        <v>41</v>
      </c>
      <c r="Y2818" s="4" t="s">
        <v>5762</v>
      </c>
      <c r="Z2818" s="4"/>
      <c r="AB2818" s="25"/>
      <c r="AC2818" s="25"/>
      <c r="AD2818" s="25"/>
    </row>
    <row r="2819" spans="1:30" x14ac:dyDescent="0.35">
      <c r="A2819" s="15" t="s">
        <v>11525</v>
      </c>
      <c r="B2819" s="15" t="s">
        <v>11526</v>
      </c>
      <c r="D2819" s="15" t="s">
        <v>6072</v>
      </c>
      <c r="E2819" s="15" t="s">
        <v>11565</v>
      </c>
      <c r="F2819" s="15" t="s">
        <v>11566</v>
      </c>
      <c r="G2819" s="5" t="s">
        <v>18533</v>
      </c>
      <c r="H2819" s="5" t="s">
        <v>3</v>
      </c>
      <c r="I2819" s="5" t="s">
        <v>95</v>
      </c>
      <c r="J2819" s="5" t="s">
        <v>5</v>
      </c>
      <c r="K2819" s="5" t="s">
        <v>5</v>
      </c>
      <c r="L2819" s="5" t="s">
        <v>13096</v>
      </c>
      <c r="M2819" s="15" t="s">
        <v>21775</v>
      </c>
      <c r="N2819" s="15" t="s">
        <v>22293</v>
      </c>
      <c r="O2819" s="15" t="s">
        <v>22297</v>
      </c>
      <c r="P2819" s="15" t="s">
        <v>11566</v>
      </c>
      <c r="Q2819" s="15" t="s">
        <v>22807</v>
      </c>
      <c r="R2819" s="15" t="s">
        <v>24098</v>
      </c>
      <c r="S2819" s="15">
        <v>83945982</v>
      </c>
      <c r="T2819" s="15"/>
      <c r="U2819" s="15" t="s">
        <v>18966</v>
      </c>
      <c r="V2819" s="15" t="s">
        <v>15318</v>
      </c>
      <c r="W2819" s="4"/>
      <c r="X2819" s="4" t="s">
        <v>41</v>
      </c>
      <c r="Y2819" s="4" t="s">
        <v>15319</v>
      </c>
      <c r="Z2819" s="4"/>
      <c r="AB2819" s="25"/>
      <c r="AC2819" s="25"/>
      <c r="AD2819" s="25"/>
    </row>
    <row r="2820" spans="1:30" x14ac:dyDescent="0.35">
      <c r="A2820" s="15" t="s">
        <v>6127</v>
      </c>
      <c r="B2820" s="15" t="s">
        <v>7438</v>
      </c>
      <c r="D2820" s="15" t="s">
        <v>4394</v>
      </c>
      <c r="E2820" s="15" t="s">
        <v>6073</v>
      </c>
      <c r="F2820" s="15" t="s">
        <v>17391</v>
      </c>
      <c r="G2820" s="5" t="s">
        <v>18533</v>
      </c>
      <c r="H2820" s="5" t="s">
        <v>2</v>
      </c>
      <c r="I2820" s="5" t="s">
        <v>95</v>
      </c>
      <c r="J2820" s="5" t="s">
        <v>5</v>
      </c>
      <c r="K2820" s="5" t="s">
        <v>2</v>
      </c>
      <c r="L2820" s="5" t="s">
        <v>13093</v>
      </c>
      <c r="M2820" s="15" t="s">
        <v>21775</v>
      </c>
      <c r="N2820" s="15" t="s">
        <v>22293</v>
      </c>
      <c r="O2820" s="15" t="s">
        <v>5752</v>
      </c>
      <c r="P2820" s="15" t="s">
        <v>17391</v>
      </c>
      <c r="Q2820" s="15" t="s">
        <v>22807</v>
      </c>
      <c r="R2820" s="15" t="s">
        <v>17115</v>
      </c>
      <c r="S2820" s="15">
        <v>84242199</v>
      </c>
      <c r="T2820" s="15"/>
      <c r="U2820" s="15" t="s">
        <v>18194</v>
      </c>
      <c r="V2820" s="15" t="s">
        <v>24099</v>
      </c>
      <c r="W2820" s="4"/>
      <c r="X2820" s="4" t="s">
        <v>41</v>
      </c>
      <c r="Y2820" s="4" t="s">
        <v>5646</v>
      </c>
      <c r="Z2820" s="4"/>
      <c r="AB2820" s="25"/>
      <c r="AC2820" s="25"/>
      <c r="AD2820" s="25"/>
    </row>
    <row r="2821" spans="1:30" x14ac:dyDescent="0.35">
      <c r="A2821" s="15" t="s">
        <v>11530</v>
      </c>
      <c r="B2821" s="15" t="s">
        <v>1192</v>
      </c>
      <c r="D2821" s="15" t="s">
        <v>835</v>
      </c>
      <c r="E2821" s="15" t="s">
        <v>6074</v>
      </c>
      <c r="F2821" s="15" t="s">
        <v>21577</v>
      </c>
      <c r="G2821" s="5" t="s">
        <v>18533</v>
      </c>
      <c r="H2821" s="5" t="s">
        <v>3</v>
      </c>
      <c r="I2821" s="5" t="s">
        <v>95</v>
      </c>
      <c r="J2821" s="5" t="s">
        <v>5</v>
      </c>
      <c r="K2821" s="5" t="s">
        <v>5</v>
      </c>
      <c r="L2821" s="5" t="s">
        <v>13096</v>
      </c>
      <c r="M2821" s="15" t="s">
        <v>21775</v>
      </c>
      <c r="N2821" s="15" t="s">
        <v>22293</v>
      </c>
      <c r="O2821" s="15" t="s">
        <v>22297</v>
      </c>
      <c r="P2821" s="15" t="s">
        <v>21577</v>
      </c>
      <c r="Q2821" s="15" t="s">
        <v>22807</v>
      </c>
      <c r="R2821" s="15" t="s">
        <v>24100</v>
      </c>
      <c r="S2821" s="15">
        <v>85271831</v>
      </c>
      <c r="T2821" s="15"/>
      <c r="U2821" s="15" t="s">
        <v>18967</v>
      </c>
      <c r="V2821" s="15" t="s">
        <v>24101</v>
      </c>
      <c r="W2821" s="4"/>
      <c r="X2821" s="4" t="s">
        <v>41</v>
      </c>
      <c r="Y2821" s="4" t="s">
        <v>5770</v>
      </c>
      <c r="Z2821" s="4"/>
      <c r="AB2821" s="25"/>
      <c r="AC2821" s="25"/>
      <c r="AD2821" s="25"/>
    </row>
    <row r="2822" spans="1:30" x14ac:dyDescent="0.35">
      <c r="A2822" s="15" t="s">
        <v>6098</v>
      </c>
      <c r="B2822" s="15" t="s">
        <v>6097</v>
      </c>
      <c r="D2822" s="15" t="s">
        <v>6075</v>
      </c>
      <c r="E2822" s="15" t="s">
        <v>11550</v>
      </c>
      <c r="F2822" s="15" t="s">
        <v>21578</v>
      </c>
      <c r="G2822" s="5" t="s">
        <v>18533</v>
      </c>
      <c r="H2822" s="5" t="s">
        <v>5</v>
      </c>
      <c r="I2822" s="5" t="s">
        <v>95</v>
      </c>
      <c r="J2822" s="5" t="s">
        <v>5</v>
      </c>
      <c r="K2822" s="5" t="s">
        <v>2</v>
      </c>
      <c r="L2822" s="5" t="s">
        <v>13093</v>
      </c>
      <c r="M2822" s="15" t="s">
        <v>21775</v>
      </c>
      <c r="N2822" s="15" t="s">
        <v>22293</v>
      </c>
      <c r="O2822" s="15" t="s">
        <v>5752</v>
      </c>
      <c r="P2822" s="15" t="s">
        <v>21578</v>
      </c>
      <c r="Q2822" s="15" t="s">
        <v>22807</v>
      </c>
      <c r="R2822" s="15" t="s">
        <v>11551</v>
      </c>
      <c r="S2822" s="15">
        <v>87052850</v>
      </c>
      <c r="T2822" s="15">
        <v>22006366</v>
      </c>
      <c r="U2822" s="15" t="s">
        <v>16816</v>
      </c>
      <c r="V2822" s="15" t="s">
        <v>24102</v>
      </c>
      <c r="W2822" s="4"/>
      <c r="X2822" s="4" t="s">
        <v>41</v>
      </c>
      <c r="Y2822" s="4" t="s">
        <v>7653</v>
      </c>
      <c r="Z2822" s="4"/>
      <c r="AB2822" s="25"/>
      <c r="AC2822" s="25"/>
      <c r="AD2822" s="25"/>
    </row>
    <row r="2823" spans="1:30" x14ac:dyDescent="0.35">
      <c r="A2823" s="15" t="s">
        <v>6130</v>
      </c>
      <c r="B2823" s="15" t="s">
        <v>5102</v>
      </c>
      <c r="D2823" s="15" t="s">
        <v>7282</v>
      </c>
      <c r="E2823" s="15" t="s">
        <v>6076</v>
      </c>
      <c r="F2823" s="15" t="s">
        <v>6077</v>
      </c>
      <c r="G2823" s="5" t="s">
        <v>18533</v>
      </c>
      <c r="H2823" s="5" t="s">
        <v>4</v>
      </c>
      <c r="I2823" s="5" t="s">
        <v>95</v>
      </c>
      <c r="J2823" s="5" t="s">
        <v>5</v>
      </c>
      <c r="K2823" s="5" t="s">
        <v>5</v>
      </c>
      <c r="L2823" s="5" t="s">
        <v>13096</v>
      </c>
      <c r="M2823" s="15" t="s">
        <v>21775</v>
      </c>
      <c r="N2823" s="15" t="s">
        <v>22293</v>
      </c>
      <c r="O2823" s="15" t="s">
        <v>22297</v>
      </c>
      <c r="P2823" s="15" t="s">
        <v>6077</v>
      </c>
      <c r="Q2823" s="15" t="s">
        <v>22807</v>
      </c>
      <c r="R2823" s="15" t="s">
        <v>15320</v>
      </c>
      <c r="S2823" s="15">
        <v>84390726</v>
      </c>
      <c r="T2823" s="15"/>
      <c r="U2823" s="15" t="s">
        <v>18968</v>
      </c>
      <c r="V2823" s="15" t="s">
        <v>24103</v>
      </c>
      <c r="W2823" s="4"/>
      <c r="X2823" s="4" t="s">
        <v>41</v>
      </c>
      <c r="Y2823" s="4" t="s">
        <v>5741</v>
      </c>
      <c r="Z2823" s="4"/>
      <c r="AB2823" s="25"/>
      <c r="AC2823" s="25"/>
      <c r="AD2823" s="25"/>
    </row>
    <row r="2824" spans="1:30" x14ac:dyDescent="0.35">
      <c r="A2824" s="15" t="s">
        <v>6080</v>
      </c>
      <c r="B2824" s="15" t="s">
        <v>7284</v>
      </c>
      <c r="D2824" s="15" t="s">
        <v>6078</v>
      </c>
      <c r="E2824" s="15" t="s">
        <v>6079</v>
      </c>
      <c r="F2824" s="15" t="s">
        <v>21579</v>
      </c>
      <c r="G2824" s="5" t="s">
        <v>18533</v>
      </c>
      <c r="H2824" s="5" t="s">
        <v>4</v>
      </c>
      <c r="I2824" s="5" t="s">
        <v>95</v>
      </c>
      <c r="J2824" s="5" t="s">
        <v>5</v>
      </c>
      <c r="K2824" s="5" t="s">
        <v>5</v>
      </c>
      <c r="L2824" s="5" t="s">
        <v>13096</v>
      </c>
      <c r="M2824" s="15" t="s">
        <v>21775</v>
      </c>
      <c r="N2824" s="15" t="s">
        <v>22293</v>
      </c>
      <c r="O2824" s="15" t="s">
        <v>22297</v>
      </c>
      <c r="P2824" s="15" t="s">
        <v>21579</v>
      </c>
      <c r="Q2824" s="15" t="s">
        <v>22807</v>
      </c>
      <c r="R2824" s="15" t="s">
        <v>22329</v>
      </c>
      <c r="S2824" s="15">
        <v>86868501</v>
      </c>
      <c r="T2824" s="15"/>
      <c r="U2824" s="15" t="s">
        <v>18969</v>
      </c>
      <c r="V2824" s="15" t="s">
        <v>22330</v>
      </c>
      <c r="W2824" s="4"/>
      <c r="X2824" s="4" t="s">
        <v>41</v>
      </c>
      <c r="Y2824" s="4" t="s">
        <v>5740</v>
      </c>
      <c r="Z2824" s="4"/>
      <c r="AB2824" s="25"/>
      <c r="AC2824" s="25"/>
      <c r="AD2824" s="25"/>
    </row>
    <row r="2825" spans="1:30" x14ac:dyDescent="0.35">
      <c r="A2825" s="15" t="s">
        <v>5973</v>
      </c>
      <c r="B2825" s="15" t="s">
        <v>5972</v>
      </c>
      <c r="D2825" s="15" t="s">
        <v>7284</v>
      </c>
      <c r="E2825" s="15" t="s">
        <v>6080</v>
      </c>
      <c r="F2825" s="15" t="s">
        <v>6081</v>
      </c>
      <c r="G2825" s="5" t="s">
        <v>18533</v>
      </c>
      <c r="H2825" s="5" t="s">
        <v>3</v>
      </c>
      <c r="I2825" s="5" t="s">
        <v>95</v>
      </c>
      <c r="J2825" s="5" t="s">
        <v>5</v>
      </c>
      <c r="K2825" s="5" t="s">
        <v>5</v>
      </c>
      <c r="L2825" s="5" t="s">
        <v>13096</v>
      </c>
      <c r="M2825" s="15" t="s">
        <v>21775</v>
      </c>
      <c r="N2825" s="15" t="s">
        <v>22293</v>
      </c>
      <c r="O2825" s="15" t="s">
        <v>22297</v>
      </c>
      <c r="P2825" s="15" t="s">
        <v>6081</v>
      </c>
      <c r="Q2825" s="15" t="s">
        <v>22807</v>
      </c>
      <c r="R2825" s="15" t="s">
        <v>18195</v>
      </c>
      <c r="S2825" s="15"/>
      <c r="T2825" s="15"/>
      <c r="U2825" s="15" t="s">
        <v>18196</v>
      </c>
      <c r="V2825" s="15" t="s">
        <v>24104</v>
      </c>
      <c r="W2825" s="4"/>
      <c r="X2825" s="4" t="s">
        <v>41</v>
      </c>
      <c r="Y2825" s="4" t="s">
        <v>5766</v>
      </c>
      <c r="Z2825" s="4"/>
      <c r="AB2825" s="25"/>
      <c r="AC2825" s="25"/>
      <c r="AD2825" s="25"/>
    </row>
    <row r="2826" spans="1:30" x14ac:dyDescent="0.35">
      <c r="A2826" s="15" t="s">
        <v>5989</v>
      </c>
      <c r="B2826" s="15" t="s">
        <v>1366</v>
      </c>
      <c r="D2826" s="15" t="s">
        <v>7285</v>
      </c>
      <c r="E2826" s="15" t="s">
        <v>6082</v>
      </c>
      <c r="F2826" s="15" t="s">
        <v>6083</v>
      </c>
      <c r="G2826" s="5" t="s">
        <v>18533</v>
      </c>
      <c r="H2826" s="5" t="s">
        <v>2</v>
      </c>
      <c r="I2826" s="5" t="s">
        <v>95</v>
      </c>
      <c r="J2826" s="5" t="s">
        <v>5</v>
      </c>
      <c r="K2826" s="5" t="s">
        <v>2</v>
      </c>
      <c r="L2826" s="5" t="s">
        <v>13093</v>
      </c>
      <c r="M2826" s="15" t="s">
        <v>21775</v>
      </c>
      <c r="N2826" s="15" t="s">
        <v>22293</v>
      </c>
      <c r="O2826" s="15" t="s">
        <v>5752</v>
      </c>
      <c r="P2826" s="15" t="s">
        <v>6083</v>
      </c>
      <c r="Q2826" s="15" t="s">
        <v>22807</v>
      </c>
      <c r="R2826" s="15" t="s">
        <v>21571</v>
      </c>
      <c r="S2826" s="15">
        <v>27511914</v>
      </c>
      <c r="T2826" s="15">
        <v>27511914</v>
      </c>
      <c r="U2826" s="15" t="s">
        <v>18197</v>
      </c>
      <c r="V2826" s="15" t="s">
        <v>15321</v>
      </c>
      <c r="W2826" s="4"/>
      <c r="X2826" s="4" t="s">
        <v>41</v>
      </c>
      <c r="Y2826" s="4" t="s">
        <v>5637</v>
      </c>
      <c r="Z2826" s="4"/>
      <c r="AB2826" s="25"/>
      <c r="AC2826" s="25"/>
      <c r="AD2826" s="25"/>
    </row>
    <row r="2827" spans="1:30" x14ac:dyDescent="0.35">
      <c r="A2827" s="15" t="s">
        <v>5995</v>
      </c>
      <c r="B2827" s="15" t="s">
        <v>7474</v>
      </c>
      <c r="D2827" s="15" t="s">
        <v>6084</v>
      </c>
      <c r="E2827" s="15" t="s">
        <v>11322</v>
      </c>
      <c r="F2827" s="15" t="s">
        <v>11323</v>
      </c>
      <c r="G2827" s="5" t="s">
        <v>15692</v>
      </c>
      <c r="H2827" s="5" t="s">
        <v>4</v>
      </c>
      <c r="I2827" s="5" t="s">
        <v>143</v>
      </c>
      <c r="J2827" s="5" t="s">
        <v>18</v>
      </c>
      <c r="K2827" s="5" t="s">
        <v>2</v>
      </c>
      <c r="L2827" s="5" t="s">
        <v>22684</v>
      </c>
      <c r="M2827" s="15" t="s">
        <v>144</v>
      </c>
      <c r="N2827" s="15" t="s">
        <v>146</v>
      </c>
      <c r="O2827" s="15" t="s">
        <v>146</v>
      </c>
      <c r="P2827" s="15" t="s">
        <v>11323</v>
      </c>
      <c r="Q2827" s="15" t="s">
        <v>22807</v>
      </c>
      <c r="R2827" s="15" t="s">
        <v>18198</v>
      </c>
      <c r="S2827" s="15">
        <v>27355041</v>
      </c>
      <c r="T2827" s="15">
        <v>27355041</v>
      </c>
      <c r="U2827" s="15" t="s">
        <v>16817</v>
      </c>
      <c r="V2827" s="15" t="s">
        <v>24105</v>
      </c>
      <c r="W2827" s="4"/>
      <c r="X2827" s="4" t="s">
        <v>41</v>
      </c>
      <c r="Y2827" s="4" t="s">
        <v>14244</v>
      </c>
      <c r="Z2827" s="4"/>
      <c r="AB2827" s="25"/>
      <c r="AC2827" s="25"/>
      <c r="AD2827" s="25"/>
    </row>
    <row r="2828" spans="1:30" x14ac:dyDescent="0.35">
      <c r="A2828" s="15" t="s">
        <v>5903</v>
      </c>
      <c r="B2828" s="15" t="s">
        <v>1263</v>
      </c>
      <c r="D2828" s="15" t="s">
        <v>6085</v>
      </c>
      <c r="E2828" s="15" t="s">
        <v>6086</v>
      </c>
      <c r="F2828" s="15" t="s">
        <v>5316</v>
      </c>
      <c r="G2828" s="5" t="s">
        <v>18533</v>
      </c>
      <c r="H2828" s="5" t="s">
        <v>4</v>
      </c>
      <c r="I2828" s="5" t="s">
        <v>95</v>
      </c>
      <c r="J2828" s="5" t="s">
        <v>5</v>
      </c>
      <c r="K2828" s="5" t="s">
        <v>5</v>
      </c>
      <c r="L2828" s="5" t="s">
        <v>13096</v>
      </c>
      <c r="M2828" s="15" t="s">
        <v>21775</v>
      </c>
      <c r="N2828" s="15" t="s">
        <v>22293</v>
      </c>
      <c r="O2828" s="15" t="s">
        <v>22297</v>
      </c>
      <c r="P2828" s="15" t="s">
        <v>5316</v>
      </c>
      <c r="Q2828" s="15" t="s">
        <v>22807</v>
      </c>
      <c r="R2828" s="15" t="s">
        <v>24106</v>
      </c>
      <c r="S2828" s="15">
        <v>88150158</v>
      </c>
      <c r="T2828" s="15"/>
      <c r="U2828" s="15" t="s">
        <v>18199</v>
      </c>
      <c r="V2828" s="15" t="s">
        <v>24107</v>
      </c>
      <c r="W2828" s="4"/>
      <c r="X2828" s="4" t="s">
        <v>41</v>
      </c>
      <c r="Y2828" s="4" t="s">
        <v>5771</v>
      </c>
      <c r="Z2828" s="4"/>
      <c r="AB2828" s="25"/>
      <c r="AC2828" s="25"/>
      <c r="AD2828" s="25"/>
    </row>
    <row r="2829" spans="1:30" x14ac:dyDescent="0.35">
      <c r="A2829" s="15" t="s">
        <v>5927</v>
      </c>
      <c r="B2829" s="15" t="s">
        <v>7826</v>
      </c>
      <c r="D2829" s="15" t="s">
        <v>4188</v>
      </c>
      <c r="E2829" s="15" t="s">
        <v>6087</v>
      </c>
      <c r="F2829" s="15" t="s">
        <v>6088</v>
      </c>
      <c r="G2829" s="5" t="s">
        <v>18533</v>
      </c>
      <c r="H2829" s="5" t="s">
        <v>3</v>
      </c>
      <c r="I2829" s="5" t="s">
        <v>95</v>
      </c>
      <c r="J2829" s="5" t="s">
        <v>5</v>
      </c>
      <c r="K2829" s="5" t="s">
        <v>5</v>
      </c>
      <c r="L2829" s="5" t="s">
        <v>13096</v>
      </c>
      <c r="M2829" s="15" t="s">
        <v>21775</v>
      </c>
      <c r="N2829" s="15" t="s">
        <v>22293</v>
      </c>
      <c r="O2829" s="15" t="s">
        <v>22297</v>
      </c>
      <c r="P2829" s="15" t="s">
        <v>6088</v>
      </c>
      <c r="Q2829" s="15" t="s">
        <v>22807</v>
      </c>
      <c r="R2829" s="15" t="s">
        <v>24108</v>
      </c>
      <c r="S2829" s="15">
        <v>83439609</v>
      </c>
      <c r="T2829" s="15"/>
      <c r="U2829" s="15" t="s">
        <v>18200</v>
      </c>
      <c r="V2829" s="15" t="s">
        <v>259</v>
      </c>
      <c r="W2829" s="4"/>
      <c r="X2829" s="4" t="s">
        <v>41</v>
      </c>
      <c r="Y2829" s="4" t="s">
        <v>5347</v>
      </c>
      <c r="Z2829" s="4"/>
      <c r="AB2829" s="25"/>
      <c r="AC2829" s="25"/>
      <c r="AD2829" s="25"/>
    </row>
    <row r="2830" spans="1:30" x14ac:dyDescent="0.35">
      <c r="A2830" s="15" t="s">
        <v>6392</v>
      </c>
      <c r="B2830" s="15" t="s">
        <v>7336</v>
      </c>
      <c r="D2830" s="15" t="s">
        <v>4238</v>
      </c>
      <c r="E2830" s="15" t="s">
        <v>11654</v>
      </c>
      <c r="F2830" s="15" t="s">
        <v>11655</v>
      </c>
      <c r="G2830" s="5" t="s">
        <v>18533</v>
      </c>
      <c r="H2830" s="5" t="s">
        <v>3</v>
      </c>
      <c r="I2830" s="5" t="s">
        <v>95</v>
      </c>
      <c r="J2830" s="5" t="s">
        <v>5</v>
      </c>
      <c r="K2830" s="5" t="s">
        <v>5</v>
      </c>
      <c r="L2830" s="5" t="s">
        <v>13096</v>
      </c>
      <c r="M2830" s="15" t="s">
        <v>21775</v>
      </c>
      <c r="N2830" s="15" t="s">
        <v>22293</v>
      </c>
      <c r="O2830" s="15" t="s">
        <v>22297</v>
      </c>
      <c r="P2830" s="15" t="s">
        <v>11655</v>
      </c>
      <c r="Q2830" s="15" t="s">
        <v>22807</v>
      </c>
      <c r="R2830" s="15" t="s">
        <v>17136</v>
      </c>
      <c r="S2830" s="15">
        <v>50118430</v>
      </c>
      <c r="T2830" s="15"/>
      <c r="U2830" s="15" t="s">
        <v>18201</v>
      </c>
      <c r="V2830" s="15" t="s">
        <v>24109</v>
      </c>
      <c r="W2830" s="4"/>
      <c r="X2830" s="4" t="s">
        <v>41</v>
      </c>
      <c r="Y2830" s="4" t="s">
        <v>7418</v>
      </c>
      <c r="Z2830" s="4"/>
      <c r="AB2830" s="25"/>
      <c r="AC2830" s="25"/>
      <c r="AD2830" s="25"/>
    </row>
    <row r="2831" spans="1:30" x14ac:dyDescent="0.35">
      <c r="A2831" s="15" t="s">
        <v>5965</v>
      </c>
      <c r="B2831" s="15" t="s">
        <v>5964</v>
      </c>
      <c r="D2831" s="15" t="s">
        <v>4892</v>
      </c>
      <c r="E2831" s="15" t="s">
        <v>6089</v>
      </c>
      <c r="F2831" s="15" t="s">
        <v>6090</v>
      </c>
      <c r="G2831" s="5" t="s">
        <v>21775</v>
      </c>
      <c r="H2831" s="5" t="s">
        <v>10</v>
      </c>
      <c r="I2831" s="5" t="s">
        <v>95</v>
      </c>
      <c r="J2831" s="5" t="s">
        <v>5</v>
      </c>
      <c r="K2831" s="5" t="s">
        <v>3</v>
      </c>
      <c r="L2831" s="5" t="s">
        <v>13094</v>
      </c>
      <c r="M2831" s="15" t="s">
        <v>21775</v>
      </c>
      <c r="N2831" s="15" t="s">
        <v>22293</v>
      </c>
      <c r="O2831" s="15" t="s">
        <v>6091</v>
      </c>
      <c r="P2831" s="15" t="s">
        <v>6090</v>
      </c>
      <c r="Q2831" s="15" t="s">
        <v>22807</v>
      </c>
      <c r="R2831" s="15" t="s">
        <v>24110</v>
      </c>
      <c r="S2831" s="15">
        <v>27541901</v>
      </c>
      <c r="T2831" s="15">
        <v>27541045</v>
      </c>
      <c r="U2831" s="15" t="s">
        <v>20285</v>
      </c>
      <c r="V2831" s="15" t="s">
        <v>8892</v>
      </c>
      <c r="W2831" s="4"/>
      <c r="X2831" s="4" t="s">
        <v>41</v>
      </c>
      <c r="Y2831" s="4" t="s">
        <v>3357</v>
      </c>
      <c r="Z2831" s="4"/>
      <c r="AB2831" s="25"/>
      <c r="AC2831" s="25"/>
      <c r="AD2831" s="25"/>
    </row>
    <row r="2832" spans="1:30" x14ac:dyDescent="0.35">
      <c r="A2832" s="15" t="s">
        <v>6109</v>
      </c>
      <c r="B2832" s="15" t="s">
        <v>7381</v>
      </c>
      <c r="D2832" s="15" t="s">
        <v>7286</v>
      </c>
      <c r="E2832" s="15" t="s">
        <v>6092</v>
      </c>
      <c r="F2832" s="15" t="s">
        <v>6093</v>
      </c>
      <c r="G2832" s="5" t="s">
        <v>21775</v>
      </c>
      <c r="H2832" s="5" t="s">
        <v>10</v>
      </c>
      <c r="I2832" s="5" t="s">
        <v>95</v>
      </c>
      <c r="J2832" s="5" t="s">
        <v>5</v>
      </c>
      <c r="K2832" s="5" t="s">
        <v>3</v>
      </c>
      <c r="L2832" s="5" t="s">
        <v>13094</v>
      </c>
      <c r="M2832" s="15" t="s">
        <v>21775</v>
      </c>
      <c r="N2832" s="15" t="s">
        <v>22293</v>
      </c>
      <c r="O2832" s="15" t="s">
        <v>6091</v>
      </c>
      <c r="P2832" s="15" t="s">
        <v>6093</v>
      </c>
      <c r="Q2832" s="15" t="s">
        <v>22807</v>
      </c>
      <c r="R2832" s="15" t="s">
        <v>21562</v>
      </c>
      <c r="S2832" s="15">
        <v>27510908</v>
      </c>
      <c r="T2832" s="15"/>
      <c r="U2832" s="15" t="s">
        <v>18202</v>
      </c>
      <c r="V2832" s="15" t="s">
        <v>24111</v>
      </c>
      <c r="W2832" s="4"/>
      <c r="X2832" s="4" t="s">
        <v>41</v>
      </c>
      <c r="Y2832" s="4" t="s">
        <v>3205</v>
      </c>
      <c r="Z2832" s="4"/>
      <c r="AB2832" s="25"/>
      <c r="AC2832" s="25"/>
      <c r="AD2832" s="25"/>
    </row>
    <row r="2833" spans="1:30" x14ac:dyDescent="0.35">
      <c r="A2833" s="15" t="s">
        <v>7337</v>
      </c>
      <c r="B2833" s="15" t="s">
        <v>7262</v>
      </c>
      <c r="D2833" s="15" t="s">
        <v>6095</v>
      </c>
      <c r="E2833" s="15" t="s">
        <v>11577</v>
      </c>
      <c r="F2833" s="15" t="s">
        <v>11578</v>
      </c>
      <c r="G2833" s="5" t="s">
        <v>21775</v>
      </c>
      <c r="H2833" s="5" t="s">
        <v>10</v>
      </c>
      <c r="I2833" s="5" t="s">
        <v>95</v>
      </c>
      <c r="J2833" s="5" t="s">
        <v>5</v>
      </c>
      <c r="K2833" s="5" t="s">
        <v>4</v>
      </c>
      <c r="L2833" s="5" t="s">
        <v>13095</v>
      </c>
      <c r="M2833" s="15" t="s">
        <v>21775</v>
      </c>
      <c r="N2833" s="15" t="s">
        <v>22293</v>
      </c>
      <c r="O2833" s="15" t="s">
        <v>6096</v>
      </c>
      <c r="P2833" s="15" t="s">
        <v>11578</v>
      </c>
      <c r="Q2833" s="15" t="s">
        <v>22807</v>
      </c>
      <c r="R2833" s="15" t="s">
        <v>15322</v>
      </c>
      <c r="S2833" s="15">
        <v>22006654</v>
      </c>
      <c r="T2833" s="15"/>
      <c r="U2833" s="15" t="s">
        <v>11579</v>
      </c>
      <c r="V2833" s="15" t="s">
        <v>15323</v>
      </c>
      <c r="W2833" s="4"/>
      <c r="X2833" s="4" t="s">
        <v>41</v>
      </c>
      <c r="Y2833" s="4" t="s">
        <v>8483</v>
      </c>
      <c r="Z2833" s="4"/>
      <c r="AB2833" s="25"/>
      <c r="AC2833" s="25"/>
      <c r="AD2833" s="25"/>
    </row>
    <row r="2834" spans="1:30" x14ac:dyDescent="0.35">
      <c r="A2834" s="15" t="s">
        <v>11534</v>
      </c>
      <c r="B2834" s="15" t="s">
        <v>11535</v>
      </c>
      <c r="D2834" s="15" t="s">
        <v>6097</v>
      </c>
      <c r="E2834" s="15" t="s">
        <v>6098</v>
      </c>
      <c r="F2834" s="15" t="s">
        <v>19252</v>
      </c>
      <c r="G2834" s="5" t="s">
        <v>21775</v>
      </c>
      <c r="H2834" s="5" t="s">
        <v>10</v>
      </c>
      <c r="I2834" s="5" t="s">
        <v>95</v>
      </c>
      <c r="J2834" s="5" t="s">
        <v>5</v>
      </c>
      <c r="K2834" s="5" t="s">
        <v>4</v>
      </c>
      <c r="L2834" s="5" t="s">
        <v>13095</v>
      </c>
      <c r="M2834" s="15" t="s">
        <v>21775</v>
      </c>
      <c r="N2834" s="15" t="s">
        <v>22293</v>
      </c>
      <c r="O2834" s="15" t="s">
        <v>6096</v>
      </c>
      <c r="P2834" s="15" t="s">
        <v>14435</v>
      </c>
      <c r="Q2834" s="15" t="s">
        <v>22807</v>
      </c>
      <c r="R2834" s="15" t="s">
        <v>22332</v>
      </c>
      <c r="S2834" s="15">
        <v>27551119</v>
      </c>
      <c r="T2834" s="15">
        <v>22001861</v>
      </c>
      <c r="U2834" s="15" t="s">
        <v>21581</v>
      </c>
      <c r="V2834" s="15" t="s">
        <v>11533</v>
      </c>
      <c r="W2834" s="4"/>
      <c r="X2834" s="4" t="s">
        <v>41</v>
      </c>
      <c r="Y2834" s="4" t="s">
        <v>3268</v>
      </c>
      <c r="Z2834" s="4"/>
      <c r="AB2834" s="25"/>
      <c r="AC2834" s="25"/>
      <c r="AD2834" s="25"/>
    </row>
    <row r="2835" spans="1:30" x14ac:dyDescent="0.35">
      <c r="A2835" s="15" t="s">
        <v>11536</v>
      </c>
      <c r="B2835" s="15" t="s">
        <v>11537</v>
      </c>
      <c r="D2835" s="15" t="s">
        <v>7287</v>
      </c>
      <c r="E2835" s="15" t="s">
        <v>6099</v>
      </c>
      <c r="F2835" s="15" t="s">
        <v>4325</v>
      </c>
      <c r="G2835" s="5" t="s">
        <v>21775</v>
      </c>
      <c r="H2835" s="5" t="s">
        <v>10</v>
      </c>
      <c r="I2835" s="5" t="s">
        <v>95</v>
      </c>
      <c r="J2835" s="5" t="s">
        <v>5</v>
      </c>
      <c r="K2835" s="5" t="s">
        <v>4</v>
      </c>
      <c r="L2835" s="5" t="s">
        <v>13095</v>
      </c>
      <c r="M2835" s="15" t="s">
        <v>21775</v>
      </c>
      <c r="N2835" s="15" t="s">
        <v>22293</v>
      </c>
      <c r="O2835" s="15" t="s">
        <v>6096</v>
      </c>
      <c r="P2835" s="15" t="s">
        <v>6100</v>
      </c>
      <c r="Q2835" s="15" t="s">
        <v>22807</v>
      </c>
      <c r="R2835" s="15" t="s">
        <v>18970</v>
      </c>
      <c r="S2835" s="15">
        <v>27503049</v>
      </c>
      <c r="T2835" s="15">
        <v>27503049</v>
      </c>
      <c r="U2835" s="15" t="s">
        <v>16818</v>
      </c>
      <c r="V2835" s="15" t="s">
        <v>18203</v>
      </c>
      <c r="W2835" s="4"/>
      <c r="X2835" s="4" t="s">
        <v>41</v>
      </c>
      <c r="Y2835" s="4" t="s">
        <v>3311</v>
      </c>
      <c r="Z2835" s="4"/>
      <c r="AB2835" s="25"/>
      <c r="AC2835" s="25"/>
      <c r="AD2835" s="25"/>
    </row>
    <row r="2836" spans="1:30" x14ac:dyDescent="0.35">
      <c r="A2836" s="15" t="s">
        <v>11539</v>
      </c>
      <c r="B2836" s="15" t="s">
        <v>11540</v>
      </c>
      <c r="D2836" s="15" t="s">
        <v>7288</v>
      </c>
      <c r="E2836" s="15" t="s">
        <v>6102</v>
      </c>
      <c r="F2836" s="15" t="s">
        <v>6103</v>
      </c>
      <c r="G2836" s="5" t="s">
        <v>21775</v>
      </c>
      <c r="H2836" s="5" t="s">
        <v>10</v>
      </c>
      <c r="I2836" s="5" t="s">
        <v>95</v>
      </c>
      <c r="J2836" s="5" t="s">
        <v>5</v>
      </c>
      <c r="K2836" s="5" t="s">
        <v>4</v>
      </c>
      <c r="L2836" s="5" t="s">
        <v>13095</v>
      </c>
      <c r="M2836" s="15" t="s">
        <v>21775</v>
      </c>
      <c r="N2836" s="15" t="s">
        <v>22293</v>
      </c>
      <c r="O2836" s="15" t="s">
        <v>6096</v>
      </c>
      <c r="P2836" s="15" t="s">
        <v>6103</v>
      </c>
      <c r="Q2836" s="15" t="s">
        <v>22807</v>
      </c>
      <c r="R2836" s="15" t="s">
        <v>24112</v>
      </c>
      <c r="S2836" s="15">
        <v>27568023</v>
      </c>
      <c r="T2836" s="15">
        <v>27568023</v>
      </c>
      <c r="U2836" s="15" t="s">
        <v>21582</v>
      </c>
      <c r="V2836" s="15" t="s">
        <v>15324</v>
      </c>
      <c r="W2836" s="4"/>
      <c r="X2836" s="4" t="s">
        <v>41</v>
      </c>
      <c r="Y2836" s="4" t="s">
        <v>739</v>
      </c>
      <c r="Z2836" s="4"/>
      <c r="AB2836" s="25"/>
      <c r="AC2836" s="25"/>
      <c r="AD2836" s="25"/>
    </row>
    <row r="2837" spans="1:30" x14ac:dyDescent="0.35">
      <c r="A2837" s="15" t="s">
        <v>5961</v>
      </c>
      <c r="B2837" s="15" t="s">
        <v>7269</v>
      </c>
      <c r="D2837" s="15" t="s">
        <v>6105</v>
      </c>
      <c r="E2837" s="15" t="s">
        <v>6106</v>
      </c>
      <c r="F2837" s="15" t="s">
        <v>5170</v>
      </c>
      <c r="G2837" s="5" t="s">
        <v>21775</v>
      </c>
      <c r="H2837" s="5" t="s">
        <v>10</v>
      </c>
      <c r="I2837" s="5" t="s">
        <v>95</v>
      </c>
      <c r="J2837" s="5" t="s">
        <v>5</v>
      </c>
      <c r="K2837" s="5" t="s">
        <v>3</v>
      </c>
      <c r="L2837" s="5" t="s">
        <v>13094</v>
      </c>
      <c r="M2837" s="15" t="s">
        <v>21775</v>
      </c>
      <c r="N2837" s="15" t="s">
        <v>22293</v>
      </c>
      <c r="O2837" s="15" t="s">
        <v>6091</v>
      </c>
      <c r="P2837" s="15" t="s">
        <v>5170</v>
      </c>
      <c r="Q2837" s="15" t="s">
        <v>22807</v>
      </c>
      <c r="R2837" s="15" t="s">
        <v>21692</v>
      </c>
      <c r="S2837" s="15">
        <v>27599053</v>
      </c>
      <c r="T2837" s="15">
        <v>27599053</v>
      </c>
      <c r="U2837" s="15" t="s">
        <v>18972</v>
      </c>
      <c r="V2837" s="15" t="s">
        <v>15325</v>
      </c>
      <c r="W2837" s="4"/>
      <c r="X2837" s="4" t="s">
        <v>41</v>
      </c>
      <c r="Y2837" s="4" t="s">
        <v>5641</v>
      </c>
      <c r="Z2837" s="4"/>
      <c r="AB2837" s="25"/>
      <c r="AC2837" s="25"/>
      <c r="AD2837" s="25"/>
    </row>
    <row r="2838" spans="1:30" x14ac:dyDescent="0.35">
      <c r="A2838" s="15" t="s">
        <v>11541</v>
      </c>
      <c r="B2838" s="15" t="s">
        <v>4408</v>
      </c>
      <c r="D2838" s="15" t="s">
        <v>7289</v>
      </c>
      <c r="E2838" s="15" t="s">
        <v>6107</v>
      </c>
      <c r="F2838" s="15" t="s">
        <v>6108</v>
      </c>
      <c r="G2838" s="5" t="s">
        <v>21775</v>
      </c>
      <c r="H2838" s="5" t="s">
        <v>10</v>
      </c>
      <c r="I2838" s="5" t="s">
        <v>95</v>
      </c>
      <c r="J2838" s="5" t="s">
        <v>5</v>
      </c>
      <c r="K2838" s="5" t="s">
        <v>2</v>
      </c>
      <c r="L2838" s="5" t="s">
        <v>13093</v>
      </c>
      <c r="M2838" s="15" t="s">
        <v>21775</v>
      </c>
      <c r="N2838" s="15" t="s">
        <v>22293</v>
      </c>
      <c r="O2838" s="15" t="s">
        <v>5752</v>
      </c>
      <c r="P2838" s="15" t="s">
        <v>6108</v>
      </c>
      <c r="Q2838" s="15" t="s">
        <v>22807</v>
      </c>
      <c r="R2838" s="15" t="s">
        <v>22333</v>
      </c>
      <c r="S2838" s="15">
        <v>27510426</v>
      </c>
      <c r="T2838" s="15"/>
      <c r="U2838" s="15" t="s">
        <v>18204</v>
      </c>
      <c r="V2838" s="15" t="s">
        <v>20287</v>
      </c>
      <c r="W2838" s="4"/>
      <c r="X2838" s="4" t="s">
        <v>41</v>
      </c>
      <c r="Y2838" s="4" t="s">
        <v>3207</v>
      </c>
      <c r="Z2838" s="4"/>
      <c r="AB2838" s="25"/>
      <c r="AC2838" s="25"/>
      <c r="AD2838" s="25"/>
    </row>
    <row r="2839" spans="1:30" x14ac:dyDescent="0.35">
      <c r="A2839" s="15" t="s">
        <v>11542</v>
      </c>
      <c r="B2839" s="15" t="s">
        <v>11543</v>
      </c>
      <c r="D2839" s="15" t="s">
        <v>11607</v>
      </c>
      <c r="E2839" s="15" t="s">
        <v>11606</v>
      </c>
      <c r="F2839" s="15" t="s">
        <v>14436</v>
      </c>
      <c r="G2839" s="5" t="s">
        <v>21775</v>
      </c>
      <c r="H2839" s="5" t="s">
        <v>10</v>
      </c>
      <c r="I2839" s="5" t="s">
        <v>95</v>
      </c>
      <c r="J2839" s="5" t="s">
        <v>5</v>
      </c>
      <c r="K2839" s="5" t="s">
        <v>3</v>
      </c>
      <c r="L2839" s="5" t="s">
        <v>13094</v>
      </c>
      <c r="M2839" s="15" t="s">
        <v>21775</v>
      </c>
      <c r="N2839" s="15" t="s">
        <v>22293</v>
      </c>
      <c r="O2839" s="15" t="s">
        <v>6091</v>
      </c>
      <c r="P2839" s="15" t="s">
        <v>14436</v>
      </c>
      <c r="Q2839" s="15" t="s">
        <v>22807</v>
      </c>
      <c r="R2839" s="15" t="s">
        <v>24113</v>
      </c>
      <c r="S2839" s="15">
        <v>27541072</v>
      </c>
      <c r="T2839" s="15">
        <v>60117119</v>
      </c>
      <c r="U2839" s="15" t="s">
        <v>20288</v>
      </c>
      <c r="V2839" s="15" t="s">
        <v>11608</v>
      </c>
      <c r="W2839" s="4"/>
      <c r="X2839" s="4" t="s">
        <v>41</v>
      </c>
      <c r="Y2839" s="4" t="s">
        <v>11766</v>
      </c>
      <c r="Z2839" s="4"/>
      <c r="AB2839" s="25"/>
      <c r="AC2839" s="25"/>
      <c r="AD2839" s="25"/>
    </row>
    <row r="2840" spans="1:30" x14ac:dyDescent="0.35">
      <c r="A2840" s="15" t="s">
        <v>11547</v>
      </c>
      <c r="B2840" s="15" t="s">
        <v>11548</v>
      </c>
      <c r="D2840" s="15" t="s">
        <v>7381</v>
      </c>
      <c r="E2840" s="15" t="s">
        <v>6109</v>
      </c>
      <c r="F2840" s="15" t="s">
        <v>6096</v>
      </c>
      <c r="G2840" s="5" t="s">
        <v>21775</v>
      </c>
      <c r="H2840" s="5" t="s">
        <v>10</v>
      </c>
      <c r="I2840" s="5" t="s">
        <v>95</v>
      </c>
      <c r="J2840" s="5" t="s">
        <v>5</v>
      </c>
      <c r="K2840" s="5" t="s">
        <v>4</v>
      </c>
      <c r="L2840" s="5" t="s">
        <v>13095</v>
      </c>
      <c r="M2840" s="15" t="s">
        <v>21775</v>
      </c>
      <c r="N2840" s="15" t="s">
        <v>22293</v>
      </c>
      <c r="O2840" s="15" t="s">
        <v>6096</v>
      </c>
      <c r="P2840" s="15" t="s">
        <v>6096</v>
      </c>
      <c r="Q2840" s="15" t="s">
        <v>22807</v>
      </c>
      <c r="R2840" s="15" t="s">
        <v>15245</v>
      </c>
      <c r="S2840" s="15">
        <v>27550234</v>
      </c>
      <c r="T2840" s="15">
        <v>27550234</v>
      </c>
      <c r="U2840" s="15" t="s">
        <v>18973</v>
      </c>
      <c r="V2840" s="15" t="s">
        <v>20289</v>
      </c>
      <c r="W2840" s="4"/>
      <c r="X2840" s="4" t="s">
        <v>41</v>
      </c>
      <c r="Y2840" s="4" t="s">
        <v>745</v>
      </c>
      <c r="Z2840" s="4"/>
      <c r="AB2840" s="25"/>
      <c r="AC2840" s="25"/>
      <c r="AD2840" s="25"/>
    </row>
    <row r="2841" spans="1:30" x14ac:dyDescent="0.35">
      <c r="A2841" s="15" t="s">
        <v>5946</v>
      </c>
      <c r="B2841" s="15" t="s">
        <v>7803</v>
      </c>
      <c r="D2841" s="15" t="s">
        <v>4546</v>
      </c>
      <c r="E2841" s="15" t="s">
        <v>6110</v>
      </c>
      <c r="F2841" s="15" t="s">
        <v>6111</v>
      </c>
      <c r="G2841" s="5" t="s">
        <v>21775</v>
      </c>
      <c r="H2841" s="5" t="s">
        <v>10</v>
      </c>
      <c r="I2841" s="5" t="s">
        <v>95</v>
      </c>
      <c r="J2841" s="5" t="s">
        <v>5</v>
      </c>
      <c r="K2841" s="5" t="s">
        <v>3</v>
      </c>
      <c r="L2841" s="5" t="s">
        <v>13094</v>
      </c>
      <c r="M2841" s="15" t="s">
        <v>21775</v>
      </c>
      <c r="N2841" s="15" t="s">
        <v>22293</v>
      </c>
      <c r="O2841" s="15" t="s">
        <v>6091</v>
      </c>
      <c r="P2841" s="15" t="s">
        <v>6111</v>
      </c>
      <c r="Q2841" s="15" t="s">
        <v>22807</v>
      </c>
      <c r="R2841" s="15" t="s">
        <v>24114</v>
      </c>
      <c r="S2841" s="15">
        <v>27542293</v>
      </c>
      <c r="T2841" s="15">
        <v>27541196</v>
      </c>
      <c r="U2841" s="15" t="s">
        <v>16819</v>
      </c>
      <c r="V2841" s="15" t="s">
        <v>11567</v>
      </c>
      <c r="W2841" s="4"/>
      <c r="X2841" s="4" t="s">
        <v>41</v>
      </c>
      <c r="Y2841" s="4" t="s">
        <v>772</v>
      </c>
      <c r="Z2841" s="4"/>
      <c r="AB2841" s="25"/>
      <c r="AC2841" s="25"/>
      <c r="AD2841" s="25"/>
    </row>
    <row r="2842" spans="1:30" x14ac:dyDescent="0.35">
      <c r="A2842" s="15" t="s">
        <v>6057</v>
      </c>
      <c r="B2842" s="15" t="s">
        <v>6056</v>
      </c>
      <c r="D2842" s="15" t="s">
        <v>6112</v>
      </c>
      <c r="E2842" s="15" t="s">
        <v>6113</v>
      </c>
      <c r="F2842" s="15" t="s">
        <v>6114</v>
      </c>
      <c r="G2842" s="5" t="s">
        <v>21775</v>
      </c>
      <c r="H2842" s="5" t="s">
        <v>10</v>
      </c>
      <c r="I2842" s="5" t="s">
        <v>95</v>
      </c>
      <c r="J2842" s="5" t="s">
        <v>5</v>
      </c>
      <c r="K2842" s="5" t="s">
        <v>3</v>
      </c>
      <c r="L2842" s="5" t="s">
        <v>13094</v>
      </c>
      <c r="M2842" s="15" t="s">
        <v>21775</v>
      </c>
      <c r="N2842" s="15" t="s">
        <v>22293</v>
      </c>
      <c r="O2842" s="15" t="s">
        <v>6091</v>
      </c>
      <c r="P2842" s="15" t="s">
        <v>6091</v>
      </c>
      <c r="Q2842" s="15" t="s">
        <v>22807</v>
      </c>
      <c r="R2842" s="15" t="s">
        <v>15327</v>
      </c>
      <c r="S2842" s="15">
        <v>27542038</v>
      </c>
      <c r="T2842" s="15">
        <v>27542038</v>
      </c>
      <c r="U2842" s="15" t="s">
        <v>18205</v>
      </c>
      <c r="V2842" s="15" t="s">
        <v>15328</v>
      </c>
      <c r="W2842" s="4"/>
      <c r="X2842" s="4" t="s">
        <v>41</v>
      </c>
      <c r="Y2842" s="4" t="s">
        <v>737</v>
      </c>
      <c r="Z2842" s="4"/>
      <c r="AB2842" s="25"/>
      <c r="AC2842" s="25"/>
      <c r="AD2842" s="25"/>
    </row>
    <row r="2843" spans="1:30" x14ac:dyDescent="0.35">
      <c r="A2843" s="15" t="s">
        <v>11550</v>
      </c>
      <c r="B2843" s="15" t="s">
        <v>6075</v>
      </c>
      <c r="D2843" s="15" t="s">
        <v>11509</v>
      </c>
      <c r="E2843" s="15" t="s">
        <v>11508</v>
      </c>
      <c r="F2843" s="15" t="s">
        <v>59</v>
      </c>
      <c r="G2843" s="5" t="s">
        <v>21775</v>
      </c>
      <c r="H2843" s="5" t="s">
        <v>10</v>
      </c>
      <c r="I2843" s="5" t="s">
        <v>95</v>
      </c>
      <c r="J2843" s="5" t="s">
        <v>5</v>
      </c>
      <c r="K2843" s="5" t="s">
        <v>3</v>
      </c>
      <c r="L2843" s="5" t="s">
        <v>13094</v>
      </c>
      <c r="M2843" s="15" t="s">
        <v>21775</v>
      </c>
      <c r="N2843" s="15" t="s">
        <v>22293</v>
      </c>
      <c r="O2843" s="15" t="s">
        <v>6091</v>
      </c>
      <c r="P2843" s="15" t="s">
        <v>59</v>
      </c>
      <c r="Q2843" s="15" t="s">
        <v>22807</v>
      </c>
      <c r="R2843" s="15" t="s">
        <v>24115</v>
      </c>
      <c r="S2843" s="15">
        <v>88226442</v>
      </c>
      <c r="T2843" s="15"/>
      <c r="U2843" s="15" t="s">
        <v>18974</v>
      </c>
      <c r="V2843" s="15" t="s">
        <v>14210</v>
      </c>
      <c r="W2843" s="4"/>
      <c r="X2843" s="4"/>
      <c r="Y2843" s="4"/>
      <c r="Z2843" s="4"/>
      <c r="AB2843" s="25"/>
      <c r="AC2843" s="25"/>
      <c r="AD2843" s="25"/>
    </row>
    <row r="2844" spans="1:30" x14ac:dyDescent="0.35">
      <c r="A2844" s="15" t="s">
        <v>982</v>
      </c>
      <c r="B2844" s="15" t="s">
        <v>981</v>
      </c>
      <c r="D2844" s="15" t="s">
        <v>11535</v>
      </c>
      <c r="E2844" s="15" t="s">
        <v>11534</v>
      </c>
      <c r="F2844" s="15" t="s">
        <v>18547</v>
      </c>
      <c r="G2844" s="5" t="s">
        <v>21775</v>
      </c>
      <c r="H2844" s="5" t="s">
        <v>10</v>
      </c>
      <c r="I2844" s="5" t="s">
        <v>95</v>
      </c>
      <c r="J2844" s="5" t="s">
        <v>5</v>
      </c>
      <c r="K2844" s="5" t="s">
        <v>4</v>
      </c>
      <c r="L2844" s="5" t="s">
        <v>13095</v>
      </c>
      <c r="M2844" s="15" t="s">
        <v>21775</v>
      </c>
      <c r="N2844" s="15" t="s">
        <v>22293</v>
      </c>
      <c r="O2844" s="15" t="s">
        <v>6096</v>
      </c>
      <c r="P2844" s="15" t="s">
        <v>18547</v>
      </c>
      <c r="Q2844" s="15" t="s">
        <v>22807</v>
      </c>
      <c r="R2844" s="15" t="s">
        <v>20259</v>
      </c>
      <c r="S2844" s="15">
        <v>21029280</v>
      </c>
      <c r="T2844" s="15"/>
      <c r="U2844" s="15" t="s">
        <v>20290</v>
      </c>
      <c r="V2844" s="15" t="s">
        <v>20291</v>
      </c>
      <c r="W2844" s="4"/>
      <c r="X2844" s="4" t="s">
        <v>41</v>
      </c>
      <c r="Y2844" s="4" t="s">
        <v>7425</v>
      </c>
      <c r="Z2844" s="4"/>
      <c r="AB2844" s="25"/>
      <c r="AC2844" s="25"/>
      <c r="AD2844" s="25"/>
    </row>
    <row r="2845" spans="1:30" x14ac:dyDescent="0.35">
      <c r="A2845" s="15" t="s">
        <v>11552</v>
      </c>
      <c r="B2845" s="15" t="s">
        <v>7277</v>
      </c>
      <c r="D2845" s="15" t="s">
        <v>8895</v>
      </c>
      <c r="E2845" s="15" t="s">
        <v>8893</v>
      </c>
      <c r="F2845" s="15" t="s">
        <v>5987</v>
      </c>
      <c r="G2845" s="5" t="s">
        <v>21775</v>
      </c>
      <c r="H2845" s="5" t="s">
        <v>10</v>
      </c>
      <c r="I2845" s="5" t="s">
        <v>95</v>
      </c>
      <c r="J2845" s="5" t="s">
        <v>5</v>
      </c>
      <c r="K2845" s="5" t="s">
        <v>4</v>
      </c>
      <c r="L2845" s="5" t="s">
        <v>13095</v>
      </c>
      <c r="M2845" s="15" t="s">
        <v>21775</v>
      </c>
      <c r="N2845" s="15" t="s">
        <v>22293</v>
      </c>
      <c r="O2845" s="15" t="s">
        <v>6096</v>
      </c>
      <c r="P2845" s="15" t="s">
        <v>165</v>
      </c>
      <c r="Q2845" s="15" t="s">
        <v>22807</v>
      </c>
      <c r="R2845" s="15" t="s">
        <v>22334</v>
      </c>
      <c r="S2845" s="15">
        <v>22001912</v>
      </c>
      <c r="T2845" s="15"/>
      <c r="U2845" s="15" t="s">
        <v>18976</v>
      </c>
      <c r="V2845" s="15" t="s">
        <v>11573</v>
      </c>
      <c r="W2845" s="4"/>
      <c r="X2845" s="4" t="s">
        <v>41</v>
      </c>
      <c r="Y2845" s="4" t="s">
        <v>8894</v>
      </c>
      <c r="Z2845" s="4"/>
      <c r="AB2845" s="25"/>
      <c r="AC2845" s="25"/>
      <c r="AD2845" s="25"/>
    </row>
    <row r="2846" spans="1:30" x14ac:dyDescent="0.35">
      <c r="A2846" s="15" t="s">
        <v>11555</v>
      </c>
      <c r="B2846" s="15" t="s">
        <v>8630</v>
      </c>
      <c r="D2846" s="15" t="s">
        <v>485</v>
      </c>
      <c r="E2846" s="15" t="s">
        <v>11568</v>
      </c>
      <c r="F2846" s="15" t="s">
        <v>14437</v>
      </c>
      <c r="G2846" s="5" t="s">
        <v>21775</v>
      </c>
      <c r="H2846" s="5" t="s">
        <v>10</v>
      </c>
      <c r="I2846" s="5" t="s">
        <v>95</v>
      </c>
      <c r="J2846" s="5" t="s">
        <v>5</v>
      </c>
      <c r="K2846" s="5" t="s">
        <v>4</v>
      </c>
      <c r="L2846" s="5" t="s">
        <v>13095</v>
      </c>
      <c r="M2846" s="15" t="s">
        <v>21775</v>
      </c>
      <c r="N2846" s="15" t="s">
        <v>22293</v>
      </c>
      <c r="O2846" s="15" t="s">
        <v>6096</v>
      </c>
      <c r="P2846" s="15" t="s">
        <v>17380</v>
      </c>
      <c r="Q2846" s="15" t="s">
        <v>22807</v>
      </c>
      <c r="R2846" s="15" t="s">
        <v>24116</v>
      </c>
      <c r="S2846" s="15">
        <v>27551138</v>
      </c>
      <c r="T2846" s="15">
        <v>27551138</v>
      </c>
      <c r="U2846" s="15" t="s">
        <v>15329</v>
      </c>
      <c r="V2846" s="15" t="s">
        <v>18206</v>
      </c>
      <c r="W2846" s="4"/>
      <c r="X2846" s="4" t="s">
        <v>41</v>
      </c>
      <c r="Y2846" s="4" t="s">
        <v>6115</v>
      </c>
      <c r="Z2846" s="4"/>
      <c r="AB2846" s="25"/>
      <c r="AC2846" s="25"/>
      <c r="AD2846" s="25"/>
    </row>
    <row r="2847" spans="1:30" x14ac:dyDescent="0.35">
      <c r="A2847" s="15" t="s">
        <v>6082</v>
      </c>
      <c r="B2847" s="15" t="s">
        <v>7285</v>
      </c>
      <c r="D2847" s="15" t="s">
        <v>7291</v>
      </c>
      <c r="E2847" s="15" t="s">
        <v>6116</v>
      </c>
      <c r="F2847" s="15" t="s">
        <v>3375</v>
      </c>
      <c r="G2847" s="5" t="s">
        <v>21775</v>
      </c>
      <c r="H2847" s="5" t="s">
        <v>10</v>
      </c>
      <c r="I2847" s="5" t="s">
        <v>95</v>
      </c>
      <c r="J2847" s="5" t="s">
        <v>5</v>
      </c>
      <c r="K2847" s="5" t="s">
        <v>4</v>
      </c>
      <c r="L2847" s="5" t="s">
        <v>13095</v>
      </c>
      <c r="M2847" s="15" t="s">
        <v>21775</v>
      </c>
      <c r="N2847" s="15" t="s">
        <v>22293</v>
      </c>
      <c r="O2847" s="15" t="s">
        <v>6096</v>
      </c>
      <c r="P2847" s="15" t="s">
        <v>3375</v>
      </c>
      <c r="Q2847" s="15" t="s">
        <v>22807</v>
      </c>
      <c r="R2847" s="15" t="s">
        <v>22335</v>
      </c>
      <c r="S2847" s="15">
        <v>27502159</v>
      </c>
      <c r="T2847" s="15">
        <v>22001851</v>
      </c>
      <c r="U2847" s="15" t="s">
        <v>18207</v>
      </c>
      <c r="V2847" s="15" t="s">
        <v>18208</v>
      </c>
      <c r="W2847" s="4"/>
      <c r="X2847" s="4" t="s">
        <v>41</v>
      </c>
      <c r="Y2847" s="4" t="s">
        <v>3206</v>
      </c>
      <c r="Z2847" s="4"/>
      <c r="AB2847" s="25"/>
      <c r="AC2847" s="25"/>
      <c r="AD2847" s="25"/>
    </row>
    <row r="2848" spans="1:30" x14ac:dyDescent="0.35">
      <c r="A2848" s="15" t="s">
        <v>6031</v>
      </c>
      <c r="B2848" s="15" t="s">
        <v>3256</v>
      </c>
      <c r="D2848" s="15" t="s">
        <v>7475</v>
      </c>
      <c r="E2848" s="15" t="s">
        <v>6117</v>
      </c>
      <c r="F2848" s="15" t="s">
        <v>3187</v>
      </c>
      <c r="G2848" s="5" t="s">
        <v>21775</v>
      </c>
      <c r="H2848" s="5" t="s">
        <v>10</v>
      </c>
      <c r="I2848" s="5" t="s">
        <v>95</v>
      </c>
      <c r="J2848" s="5" t="s">
        <v>5</v>
      </c>
      <c r="K2848" s="5" t="s">
        <v>3</v>
      </c>
      <c r="L2848" s="5" t="s">
        <v>13094</v>
      </c>
      <c r="M2848" s="15" t="s">
        <v>21775</v>
      </c>
      <c r="N2848" s="15" t="s">
        <v>22293</v>
      </c>
      <c r="O2848" s="15" t="s">
        <v>6091</v>
      </c>
      <c r="P2848" s="15" t="s">
        <v>3187</v>
      </c>
      <c r="Q2848" s="15" t="s">
        <v>22807</v>
      </c>
      <c r="R2848" s="15" t="s">
        <v>20420</v>
      </c>
      <c r="S2848" s="15">
        <v>27510519</v>
      </c>
      <c r="T2848" s="15">
        <v>27511055</v>
      </c>
      <c r="U2848" s="15" t="s">
        <v>20292</v>
      </c>
      <c r="V2848" s="15" t="s">
        <v>1168</v>
      </c>
      <c r="W2848" s="4"/>
      <c r="X2848" s="4" t="s">
        <v>41</v>
      </c>
      <c r="Y2848" s="4" t="s">
        <v>3208</v>
      </c>
      <c r="Z2848" s="4"/>
      <c r="AB2848" s="25"/>
      <c r="AC2848" s="25"/>
      <c r="AD2848" s="25"/>
    </row>
    <row r="2849" spans="1:30" x14ac:dyDescent="0.35">
      <c r="A2849" s="15" t="s">
        <v>6060</v>
      </c>
      <c r="B2849" s="15" t="s">
        <v>6059</v>
      </c>
      <c r="D2849" s="15" t="s">
        <v>7382</v>
      </c>
      <c r="E2849" s="15" t="s">
        <v>6118</v>
      </c>
      <c r="F2849" s="15" t="s">
        <v>6119</v>
      </c>
      <c r="G2849" s="5" t="s">
        <v>21775</v>
      </c>
      <c r="H2849" s="5" t="s">
        <v>10</v>
      </c>
      <c r="I2849" s="5" t="s">
        <v>95</v>
      </c>
      <c r="J2849" s="5" t="s">
        <v>5</v>
      </c>
      <c r="K2849" s="5" t="s">
        <v>3</v>
      </c>
      <c r="L2849" s="5" t="s">
        <v>13094</v>
      </c>
      <c r="M2849" s="15" t="s">
        <v>21775</v>
      </c>
      <c r="N2849" s="15" t="s">
        <v>22293</v>
      </c>
      <c r="O2849" s="15" t="s">
        <v>6091</v>
      </c>
      <c r="P2849" s="15" t="s">
        <v>6120</v>
      </c>
      <c r="Q2849" s="15" t="s">
        <v>22807</v>
      </c>
      <c r="R2849" s="15" t="s">
        <v>21583</v>
      </c>
      <c r="S2849" s="15">
        <v>27511201</v>
      </c>
      <c r="T2849" s="15">
        <v>27511201</v>
      </c>
      <c r="U2849" s="15" t="s">
        <v>16820</v>
      </c>
      <c r="V2849" s="15" t="s">
        <v>20293</v>
      </c>
      <c r="W2849" s="4"/>
      <c r="X2849" s="4" t="s">
        <v>41</v>
      </c>
      <c r="Y2849" s="4" t="s">
        <v>731</v>
      </c>
      <c r="Z2849" s="4"/>
      <c r="AB2849" s="25"/>
      <c r="AC2849" s="25"/>
      <c r="AD2849" s="25"/>
    </row>
    <row r="2850" spans="1:30" x14ac:dyDescent="0.35">
      <c r="A2850" s="15" t="s">
        <v>5990</v>
      </c>
      <c r="B2850" s="15" t="s">
        <v>1608</v>
      </c>
      <c r="D2850" s="15" t="s">
        <v>6121</v>
      </c>
      <c r="E2850" s="15" t="s">
        <v>6122</v>
      </c>
      <c r="F2850" s="15" t="s">
        <v>6123</v>
      </c>
      <c r="G2850" s="5" t="s">
        <v>21775</v>
      </c>
      <c r="H2850" s="5" t="s">
        <v>11</v>
      </c>
      <c r="I2850" s="5" t="s">
        <v>95</v>
      </c>
      <c r="J2850" s="5" t="s">
        <v>6</v>
      </c>
      <c r="K2850" s="5" t="s">
        <v>3</v>
      </c>
      <c r="L2850" s="5" t="s">
        <v>13098</v>
      </c>
      <c r="M2850" s="15" t="s">
        <v>21775</v>
      </c>
      <c r="N2850" s="15" t="s">
        <v>3128</v>
      </c>
      <c r="O2850" s="15" t="s">
        <v>6015</v>
      </c>
      <c r="P2850" s="15" t="s">
        <v>6123</v>
      </c>
      <c r="Q2850" s="15" t="s">
        <v>22807</v>
      </c>
      <c r="R2850" s="15" t="s">
        <v>21584</v>
      </c>
      <c r="S2850" s="15">
        <v>27185469</v>
      </c>
      <c r="T2850" s="15">
        <v>27185469</v>
      </c>
      <c r="U2850" s="15" t="s">
        <v>16821</v>
      </c>
      <c r="V2850" s="15" t="s">
        <v>15330</v>
      </c>
      <c r="W2850" s="4"/>
      <c r="X2850" s="4" t="s">
        <v>41</v>
      </c>
      <c r="Y2850" s="4" t="s">
        <v>2586</v>
      </c>
      <c r="Z2850" s="4"/>
      <c r="AB2850" s="25"/>
      <c r="AC2850" s="25"/>
      <c r="AD2850" s="25"/>
    </row>
    <row r="2851" spans="1:30" x14ac:dyDescent="0.35">
      <c r="A2851" s="15" t="s">
        <v>5919</v>
      </c>
      <c r="B2851" s="15" t="s">
        <v>5675</v>
      </c>
      <c r="D2851" s="15" t="s">
        <v>6124</v>
      </c>
      <c r="E2851" s="15" t="s">
        <v>6125</v>
      </c>
      <c r="F2851" s="15" t="s">
        <v>6126</v>
      </c>
      <c r="G2851" s="5" t="s">
        <v>21775</v>
      </c>
      <c r="H2851" s="5" t="s">
        <v>11</v>
      </c>
      <c r="I2851" s="5" t="s">
        <v>95</v>
      </c>
      <c r="J2851" s="5" t="s">
        <v>6</v>
      </c>
      <c r="K2851" s="5" t="s">
        <v>4</v>
      </c>
      <c r="L2851" s="5" t="s">
        <v>13099</v>
      </c>
      <c r="M2851" s="15" t="s">
        <v>21775</v>
      </c>
      <c r="N2851" s="15" t="s">
        <v>3128</v>
      </c>
      <c r="O2851" s="15" t="s">
        <v>21986</v>
      </c>
      <c r="P2851" s="15" t="s">
        <v>6126</v>
      </c>
      <c r="Q2851" s="15" t="s">
        <v>22807</v>
      </c>
      <c r="R2851" s="15" t="s">
        <v>19617</v>
      </c>
      <c r="S2851" s="15">
        <v>22001879</v>
      </c>
      <c r="T2851" s="15">
        <v>22001879</v>
      </c>
      <c r="U2851" s="15" t="s">
        <v>16822</v>
      </c>
      <c r="V2851" s="15" t="s">
        <v>24117</v>
      </c>
      <c r="W2851" s="4"/>
      <c r="X2851" s="4" t="s">
        <v>41</v>
      </c>
      <c r="Y2851" s="4" t="s">
        <v>5391</v>
      </c>
      <c r="Z2851" s="4"/>
      <c r="AB2851" s="25"/>
      <c r="AC2851" s="25"/>
      <c r="AD2851" s="25"/>
    </row>
    <row r="2852" spans="1:30" x14ac:dyDescent="0.35">
      <c r="A2852" s="15" t="s">
        <v>5784</v>
      </c>
      <c r="B2852" s="15" t="s">
        <v>5657</v>
      </c>
      <c r="D2852" s="15" t="s">
        <v>7438</v>
      </c>
      <c r="E2852" s="15" t="s">
        <v>6127</v>
      </c>
      <c r="F2852" s="15" t="s">
        <v>6128</v>
      </c>
      <c r="G2852" s="5" t="s">
        <v>21775</v>
      </c>
      <c r="H2852" s="5" t="s">
        <v>11</v>
      </c>
      <c r="I2852" s="5" t="s">
        <v>95</v>
      </c>
      <c r="J2852" s="5" t="s">
        <v>6</v>
      </c>
      <c r="K2852" s="5" t="s">
        <v>2</v>
      </c>
      <c r="L2852" s="5" t="s">
        <v>13097</v>
      </c>
      <c r="M2852" s="15" t="s">
        <v>21775</v>
      </c>
      <c r="N2852" s="15" t="s">
        <v>3128</v>
      </c>
      <c r="O2852" s="15" t="s">
        <v>3128</v>
      </c>
      <c r="P2852" s="15" t="s">
        <v>6128</v>
      </c>
      <c r="Q2852" s="15" t="s">
        <v>22807</v>
      </c>
      <c r="R2852" s="15" t="s">
        <v>6129</v>
      </c>
      <c r="S2852" s="15">
        <v>27184442</v>
      </c>
      <c r="T2852" s="15">
        <v>27184442</v>
      </c>
      <c r="U2852" s="15" t="s">
        <v>16823</v>
      </c>
      <c r="V2852" s="15" t="s">
        <v>11529</v>
      </c>
      <c r="W2852" s="4"/>
      <c r="X2852" s="4" t="s">
        <v>41</v>
      </c>
      <c r="Y2852" s="4" t="s">
        <v>2793</v>
      </c>
      <c r="Z2852" s="4"/>
      <c r="AB2852" s="25"/>
      <c r="AC2852" s="25"/>
      <c r="AD2852" s="25"/>
    </row>
    <row r="2853" spans="1:30" x14ac:dyDescent="0.35">
      <c r="A2853" s="15" t="s">
        <v>5763</v>
      </c>
      <c r="B2853" s="15" t="s">
        <v>5762</v>
      </c>
      <c r="D2853" s="15" t="s">
        <v>5102</v>
      </c>
      <c r="E2853" s="15" t="s">
        <v>6130</v>
      </c>
      <c r="F2853" s="15" t="s">
        <v>6131</v>
      </c>
      <c r="G2853" s="5" t="s">
        <v>21775</v>
      </c>
      <c r="H2853" s="5" t="s">
        <v>11</v>
      </c>
      <c r="I2853" s="5" t="s">
        <v>95</v>
      </c>
      <c r="J2853" s="5" t="s">
        <v>6</v>
      </c>
      <c r="K2853" s="5" t="s">
        <v>4</v>
      </c>
      <c r="L2853" s="5" t="s">
        <v>13099</v>
      </c>
      <c r="M2853" s="15" t="s">
        <v>21775</v>
      </c>
      <c r="N2853" s="15" t="s">
        <v>3128</v>
      </c>
      <c r="O2853" s="15" t="s">
        <v>21986</v>
      </c>
      <c r="P2853" s="15" t="s">
        <v>6131</v>
      </c>
      <c r="Q2853" s="15" t="s">
        <v>22807</v>
      </c>
      <c r="R2853" s="15" t="s">
        <v>22336</v>
      </c>
      <c r="S2853" s="15">
        <v>27978478</v>
      </c>
      <c r="T2853" s="15">
        <v>27978478</v>
      </c>
      <c r="U2853" s="15" t="s">
        <v>18977</v>
      </c>
      <c r="V2853" s="15" t="s">
        <v>24118</v>
      </c>
      <c r="W2853" s="4"/>
      <c r="X2853" s="4" t="s">
        <v>41</v>
      </c>
      <c r="Y2853" s="4" t="s">
        <v>90</v>
      </c>
      <c r="Z2853" s="4"/>
      <c r="AB2853" s="25"/>
      <c r="AC2853" s="25"/>
      <c r="AD2853" s="25"/>
    </row>
    <row r="2854" spans="1:30" x14ac:dyDescent="0.35">
      <c r="A2854" s="15" t="s">
        <v>5797</v>
      </c>
      <c r="B2854" s="15" t="s">
        <v>7247</v>
      </c>
      <c r="D2854" s="15" t="s">
        <v>7664</v>
      </c>
      <c r="E2854" s="15" t="s">
        <v>6132</v>
      </c>
      <c r="F2854" s="15" t="s">
        <v>6133</v>
      </c>
      <c r="G2854" s="5" t="s">
        <v>21775</v>
      </c>
      <c r="H2854" s="5" t="s">
        <v>11</v>
      </c>
      <c r="I2854" s="5" t="s">
        <v>95</v>
      </c>
      <c r="J2854" s="5" t="s">
        <v>6</v>
      </c>
      <c r="K2854" s="5" t="s">
        <v>2</v>
      </c>
      <c r="L2854" s="5" t="s">
        <v>13097</v>
      </c>
      <c r="M2854" s="15" t="s">
        <v>21775</v>
      </c>
      <c r="N2854" s="15" t="s">
        <v>3128</v>
      </c>
      <c r="O2854" s="15" t="s">
        <v>3128</v>
      </c>
      <c r="P2854" s="15" t="s">
        <v>6133</v>
      </c>
      <c r="Q2854" s="15" t="s">
        <v>22807</v>
      </c>
      <c r="R2854" s="15" t="s">
        <v>15331</v>
      </c>
      <c r="S2854" s="15">
        <v>25610833</v>
      </c>
      <c r="T2854" s="15"/>
      <c r="U2854" s="15" t="s">
        <v>16824</v>
      </c>
      <c r="V2854" s="15" t="s">
        <v>15332</v>
      </c>
      <c r="W2854" s="4"/>
      <c r="X2854" s="4" t="s">
        <v>41</v>
      </c>
      <c r="Y2854" s="4" t="s">
        <v>2814</v>
      </c>
      <c r="Z2854" s="4"/>
      <c r="AB2854" s="25"/>
      <c r="AC2854" s="25"/>
      <c r="AD2854" s="25"/>
    </row>
    <row r="2855" spans="1:30" x14ac:dyDescent="0.35">
      <c r="A2855" s="15" t="s">
        <v>11559</v>
      </c>
      <c r="B2855" s="15" t="s">
        <v>3609</v>
      </c>
      <c r="D2855" s="15" t="s">
        <v>5627</v>
      </c>
      <c r="E2855" s="15" t="s">
        <v>6134</v>
      </c>
      <c r="F2855" s="15" t="s">
        <v>14438</v>
      </c>
      <c r="G2855" s="5" t="s">
        <v>21775</v>
      </c>
      <c r="H2855" s="5" t="s">
        <v>8</v>
      </c>
      <c r="I2855" s="5" t="s">
        <v>95</v>
      </c>
      <c r="J2855" s="5" t="s">
        <v>6</v>
      </c>
      <c r="K2855" s="5" t="s">
        <v>4</v>
      </c>
      <c r="L2855" s="5" t="s">
        <v>13099</v>
      </c>
      <c r="M2855" s="15" t="s">
        <v>21775</v>
      </c>
      <c r="N2855" s="15" t="s">
        <v>3128</v>
      </c>
      <c r="O2855" s="15" t="s">
        <v>21986</v>
      </c>
      <c r="P2855" s="15" t="s">
        <v>6135</v>
      </c>
      <c r="Q2855" s="15" t="s">
        <v>22807</v>
      </c>
      <c r="R2855" s="15" t="s">
        <v>22309</v>
      </c>
      <c r="S2855" s="15">
        <v>27978134</v>
      </c>
      <c r="T2855" s="15">
        <v>27978265</v>
      </c>
      <c r="U2855" s="15" t="s">
        <v>15333</v>
      </c>
      <c r="V2855" s="15" t="s">
        <v>11564</v>
      </c>
      <c r="W2855" s="4"/>
      <c r="X2855" s="4" t="s">
        <v>41</v>
      </c>
      <c r="Y2855" s="4" t="s">
        <v>2796</v>
      </c>
      <c r="Z2855" s="4"/>
      <c r="AB2855" s="25"/>
      <c r="AC2855" s="25"/>
      <c r="AD2855" s="25"/>
    </row>
    <row r="2856" spans="1:30" x14ac:dyDescent="0.35">
      <c r="A2856" s="15" t="s">
        <v>11561</v>
      </c>
      <c r="B2856" s="15" t="s">
        <v>755</v>
      </c>
      <c r="D2856" s="15" t="s">
        <v>6136</v>
      </c>
      <c r="E2856" s="15" t="s">
        <v>6137</v>
      </c>
      <c r="F2856" s="15" t="s">
        <v>6138</v>
      </c>
      <c r="G2856" s="5" t="s">
        <v>21775</v>
      </c>
      <c r="H2856" s="5" t="s">
        <v>11</v>
      </c>
      <c r="I2856" s="5" t="s">
        <v>95</v>
      </c>
      <c r="J2856" s="5" t="s">
        <v>6</v>
      </c>
      <c r="K2856" s="5" t="s">
        <v>2</v>
      </c>
      <c r="L2856" s="5" t="s">
        <v>13097</v>
      </c>
      <c r="M2856" s="15" t="s">
        <v>21775</v>
      </c>
      <c r="N2856" s="15" t="s">
        <v>3128</v>
      </c>
      <c r="O2856" s="15" t="s">
        <v>3128</v>
      </c>
      <c r="P2856" s="15" t="s">
        <v>6138</v>
      </c>
      <c r="Q2856" s="15" t="s">
        <v>22807</v>
      </c>
      <c r="R2856" s="15" t="s">
        <v>15276</v>
      </c>
      <c r="S2856" s="15">
        <v>27185547</v>
      </c>
      <c r="T2856" s="15">
        <v>27185547</v>
      </c>
      <c r="U2856" s="15" t="s">
        <v>15334</v>
      </c>
      <c r="V2856" s="15" t="s">
        <v>24119</v>
      </c>
      <c r="W2856" s="4"/>
      <c r="X2856" s="4" t="s">
        <v>41</v>
      </c>
      <c r="Y2856" s="4" t="s">
        <v>4671</v>
      </c>
      <c r="Z2856" s="4"/>
      <c r="AB2856" s="25"/>
      <c r="AC2856" s="25"/>
      <c r="AD2856" s="25"/>
    </row>
    <row r="2857" spans="1:30" x14ac:dyDescent="0.35">
      <c r="A2857" s="15" t="s">
        <v>5945</v>
      </c>
      <c r="B2857" s="15" t="s">
        <v>4447</v>
      </c>
      <c r="D2857" s="15" t="s">
        <v>6139</v>
      </c>
      <c r="E2857" s="15" t="s">
        <v>6140</v>
      </c>
      <c r="F2857" s="15" t="s">
        <v>14440</v>
      </c>
      <c r="G2857" s="5" t="s">
        <v>21775</v>
      </c>
      <c r="H2857" s="5" t="s">
        <v>11</v>
      </c>
      <c r="I2857" s="5" t="s">
        <v>95</v>
      </c>
      <c r="J2857" s="5" t="s">
        <v>6</v>
      </c>
      <c r="K2857" s="5" t="s">
        <v>3</v>
      </c>
      <c r="L2857" s="5" t="s">
        <v>13098</v>
      </c>
      <c r="M2857" s="15" t="s">
        <v>21775</v>
      </c>
      <c r="N2857" s="15" t="s">
        <v>3128</v>
      </c>
      <c r="O2857" s="15" t="s">
        <v>6015</v>
      </c>
      <c r="P2857" s="15" t="s">
        <v>14439</v>
      </c>
      <c r="Q2857" s="15" t="s">
        <v>22807</v>
      </c>
      <c r="R2857" s="15" t="s">
        <v>21585</v>
      </c>
      <c r="S2857" s="15">
        <v>27186022</v>
      </c>
      <c r="T2857" s="15"/>
      <c r="U2857" s="15" t="s">
        <v>18978</v>
      </c>
      <c r="V2857" s="15" t="s">
        <v>18210</v>
      </c>
      <c r="W2857" s="4"/>
      <c r="X2857" s="4" t="s">
        <v>41</v>
      </c>
      <c r="Y2857" s="4" t="s">
        <v>3555</v>
      </c>
      <c r="Z2857" s="4"/>
      <c r="AB2857" s="25"/>
      <c r="AC2857" s="25"/>
      <c r="AD2857" s="25"/>
    </row>
    <row r="2858" spans="1:30" x14ac:dyDescent="0.35">
      <c r="A2858" s="15" t="s">
        <v>6596</v>
      </c>
      <c r="B2858" s="15" t="s">
        <v>7622</v>
      </c>
      <c r="D2858" s="15" t="s">
        <v>5734</v>
      </c>
      <c r="E2858" s="15" t="s">
        <v>6141</v>
      </c>
      <c r="F2858" s="15" t="s">
        <v>3164</v>
      </c>
      <c r="G2858" s="5" t="s">
        <v>21775</v>
      </c>
      <c r="H2858" s="5" t="s">
        <v>8</v>
      </c>
      <c r="I2858" s="5" t="s">
        <v>95</v>
      </c>
      <c r="J2858" s="5" t="s">
        <v>6</v>
      </c>
      <c r="K2858" s="5" t="s">
        <v>4</v>
      </c>
      <c r="L2858" s="5" t="s">
        <v>13099</v>
      </c>
      <c r="M2858" s="15" t="s">
        <v>21775</v>
      </c>
      <c r="N2858" s="15" t="s">
        <v>3128</v>
      </c>
      <c r="O2858" s="15" t="s">
        <v>21986</v>
      </c>
      <c r="P2858" s="15" t="s">
        <v>3164</v>
      </c>
      <c r="Q2858" s="15" t="s">
        <v>22807</v>
      </c>
      <c r="R2858" s="15" t="s">
        <v>22337</v>
      </c>
      <c r="S2858" s="15">
        <v>22001684</v>
      </c>
      <c r="T2858" s="15">
        <v>87575724</v>
      </c>
      <c r="U2858" s="15" t="s">
        <v>16825</v>
      </c>
      <c r="V2858" s="15" t="s">
        <v>15335</v>
      </c>
      <c r="W2858" s="4"/>
      <c r="X2858" s="4" t="s">
        <v>41</v>
      </c>
      <c r="Y2858" s="4" t="s">
        <v>13497</v>
      </c>
      <c r="Z2858" s="4"/>
      <c r="AB2858" s="25"/>
      <c r="AC2858" s="25"/>
      <c r="AD2858" s="25"/>
    </row>
    <row r="2859" spans="1:30" x14ac:dyDescent="0.35">
      <c r="A2859" s="15" t="s">
        <v>5938</v>
      </c>
      <c r="B2859" s="15" t="s">
        <v>5937</v>
      </c>
      <c r="D2859" s="15" t="s">
        <v>6142</v>
      </c>
      <c r="E2859" s="15" t="s">
        <v>6143</v>
      </c>
      <c r="F2859" s="15" t="s">
        <v>6144</v>
      </c>
      <c r="G2859" s="5" t="s">
        <v>21775</v>
      </c>
      <c r="H2859" s="5" t="s">
        <v>11</v>
      </c>
      <c r="I2859" s="5" t="s">
        <v>95</v>
      </c>
      <c r="J2859" s="5" t="s">
        <v>6</v>
      </c>
      <c r="K2859" s="5" t="s">
        <v>4</v>
      </c>
      <c r="L2859" s="5" t="s">
        <v>13099</v>
      </c>
      <c r="M2859" s="15" t="s">
        <v>21775</v>
      </c>
      <c r="N2859" s="15" t="s">
        <v>3128</v>
      </c>
      <c r="O2859" s="15" t="s">
        <v>21986</v>
      </c>
      <c r="P2859" s="15" t="s">
        <v>11576</v>
      </c>
      <c r="Q2859" s="15" t="s">
        <v>22807</v>
      </c>
      <c r="R2859" s="15" t="s">
        <v>6145</v>
      </c>
      <c r="S2859" s="15">
        <v>27978231</v>
      </c>
      <c r="T2859" s="15">
        <v>27978231</v>
      </c>
      <c r="U2859" s="15" t="s">
        <v>15336</v>
      </c>
      <c r="V2859" s="15" t="s">
        <v>484</v>
      </c>
      <c r="W2859" s="4"/>
      <c r="X2859" s="4" t="s">
        <v>41</v>
      </c>
      <c r="Y2859" s="4" t="s">
        <v>2844</v>
      </c>
      <c r="Z2859" s="4"/>
      <c r="AB2859" s="25"/>
      <c r="AC2859" s="25"/>
      <c r="AD2859" s="25"/>
    </row>
    <row r="2860" spans="1:30" x14ac:dyDescent="0.35">
      <c r="A2860" s="15" t="s">
        <v>5992</v>
      </c>
      <c r="B2860" s="15" t="s">
        <v>1301</v>
      </c>
      <c r="D2860" s="15" t="s">
        <v>7567</v>
      </c>
      <c r="E2860" s="15" t="s">
        <v>6146</v>
      </c>
      <c r="F2860" s="15" t="s">
        <v>6147</v>
      </c>
      <c r="G2860" s="5" t="s">
        <v>21775</v>
      </c>
      <c r="H2860" s="5" t="s">
        <v>11</v>
      </c>
      <c r="I2860" s="5" t="s">
        <v>95</v>
      </c>
      <c r="J2860" s="5" t="s">
        <v>6</v>
      </c>
      <c r="K2860" s="5" t="s">
        <v>3</v>
      </c>
      <c r="L2860" s="5" t="s">
        <v>13098</v>
      </c>
      <c r="M2860" s="15" t="s">
        <v>21775</v>
      </c>
      <c r="N2860" s="15" t="s">
        <v>3128</v>
      </c>
      <c r="O2860" s="15" t="s">
        <v>6015</v>
      </c>
      <c r="P2860" s="15" t="s">
        <v>6147</v>
      </c>
      <c r="Q2860" s="15" t="s">
        <v>22807</v>
      </c>
      <c r="R2860" s="15" t="s">
        <v>20271</v>
      </c>
      <c r="S2860" s="15">
        <v>22001852</v>
      </c>
      <c r="T2860" s="15">
        <v>22001852</v>
      </c>
      <c r="U2860" s="15" t="s">
        <v>18979</v>
      </c>
      <c r="V2860" s="15" t="s">
        <v>24120</v>
      </c>
      <c r="W2860" s="4"/>
      <c r="X2860" s="4" t="s">
        <v>41</v>
      </c>
      <c r="Y2860" s="4" t="s">
        <v>4230</v>
      </c>
      <c r="Z2860" s="4"/>
      <c r="AB2860" s="25"/>
      <c r="AC2860" s="25"/>
      <c r="AD2860" s="25"/>
    </row>
    <row r="2861" spans="1:30" x14ac:dyDescent="0.35">
      <c r="A2861" s="15" t="s">
        <v>6132</v>
      </c>
      <c r="B2861" s="15" t="s">
        <v>7664</v>
      </c>
      <c r="D2861" s="15" t="s">
        <v>11548</v>
      </c>
      <c r="E2861" s="15" t="s">
        <v>11547</v>
      </c>
      <c r="F2861" s="15" t="s">
        <v>11549</v>
      </c>
      <c r="G2861" s="5" t="s">
        <v>21775</v>
      </c>
      <c r="H2861" s="5" t="s">
        <v>11</v>
      </c>
      <c r="I2861" s="5" t="s">
        <v>95</v>
      </c>
      <c r="J2861" s="5" t="s">
        <v>6</v>
      </c>
      <c r="K2861" s="5" t="s">
        <v>4</v>
      </c>
      <c r="L2861" s="5" t="s">
        <v>13099</v>
      </c>
      <c r="M2861" s="15" t="s">
        <v>21775</v>
      </c>
      <c r="N2861" s="15" t="s">
        <v>3128</v>
      </c>
      <c r="O2861" s="15" t="s">
        <v>21986</v>
      </c>
      <c r="P2861" s="15" t="s">
        <v>4887</v>
      </c>
      <c r="Q2861" s="15" t="s">
        <v>22807</v>
      </c>
      <c r="R2861" s="15" t="s">
        <v>19618</v>
      </c>
      <c r="S2861" s="15">
        <v>85272855</v>
      </c>
      <c r="T2861" s="15"/>
      <c r="U2861" s="15" t="s">
        <v>21586</v>
      </c>
      <c r="V2861" s="15" t="s">
        <v>24121</v>
      </c>
      <c r="W2861" s="4"/>
      <c r="X2861" s="4" t="s">
        <v>41</v>
      </c>
      <c r="Y2861" s="4" t="s">
        <v>12080</v>
      </c>
      <c r="Z2861" s="4"/>
      <c r="AB2861" s="25"/>
      <c r="AC2861" s="25"/>
      <c r="AD2861" s="25"/>
    </row>
    <row r="2862" spans="1:30" x14ac:dyDescent="0.35">
      <c r="A2862" s="15" t="s">
        <v>5918</v>
      </c>
      <c r="B2862" s="15" t="s">
        <v>7264</v>
      </c>
      <c r="D2862" s="15" t="s">
        <v>7407</v>
      </c>
      <c r="E2862" s="15" t="s">
        <v>6148</v>
      </c>
      <c r="F2862" s="15" t="s">
        <v>6149</v>
      </c>
      <c r="G2862" s="5" t="s">
        <v>21775</v>
      </c>
      <c r="H2862" s="5" t="s">
        <v>11</v>
      </c>
      <c r="I2862" s="5" t="s">
        <v>95</v>
      </c>
      <c r="J2862" s="5" t="s">
        <v>6</v>
      </c>
      <c r="K2862" s="5" t="s">
        <v>4</v>
      </c>
      <c r="L2862" s="5" t="s">
        <v>13099</v>
      </c>
      <c r="M2862" s="15" t="s">
        <v>21775</v>
      </c>
      <c r="N2862" s="15" t="s">
        <v>3128</v>
      </c>
      <c r="O2862" s="15" t="s">
        <v>21986</v>
      </c>
      <c r="P2862" s="15" t="s">
        <v>6149</v>
      </c>
      <c r="Q2862" s="15" t="s">
        <v>22807</v>
      </c>
      <c r="R2862" s="15" t="s">
        <v>22338</v>
      </c>
      <c r="S2862" s="15">
        <v>27181800</v>
      </c>
      <c r="T2862" s="15">
        <v>27181800</v>
      </c>
      <c r="U2862" s="15" t="s">
        <v>16826</v>
      </c>
      <c r="V2862" s="15" t="s">
        <v>15337</v>
      </c>
      <c r="W2862" s="4"/>
      <c r="X2862" s="4" t="s">
        <v>41</v>
      </c>
      <c r="Y2862" s="4" t="s">
        <v>2483</v>
      </c>
      <c r="Z2862" s="4"/>
      <c r="AB2862" s="25"/>
      <c r="AC2862" s="25"/>
      <c r="AD2862" s="25"/>
    </row>
    <row r="2863" spans="1:30" x14ac:dyDescent="0.35">
      <c r="A2863" s="15" t="s">
        <v>6076</v>
      </c>
      <c r="B2863" s="15" t="s">
        <v>7282</v>
      </c>
      <c r="D2863" s="15" t="s">
        <v>6150</v>
      </c>
      <c r="E2863" s="15" t="s">
        <v>6151</v>
      </c>
      <c r="F2863" s="15" t="s">
        <v>179</v>
      </c>
      <c r="G2863" s="5" t="s">
        <v>21775</v>
      </c>
      <c r="H2863" s="5" t="s">
        <v>11</v>
      </c>
      <c r="I2863" s="5" t="s">
        <v>95</v>
      </c>
      <c r="J2863" s="5" t="s">
        <v>6</v>
      </c>
      <c r="K2863" s="5" t="s">
        <v>3</v>
      </c>
      <c r="L2863" s="5" t="s">
        <v>13098</v>
      </c>
      <c r="M2863" s="15" t="s">
        <v>21775</v>
      </c>
      <c r="N2863" s="15" t="s">
        <v>3128</v>
      </c>
      <c r="O2863" s="15" t="s">
        <v>6015</v>
      </c>
      <c r="P2863" s="15" t="s">
        <v>11584</v>
      </c>
      <c r="Q2863" s="15" t="s">
        <v>22807</v>
      </c>
      <c r="R2863" s="15" t="s">
        <v>24122</v>
      </c>
      <c r="S2863" s="15">
        <v>22001883</v>
      </c>
      <c r="T2863" s="15"/>
      <c r="U2863" s="15" t="s">
        <v>18211</v>
      </c>
      <c r="V2863" s="15" t="s">
        <v>11585</v>
      </c>
      <c r="W2863" s="4"/>
      <c r="X2863" s="4" t="s">
        <v>41</v>
      </c>
      <c r="Y2863" s="4" t="s">
        <v>1961</v>
      </c>
      <c r="Z2863" s="4"/>
      <c r="AB2863" s="25" t="s">
        <v>21118</v>
      </c>
      <c r="AC2863" s="25"/>
      <c r="AD2863" s="25"/>
    </row>
    <row r="2864" spans="1:30" x14ac:dyDescent="0.35">
      <c r="A2864" s="15" t="s">
        <v>6079</v>
      </c>
      <c r="B2864" s="15" t="s">
        <v>6078</v>
      </c>
      <c r="D2864" s="15" t="s">
        <v>7292</v>
      </c>
      <c r="E2864" s="15" t="s">
        <v>6152</v>
      </c>
      <c r="F2864" s="15" t="s">
        <v>6153</v>
      </c>
      <c r="G2864" s="5" t="s">
        <v>21775</v>
      </c>
      <c r="H2864" s="5" t="s">
        <v>8</v>
      </c>
      <c r="I2864" s="5" t="s">
        <v>95</v>
      </c>
      <c r="J2864" s="5" t="s">
        <v>6</v>
      </c>
      <c r="K2864" s="5" t="s">
        <v>4</v>
      </c>
      <c r="L2864" s="5" t="s">
        <v>13099</v>
      </c>
      <c r="M2864" s="15" t="s">
        <v>21775</v>
      </c>
      <c r="N2864" s="15" t="s">
        <v>3128</v>
      </c>
      <c r="O2864" s="15" t="s">
        <v>21986</v>
      </c>
      <c r="P2864" s="15" t="s">
        <v>6153</v>
      </c>
      <c r="Q2864" s="15" t="s">
        <v>22807</v>
      </c>
      <c r="R2864" s="15" t="s">
        <v>22339</v>
      </c>
      <c r="S2864" s="15">
        <v>22001651</v>
      </c>
      <c r="T2864" s="15"/>
      <c r="U2864" s="15" t="s">
        <v>15338</v>
      </c>
      <c r="V2864" s="15" t="s">
        <v>15339</v>
      </c>
      <c r="W2864" s="4"/>
      <c r="X2864" s="4" t="s">
        <v>41</v>
      </c>
      <c r="Y2864" s="4" t="s">
        <v>3562</v>
      </c>
      <c r="Z2864" s="4"/>
      <c r="AB2864" s="25"/>
      <c r="AC2864" s="25"/>
      <c r="AD2864" s="25"/>
    </row>
    <row r="2865" spans="1:30" x14ac:dyDescent="0.35">
      <c r="A2865" s="15" t="s">
        <v>6134</v>
      </c>
      <c r="B2865" s="15" t="s">
        <v>5627</v>
      </c>
      <c r="D2865" s="15" t="s">
        <v>4209</v>
      </c>
      <c r="E2865" s="15" t="s">
        <v>6154</v>
      </c>
      <c r="F2865" s="15" t="s">
        <v>2724</v>
      </c>
      <c r="G2865" s="5" t="s">
        <v>21775</v>
      </c>
      <c r="H2865" s="5" t="s">
        <v>11</v>
      </c>
      <c r="I2865" s="5" t="s">
        <v>95</v>
      </c>
      <c r="J2865" s="5" t="s">
        <v>6</v>
      </c>
      <c r="K2865" s="5" t="s">
        <v>4</v>
      </c>
      <c r="L2865" s="5" t="s">
        <v>13099</v>
      </c>
      <c r="M2865" s="15" t="s">
        <v>21775</v>
      </c>
      <c r="N2865" s="15" t="s">
        <v>3128</v>
      </c>
      <c r="O2865" s="15" t="s">
        <v>21986</v>
      </c>
      <c r="P2865" s="15" t="s">
        <v>2724</v>
      </c>
      <c r="Q2865" s="15" t="s">
        <v>22807</v>
      </c>
      <c r="R2865" s="15" t="s">
        <v>15340</v>
      </c>
      <c r="S2865" s="15">
        <v>27978492</v>
      </c>
      <c r="T2865" s="15">
        <v>27978492</v>
      </c>
      <c r="U2865" s="15" t="s">
        <v>16827</v>
      </c>
      <c r="V2865" s="15" t="s">
        <v>18212</v>
      </c>
      <c r="W2865" s="4"/>
      <c r="X2865" s="4" t="s">
        <v>41</v>
      </c>
      <c r="Y2865" s="4" t="s">
        <v>3565</v>
      </c>
      <c r="Z2865" s="4"/>
      <c r="AB2865" s="25" t="s">
        <v>21118</v>
      </c>
      <c r="AC2865" s="25"/>
      <c r="AD2865" s="25"/>
    </row>
    <row r="2866" spans="1:30" x14ac:dyDescent="0.35">
      <c r="A2866" s="15" t="s">
        <v>5948</v>
      </c>
      <c r="B2866" s="15" t="s">
        <v>3944</v>
      </c>
      <c r="D2866" s="15" t="s">
        <v>6155</v>
      </c>
      <c r="E2866" s="15" t="s">
        <v>6156</v>
      </c>
      <c r="F2866" s="15" t="s">
        <v>129</v>
      </c>
      <c r="G2866" s="5" t="s">
        <v>21775</v>
      </c>
      <c r="H2866" s="5" t="s">
        <v>11</v>
      </c>
      <c r="I2866" s="5" t="s">
        <v>95</v>
      </c>
      <c r="J2866" s="5" t="s">
        <v>6</v>
      </c>
      <c r="K2866" s="5" t="s">
        <v>3</v>
      </c>
      <c r="L2866" s="5" t="s">
        <v>13098</v>
      </c>
      <c r="M2866" s="15" t="s">
        <v>21775</v>
      </c>
      <c r="N2866" s="15" t="s">
        <v>3128</v>
      </c>
      <c r="O2866" s="15" t="s">
        <v>6015</v>
      </c>
      <c r="P2866" s="15" t="s">
        <v>129</v>
      </c>
      <c r="Q2866" s="15" t="s">
        <v>22807</v>
      </c>
      <c r="R2866" s="15" t="s">
        <v>21587</v>
      </c>
      <c r="S2866" s="15">
        <v>22002900</v>
      </c>
      <c r="T2866" s="15">
        <v>86440313</v>
      </c>
      <c r="U2866" s="15" t="s">
        <v>16828</v>
      </c>
      <c r="V2866" s="15" t="s">
        <v>15341</v>
      </c>
      <c r="W2866" s="4"/>
      <c r="X2866" s="4" t="s">
        <v>41</v>
      </c>
      <c r="Y2866" s="4" t="s">
        <v>2480</v>
      </c>
      <c r="Z2866" s="4"/>
      <c r="AB2866" s="25"/>
      <c r="AC2866" s="25"/>
      <c r="AD2866" s="25"/>
    </row>
    <row r="2867" spans="1:30" x14ac:dyDescent="0.35">
      <c r="A2867" s="15" t="s">
        <v>11565</v>
      </c>
      <c r="B2867" s="15" t="s">
        <v>6072</v>
      </c>
      <c r="D2867" s="15" t="s">
        <v>6157</v>
      </c>
      <c r="E2867" s="15" t="s">
        <v>6158</v>
      </c>
      <c r="F2867" s="15" t="s">
        <v>4637</v>
      </c>
      <c r="G2867" s="5" t="s">
        <v>21775</v>
      </c>
      <c r="H2867" s="5" t="s">
        <v>8</v>
      </c>
      <c r="I2867" s="5" t="s">
        <v>95</v>
      </c>
      <c r="J2867" s="5" t="s">
        <v>6</v>
      </c>
      <c r="K2867" s="5" t="s">
        <v>4</v>
      </c>
      <c r="L2867" s="5" t="s">
        <v>13099</v>
      </c>
      <c r="M2867" s="15" t="s">
        <v>21775</v>
      </c>
      <c r="N2867" s="15" t="s">
        <v>3128</v>
      </c>
      <c r="O2867" s="15" t="s">
        <v>21986</v>
      </c>
      <c r="P2867" s="15" t="s">
        <v>4637</v>
      </c>
      <c r="Q2867" s="15" t="s">
        <v>22807</v>
      </c>
      <c r="R2867" s="15" t="s">
        <v>24123</v>
      </c>
      <c r="S2867" s="15">
        <v>22005780</v>
      </c>
      <c r="T2867" s="15"/>
      <c r="U2867" s="15" t="s">
        <v>15342</v>
      </c>
      <c r="V2867" s="15" t="s">
        <v>1968</v>
      </c>
      <c r="W2867" s="4"/>
      <c r="X2867" s="4" t="s">
        <v>41</v>
      </c>
      <c r="Y2867" s="4" t="s">
        <v>6159</v>
      </c>
      <c r="Z2867" s="4"/>
      <c r="AB2867" s="25"/>
      <c r="AC2867" s="25"/>
      <c r="AD2867" s="25"/>
    </row>
    <row r="2868" spans="1:30" x14ac:dyDescent="0.35">
      <c r="A2868" s="15" t="s">
        <v>6024</v>
      </c>
      <c r="B2868" s="15" t="s">
        <v>6023</v>
      </c>
      <c r="D2868" s="15" t="s">
        <v>7383</v>
      </c>
      <c r="E2868" s="15" t="s">
        <v>6160</v>
      </c>
      <c r="F2868" s="15" t="s">
        <v>6161</v>
      </c>
      <c r="G2868" s="5" t="s">
        <v>21775</v>
      </c>
      <c r="H2868" s="5" t="s">
        <v>11</v>
      </c>
      <c r="I2868" s="5" t="s">
        <v>95</v>
      </c>
      <c r="J2868" s="5" t="s">
        <v>6</v>
      </c>
      <c r="K2868" s="5" t="s">
        <v>3</v>
      </c>
      <c r="L2868" s="5" t="s">
        <v>13098</v>
      </c>
      <c r="M2868" s="15" t="s">
        <v>21775</v>
      </c>
      <c r="N2868" s="15" t="s">
        <v>3128</v>
      </c>
      <c r="O2868" s="15" t="s">
        <v>6015</v>
      </c>
      <c r="P2868" s="15" t="s">
        <v>6162</v>
      </c>
      <c r="Q2868" s="15" t="s">
        <v>22807</v>
      </c>
      <c r="R2868" s="15" t="s">
        <v>20308</v>
      </c>
      <c r="S2868" s="15">
        <v>21001347</v>
      </c>
      <c r="T2868" s="15"/>
      <c r="U2868" s="15" t="s">
        <v>16829</v>
      </c>
      <c r="V2868" s="15" t="s">
        <v>1855</v>
      </c>
      <c r="W2868" s="4"/>
      <c r="X2868" s="4" t="s">
        <v>41</v>
      </c>
      <c r="Y2868" s="4" t="s">
        <v>13274</v>
      </c>
      <c r="Z2868" s="4"/>
      <c r="AB2868" s="25"/>
      <c r="AC2868" s="25"/>
      <c r="AD2868" s="25"/>
    </row>
    <row r="2869" spans="1:30" x14ac:dyDescent="0.35">
      <c r="A2869" s="15" t="s">
        <v>6110</v>
      </c>
      <c r="B2869" s="15" t="s">
        <v>4546</v>
      </c>
      <c r="D2869" s="15" t="s">
        <v>6163</v>
      </c>
      <c r="E2869" s="15" t="s">
        <v>6164</v>
      </c>
      <c r="F2869" s="15" t="s">
        <v>6165</v>
      </c>
      <c r="G2869" s="5" t="s">
        <v>21775</v>
      </c>
      <c r="H2869" s="5" t="s">
        <v>8</v>
      </c>
      <c r="I2869" s="5" t="s">
        <v>95</v>
      </c>
      <c r="J2869" s="5" t="s">
        <v>6</v>
      </c>
      <c r="K2869" s="5" t="s">
        <v>4</v>
      </c>
      <c r="L2869" s="5" t="s">
        <v>13099</v>
      </c>
      <c r="M2869" s="15" t="s">
        <v>21775</v>
      </c>
      <c r="N2869" s="15" t="s">
        <v>3128</v>
      </c>
      <c r="O2869" s="15" t="s">
        <v>21986</v>
      </c>
      <c r="P2869" s="15" t="s">
        <v>6165</v>
      </c>
      <c r="Q2869" s="15" t="s">
        <v>22807</v>
      </c>
      <c r="R2869" s="15" t="s">
        <v>22340</v>
      </c>
      <c r="S2869" s="15">
        <v>22001910</v>
      </c>
      <c r="T2869" s="15"/>
      <c r="U2869" s="15" t="s">
        <v>15343</v>
      </c>
      <c r="V2869" s="15" t="s">
        <v>15344</v>
      </c>
      <c r="W2869" s="4"/>
      <c r="X2869" s="4" t="s">
        <v>41</v>
      </c>
      <c r="Y2869" s="4" t="s">
        <v>4035</v>
      </c>
      <c r="Z2869" s="4"/>
      <c r="AB2869" s="25"/>
      <c r="AC2869" s="25"/>
      <c r="AD2869" s="25"/>
    </row>
    <row r="2870" spans="1:30" x14ac:dyDescent="0.35">
      <c r="A2870" s="15" t="s">
        <v>5986</v>
      </c>
      <c r="B2870" s="15" t="s">
        <v>7443</v>
      </c>
      <c r="D2870" s="15" t="s">
        <v>4248</v>
      </c>
      <c r="E2870" s="15" t="s">
        <v>6166</v>
      </c>
      <c r="F2870" s="15" t="s">
        <v>766</v>
      </c>
      <c r="G2870" s="5" t="s">
        <v>21775</v>
      </c>
      <c r="H2870" s="5" t="s">
        <v>11</v>
      </c>
      <c r="I2870" s="5" t="s">
        <v>95</v>
      </c>
      <c r="J2870" s="5" t="s">
        <v>6</v>
      </c>
      <c r="K2870" s="5" t="s">
        <v>2</v>
      </c>
      <c r="L2870" s="5" t="s">
        <v>13097</v>
      </c>
      <c r="M2870" s="15" t="s">
        <v>21775</v>
      </c>
      <c r="N2870" s="15" t="s">
        <v>3128</v>
      </c>
      <c r="O2870" s="15" t="s">
        <v>3128</v>
      </c>
      <c r="P2870" s="15" t="s">
        <v>766</v>
      </c>
      <c r="Q2870" s="15" t="s">
        <v>22807</v>
      </c>
      <c r="R2870" s="15" t="s">
        <v>18213</v>
      </c>
      <c r="S2870" s="15">
        <v>22006822</v>
      </c>
      <c r="T2870" s="15"/>
      <c r="U2870" s="15" t="s">
        <v>18980</v>
      </c>
      <c r="V2870" s="15" t="s">
        <v>24124</v>
      </c>
      <c r="W2870" s="4"/>
      <c r="X2870" s="4" t="s">
        <v>41</v>
      </c>
      <c r="Y2870" s="4" t="s">
        <v>5642</v>
      </c>
      <c r="Z2870" s="4"/>
      <c r="AB2870" s="25"/>
      <c r="AC2870" s="25"/>
      <c r="AD2870" s="25"/>
    </row>
    <row r="2871" spans="1:30" x14ac:dyDescent="0.35">
      <c r="A2871" s="15" t="s">
        <v>11568</v>
      </c>
      <c r="B2871" s="15" t="s">
        <v>485</v>
      </c>
      <c r="D2871" s="15" t="s">
        <v>7293</v>
      </c>
      <c r="E2871" s="15" t="s">
        <v>6167</v>
      </c>
      <c r="F2871" s="15" t="s">
        <v>3128</v>
      </c>
      <c r="G2871" s="5" t="s">
        <v>21775</v>
      </c>
      <c r="H2871" s="5" t="s">
        <v>11</v>
      </c>
      <c r="I2871" s="5" t="s">
        <v>95</v>
      </c>
      <c r="J2871" s="5" t="s">
        <v>6</v>
      </c>
      <c r="K2871" s="5" t="s">
        <v>2</v>
      </c>
      <c r="L2871" s="5" t="s">
        <v>13097</v>
      </c>
      <c r="M2871" s="15" t="s">
        <v>21775</v>
      </c>
      <c r="N2871" s="15" t="s">
        <v>3128</v>
      </c>
      <c r="O2871" s="15" t="s">
        <v>3128</v>
      </c>
      <c r="P2871" s="15" t="s">
        <v>3128</v>
      </c>
      <c r="Q2871" s="15" t="s">
        <v>22807</v>
      </c>
      <c r="R2871" s="15" t="s">
        <v>18299</v>
      </c>
      <c r="S2871" s="15">
        <v>27181318</v>
      </c>
      <c r="T2871" s="15">
        <v>27181318</v>
      </c>
      <c r="U2871" s="15" t="s">
        <v>19619</v>
      </c>
      <c r="V2871" s="15" t="s">
        <v>24125</v>
      </c>
      <c r="W2871" s="4"/>
      <c r="X2871" s="4" t="s">
        <v>41</v>
      </c>
      <c r="Y2871" s="4" t="s">
        <v>778</v>
      </c>
      <c r="Z2871" s="4" t="s">
        <v>41</v>
      </c>
      <c r="AA2871" s="4" t="s">
        <v>1304</v>
      </c>
      <c r="AB2871" s="25"/>
      <c r="AC2871" s="25"/>
      <c r="AD2871" s="25"/>
    </row>
    <row r="2872" spans="1:30" x14ac:dyDescent="0.35">
      <c r="A2872" s="15" t="s">
        <v>6168</v>
      </c>
      <c r="B2872" s="15" t="s">
        <v>4668</v>
      </c>
      <c r="D2872" s="15" t="s">
        <v>4668</v>
      </c>
      <c r="E2872" s="15" t="s">
        <v>6168</v>
      </c>
      <c r="F2872" s="15" t="s">
        <v>14441</v>
      </c>
      <c r="G2872" s="5" t="s">
        <v>21775</v>
      </c>
      <c r="H2872" s="5" t="s">
        <v>11</v>
      </c>
      <c r="I2872" s="5" t="s">
        <v>95</v>
      </c>
      <c r="J2872" s="5" t="s">
        <v>6</v>
      </c>
      <c r="K2872" s="5" t="s">
        <v>3</v>
      </c>
      <c r="L2872" s="5" t="s">
        <v>13098</v>
      </c>
      <c r="M2872" s="15" t="s">
        <v>21775</v>
      </c>
      <c r="N2872" s="15" t="s">
        <v>3128</v>
      </c>
      <c r="O2872" s="15" t="s">
        <v>6015</v>
      </c>
      <c r="P2872" s="15" t="s">
        <v>6015</v>
      </c>
      <c r="Q2872" s="15" t="s">
        <v>22807</v>
      </c>
      <c r="R2872" s="15" t="s">
        <v>15345</v>
      </c>
      <c r="S2872" s="15">
        <v>27186851</v>
      </c>
      <c r="T2872" s="15">
        <v>27184597</v>
      </c>
      <c r="U2872" s="15" t="s">
        <v>15346</v>
      </c>
      <c r="V2872" s="15" t="s">
        <v>11569</v>
      </c>
      <c r="W2872" s="4"/>
      <c r="X2872" s="4" t="s">
        <v>41</v>
      </c>
      <c r="Y2872" s="4" t="s">
        <v>774</v>
      </c>
      <c r="Z2872" s="4" t="s">
        <v>41</v>
      </c>
      <c r="AA2872" s="4" t="s">
        <v>633</v>
      </c>
      <c r="AB2872" s="25" t="s">
        <v>21118</v>
      </c>
      <c r="AC2872" s="25"/>
      <c r="AD2872" s="25"/>
    </row>
    <row r="2873" spans="1:30" x14ac:dyDescent="0.35">
      <c r="A2873" s="15" t="s">
        <v>6627</v>
      </c>
      <c r="B2873" s="15" t="s">
        <v>7628</v>
      </c>
      <c r="D2873" s="15" t="s">
        <v>7294</v>
      </c>
      <c r="E2873" s="15" t="s">
        <v>6169</v>
      </c>
      <c r="F2873" s="15" t="s">
        <v>6170</v>
      </c>
      <c r="G2873" s="5" t="s">
        <v>21775</v>
      </c>
      <c r="H2873" s="5" t="s">
        <v>11</v>
      </c>
      <c r="I2873" s="5" t="s">
        <v>95</v>
      </c>
      <c r="J2873" s="5" t="s">
        <v>6</v>
      </c>
      <c r="K2873" s="5" t="s">
        <v>3</v>
      </c>
      <c r="L2873" s="5" t="s">
        <v>13098</v>
      </c>
      <c r="M2873" s="15" t="s">
        <v>21775</v>
      </c>
      <c r="N2873" s="15" t="s">
        <v>3128</v>
      </c>
      <c r="O2873" s="15" t="s">
        <v>6015</v>
      </c>
      <c r="P2873" s="15" t="s">
        <v>6171</v>
      </c>
      <c r="Q2873" s="15" t="s">
        <v>22807</v>
      </c>
      <c r="R2873" s="15" t="s">
        <v>22341</v>
      </c>
      <c r="S2873" s="15"/>
      <c r="T2873" s="15"/>
      <c r="U2873" s="15" t="s">
        <v>18214</v>
      </c>
      <c r="V2873" s="15" t="s">
        <v>24126</v>
      </c>
      <c r="W2873" s="4"/>
      <c r="X2873" s="4" t="s">
        <v>41</v>
      </c>
      <c r="Y2873" s="4" t="s">
        <v>3561</v>
      </c>
      <c r="Z2873" s="4"/>
      <c r="AB2873" s="25"/>
      <c r="AC2873" s="25"/>
      <c r="AD2873" s="25"/>
    </row>
    <row r="2874" spans="1:30" x14ac:dyDescent="0.35">
      <c r="A2874" s="15" t="s">
        <v>6137</v>
      </c>
      <c r="B2874" s="15" t="s">
        <v>6136</v>
      </c>
      <c r="D2874" s="15" t="s">
        <v>6172</v>
      </c>
      <c r="E2874" s="15" t="s">
        <v>6173</v>
      </c>
      <c r="F2874" s="15" t="s">
        <v>6174</v>
      </c>
      <c r="G2874" s="5" t="s">
        <v>21775</v>
      </c>
      <c r="H2874" s="5" t="s">
        <v>11</v>
      </c>
      <c r="I2874" s="5" t="s">
        <v>95</v>
      </c>
      <c r="J2874" s="5" t="s">
        <v>6</v>
      </c>
      <c r="K2874" s="5" t="s">
        <v>3</v>
      </c>
      <c r="L2874" s="5" t="s">
        <v>13098</v>
      </c>
      <c r="M2874" s="15" t="s">
        <v>21775</v>
      </c>
      <c r="N2874" s="15" t="s">
        <v>3128</v>
      </c>
      <c r="O2874" s="15" t="s">
        <v>6015</v>
      </c>
      <c r="P2874" s="15" t="s">
        <v>6174</v>
      </c>
      <c r="Q2874" s="15" t="s">
        <v>22807</v>
      </c>
      <c r="R2874" s="15" t="s">
        <v>968</v>
      </c>
      <c r="S2874" s="15">
        <v>27184715</v>
      </c>
      <c r="T2874" s="15">
        <v>27184715</v>
      </c>
      <c r="U2874" s="15" t="s">
        <v>16830</v>
      </c>
      <c r="V2874" s="15" t="s">
        <v>15348</v>
      </c>
      <c r="W2874" s="4"/>
      <c r="X2874" s="4" t="s">
        <v>41</v>
      </c>
      <c r="Y2874" s="4" t="s">
        <v>460</v>
      </c>
      <c r="Z2874" s="4"/>
      <c r="AB2874" s="25"/>
      <c r="AC2874" s="25"/>
      <c r="AD2874" s="25"/>
    </row>
    <row r="2875" spans="1:30" x14ac:dyDescent="0.35">
      <c r="A2875" s="15" t="s">
        <v>11570</v>
      </c>
      <c r="B2875" s="15" t="s">
        <v>11571</v>
      </c>
      <c r="D2875" s="15" t="s">
        <v>4421</v>
      </c>
      <c r="E2875" s="15" t="s">
        <v>6175</v>
      </c>
      <c r="F2875" s="15" t="s">
        <v>59</v>
      </c>
      <c r="G2875" s="5" t="s">
        <v>21775</v>
      </c>
      <c r="H2875" s="5" t="s">
        <v>11</v>
      </c>
      <c r="I2875" s="5" t="s">
        <v>95</v>
      </c>
      <c r="J2875" s="5" t="s">
        <v>6</v>
      </c>
      <c r="K2875" s="5" t="s">
        <v>2</v>
      </c>
      <c r="L2875" s="5" t="s">
        <v>13097</v>
      </c>
      <c r="M2875" s="15" t="s">
        <v>21775</v>
      </c>
      <c r="N2875" s="15" t="s">
        <v>3128</v>
      </c>
      <c r="O2875" s="15" t="s">
        <v>3128</v>
      </c>
      <c r="P2875" s="15" t="s">
        <v>59</v>
      </c>
      <c r="Q2875" s="15" t="s">
        <v>22807</v>
      </c>
      <c r="R2875" s="15" t="s">
        <v>16831</v>
      </c>
      <c r="S2875" s="15">
        <v>22002939</v>
      </c>
      <c r="T2875" s="15"/>
      <c r="U2875" s="15" t="s">
        <v>16832</v>
      </c>
      <c r="V2875" s="15" t="s">
        <v>11649</v>
      </c>
      <c r="W2875" s="4"/>
      <c r="X2875" s="4" t="s">
        <v>41</v>
      </c>
      <c r="Y2875" s="4" t="s">
        <v>4663</v>
      </c>
      <c r="Z2875" s="4"/>
      <c r="AB2875" s="25"/>
      <c r="AC2875" s="25"/>
      <c r="AD2875" s="25"/>
    </row>
    <row r="2876" spans="1:30" x14ac:dyDescent="0.35">
      <c r="A2876" s="15" t="s">
        <v>8893</v>
      </c>
      <c r="B2876" s="15" t="s">
        <v>8895</v>
      </c>
      <c r="D2876" s="15" t="s">
        <v>6176</v>
      </c>
      <c r="E2876" s="15" t="s">
        <v>6177</v>
      </c>
      <c r="F2876" s="15" t="s">
        <v>6051</v>
      </c>
      <c r="G2876" s="5" t="s">
        <v>21775</v>
      </c>
      <c r="H2876" s="5" t="s">
        <v>11</v>
      </c>
      <c r="I2876" s="5" t="s">
        <v>95</v>
      </c>
      <c r="J2876" s="5" t="s">
        <v>6</v>
      </c>
      <c r="K2876" s="5" t="s">
        <v>2</v>
      </c>
      <c r="L2876" s="5" t="s">
        <v>13097</v>
      </c>
      <c r="M2876" s="15" t="s">
        <v>21775</v>
      </c>
      <c r="N2876" s="15" t="s">
        <v>3128</v>
      </c>
      <c r="O2876" s="15" t="s">
        <v>3128</v>
      </c>
      <c r="P2876" s="15" t="s">
        <v>6051</v>
      </c>
      <c r="Q2876" s="15" t="s">
        <v>22807</v>
      </c>
      <c r="R2876" s="15" t="s">
        <v>15271</v>
      </c>
      <c r="S2876" s="15">
        <v>88121873</v>
      </c>
      <c r="T2876" s="15">
        <v>22001903</v>
      </c>
      <c r="U2876" s="15" t="s">
        <v>18215</v>
      </c>
      <c r="V2876" s="15" t="s">
        <v>18216</v>
      </c>
      <c r="W2876" s="4"/>
      <c r="X2876" s="4" t="s">
        <v>41</v>
      </c>
      <c r="Y2876" s="4" t="s">
        <v>4232</v>
      </c>
      <c r="Z2876" s="4"/>
      <c r="AB2876" s="25"/>
      <c r="AC2876" s="25"/>
      <c r="AD2876" s="25"/>
    </row>
    <row r="2877" spans="1:30" x14ac:dyDescent="0.35">
      <c r="A2877" s="15" t="s">
        <v>6102</v>
      </c>
      <c r="B2877" s="15" t="s">
        <v>7288</v>
      </c>
      <c r="D2877" s="15" t="s">
        <v>5374</v>
      </c>
      <c r="E2877" s="15" t="s">
        <v>6178</v>
      </c>
      <c r="F2877" s="15" t="s">
        <v>2939</v>
      </c>
      <c r="G2877" s="5" t="s">
        <v>3350</v>
      </c>
      <c r="H2877" s="5" t="s">
        <v>2</v>
      </c>
      <c r="I2877" s="5" t="s">
        <v>95</v>
      </c>
      <c r="J2877" s="5" t="s">
        <v>3</v>
      </c>
      <c r="K2877" s="5" t="s">
        <v>2</v>
      </c>
      <c r="L2877" s="5" t="s">
        <v>13080</v>
      </c>
      <c r="M2877" s="15" t="s">
        <v>21775</v>
      </c>
      <c r="N2877" s="15" t="s">
        <v>21593</v>
      </c>
      <c r="O2877" s="15" t="s">
        <v>3350</v>
      </c>
      <c r="P2877" s="15" t="s">
        <v>2939</v>
      </c>
      <c r="Q2877" s="15" t="s">
        <v>22807</v>
      </c>
      <c r="R2877" s="15" t="s">
        <v>16833</v>
      </c>
      <c r="S2877" s="15">
        <v>27111047</v>
      </c>
      <c r="T2877" s="15">
        <v>27111047</v>
      </c>
      <c r="U2877" s="15" t="s">
        <v>15349</v>
      </c>
      <c r="V2877" s="15" t="s">
        <v>11663</v>
      </c>
      <c r="W2877" s="4"/>
      <c r="X2877" s="4" t="s">
        <v>41</v>
      </c>
      <c r="Y2877" s="4" t="s">
        <v>2668</v>
      </c>
      <c r="Z2877" s="4"/>
      <c r="AB2877" s="25"/>
      <c r="AC2877" s="25"/>
      <c r="AD2877" s="25"/>
    </row>
    <row r="2878" spans="1:30" x14ac:dyDescent="0.35">
      <c r="A2878" s="15" t="s">
        <v>3126</v>
      </c>
      <c r="B2878" s="15" t="s">
        <v>1991</v>
      </c>
      <c r="D2878" s="15" t="s">
        <v>7296</v>
      </c>
      <c r="E2878" s="15" t="s">
        <v>6179</v>
      </c>
      <c r="F2878" s="15" t="s">
        <v>6180</v>
      </c>
      <c r="G2878" s="5" t="s">
        <v>3350</v>
      </c>
      <c r="H2878" s="5" t="s">
        <v>6</v>
      </c>
      <c r="I2878" s="5" t="s">
        <v>95</v>
      </c>
      <c r="J2878" s="5" t="s">
        <v>3</v>
      </c>
      <c r="K2878" s="5" t="s">
        <v>3</v>
      </c>
      <c r="L2878" s="5" t="s">
        <v>13081</v>
      </c>
      <c r="M2878" s="15" t="s">
        <v>21775</v>
      </c>
      <c r="N2878" s="15" t="s">
        <v>21593</v>
      </c>
      <c r="O2878" s="15" t="s">
        <v>21589</v>
      </c>
      <c r="P2878" s="15" t="s">
        <v>6180</v>
      </c>
      <c r="Q2878" s="15" t="s">
        <v>22807</v>
      </c>
      <c r="R2878" s="15" t="s">
        <v>7199</v>
      </c>
      <c r="S2878" s="15">
        <v>24636069</v>
      </c>
      <c r="T2878" s="15">
        <v>27639903</v>
      </c>
      <c r="U2878" s="15" t="s">
        <v>16834</v>
      </c>
      <c r="V2878" s="15" t="s">
        <v>20295</v>
      </c>
      <c r="W2878" s="4"/>
      <c r="X2878" s="4" t="s">
        <v>41</v>
      </c>
      <c r="Y2878" s="4" t="s">
        <v>3422</v>
      </c>
      <c r="Z2878" s="4"/>
      <c r="AB2878" s="25"/>
      <c r="AC2878" s="25"/>
      <c r="AD2878" s="25"/>
    </row>
    <row r="2879" spans="1:30" x14ac:dyDescent="0.35">
      <c r="A2879" s="15" t="s">
        <v>5878</v>
      </c>
      <c r="B2879" s="15" t="s">
        <v>7436</v>
      </c>
      <c r="D2879" s="15" t="s">
        <v>7700</v>
      </c>
      <c r="E2879" s="15" t="s">
        <v>6181</v>
      </c>
      <c r="F2879" s="15" t="s">
        <v>1407</v>
      </c>
      <c r="G2879" s="5" t="s">
        <v>3350</v>
      </c>
      <c r="H2879" s="5" t="s">
        <v>2</v>
      </c>
      <c r="I2879" s="5" t="s">
        <v>95</v>
      </c>
      <c r="J2879" s="5" t="s">
        <v>3</v>
      </c>
      <c r="K2879" s="5" t="s">
        <v>2</v>
      </c>
      <c r="L2879" s="5" t="s">
        <v>13080</v>
      </c>
      <c r="M2879" s="15" t="s">
        <v>21775</v>
      </c>
      <c r="N2879" s="15" t="s">
        <v>21593</v>
      </c>
      <c r="O2879" s="15" t="s">
        <v>3350</v>
      </c>
      <c r="P2879" s="15" t="s">
        <v>879</v>
      </c>
      <c r="Q2879" s="15" t="s">
        <v>22807</v>
      </c>
      <c r="R2879" s="15" t="s">
        <v>16835</v>
      </c>
      <c r="S2879" s="15">
        <v>27112508</v>
      </c>
      <c r="T2879" s="15"/>
      <c r="U2879" s="15" t="s">
        <v>15350</v>
      </c>
      <c r="V2879" s="15" t="s">
        <v>18217</v>
      </c>
      <c r="W2879" s="4"/>
      <c r="X2879" s="4" t="s">
        <v>41</v>
      </c>
      <c r="Y2879" s="4" t="s">
        <v>5140</v>
      </c>
      <c r="Z2879" s="4"/>
      <c r="AB2879" s="25"/>
      <c r="AC2879" s="25"/>
      <c r="AD2879" s="25"/>
    </row>
    <row r="2880" spans="1:30" x14ac:dyDescent="0.35">
      <c r="A2880" s="15" t="s">
        <v>6140</v>
      </c>
      <c r="B2880" s="15" t="s">
        <v>6139</v>
      </c>
      <c r="D2880" s="15" t="s">
        <v>6182</v>
      </c>
      <c r="E2880" s="15" t="s">
        <v>6183</v>
      </c>
      <c r="F2880" s="15" t="s">
        <v>2837</v>
      </c>
      <c r="G2880" s="5" t="s">
        <v>3350</v>
      </c>
      <c r="H2880" s="5" t="s">
        <v>2</v>
      </c>
      <c r="I2880" s="5" t="s">
        <v>95</v>
      </c>
      <c r="J2880" s="5" t="s">
        <v>3</v>
      </c>
      <c r="K2880" s="5" t="s">
        <v>3</v>
      </c>
      <c r="L2880" s="5" t="s">
        <v>13081</v>
      </c>
      <c r="M2880" s="15" t="s">
        <v>21775</v>
      </c>
      <c r="N2880" s="15" t="s">
        <v>21593</v>
      </c>
      <c r="O2880" s="15" t="s">
        <v>21589</v>
      </c>
      <c r="P2880" s="15" t="s">
        <v>2837</v>
      </c>
      <c r="Q2880" s="15" t="s">
        <v>22807</v>
      </c>
      <c r="R2880" s="15" t="s">
        <v>6250</v>
      </c>
      <c r="S2880" s="15">
        <v>27104410</v>
      </c>
      <c r="T2880" s="15">
        <v>27104410</v>
      </c>
      <c r="U2880" s="15" t="s">
        <v>15351</v>
      </c>
      <c r="V2880" s="15" t="s">
        <v>20296</v>
      </c>
      <c r="W2880" s="4"/>
      <c r="X2880" s="4" t="s">
        <v>41</v>
      </c>
      <c r="Y2880" s="4" t="s">
        <v>2662</v>
      </c>
      <c r="Z2880" s="4"/>
      <c r="AB2880" s="25"/>
      <c r="AC2880" s="25"/>
      <c r="AD2880" s="25"/>
    </row>
    <row r="2881" spans="1:30" x14ac:dyDescent="0.35">
      <c r="A2881" s="15" t="s">
        <v>6167</v>
      </c>
      <c r="B2881" s="15" t="s">
        <v>7293</v>
      </c>
      <c r="D2881" s="15" t="s">
        <v>6184</v>
      </c>
      <c r="E2881" s="15" t="s">
        <v>6185</v>
      </c>
      <c r="F2881" s="15" t="s">
        <v>250</v>
      </c>
      <c r="G2881" s="5" t="s">
        <v>3350</v>
      </c>
      <c r="H2881" s="5" t="s">
        <v>2</v>
      </c>
      <c r="I2881" s="5" t="s">
        <v>95</v>
      </c>
      <c r="J2881" s="5" t="s">
        <v>3</v>
      </c>
      <c r="K2881" s="5" t="s">
        <v>2</v>
      </c>
      <c r="L2881" s="5" t="s">
        <v>13080</v>
      </c>
      <c r="M2881" s="15" t="s">
        <v>21775</v>
      </c>
      <c r="N2881" s="15" t="s">
        <v>21593</v>
      </c>
      <c r="O2881" s="15" t="s">
        <v>3350</v>
      </c>
      <c r="P2881" s="15" t="s">
        <v>250</v>
      </c>
      <c r="Q2881" s="15" t="s">
        <v>22807</v>
      </c>
      <c r="R2881" s="15" t="s">
        <v>20118</v>
      </c>
      <c r="S2881" s="15">
        <v>27110196</v>
      </c>
      <c r="T2881" s="15"/>
      <c r="U2881" s="15" t="s">
        <v>19620</v>
      </c>
      <c r="V2881" s="15" t="s">
        <v>11727</v>
      </c>
      <c r="W2881" s="4"/>
      <c r="X2881" s="4" t="s">
        <v>41</v>
      </c>
      <c r="Y2881" s="4" t="s">
        <v>4386</v>
      </c>
      <c r="Z2881" s="4"/>
      <c r="AB2881" s="25"/>
      <c r="AC2881" s="25"/>
      <c r="AD2881" s="25"/>
    </row>
    <row r="2882" spans="1:30" x14ac:dyDescent="0.35">
      <c r="A2882" s="15" t="s">
        <v>5904</v>
      </c>
      <c r="B2882" s="15" t="s">
        <v>1295</v>
      </c>
      <c r="D2882" s="15" t="s">
        <v>5320</v>
      </c>
      <c r="E2882" s="15" t="s">
        <v>6186</v>
      </c>
      <c r="F2882" s="15" t="s">
        <v>1086</v>
      </c>
      <c r="G2882" s="5" t="s">
        <v>3350</v>
      </c>
      <c r="H2882" s="5" t="s">
        <v>3</v>
      </c>
      <c r="I2882" s="5" t="s">
        <v>95</v>
      </c>
      <c r="J2882" s="5" t="s">
        <v>3</v>
      </c>
      <c r="K2882" s="5" t="s">
        <v>4</v>
      </c>
      <c r="L2882" s="5" t="s">
        <v>13082</v>
      </c>
      <c r="M2882" s="15" t="s">
        <v>21775</v>
      </c>
      <c r="N2882" s="15" t="s">
        <v>21593</v>
      </c>
      <c r="O2882" s="15" t="s">
        <v>22278</v>
      </c>
      <c r="P2882" s="15" t="s">
        <v>1086</v>
      </c>
      <c r="Q2882" s="15" t="s">
        <v>22807</v>
      </c>
      <c r="R2882" s="15" t="s">
        <v>16836</v>
      </c>
      <c r="S2882" s="15">
        <v>27630053</v>
      </c>
      <c r="T2882" s="15">
        <v>27630003</v>
      </c>
      <c r="U2882" s="15" t="s">
        <v>15352</v>
      </c>
      <c r="V2882" s="15" t="s">
        <v>24127</v>
      </c>
      <c r="W2882" s="4"/>
      <c r="X2882" s="4" t="s">
        <v>41</v>
      </c>
      <c r="Y2882" s="4" t="s">
        <v>3425</v>
      </c>
      <c r="Z2882" s="4"/>
      <c r="AB2882" s="25" t="s">
        <v>21118</v>
      </c>
      <c r="AC2882" s="25"/>
      <c r="AD2882" s="25"/>
    </row>
    <row r="2883" spans="1:30" x14ac:dyDescent="0.35">
      <c r="A2883" s="15" t="s">
        <v>5988</v>
      </c>
      <c r="B2883" s="15" t="s">
        <v>7274</v>
      </c>
      <c r="D2883" s="15" t="s">
        <v>2471</v>
      </c>
      <c r="E2883" s="15" t="s">
        <v>6187</v>
      </c>
      <c r="F2883" s="15" t="s">
        <v>165</v>
      </c>
      <c r="G2883" s="5" t="s">
        <v>3350</v>
      </c>
      <c r="H2883" s="5" t="s">
        <v>2</v>
      </c>
      <c r="I2883" s="5" t="s">
        <v>95</v>
      </c>
      <c r="J2883" s="5" t="s">
        <v>3</v>
      </c>
      <c r="K2883" s="5" t="s">
        <v>8</v>
      </c>
      <c r="L2883" s="5" t="s">
        <v>13086</v>
      </c>
      <c r="M2883" s="15" t="s">
        <v>21775</v>
      </c>
      <c r="N2883" s="15" t="s">
        <v>21593</v>
      </c>
      <c r="O2883" s="15" t="s">
        <v>8708</v>
      </c>
      <c r="P2883" s="15" t="s">
        <v>165</v>
      </c>
      <c r="Q2883" s="15" t="s">
        <v>22807</v>
      </c>
      <c r="R2883" s="15" t="s">
        <v>24128</v>
      </c>
      <c r="S2883" s="15">
        <v>27103980</v>
      </c>
      <c r="T2883" s="15">
        <v>27103980</v>
      </c>
      <c r="U2883" s="15" t="s">
        <v>15353</v>
      </c>
      <c r="V2883" s="15" t="s">
        <v>24129</v>
      </c>
      <c r="W2883" s="4"/>
      <c r="X2883" s="4" t="s">
        <v>41</v>
      </c>
      <c r="Y2883" s="4" t="s">
        <v>2677</v>
      </c>
      <c r="Z2883" s="4"/>
      <c r="AB2883" s="25" t="s">
        <v>21118</v>
      </c>
      <c r="AC2883" s="25"/>
      <c r="AD2883" s="25"/>
    </row>
    <row r="2884" spans="1:30" x14ac:dyDescent="0.35">
      <c r="A2884" s="15" t="s">
        <v>5932</v>
      </c>
      <c r="B2884" s="15" t="s">
        <v>5807</v>
      </c>
      <c r="D2884" s="15" t="s">
        <v>2504</v>
      </c>
      <c r="E2884" s="15" t="s">
        <v>6188</v>
      </c>
      <c r="F2884" s="15" t="s">
        <v>2582</v>
      </c>
      <c r="G2884" s="5" t="s">
        <v>3350</v>
      </c>
      <c r="H2884" s="5" t="s">
        <v>2</v>
      </c>
      <c r="I2884" s="5" t="s">
        <v>95</v>
      </c>
      <c r="J2884" s="5" t="s">
        <v>3</v>
      </c>
      <c r="K2884" s="5" t="s">
        <v>8</v>
      </c>
      <c r="L2884" s="5" t="s">
        <v>13086</v>
      </c>
      <c r="M2884" s="15" t="s">
        <v>21775</v>
      </c>
      <c r="N2884" s="15" t="s">
        <v>21593</v>
      </c>
      <c r="O2884" s="15" t="s">
        <v>8708</v>
      </c>
      <c r="P2884" s="15" t="s">
        <v>2582</v>
      </c>
      <c r="Q2884" s="15" t="s">
        <v>22807</v>
      </c>
      <c r="R2884" s="15" t="s">
        <v>8914</v>
      </c>
      <c r="S2884" s="15">
        <v>27100857</v>
      </c>
      <c r="T2884" s="15">
        <v>27100857</v>
      </c>
      <c r="U2884" s="15" t="s">
        <v>18218</v>
      </c>
      <c r="V2884" s="15" t="s">
        <v>11745</v>
      </c>
      <c r="W2884" s="4"/>
      <c r="X2884" s="4" t="s">
        <v>41</v>
      </c>
      <c r="Y2884" s="4" t="s">
        <v>2658</v>
      </c>
      <c r="Z2884" s="4"/>
      <c r="AB2884" s="25"/>
      <c r="AC2884" s="25"/>
      <c r="AD2884" s="25"/>
    </row>
    <row r="2885" spans="1:30" x14ac:dyDescent="0.35">
      <c r="A2885" s="15" t="s">
        <v>6116</v>
      </c>
      <c r="B2885" s="15" t="s">
        <v>7291</v>
      </c>
      <c r="D2885" s="15" t="s">
        <v>6189</v>
      </c>
      <c r="E2885" s="15" t="s">
        <v>6190</v>
      </c>
      <c r="F2885" s="15" t="s">
        <v>6191</v>
      </c>
      <c r="G2885" s="5" t="s">
        <v>3350</v>
      </c>
      <c r="H2885" s="5" t="s">
        <v>3</v>
      </c>
      <c r="I2885" s="5" t="s">
        <v>95</v>
      </c>
      <c r="J2885" s="5" t="s">
        <v>3</v>
      </c>
      <c r="K2885" s="5" t="s">
        <v>2</v>
      </c>
      <c r="L2885" s="5" t="s">
        <v>13080</v>
      </c>
      <c r="M2885" s="15" t="s">
        <v>21775</v>
      </c>
      <c r="N2885" s="15" t="s">
        <v>21593</v>
      </c>
      <c r="O2885" s="15" t="s">
        <v>3350</v>
      </c>
      <c r="P2885" s="15" t="s">
        <v>6191</v>
      </c>
      <c r="Q2885" s="15" t="s">
        <v>22807</v>
      </c>
      <c r="R2885" s="15" t="s">
        <v>6192</v>
      </c>
      <c r="S2885" s="15">
        <v>27632424</v>
      </c>
      <c r="T2885" s="15">
        <v>27632424</v>
      </c>
      <c r="U2885" s="15" t="s">
        <v>16837</v>
      </c>
      <c r="V2885" s="15" t="s">
        <v>24130</v>
      </c>
      <c r="W2885" s="4"/>
      <c r="X2885" s="4" t="s">
        <v>41</v>
      </c>
      <c r="Y2885" s="4" t="s">
        <v>789</v>
      </c>
      <c r="Z2885" s="4"/>
      <c r="AB2885" s="25" t="s">
        <v>21118</v>
      </c>
      <c r="AC2885" s="25"/>
      <c r="AD2885" s="25"/>
    </row>
    <row r="2886" spans="1:30" x14ac:dyDescent="0.35">
      <c r="A2886" s="15" t="s">
        <v>6460</v>
      </c>
      <c r="B2886" s="15" t="s">
        <v>7441</v>
      </c>
      <c r="D2886" s="15" t="s">
        <v>4662</v>
      </c>
      <c r="E2886" s="15" t="s">
        <v>6193</v>
      </c>
      <c r="F2886" s="19" t="s">
        <v>21589</v>
      </c>
      <c r="G2886" s="5" t="s">
        <v>3350</v>
      </c>
      <c r="H2886" s="5" t="s">
        <v>2</v>
      </c>
      <c r="I2886" s="5" t="s">
        <v>95</v>
      </c>
      <c r="J2886" s="5" t="s">
        <v>3</v>
      </c>
      <c r="K2886" s="5" t="s">
        <v>3</v>
      </c>
      <c r="L2886" s="5" t="s">
        <v>13081</v>
      </c>
      <c r="M2886" s="15" t="s">
        <v>21775</v>
      </c>
      <c r="N2886" s="15" t="s">
        <v>21593</v>
      </c>
      <c r="O2886" s="15" t="s">
        <v>21589</v>
      </c>
      <c r="P2886" s="15" t="s">
        <v>21589</v>
      </c>
      <c r="Q2886" s="15" t="s">
        <v>22807</v>
      </c>
      <c r="R2886" s="15" t="s">
        <v>6202</v>
      </c>
      <c r="S2886" s="15">
        <v>27636653</v>
      </c>
      <c r="T2886" s="15">
        <v>27636653</v>
      </c>
      <c r="U2886" s="15" t="s">
        <v>18219</v>
      </c>
      <c r="V2886" s="15" t="s">
        <v>24131</v>
      </c>
      <c r="W2886" s="4"/>
      <c r="X2886" s="4" t="s">
        <v>41</v>
      </c>
      <c r="Y2886" s="4" t="s">
        <v>800</v>
      </c>
      <c r="Z2886" s="4"/>
      <c r="AB2886" s="25" t="s">
        <v>21118</v>
      </c>
      <c r="AC2886" s="25"/>
      <c r="AD2886" s="27"/>
    </row>
    <row r="2887" spans="1:30" x14ac:dyDescent="0.35">
      <c r="A2887" s="15" t="s">
        <v>5940</v>
      </c>
      <c r="B2887" s="15" t="s">
        <v>7552</v>
      </c>
      <c r="D2887" s="15" t="s">
        <v>7298</v>
      </c>
      <c r="E2887" s="15" t="s">
        <v>6194</v>
      </c>
      <c r="F2887" s="15" t="s">
        <v>6195</v>
      </c>
      <c r="G2887" s="5" t="s">
        <v>3350</v>
      </c>
      <c r="H2887" s="5" t="s">
        <v>2</v>
      </c>
      <c r="I2887" s="5" t="s">
        <v>95</v>
      </c>
      <c r="J2887" s="5" t="s">
        <v>3</v>
      </c>
      <c r="K2887" s="5" t="s">
        <v>2</v>
      </c>
      <c r="L2887" s="5" t="s">
        <v>13080</v>
      </c>
      <c r="M2887" s="15" t="s">
        <v>21775</v>
      </c>
      <c r="N2887" s="15" t="s">
        <v>21593</v>
      </c>
      <c r="O2887" s="15" t="s">
        <v>3350</v>
      </c>
      <c r="P2887" s="15" t="s">
        <v>11729</v>
      </c>
      <c r="Q2887" s="15" t="s">
        <v>22807</v>
      </c>
      <c r="R2887" s="15" t="s">
        <v>24132</v>
      </c>
      <c r="S2887" s="15">
        <v>27102065</v>
      </c>
      <c r="T2887" s="15">
        <v>27102065</v>
      </c>
      <c r="U2887" s="15" t="s">
        <v>18220</v>
      </c>
      <c r="V2887" s="15" t="s">
        <v>11730</v>
      </c>
      <c r="W2887" s="4"/>
      <c r="X2887" s="4" t="s">
        <v>41</v>
      </c>
      <c r="Y2887" s="4" t="s">
        <v>796</v>
      </c>
      <c r="Z2887" s="4"/>
      <c r="AB2887" s="25"/>
      <c r="AC2887" s="25"/>
      <c r="AD2887" s="25"/>
    </row>
    <row r="2888" spans="1:30" x14ac:dyDescent="0.35">
      <c r="A2888" s="15" t="s">
        <v>6141</v>
      </c>
      <c r="B2888" s="15" t="s">
        <v>5734</v>
      </c>
      <c r="D2888" s="15" t="s">
        <v>7301</v>
      </c>
      <c r="E2888" s="15" t="s">
        <v>6196</v>
      </c>
      <c r="F2888" s="19" t="s">
        <v>6355</v>
      </c>
      <c r="G2888" s="5" t="s">
        <v>3350</v>
      </c>
      <c r="H2888" s="5" t="s">
        <v>2</v>
      </c>
      <c r="I2888" s="5" t="s">
        <v>95</v>
      </c>
      <c r="J2888" s="5" t="s">
        <v>3</v>
      </c>
      <c r="K2888" s="5" t="s">
        <v>2</v>
      </c>
      <c r="L2888" s="5" t="s">
        <v>13080</v>
      </c>
      <c r="M2888" s="15" t="s">
        <v>21775</v>
      </c>
      <c r="N2888" s="15" t="s">
        <v>21593</v>
      </c>
      <c r="O2888" s="15" t="s">
        <v>3350</v>
      </c>
      <c r="P2888" s="15" t="s">
        <v>6355</v>
      </c>
      <c r="Q2888" s="15" t="s">
        <v>22807</v>
      </c>
      <c r="R2888" s="15" t="s">
        <v>21614</v>
      </c>
      <c r="S2888" s="15">
        <v>27100934</v>
      </c>
      <c r="T2888" s="15">
        <v>27100934</v>
      </c>
      <c r="U2888" s="15" t="s">
        <v>15354</v>
      </c>
      <c r="V2888" s="15" t="s">
        <v>24133</v>
      </c>
      <c r="W2888" s="4"/>
      <c r="X2888" s="4" t="s">
        <v>41</v>
      </c>
      <c r="Y2888" s="4" t="s">
        <v>837</v>
      </c>
      <c r="Z2888" s="4"/>
      <c r="AB2888" s="25" t="s">
        <v>21118</v>
      </c>
      <c r="AC2888" s="25"/>
      <c r="AD2888" s="25" t="s">
        <v>21118</v>
      </c>
    </row>
    <row r="2889" spans="1:30" x14ac:dyDescent="0.35">
      <c r="A2889" s="15" t="s">
        <v>6074</v>
      </c>
      <c r="B2889" s="15" t="s">
        <v>835</v>
      </c>
      <c r="D2889" s="15" t="s">
        <v>8714</v>
      </c>
      <c r="E2889" s="15" t="s">
        <v>11709</v>
      </c>
      <c r="F2889" s="15" t="s">
        <v>21590</v>
      </c>
      <c r="G2889" s="5" t="s">
        <v>3350</v>
      </c>
      <c r="H2889" s="5" t="s">
        <v>2</v>
      </c>
      <c r="I2889" s="5" t="s">
        <v>95</v>
      </c>
      <c r="J2889" s="5" t="s">
        <v>3</v>
      </c>
      <c r="K2889" s="5" t="s">
        <v>2</v>
      </c>
      <c r="L2889" s="5" t="s">
        <v>13080</v>
      </c>
      <c r="M2889" s="15" t="s">
        <v>21775</v>
      </c>
      <c r="N2889" s="15" t="s">
        <v>21593</v>
      </c>
      <c r="O2889" s="15" t="s">
        <v>3350</v>
      </c>
      <c r="P2889" s="15" t="s">
        <v>3350</v>
      </c>
      <c r="Q2889" s="15" t="s">
        <v>22807</v>
      </c>
      <c r="R2889" s="15" t="s">
        <v>15357</v>
      </c>
      <c r="S2889" s="15">
        <v>27104183</v>
      </c>
      <c r="T2889" s="15">
        <v>27105591</v>
      </c>
      <c r="U2889" s="15" t="s">
        <v>16838</v>
      </c>
      <c r="V2889" s="15" t="s">
        <v>14211</v>
      </c>
      <c r="W2889" s="4"/>
      <c r="X2889" s="4"/>
      <c r="Y2889" s="4"/>
      <c r="Z2889" s="4" t="s">
        <v>41</v>
      </c>
      <c r="AA2889" s="4" t="s">
        <v>8611</v>
      </c>
      <c r="AB2889" s="25" t="s">
        <v>21118</v>
      </c>
      <c r="AC2889" s="25"/>
      <c r="AD2889" s="25"/>
    </row>
    <row r="2890" spans="1:30" x14ac:dyDescent="0.35">
      <c r="A2890" s="15" t="s">
        <v>6143</v>
      </c>
      <c r="B2890" s="15" t="s">
        <v>6142</v>
      </c>
      <c r="D2890" s="15" t="s">
        <v>7303</v>
      </c>
      <c r="E2890" s="15" t="s">
        <v>6197</v>
      </c>
      <c r="F2890" s="15" t="s">
        <v>6198</v>
      </c>
      <c r="G2890" s="5" t="s">
        <v>18533</v>
      </c>
      <c r="H2890" s="5" t="s">
        <v>6</v>
      </c>
      <c r="I2890" s="5" t="s">
        <v>95</v>
      </c>
      <c r="J2890" s="5" t="s">
        <v>2</v>
      </c>
      <c r="K2890" s="5" t="s">
        <v>3</v>
      </c>
      <c r="L2890" s="5" t="s">
        <v>13077</v>
      </c>
      <c r="M2890" s="15" t="s">
        <v>21775</v>
      </c>
      <c r="N2890" s="15" t="s">
        <v>21775</v>
      </c>
      <c r="O2890" s="15" t="s">
        <v>21855</v>
      </c>
      <c r="P2890" s="15" t="s">
        <v>6198</v>
      </c>
      <c r="Q2890" s="15" t="s">
        <v>22807</v>
      </c>
      <c r="R2890" s="15" t="s">
        <v>15355</v>
      </c>
      <c r="S2890" s="15">
        <v>84598539</v>
      </c>
      <c r="T2890" s="15"/>
      <c r="U2890" s="15" t="s">
        <v>22342</v>
      </c>
      <c r="V2890" s="15" t="s">
        <v>18981</v>
      </c>
      <c r="W2890" s="4"/>
      <c r="X2890" s="4" t="s">
        <v>41</v>
      </c>
      <c r="Y2890" s="4" t="s">
        <v>5387</v>
      </c>
      <c r="Z2890" s="4"/>
      <c r="AB2890" s="25"/>
      <c r="AC2890" s="25"/>
      <c r="AD2890" s="25"/>
    </row>
    <row r="2891" spans="1:30" x14ac:dyDescent="0.35">
      <c r="A2891" s="15" t="s">
        <v>6146</v>
      </c>
      <c r="B2891" s="15" t="s">
        <v>7567</v>
      </c>
      <c r="D2891" s="15" t="s">
        <v>3137</v>
      </c>
      <c r="E2891" s="15" t="s">
        <v>6199</v>
      </c>
      <c r="F2891" s="15" t="s">
        <v>748</v>
      </c>
      <c r="G2891" s="5" t="s">
        <v>3350</v>
      </c>
      <c r="H2891" s="5" t="s">
        <v>6</v>
      </c>
      <c r="I2891" s="5" t="s">
        <v>95</v>
      </c>
      <c r="J2891" s="5" t="s">
        <v>3</v>
      </c>
      <c r="K2891" s="5" t="s">
        <v>3</v>
      </c>
      <c r="L2891" s="5" t="s">
        <v>13081</v>
      </c>
      <c r="M2891" s="15" t="s">
        <v>21775</v>
      </c>
      <c r="N2891" s="15" t="s">
        <v>21593</v>
      </c>
      <c r="O2891" s="15" t="s">
        <v>21589</v>
      </c>
      <c r="P2891" s="15" t="s">
        <v>748</v>
      </c>
      <c r="Q2891" s="15" t="s">
        <v>22807</v>
      </c>
      <c r="R2891" s="15" t="s">
        <v>18221</v>
      </c>
      <c r="S2891" s="15">
        <v>27638015</v>
      </c>
      <c r="T2891" s="15">
        <v>27638015</v>
      </c>
      <c r="U2891" s="15" t="s">
        <v>16839</v>
      </c>
      <c r="V2891" s="15" t="s">
        <v>360</v>
      </c>
      <c r="W2891" s="4"/>
      <c r="X2891" s="4" t="s">
        <v>41</v>
      </c>
      <c r="Y2891" s="4" t="s">
        <v>5556</v>
      </c>
      <c r="Z2891" s="4"/>
      <c r="AB2891" s="25"/>
      <c r="AC2891" s="25"/>
      <c r="AD2891" s="25"/>
    </row>
    <row r="2892" spans="1:30" x14ac:dyDescent="0.35">
      <c r="A2892" s="15" t="s">
        <v>11577</v>
      </c>
      <c r="B2892" s="15" t="s">
        <v>6095</v>
      </c>
      <c r="D2892" s="15" t="s">
        <v>3185</v>
      </c>
      <c r="E2892" s="15" t="s">
        <v>6200</v>
      </c>
      <c r="F2892" s="15" t="s">
        <v>6201</v>
      </c>
      <c r="G2892" s="5" t="s">
        <v>3350</v>
      </c>
      <c r="H2892" s="5" t="s">
        <v>2</v>
      </c>
      <c r="I2892" s="5" t="s">
        <v>95</v>
      </c>
      <c r="J2892" s="5" t="s">
        <v>3</v>
      </c>
      <c r="K2892" s="5" t="s">
        <v>3</v>
      </c>
      <c r="L2892" s="5" t="s">
        <v>13081</v>
      </c>
      <c r="M2892" s="15" t="s">
        <v>21775</v>
      </c>
      <c r="N2892" s="15" t="s">
        <v>21593</v>
      </c>
      <c r="O2892" s="15" t="s">
        <v>21589</v>
      </c>
      <c r="P2892" s="15" t="s">
        <v>6201</v>
      </c>
      <c r="Q2892" s="15" t="s">
        <v>22807</v>
      </c>
      <c r="R2892" s="15" t="s">
        <v>24134</v>
      </c>
      <c r="S2892" s="15">
        <v>27638033</v>
      </c>
      <c r="T2892" s="15">
        <v>27638033</v>
      </c>
      <c r="U2892" s="15" t="s">
        <v>16840</v>
      </c>
      <c r="V2892" s="15" t="s">
        <v>24135</v>
      </c>
      <c r="W2892" s="4"/>
      <c r="X2892" s="4" t="s">
        <v>41</v>
      </c>
      <c r="Y2892" s="4" t="s">
        <v>2666</v>
      </c>
      <c r="Z2892" s="4"/>
      <c r="AB2892" s="25" t="s">
        <v>21118</v>
      </c>
      <c r="AC2892" s="25"/>
      <c r="AD2892" s="25"/>
    </row>
    <row r="2893" spans="1:30" x14ac:dyDescent="0.35">
      <c r="A2893" s="15" t="s">
        <v>6099</v>
      </c>
      <c r="B2893" s="15" t="s">
        <v>7287</v>
      </c>
      <c r="D2893" s="15" t="s">
        <v>3301</v>
      </c>
      <c r="E2893" s="15" t="s">
        <v>6203</v>
      </c>
      <c r="F2893" s="15" t="s">
        <v>21591</v>
      </c>
      <c r="G2893" s="5" t="s">
        <v>3350</v>
      </c>
      <c r="H2893" s="5" t="s">
        <v>3</v>
      </c>
      <c r="I2893" s="5" t="s">
        <v>95</v>
      </c>
      <c r="J2893" s="5" t="s">
        <v>3</v>
      </c>
      <c r="K2893" s="5" t="s">
        <v>4</v>
      </c>
      <c r="L2893" s="5" t="s">
        <v>13082</v>
      </c>
      <c r="M2893" s="15" t="s">
        <v>21775</v>
      </c>
      <c r="N2893" s="15" t="s">
        <v>21593</v>
      </c>
      <c r="O2893" s="15" t="s">
        <v>22278</v>
      </c>
      <c r="P2893" s="15" t="s">
        <v>21591</v>
      </c>
      <c r="Q2893" s="15" t="s">
        <v>22807</v>
      </c>
      <c r="R2893" s="15" t="s">
        <v>18992</v>
      </c>
      <c r="S2893" s="15">
        <v>44092773</v>
      </c>
      <c r="T2893" s="15"/>
      <c r="U2893" s="15" t="s">
        <v>18982</v>
      </c>
      <c r="V2893" s="15" t="s">
        <v>24136</v>
      </c>
      <c r="W2893" s="4"/>
      <c r="X2893" s="4" t="s">
        <v>41</v>
      </c>
      <c r="Y2893" s="4" t="s">
        <v>4498</v>
      </c>
      <c r="Z2893" s="4"/>
      <c r="AB2893" s="25" t="s">
        <v>21118</v>
      </c>
      <c r="AC2893" s="25"/>
      <c r="AD2893" s="25"/>
    </row>
    <row r="2894" spans="1:30" x14ac:dyDescent="0.35">
      <c r="A2894" s="15" t="s">
        <v>6033</v>
      </c>
      <c r="B2894" s="15" t="s">
        <v>3392</v>
      </c>
      <c r="D2894" s="15" t="s">
        <v>3145</v>
      </c>
      <c r="E2894" s="15" t="s">
        <v>6204</v>
      </c>
      <c r="F2894" s="15" t="s">
        <v>6205</v>
      </c>
      <c r="G2894" s="5" t="s">
        <v>3350</v>
      </c>
      <c r="H2894" s="5" t="s">
        <v>3</v>
      </c>
      <c r="I2894" s="5" t="s">
        <v>95</v>
      </c>
      <c r="J2894" s="5" t="s">
        <v>3</v>
      </c>
      <c r="K2894" s="5" t="s">
        <v>4</v>
      </c>
      <c r="L2894" s="5" t="s">
        <v>13082</v>
      </c>
      <c r="M2894" s="15" t="s">
        <v>21775</v>
      </c>
      <c r="N2894" s="15" t="s">
        <v>21593</v>
      </c>
      <c r="O2894" s="15" t="s">
        <v>22278</v>
      </c>
      <c r="P2894" s="15" t="s">
        <v>6205</v>
      </c>
      <c r="Q2894" s="15" t="s">
        <v>22807</v>
      </c>
      <c r="R2894" s="15" t="s">
        <v>21592</v>
      </c>
      <c r="S2894" s="15">
        <v>27632192</v>
      </c>
      <c r="T2894" s="15">
        <v>27632192</v>
      </c>
      <c r="U2894" s="15" t="s">
        <v>15356</v>
      </c>
      <c r="V2894" s="15" t="s">
        <v>24137</v>
      </c>
      <c r="W2894" s="4"/>
      <c r="X2894" s="4" t="s">
        <v>41</v>
      </c>
      <c r="Y2894" s="4" t="s">
        <v>5149</v>
      </c>
      <c r="Z2894" s="4"/>
      <c r="AB2894" s="25"/>
      <c r="AC2894" s="25"/>
      <c r="AD2894" s="25"/>
    </row>
    <row r="2895" spans="1:30" x14ac:dyDescent="0.35">
      <c r="A2895" s="15" t="s">
        <v>6665</v>
      </c>
      <c r="B2895" s="15" t="s">
        <v>7511</v>
      </c>
      <c r="D2895" s="15" t="s">
        <v>5418</v>
      </c>
      <c r="E2895" s="15" t="s">
        <v>6206</v>
      </c>
      <c r="F2895" s="15" t="s">
        <v>431</v>
      </c>
      <c r="G2895" s="5" t="s">
        <v>3350</v>
      </c>
      <c r="H2895" s="5" t="s">
        <v>10</v>
      </c>
      <c r="I2895" s="5" t="s">
        <v>95</v>
      </c>
      <c r="J2895" s="5" t="s">
        <v>3</v>
      </c>
      <c r="K2895" s="5" t="s">
        <v>4</v>
      </c>
      <c r="L2895" s="5" t="s">
        <v>13082</v>
      </c>
      <c r="M2895" s="15" t="s">
        <v>21775</v>
      </c>
      <c r="N2895" s="15" t="s">
        <v>21593</v>
      </c>
      <c r="O2895" s="15" t="s">
        <v>22278</v>
      </c>
      <c r="P2895" s="15" t="s">
        <v>431</v>
      </c>
      <c r="Q2895" s="15" t="s">
        <v>22807</v>
      </c>
      <c r="R2895" s="15" t="s">
        <v>19624</v>
      </c>
      <c r="S2895" s="15">
        <v>44090953</v>
      </c>
      <c r="T2895" s="15">
        <v>88436168</v>
      </c>
      <c r="U2895" s="15" t="s">
        <v>16841</v>
      </c>
      <c r="V2895" s="15" t="s">
        <v>24138</v>
      </c>
      <c r="W2895" s="4"/>
      <c r="X2895" s="4" t="s">
        <v>41</v>
      </c>
      <c r="Y2895" s="4" t="s">
        <v>586</v>
      </c>
      <c r="Z2895" s="4"/>
      <c r="AB2895" s="25" t="s">
        <v>21118</v>
      </c>
      <c r="AC2895" s="25"/>
      <c r="AD2895" s="25"/>
    </row>
    <row r="2896" spans="1:30" x14ac:dyDescent="0.35">
      <c r="A2896" s="15" t="s">
        <v>6197</v>
      </c>
      <c r="B2896" s="15" t="s">
        <v>7303</v>
      </c>
      <c r="D2896" s="15" t="s">
        <v>6207</v>
      </c>
      <c r="E2896" s="15" t="s">
        <v>11699</v>
      </c>
      <c r="F2896" s="15" t="s">
        <v>21593</v>
      </c>
      <c r="G2896" s="5" t="s">
        <v>3350</v>
      </c>
      <c r="H2896" s="5" t="s">
        <v>10</v>
      </c>
      <c r="I2896" s="5" t="s">
        <v>95</v>
      </c>
      <c r="J2896" s="5" t="s">
        <v>3</v>
      </c>
      <c r="K2896" s="5" t="s">
        <v>4</v>
      </c>
      <c r="L2896" s="5" t="s">
        <v>13082</v>
      </c>
      <c r="M2896" s="15" t="s">
        <v>21775</v>
      </c>
      <c r="N2896" s="15" t="s">
        <v>21593</v>
      </c>
      <c r="O2896" s="15" t="s">
        <v>22278</v>
      </c>
      <c r="P2896" s="15" t="s">
        <v>22343</v>
      </c>
      <c r="Q2896" s="15" t="s">
        <v>22807</v>
      </c>
      <c r="R2896" s="15" t="s">
        <v>24139</v>
      </c>
      <c r="S2896" s="15">
        <v>44090954</v>
      </c>
      <c r="T2896" s="15"/>
      <c r="U2896" s="15" t="s">
        <v>19622</v>
      </c>
      <c r="V2896" s="15" t="s">
        <v>960</v>
      </c>
      <c r="W2896" s="4"/>
      <c r="X2896" s="4" t="s">
        <v>41</v>
      </c>
      <c r="Y2896" s="4" t="s">
        <v>13681</v>
      </c>
      <c r="Z2896" s="4"/>
      <c r="AB2896" s="25"/>
      <c r="AC2896" s="25"/>
      <c r="AD2896" s="25"/>
    </row>
    <row r="2897" spans="1:30" x14ac:dyDescent="0.35">
      <c r="A2897" s="15" t="s">
        <v>6025</v>
      </c>
      <c r="B2897" s="15" t="s">
        <v>7280</v>
      </c>
      <c r="D2897" s="15" t="s">
        <v>6208</v>
      </c>
      <c r="E2897" s="15" t="s">
        <v>11700</v>
      </c>
      <c r="F2897" s="15" t="s">
        <v>19253</v>
      </c>
      <c r="G2897" s="5" t="s">
        <v>3350</v>
      </c>
      <c r="H2897" s="5" t="s">
        <v>10</v>
      </c>
      <c r="I2897" s="5" t="s">
        <v>95</v>
      </c>
      <c r="J2897" s="5" t="s">
        <v>3</v>
      </c>
      <c r="K2897" s="5" t="s">
        <v>4</v>
      </c>
      <c r="L2897" s="5" t="s">
        <v>13082</v>
      </c>
      <c r="M2897" s="15" t="s">
        <v>21775</v>
      </c>
      <c r="N2897" s="15" t="s">
        <v>21593</v>
      </c>
      <c r="O2897" s="15" t="s">
        <v>22278</v>
      </c>
      <c r="P2897" s="15" t="s">
        <v>550</v>
      </c>
      <c r="Q2897" s="15" t="s">
        <v>22807</v>
      </c>
      <c r="R2897" s="15" t="s">
        <v>22344</v>
      </c>
      <c r="S2897" s="15">
        <v>44090955</v>
      </c>
      <c r="T2897" s="15"/>
      <c r="U2897" s="15" t="s">
        <v>19623</v>
      </c>
      <c r="V2897" s="15" t="s">
        <v>24140</v>
      </c>
      <c r="W2897" s="4"/>
      <c r="X2897" s="4" t="s">
        <v>41</v>
      </c>
      <c r="Y2897" s="4" t="s">
        <v>19747</v>
      </c>
      <c r="Z2897" s="4"/>
      <c r="AB2897" s="25" t="s">
        <v>21118</v>
      </c>
      <c r="AC2897" s="25"/>
      <c r="AD2897" s="25"/>
    </row>
    <row r="2898" spans="1:30" x14ac:dyDescent="0.35">
      <c r="A2898" s="15" t="s">
        <v>5967</v>
      </c>
      <c r="B2898" s="15" t="s">
        <v>7270</v>
      </c>
      <c r="D2898" s="15" t="s">
        <v>7690</v>
      </c>
      <c r="E2898" s="15" t="s">
        <v>6209</v>
      </c>
      <c r="F2898" s="15" t="s">
        <v>3250</v>
      </c>
      <c r="G2898" s="5" t="s">
        <v>3350</v>
      </c>
      <c r="H2898" s="5" t="s">
        <v>10</v>
      </c>
      <c r="I2898" s="5" t="s">
        <v>95</v>
      </c>
      <c r="J2898" s="5" t="s">
        <v>3</v>
      </c>
      <c r="K2898" s="5" t="s">
        <v>2</v>
      </c>
      <c r="L2898" s="5" t="s">
        <v>13080</v>
      </c>
      <c r="M2898" s="15" t="s">
        <v>21775</v>
      </c>
      <c r="N2898" s="15" t="s">
        <v>21593</v>
      </c>
      <c r="O2898" s="15" t="s">
        <v>3350</v>
      </c>
      <c r="P2898" s="15" t="s">
        <v>3250</v>
      </c>
      <c r="Q2898" s="15" t="s">
        <v>22807</v>
      </c>
      <c r="R2898" s="15" t="s">
        <v>21594</v>
      </c>
      <c r="S2898" s="15">
        <v>44090956</v>
      </c>
      <c r="T2898" s="15"/>
      <c r="U2898" s="15" t="s">
        <v>18222</v>
      </c>
      <c r="V2898" s="15" t="s">
        <v>10936</v>
      </c>
      <c r="W2898" s="4"/>
      <c r="X2898" s="4" t="s">
        <v>41</v>
      </c>
      <c r="Y2898" s="4" t="s">
        <v>3123</v>
      </c>
      <c r="Z2898" s="4"/>
      <c r="AB2898" s="25" t="s">
        <v>21118</v>
      </c>
      <c r="AC2898" s="25"/>
      <c r="AD2898" s="25"/>
    </row>
    <row r="2899" spans="1:30" x14ac:dyDescent="0.35">
      <c r="A2899" s="15" t="s">
        <v>5997</v>
      </c>
      <c r="B2899" s="15" t="s">
        <v>1682</v>
      </c>
      <c r="D2899" s="15" t="s">
        <v>6210</v>
      </c>
      <c r="E2899" s="15" t="s">
        <v>6211</v>
      </c>
      <c r="F2899" s="15" t="s">
        <v>4240</v>
      </c>
      <c r="G2899" s="5" t="s">
        <v>3350</v>
      </c>
      <c r="H2899" s="5" t="s">
        <v>10</v>
      </c>
      <c r="I2899" s="5" t="s">
        <v>95</v>
      </c>
      <c r="J2899" s="5" t="s">
        <v>3</v>
      </c>
      <c r="K2899" s="5" t="s">
        <v>4</v>
      </c>
      <c r="L2899" s="5" t="s">
        <v>13082</v>
      </c>
      <c r="M2899" s="15" t="s">
        <v>21775</v>
      </c>
      <c r="N2899" s="15" t="s">
        <v>21593</v>
      </c>
      <c r="O2899" s="15" t="s">
        <v>22278</v>
      </c>
      <c r="P2899" s="15" t="s">
        <v>4240</v>
      </c>
      <c r="Q2899" s="15" t="s">
        <v>22807</v>
      </c>
      <c r="R2899" s="15" t="s">
        <v>20297</v>
      </c>
      <c r="S2899" s="15">
        <v>44090959</v>
      </c>
      <c r="T2899" s="15"/>
      <c r="U2899" s="15" t="s">
        <v>16842</v>
      </c>
      <c r="V2899" s="15" t="s">
        <v>16843</v>
      </c>
      <c r="W2899" s="4"/>
      <c r="X2899" s="4" t="s">
        <v>41</v>
      </c>
      <c r="Y2899" s="4" t="s">
        <v>4727</v>
      </c>
      <c r="Z2899" s="4"/>
      <c r="AB2899" s="25"/>
      <c r="AC2899" s="25"/>
      <c r="AD2899" s="25"/>
    </row>
    <row r="2900" spans="1:30" x14ac:dyDescent="0.35">
      <c r="A2900" s="15" t="s">
        <v>5999</v>
      </c>
      <c r="B2900" s="15" t="s">
        <v>7531</v>
      </c>
      <c r="D2900" s="15" t="s">
        <v>6212</v>
      </c>
      <c r="E2900" s="15" t="s">
        <v>6213</v>
      </c>
      <c r="F2900" s="15" t="s">
        <v>6214</v>
      </c>
      <c r="G2900" s="5" t="s">
        <v>3350</v>
      </c>
      <c r="H2900" s="5" t="s">
        <v>3</v>
      </c>
      <c r="I2900" s="5" t="s">
        <v>95</v>
      </c>
      <c r="J2900" s="5" t="s">
        <v>3</v>
      </c>
      <c r="K2900" s="5" t="s">
        <v>4</v>
      </c>
      <c r="L2900" s="5" t="s">
        <v>13082</v>
      </c>
      <c r="M2900" s="15" t="s">
        <v>21775</v>
      </c>
      <c r="N2900" s="15" t="s">
        <v>21593</v>
      </c>
      <c r="O2900" s="15" t="s">
        <v>22278</v>
      </c>
      <c r="P2900" s="15" t="s">
        <v>6214</v>
      </c>
      <c r="Q2900" s="15" t="s">
        <v>22807</v>
      </c>
      <c r="R2900" s="15" t="s">
        <v>11719</v>
      </c>
      <c r="S2900" s="15">
        <v>44092274</v>
      </c>
      <c r="T2900" s="15"/>
      <c r="U2900" s="15" t="s">
        <v>19625</v>
      </c>
      <c r="V2900" s="15" t="s">
        <v>11720</v>
      </c>
      <c r="W2900" s="4"/>
      <c r="X2900" s="4" t="s">
        <v>41</v>
      </c>
      <c r="Y2900" s="4" t="s">
        <v>5560</v>
      </c>
      <c r="Z2900" s="4"/>
      <c r="AB2900" s="25" t="s">
        <v>21118</v>
      </c>
      <c r="AC2900" s="25"/>
      <c r="AD2900" s="25"/>
    </row>
    <row r="2901" spans="1:30" x14ac:dyDescent="0.35">
      <c r="A2901" s="15" t="s">
        <v>8559</v>
      </c>
      <c r="B2901" s="15" t="s">
        <v>8560</v>
      </c>
      <c r="D2901" s="15" t="s">
        <v>5664</v>
      </c>
      <c r="E2901" s="15" t="s">
        <v>6215</v>
      </c>
      <c r="F2901" s="15" t="s">
        <v>2969</v>
      </c>
      <c r="G2901" s="5" t="s">
        <v>3350</v>
      </c>
      <c r="H2901" s="5" t="s">
        <v>3</v>
      </c>
      <c r="I2901" s="5" t="s">
        <v>95</v>
      </c>
      <c r="J2901" s="5" t="s">
        <v>3</v>
      </c>
      <c r="K2901" s="5" t="s">
        <v>4</v>
      </c>
      <c r="L2901" s="5" t="s">
        <v>13082</v>
      </c>
      <c r="M2901" s="15" t="s">
        <v>21775</v>
      </c>
      <c r="N2901" s="15" t="s">
        <v>21593</v>
      </c>
      <c r="O2901" s="15" t="s">
        <v>22278</v>
      </c>
      <c r="P2901" s="15" t="s">
        <v>2969</v>
      </c>
      <c r="Q2901" s="15" t="s">
        <v>22807</v>
      </c>
      <c r="R2901" s="15" t="s">
        <v>13498</v>
      </c>
      <c r="S2901" s="15">
        <v>44092775</v>
      </c>
      <c r="T2901" s="15"/>
      <c r="U2901" s="15" t="s">
        <v>16844</v>
      </c>
      <c r="V2901" s="15" t="s">
        <v>24141</v>
      </c>
      <c r="W2901" s="4"/>
      <c r="X2901" s="4" t="s">
        <v>41</v>
      </c>
      <c r="Y2901" s="4" t="s">
        <v>2640</v>
      </c>
      <c r="Z2901" s="4"/>
      <c r="AB2901" s="25" t="s">
        <v>21118</v>
      </c>
      <c r="AC2901" s="25"/>
      <c r="AD2901" s="25"/>
    </row>
    <row r="2902" spans="1:30" x14ac:dyDescent="0.35">
      <c r="A2902" s="15" t="s">
        <v>6148</v>
      </c>
      <c r="B2902" s="15" t="s">
        <v>7407</v>
      </c>
      <c r="D2902" s="15" t="s">
        <v>7494</v>
      </c>
      <c r="E2902" s="22" t="s">
        <v>6216</v>
      </c>
      <c r="F2902" s="15" t="s">
        <v>6217</v>
      </c>
      <c r="G2902" s="5" t="s">
        <v>3350</v>
      </c>
      <c r="H2902" s="5" t="s">
        <v>10</v>
      </c>
      <c r="I2902" s="5" t="s">
        <v>95</v>
      </c>
      <c r="J2902" s="5" t="s">
        <v>3</v>
      </c>
      <c r="K2902" s="5" t="s">
        <v>4</v>
      </c>
      <c r="L2902" s="5" t="s">
        <v>13082</v>
      </c>
      <c r="M2902" s="15" t="s">
        <v>21775</v>
      </c>
      <c r="N2902" s="15" t="s">
        <v>21593</v>
      </c>
      <c r="O2902" s="15" t="s">
        <v>22278</v>
      </c>
      <c r="P2902" s="15" t="s">
        <v>6217</v>
      </c>
      <c r="Q2902" s="15" t="s">
        <v>22807</v>
      </c>
      <c r="R2902" s="15" t="s">
        <v>24142</v>
      </c>
      <c r="S2902" s="15">
        <v>44090958</v>
      </c>
      <c r="T2902" s="15"/>
      <c r="U2902" s="15" t="s">
        <v>15358</v>
      </c>
      <c r="V2902" s="15" t="s">
        <v>1064</v>
      </c>
      <c r="W2902" s="4"/>
      <c r="X2902" s="4" t="s">
        <v>41</v>
      </c>
      <c r="Y2902" s="4" t="s">
        <v>556</v>
      </c>
      <c r="Z2902" s="4"/>
      <c r="AB2902" s="25"/>
      <c r="AC2902" s="25"/>
      <c r="AD2902" s="25"/>
    </row>
    <row r="2903" spans="1:30" x14ac:dyDescent="0.35">
      <c r="A2903" s="15" t="s">
        <v>6070</v>
      </c>
      <c r="B2903" s="15" t="s">
        <v>4610</v>
      </c>
      <c r="D2903" s="15" t="s">
        <v>5507</v>
      </c>
      <c r="E2903" s="15" t="s">
        <v>6218</v>
      </c>
      <c r="F2903" s="15" t="s">
        <v>1320</v>
      </c>
      <c r="G2903" s="5" t="s">
        <v>3350</v>
      </c>
      <c r="H2903" s="5" t="s">
        <v>3</v>
      </c>
      <c r="I2903" s="5" t="s">
        <v>95</v>
      </c>
      <c r="J2903" s="5" t="s">
        <v>3</v>
      </c>
      <c r="K2903" s="5" t="s">
        <v>4</v>
      </c>
      <c r="L2903" s="5" t="s">
        <v>13082</v>
      </c>
      <c r="M2903" s="15" t="s">
        <v>21775</v>
      </c>
      <c r="N2903" s="15" t="s">
        <v>21593</v>
      </c>
      <c r="O2903" s="15" t="s">
        <v>22278</v>
      </c>
      <c r="P2903" s="15" t="s">
        <v>22345</v>
      </c>
      <c r="Q2903" s="15" t="s">
        <v>22807</v>
      </c>
      <c r="R2903" s="15" t="s">
        <v>20455</v>
      </c>
      <c r="S2903" s="15">
        <v>44092792</v>
      </c>
      <c r="T2903" s="15"/>
      <c r="U2903" s="15" t="s">
        <v>18223</v>
      </c>
      <c r="V2903" s="15" t="s">
        <v>11761</v>
      </c>
      <c r="W2903" s="4"/>
      <c r="X2903" s="4" t="s">
        <v>41</v>
      </c>
      <c r="Y2903" s="4" t="s">
        <v>2542</v>
      </c>
      <c r="Z2903" s="4"/>
      <c r="AB2903" s="25"/>
      <c r="AC2903" s="25"/>
      <c r="AD2903" s="25"/>
    </row>
    <row r="2904" spans="1:30" x14ac:dyDescent="0.35">
      <c r="A2904" s="15" t="s">
        <v>6113</v>
      </c>
      <c r="B2904" s="15" t="s">
        <v>6112</v>
      </c>
      <c r="D2904" s="15" t="s">
        <v>3096</v>
      </c>
      <c r="E2904" s="15" t="s">
        <v>6219</v>
      </c>
      <c r="F2904" s="15" t="s">
        <v>1237</v>
      </c>
      <c r="G2904" s="5" t="s">
        <v>3350</v>
      </c>
      <c r="H2904" s="5" t="s">
        <v>3</v>
      </c>
      <c r="I2904" s="5" t="s">
        <v>95</v>
      </c>
      <c r="J2904" s="5" t="s">
        <v>3</v>
      </c>
      <c r="K2904" s="5" t="s">
        <v>4</v>
      </c>
      <c r="L2904" s="5" t="s">
        <v>13082</v>
      </c>
      <c r="M2904" s="15" t="s">
        <v>21775</v>
      </c>
      <c r="N2904" s="15" t="s">
        <v>21593</v>
      </c>
      <c r="O2904" s="15" t="s">
        <v>22278</v>
      </c>
      <c r="P2904" s="15" t="s">
        <v>1237</v>
      </c>
      <c r="Q2904" s="15" t="s">
        <v>22807</v>
      </c>
      <c r="R2904" s="15" t="s">
        <v>19069</v>
      </c>
      <c r="S2904" s="15">
        <v>44092779</v>
      </c>
      <c r="T2904" s="15"/>
      <c r="U2904" s="15" t="s">
        <v>16845</v>
      </c>
      <c r="V2904" s="15" t="s">
        <v>16846</v>
      </c>
      <c r="W2904" s="4"/>
      <c r="X2904" s="4" t="s">
        <v>41</v>
      </c>
      <c r="Y2904" s="4" t="s">
        <v>4728</v>
      </c>
      <c r="Z2904" s="4"/>
      <c r="AB2904" s="25" t="s">
        <v>21118</v>
      </c>
      <c r="AC2904" s="25"/>
      <c r="AD2904" s="25"/>
    </row>
    <row r="2905" spans="1:30" x14ac:dyDescent="0.35">
      <c r="A2905" s="15" t="s">
        <v>6151</v>
      </c>
      <c r="B2905" s="15" t="s">
        <v>6150</v>
      </c>
      <c r="D2905" s="15" t="s">
        <v>3204</v>
      </c>
      <c r="E2905" s="15" t="s">
        <v>6220</v>
      </c>
      <c r="F2905" s="15" t="s">
        <v>21595</v>
      </c>
      <c r="G2905" s="5" t="s">
        <v>3350</v>
      </c>
      <c r="H2905" s="5" t="s">
        <v>10</v>
      </c>
      <c r="I2905" s="5" t="s">
        <v>95</v>
      </c>
      <c r="J2905" s="5" t="s">
        <v>3</v>
      </c>
      <c r="K2905" s="5" t="s">
        <v>4</v>
      </c>
      <c r="L2905" s="5" t="s">
        <v>13082</v>
      </c>
      <c r="M2905" s="15" t="s">
        <v>21775</v>
      </c>
      <c r="N2905" s="15" t="s">
        <v>21593</v>
      </c>
      <c r="O2905" s="15" t="s">
        <v>22278</v>
      </c>
      <c r="P2905" s="15" t="s">
        <v>22346</v>
      </c>
      <c r="Q2905" s="15" t="s">
        <v>22807</v>
      </c>
      <c r="R2905" s="15" t="s">
        <v>24143</v>
      </c>
      <c r="S2905" s="15">
        <v>27625440</v>
      </c>
      <c r="T2905" s="15"/>
      <c r="U2905" s="15" t="s">
        <v>21596</v>
      </c>
      <c r="V2905" s="15" t="s">
        <v>1064</v>
      </c>
      <c r="W2905" s="4"/>
      <c r="X2905" s="4" t="s">
        <v>41</v>
      </c>
      <c r="Y2905" s="4" t="s">
        <v>2121</v>
      </c>
      <c r="Z2905" s="4"/>
      <c r="AB2905" s="25"/>
      <c r="AC2905" s="25"/>
      <c r="AD2905" s="25"/>
    </row>
    <row r="2906" spans="1:30" x14ac:dyDescent="0.35">
      <c r="A2906" s="15" t="s">
        <v>5905</v>
      </c>
      <c r="B2906" s="15" t="s">
        <v>7259</v>
      </c>
      <c r="D2906" s="15" t="s">
        <v>7305</v>
      </c>
      <c r="E2906" s="15" t="s">
        <v>6221</v>
      </c>
      <c r="F2906" s="15" t="s">
        <v>6222</v>
      </c>
      <c r="G2906" s="5" t="s">
        <v>3350</v>
      </c>
      <c r="H2906" s="5" t="s">
        <v>3</v>
      </c>
      <c r="I2906" s="5" t="s">
        <v>95</v>
      </c>
      <c r="J2906" s="5" t="s">
        <v>3</v>
      </c>
      <c r="K2906" s="5" t="s">
        <v>4</v>
      </c>
      <c r="L2906" s="5" t="s">
        <v>13082</v>
      </c>
      <c r="M2906" s="15" t="s">
        <v>21775</v>
      </c>
      <c r="N2906" s="15" t="s">
        <v>21593</v>
      </c>
      <c r="O2906" s="15" t="s">
        <v>22278</v>
      </c>
      <c r="P2906" s="15" t="s">
        <v>6223</v>
      </c>
      <c r="Q2906" s="15" t="s">
        <v>22807</v>
      </c>
      <c r="R2906" s="15" t="s">
        <v>24144</v>
      </c>
      <c r="S2906" s="15">
        <v>44092784</v>
      </c>
      <c r="T2906" s="15"/>
      <c r="U2906" s="15" t="s">
        <v>18224</v>
      </c>
      <c r="V2906" s="15" t="s">
        <v>24145</v>
      </c>
      <c r="W2906" s="4"/>
      <c r="X2906" s="4" t="s">
        <v>41</v>
      </c>
      <c r="Y2906" s="4" t="s">
        <v>13499</v>
      </c>
      <c r="Z2906" s="4"/>
      <c r="AB2906" s="25"/>
      <c r="AC2906" s="25"/>
      <c r="AD2906" s="25"/>
    </row>
    <row r="2907" spans="1:30" x14ac:dyDescent="0.35">
      <c r="A2907" s="15" t="s">
        <v>5899</v>
      </c>
      <c r="B2907" s="15" t="s">
        <v>782</v>
      </c>
      <c r="D2907" s="15" t="s">
        <v>7533</v>
      </c>
      <c r="E2907" s="15" t="s">
        <v>6224</v>
      </c>
      <c r="F2907" s="15" t="s">
        <v>1491</v>
      </c>
      <c r="G2907" s="5" t="s">
        <v>3350</v>
      </c>
      <c r="H2907" s="5" t="s">
        <v>10</v>
      </c>
      <c r="I2907" s="5" t="s">
        <v>95</v>
      </c>
      <c r="J2907" s="5" t="s">
        <v>3</v>
      </c>
      <c r="K2907" s="5" t="s">
        <v>4</v>
      </c>
      <c r="L2907" s="5" t="s">
        <v>13082</v>
      </c>
      <c r="M2907" s="15" t="s">
        <v>21775</v>
      </c>
      <c r="N2907" s="15" t="s">
        <v>21593</v>
      </c>
      <c r="O2907" s="15" t="s">
        <v>22278</v>
      </c>
      <c r="P2907" s="15" t="s">
        <v>1491</v>
      </c>
      <c r="Q2907" s="15" t="s">
        <v>22807</v>
      </c>
      <c r="R2907" s="15" t="s">
        <v>13826</v>
      </c>
      <c r="S2907" s="15">
        <v>44090957</v>
      </c>
      <c r="T2907" s="15"/>
      <c r="U2907" s="15" t="s">
        <v>15359</v>
      </c>
      <c r="V2907" s="15" t="s">
        <v>24146</v>
      </c>
      <c r="W2907" s="4"/>
      <c r="X2907" s="4" t="s">
        <v>41</v>
      </c>
      <c r="Y2907" s="4" t="s">
        <v>3886</v>
      </c>
      <c r="Z2907" s="4"/>
      <c r="AB2907" s="25" t="s">
        <v>21118</v>
      </c>
      <c r="AC2907" s="25"/>
      <c r="AD2907" s="25"/>
    </row>
    <row r="2908" spans="1:30" x14ac:dyDescent="0.35">
      <c r="A2908" s="15" t="s">
        <v>5882</v>
      </c>
      <c r="B2908" s="15" t="s">
        <v>7434</v>
      </c>
      <c r="D2908" s="15" t="s">
        <v>6115</v>
      </c>
      <c r="E2908" s="15" t="s">
        <v>6225</v>
      </c>
      <c r="F2908" s="15" t="s">
        <v>6226</v>
      </c>
      <c r="G2908" s="5" t="s">
        <v>3350</v>
      </c>
      <c r="H2908" s="5" t="s">
        <v>10</v>
      </c>
      <c r="I2908" s="5" t="s">
        <v>95</v>
      </c>
      <c r="J2908" s="5" t="s">
        <v>3</v>
      </c>
      <c r="K2908" s="5" t="s">
        <v>4</v>
      </c>
      <c r="L2908" s="5" t="s">
        <v>13082</v>
      </c>
      <c r="M2908" s="15" t="s">
        <v>21775</v>
      </c>
      <c r="N2908" s="15" t="s">
        <v>21593</v>
      </c>
      <c r="O2908" s="15" t="s">
        <v>22278</v>
      </c>
      <c r="P2908" s="15" t="s">
        <v>6226</v>
      </c>
      <c r="Q2908" s="15" t="s">
        <v>22807</v>
      </c>
      <c r="R2908" s="15" t="s">
        <v>24147</v>
      </c>
      <c r="S2908" s="15">
        <v>44090961</v>
      </c>
      <c r="T2908" s="15"/>
      <c r="U2908" s="15" t="s">
        <v>16847</v>
      </c>
      <c r="V2908" s="15" t="s">
        <v>24148</v>
      </c>
      <c r="W2908" s="4"/>
      <c r="X2908" s="4" t="s">
        <v>41</v>
      </c>
      <c r="Y2908" s="4" t="s">
        <v>3117</v>
      </c>
      <c r="Z2908" s="4"/>
      <c r="AB2908" s="25"/>
      <c r="AC2908" s="25"/>
      <c r="AD2908" s="25"/>
    </row>
    <row r="2909" spans="1:30" x14ac:dyDescent="0.35">
      <c r="A2909" s="15" t="s">
        <v>11587</v>
      </c>
      <c r="B2909" s="15" t="s">
        <v>11588</v>
      </c>
      <c r="D2909" s="15" t="s">
        <v>6227</v>
      </c>
      <c r="E2909" s="15" t="s">
        <v>6228</v>
      </c>
      <c r="F2909" s="15" t="s">
        <v>21597</v>
      </c>
      <c r="G2909" s="5" t="s">
        <v>3350</v>
      </c>
      <c r="H2909" s="5" t="s">
        <v>10</v>
      </c>
      <c r="I2909" s="5" t="s">
        <v>95</v>
      </c>
      <c r="J2909" s="5" t="s">
        <v>3</v>
      </c>
      <c r="K2909" s="5" t="s">
        <v>4</v>
      </c>
      <c r="L2909" s="5" t="s">
        <v>13082</v>
      </c>
      <c r="M2909" s="15" t="s">
        <v>21775</v>
      </c>
      <c r="N2909" s="15" t="s">
        <v>21593</v>
      </c>
      <c r="O2909" s="15" t="s">
        <v>22278</v>
      </c>
      <c r="P2909" s="15" t="s">
        <v>21597</v>
      </c>
      <c r="Q2909" s="15" t="s">
        <v>22807</v>
      </c>
      <c r="R2909" s="15" t="s">
        <v>24149</v>
      </c>
      <c r="S2909" s="15">
        <v>44090961</v>
      </c>
      <c r="T2909" s="15"/>
      <c r="U2909" s="15" t="s">
        <v>18225</v>
      </c>
      <c r="V2909" s="15" t="s">
        <v>11763</v>
      </c>
      <c r="W2909" s="4"/>
      <c r="X2909" s="4" t="s">
        <v>41</v>
      </c>
      <c r="Y2909" s="4" t="s">
        <v>2781</v>
      </c>
      <c r="Z2909" s="4"/>
      <c r="AB2909" s="25"/>
      <c r="AC2909" s="25"/>
      <c r="AD2909" s="25"/>
    </row>
    <row r="2910" spans="1:30" x14ac:dyDescent="0.35">
      <c r="A2910" s="15" t="s">
        <v>5889</v>
      </c>
      <c r="B2910" s="15" t="s">
        <v>3710</v>
      </c>
      <c r="D2910" s="15" t="s">
        <v>7384</v>
      </c>
      <c r="E2910" s="15" t="s">
        <v>6229</v>
      </c>
      <c r="F2910" s="15" t="s">
        <v>584</v>
      </c>
      <c r="G2910" s="5" t="s">
        <v>3350</v>
      </c>
      <c r="H2910" s="5" t="s">
        <v>3</v>
      </c>
      <c r="I2910" s="5" t="s">
        <v>95</v>
      </c>
      <c r="J2910" s="5" t="s">
        <v>3</v>
      </c>
      <c r="K2910" s="5" t="s">
        <v>4</v>
      </c>
      <c r="L2910" s="5" t="s">
        <v>13082</v>
      </c>
      <c r="M2910" s="15" t="s">
        <v>21775</v>
      </c>
      <c r="N2910" s="15" t="s">
        <v>21593</v>
      </c>
      <c r="O2910" s="15" t="s">
        <v>22278</v>
      </c>
      <c r="P2910" s="15" t="s">
        <v>584</v>
      </c>
      <c r="Q2910" s="15" t="s">
        <v>22807</v>
      </c>
      <c r="R2910" s="15" t="s">
        <v>24150</v>
      </c>
      <c r="S2910" s="15">
        <v>44092778</v>
      </c>
      <c r="T2910" s="15">
        <v>27671108</v>
      </c>
      <c r="U2910" s="15" t="s">
        <v>18983</v>
      </c>
      <c r="V2910" s="15" t="s">
        <v>107</v>
      </c>
      <c r="W2910" s="4"/>
      <c r="X2910" s="4" t="s">
        <v>41</v>
      </c>
      <c r="Y2910" s="4" t="s">
        <v>2126</v>
      </c>
      <c r="Z2910" s="4"/>
      <c r="AB2910" s="25"/>
      <c r="AC2910" s="25"/>
      <c r="AD2910" s="25"/>
    </row>
    <row r="2911" spans="1:30" x14ac:dyDescent="0.35">
      <c r="A2911" s="15" t="s">
        <v>6045</v>
      </c>
      <c r="B2911" s="15" t="s">
        <v>266</v>
      </c>
      <c r="D2911" s="15" t="s">
        <v>7306</v>
      </c>
      <c r="E2911" s="15" t="s">
        <v>6230</v>
      </c>
      <c r="F2911" s="15" t="s">
        <v>6231</v>
      </c>
      <c r="G2911" s="5" t="s">
        <v>3350</v>
      </c>
      <c r="H2911" s="5" t="s">
        <v>3</v>
      </c>
      <c r="I2911" s="5" t="s">
        <v>95</v>
      </c>
      <c r="J2911" s="5" t="s">
        <v>3</v>
      </c>
      <c r="K2911" s="5" t="s">
        <v>4</v>
      </c>
      <c r="L2911" s="5" t="s">
        <v>13082</v>
      </c>
      <c r="M2911" s="15" t="s">
        <v>21775</v>
      </c>
      <c r="N2911" s="15" t="s">
        <v>21593</v>
      </c>
      <c r="O2911" s="15" t="s">
        <v>22278</v>
      </c>
      <c r="P2911" s="15" t="s">
        <v>6231</v>
      </c>
      <c r="Q2911" s="15" t="s">
        <v>22807</v>
      </c>
      <c r="R2911" s="15" t="s">
        <v>24151</v>
      </c>
      <c r="S2911" s="15">
        <v>27633116</v>
      </c>
      <c r="T2911" s="15">
        <v>27633116</v>
      </c>
      <c r="U2911" s="15" t="s">
        <v>15360</v>
      </c>
      <c r="V2911" s="15" t="s">
        <v>24152</v>
      </c>
      <c r="W2911" s="4"/>
      <c r="X2911" s="4" t="s">
        <v>41</v>
      </c>
      <c r="Y2911" s="4" t="s">
        <v>2115</v>
      </c>
      <c r="Z2911" s="4"/>
      <c r="AB2911" s="25"/>
      <c r="AC2911" s="25"/>
      <c r="AD2911" s="25"/>
    </row>
    <row r="2912" spans="1:30" x14ac:dyDescent="0.35">
      <c r="A2912" s="15" t="s">
        <v>3194</v>
      </c>
      <c r="B2912" s="15" t="s">
        <v>3193</v>
      </c>
      <c r="D2912" s="15" t="s">
        <v>4001</v>
      </c>
      <c r="E2912" s="15" t="s">
        <v>11666</v>
      </c>
      <c r="F2912" s="15" t="s">
        <v>21598</v>
      </c>
      <c r="G2912" s="5" t="s">
        <v>3350</v>
      </c>
      <c r="H2912" s="5" t="s">
        <v>10</v>
      </c>
      <c r="I2912" s="5" t="s">
        <v>95</v>
      </c>
      <c r="J2912" s="5" t="s">
        <v>3</v>
      </c>
      <c r="K2912" s="5" t="s">
        <v>4</v>
      </c>
      <c r="L2912" s="5" t="s">
        <v>13082</v>
      </c>
      <c r="M2912" s="15" t="s">
        <v>21775</v>
      </c>
      <c r="N2912" s="15" t="s">
        <v>21593</v>
      </c>
      <c r="O2912" s="15" t="s">
        <v>22278</v>
      </c>
      <c r="P2912" s="15" t="s">
        <v>231</v>
      </c>
      <c r="Q2912" s="15" t="s">
        <v>22807</v>
      </c>
      <c r="R2912" s="15" t="s">
        <v>24153</v>
      </c>
      <c r="S2912" s="15">
        <v>44090952</v>
      </c>
      <c r="T2912" s="15"/>
      <c r="U2912" s="15" t="s">
        <v>18226</v>
      </c>
      <c r="V2912" s="15" t="s">
        <v>16848</v>
      </c>
      <c r="W2912" s="4"/>
      <c r="X2912" s="4" t="s">
        <v>41</v>
      </c>
      <c r="Y2912" s="4" t="s">
        <v>13937</v>
      </c>
      <c r="Z2912" s="4"/>
      <c r="AB2912" s="25"/>
      <c r="AC2912" s="25"/>
      <c r="AD2912" s="25"/>
    </row>
    <row r="2913" spans="1:30" x14ac:dyDescent="0.35">
      <c r="A2913" s="15" t="s">
        <v>5901</v>
      </c>
      <c r="B2913" s="15" t="s">
        <v>1074</v>
      </c>
      <c r="D2913" s="15" t="s">
        <v>6232</v>
      </c>
      <c r="E2913" s="15" t="s">
        <v>6233</v>
      </c>
      <c r="F2913" s="15" t="s">
        <v>6234</v>
      </c>
      <c r="G2913" s="5" t="s">
        <v>3350</v>
      </c>
      <c r="H2913" s="5" t="s">
        <v>3</v>
      </c>
      <c r="I2913" s="5" t="s">
        <v>95</v>
      </c>
      <c r="J2913" s="5" t="s">
        <v>3</v>
      </c>
      <c r="K2913" s="5" t="s">
        <v>4</v>
      </c>
      <c r="L2913" s="5" t="s">
        <v>13082</v>
      </c>
      <c r="M2913" s="15" t="s">
        <v>21775</v>
      </c>
      <c r="N2913" s="15" t="s">
        <v>21593</v>
      </c>
      <c r="O2913" s="15" t="s">
        <v>22278</v>
      </c>
      <c r="P2913" s="15" t="s">
        <v>6234</v>
      </c>
      <c r="Q2913" s="15" t="s">
        <v>22807</v>
      </c>
      <c r="R2913" s="15" t="s">
        <v>21599</v>
      </c>
      <c r="S2913" s="15">
        <v>27632090</v>
      </c>
      <c r="T2913" s="15"/>
      <c r="U2913" s="15" t="s">
        <v>15361</v>
      </c>
      <c r="V2913" s="15" t="s">
        <v>10061</v>
      </c>
      <c r="W2913" s="4"/>
      <c r="X2913" s="4" t="s">
        <v>41</v>
      </c>
      <c r="Y2913" s="4" t="s">
        <v>1748</v>
      </c>
      <c r="Z2913" s="4"/>
      <c r="AB2913" s="25" t="s">
        <v>21118</v>
      </c>
      <c r="AC2913" s="25"/>
      <c r="AD2913" s="25"/>
    </row>
    <row r="2914" spans="1:30" x14ac:dyDescent="0.35">
      <c r="A2914" s="15" t="s">
        <v>5982</v>
      </c>
      <c r="B2914" s="15" t="s">
        <v>7728</v>
      </c>
      <c r="D2914" s="15" t="s">
        <v>4782</v>
      </c>
      <c r="E2914" s="15" t="s">
        <v>7276</v>
      </c>
      <c r="F2914" s="15" t="s">
        <v>7278</v>
      </c>
      <c r="G2914" s="5" t="s">
        <v>3350</v>
      </c>
      <c r="H2914" s="5" t="s">
        <v>10</v>
      </c>
      <c r="I2914" s="5" t="s">
        <v>95</v>
      </c>
      <c r="J2914" s="5" t="s">
        <v>3</v>
      </c>
      <c r="K2914" s="5" t="s">
        <v>4</v>
      </c>
      <c r="L2914" s="5" t="s">
        <v>13082</v>
      </c>
      <c r="M2914" s="15" t="s">
        <v>21775</v>
      </c>
      <c r="N2914" s="15" t="s">
        <v>21593</v>
      </c>
      <c r="O2914" s="15" t="s">
        <v>22278</v>
      </c>
      <c r="P2914" s="15" t="s">
        <v>7279</v>
      </c>
      <c r="Q2914" s="15" t="s">
        <v>22807</v>
      </c>
      <c r="R2914" s="15" t="s">
        <v>19621</v>
      </c>
      <c r="S2914" s="15">
        <v>83536711</v>
      </c>
      <c r="T2914" s="15">
        <v>44090951</v>
      </c>
      <c r="U2914" s="15" t="s">
        <v>20300</v>
      </c>
      <c r="V2914" s="15" t="s">
        <v>259</v>
      </c>
      <c r="W2914" s="4"/>
      <c r="X2914" s="4" t="s">
        <v>41</v>
      </c>
      <c r="Y2914" s="4" t="s">
        <v>7277</v>
      </c>
      <c r="Z2914" s="4"/>
      <c r="AB2914" s="25" t="s">
        <v>21118</v>
      </c>
      <c r="AC2914" s="25"/>
      <c r="AD2914" s="25"/>
    </row>
    <row r="2915" spans="1:30" x14ac:dyDescent="0.35">
      <c r="A2915" s="15" t="s">
        <v>6019</v>
      </c>
      <c r="B2915" s="15" t="s">
        <v>7444</v>
      </c>
      <c r="D2915" s="15" t="s">
        <v>6235</v>
      </c>
      <c r="E2915" s="15" t="s">
        <v>6236</v>
      </c>
      <c r="F2915" s="15" t="s">
        <v>8915</v>
      </c>
      <c r="G2915" s="5" t="s">
        <v>213</v>
      </c>
      <c r="H2915" s="5" t="s">
        <v>6</v>
      </c>
      <c r="I2915" s="5" t="s">
        <v>214</v>
      </c>
      <c r="J2915" s="5" t="s">
        <v>12</v>
      </c>
      <c r="K2915" s="5" t="s">
        <v>2</v>
      </c>
      <c r="L2915" s="5" t="s">
        <v>12957</v>
      </c>
      <c r="M2915" s="15" t="s">
        <v>215</v>
      </c>
      <c r="N2915" s="15" t="s">
        <v>213</v>
      </c>
      <c r="O2915" s="15" t="s">
        <v>3375</v>
      </c>
      <c r="P2915" s="15" t="s">
        <v>11752</v>
      </c>
      <c r="Q2915" s="15" t="s">
        <v>22807</v>
      </c>
      <c r="R2915" s="15" t="s">
        <v>7161</v>
      </c>
      <c r="S2915" s="15">
        <v>44136674</v>
      </c>
      <c r="T2915" s="15"/>
      <c r="U2915" s="15" t="s">
        <v>18227</v>
      </c>
      <c r="V2915" s="15" t="s">
        <v>11753</v>
      </c>
      <c r="W2915" s="4"/>
      <c r="X2915" s="4" t="s">
        <v>41</v>
      </c>
      <c r="Y2915" s="4" t="s">
        <v>5148</v>
      </c>
      <c r="Z2915" s="4"/>
      <c r="AB2915" s="25"/>
      <c r="AC2915" s="25"/>
      <c r="AD2915" s="25"/>
    </row>
    <row r="2916" spans="1:30" x14ac:dyDescent="0.35">
      <c r="A2916" s="15" t="s">
        <v>6022</v>
      </c>
      <c r="B2916" s="15" t="s">
        <v>6021</v>
      </c>
      <c r="D2916" s="15" t="s">
        <v>7308</v>
      </c>
      <c r="E2916" s="15" t="s">
        <v>6237</v>
      </c>
      <c r="F2916" s="15" t="s">
        <v>6238</v>
      </c>
      <c r="G2916" s="5" t="s">
        <v>3350</v>
      </c>
      <c r="H2916" s="5" t="s">
        <v>3</v>
      </c>
      <c r="I2916" s="5" t="s">
        <v>95</v>
      </c>
      <c r="J2916" s="5" t="s">
        <v>3</v>
      </c>
      <c r="K2916" s="5" t="s">
        <v>4</v>
      </c>
      <c r="L2916" s="5" t="s">
        <v>13082</v>
      </c>
      <c r="M2916" s="15" t="s">
        <v>21775</v>
      </c>
      <c r="N2916" s="15" t="s">
        <v>21593</v>
      </c>
      <c r="O2916" s="15" t="s">
        <v>22278</v>
      </c>
      <c r="P2916" s="15" t="s">
        <v>6239</v>
      </c>
      <c r="Q2916" s="15" t="s">
        <v>22807</v>
      </c>
      <c r="R2916" s="15" t="s">
        <v>6040</v>
      </c>
      <c r="S2916" s="15">
        <v>27671467</v>
      </c>
      <c r="T2916" s="15">
        <v>27671468</v>
      </c>
      <c r="U2916" s="15" t="s">
        <v>20302</v>
      </c>
      <c r="V2916" s="15" t="s">
        <v>11696</v>
      </c>
      <c r="W2916" s="4"/>
      <c r="X2916" s="4" t="s">
        <v>41</v>
      </c>
      <c r="Y2916" s="4" t="s">
        <v>2661</v>
      </c>
      <c r="Z2916" s="4"/>
      <c r="AB2916" s="25"/>
      <c r="AC2916" s="25"/>
      <c r="AD2916" s="25"/>
    </row>
    <row r="2917" spans="1:30" x14ac:dyDescent="0.35">
      <c r="A2917" s="15" t="s">
        <v>6041</v>
      </c>
      <c r="B2917" s="15" t="s">
        <v>2984</v>
      </c>
      <c r="D2917" s="15" t="s">
        <v>6240</v>
      </c>
      <c r="E2917" s="15" t="s">
        <v>11731</v>
      </c>
      <c r="F2917" s="15" t="s">
        <v>11732</v>
      </c>
      <c r="G2917" s="5" t="s">
        <v>3350</v>
      </c>
      <c r="H2917" s="5" t="s">
        <v>7</v>
      </c>
      <c r="I2917" s="5" t="s">
        <v>95</v>
      </c>
      <c r="J2917" s="5" t="s">
        <v>3</v>
      </c>
      <c r="K2917" s="5" t="s">
        <v>4</v>
      </c>
      <c r="L2917" s="5" t="s">
        <v>13082</v>
      </c>
      <c r="M2917" s="15" t="s">
        <v>21775</v>
      </c>
      <c r="N2917" s="15" t="s">
        <v>21593</v>
      </c>
      <c r="O2917" s="15" t="s">
        <v>22278</v>
      </c>
      <c r="P2917" s="15" t="s">
        <v>371</v>
      </c>
      <c r="Q2917" s="15" t="s">
        <v>22807</v>
      </c>
      <c r="R2917" s="15" t="s">
        <v>11733</v>
      </c>
      <c r="S2917" s="15">
        <v>44020280</v>
      </c>
      <c r="T2917" s="15">
        <v>40020280</v>
      </c>
      <c r="U2917" s="15" t="s">
        <v>21600</v>
      </c>
      <c r="V2917" s="15" t="s">
        <v>22348</v>
      </c>
      <c r="W2917" s="4"/>
      <c r="X2917" s="4" t="s">
        <v>41</v>
      </c>
      <c r="Y2917" s="4" t="s">
        <v>12509</v>
      </c>
      <c r="Z2917" s="4"/>
      <c r="AB2917" s="25"/>
      <c r="AC2917" s="25"/>
      <c r="AD2917" s="25"/>
    </row>
    <row r="2918" spans="1:30" x14ac:dyDescent="0.35">
      <c r="A2918" s="15" t="s">
        <v>8896</v>
      </c>
      <c r="B2918" s="15" t="s">
        <v>8897</v>
      </c>
      <c r="D2918" s="15" t="s">
        <v>6241</v>
      </c>
      <c r="E2918" s="15" t="s">
        <v>11740</v>
      </c>
      <c r="F2918" s="15" t="s">
        <v>4818</v>
      </c>
      <c r="G2918" s="5" t="s">
        <v>3350</v>
      </c>
      <c r="H2918" s="5" t="s">
        <v>10</v>
      </c>
      <c r="I2918" s="5" t="s">
        <v>95</v>
      </c>
      <c r="J2918" s="5" t="s">
        <v>3</v>
      </c>
      <c r="K2918" s="5" t="s">
        <v>4</v>
      </c>
      <c r="L2918" s="5" t="s">
        <v>13082</v>
      </c>
      <c r="M2918" s="15" t="s">
        <v>21775</v>
      </c>
      <c r="N2918" s="15" t="s">
        <v>21593</v>
      </c>
      <c r="O2918" s="15" t="s">
        <v>22278</v>
      </c>
      <c r="P2918" s="15" t="s">
        <v>4818</v>
      </c>
      <c r="Q2918" s="15" t="s">
        <v>22807</v>
      </c>
      <c r="R2918" s="15" t="s">
        <v>18435</v>
      </c>
      <c r="S2918" s="15">
        <v>44090960</v>
      </c>
      <c r="T2918" s="15">
        <v>64743195</v>
      </c>
      <c r="U2918" s="15" t="s">
        <v>18985</v>
      </c>
      <c r="V2918" s="15" t="s">
        <v>11741</v>
      </c>
      <c r="W2918" s="4"/>
      <c r="X2918" s="4" t="s">
        <v>41</v>
      </c>
      <c r="Y2918" s="4" t="s">
        <v>12230</v>
      </c>
      <c r="Z2918" s="4"/>
      <c r="AB2918" s="25"/>
      <c r="AC2918" s="25"/>
      <c r="AD2918" s="25"/>
    </row>
    <row r="2919" spans="1:30" x14ac:dyDescent="0.35">
      <c r="A2919" s="15" t="s">
        <v>6661</v>
      </c>
      <c r="B2919" s="15" t="s">
        <v>7681</v>
      </c>
      <c r="D2919" s="15" t="s">
        <v>6242</v>
      </c>
      <c r="E2919" s="15" t="s">
        <v>11751</v>
      </c>
      <c r="F2919" s="15" t="s">
        <v>10709</v>
      </c>
      <c r="G2919" s="5" t="s">
        <v>3350</v>
      </c>
      <c r="H2919" s="5" t="s">
        <v>10</v>
      </c>
      <c r="I2919" s="5" t="s">
        <v>214</v>
      </c>
      <c r="J2919" s="5" t="s">
        <v>12</v>
      </c>
      <c r="K2919" s="5" t="s">
        <v>4</v>
      </c>
      <c r="L2919" s="5" t="s">
        <v>12959</v>
      </c>
      <c r="M2919" s="15" t="s">
        <v>215</v>
      </c>
      <c r="N2919" s="15" t="s">
        <v>213</v>
      </c>
      <c r="O2919" s="15" t="s">
        <v>4229</v>
      </c>
      <c r="P2919" s="15" t="s">
        <v>10709</v>
      </c>
      <c r="Q2919" s="15" t="s">
        <v>22807</v>
      </c>
      <c r="R2919" s="15" t="s">
        <v>16849</v>
      </c>
      <c r="S2919" s="15">
        <v>22064527</v>
      </c>
      <c r="T2919" s="15"/>
      <c r="U2919" s="15" t="s">
        <v>15362</v>
      </c>
      <c r="V2919" s="15" t="s">
        <v>13500</v>
      </c>
      <c r="W2919" s="4"/>
      <c r="X2919" s="4" t="s">
        <v>41</v>
      </c>
      <c r="Y2919" s="4" t="s">
        <v>7439</v>
      </c>
      <c r="Z2919" s="4"/>
      <c r="AB2919" s="25"/>
      <c r="AC2919" s="25"/>
      <c r="AD2919" s="25"/>
    </row>
    <row r="2920" spans="1:30" x14ac:dyDescent="0.35">
      <c r="A2920" s="15" t="s">
        <v>6316</v>
      </c>
      <c r="B2920" s="15" t="s">
        <v>5751</v>
      </c>
      <c r="D2920" s="15" t="s">
        <v>7385</v>
      </c>
      <c r="E2920" s="15" t="s">
        <v>6243</v>
      </c>
      <c r="F2920" s="15" t="s">
        <v>6244</v>
      </c>
      <c r="G2920" s="5" t="s">
        <v>3350</v>
      </c>
      <c r="H2920" s="5" t="s">
        <v>4</v>
      </c>
      <c r="I2920" s="5" t="s">
        <v>95</v>
      </c>
      <c r="J2920" s="5" t="s">
        <v>3</v>
      </c>
      <c r="K2920" s="5" t="s">
        <v>6</v>
      </c>
      <c r="L2920" s="5" t="s">
        <v>13084</v>
      </c>
      <c r="M2920" s="15" t="s">
        <v>21775</v>
      </c>
      <c r="N2920" s="15" t="s">
        <v>21593</v>
      </c>
      <c r="O2920" s="15" t="s">
        <v>3351</v>
      </c>
      <c r="P2920" s="15" t="s">
        <v>6245</v>
      </c>
      <c r="Q2920" s="15" t="s">
        <v>22807</v>
      </c>
      <c r="R2920" s="15" t="s">
        <v>24154</v>
      </c>
      <c r="S2920" s="15">
        <v>27674863</v>
      </c>
      <c r="T2920" s="15"/>
      <c r="U2920" s="15" t="s">
        <v>15363</v>
      </c>
      <c r="V2920" s="15" t="s">
        <v>11688</v>
      </c>
      <c r="W2920" s="4"/>
      <c r="X2920" s="4" t="s">
        <v>41</v>
      </c>
      <c r="Y2920" s="4" t="s">
        <v>2138</v>
      </c>
      <c r="Z2920" s="4"/>
      <c r="AB2920" s="25"/>
      <c r="AC2920" s="25"/>
      <c r="AD2920" s="25"/>
    </row>
    <row r="2921" spans="1:30" x14ac:dyDescent="0.35">
      <c r="A2921" s="15" t="s">
        <v>6625</v>
      </c>
      <c r="B2921" s="15" t="s">
        <v>7801</v>
      </c>
      <c r="D2921" s="15" t="s">
        <v>1029</v>
      </c>
      <c r="E2921" s="15" t="s">
        <v>6246</v>
      </c>
      <c r="F2921" s="15" t="s">
        <v>4172</v>
      </c>
      <c r="G2921" s="5" t="s">
        <v>3350</v>
      </c>
      <c r="H2921" s="5" t="s">
        <v>4</v>
      </c>
      <c r="I2921" s="5" t="s">
        <v>95</v>
      </c>
      <c r="J2921" s="5" t="s">
        <v>3</v>
      </c>
      <c r="K2921" s="5" t="s">
        <v>4</v>
      </c>
      <c r="L2921" s="5" t="s">
        <v>13082</v>
      </c>
      <c r="M2921" s="15" t="s">
        <v>21775</v>
      </c>
      <c r="N2921" s="15" t="s">
        <v>21593</v>
      </c>
      <c r="O2921" s="15" t="s">
        <v>22278</v>
      </c>
      <c r="P2921" s="15" t="s">
        <v>4172</v>
      </c>
      <c r="Q2921" s="15" t="s">
        <v>22807</v>
      </c>
      <c r="R2921" s="15" t="s">
        <v>8913</v>
      </c>
      <c r="S2921" s="15">
        <v>27676044</v>
      </c>
      <c r="T2921" s="15">
        <v>44092744</v>
      </c>
      <c r="U2921" s="15" t="s">
        <v>15364</v>
      </c>
      <c r="V2921" s="15" t="s">
        <v>24155</v>
      </c>
      <c r="W2921" s="4"/>
      <c r="X2921" s="4" t="s">
        <v>41</v>
      </c>
      <c r="Y2921" s="4" t="s">
        <v>684</v>
      </c>
      <c r="Z2921" s="4"/>
      <c r="AB2921" s="25"/>
      <c r="AC2921" s="25"/>
      <c r="AD2921" s="25"/>
    </row>
    <row r="2922" spans="1:30" x14ac:dyDescent="0.35">
      <c r="A2922" s="15" t="s">
        <v>5921</v>
      </c>
      <c r="B2922" s="15" t="s">
        <v>5265</v>
      </c>
      <c r="D2922" s="15" t="s">
        <v>934</v>
      </c>
      <c r="E2922" s="15" t="s">
        <v>6247</v>
      </c>
      <c r="F2922" s="15" t="s">
        <v>6248</v>
      </c>
      <c r="G2922" s="5" t="s">
        <v>3350</v>
      </c>
      <c r="H2922" s="5" t="s">
        <v>4</v>
      </c>
      <c r="I2922" s="5" t="s">
        <v>95</v>
      </c>
      <c r="J2922" s="5" t="s">
        <v>3</v>
      </c>
      <c r="K2922" s="5" t="s">
        <v>6</v>
      </c>
      <c r="L2922" s="5" t="s">
        <v>13084</v>
      </c>
      <c r="M2922" s="15" t="s">
        <v>21775</v>
      </c>
      <c r="N2922" s="15" t="s">
        <v>21593</v>
      </c>
      <c r="O2922" s="15" t="s">
        <v>3351</v>
      </c>
      <c r="P2922" s="15" t="s">
        <v>6248</v>
      </c>
      <c r="Q2922" s="15" t="s">
        <v>22807</v>
      </c>
      <c r="R2922" s="15" t="s">
        <v>7171</v>
      </c>
      <c r="S2922" s="15">
        <v>27673274</v>
      </c>
      <c r="T2922" s="15"/>
      <c r="U2922" s="15" t="s">
        <v>16850</v>
      </c>
      <c r="V2922" s="15" t="s">
        <v>11698</v>
      </c>
      <c r="W2922" s="4"/>
      <c r="X2922" s="4" t="s">
        <v>41</v>
      </c>
      <c r="Y2922" s="4" t="s">
        <v>4736</v>
      </c>
      <c r="Z2922" s="4"/>
      <c r="AB2922" s="25"/>
      <c r="AC2922" s="25"/>
      <c r="AD2922" s="25"/>
    </row>
    <row r="2923" spans="1:30" x14ac:dyDescent="0.35">
      <c r="A2923" s="15" t="s">
        <v>6530</v>
      </c>
      <c r="B2923" s="15" t="s">
        <v>7913</v>
      </c>
      <c r="D2923" s="15" t="s">
        <v>7309</v>
      </c>
      <c r="E2923" s="15" t="s">
        <v>6249</v>
      </c>
      <c r="F2923" s="15" t="s">
        <v>3295</v>
      </c>
      <c r="G2923" s="5" t="s">
        <v>3350</v>
      </c>
      <c r="H2923" s="5" t="s">
        <v>4</v>
      </c>
      <c r="I2923" s="5" t="s">
        <v>95</v>
      </c>
      <c r="J2923" s="5" t="s">
        <v>3</v>
      </c>
      <c r="K2923" s="5" t="s">
        <v>6</v>
      </c>
      <c r="L2923" s="5" t="s">
        <v>13084</v>
      </c>
      <c r="M2923" s="15" t="s">
        <v>21775</v>
      </c>
      <c r="N2923" s="15" t="s">
        <v>21593</v>
      </c>
      <c r="O2923" s="15" t="s">
        <v>3351</v>
      </c>
      <c r="P2923" s="15" t="s">
        <v>766</v>
      </c>
      <c r="Q2923" s="15" t="s">
        <v>22807</v>
      </c>
      <c r="R2923" s="15" t="s">
        <v>24156</v>
      </c>
      <c r="S2923" s="15">
        <v>27670050</v>
      </c>
      <c r="T2923" s="15">
        <v>44092755</v>
      </c>
      <c r="U2923" s="15" t="s">
        <v>18228</v>
      </c>
      <c r="V2923" s="15" t="s">
        <v>293</v>
      </c>
      <c r="W2923" s="4"/>
      <c r="X2923" s="4" t="s">
        <v>41</v>
      </c>
      <c r="Y2923" s="4" t="s">
        <v>1200</v>
      </c>
      <c r="Z2923" s="4"/>
      <c r="AB2923" s="25"/>
      <c r="AC2923" s="25"/>
      <c r="AD2923" s="25"/>
    </row>
    <row r="2924" spans="1:30" x14ac:dyDescent="0.35">
      <c r="A2924" s="15" t="s">
        <v>6046</v>
      </c>
      <c r="B2924" s="15" t="s">
        <v>7510</v>
      </c>
      <c r="D2924" s="15" t="s">
        <v>6251</v>
      </c>
      <c r="E2924" s="15" t="s">
        <v>6252</v>
      </c>
      <c r="F2924" s="15" t="s">
        <v>1348</v>
      </c>
      <c r="G2924" s="5" t="s">
        <v>3350</v>
      </c>
      <c r="H2924" s="5" t="s">
        <v>7</v>
      </c>
      <c r="I2924" s="5" t="s">
        <v>95</v>
      </c>
      <c r="J2924" s="5" t="s">
        <v>3</v>
      </c>
      <c r="K2924" s="5" t="s">
        <v>6</v>
      </c>
      <c r="L2924" s="5" t="s">
        <v>13084</v>
      </c>
      <c r="M2924" s="15" t="s">
        <v>21775</v>
      </c>
      <c r="N2924" s="15" t="s">
        <v>21593</v>
      </c>
      <c r="O2924" s="15" t="s">
        <v>3351</v>
      </c>
      <c r="P2924" s="15" t="s">
        <v>1348</v>
      </c>
      <c r="Q2924" s="15" t="s">
        <v>22807</v>
      </c>
      <c r="R2924" s="15" t="s">
        <v>20303</v>
      </c>
      <c r="S2924" s="15">
        <v>44092711</v>
      </c>
      <c r="T2924" s="15"/>
      <c r="U2924" s="15" t="s">
        <v>16851</v>
      </c>
      <c r="V2924" s="15" t="s">
        <v>24157</v>
      </c>
      <c r="W2924" s="4"/>
      <c r="X2924" s="4" t="s">
        <v>41</v>
      </c>
      <c r="Y2924" s="4" t="s">
        <v>5055</v>
      </c>
      <c r="Z2924" s="4"/>
      <c r="AB2924" s="25" t="s">
        <v>21118</v>
      </c>
      <c r="AC2924" s="25"/>
      <c r="AD2924" s="25"/>
    </row>
    <row r="2925" spans="1:30" x14ac:dyDescent="0.35">
      <c r="A2925" s="15" t="s">
        <v>6052</v>
      </c>
      <c r="B2925" s="15" t="s">
        <v>5959</v>
      </c>
      <c r="D2925" s="15" t="s">
        <v>3510</v>
      </c>
      <c r="E2925" s="15" t="s">
        <v>6253</v>
      </c>
      <c r="F2925" s="15" t="s">
        <v>3840</v>
      </c>
      <c r="G2925" s="5" t="s">
        <v>3350</v>
      </c>
      <c r="H2925" s="5" t="s">
        <v>3</v>
      </c>
      <c r="I2925" s="5" t="s">
        <v>95</v>
      </c>
      <c r="J2925" s="5" t="s">
        <v>3</v>
      </c>
      <c r="K2925" s="5" t="s">
        <v>4</v>
      </c>
      <c r="L2925" s="5" t="s">
        <v>13082</v>
      </c>
      <c r="M2925" s="15" t="s">
        <v>21775</v>
      </c>
      <c r="N2925" s="15" t="s">
        <v>21593</v>
      </c>
      <c r="O2925" s="15" t="s">
        <v>22278</v>
      </c>
      <c r="P2925" s="15" t="s">
        <v>22349</v>
      </c>
      <c r="Q2925" s="15" t="s">
        <v>22807</v>
      </c>
      <c r="R2925" s="15" t="s">
        <v>22350</v>
      </c>
      <c r="S2925" s="15">
        <v>44092786</v>
      </c>
      <c r="T2925" s="15"/>
      <c r="U2925" s="15" t="s">
        <v>16852</v>
      </c>
      <c r="V2925" s="15" t="s">
        <v>24158</v>
      </c>
      <c r="W2925" s="4"/>
      <c r="X2925" s="4" t="s">
        <v>41</v>
      </c>
      <c r="Y2925" s="4" t="s">
        <v>13501</v>
      </c>
      <c r="Z2925" s="4"/>
      <c r="AB2925" s="25" t="s">
        <v>21118</v>
      </c>
      <c r="AC2925" s="25"/>
      <c r="AD2925" s="25"/>
    </row>
    <row r="2926" spans="1:30" x14ac:dyDescent="0.35">
      <c r="A2926" s="15" t="s">
        <v>6042</v>
      </c>
      <c r="B2926" s="15" t="s">
        <v>7281</v>
      </c>
      <c r="D2926" s="15" t="s">
        <v>6254</v>
      </c>
      <c r="E2926" s="15" t="s">
        <v>6255</v>
      </c>
      <c r="F2926" s="15" t="s">
        <v>21601</v>
      </c>
      <c r="G2926" s="5" t="s">
        <v>3350</v>
      </c>
      <c r="H2926" s="5" t="s">
        <v>7</v>
      </c>
      <c r="I2926" s="5" t="s">
        <v>95</v>
      </c>
      <c r="J2926" s="5" t="s">
        <v>3</v>
      </c>
      <c r="K2926" s="5" t="s">
        <v>4</v>
      </c>
      <c r="L2926" s="5" t="s">
        <v>13082</v>
      </c>
      <c r="M2926" s="15" t="s">
        <v>21775</v>
      </c>
      <c r="N2926" s="15" t="s">
        <v>21593</v>
      </c>
      <c r="O2926" s="15" t="s">
        <v>22278</v>
      </c>
      <c r="P2926" s="15" t="s">
        <v>21601</v>
      </c>
      <c r="Q2926" s="15" t="s">
        <v>22807</v>
      </c>
      <c r="R2926" s="15" t="s">
        <v>24159</v>
      </c>
      <c r="S2926" s="15">
        <v>27670187</v>
      </c>
      <c r="T2926" s="15">
        <v>44092715</v>
      </c>
      <c r="U2926" s="15" t="s">
        <v>18229</v>
      </c>
      <c r="V2926" s="15" t="s">
        <v>11724</v>
      </c>
      <c r="W2926" s="4"/>
      <c r="X2926" s="4" t="s">
        <v>41</v>
      </c>
      <c r="Y2926" s="4" t="s">
        <v>4737</v>
      </c>
      <c r="Z2926" s="4"/>
      <c r="AB2926" s="25" t="s">
        <v>21118</v>
      </c>
      <c r="AC2926" s="25"/>
      <c r="AD2926" s="25"/>
    </row>
    <row r="2927" spans="1:30" x14ac:dyDescent="0.35">
      <c r="A2927" s="15" t="s">
        <v>3343</v>
      </c>
      <c r="B2927" s="15" t="s">
        <v>3342</v>
      </c>
      <c r="D2927" s="15" t="s">
        <v>7310</v>
      </c>
      <c r="E2927" s="15" t="s">
        <v>6256</v>
      </c>
      <c r="F2927" s="15" t="s">
        <v>6257</v>
      </c>
      <c r="G2927" s="5" t="s">
        <v>3350</v>
      </c>
      <c r="H2927" s="5" t="s">
        <v>4</v>
      </c>
      <c r="I2927" s="5" t="s">
        <v>95</v>
      </c>
      <c r="J2927" s="5" t="s">
        <v>3</v>
      </c>
      <c r="K2927" s="5" t="s">
        <v>6</v>
      </c>
      <c r="L2927" s="5" t="s">
        <v>13084</v>
      </c>
      <c r="M2927" s="15" t="s">
        <v>21775</v>
      </c>
      <c r="N2927" s="15" t="s">
        <v>21593</v>
      </c>
      <c r="O2927" s="15" t="s">
        <v>3351</v>
      </c>
      <c r="P2927" s="15" t="s">
        <v>6257</v>
      </c>
      <c r="Q2927" s="15" t="s">
        <v>22807</v>
      </c>
      <c r="R2927" s="15" t="s">
        <v>22351</v>
      </c>
      <c r="S2927" s="15">
        <v>27673097</v>
      </c>
      <c r="T2927" s="15">
        <v>27673097</v>
      </c>
      <c r="U2927" s="15" t="s">
        <v>16853</v>
      </c>
      <c r="V2927" s="15" t="s">
        <v>24160</v>
      </c>
      <c r="W2927" s="4"/>
      <c r="X2927" s="4" t="s">
        <v>41</v>
      </c>
      <c r="Y2927" s="4" t="s">
        <v>2144</v>
      </c>
      <c r="Z2927" s="4"/>
      <c r="AB2927" s="25"/>
      <c r="AC2927" s="25"/>
      <c r="AD2927" s="25"/>
    </row>
    <row r="2928" spans="1:30" x14ac:dyDescent="0.35">
      <c r="A2928" s="15" t="s">
        <v>6169</v>
      </c>
      <c r="B2928" s="15" t="s">
        <v>7294</v>
      </c>
      <c r="D2928" s="15" t="s">
        <v>4281</v>
      </c>
      <c r="E2928" s="15" t="s">
        <v>6258</v>
      </c>
      <c r="F2928" s="15" t="s">
        <v>2297</v>
      </c>
      <c r="G2928" s="5" t="s">
        <v>3350</v>
      </c>
      <c r="H2928" s="5" t="s">
        <v>7</v>
      </c>
      <c r="I2928" s="5" t="s">
        <v>95</v>
      </c>
      <c r="J2928" s="5" t="s">
        <v>3</v>
      </c>
      <c r="K2928" s="5" t="s">
        <v>6</v>
      </c>
      <c r="L2928" s="5" t="s">
        <v>13084</v>
      </c>
      <c r="M2928" s="15" t="s">
        <v>21775</v>
      </c>
      <c r="N2928" s="15" t="s">
        <v>21593</v>
      </c>
      <c r="O2928" s="15" t="s">
        <v>3351</v>
      </c>
      <c r="P2928" s="15" t="s">
        <v>2297</v>
      </c>
      <c r="Q2928" s="15" t="s">
        <v>22807</v>
      </c>
      <c r="R2928" s="15" t="s">
        <v>15367</v>
      </c>
      <c r="S2928" s="15">
        <v>44140963</v>
      </c>
      <c r="T2928" s="15">
        <v>27098183</v>
      </c>
      <c r="U2928" s="15" t="s">
        <v>16854</v>
      </c>
      <c r="V2928" s="15" t="s">
        <v>6259</v>
      </c>
      <c r="W2928" s="4"/>
      <c r="X2928" s="4" t="s">
        <v>41</v>
      </c>
      <c r="Y2928" s="4" t="s">
        <v>840</v>
      </c>
      <c r="Z2928" s="4"/>
      <c r="AB2928" s="25" t="s">
        <v>21118</v>
      </c>
      <c r="AC2928" s="25"/>
      <c r="AD2928" s="25"/>
    </row>
    <row r="2929" spans="1:30" x14ac:dyDescent="0.35">
      <c r="A2929" s="15" t="s">
        <v>6709</v>
      </c>
      <c r="B2929" s="15" t="s">
        <v>7733</v>
      </c>
      <c r="D2929" s="15" t="s">
        <v>5151</v>
      </c>
      <c r="E2929" s="15" t="s">
        <v>6260</v>
      </c>
      <c r="F2929" s="15" t="s">
        <v>1879</v>
      </c>
      <c r="G2929" s="5" t="s">
        <v>3350</v>
      </c>
      <c r="H2929" s="5" t="s">
        <v>4</v>
      </c>
      <c r="I2929" s="5" t="s">
        <v>95</v>
      </c>
      <c r="J2929" s="5" t="s">
        <v>3</v>
      </c>
      <c r="K2929" s="5" t="s">
        <v>6</v>
      </c>
      <c r="L2929" s="5" t="s">
        <v>13084</v>
      </c>
      <c r="M2929" s="15" t="s">
        <v>21775</v>
      </c>
      <c r="N2929" s="15" t="s">
        <v>21593</v>
      </c>
      <c r="O2929" s="15" t="s">
        <v>3351</v>
      </c>
      <c r="P2929" s="15" t="s">
        <v>1879</v>
      </c>
      <c r="Q2929" s="15" t="s">
        <v>22807</v>
      </c>
      <c r="R2929" s="15" t="s">
        <v>13508</v>
      </c>
      <c r="S2929" s="15">
        <v>27677776</v>
      </c>
      <c r="T2929" s="15"/>
      <c r="U2929" s="15" t="s">
        <v>15365</v>
      </c>
      <c r="V2929" s="15" t="s">
        <v>11757</v>
      </c>
      <c r="W2929" s="4"/>
      <c r="X2929" s="4" t="s">
        <v>41</v>
      </c>
      <c r="Y2929" s="4" t="s">
        <v>2148</v>
      </c>
      <c r="Z2929" s="4"/>
      <c r="AB2929" s="25"/>
      <c r="AC2929" s="25"/>
      <c r="AD2929" s="25"/>
    </row>
    <row r="2930" spans="1:30" x14ac:dyDescent="0.35">
      <c r="A2930" s="15" t="s">
        <v>6118</v>
      </c>
      <c r="B2930" s="15" t="s">
        <v>7382</v>
      </c>
      <c r="D2930" s="15" t="s">
        <v>6261</v>
      </c>
      <c r="E2930" s="15" t="s">
        <v>6262</v>
      </c>
      <c r="F2930" s="15" t="s">
        <v>325</v>
      </c>
      <c r="G2930" s="5" t="s">
        <v>3350</v>
      </c>
      <c r="H2930" s="5" t="s">
        <v>4</v>
      </c>
      <c r="I2930" s="5" t="s">
        <v>95</v>
      </c>
      <c r="J2930" s="5" t="s">
        <v>3</v>
      </c>
      <c r="K2930" s="5" t="s">
        <v>6</v>
      </c>
      <c r="L2930" s="5" t="s">
        <v>13084</v>
      </c>
      <c r="M2930" s="15" t="s">
        <v>21775</v>
      </c>
      <c r="N2930" s="15" t="s">
        <v>21593</v>
      </c>
      <c r="O2930" s="15" t="s">
        <v>3351</v>
      </c>
      <c r="P2930" s="15" t="s">
        <v>325</v>
      </c>
      <c r="Q2930" s="15" t="s">
        <v>22807</v>
      </c>
      <c r="R2930" s="15" t="s">
        <v>22352</v>
      </c>
      <c r="S2930" s="15">
        <v>27678579</v>
      </c>
      <c r="T2930" s="15">
        <v>27678579</v>
      </c>
      <c r="U2930" s="15" t="s">
        <v>15366</v>
      </c>
      <c r="V2930" s="15" t="s">
        <v>11743</v>
      </c>
      <c r="W2930" s="4"/>
      <c r="X2930" s="4" t="s">
        <v>41</v>
      </c>
      <c r="Y2930" s="4" t="s">
        <v>4514</v>
      </c>
      <c r="Z2930" s="4"/>
      <c r="AB2930" s="25"/>
      <c r="AC2930" s="25"/>
      <c r="AD2930" s="25"/>
    </row>
    <row r="2931" spans="1:30" x14ac:dyDescent="0.35">
      <c r="A2931" s="15" t="s">
        <v>11598</v>
      </c>
      <c r="B2931" s="15" t="s">
        <v>2940</v>
      </c>
      <c r="D2931" s="15" t="s">
        <v>6263</v>
      </c>
      <c r="E2931" s="15" t="s">
        <v>6264</v>
      </c>
      <c r="F2931" s="15" t="s">
        <v>6265</v>
      </c>
      <c r="G2931" s="5" t="s">
        <v>3350</v>
      </c>
      <c r="H2931" s="5" t="s">
        <v>4</v>
      </c>
      <c r="I2931" s="5" t="s">
        <v>95</v>
      </c>
      <c r="J2931" s="5" t="s">
        <v>3</v>
      </c>
      <c r="K2931" s="5" t="s">
        <v>6</v>
      </c>
      <c r="L2931" s="5" t="s">
        <v>13084</v>
      </c>
      <c r="M2931" s="15" t="s">
        <v>21775</v>
      </c>
      <c r="N2931" s="15" t="s">
        <v>21593</v>
      </c>
      <c r="O2931" s="15" t="s">
        <v>3351</v>
      </c>
      <c r="P2931" s="15" t="s">
        <v>6265</v>
      </c>
      <c r="Q2931" s="15" t="s">
        <v>22807</v>
      </c>
      <c r="R2931" s="15" t="s">
        <v>24161</v>
      </c>
      <c r="S2931" s="15">
        <v>27677750</v>
      </c>
      <c r="T2931" s="15"/>
      <c r="U2931" s="15" t="s">
        <v>18987</v>
      </c>
      <c r="V2931" s="15" t="s">
        <v>3545</v>
      </c>
      <c r="W2931" s="4"/>
      <c r="X2931" s="4" t="s">
        <v>41</v>
      </c>
      <c r="Y2931" s="4" t="s">
        <v>3481</v>
      </c>
      <c r="Z2931" s="4"/>
      <c r="AB2931" s="25"/>
      <c r="AC2931" s="25"/>
      <c r="AD2931" s="25"/>
    </row>
    <row r="2932" spans="1:30" x14ac:dyDescent="0.35">
      <c r="A2932" s="15" t="s">
        <v>6663</v>
      </c>
      <c r="B2932" s="15" t="s">
        <v>7503</v>
      </c>
      <c r="D2932" s="15" t="s">
        <v>1798</v>
      </c>
      <c r="E2932" s="15" t="s">
        <v>6266</v>
      </c>
      <c r="F2932" s="15" t="s">
        <v>6267</v>
      </c>
      <c r="G2932" s="5" t="s">
        <v>3350</v>
      </c>
      <c r="H2932" s="5" t="s">
        <v>4</v>
      </c>
      <c r="I2932" s="5" t="s">
        <v>95</v>
      </c>
      <c r="J2932" s="5" t="s">
        <v>3</v>
      </c>
      <c r="K2932" s="5" t="s">
        <v>6</v>
      </c>
      <c r="L2932" s="5" t="s">
        <v>13084</v>
      </c>
      <c r="M2932" s="15" t="s">
        <v>21775</v>
      </c>
      <c r="N2932" s="15" t="s">
        <v>21593</v>
      </c>
      <c r="O2932" s="15" t="s">
        <v>3351</v>
      </c>
      <c r="P2932" s="15" t="s">
        <v>6267</v>
      </c>
      <c r="Q2932" s="15" t="s">
        <v>22807</v>
      </c>
      <c r="R2932" s="15" t="s">
        <v>22353</v>
      </c>
      <c r="S2932" s="15">
        <v>44092736</v>
      </c>
      <c r="T2932" s="15">
        <v>44092736</v>
      </c>
      <c r="U2932" s="15" t="s">
        <v>16855</v>
      </c>
      <c r="V2932" s="15" t="s">
        <v>11762</v>
      </c>
      <c r="W2932" s="4"/>
      <c r="X2932" s="4" t="s">
        <v>41</v>
      </c>
      <c r="Y2932" s="4" t="s">
        <v>4505</v>
      </c>
      <c r="Z2932" s="4"/>
      <c r="AB2932" s="25"/>
      <c r="AC2932" s="25"/>
      <c r="AD2932" s="25"/>
    </row>
    <row r="2933" spans="1:30" x14ac:dyDescent="0.35">
      <c r="A2933" s="15" t="s">
        <v>5969</v>
      </c>
      <c r="B2933" s="15" t="s">
        <v>7557</v>
      </c>
      <c r="D2933" s="15" t="s">
        <v>7415</v>
      </c>
      <c r="E2933" s="15" t="s">
        <v>6268</v>
      </c>
      <c r="F2933" s="15" t="s">
        <v>79</v>
      </c>
      <c r="G2933" s="5" t="s">
        <v>3350</v>
      </c>
      <c r="H2933" s="5" t="s">
        <v>4</v>
      </c>
      <c r="I2933" s="5" t="s">
        <v>95</v>
      </c>
      <c r="J2933" s="5" t="s">
        <v>3</v>
      </c>
      <c r="K2933" s="5" t="s">
        <v>6</v>
      </c>
      <c r="L2933" s="5" t="s">
        <v>13084</v>
      </c>
      <c r="M2933" s="15" t="s">
        <v>21775</v>
      </c>
      <c r="N2933" s="15" t="s">
        <v>21593</v>
      </c>
      <c r="O2933" s="15" t="s">
        <v>3351</v>
      </c>
      <c r="P2933" s="15" t="s">
        <v>79</v>
      </c>
      <c r="Q2933" s="15" t="s">
        <v>22807</v>
      </c>
      <c r="R2933" s="15" t="s">
        <v>13502</v>
      </c>
      <c r="S2933" s="15">
        <v>84810761</v>
      </c>
      <c r="T2933" s="15"/>
      <c r="U2933" s="15" t="s">
        <v>18230</v>
      </c>
      <c r="V2933" s="15" t="s">
        <v>21602</v>
      </c>
      <c r="W2933" s="4"/>
      <c r="X2933" s="4" t="s">
        <v>41</v>
      </c>
      <c r="Y2933" s="4" t="s">
        <v>309</v>
      </c>
      <c r="Z2933" s="4"/>
      <c r="AB2933" s="25"/>
      <c r="AC2933" s="25"/>
      <c r="AD2933" s="25"/>
    </row>
    <row r="2934" spans="1:30" x14ac:dyDescent="0.35">
      <c r="A2934" s="15" t="s">
        <v>6152</v>
      </c>
      <c r="B2934" s="15" t="s">
        <v>7292</v>
      </c>
      <c r="D2934" s="15" t="s">
        <v>6269</v>
      </c>
      <c r="E2934" s="15" t="s">
        <v>6270</v>
      </c>
      <c r="F2934" s="16" t="s">
        <v>21603</v>
      </c>
      <c r="G2934" s="5" t="s">
        <v>3350</v>
      </c>
      <c r="H2934" s="5" t="s">
        <v>4</v>
      </c>
      <c r="I2934" s="5" t="s">
        <v>95</v>
      </c>
      <c r="J2934" s="5" t="s">
        <v>3</v>
      </c>
      <c r="K2934" s="5" t="s">
        <v>6</v>
      </c>
      <c r="L2934" s="5" t="s">
        <v>13084</v>
      </c>
      <c r="M2934" s="15" t="s">
        <v>21775</v>
      </c>
      <c r="N2934" s="15" t="s">
        <v>21593</v>
      </c>
      <c r="O2934" s="15" t="s">
        <v>3351</v>
      </c>
      <c r="P2934" s="15" t="s">
        <v>21603</v>
      </c>
      <c r="Q2934" s="15" t="s">
        <v>22807</v>
      </c>
      <c r="R2934" s="15" t="s">
        <v>21693</v>
      </c>
      <c r="S2934" s="15">
        <v>27677501</v>
      </c>
      <c r="T2934" s="15">
        <v>27677501</v>
      </c>
      <c r="U2934" s="15" t="s">
        <v>16856</v>
      </c>
      <c r="V2934" s="15" t="s">
        <v>24162</v>
      </c>
      <c r="W2934" s="4"/>
      <c r="X2934" s="4" t="s">
        <v>41</v>
      </c>
      <c r="Y2934" s="4" t="s">
        <v>2135</v>
      </c>
      <c r="Z2934" s="4"/>
      <c r="AB2934" s="25"/>
      <c r="AC2934" s="25"/>
      <c r="AD2934" s="25"/>
    </row>
    <row r="2935" spans="1:30" x14ac:dyDescent="0.35">
      <c r="A2935" s="15" t="s">
        <v>11601</v>
      </c>
      <c r="B2935" s="15" t="s">
        <v>11602</v>
      </c>
      <c r="D2935" s="15" t="s">
        <v>3113</v>
      </c>
      <c r="E2935" s="15" t="s">
        <v>6271</v>
      </c>
      <c r="F2935" s="15" t="s">
        <v>6272</v>
      </c>
      <c r="G2935" s="5" t="s">
        <v>3350</v>
      </c>
      <c r="H2935" s="5" t="s">
        <v>4</v>
      </c>
      <c r="I2935" s="5" t="s">
        <v>95</v>
      </c>
      <c r="J2935" s="5" t="s">
        <v>3</v>
      </c>
      <c r="K2935" s="5" t="s">
        <v>6</v>
      </c>
      <c r="L2935" s="5" t="s">
        <v>13084</v>
      </c>
      <c r="M2935" s="15" t="s">
        <v>21775</v>
      </c>
      <c r="N2935" s="15" t="s">
        <v>21593</v>
      </c>
      <c r="O2935" s="15" t="s">
        <v>3351</v>
      </c>
      <c r="P2935" s="15" t="s">
        <v>21604</v>
      </c>
      <c r="Q2935" s="15" t="s">
        <v>22807</v>
      </c>
      <c r="R2935" s="15" t="s">
        <v>16866</v>
      </c>
      <c r="S2935" s="15">
        <v>27677416</v>
      </c>
      <c r="T2935" s="15">
        <v>27677416</v>
      </c>
      <c r="U2935" s="15" t="s">
        <v>15368</v>
      </c>
      <c r="V2935" s="15" t="s">
        <v>21605</v>
      </c>
      <c r="W2935" s="4"/>
      <c r="X2935" s="4" t="s">
        <v>41</v>
      </c>
      <c r="Y2935" s="4" t="s">
        <v>2141</v>
      </c>
      <c r="Z2935" s="4"/>
      <c r="AB2935" s="25"/>
      <c r="AC2935" s="25"/>
      <c r="AD2935" s="25" t="s">
        <v>21118</v>
      </c>
    </row>
    <row r="2936" spans="1:30" x14ac:dyDescent="0.35">
      <c r="A2936" s="15" t="s">
        <v>11603</v>
      </c>
      <c r="B2936" s="15" t="s">
        <v>11604</v>
      </c>
      <c r="D2936" s="15" t="s">
        <v>8912</v>
      </c>
      <c r="E2936" s="15" t="s">
        <v>8911</v>
      </c>
      <c r="F2936" s="15" t="s">
        <v>1589</v>
      </c>
      <c r="G2936" s="5" t="s">
        <v>3350</v>
      </c>
      <c r="H2936" s="5" t="s">
        <v>7</v>
      </c>
      <c r="I2936" s="5" t="s">
        <v>95</v>
      </c>
      <c r="J2936" s="5" t="s">
        <v>3</v>
      </c>
      <c r="K2936" s="5" t="s">
        <v>4</v>
      </c>
      <c r="L2936" s="5" t="s">
        <v>13082</v>
      </c>
      <c r="M2936" s="15" t="s">
        <v>21775</v>
      </c>
      <c r="N2936" s="15" t="s">
        <v>21593</v>
      </c>
      <c r="O2936" s="15" t="s">
        <v>22278</v>
      </c>
      <c r="P2936" s="15" t="s">
        <v>1589</v>
      </c>
      <c r="Q2936" s="15" t="s">
        <v>22807</v>
      </c>
      <c r="R2936" s="15" t="s">
        <v>18988</v>
      </c>
      <c r="S2936" s="15">
        <v>44092713</v>
      </c>
      <c r="T2936" s="15"/>
      <c r="U2936" s="15" t="s">
        <v>15369</v>
      </c>
      <c r="V2936" s="15" t="s">
        <v>22354</v>
      </c>
      <c r="W2936" s="4"/>
      <c r="X2936" s="4" t="s">
        <v>41</v>
      </c>
      <c r="Y2936" s="4" t="s">
        <v>7567</v>
      </c>
      <c r="Z2936" s="4"/>
      <c r="AB2936" s="25"/>
      <c r="AC2936" s="25"/>
      <c r="AD2936" s="25"/>
    </row>
    <row r="2937" spans="1:30" x14ac:dyDescent="0.35">
      <c r="A2937" s="15" t="s">
        <v>7335</v>
      </c>
      <c r="B2937" s="15" t="s">
        <v>5800</v>
      </c>
      <c r="D2937" s="15" t="s">
        <v>5687</v>
      </c>
      <c r="E2937" s="15" t="s">
        <v>6273</v>
      </c>
      <c r="F2937" s="15" t="s">
        <v>4614</v>
      </c>
      <c r="G2937" s="5" t="s">
        <v>3350</v>
      </c>
      <c r="H2937" s="5" t="s">
        <v>4</v>
      </c>
      <c r="I2937" s="5" t="s">
        <v>95</v>
      </c>
      <c r="J2937" s="5" t="s">
        <v>3</v>
      </c>
      <c r="K2937" s="5" t="s">
        <v>6</v>
      </c>
      <c r="L2937" s="5" t="s">
        <v>13084</v>
      </c>
      <c r="M2937" s="15" t="s">
        <v>21775</v>
      </c>
      <c r="N2937" s="15" t="s">
        <v>21593</v>
      </c>
      <c r="O2937" s="15" t="s">
        <v>3351</v>
      </c>
      <c r="P2937" s="15" t="s">
        <v>4614</v>
      </c>
      <c r="Q2937" s="15" t="s">
        <v>22807</v>
      </c>
      <c r="R2937" s="15" t="s">
        <v>22355</v>
      </c>
      <c r="S2937" s="15">
        <v>27675073</v>
      </c>
      <c r="T2937" s="15">
        <v>27675073</v>
      </c>
      <c r="U2937" s="15" t="s">
        <v>15370</v>
      </c>
      <c r="V2937" s="15" t="s">
        <v>24163</v>
      </c>
      <c r="W2937" s="4"/>
      <c r="X2937" s="4" t="s">
        <v>41</v>
      </c>
      <c r="Y2937" s="4" t="s">
        <v>6274</v>
      </c>
      <c r="Z2937" s="4"/>
      <c r="AB2937" s="25"/>
      <c r="AC2937" s="25"/>
      <c r="AD2937" s="25"/>
    </row>
    <row r="2938" spans="1:30" x14ac:dyDescent="0.35">
      <c r="A2938" s="15" t="s">
        <v>6026</v>
      </c>
      <c r="B2938" s="15" t="s">
        <v>2898</v>
      </c>
      <c r="D2938" s="15" t="s">
        <v>4857</v>
      </c>
      <c r="E2938" s="15" t="s">
        <v>6275</v>
      </c>
      <c r="F2938" s="15" t="s">
        <v>4989</v>
      </c>
      <c r="G2938" s="5" t="s">
        <v>3350</v>
      </c>
      <c r="H2938" s="5" t="s">
        <v>4</v>
      </c>
      <c r="I2938" s="5" t="s">
        <v>95</v>
      </c>
      <c r="J2938" s="5" t="s">
        <v>3</v>
      </c>
      <c r="K2938" s="5" t="s">
        <v>6</v>
      </c>
      <c r="L2938" s="5" t="s">
        <v>13084</v>
      </c>
      <c r="M2938" s="15" t="s">
        <v>21775</v>
      </c>
      <c r="N2938" s="15" t="s">
        <v>21593</v>
      </c>
      <c r="O2938" s="15" t="s">
        <v>3351</v>
      </c>
      <c r="P2938" s="15" t="s">
        <v>22356</v>
      </c>
      <c r="Q2938" s="15" t="s">
        <v>22807</v>
      </c>
      <c r="R2938" s="15" t="s">
        <v>21606</v>
      </c>
      <c r="S2938" s="15">
        <v>27675427</v>
      </c>
      <c r="T2938" s="15">
        <v>27675427</v>
      </c>
      <c r="U2938" s="15" t="s">
        <v>15371</v>
      </c>
      <c r="V2938" s="15" t="s">
        <v>20305</v>
      </c>
      <c r="W2938" s="4"/>
      <c r="X2938" s="4" t="s">
        <v>41</v>
      </c>
      <c r="Y2938" s="4" t="s">
        <v>4691</v>
      </c>
      <c r="Z2938" s="4"/>
      <c r="AB2938" s="25"/>
      <c r="AC2938" s="25"/>
      <c r="AD2938" s="25"/>
    </row>
    <row r="2939" spans="1:30" x14ac:dyDescent="0.35">
      <c r="A2939" s="15" t="s">
        <v>6106</v>
      </c>
      <c r="B2939" s="15" t="s">
        <v>6105</v>
      </c>
      <c r="D2939" s="15" t="s">
        <v>6276</v>
      </c>
      <c r="E2939" s="15" t="s">
        <v>6277</v>
      </c>
      <c r="F2939" s="15" t="s">
        <v>6278</v>
      </c>
      <c r="G2939" s="5" t="s">
        <v>3350</v>
      </c>
      <c r="H2939" s="5" t="s">
        <v>7</v>
      </c>
      <c r="I2939" s="5" t="s">
        <v>95</v>
      </c>
      <c r="J2939" s="5" t="s">
        <v>3</v>
      </c>
      <c r="K2939" s="5" t="s">
        <v>6</v>
      </c>
      <c r="L2939" s="5" t="s">
        <v>13084</v>
      </c>
      <c r="M2939" s="15" t="s">
        <v>21775</v>
      </c>
      <c r="N2939" s="15" t="s">
        <v>21593</v>
      </c>
      <c r="O2939" s="15" t="s">
        <v>3351</v>
      </c>
      <c r="P2939" s="15" t="s">
        <v>22357</v>
      </c>
      <c r="Q2939" s="15" t="s">
        <v>22807</v>
      </c>
      <c r="R2939" s="15" t="s">
        <v>24164</v>
      </c>
      <c r="S2939" s="15">
        <v>44092716</v>
      </c>
      <c r="T2939" s="15"/>
      <c r="U2939" s="15" t="s">
        <v>16857</v>
      </c>
      <c r="V2939" s="15" t="s">
        <v>18231</v>
      </c>
      <c r="W2939" s="4"/>
      <c r="X2939" s="4" t="s">
        <v>41</v>
      </c>
      <c r="Y2939" s="4" t="s">
        <v>4738</v>
      </c>
      <c r="Z2939" s="4"/>
      <c r="AB2939" s="25"/>
      <c r="AC2939" s="25"/>
      <c r="AD2939" s="25"/>
    </row>
    <row r="2940" spans="1:30" x14ac:dyDescent="0.35">
      <c r="A2940" s="15" t="s">
        <v>5934</v>
      </c>
      <c r="B2940" s="15" t="s">
        <v>5731</v>
      </c>
      <c r="D2940" s="15" t="s">
        <v>6279</v>
      </c>
      <c r="E2940" s="15" t="s">
        <v>6280</v>
      </c>
      <c r="F2940" s="15" t="s">
        <v>7958</v>
      </c>
      <c r="G2940" s="5" t="s">
        <v>3350</v>
      </c>
      <c r="H2940" s="5" t="s">
        <v>7</v>
      </c>
      <c r="I2940" s="5" t="s">
        <v>95</v>
      </c>
      <c r="J2940" s="5" t="s">
        <v>3</v>
      </c>
      <c r="K2940" s="5" t="s">
        <v>7</v>
      </c>
      <c r="L2940" s="5" t="s">
        <v>13085</v>
      </c>
      <c r="M2940" s="15" t="s">
        <v>21775</v>
      </c>
      <c r="N2940" s="15" t="s">
        <v>21593</v>
      </c>
      <c r="O2940" s="15" t="s">
        <v>1898</v>
      </c>
      <c r="P2940" s="15" t="s">
        <v>798</v>
      </c>
      <c r="Q2940" s="15" t="s">
        <v>22807</v>
      </c>
      <c r="R2940" s="15" t="s">
        <v>24165</v>
      </c>
      <c r="S2940" s="15">
        <v>22004099</v>
      </c>
      <c r="T2940" s="15"/>
      <c r="U2940" s="15" t="s">
        <v>16858</v>
      </c>
      <c r="V2940" s="15" t="s">
        <v>18232</v>
      </c>
      <c r="W2940" s="4"/>
      <c r="X2940" s="4" t="s">
        <v>41</v>
      </c>
      <c r="Y2940" s="4" t="s">
        <v>13503</v>
      </c>
      <c r="Z2940" s="4"/>
      <c r="AB2940" s="25" t="s">
        <v>21118</v>
      </c>
      <c r="AC2940" s="25"/>
      <c r="AD2940" s="25"/>
    </row>
    <row r="2941" spans="1:30" x14ac:dyDescent="0.35">
      <c r="A2941" s="15" t="s">
        <v>11606</v>
      </c>
      <c r="B2941" s="15" t="s">
        <v>11607</v>
      </c>
      <c r="D2941" s="15" t="s">
        <v>6281</v>
      </c>
      <c r="E2941" s="15" t="s">
        <v>6282</v>
      </c>
      <c r="F2941" s="15" t="s">
        <v>6283</v>
      </c>
      <c r="G2941" s="5" t="s">
        <v>3350</v>
      </c>
      <c r="H2941" s="5" t="s">
        <v>4</v>
      </c>
      <c r="I2941" s="5" t="s">
        <v>95</v>
      </c>
      <c r="J2941" s="5" t="s">
        <v>3</v>
      </c>
      <c r="K2941" s="5" t="s">
        <v>6</v>
      </c>
      <c r="L2941" s="5" t="s">
        <v>13084</v>
      </c>
      <c r="M2941" s="15" t="s">
        <v>21775</v>
      </c>
      <c r="N2941" s="15" t="s">
        <v>21593</v>
      </c>
      <c r="O2941" s="15" t="s">
        <v>3351</v>
      </c>
      <c r="P2941" s="15" t="s">
        <v>6283</v>
      </c>
      <c r="Q2941" s="15" t="s">
        <v>22807</v>
      </c>
      <c r="R2941" s="15" t="s">
        <v>6284</v>
      </c>
      <c r="S2941" s="15">
        <v>44092760</v>
      </c>
      <c r="T2941" s="15"/>
      <c r="U2941" s="15" t="s">
        <v>16859</v>
      </c>
      <c r="V2941" s="15" t="s">
        <v>11737</v>
      </c>
      <c r="W2941" s="4"/>
      <c r="X2941" s="4" t="s">
        <v>41</v>
      </c>
      <c r="Y2941" s="4" t="s">
        <v>5152</v>
      </c>
      <c r="Z2941" s="4"/>
      <c r="AB2941" s="25"/>
      <c r="AC2941" s="25"/>
      <c r="AD2941" s="25"/>
    </row>
    <row r="2942" spans="1:30" x14ac:dyDescent="0.35">
      <c r="A2942" s="15" t="s">
        <v>11609</v>
      </c>
      <c r="B2942" s="15" t="s">
        <v>11610</v>
      </c>
      <c r="D2942" s="15" t="s">
        <v>11739</v>
      </c>
      <c r="E2942" s="15" t="s">
        <v>11738</v>
      </c>
      <c r="F2942" s="15" t="s">
        <v>278</v>
      </c>
      <c r="G2942" s="5" t="s">
        <v>3350</v>
      </c>
      <c r="H2942" s="5" t="s">
        <v>7</v>
      </c>
      <c r="I2942" s="5" t="s">
        <v>95</v>
      </c>
      <c r="J2942" s="5" t="s">
        <v>3</v>
      </c>
      <c r="K2942" s="5" t="s">
        <v>4</v>
      </c>
      <c r="L2942" s="5" t="s">
        <v>13082</v>
      </c>
      <c r="M2942" s="15" t="s">
        <v>21775</v>
      </c>
      <c r="N2942" s="15" t="s">
        <v>21593</v>
      </c>
      <c r="O2942" s="15" t="s">
        <v>22278</v>
      </c>
      <c r="P2942" s="15" t="s">
        <v>278</v>
      </c>
      <c r="Q2942" s="15" t="s">
        <v>22807</v>
      </c>
      <c r="R2942" s="15" t="s">
        <v>21607</v>
      </c>
      <c r="S2942" s="15">
        <v>44092720</v>
      </c>
      <c r="T2942" s="15"/>
      <c r="U2942" s="15" t="s">
        <v>15372</v>
      </c>
      <c r="V2942" s="15" t="s">
        <v>20306</v>
      </c>
      <c r="W2942" s="4"/>
      <c r="X2942" s="4" t="s">
        <v>41</v>
      </c>
      <c r="Y2942" s="4" t="s">
        <v>7716</v>
      </c>
      <c r="Z2942" s="4"/>
      <c r="AB2942" s="25"/>
      <c r="AC2942" s="25"/>
      <c r="AD2942" s="25"/>
    </row>
    <row r="2943" spans="1:30" x14ac:dyDescent="0.35">
      <c r="A2943" s="15" t="s">
        <v>11612</v>
      </c>
      <c r="B2943" s="15" t="s">
        <v>11613</v>
      </c>
      <c r="D2943" s="15" t="s">
        <v>5881</v>
      </c>
      <c r="E2943" s="15" t="s">
        <v>11754</v>
      </c>
      <c r="F2943" s="15" t="s">
        <v>749</v>
      </c>
      <c r="G2943" s="5" t="s">
        <v>3350</v>
      </c>
      <c r="H2943" s="5" t="s">
        <v>7</v>
      </c>
      <c r="I2943" s="5" t="s">
        <v>95</v>
      </c>
      <c r="J2943" s="5" t="s">
        <v>3</v>
      </c>
      <c r="K2943" s="5" t="s">
        <v>6</v>
      </c>
      <c r="L2943" s="5" t="s">
        <v>13084</v>
      </c>
      <c r="M2943" s="15" t="s">
        <v>21775</v>
      </c>
      <c r="N2943" s="15" t="s">
        <v>21593</v>
      </c>
      <c r="O2943" s="15" t="s">
        <v>3351</v>
      </c>
      <c r="P2943" s="15" t="s">
        <v>11755</v>
      </c>
      <c r="Q2943" s="15" t="s">
        <v>22807</v>
      </c>
      <c r="R2943" s="15" t="s">
        <v>24166</v>
      </c>
      <c r="S2943" s="15">
        <v>44091762</v>
      </c>
      <c r="T2943" s="15"/>
      <c r="U2943" s="15" t="s">
        <v>24167</v>
      </c>
      <c r="V2943" s="15" t="s">
        <v>22358</v>
      </c>
      <c r="W2943" s="4"/>
      <c r="X2943" s="4" t="s">
        <v>41</v>
      </c>
      <c r="Y2943" s="4" t="s">
        <v>19748</v>
      </c>
      <c r="Z2943" s="4"/>
      <c r="AB2943" s="25"/>
      <c r="AC2943" s="25"/>
      <c r="AD2943" s="25"/>
    </row>
    <row r="2944" spans="1:30" x14ac:dyDescent="0.35">
      <c r="A2944" s="15" t="s">
        <v>11614</v>
      </c>
      <c r="B2944" s="15" t="s">
        <v>3984</v>
      </c>
      <c r="D2944" s="15" t="s">
        <v>3180</v>
      </c>
      <c r="E2944" s="15" t="s">
        <v>8909</v>
      </c>
      <c r="F2944" s="15" t="s">
        <v>21608</v>
      </c>
      <c r="G2944" s="5" t="s">
        <v>3350</v>
      </c>
      <c r="H2944" s="5" t="s">
        <v>8</v>
      </c>
      <c r="I2944" s="5" t="s">
        <v>95</v>
      </c>
      <c r="J2944" s="5" t="s">
        <v>7</v>
      </c>
      <c r="K2944" s="5" t="s">
        <v>5</v>
      </c>
      <c r="L2944" s="5" t="s">
        <v>13103</v>
      </c>
      <c r="M2944" s="15" t="s">
        <v>21775</v>
      </c>
      <c r="N2944" s="15" t="s">
        <v>2408</v>
      </c>
      <c r="O2944" s="15" t="s">
        <v>22316</v>
      </c>
      <c r="P2944" s="15" t="s">
        <v>8910</v>
      </c>
      <c r="Q2944" s="15" t="s">
        <v>22807</v>
      </c>
      <c r="R2944" s="15" t="s">
        <v>16860</v>
      </c>
      <c r="S2944" s="15">
        <v>22001410</v>
      </c>
      <c r="T2944" s="15"/>
      <c r="U2944" s="15" t="s">
        <v>16861</v>
      </c>
      <c r="V2944" s="15" t="s">
        <v>11667</v>
      </c>
      <c r="W2944" s="4"/>
      <c r="X2944" s="4" t="s">
        <v>41</v>
      </c>
      <c r="Y2944" s="4" t="s">
        <v>7656</v>
      </c>
      <c r="Z2944" s="4"/>
      <c r="AB2944" s="25"/>
      <c r="AC2944" s="25"/>
      <c r="AD2944" s="25"/>
    </row>
    <row r="2945" spans="1:30" x14ac:dyDescent="0.35">
      <c r="A2945" s="15" t="s">
        <v>6036</v>
      </c>
      <c r="B2945" s="15" t="s">
        <v>3162</v>
      </c>
      <c r="D2945" s="15" t="s">
        <v>3502</v>
      </c>
      <c r="E2945" s="15" t="s">
        <v>6285</v>
      </c>
      <c r="F2945" s="15" t="s">
        <v>7497</v>
      </c>
      <c r="G2945" s="5" t="s">
        <v>3350</v>
      </c>
      <c r="H2945" s="5" t="s">
        <v>5</v>
      </c>
      <c r="I2945" s="5" t="s">
        <v>95</v>
      </c>
      <c r="J2945" s="5" t="s">
        <v>7</v>
      </c>
      <c r="K2945" s="5" t="s">
        <v>2</v>
      </c>
      <c r="L2945" s="5" t="s">
        <v>13100</v>
      </c>
      <c r="M2945" s="15" t="s">
        <v>21775</v>
      </c>
      <c r="N2945" s="15" t="s">
        <v>2408</v>
      </c>
      <c r="O2945" s="15" t="s">
        <v>2408</v>
      </c>
      <c r="P2945" s="15" t="s">
        <v>7497</v>
      </c>
      <c r="Q2945" s="15" t="s">
        <v>22807</v>
      </c>
      <c r="R2945" s="15" t="s">
        <v>24168</v>
      </c>
      <c r="S2945" s="15">
        <v>27167046</v>
      </c>
      <c r="T2945" s="15"/>
      <c r="U2945" s="15" t="s">
        <v>18233</v>
      </c>
      <c r="V2945" s="15" t="s">
        <v>20307</v>
      </c>
      <c r="W2945" s="4"/>
      <c r="X2945" s="4" t="s">
        <v>41</v>
      </c>
      <c r="Y2945" s="4" t="s">
        <v>3460</v>
      </c>
      <c r="Z2945" s="4"/>
      <c r="AB2945" s="25"/>
      <c r="AC2945" s="25"/>
      <c r="AD2945" s="25"/>
    </row>
    <row r="2946" spans="1:30" x14ac:dyDescent="0.35">
      <c r="A2946" s="15" t="s">
        <v>5942</v>
      </c>
      <c r="B2946" s="15" t="s">
        <v>7267</v>
      </c>
      <c r="D2946" s="15" t="s">
        <v>7312</v>
      </c>
      <c r="E2946" s="15" t="s">
        <v>6286</v>
      </c>
      <c r="F2946" s="15" t="s">
        <v>6287</v>
      </c>
      <c r="G2946" s="5" t="s">
        <v>3350</v>
      </c>
      <c r="H2946" s="5" t="s">
        <v>5</v>
      </c>
      <c r="I2946" s="5" t="s">
        <v>95</v>
      </c>
      <c r="J2946" s="5" t="s">
        <v>7</v>
      </c>
      <c r="K2946" s="5" t="s">
        <v>4</v>
      </c>
      <c r="L2946" s="5" t="s">
        <v>13102</v>
      </c>
      <c r="M2946" s="15" t="s">
        <v>21775</v>
      </c>
      <c r="N2946" s="15" t="s">
        <v>2408</v>
      </c>
      <c r="O2946" s="15" t="s">
        <v>5442</v>
      </c>
      <c r="P2946" s="15" t="s">
        <v>2191</v>
      </c>
      <c r="Q2946" s="15" t="s">
        <v>22807</v>
      </c>
      <c r="R2946" s="15" t="s">
        <v>24169</v>
      </c>
      <c r="S2946" s="15">
        <v>27600143</v>
      </c>
      <c r="T2946" s="15">
        <v>22001418</v>
      </c>
      <c r="U2946" s="15" t="s">
        <v>18990</v>
      </c>
      <c r="V2946" s="15" t="s">
        <v>11668</v>
      </c>
      <c r="W2946" s="4"/>
      <c r="X2946" s="4" t="s">
        <v>41</v>
      </c>
      <c r="Y2946" s="4" t="s">
        <v>2299</v>
      </c>
      <c r="Z2946" s="4"/>
      <c r="AB2946" s="25"/>
      <c r="AC2946" s="25"/>
      <c r="AD2946" s="25"/>
    </row>
    <row r="2947" spans="1:30" x14ac:dyDescent="0.35">
      <c r="A2947" s="15" t="s">
        <v>8899</v>
      </c>
      <c r="B2947" s="15" t="s">
        <v>8902</v>
      </c>
      <c r="D2947" s="15" t="s">
        <v>7313</v>
      </c>
      <c r="E2947" s="15" t="s">
        <v>6288</v>
      </c>
      <c r="F2947" s="15" t="s">
        <v>4818</v>
      </c>
      <c r="G2947" s="5" t="s">
        <v>3350</v>
      </c>
      <c r="H2947" s="5" t="s">
        <v>8</v>
      </c>
      <c r="I2947" s="5" t="s">
        <v>95</v>
      </c>
      <c r="J2947" s="5" t="s">
        <v>7</v>
      </c>
      <c r="K2947" s="5" t="s">
        <v>5</v>
      </c>
      <c r="L2947" s="5" t="s">
        <v>13103</v>
      </c>
      <c r="M2947" s="15" t="s">
        <v>21775</v>
      </c>
      <c r="N2947" s="15" t="s">
        <v>2408</v>
      </c>
      <c r="O2947" s="15" t="s">
        <v>22316</v>
      </c>
      <c r="P2947" s="15" t="s">
        <v>4818</v>
      </c>
      <c r="Q2947" s="15" t="s">
        <v>22807</v>
      </c>
      <c r="R2947" s="15" t="s">
        <v>22331</v>
      </c>
      <c r="S2947" s="15">
        <v>22001404</v>
      </c>
      <c r="T2947" s="15">
        <v>84332631</v>
      </c>
      <c r="U2947" s="15" t="s">
        <v>15373</v>
      </c>
      <c r="V2947" s="15" t="s">
        <v>11697</v>
      </c>
      <c r="W2947" s="4"/>
      <c r="X2947" s="4" t="s">
        <v>41</v>
      </c>
      <c r="Y2947" s="4" t="s">
        <v>4314</v>
      </c>
      <c r="Z2947" s="4"/>
      <c r="AB2947" s="25"/>
      <c r="AC2947" s="25"/>
      <c r="AD2947" s="25"/>
    </row>
    <row r="2948" spans="1:30" x14ac:dyDescent="0.35">
      <c r="A2948" s="15" t="s">
        <v>11616</v>
      </c>
      <c r="B2948" s="15" t="s">
        <v>11617</v>
      </c>
      <c r="D2948" s="15" t="s">
        <v>2487</v>
      </c>
      <c r="E2948" s="15" t="s">
        <v>6289</v>
      </c>
      <c r="F2948" s="15" t="s">
        <v>5112</v>
      </c>
      <c r="G2948" s="5" t="s">
        <v>3350</v>
      </c>
      <c r="H2948" s="5" t="s">
        <v>8</v>
      </c>
      <c r="I2948" s="5" t="s">
        <v>95</v>
      </c>
      <c r="J2948" s="5" t="s">
        <v>7</v>
      </c>
      <c r="K2948" s="5" t="s">
        <v>2</v>
      </c>
      <c r="L2948" s="5" t="s">
        <v>13100</v>
      </c>
      <c r="M2948" s="15" t="s">
        <v>21775</v>
      </c>
      <c r="N2948" s="15" t="s">
        <v>2408</v>
      </c>
      <c r="O2948" s="15" t="s">
        <v>2408</v>
      </c>
      <c r="P2948" s="15" t="s">
        <v>5112</v>
      </c>
      <c r="Q2948" s="15" t="s">
        <v>22807</v>
      </c>
      <c r="R2948" s="15" t="s">
        <v>19632</v>
      </c>
      <c r="S2948" s="15">
        <v>21011846</v>
      </c>
      <c r="T2948" s="15"/>
      <c r="U2948" s="15" t="s">
        <v>15374</v>
      </c>
      <c r="V2948" s="15" t="s">
        <v>21609</v>
      </c>
      <c r="W2948" s="4"/>
      <c r="X2948" s="4" t="s">
        <v>41</v>
      </c>
      <c r="Y2948" s="4" t="s">
        <v>4722</v>
      </c>
      <c r="Z2948" s="4"/>
      <c r="AB2948" s="25"/>
      <c r="AC2948" s="25"/>
      <c r="AD2948" s="25"/>
    </row>
    <row r="2949" spans="1:30" x14ac:dyDescent="0.35">
      <c r="A2949" s="15" t="s">
        <v>11620</v>
      </c>
      <c r="B2949" s="15" t="s">
        <v>3285</v>
      </c>
      <c r="D2949" s="15" t="s">
        <v>7314</v>
      </c>
      <c r="E2949" s="15" t="s">
        <v>6290</v>
      </c>
      <c r="F2949" s="15" t="s">
        <v>6291</v>
      </c>
      <c r="G2949" s="5" t="s">
        <v>3350</v>
      </c>
      <c r="H2949" s="5" t="s">
        <v>5</v>
      </c>
      <c r="I2949" s="5" t="s">
        <v>95</v>
      </c>
      <c r="J2949" s="5" t="s">
        <v>7</v>
      </c>
      <c r="K2949" s="5" t="s">
        <v>3</v>
      </c>
      <c r="L2949" s="5" t="s">
        <v>13101</v>
      </c>
      <c r="M2949" s="15" t="s">
        <v>21775</v>
      </c>
      <c r="N2949" s="15" t="s">
        <v>2408</v>
      </c>
      <c r="O2949" s="15" t="s">
        <v>851</v>
      </c>
      <c r="P2949" s="15" t="s">
        <v>6291</v>
      </c>
      <c r="Q2949" s="15" t="s">
        <v>22807</v>
      </c>
      <c r="R2949" s="15" t="s">
        <v>24170</v>
      </c>
      <c r="S2949" s="15">
        <v>27601496</v>
      </c>
      <c r="T2949" s="15">
        <v>27601496</v>
      </c>
      <c r="U2949" s="15" t="s">
        <v>16862</v>
      </c>
      <c r="V2949" s="15" t="s">
        <v>24171</v>
      </c>
      <c r="W2949" s="4"/>
      <c r="X2949" s="4" t="s">
        <v>41</v>
      </c>
      <c r="Y2949" s="4" t="s">
        <v>942</v>
      </c>
      <c r="Z2949" s="4"/>
      <c r="AB2949" s="25"/>
      <c r="AC2949" s="25"/>
      <c r="AD2949" s="25"/>
    </row>
    <row r="2950" spans="1:30" x14ac:dyDescent="0.35">
      <c r="A2950" s="15" t="s">
        <v>5984</v>
      </c>
      <c r="B2950" s="15" t="s">
        <v>1928</v>
      </c>
      <c r="D2950" s="15" t="s">
        <v>6292</v>
      </c>
      <c r="E2950" s="15" t="s">
        <v>6293</v>
      </c>
      <c r="F2950" s="15" t="s">
        <v>21610</v>
      </c>
      <c r="G2950" s="5" t="s">
        <v>3350</v>
      </c>
      <c r="H2950" s="5" t="s">
        <v>8</v>
      </c>
      <c r="I2950" s="5" t="s">
        <v>95</v>
      </c>
      <c r="J2950" s="5" t="s">
        <v>7</v>
      </c>
      <c r="K2950" s="5" t="s">
        <v>5</v>
      </c>
      <c r="L2950" s="5" t="s">
        <v>13103</v>
      </c>
      <c r="M2950" s="15" t="s">
        <v>21775</v>
      </c>
      <c r="N2950" s="15" t="s">
        <v>2408</v>
      </c>
      <c r="O2950" s="15" t="s">
        <v>22316</v>
      </c>
      <c r="P2950" s="15" t="s">
        <v>1237</v>
      </c>
      <c r="Q2950" s="15" t="s">
        <v>22807</v>
      </c>
      <c r="R2950" s="15" t="s">
        <v>24172</v>
      </c>
      <c r="S2950" s="15">
        <v>22001407</v>
      </c>
      <c r="T2950" s="15">
        <v>88331405</v>
      </c>
      <c r="U2950" s="15" t="s">
        <v>16863</v>
      </c>
      <c r="V2950" s="15" t="s">
        <v>3545</v>
      </c>
      <c r="W2950" s="4"/>
      <c r="X2950" s="4" t="s">
        <v>41</v>
      </c>
      <c r="Y2950" s="4" t="s">
        <v>2899</v>
      </c>
      <c r="Z2950" s="4"/>
      <c r="AB2950" s="25"/>
      <c r="AC2950" s="25"/>
      <c r="AD2950" s="25"/>
    </row>
    <row r="2951" spans="1:30" x14ac:dyDescent="0.35">
      <c r="A2951" s="15" t="s">
        <v>5902</v>
      </c>
      <c r="B2951" s="15" t="s">
        <v>7256</v>
      </c>
      <c r="D2951" s="15" t="s">
        <v>4882</v>
      </c>
      <c r="E2951" s="22" t="s">
        <v>6294</v>
      </c>
      <c r="F2951" s="15" t="s">
        <v>21611</v>
      </c>
      <c r="G2951" s="5" t="s">
        <v>3350</v>
      </c>
      <c r="H2951" s="5" t="s">
        <v>5</v>
      </c>
      <c r="I2951" s="5" t="s">
        <v>95</v>
      </c>
      <c r="J2951" s="5" t="s">
        <v>7</v>
      </c>
      <c r="K2951" s="5" t="s">
        <v>2</v>
      </c>
      <c r="L2951" s="5" t="s">
        <v>13100</v>
      </c>
      <c r="M2951" s="15" t="s">
        <v>21775</v>
      </c>
      <c r="N2951" s="15" t="s">
        <v>2408</v>
      </c>
      <c r="O2951" s="15" t="s">
        <v>2408</v>
      </c>
      <c r="P2951" s="15" t="s">
        <v>6295</v>
      </c>
      <c r="Q2951" s="15" t="s">
        <v>22807</v>
      </c>
      <c r="R2951" s="15" t="s">
        <v>21612</v>
      </c>
      <c r="S2951" s="15">
        <v>27165428</v>
      </c>
      <c r="T2951" s="15">
        <v>27165428</v>
      </c>
      <c r="U2951" s="15" t="s">
        <v>15375</v>
      </c>
      <c r="V2951" s="15" t="s">
        <v>24173</v>
      </c>
      <c r="W2951" s="4"/>
      <c r="X2951" s="4" t="s">
        <v>41</v>
      </c>
      <c r="Y2951" s="4" t="s">
        <v>704</v>
      </c>
      <c r="Z2951" s="4"/>
      <c r="AB2951" s="25"/>
      <c r="AC2951" s="25"/>
      <c r="AD2951" s="25"/>
    </row>
    <row r="2952" spans="1:30" x14ac:dyDescent="0.35">
      <c r="A2952" s="15" t="s">
        <v>6107</v>
      </c>
      <c r="B2952" s="15" t="s">
        <v>7289</v>
      </c>
      <c r="D2952" s="15" t="s">
        <v>7315</v>
      </c>
      <c r="E2952" s="15" t="s">
        <v>6296</v>
      </c>
      <c r="F2952" s="15" t="s">
        <v>464</v>
      </c>
      <c r="G2952" s="5" t="s">
        <v>3350</v>
      </c>
      <c r="H2952" s="5" t="s">
        <v>8</v>
      </c>
      <c r="I2952" s="5" t="s">
        <v>95</v>
      </c>
      <c r="J2952" s="5" t="s">
        <v>7</v>
      </c>
      <c r="K2952" s="5" t="s">
        <v>5</v>
      </c>
      <c r="L2952" s="5" t="s">
        <v>13103</v>
      </c>
      <c r="M2952" s="15" t="s">
        <v>21775</v>
      </c>
      <c r="N2952" s="15" t="s">
        <v>2408</v>
      </c>
      <c r="O2952" s="15" t="s">
        <v>22316</v>
      </c>
      <c r="P2952" s="15" t="s">
        <v>464</v>
      </c>
      <c r="Q2952" s="15" t="s">
        <v>22807</v>
      </c>
      <c r="R2952" s="15" t="s">
        <v>22359</v>
      </c>
      <c r="S2952" s="15">
        <v>22001411</v>
      </c>
      <c r="T2952" s="15"/>
      <c r="U2952" s="15" t="s">
        <v>15376</v>
      </c>
      <c r="V2952" s="15" t="s">
        <v>21613</v>
      </c>
      <c r="W2952" s="4"/>
      <c r="X2952" s="4" t="s">
        <v>41</v>
      </c>
      <c r="Y2952" s="4" t="s">
        <v>4311</v>
      </c>
      <c r="Z2952" s="4"/>
      <c r="AB2952" s="25"/>
      <c r="AC2952" s="25"/>
      <c r="AD2952" s="25"/>
    </row>
    <row r="2953" spans="1:30" x14ac:dyDescent="0.35">
      <c r="A2953" s="15" t="s">
        <v>11621</v>
      </c>
      <c r="B2953" s="15" t="s">
        <v>3861</v>
      </c>
      <c r="D2953" s="15" t="s">
        <v>6274</v>
      </c>
      <c r="E2953" s="15" t="s">
        <v>6297</v>
      </c>
      <c r="F2953" s="15" t="s">
        <v>6298</v>
      </c>
      <c r="G2953" s="5" t="s">
        <v>3350</v>
      </c>
      <c r="H2953" s="5" t="s">
        <v>5</v>
      </c>
      <c r="I2953" s="5" t="s">
        <v>95</v>
      </c>
      <c r="J2953" s="5" t="s">
        <v>7</v>
      </c>
      <c r="K2953" s="5" t="s">
        <v>2</v>
      </c>
      <c r="L2953" s="5" t="s">
        <v>13100</v>
      </c>
      <c r="M2953" s="15" t="s">
        <v>21775</v>
      </c>
      <c r="N2953" s="15" t="s">
        <v>2408</v>
      </c>
      <c r="O2953" s="15" t="s">
        <v>2408</v>
      </c>
      <c r="P2953" s="15" t="s">
        <v>6298</v>
      </c>
      <c r="Q2953" s="15" t="s">
        <v>22807</v>
      </c>
      <c r="R2953" s="15" t="s">
        <v>18989</v>
      </c>
      <c r="S2953" s="15">
        <v>27166721</v>
      </c>
      <c r="T2953" s="15"/>
      <c r="U2953" s="15" t="s">
        <v>15377</v>
      </c>
      <c r="V2953" s="15" t="s">
        <v>18234</v>
      </c>
      <c r="W2953" s="4"/>
      <c r="X2953" s="4" t="s">
        <v>41</v>
      </c>
      <c r="Y2953" s="4" t="s">
        <v>751</v>
      </c>
      <c r="Z2953" s="4"/>
      <c r="AB2953" s="25"/>
      <c r="AC2953" s="25"/>
      <c r="AD2953" s="25"/>
    </row>
    <row r="2954" spans="1:30" x14ac:dyDescent="0.35">
      <c r="A2954" s="15" t="s">
        <v>11622</v>
      </c>
      <c r="B2954" s="15" t="s">
        <v>5909</v>
      </c>
      <c r="D2954" s="15" t="s">
        <v>5134</v>
      </c>
      <c r="E2954" s="15" t="s">
        <v>6299</v>
      </c>
      <c r="F2954" s="15" t="s">
        <v>5442</v>
      </c>
      <c r="G2954" s="5" t="s">
        <v>3350</v>
      </c>
      <c r="H2954" s="5" t="s">
        <v>5</v>
      </c>
      <c r="I2954" s="5" t="s">
        <v>95</v>
      </c>
      <c r="J2954" s="5" t="s">
        <v>7</v>
      </c>
      <c r="K2954" s="5" t="s">
        <v>4</v>
      </c>
      <c r="L2954" s="5" t="s">
        <v>13102</v>
      </c>
      <c r="M2954" s="15" t="s">
        <v>21775</v>
      </c>
      <c r="N2954" s="15" t="s">
        <v>2408</v>
      </c>
      <c r="O2954" s="15" t="s">
        <v>5442</v>
      </c>
      <c r="P2954" s="15" t="s">
        <v>5442</v>
      </c>
      <c r="Q2954" s="15" t="s">
        <v>22807</v>
      </c>
      <c r="R2954" s="15" t="s">
        <v>16864</v>
      </c>
      <c r="S2954" s="15">
        <v>27600831</v>
      </c>
      <c r="T2954" s="15">
        <v>27600831</v>
      </c>
      <c r="U2954" s="15" t="s">
        <v>18235</v>
      </c>
      <c r="V2954" s="15" t="s">
        <v>11734</v>
      </c>
      <c r="W2954" s="4"/>
      <c r="X2954" s="4" t="s">
        <v>41</v>
      </c>
      <c r="Y2954" s="4" t="s">
        <v>2153</v>
      </c>
      <c r="Z2954" s="4" t="s">
        <v>41</v>
      </c>
      <c r="AA2954" s="4" t="s">
        <v>8063</v>
      </c>
      <c r="AB2954" s="25"/>
      <c r="AC2954" s="25"/>
      <c r="AD2954" s="25"/>
    </row>
    <row r="2955" spans="1:30" x14ac:dyDescent="0.35">
      <c r="A2955" s="15" t="s">
        <v>5916</v>
      </c>
      <c r="B2955" s="15" t="s">
        <v>7263</v>
      </c>
      <c r="D2955" s="15" t="s">
        <v>5237</v>
      </c>
      <c r="E2955" s="15" t="s">
        <v>6300</v>
      </c>
      <c r="F2955" s="15" t="s">
        <v>7410</v>
      </c>
      <c r="G2955" s="5" t="s">
        <v>3350</v>
      </c>
      <c r="H2955" s="5" t="s">
        <v>8</v>
      </c>
      <c r="I2955" s="5" t="s">
        <v>95</v>
      </c>
      <c r="J2955" s="5" t="s">
        <v>7</v>
      </c>
      <c r="K2955" s="5" t="s">
        <v>6</v>
      </c>
      <c r="L2955" s="5" t="s">
        <v>13104</v>
      </c>
      <c r="M2955" s="15" t="s">
        <v>21775</v>
      </c>
      <c r="N2955" s="15" t="s">
        <v>2408</v>
      </c>
      <c r="O2955" s="15" t="s">
        <v>21616</v>
      </c>
      <c r="P2955" s="15" t="s">
        <v>6301</v>
      </c>
      <c r="Q2955" s="15" t="s">
        <v>22807</v>
      </c>
      <c r="R2955" s="15" t="s">
        <v>17014</v>
      </c>
      <c r="S2955" s="15">
        <v>27623909</v>
      </c>
      <c r="T2955" s="15">
        <v>27623915</v>
      </c>
      <c r="U2955" s="15" t="s">
        <v>15378</v>
      </c>
      <c r="V2955" s="15" t="s">
        <v>11735</v>
      </c>
      <c r="W2955" s="4"/>
      <c r="X2955" s="4" t="s">
        <v>41</v>
      </c>
      <c r="Y2955" s="4" t="s">
        <v>1820</v>
      </c>
      <c r="Z2955" s="4"/>
      <c r="AB2955" s="25" t="s">
        <v>21118</v>
      </c>
      <c r="AC2955" s="25"/>
      <c r="AD2955" s="25"/>
    </row>
    <row r="2956" spans="1:30" x14ac:dyDescent="0.35">
      <c r="A2956" s="15" t="s">
        <v>6086</v>
      </c>
      <c r="B2956" s="15" t="s">
        <v>6085</v>
      </c>
      <c r="D2956" s="15" t="s">
        <v>674</v>
      </c>
      <c r="E2956" s="15" t="s">
        <v>6302</v>
      </c>
      <c r="F2956" s="15" t="s">
        <v>6303</v>
      </c>
      <c r="G2956" s="5" t="s">
        <v>3350</v>
      </c>
      <c r="H2956" s="5" t="s">
        <v>8</v>
      </c>
      <c r="I2956" s="5" t="s">
        <v>95</v>
      </c>
      <c r="J2956" s="5" t="s">
        <v>7</v>
      </c>
      <c r="K2956" s="5" t="s">
        <v>5</v>
      </c>
      <c r="L2956" s="5" t="s">
        <v>13103</v>
      </c>
      <c r="M2956" s="15" t="s">
        <v>21775</v>
      </c>
      <c r="N2956" s="15" t="s">
        <v>2408</v>
      </c>
      <c r="O2956" s="15" t="s">
        <v>22316</v>
      </c>
      <c r="P2956" s="15" t="s">
        <v>22316</v>
      </c>
      <c r="Q2956" s="15" t="s">
        <v>22807</v>
      </c>
      <c r="R2956" s="15" t="s">
        <v>20275</v>
      </c>
      <c r="S2956" s="15">
        <v>22001398</v>
      </c>
      <c r="T2956" s="15"/>
      <c r="U2956" s="15" t="s">
        <v>16865</v>
      </c>
      <c r="V2956" s="15" t="s">
        <v>24174</v>
      </c>
      <c r="W2956" s="4"/>
      <c r="X2956" s="4" t="s">
        <v>41</v>
      </c>
      <c r="Y2956" s="4" t="s">
        <v>2155</v>
      </c>
      <c r="Z2956" s="4"/>
      <c r="AB2956" s="25"/>
      <c r="AC2956" s="25"/>
      <c r="AD2956" s="25"/>
    </row>
    <row r="2957" spans="1:30" x14ac:dyDescent="0.35">
      <c r="A2957" s="15" t="s">
        <v>5962</v>
      </c>
      <c r="B2957" s="15" t="s">
        <v>7663</v>
      </c>
      <c r="D2957" s="15" t="s">
        <v>6304</v>
      </c>
      <c r="E2957" s="15" t="s">
        <v>6305</v>
      </c>
      <c r="F2957" s="15" t="s">
        <v>3164</v>
      </c>
      <c r="G2957" s="5" t="s">
        <v>3350</v>
      </c>
      <c r="H2957" s="5" t="s">
        <v>8</v>
      </c>
      <c r="I2957" s="5" t="s">
        <v>95</v>
      </c>
      <c r="J2957" s="5" t="s">
        <v>7</v>
      </c>
      <c r="K2957" s="5" t="s">
        <v>5</v>
      </c>
      <c r="L2957" s="5" t="s">
        <v>13103</v>
      </c>
      <c r="M2957" s="15" t="s">
        <v>21775</v>
      </c>
      <c r="N2957" s="15" t="s">
        <v>2408</v>
      </c>
      <c r="O2957" s="15" t="s">
        <v>22316</v>
      </c>
      <c r="P2957" s="15" t="s">
        <v>3164</v>
      </c>
      <c r="Q2957" s="15" t="s">
        <v>22807</v>
      </c>
      <c r="R2957" s="15" t="s">
        <v>16904</v>
      </c>
      <c r="S2957" s="15">
        <v>22001400</v>
      </c>
      <c r="T2957" s="15"/>
      <c r="U2957" s="15" t="s">
        <v>16867</v>
      </c>
      <c r="V2957" s="15" t="s">
        <v>24175</v>
      </c>
      <c r="W2957" s="4"/>
      <c r="X2957" s="4" t="s">
        <v>41</v>
      </c>
      <c r="Y2957" s="4" t="s">
        <v>4719</v>
      </c>
      <c r="Z2957" s="4"/>
      <c r="AB2957" s="25"/>
      <c r="AC2957" s="25"/>
      <c r="AD2957" s="25"/>
    </row>
    <row r="2958" spans="1:30" x14ac:dyDescent="0.35">
      <c r="A2958" s="15" t="s">
        <v>6117</v>
      </c>
      <c r="B2958" s="15" t="s">
        <v>7475</v>
      </c>
      <c r="D2958" s="15" t="s">
        <v>6306</v>
      </c>
      <c r="E2958" s="15" t="s">
        <v>6307</v>
      </c>
      <c r="F2958" s="15" t="s">
        <v>79</v>
      </c>
      <c r="G2958" s="5" t="s">
        <v>3350</v>
      </c>
      <c r="H2958" s="5" t="s">
        <v>8</v>
      </c>
      <c r="I2958" s="5" t="s">
        <v>95</v>
      </c>
      <c r="J2958" s="5" t="s">
        <v>7</v>
      </c>
      <c r="K2958" s="5" t="s">
        <v>5</v>
      </c>
      <c r="L2958" s="5" t="s">
        <v>13103</v>
      </c>
      <c r="M2958" s="15" t="s">
        <v>21775</v>
      </c>
      <c r="N2958" s="15" t="s">
        <v>2408</v>
      </c>
      <c r="O2958" s="15" t="s">
        <v>22316</v>
      </c>
      <c r="P2958" s="15" t="s">
        <v>79</v>
      </c>
      <c r="Q2958" s="15" t="s">
        <v>22807</v>
      </c>
      <c r="R2958" s="15" t="s">
        <v>20407</v>
      </c>
      <c r="S2958" s="15">
        <v>27620744</v>
      </c>
      <c r="T2958" s="15"/>
      <c r="U2958" s="15" t="s">
        <v>15379</v>
      </c>
      <c r="V2958" s="15" t="s">
        <v>11764</v>
      </c>
      <c r="W2958" s="4"/>
      <c r="X2958" s="4" t="s">
        <v>41</v>
      </c>
      <c r="Y2958" s="4" t="s">
        <v>2604</v>
      </c>
      <c r="Z2958" s="4"/>
      <c r="AB2958" s="25"/>
      <c r="AC2958" s="25"/>
      <c r="AD2958" s="25"/>
    </row>
    <row r="2959" spans="1:30" x14ac:dyDescent="0.35">
      <c r="A2959" s="15" t="s">
        <v>11625</v>
      </c>
      <c r="B2959" s="15" t="s">
        <v>5765</v>
      </c>
      <c r="D2959" s="15" t="s">
        <v>6308</v>
      </c>
      <c r="E2959" s="15" t="s">
        <v>6309</v>
      </c>
      <c r="F2959" s="15" t="s">
        <v>8952</v>
      </c>
      <c r="G2959" s="5" t="s">
        <v>3350</v>
      </c>
      <c r="H2959" s="5" t="s">
        <v>5</v>
      </c>
      <c r="I2959" s="5" t="s">
        <v>95</v>
      </c>
      <c r="J2959" s="5" t="s">
        <v>7</v>
      </c>
      <c r="K2959" s="5" t="s">
        <v>2</v>
      </c>
      <c r="L2959" s="5" t="s">
        <v>13100</v>
      </c>
      <c r="M2959" s="15" t="s">
        <v>21775</v>
      </c>
      <c r="N2959" s="15" t="s">
        <v>2408</v>
      </c>
      <c r="O2959" s="15" t="s">
        <v>2408</v>
      </c>
      <c r="P2959" s="15" t="s">
        <v>2408</v>
      </c>
      <c r="Q2959" s="23" t="s">
        <v>22807</v>
      </c>
      <c r="R2959" s="15" t="s">
        <v>24176</v>
      </c>
      <c r="S2959" s="15">
        <v>27165689</v>
      </c>
      <c r="T2959" s="15">
        <v>27165689</v>
      </c>
      <c r="U2959" s="15" t="s">
        <v>15380</v>
      </c>
      <c r="V2959" s="15" t="s">
        <v>13505</v>
      </c>
      <c r="W2959" s="4"/>
      <c r="X2959" s="4" t="s">
        <v>41</v>
      </c>
      <c r="Y2959" s="4" t="s">
        <v>2150</v>
      </c>
      <c r="Z2959" s="4" t="s">
        <v>41</v>
      </c>
      <c r="AA2959" s="4" t="s">
        <v>13173</v>
      </c>
      <c r="AB2959" s="25"/>
      <c r="AC2959" s="25"/>
      <c r="AD2959" s="25" t="s">
        <v>21118</v>
      </c>
    </row>
    <row r="2960" spans="1:30" x14ac:dyDescent="0.35">
      <c r="A2960" s="15" t="s">
        <v>6028</v>
      </c>
      <c r="B2960" s="15" t="s">
        <v>4079</v>
      </c>
      <c r="D2960" s="15" t="s">
        <v>3845</v>
      </c>
      <c r="E2960" s="15" t="s">
        <v>6310</v>
      </c>
      <c r="F2960" s="15" t="s">
        <v>748</v>
      </c>
      <c r="G2960" s="5" t="s">
        <v>3350</v>
      </c>
      <c r="H2960" s="5" t="s">
        <v>8</v>
      </c>
      <c r="I2960" s="5" t="s">
        <v>95</v>
      </c>
      <c r="J2960" s="5" t="s">
        <v>7</v>
      </c>
      <c r="K2960" s="5" t="s">
        <v>2</v>
      </c>
      <c r="L2960" s="5" t="s">
        <v>13100</v>
      </c>
      <c r="M2960" s="15" t="s">
        <v>21775</v>
      </c>
      <c r="N2960" s="15" t="s">
        <v>2408</v>
      </c>
      <c r="O2960" s="15" t="s">
        <v>2408</v>
      </c>
      <c r="P2960" s="15" t="s">
        <v>748</v>
      </c>
      <c r="Q2960" s="15" t="s">
        <v>22807</v>
      </c>
      <c r="R2960" s="15" t="s">
        <v>22360</v>
      </c>
      <c r="S2960" s="15">
        <v>27167841</v>
      </c>
      <c r="T2960" s="15"/>
      <c r="U2960" s="15" t="s">
        <v>15381</v>
      </c>
      <c r="V2960" s="15" t="s">
        <v>612</v>
      </c>
      <c r="W2960" s="4"/>
      <c r="X2960" s="4" t="s">
        <v>41</v>
      </c>
      <c r="Y2960" s="4" t="s">
        <v>2159</v>
      </c>
      <c r="Z2960" s="4"/>
      <c r="AB2960" s="25"/>
      <c r="AC2960" s="25"/>
      <c r="AD2960" s="25"/>
    </row>
    <row r="2961" spans="1:30" x14ac:dyDescent="0.35">
      <c r="A2961" s="15" t="s">
        <v>6340</v>
      </c>
      <c r="B2961" s="15" t="s">
        <v>816</v>
      </c>
      <c r="D2961" s="15" t="s">
        <v>7448</v>
      </c>
      <c r="E2961" s="15" t="s">
        <v>6311</v>
      </c>
      <c r="F2961" s="15" t="s">
        <v>6312</v>
      </c>
      <c r="G2961" s="5" t="s">
        <v>3350</v>
      </c>
      <c r="H2961" s="5" t="s">
        <v>8</v>
      </c>
      <c r="I2961" s="5" t="s">
        <v>95</v>
      </c>
      <c r="J2961" s="5" t="s">
        <v>7</v>
      </c>
      <c r="K2961" s="5" t="s">
        <v>6</v>
      </c>
      <c r="L2961" s="5" t="s">
        <v>13104</v>
      </c>
      <c r="M2961" s="15" t="s">
        <v>21775</v>
      </c>
      <c r="N2961" s="15" t="s">
        <v>2408</v>
      </c>
      <c r="O2961" s="15" t="s">
        <v>21616</v>
      </c>
      <c r="P2961" s="15" t="s">
        <v>6312</v>
      </c>
      <c r="Q2961" s="15" t="s">
        <v>22807</v>
      </c>
      <c r="R2961" s="15" t="s">
        <v>21748</v>
      </c>
      <c r="S2961" s="15">
        <v>22001402</v>
      </c>
      <c r="T2961" s="15"/>
      <c r="U2961" s="15" t="s">
        <v>16868</v>
      </c>
      <c r="V2961" s="15" t="s">
        <v>11756</v>
      </c>
      <c r="W2961" s="4"/>
      <c r="X2961" s="4" t="s">
        <v>41</v>
      </c>
      <c r="Y2961" s="4" t="s">
        <v>938</v>
      </c>
      <c r="Z2961" s="4"/>
      <c r="AB2961" s="25"/>
      <c r="AC2961" s="25"/>
      <c r="AD2961" s="25"/>
    </row>
    <row r="2962" spans="1:30" x14ac:dyDescent="0.35">
      <c r="A2962" s="15" t="s">
        <v>5884</v>
      </c>
      <c r="B2962" s="15" t="s">
        <v>3477</v>
      </c>
      <c r="D2962" s="15" t="s">
        <v>5068</v>
      </c>
      <c r="E2962" s="15" t="s">
        <v>11664</v>
      </c>
      <c r="F2962" s="15" t="s">
        <v>21615</v>
      </c>
      <c r="G2962" s="5" t="s">
        <v>3350</v>
      </c>
      <c r="H2962" s="5" t="s">
        <v>5</v>
      </c>
      <c r="I2962" s="5" t="s">
        <v>95</v>
      </c>
      <c r="J2962" s="5" t="s">
        <v>7</v>
      </c>
      <c r="K2962" s="5" t="s">
        <v>2</v>
      </c>
      <c r="L2962" s="5" t="s">
        <v>13100</v>
      </c>
      <c r="M2962" s="15" t="s">
        <v>21775</v>
      </c>
      <c r="N2962" s="15" t="s">
        <v>2408</v>
      </c>
      <c r="O2962" s="15" t="s">
        <v>2408</v>
      </c>
      <c r="P2962" s="15" t="s">
        <v>11665</v>
      </c>
      <c r="Q2962" s="15" t="s">
        <v>22807</v>
      </c>
      <c r="R2962" s="15" t="s">
        <v>24177</v>
      </c>
      <c r="S2962" s="15">
        <v>87405460</v>
      </c>
      <c r="T2962" s="15"/>
      <c r="U2962" s="15" t="s">
        <v>16869</v>
      </c>
      <c r="V2962" s="15" t="s">
        <v>22354</v>
      </c>
      <c r="W2962" s="4"/>
      <c r="X2962" s="4" t="s">
        <v>41</v>
      </c>
      <c r="Y2962" s="4" t="s">
        <v>12412</v>
      </c>
      <c r="Z2962" s="4"/>
      <c r="AB2962" s="25"/>
      <c r="AC2962" s="25"/>
      <c r="AD2962" s="25"/>
    </row>
    <row r="2963" spans="1:30" x14ac:dyDescent="0.35">
      <c r="A2963" s="15" t="s">
        <v>5887</v>
      </c>
      <c r="B2963" s="15" t="s">
        <v>7378</v>
      </c>
      <c r="D2963" s="15" t="s">
        <v>3428</v>
      </c>
      <c r="E2963" s="15" t="s">
        <v>11678</v>
      </c>
      <c r="F2963" s="15" t="s">
        <v>1086</v>
      </c>
      <c r="G2963" s="5" t="s">
        <v>21775</v>
      </c>
      <c r="H2963" s="5" t="s">
        <v>7</v>
      </c>
      <c r="I2963" s="5" t="s">
        <v>95</v>
      </c>
      <c r="J2963" s="5" t="s">
        <v>7</v>
      </c>
      <c r="K2963" s="5" t="s">
        <v>4</v>
      </c>
      <c r="L2963" s="5" t="s">
        <v>13102</v>
      </c>
      <c r="M2963" s="15" t="s">
        <v>21775</v>
      </c>
      <c r="N2963" s="15" t="s">
        <v>2408</v>
      </c>
      <c r="O2963" s="15" t="s">
        <v>5442</v>
      </c>
      <c r="P2963" s="15" t="s">
        <v>1086</v>
      </c>
      <c r="Q2963" s="15" t="s">
        <v>22807</v>
      </c>
      <c r="R2963" s="15" t="s">
        <v>20310</v>
      </c>
      <c r="S2963" s="15">
        <v>22002901</v>
      </c>
      <c r="T2963" s="15"/>
      <c r="U2963" s="15" t="s">
        <v>16871</v>
      </c>
      <c r="V2963" s="15" t="s">
        <v>20311</v>
      </c>
      <c r="W2963" s="4"/>
      <c r="X2963" s="4" t="s">
        <v>41</v>
      </c>
      <c r="Y2963" s="4" t="s">
        <v>7823</v>
      </c>
      <c r="Z2963" s="4"/>
      <c r="AB2963" s="25"/>
      <c r="AC2963" s="25"/>
      <c r="AD2963" s="25"/>
    </row>
    <row r="2964" spans="1:30" x14ac:dyDescent="0.35">
      <c r="A2964" s="15" t="s">
        <v>6461</v>
      </c>
      <c r="B2964" s="15" t="s">
        <v>7619</v>
      </c>
      <c r="D2964" s="15" t="s">
        <v>6313</v>
      </c>
      <c r="E2964" s="15" t="s">
        <v>6314</v>
      </c>
      <c r="F2964" s="15" t="s">
        <v>6315</v>
      </c>
      <c r="G2964" s="5" t="s">
        <v>3350</v>
      </c>
      <c r="H2964" s="5" t="s">
        <v>8</v>
      </c>
      <c r="I2964" s="5" t="s">
        <v>95</v>
      </c>
      <c r="J2964" s="5" t="s">
        <v>7</v>
      </c>
      <c r="K2964" s="5" t="s">
        <v>5</v>
      </c>
      <c r="L2964" s="5" t="s">
        <v>13103</v>
      </c>
      <c r="M2964" s="15" t="s">
        <v>21775</v>
      </c>
      <c r="N2964" s="15" t="s">
        <v>2408</v>
      </c>
      <c r="O2964" s="15" t="s">
        <v>22316</v>
      </c>
      <c r="P2964" s="15" t="s">
        <v>6315</v>
      </c>
      <c r="Q2964" s="15" t="s">
        <v>22807</v>
      </c>
      <c r="R2964" s="15" t="s">
        <v>22361</v>
      </c>
      <c r="S2964" s="15">
        <v>27621513</v>
      </c>
      <c r="T2964" s="15">
        <v>22001409</v>
      </c>
      <c r="U2964" s="15" t="s">
        <v>15382</v>
      </c>
      <c r="V2964" s="15" t="s">
        <v>24178</v>
      </c>
      <c r="W2964" s="4"/>
      <c r="X2964" s="4" t="s">
        <v>41</v>
      </c>
      <c r="Y2964" s="4" t="s">
        <v>13506</v>
      </c>
      <c r="Z2964" s="4"/>
      <c r="AB2964" s="25"/>
      <c r="AC2964" s="25"/>
      <c r="AD2964" s="25"/>
    </row>
    <row r="2965" spans="1:30" x14ac:dyDescent="0.35">
      <c r="A2965" s="15" t="s">
        <v>11632</v>
      </c>
      <c r="B2965" s="15" t="s">
        <v>11633</v>
      </c>
      <c r="D2965" s="15" t="s">
        <v>5606</v>
      </c>
      <c r="E2965" s="15" t="s">
        <v>11682</v>
      </c>
      <c r="F2965" s="15" t="s">
        <v>1352</v>
      </c>
      <c r="G2965" s="5" t="s">
        <v>21775</v>
      </c>
      <c r="H2965" s="5" t="s">
        <v>7</v>
      </c>
      <c r="I2965" s="5" t="s">
        <v>95</v>
      </c>
      <c r="J2965" s="5" t="s">
        <v>7</v>
      </c>
      <c r="K2965" s="5" t="s">
        <v>4</v>
      </c>
      <c r="L2965" s="5" t="s">
        <v>13102</v>
      </c>
      <c r="M2965" s="15" t="s">
        <v>21775</v>
      </c>
      <c r="N2965" s="15" t="s">
        <v>2408</v>
      </c>
      <c r="O2965" s="15" t="s">
        <v>5442</v>
      </c>
      <c r="P2965" s="15" t="s">
        <v>1352</v>
      </c>
      <c r="Q2965" s="15" t="s">
        <v>22807</v>
      </c>
      <c r="R2965" s="15" t="s">
        <v>19693</v>
      </c>
      <c r="S2965" s="15">
        <v>22006917</v>
      </c>
      <c r="T2965" s="15"/>
      <c r="U2965" s="15" t="s">
        <v>19628</v>
      </c>
      <c r="V2965" s="15" t="s">
        <v>18236</v>
      </c>
      <c r="W2965" s="4"/>
      <c r="X2965" s="4" t="s">
        <v>41</v>
      </c>
      <c r="Y2965" s="4" t="s">
        <v>7691</v>
      </c>
      <c r="Z2965" s="4"/>
      <c r="AB2965" s="25"/>
      <c r="AC2965" s="25"/>
      <c r="AD2965" s="25"/>
    </row>
    <row r="2966" spans="1:30" x14ac:dyDescent="0.35">
      <c r="A2966" s="15" t="s">
        <v>5891</v>
      </c>
      <c r="B2966" s="15" t="s">
        <v>5890</v>
      </c>
      <c r="D2966" s="15" t="s">
        <v>5751</v>
      </c>
      <c r="E2966" s="15" t="s">
        <v>6316</v>
      </c>
      <c r="F2966" s="15" t="s">
        <v>6317</v>
      </c>
      <c r="G2966" s="5" t="s">
        <v>18533</v>
      </c>
      <c r="H2966" s="5" t="s">
        <v>6</v>
      </c>
      <c r="I2966" s="5" t="s">
        <v>95</v>
      </c>
      <c r="J2966" s="5" t="s">
        <v>2</v>
      </c>
      <c r="K2966" s="5" t="s">
        <v>3</v>
      </c>
      <c r="L2966" s="5" t="s">
        <v>13077</v>
      </c>
      <c r="M2966" s="15" t="s">
        <v>21775</v>
      </c>
      <c r="N2966" s="15" t="s">
        <v>21775</v>
      </c>
      <c r="O2966" s="15" t="s">
        <v>21855</v>
      </c>
      <c r="P2966" s="15" t="s">
        <v>6970</v>
      </c>
      <c r="Q2966" s="15" t="s">
        <v>22807</v>
      </c>
      <c r="R2966" s="15" t="s">
        <v>24179</v>
      </c>
      <c r="S2966" s="15">
        <v>22002883</v>
      </c>
      <c r="T2966" s="15"/>
      <c r="U2966" s="15" t="s">
        <v>18237</v>
      </c>
      <c r="V2966" s="15" t="s">
        <v>24180</v>
      </c>
      <c r="W2966" s="4"/>
      <c r="X2966" s="4" t="s">
        <v>41</v>
      </c>
      <c r="Y2966" s="4" t="s">
        <v>5324</v>
      </c>
      <c r="Z2966" s="4"/>
      <c r="AB2966" s="25"/>
      <c r="AC2966" s="25"/>
      <c r="AD2966" s="25"/>
    </row>
    <row r="2967" spans="1:30" x14ac:dyDescent="0.35">
      <c r="A2967" s="15" t="s">
        <v>5911</v>
      </c>
      <c r="B2967" s="15" t="s">
        <v>5910</v>
      </c>
      <c r="D2967" s="15" t="s">
        <v>6318</v>
      </c>
      <c r="E2967" s="15" t="s">
        <v>6319</v>
      </c>
      <c r="F2967" s="15" t="s">
        <v>6320</v>
      </c>
      <c r="G2967" s="5" t="s">
        <v>3350</v>
      </c>
      <c r="H2967" s="5" t="s">
        <v>5</v>
      </c>
      <c r="I2967" s="5" t="s">
        <v>95</v>
      </c>
      <c r="J2967" s="5" t="s">
        <v>7</v>
      </c>
      <c r="K2967" s="5" t="s">
        <v>2</v>
      </c>
      <c r="L2967" s="5" t="s">
        <v>13100</v>
      </c>
      <c r="M2967" s="15" t="s">
        <v>21775</v>
      </c>
      <c r="N2967" s="15" t="s">
        <v>2408</v>
      </c>
      <c r="O2967" s="15" t="s">
        <v>2408</v>
      </c>
      <c r="P2967" s="15" t="s">
        <v>8561</v>
      </c>
      <c r="Q2967" s="15" t="s">
        <v>22807</v>
      </c>
      <c r="R2967" s="15" t="s">
        <v>19629</v>
      </c>
      <c r="S2967" s="15">
        <v>27168219</v>
      </c>
      <c r="T2967" s="15">
        <v>27168219</v>
      </c>
      <c r="U2967" s="15" t="s">
        <v>16872</v>
      </c>
      <c r="V2967" s="15" t="s">
        <v>24181</v>
      </c>
      <c r="W2967" s="4"/>
      <c r="X2967" s="4" t="s">
        <v>41</v>
      </c>
      <c r="Y2967" s="4" t="s">
        <v>2673</v>
      </c>
      <c r="Z2967" s="4"/>
      <c r="AB2967" s="25"/>
      <c r="AC2967" s="25"/>
      <c r="AD2967" s="25"/>
    </row>
    <row r="2968" spans="1:30" x14ac:dyDescent="0.35">
      <c r="A2968" s="15" t="s">
        <v>6038</v>
      </c>
      <c r="B2968" s="15" t="s">
        <v>3134</v>
      </c>
      <c r="D2968" s="15" t="s">
        <v>235</v>
      </c>
      <c r="E2968" s="15" t="s">
        <v>6321</v>
      </c>
      <c r="F2968" s="15" t="s">
        <v>3047</v>
      </c>
      <c r="G2968" s="5" t="s">
        <v>3350</v>
      </c>
      <c r="H2968" s="5" t="s">
        <v>5</v>
      </c>
      <c r="I2968" s="5" t="s">
        <v>95</v>
      </c>
      <c r="J2968" s="5" t="s">
        <v>7</v>
      </c>
      <c r="K2968" s="5" t="s">
        <v>2</v>
      </c>
      <c r="L2968" s="5" t="s">
        <v>13100</v>
      </c>
      <c r="M2968" s="15" t="s">
        <v>21775</v>
      </c>
      <c r="N2968" s="15" t="s">
        <v>2408</v>
      </c>
      <c r="O2968" s="15" t="s">
        <v>2408</v>
      </c>
      <c r="P2968" s="15" t="s">
        <v>3047</v>
      </c>
      <c r="Q2968" s="15" t="s">
        <v>22807</v>
      </c>
      <c r="R2968" s="15" t="s">
        <v>24182</v>
      </c>
      <c r="S2968" s="15">
        <v>27165590</v>
      </c>
      <c r="T2968" s="15"/>
      <c r="U2968" s="15" t="s">
        <v>15384</v>
      </c>
      <c r="V2968" s="15" t="s">
        <v>20312</v>
      </c>
      <c r="W2968" s="4"/>
      <c r="X2968" s="4" t="s">
        <v>41</v>
      </c>
      <c r="Y2968" s="4" t="s">
        <v>113</v>
      </c>
      <c r="Z2968" s="4"/>
      <c r="AB2968" s="25"/>
      <c r="AC2968" s="25"/>
      <c r="AD2968" s="25"/>
    </row>
    <row r="2969" spans="1:30" x14ac:dyDescent="0.35">
      <c r="A2969" s="15" t="s">
        <v>5870</v>
      </c>
      <c r="B2969" s="15" t="s">
        <v>5283</v>
      </c>
      <c r="D2969" s="15" t="s">
        <v>3159</v>
      </c>
      <c r="E2969" s="15" t="s">
        <v>6322</v>
      </c>
      <c r="F2969" s="15" t="s">
        <v>8267</v>
      </c>
      <c r="G2969" s="5" t="s">
        <v>3350</v>
      </c>
      <c r="H2969" s="5" t="s">
        <v>5</v>
      </c>
      <c r="I2969" s="5" t="s">
        <v>95</v>
      </c>
      <c r="J2969" s="5" t="s">
        <v>7</v>
      </c>
      <c r="K2969" s="5" t="s">
        <v>2</v>
      </c>
      <c r="L2969" s="5" t="s">
        <v>13100</v>
      </c>
      <c r="M2969" s="15" t="s">
        <v>21775</v>
      </c>
      <c r="N2969" s="15" t="s">
        <v>2408</v>
      </c>
      <c r="O2969" s="15" t="s">
        <v>2408</v>
      </c>
      <c r="P2969" s="15" t="s">
        <v>8267</v>
      </c>
      <c r="Q2969" s="15" t="s">
        <v>22807</v>
      </c>
      <c r="R2969" s="15" t="s">
        <v>20344</v>
      </c>
      <c r="S2969" s="15">
        <v>27639908</v>
      </c>
      <c r="T2969" s="15">
        <v>89707057</v>
      </c>
      <c r="U2969" s="15" t="s">
        <v>19630</v>
      </c>
      <c r="V2969" s="15" t="s">
        <v>24183</v>
      </c>
      <c r="W2969" s="4"/>
      <c r="X2969" s="4" t="s">
        <v>41</v>
      </c>
      <c r="Y2969" s="4" t="s">
        <v>5896</v>
      </c>
      <c r="Z2969" s="4"/>
      <c r="AB2969" s="25"/>
      <c r="AC2969" s="25"/>
      <c r="AD2969" s="25"/>
    </row>
    <row r="2970" spans="1:30" x14ac:dyDescent="0.35">
      <c r="A2970" s="15" t="s">
        <v>5950</v>
      </c>
      <c r="B2970" s="15" t="s">
        <v>7554</v>
      </c>
      <c r="D2970" s="15" t="s">
        <v>6323</v>
      </c>
      <c r="E2970" s="15" t="s">
        <v>6324</v>
      </c>
      <c r="F2970" s="15" t="s">
        <v>6325</v>
      </c>
      <c r="G2970" s="5" t="s">
        <v>3350</v>
      </c>
      <c r="H2970" s="5" t="s">
        <v>5</v>
      </c>
      <c r="I2970" s="5" t="s">
        <v>95</v>
      </c>
      <c r="J2970" s="5" t="s">
        <v>7</v>
      </c>
      <c r="K2970" s="5" t="s">
        <v>2</v>
      </c>
      <c r="L2970" s="5" t="s">
        <v>13100</v>
      </c>
      <c r="M2970" s="15" t="s">
        <v>21775</v>
      </c>
      <c r="N2970" s="15" t="s">
        <v>2408</v>
      </c>
      <c r="O2970" s="15" t="s">
        <v>2408</v>
      </c>
      <c r="P2970" s="15" t="s">
        <v>6325</v>
      </c>
      <c r="Q2970" s="15" t="s">
        <v>22807</v>
      </c>
      <c r="R2970" s="15" t="s">
        <v>15302</v>
      </c>
      <c r="S2970" s="15">
        <v>27169006</v>
      </c>
      <c r="T2970" s="15">
        <v>27169006</v>
      </c>
      <c r="U2970" s="15" t="s">
        <v>16873</v>
      </c>
      <c r="V2970" s="15" t="s">
        <v>24184</v>
      </c>
      <c r="W2970" s="4"/>
      <c r="X2970" s="4" t="s">
        <v>41</v>
      </c>
      <c r="Y2970" s="4" t="s">
        <v>3435</v>
      </c>
      <c r="Z2970" s="4"/>
      <c r="AB2970" s="25"/>
      <c r="AC2970" s="25"/>
      <c r="AD2970" s="25"/>
    </row>
    <row r="2971" spans="1:30" x14ac:dyDescent="0.35">
      <c r="A2971" s="15" t="s">
        <v>11636</v>
      </c>
      <c r="B2971" s="15" t="s">
        <v>6054</v>
      </c>
      <c r="D2971" s="15" t="s">
        <v>6326</v>
      </c>
      <c r="E2971" s="15" t="s">
        <v>6327</v>
      </c>
      <c r="F2971" s="15" t="s">
        <v>3029</v>
      </c>
      <c r="G2971" s="5" t="s">
        <v>3350</v>
      </c>
      <c r="H2971" s="5" t="s">
        <v>5</v>
      </c>
      <c r="I2971" s="5" t="s">
        <v>95</v>
      </c>
      <c r="J2971" s="5" t="s">
        <v>7</v>
      </c>
      <c r="K2971" s="5" t="s">
        <v>2</v>
      </c>
      <c r="L2971" s="5" t="s">
        <v>13100</v>
      </c>
      <c r="M2971" s="15" t="s">
        <v>21775</v>
      </c>
      <c r="N2971" s="15" t="s">
        <v>2408</v>
      </c>
      <c r="O2971" s="15" t="s">
        <v>2408</v>
      </c>
      <c r="P2971" s="15" t="s">
        <v>3029</v>
      </c>
      <c r="Q2971" s="15" t="s">
        <v>22807</v>
      </c>
      <c r="R2971" s="15" t="s">
        <v>24185</v>
      </c>
      <c r="S2971" s="15">
        <v>27167223</v>
      </c>
      <c r="T2971" s="15">
        <v>27167223</v>
      </c>
      <c r="U2971" s="15" t="s">
        <v>18238</v>
      </c>
      <c r="V2971" s="15" t="s">
        <v>18991</v>
      </c>
      <c r="W2971" s="4"/>
      <c r="X2971" s="4" t="s">
        <v>41</v>
      </c>
      <c r="Y2971" s="4" t="s">
        <v>13507</v>
      </c>
      <c r="Z2971" s="4"/>
      <c r="AB2971" s="25"/>
      <c r="AC2971" s="25"/>
      <c r="AD2971" s="25"/>
    </row>
    <row r="2972" spans="1:30" x14ac:dyDescent="0.35">
      <c r="A2972" s="15" t="s">
        <v>6455</v>
      </c>
      <c r="B2972" s="15" t="s">
        <v>7665</v>
      </c>
      <c r="D2972" s="15" t="s">
        <v>2765</v>
      </c>
      <c r="E2972" s="15" t="s">
        <v>6328</v>
      </c>
      <c r="F2972" s="15" t="s">
        <v>21616</v>
      </c>
      <c r="G2972" s="5" t="s">
        <v>3350</v>
      </c>
      <c r="H2972" s="5" t="s">
        <v>6</v>
      </c>
      <c r="I2972" s="5" t="s">
        <v>95</v>
      </c>
      <c r="J2972" s="5" t="s">
        <v>7</v>
      </c>
      <c r="K2972" s="5" t="s">
        <v>6</v>
      </c>
      <c r="L2972" s="5" t="s">
        <v>13104</v>
      </c>
      <c r="M2972" s="15" t="s">
        <v>21775</v>
      </c>
      <c r="N2972" s="15" t="s">
        <v>2408</v>
      </c>
      <c r="O2972" s="15" t="s">
        <v>21616</v>
      </c>
      <c r="P2972" s="15" t="s">
        <v>6329</v>
      </c>
      <c r="Q2972" s="15" t="s">
        <v>22807</v>
      </c>
      <c r="R2972" s="15" t="s">
        <v>24186</v>
      </c>
      <c r="S2972" s="15">
        <v>27628176</v>
      </c>
      <c r="T2972" s="15">
        <v>27628176</v>
      </c>
      <c r="U2972" s="15" t="s">
        <v>16874</v>
      </c>
      <c r="V2972" s="15" t="s">
        <v>22362</v>
      </c>
      <c r="W2972" s="4"/>
      <c r="X2972" s="4" t="s">
        <v>41</v>
      </c>
      <c r="Y2972" s="4" t="s">
        <v>2912</v>
      </c>
      <c r="Z2972" s="4"/>
      <c r="AB2972" s="25"/>
      <c r="AC2972" s="25"/>
      <c r="AD2972" s="25"/>
    </row>
    <row r="2973" spans="1:30" x14ac:dyDescent="0.35">
      <c r="A2973" s="15" t="s">
        <v>6173</v>
      </c>
      <c r="B2973" s="15" t="s">
        <v>6172</v>
      </c>
      <c r="D2973" s="15" t="s">
        <v>7317</v>
      </c>
      <c r="E2973" s="15" t="s">
        <v>6330</v>
      </c>
      <c r="F2973" s="15" t="s">
        <v>3222</v>
      </c>
      <c r="G2973" s="5" t="s">
        <v>3350</v>
      </c>
      <c r="H2973" s="5" t="s">
        <v>6</v>
      </c>
      <c r="I2973" s="5" t="s">
        <v>95</v>
      </c>
      <c r="J2973" s="5" t="s">
        <v>3</v>
      </c>
      <c r="K2973" s="5" t="s">
        <v>5</v>
      </c>
      <c r="L2973" s="5" t="s">
        <v>13083</v>
      </c>
      <c r="M2973" s="15" t="s">
        <v>21775</v>
      </c>
      <c r="N2973" s="15" t="s">
        <v>21593</v>
      </c>
      <c r="O2973" s="15" t="s">
        <v>3631</v>
      </c>
      <c r="P2973" s="15" t="s">
        <v>3222</v>
      </c>
      <c r="Q2973" s="15" t="s">
        <v>22807</v>
      </c>
      <c r="R2973" s="15" t="s">
        <v>21617</v>
      </c>
      <c r="S2973" s="15">
        <v>27673049</v>
      </c>
      <c r="T2973" s="15"/>
      <c r="U2973" s="15" t="s">
        <v>15385</v>
      </c>
      <c r="V2973" s="15" t="s">
        <v>11704</v>
      </c>
      <c r="W2973" s="4"/>
      <c r="X2973" s="4" t="s">
        <v>41</v>
      </c>
      <c r="Y2973" s="4" t="s">
        <v>5433</v>
      </c>
      <c r="Z2973" s="4"/>
      <c r="AB2973" s="25"/>
      <c r="AC2973" s="25"/>
      <c r="AD2973" s="25"/>
    </row>
    <row r="2974" spans="1:30" x14ac:dyDescent="0.35">
      <c r="A2974" s="15" t="s">
        <v>6002</v>
      </c>
      <c r="B2974" s="15" t="s">
        <v>7379</v>
      </c>
      <c r="D2974" s="15" t="s">
        <v>7318</v>
      </c>
      <c r="E2974" s="15" t="s">
        <v>6331</v>
      </c>
      <c r="F2974" s="15" t="s">
        <v>483</v>
      </c>
      <c r="G2974" s="5" t="s">
        <v>3350</v>
      </c>
      <c r="H2974" s="5" t="s">
        <v>6</v>
      </c>
      <c r="I2974" s="5" t="s">
        <v>95</v>
      </c>
      <c r="J2974" s="5" t="s">
        <v>3</v>
      </c>
      <c r="K2974" s="5" t="s">
        <v>5</v>
      </c>
      <c r="L2974" s="5" t="s">
        <v>13083</v>
      </c>
      <c r="M2974" s="15" t="s">
        <v>21775</v>
      </c>
      <c r="N2974" s="15" t="s">
        <v>21593</v>
      </c>
      <c r="O2974" s="15" t="s">
        <v>3631</v>
      </c>
      <c r="P2974" s="15" t="s">
        <v>483</v>
      </c>
      <c r="Q2974" s="15" t="s">
        <v>22807</v>
      </c>
      <c r="R2974" s="15" t="s">
        <v>19692</v>
      </c>
      <c r="S2974" s="15"/>
      <c r="T2974" s="15"/>
      <c r="U2974" s="15" t="s">
        <v>15386</v>
      </c>
      <c r="V2974" s="15" t="s">
        <v>24187</v>
      </c>
      <c r="W2974" s="4"/>
      <c r="X2974" s="4" t="s">
        <v>41</v>
      </c>
      <c r="Y2974" s="4" t="s">
        <v>2893</v>
      </c>
      <c r="Z2974" s="4"/>
      <c r="AB2974" s="25"/>
      <c r="AC2974" s="25"/>
      <c r="AD2974" s="25"/>
    </row>
    <row r="2975" spans="1:30" x14ac:dyDescent="0.35">
      <c r="A2975" s="15" t="s">
        <v>5926</v>
      </c>
      <c r="B2975" s="15" t="s">
        <v>7265</v>
      </c>
      <c r="D2975" s="15" t="s">
        <v>7319</v>
      </c>
      <c r="E2975" s="15" t="s">
        <v>6332</v>
      </c>
      <c r="F2975" s="15" t="s">
        <v>2799</v>
      </c>
      <c r="G2975" s="5" t="s">
        <v>3350</v>
      </c>
      <c r="H2975" s="5" t="s">
        <v>6</v>
      </c>
      <c r="I2975" s="5" t="s">
        <v>95</v>
      </c>
      <c r="J2975" s="5" t="s">
        <v>3</v>
      </c>
      <c r="K2975" s="5" t="s">
        <v>5</v>
      </c>
      <c r="L2975" s="5" t="s">
        <v>13083</v>
      </c>
      <c r="M2975" s="15" t="s">
        <v>21775</v>
      </c>
      <c r="N2975" s="15" t="s">
        <v>21593</v>
      </c>
      <c r="O2975" s="15" t="s">
        <v>3631</v>
      </c>
      <c r="P2975" s="15" t="s">
        <v>2799</v>
      </c>
      <c r="Q2975" s="15" t="s">
        <v>22807</v>
      </c>
      <c r="R2975" s="15" t="s">
        <v>20313</v>
      </c>
      <c r="S2975" s="15">
        <v>27630024</v>
      </c>
      <c r="T2975" s="15">
        <v>27633911</v>
      </c>
      <c r="U2975" s="15" t="s">
        <v>15387</v>
      </c>
      <c r="V2975" s="15" t="s">
        <v>22363</v>
      </c>
      <c r="W2975" s="4"/>
      <c r="X2975" s="4" t="s">
        <v>41</v>
      </c>
      <c r="Y2975" s="4" t="s">
        <v>3074</v>
      </c>
      <c r="Z2975" s="4"/>
      <c r="AB2975" s="25"/>
      <c r="AC2975" s="25"/>
      <c r="AD2975" s="25"/>
    </row>
    <row r="2976" spans="1:30" x14ac:dyDescent="0.35">
      <c r="A2976" s="15" t="s">
        <v>5935</v>
      </c>
      <c r="B2976" s="15" t="s">
        <v>5530</v>
      </c>
      <c r="D2976" s="15" t="s">
        <v>7449</v>
      </c>
      <c r="E2976" s="15" t="s">
        <v>6333</v>
      </c>
      <c r="F2976" s="15" t="s">
        <v>6334</v>
      </c>
      <c r="G2976" s="5" t="s">
        <v>3350</v>
      </c>
      <c r="H2976" s="5" t="s">
        <v>6</v>
      </c>
      <c r="I2976" s="5" t="s">
        <v>95</v>
      </c>
      <c r="J2976" s="5" t="s">
        <v>7</v>
      </c>
      <c r="K2976" s="5" t="s">
        <v>6</v>
      </c>
      <c r="L2976" s="5" t="s">
        <v>13104</v>
      </c>
      <c r="M2976" s="15" t="s">
        <v>21775</v>
      </c>
      <c r="N2976" s="15" t="s">
        <v>2408</v>
      </c>
      <c r="O2976" s="15" t="s">
        <v>21616</v>
      </c>
      <c r="P2976" s="15" t="s">
        <v>6334</v>
      </c>
      <c r="Q2976" s="15" t="s">
        <v>22807</v>
      </c>
      <c r="R2976" s="15" t="s">
        <v>20381</v>
      </c>
      <c r="S2976" s="15">
        <v>22001393</v>
      </c>
      <c r="T2976" s="15"/>
      <c r="U2976" s="15" t="s">
        <v>15388</v>
      </c>
      <c r="V2976" s="15" t="s">
        <v>24188</v>
      </c>
      <c r="W2976" s="4"/>
      <c r="X2976" s="4" t="s">
        <v>41</v>
      </c>
      <c r="Y2976" s="4" t="s">
        <v>935</v>
      </c>
      <c r="Z2976" s="4"/>
      <c r="AB2976" s="25"/>
      <c r="AC2976" s="25"/>
      <c r="AD2976" s="25"/>
    </row>
    <row r="2977" spans="1:30" x14ac:dyDescent="0.35">
      <c r="A2977" s="15" t="s">
        <v>6047</v>
      </c>
      <c r="B2977" s="15" t="s">
        <v>1869</v>
      </c>
      <c r="D2977" s="15" t="s">
        <v>7416</v>
      </c>
      <c r="E2977" s="15" t="s">
        <v>6335</v>
      </c>
      <c r="F2977" s="15" t="s">
        <v>217</v>
      </c>
      <c r="G2977" s="5" t="s">
        <v>3350</v>
      </c>
      <c r="H2977" s="5" t="s">
        <v>6</v>
      </c>
      <c r="I2977" s="5" t="s">
        <v>95</v>
      </c>
      <c r="J2977" s="5" t="s">
        <v>7</v>
      </c>
      <c r="K2977" s="5" t="s">
        <v>6</v>
      </c>
      <c r="L2977" s="5" t="s">
        <v>13104</v>
      </c>
      <c r="M2977" s="15" t="s">
        <v>21775</v>
      </c>
      <c r="N2977" s="15" t="s">
        <v>2408</v>
      </c>
      <c r="O2977" s="15" t="s">
        <v>21616</v>
      </c>
      <c r="P2977" s="15" t="s">
        <v>217</v>
      </c>
      <c r="Q2977" s="15" t="s">
        <v>22807</v>
      </c>
      <c r="R2977" s="15" t="s">
        <v>20301</v>
      </c>
      <c r="S2977" s="15">
        <v>22001396</v>
      </c>
      <c r="T2977" s="15">
        <v>22001396</v>
      </c>
      <c r="U2977" s="15" t="s">
        <v>15389</v>
      </c>
      <c r="V2977" s="15" t="s">
        <v>10945</v>
      </c>
      <c r="W2977" s="4"/>
      <c r="X2977" s="4" t="s">
        <v>41</v>
      </c>
      <c r="Y2977" s="4" t="s">
        <v>2607</v>
      </c>
      <c r="Z2977" s="4"/>
      <c r="AB2977" s="25"/>
      <c r="AC2977" s="25"/>
      <c r="AD2977" s="25"/>
    </row>
    <row r="2978" spans="1:30" x14ac:dyDescent="0.35">
      <c r="A2978" s="15" t="s">
        <v>6005</v>
      </c>
      <c r="B2978" s="15" t="s">
        <v>6004</v>
      </c>
      <c r="D2978" s="15" t="s">
        <v>6336</v>
      </c>
      <c r="E2978" s="15" t="s">
        <v>6337</v>
      </c>
      <c r="F2978" s="15" t="s">
        <v>257</v>
      </c>
      <c r="G2978" s="5" t="s">
        <v>3350</v>
      </c>
      <c r="H2978" s="5" t="s">
        <v>6</v>
      </c>
      <c r="I2978" s="5" t="s">
        <v>95</v>
      </c>
      <c r="J2978" s="5" t="s">
        <v>3</v>
      </c>
      <c r="K2978" s="5" t="s">
        <v>5</v>
      </c>
      <c r="L2978" s="5" t="s">
        <v>13083</v>
      </c>
      <c r="M2978" s="15" t="s">
        <v>21775</v>
      </c>
      <c r="N2978" s="15" t="s">
        <v>21593</v>
      </c>
      <c r="O2978" s="15" t="s">
        <v>3631</v>
      </c>
      <c r="P2978" s="15" t="s">
        <v>257</v>
      </c>
      <c r="Q2978" s="15" t="s">
        <v>22807</v>
      </c>
      <c r="R2978" s="15" t="s">
        <v>24189</v>
      </c>
      <c r="S2978" s="15">
        <v>27363302</v>
      </c>
      <c r="T2978" s="15">
        <v>27363302</v>
      </c>
      <c r="U2978" s="15" t="s">
        <v>15390</v>
      </c>
      <c r="V2978" s="15" t="s">
        <v>24190</v>
      </c>
      <c r="W2978" s="4"/>
      <c r="X2978" s="4" t="s">
        <v>41</v>
      </c>
      <c r="Y2978" s="4" t="s">
        <v>2166</v>
      </c>
      <c r="Z2978" s="4"/>
      <c r="AB2978" s="25"/>
      <c r="AC2978" s="25"/>
      <c r="AD2978" s="25"/>
    </row>
    <row r="2979" spans="1:30" x14ac:dyDescent="0.35">
      <c r="A2979" s="15" t="s">
        <v>6029</v>
      </c>
      <c r="B2979" s="15" t="s">
        <v>7437</v>
      </c>
      <c r="D2979" s="15" t="s">
        <v>7320</v>
      </c>
      <c r="E2979" s="15" t="s">
        <v>6338</v>
      </c>
      <c r="F2979" s="15" t="s">
        <v>3631</v>
      </c>
      <c r="G2979" s="5" t="s">
        <v>3350</v>
      </c>
      <c r="H2979" s="5" t="s">
        <v>6</v>
      </c>
      <c r="I2979" s="5" t="s">
        <v>95</v>
      </c>
      <c r="J2979" s="5" t="s">
        <v>3</v>
      </c>
      <c r="K2979" s="5" t="s">
        <v>5</v>
      </c>
      <c r="L2979" s="5" t="s">
        <v>13083</v>
      </c>
      <c r="M2979" s="15" t="s">
        <v>21775</v>
      </c>
      <c r="N2979" s="15" t="s">
        <v>21593</v>
      </c>
      <c r="O2979" s="15" t="s">
        <v>3631</v>
      </c>
      <c r="P2979" s="15" t="s">
        <v>3631</v>
      </c>
      <c r="Q2979" s="15" t="s">
        <v>22807</v>
      </c>
      <c r="R2979" s="15" t="s">
        <v>24191</v>
      </c>
      <c r="S2979" s="15">
        <v>27633096</v>
      </c>
      <c r="T2979" s="15">
        <v>27633096</v>
      </c>
      <c r="U2979" s="15" t="s">
        <v>15391</v>
      </c>
      <c r="V2979" s="15" t="s">
        <v>477</v>
      </c>
      <c r="W2979" s="4"/>
      <c r="X2979" s="4" t="s">
        <v>41</v>
      </c>
      <c r="Y2979" s="4" t="s">
        <v>2162</v>
      </c>
      <c r="Z2979" s="4" t="s">
        <v>41</v>
      </c>
      <c r="AA2979" s="4" t="s">
        <v>1070</v>
      </c>
      <c r="AB2979" s="25"/>
      <c r="AC2979" s="25"/>
      <c r="AD2979" s="25"/>
    </row>
    <row r="2980" spans="1:30" x14ac:dyDescent="0.35">
      <c r="A2980" s="15" t="s">
        <v>5875</v>
      </c>
      <c r="B2980" s="15" t="s">
        <v>5874</v>
      </c>
      <c r="D2980" s="15" t="s">
        <v>11677</v>
      </c>
      <c r="E2980" s="15" t="s">
        <v>11676</v>
      </c>
      <c r="F2980" s="15" t="s">
        <v>274</v>
      </c>
      <c r="G2980" s="5" t="s">
        <v>3350</v>
      </c>
      <c r="H2980" s="5" t="s">
        <v>8</v>
      </c>
      <c r="I2980" s="5" t="s">
        <v>95</v>
      </c>
      <c r="J2980" s="5" t="s">
        <v>3</v>
      </c>
      <c r="K2980" s="5" t="s">
        <v>7</v>
      </c>
      <c r="L2980" s="5" t="s">
        <v>13085</v>
      </c>
      <c r="M2980" s="15" t="s">
        <v>21775</v>
      </c>
      <c r="N2980" s="15" t="s">
        <v>21593</v>
      </c>
      <c r="O2980" s="15" t="s">
        <v>1898</v>
      </c>
      <c r="P2980" s="15" t="s">
        <v>274</v>
      </c>
      <c r="Q2980" s="15" t="s">
        <v>22807</v>
      </c>
      <c r="R2980" s="15" t="s">
        <v>24192</v>
      </c>
      <c r="S2980" s="15">
        <v>44092710</v>
      </c>
      <c r="T2980" s="15"/>
      <c r="U2980" s="15" t="s">
        <v>16875</v>
      </c>
      <c r="V2980" s="15" t="s">
        <v>222</v>
      </c>
      <c r="W2980" s="4"/>
      <c r="X2980" s="4" t="s">
        <v>41</v>
      </c>
      <c r="Y2980" s="4" t="s">
        <v>12506</v>
      </c>
      <c r="Z2980" s="4"/>
      <c r="AB2980" s="25"/>
      <c r="AC2980" s="25"/>
      <c r="AD2980" s="25"/>
    </row>
    <row r="2981" spans="1:30" x14ac:dyDescent="0.35">
      <c r="A2981" s="15" t="s">
        <v>5953</v>
      </c>
      <c r="B2981" s="15" t="s">
        <v>7731</v>
      </c>
      <c r="D2981" s="15" t="s">
        <v>8396</v>
      </c>
      <c r="E2981" s="15" t="s">
        <v>8394</v>
      </c>
      <c r="F2981" s="15" t="s">
        <v>8395</v>
      </c>
      <c r="G2981" s="5" t="s">
        <v>242</v>
      </c>
      <c r="H2981" s="5" t="s">
        <v>3</v>
      </c>
      <c r="I2981" s="5" t="s">
        <v>243</v>
      </c>
      <c r="J2981" s="5" t="s">
        <v>4</v>
      </c>
      <c r="K2981" s="5" t="s">
        <v>4</v>
      </c>
      <c r="L2981" s="5" t="s">
        <v>12976</v>
      </c>
      <c r="M2981" s="15" t="s">
        <v>244</v>
      </c>
      <c r="N2981" s="15" t="s">
        <v>242</v>
      </c>
      <c r="O2981" s="15" t="s">
        <v>21794</v>
      </c>
      <c r="P2981" s="15" t="s">
        <v>8395</v>
      </c>
      <c r="Q2981" s="15" t="s">
        <v>22807</v>
      </c>
      <c r="R2981" s="15" t="s">
        <v>24193</v>
      </c>
      <c r="S2981" s="15">
        <v>83523067</v>
      </c>
      <c r="T2981" s="15">
        <v>71527288</v>
      </c>
      <c r="U2981" s="15" t="s">
        <v>15392</v>
      </c>
      <c r="V2981" s="15" t="s">
        <v>15393</v>
      </c>
      <c r="W2981" s="4"/>
      <c r="X2981" s="4" t="s">
        <v>41</v>
      </c>
      <c r="Y2981" s="4" t="s">
        <v>7693</v>
      </c>
      <c r="Z2981" s="4"/>
      <c r="AB2981" s="25"/>
      <c r="AC2981" s="25"/>
      <c r="AD2981" s="25"/>
    </row>
    <row r="2982" spans="1:30" x14ac:dyDescent="0.35">
      <c r="A2982" s="15" t="s">
        <v>5888</v>
      </c>
      <c r="B2982" s="15" t="s">
        <v>7253</v>
      </c>
      <c r="D2982" s="15" t="s">
        <v>7321</v>
      </c>
      <c r="E2982" s="15" t="s">
        <v>6339</v>
      </c>
      <c r="F2982" s="15" t="s">
        <v>14436</v>
      </c>
      <c r="G2982" s="5" t="s">
        <v>3350</v>
      </c>
      <c r="H2982" s="5" t="s">
        <v>6</v>
      </c>
      <c r="I2982" s="5" t="s">
        <v>95</v>
      </c>
      <c r="J2982" s="5" t="s">
        <v>3</v>
      </c>
      <c r="K2982" s="5" t="s">
        <v>5</v>
      </c>
      <c r="L2982" s="5" t="s">
        <v>13083</v>
      </c>
      <c r="M2982" s="15" t="s">
        <v>21775</v>
      </c>
      <c r="N2982" s="15" t="s">
        <v>21593</v>
      </c>
      <c r="O2982" s="15" t="s">
        <v>3631</v>
      </c>
      <c r="P2982" s="15" t="s">
        <v>14436</v>
      </c>
      <c r="Q2982" s="15" t="s">
        <v>22807</v>
      </c>
      <c r="R2982" s="15" t="s">
        <v>24194</v>
      </c>
      <c r="S2982" s="15">
        <v>44092954</v>
      </c>
      <c r="T2982" s="15"/>
      <c r="U2982" s="15" t="s">
        <v>18240</v>
      </c>
      <c r="V2982" s="15" t="s">
        <v>11713</v>
      </c>
      <c r="W2982" s="4"/>
      <c r="X2982" s="4" t="s">
        <v>41</v>
      </c>
      <c r="Y2982" s="4" t="s">
        <v>2546</v>
      </c>
      <c r="Z2982" s="4"/>
      <c r="AB2982" s="25"/>
      <c r="AC2982" s="25"/>
      <c r="AD2982" s="25"/>
    </row>
    <row r="2983" spans="1:30" x14ac:dyDescent="0.35">
      <c r="A2983" s="15" t="s">
        <v>5978</v>
      </c>
      <c r="B2983" s="15" t="s">
        <v>7532</v>
      </c>
      <c r="D2983" s="15" t="s">
        <v>816</v>
      </c>
      <c r="E2983" s="15" t="s">
        <v>6340</v>
      </c>
      <c r="F2983" s="15" t="s">
        <v>5929</v>
      </c>
      <c r="G2983" s="5" t="s">
        <v>21775</v>
      </c>
      <c r="H2983" s="5" t="s">
        <v>3</v>
      </c>
      <c r="I2983" s="5" t="s">
        <v>95</v>
      </c>
      <c r="J2983" s="5" t="s">
        <v>2</v>
      </c>
      <c r="K2983" s="5" t="s">
        <v>3</v>
      </c>
      <c r="L2983" s="5" t="s">
        <v>13077</v>
      </c>
      <c r="M2983" s="15" t="s">
        <v>21775</v>
      </c>
      <c r="N2983" s="15" t="s">
        <v>21775</v>
      </c>
      <c r="O2983" s="15" t="s">
        <v>21855</v>
      </c>
      <c r="P2983" s="15" t="s">
        <v>5929</v>
      </c>
      <c r="Q2983" s="15" t="s">
        <v>22807</v>
      </c>
      <c r="R2983" s="15" t="s">
        <v>18167</v>
      </c>
      <c r="S2983" s="15">
        <v>22001724</v>
      </c>
      <c r="T2983" s="15">
        <v>22001724</v>
      </c>
      <c r="U2983" s="15" t="s">
        <v>15394</v>
      </c>
      <c r="V2983" s="15" t="s">
        <v>15395</v>
      </c>
      <c r="W2983" s="4"/>
      <c r="X2983" s="4" t="s">
        <v>41</v>
      </c>
      <c r="Y2983" s="4" t="s">
        <v>2432</v>
      </c>
      <c r="Z2983" s="4"/>
      <c r="AB2983" s="25"/>
      <c r="AC2983" s="25"/>
      <c r="AD2983" s="25"/>
    </row>
    <row r="2984" spans="1:30" x14ac:dyDescent="0.35">
      <c r="A2984" s="15" t="s">
        <v>6156</v>
      </c>
      <c r="B2984" s="15" t="s">
        <v>6155</v>
      </c>
      <c r="D2984" s="15" t="s">
        <v>7322</v>
      </c>
      <c r="E2984" s="15" t="s">
        <v>6341</v>
      </c>
      <c r="F2984" s="15" t="s">
        <v>79</v>
      </c>
      <c r="G2984" s="5" t="s">
        <v>4495</v>
      </c>
      <c r="H2984" s="5" t="s">
        <v>2</v>
      </c>
      <c r="I2984" s="5" t="s">
        <v>243</v>
      </c>
      <c r="J2984" s="5" t="s">
        <v>3</v>
      </c>
      <c r="K2984" s="5" t="s">
        <v>2</v>
      </c>
      <c r="L2984" s="5" t="s">
        <v>12967</v>
      </c>
      <c r="M2984" s="15" t="s">
        <v>244</v>
      </c>
      <c r="N2984" s="15" t="s">
        <v>4495</v>
      </c>
      <c r="O2984" s="15" t="s">
        <v>4495</v>
      </c>
      <c r="P2984" s="15" t="s">
        <v>79</v>
      </c>
      <c r="Q2984" s="15" t="s">
        <v>22807</v>
      </c>
      <c r="R2984" s="15" t="s">
        <v>10827</v>
      </c>
      <c r="S2984" s="15">
        <v>26864255</v>
      </c>
      <c r="T2984" s="15">
        <v>26864255</v>
      </c>
      <c r="U2984" s="15" t="s">
        <v>18241</v>
      </c>
      <c r="V2984" s="15" t="s">
        <v>10700</v>
      </c>
      <c r="W2984" s="4"/>
      <c r="X2984" s="4" t="s">
        <v>41</v>
      </c>
      <c r="Y2984" s="4" t="s">
        <v>3035</v>
      </c>
      <c r="Z2984" s="4"/>
      <c r="AB2984" s="25"/>
      <c r="AC2984" s="25"/>
      <c r="AD2984" s="25"/>
    </row>
    <row r="2985" spans="1:30" x14ac:dyDescent="0.35">
      <c r="A2985" s="15" t="s">
        <v>6062</v>
      </c>
      <c r="B2985" s="15" t="s">
        <v>1667</v>
      </c>
      <c r="D2985" s="15" t="s">
        <v>7963</v>
      </c>
      <c r="E2985" s="15" t="s">
        <v>7330</v>
      </c>
      <c r="F2985" s="15" t="s">
        <v>453</v>
      </c>
      <c r="G2985" s="5" t="s">
        <v>3350</v>
      </c>
      <c r="H2985" s="5" t="s">
        <v>6</v>
      </c>
      <c r="I2985" s="5" t="s">
        <v>95</v>
      </c>
      <c r="J2985" s="5" t="s">
        <v>3</v>
      </c>
      <c r="K2985" s="5" t="s">
        <v>5</v>
      </c>
      <c r="L2985" s="5" t="s">
        <v>13083</v>
      </c>
      <c r="M2985" s="15" t="s">
        <v>21775</v>
      </c>
      <c r="N2985" s="15" t="s">
        <v>21593</v>
      </c>
      <c r="O2985" s="15" t="s">
        <v>3631</v>
      </c>
      <c r="P2985" s="15" t="s">
        <v>22364</v>
      </c>
      <c r="Q2985" s="15" t="s">
        <v>22807</v>
      </c>
      <c r="R2985" s="15" t="s">
        <v>21619</v>
      </c>
      <c r="S2985" s="15">
        <v>22004500</v>
      </c>
      <c r="T2985" s="15">
        <v>27633911</v>
      </c>
      <c r="U2985" s="15" t="s">
        <v>15397</v>
      </c>
      <c r="V2985" s="15" t="s">
        <v>18242</v>
      </c>
      <c r="W2985" s="4"/>
      <c r="X2985" s="4" t="s">
        <v>41</v>
      </c>
      <c r="Y2985" s="4" t="s">
        <v>13509</v>
      </c>
      <c r="Z2985" s="4"/>
      <c r="AB2985" s="25"/>
      <c r="AC2985" s="25"/>
      <c r="AD2985" s="25"/>
    </row>
    <row r="2986" spans="1:30" x14ac:dyDescent="0.35">
      <c r="A2986" s="15" t="s">
        <v>6064</v>
      </c>
      <c r="B2986" s="15" t="s">
        <v>7380</v>
      </c>
      <c r="D2986" s="15" t="s">
        <v>11702</v>
      </c>
      <c r="E2986" s="15" t="s">
        <v>11701</v>
      </c>
      <c r="F2986" s="15" t="s">
        <v>1491</v>
      </c>
      <c r="G2986" s="5" t="s">
        <v>3350</v>
      </c>
      <c r="H2986" s="5" t="s">
        <v>8</v>
      </c>
      <c r="I2986" s="5" t="s">
        <v>95</v>
      </c>
      <c r="J2986" s="5" t="s">
        <v>3</v>
      </c>
      <c r="K2986" s="5" t="s">
        <v>7</v>
      </c>
      <c r="L2986" s="5" t="s">
        <v>13085</v>
      </c>
      <c r="M2986" s="15" t="s">
        <v>21775</v>
      </c>
      <c r="N2986" s="15" t="s">
        <v>21593</v>
      </c>
      <c r="O2986" s="15" t="s">
        <v>1898</v>
      </c>
      <c r="P2986" s="15" t="s">
        <v>1491</v>
      </c>
      <c r="Q2986" s="15" t="s">
        <v>22807</v>
      </c>
      <c r="R2986" s="15" t="s">
        <v>24195</v>
      </c>
      <c r="S2986" s="15">
        <v>44020260</v>
      </c>
      <c r="T2986" s="15"/>
      <c r="U2986" s="15" t="s">
        <v>16876</v>
      </c>
      <c r="V2986" s="15" t="s">
        <v>11703</v>
      </c>
      <c r="W2986" s="4"/>
      <c r="X2986" s="4" t="s">
        <v>41</v>
      </c>
      <c r="Y2986" s="4" t="s">
        <v>7947</v>
      </c>
      <c r="Z2986" s="4"/>
      <c r="AB2986" s="25"/>
      <c r="AC2986" s="25"/>
      <c r="AD2986" s="25"/>
    </row>
    <row r="2987" spans="1:30" x14ac:dyDescent="0.35">
      <c r="A2987" s="15" t="s">
        <v>11640</v>
      </c>
      <c r="B2987" s="15" t="s">
        <v>11641</v>
      </c>
      <c r="D2987" s="15" t="s">
        <v>7323</v>
      </c>
      <c r="E2987" s="15" t="s">
        <v>6342</v>
      </c>
      <c r="F2987" s="15" t="s">
        <v>178</v>
      </c>
      <c r="G2987" s="5" t="s">
        <v>3350</v>
      </c>
      <c r="H2987" s="5" t="s">
        <v>6</v>
      </c>
      <c r="I2987" s="5" t="s">
        <v>95</v>
      </c>
      <c r="J2987" s="5" t="s">
        <v>7</v>
      </c>
      <c r="K2987" s="5" t="s">
        <v>6</v>
      </c>
      <c r="L2987" s="5" t="s">
        <v>13104</v>
      </c>
      <c r="M2987" s="15" t="s">
        <v>21775</v>
      </c>
      <c r="N2987" s="15" t="s">
        <v>2408</v>
      </c>
      <c r="O2987" s="15" t="s">
        <v>21616</v>
      </c>
      <c r="P2987" s="15" t="s">
        <v>453</v>
      </c>
      <c r="Q2987" s="15" t="s">
        <v>22807</v>
      </c>
      <c r="R2987" s="15" t="s">
        <v>24196</v>
      </c>
      <c r="S2987" s="15">
        <v>22001392</v>
      </c>
      <c r="T2987" s="15"/>
      <c r="U2987" s="15" t="s">
        <v>16877</v>
      </c>
      <c r="V2987" s="15" t="s">
        <v>19570</v>
      </c>
      <c r="W2987" s="4"/>
      <c r="X2987" s="4" t="s">
        <v>41</v>
      </c>
      <c r="Y2987" s="4" t="s">
        <v>930</v>
      </c>
      <c r="Z2987" s="4"/>
      <c r="AB2987" s="25"/>
      <c r="AC2987" s="25"/>
      <c r="AD2987" s="25"/>
    </row>
    <row r="2988" spans="1:30" x14ac:dyDescent="0.35">
      <c r="A2988" s="15" t="s">
        <v>5983</v>
      </c>
      <c r="B2988" s="15" t="s">
        <v>7558</v>
      </c>
      <c r="D2988" s="15" t="s">
        <v>7324</v>
      </c>
      <c r="E2988" s="15" t="s">
        <v>6343</v>
      </c>
      <c r="F2988" s="15" t="s">
        <v>4637</v>
      </c>
      <c r="G2988" s="5" t="s">
        <v>3350</v>
      </c>
      <c r="H2988" s="5" t="s">
        <v>4</v>
      </c>
      <c r="I2988" s="5" t="s">
        <v>95</v>
      </c>
      <c r="J2988" s="5" t="s">
        <v>3</v>
      </c>
      <c r="K2988" s="5" t="s">
        <v>5</v>
      </c>
      <c r="L2988" s="5" t="s">
        <v>13083</v>
      </c>
      <c r="M2988" s="15" t="s">
        <v>21775</v>
      </c>
      <c r="N2988" s="15" t="s">
        <v>21593</v>
      </c>
      <c r="O2988" s="15" t="s">
        <v>3631</v>
      </c>
      <c r="P2988" s="15" t="s">
        <v>4637</v>
      </c>
      <c r="Q2988" s="15" t="s">
        <v>22807</v>
      </c>
      <c r="R2988" s="15" t="s">
        <v>14830</v>
      </c>
      <c r="S2988" s="15">
        <v>44092757</v>
      </c>
      <c r="T2988" s="15"/>
      <c r="U2988" s="15" t="s">
        <v>15398</v>
      </c>
      <c r="V2988" s="15" t="s">
        <v>1064</v>
      </c>
      <c r="W2988" s="4"/>
      <c r="X2988" s="4" t="s">
        <v>41</v>
      </c>
      <c r="Y2988" s="4" t="s">
        <v>3889</v>
      </c>
      <c r="Z2988" s="4"/>
      <c r="AB2988" s="25"/>
      <c r="AC2988" s="25"/>
      <c r="AD2988" s="25"/>
    </row>
    <row r="2989" spans="1:30" x14ac:dyDescent="0.35">
      <c r="A2989" s="15" t="s">
        <v>11643</v>
      </c>
      <c r="B2989" s="15" t="s">
        <v>1134</v>
      </c>
      <c r="D2989" s="15" t="s">
        <v>4703</v>
      </c>
      <c r="E2989" s="15" t="s">
        <v>6344</v>
      </c>
      <c r="F2989" s="15" t="s">
        <v>815</v>
      </c>
      <c r="G2989" s="5" t="s">
        <v>3350</v>
      </c>
      <c r="H2989" s="5" t="s">
        <v>6</v>
      </c>
      <c r="I2989" s="5" t="s">
        <v>95</v>
      </c>
      <c r="J2989" s="5" t="s">
        <v>3</v>
      </c>
      <c r="K2989" s="5" t="s">
        <v>5</v>
      </c>
      <c r="L2989" s="5" t="s">
        <v>13083</v>
      </c>
      <c r="M2989" s="15" t="s">
        <v>21775</v>
      </c>
      <c r="N2989" s="15" t="s">
        <v>21593</v>
      </c>
      <c r="O2989" s="15" t="s">
        <v>3631</v>
      </c>
      <c r="P2989" s="15" t="s">
        <v>13510</v>
      </c>
      <c r="Q2989" s="15" t="s">
        <v>22807</v>
      </c>
      <c r="R2989" s="15" t="s">
        <v>19631</v>
      </c>
      <c r="S2989" s="15">
        <v>44092629</v>
      </c>
      <c r="T2989" s="15"/>
      <c r="U2989" s="15" t="s">
        <v>16878</v>
      </c>
      <c r="V2989" s="15" t="s">
        <v>24197</v>
      </c>
      <c r="W2989" s="4"/>
      <c r="X2989" s="4" t="s">
        <v>41</v>
      </c>
      <c r="Y2989" s="4" t="s">
        <v>4319</v>
      </c>
      <c r="Z2989" s="4"/>
      <c r="AB2989" s="25"/>
      <c r="AC2989" s="25"/>
      <c r="AD2989" s="25"/>
    </row>
    <row r="2990" spans="1:30" x14ac:dyDescent="0.35">
      <c r="A2990" s="15" t="s">
        <v>6154</v>
      </c>
      <c r="B2990" s="15" t="s">
        <v>4209</v>
      </c>
      <c r="D2990" s="15" t="s">
        <v>1215</v>
      </c>
      <c r="E2990" s="15" t="s">
        <v>6345</v>
      </c>
      <c r="F2990" s="15" t="s">
        <v>21621</v>
      </c>
      <c r="G2990" s="5" t="s">
        <v>3350</v>
      </c>
      <c r="H2990" s="5" t="s">
        <v>6</v>
      </c>
      <c r="I2990" s="5" t="s">
        <v>95</v>
      </c>
      <c r="J2990" s="5" t="s">
        <v>7</v>
      </c>
      <c r="K2990" s="5" t="s">
        <v>6</v>
      </c>
      <c r="L2990" s="5" t="s">
        <v>13104</v>
      </c>
      <c r="M2990" s="15" t="s">
        <v>21775</v>
      </c>
      <c r="N2990" s="15" t="s">
        <v>2408</v>
      </c>
      <c r="O2990" s="15" t="s">
        <v>21616</v>
      </c>
      <c r="P2990" s="15" t="s">
        <v>21621</v>
      </c>
      <c r="Q2990" s="15" t="s">
        <v>22807</v>
      </c>
      <c r="R2990" s="15" t="s">
        <v>11515</v>
      </c>
      <c r="S2990" s="15">
        <v>27633911</v>
      </c>
      <c r="T2990" s="15">
        <v>27633911</v>
      </c>
      <c r="U2990" s="15" t="s">
        <v>15399</v>
      </c>
      <c r="V2990" s="15" t="s">
        <v>13511</v>
      </c>
      <c r="W2990" s="4"/>
      <c r="X2990" s="4" t="s">
        <v>41</v>
      </c>
      <c r="Y2990" s="4" t="s">
        <v>2521</v>
      </c>
      <c r="Z2990" s="4"/>
      <c r="AB2990" s="25"/>
      <c r="AC2990" s="25"/>
      <c r="AD2990" s="25"/>
    </row>
    <row r="2991" spans="1:30" x14ac:dyDescent="0.35">
      <c r="A2991" s="15" t="s">
        <v>5951</v>
      </c>
      <c r="B2991" s="15" t="s">
        <v>7555</v>
      </c>
      <c r="D2991" s="15" t="s">
        <v>7936</v>
      </c>
      <c r="E2991" s="15" t="s">
        <v>6346</v>
      </c>
      <c r="F2991" s="15" t="s">
        <v>21622</v>
      </c>
      <c r="G2991" s="5" t="s">
        <v>3350</v>
      </c>
      <c r="H2991" s="5" t="s">
        <v>6</v>
      </c>
      <c r="I2991" s="5" t="s">
        <v>95</v>
      </c>
      <c r="J2991" s="5" t="s">
        <v>3</v>
      </c>
      <c r="K2991" s="5" t="s">
        <v>5</v>
      </c>
      <c r="L2991" s="5" t="s">
        <v>13083</v>
      </c>
      <c r="M2991" s="15" t="s">
        <v>21775</v>
      </c>
      <c r="N2991" s="15" t="s">
        <v>21593</v>
      </c>
      <c r="O2991" s="15" t="s">
        <v>3631</v>
      </c>
      <c r="P2991" s="15" t="s">
        <v>3479</v>
      </c>
      <c r="Q2991" s="15" t="s">
        <v>22807</v>
      </c>
      <c r="R2991" s="15" t="s">
        <v>18993</v>
      </c>
      <c r="S2991" s="15">
        <v>22004504</v>
      </c>
      <c r="T2991" s="15"/>
      <c r="U2991" s="15" t="s">
        <v>16879</v>
      </c>
      <c r="V2991" s="15" t="s">
        <v>11744</v>
      </c>
      <c r="W2991" s="4"/>
      <c r="X2991" s="4" t="s">
        <v>41</v>
      </c>
      <c r="Y2991" s="4" t="s">
        <v>6313</v>
      </c>
      <c r="Z2991" s="4"/>
      <c r="AB2991" s="25"/>
      <c r="AC2991" s="25"/>
      <c r="AD2991" s="25"/>
    </row>
    <row r="2992" spans="1:30" x14ac:dyDescent="0.35">
      <c r="A2992" s="15" t="s">
        <v>6066</v>
      </c>
      <c r="B2992" s="15" t="s">
        <v>7817</v>
      </c>
      <c r="D2992" s="15" t="s">
        <v>11747</v>
      </c>
      <c r="E2992" s="15" t="s">
        <v>11746</v>
      </c>
      <c r="F2992" s="15" t="s">
        <v>11748</v>
      </c>
      <c r="G2992" s="5" t="s">
        <v>3350</v>
      </c>
      <c r="H2992" s="5" t="s">
        <v>8</v>
      </c>
      <c r="I2992" s="5" t="s">
        <v>95</v>
      </c>
      <c r="J2992" s="5" t="s">
        <v>3</v>
      </c>
      <c r="K2992" s="5" t="s">
        <v>5</v>
      </c>
      <c r="L2992" s="5" t="s">
        <v>13083</v>
      </c>
      <c r="M2992" s="15" t="s">
        <v>21775</v>
      </c>
      <c r="N2992" s="15" t="s">
        <v>21593</v>
      </c>
      <c r="O2992" s="15" t="s">
        <v>3631</v>
      </c>
      <c r="P2992" s="15" t="s">
        <v>11748</v>
      </c>
      <c r="Q2992" s="15" t="s">
        <v>22807</v>
      </c>
      <c r="R2992" s="15" t="s">
        <v>21623</v>
      </c>
      <c r="S2992" s="15">
        <v>40020003</v>
      </c>
      <c r="T2992" s="15">
        <v>27633911</v>
      </c>
      <c r="U2992" s="15" t="s">
        <v>18244</v>
      </c>
      <c r="V2992" s="15" t="s">
        <v>16880</v>
      </c>
      <c r="W2992" s="4"/>
      <c r="X2992" s="4"/>
      <c r="Y2992" s="4"/>
      <c r="Z2992" s="4"/>
      <c r="AB2992" s="25"/>
      <c r="AC2992" s="25"/>
      <c r="AD2992" s="25"/>
    </row>
    <row r="2993" spans="1:30" x14ac:dyDescent="0.35">
      <c r="A2993" s="15" t="s">
        <v>6679</v>
      </c>
      <c r="B2993" s="15" t="s">
        <v>7940</v>
      </c>
      <c r="D2993" s="15" t="s">
        <v>6159</v>
      </c>
      <c r="E2993" s="15" t="s">
        <v>10594</v>
      </c>
      <c r="F2993" s="15" t="s">
        <v>8528</v>
      </c>
      <c r="G2993" s="5" t="s">
        <v>213</v>
      </c>
      <c r="H2993" s="5" t="s">
        <v>3</v>
      </c>
      <c r="I2993" s="5" t="s">
        <v>214</v>
      </c>
      <c r="J2993" s="5" t="s">
        <v>12</v>
      </c>
      <c r="K2993" s="5" t="s">
        <v>4</v>
      </c>
      <c r="L2993" s="5" t="s">
        <v>12959</v>
      </c>
      <c r="M2993" s="15" t="s">
        <v>215</v>
      </c>
      <c r="N2993" s="15" t="s">
        <v>213</v>
      </c>
      <c r="O2993" s="15" t="s">
        <v>4229</v>
      </c>
      <c r="P2993" s="15" t="s">
        <v>8528</v>
      </c>
      <c r="Q2993" s="15" t="s">
        <v>22807</v>
      </c>
      <c r="R2993" s="15" t="s">
        <v>21624</v>
      </c>
      <c r="S2993" s="15">
        <v>44047033</v>
      </c>
      <c r="T2993" s="15">
        <v>87047408</v>
      </c>
      <c r="U2993" s="15" t="s">
        <v>16881</v>
      </c>
      <c r="V2993" s="15" t="s">
        <v>10595</v>
      </c>
      <c r="W2993" s="4"/>
      <c r="X2993" s="4" t="s">
        <v>41</v>
      </c>
      <c r="Y2993" s="4" t="s">
        <v>8746</v>
      </c>
      <c r="Z2993" s="4"/>
      <c r="AB2993" s="25"/>
      <c r="AC2993" s="25"/>
      <c r="AD2993" s="25"/>
    </row>
    <row r="2994" spans="1:30" x14ac:dyDescent="0.35">
      <c r="A2994" s="15" t="s">
        <v>6087</v>
      </c>
      <c r="B2994" s="15" t="s">
        <v>4188</v>
      </c>
      <c r="D2994" s="15" t="s">
        <v>5312</v>
      </c>
      <c r="E2994" s="15" t="s">
        <v>6347</v>
      </c>
      <c r="F2994" s="15" t="s">
        <v>518</v>
      </c>
      <c r="G2994" s="5" t="s">
        <v>18531</v>
      </c>
      <c r="H2994" s="5" t="s">
        <v>4</v>
      </c>
      <c r="I2994" s="5" t="s">
        <v>41</v>
      </c>
      <c r="J2994" s="5" t="s">
        <v>2</v>
      </c>
      <c r="K2994" s="5" t="s">
        <v>6</v>
      </c>
      <c r="L2994" s="5" t="s">
        <v>12635</v>
      </c>
      <c r="M2994" s="15" t="s">
        <v>42</v>
      </c>
      <c r="N2994" s="15" t="s">
        <v>42</v>
      </c>
      <c r="O2994" s="15" t="s">
        <v>103</v>
      </c>
      <c r="P2994" s="15" t="s">
        <v>88</v>
      </c>
      <c r="Q2994" s="15" t="s">
        <v>24633</v>
      </c>
      <c r="R2994" s="15" t="s">
        <v>6348</v>
      </c>
      <c r="S2994" s="15">
        <v>22252590</v>
      </c>
      <c r="T2994" s="15"/>
      <c r="U2994" s="15" t="s">
        <v>19633</v>
      </c>
      <c r="V2994" s="15" t="s">
        <v>6349</v>
      </c>
      <c r="W2994" s="4"/>
      <c r="X2994" s="4" t="s">
        <v>41</v>
      </c>
      <c r="Y2994" s="4" t="s">
        <v>148</v>
      </c>
      <c r="Z2994" s="4"/>
      <c r="AB2994" s="25"/>
      <c r="AC2994" s="25"/>
      <c r="AD2994" s="25"/>
    </row>
    <row r="2995" spans="1:30" x14ac:dyDescent="0.35">
      <c r="A2995" s="15" t="s">
        <v>11645</v>
      </c>
      <c r="B2995" s="15" t="s">
        <v>5383</v>
      </c>
      <c r="D2995" s="18" t="s">
        <v>1934</v>
      </c>
      <c r="E2995" s="18" t="s">
        <v>6350</v>
      </c>
      <c r="F2995" s="19" t="s">
        <v>6351</v>
      </c>
      <c r="G2995" s="5" t="s">
        <v>18532</v>
      </c>
      <c r="H2995" s="5" t="s">
        <v>6</v>
      </c>
      <c r="I2995" s="5" t="s">
        <v>41</v>
      </c>
      <c r="J2995" s="5" t="s">
        <v>18</v>
      </c>
      <c r="K2995" s="5" t="s">
        <v>6</v>
      </c>
      <c r="L2995" s="5" t="s">
        <v>12715</v>
      </c>
      <c r="M2995" s="19" t="s">
        <v>42</v>
      </c>
      <c r="N2995" s="19" t="s">
        <v>21784</v>
      </c>
      <c r="O2995" s="19" t="s">
        <v>154</v>
      </c>
      <c r="P2995" s="19" t="s">
        <v>6351</v>
      </c>
      <c r="Q2995" s="19" t="s">
        <v>22807</v>
      </c>
      <c r="R2995" s="19" t="s">
        <v>15506</v>
      </c>
      <c r="S2995" s="19">
        <v>22975986</v>
      </c>
      <c r="T2995" s="19">
        <v>22975986</v>
      </c>
      <c r="U2995" s="19" t="s">
        <v>18245</v>
      </c>
      <c r="V2995" s="19" t="s">
        <v>7003</v>
      </c>
      <c r="W2995" s="4"/>
      <c r="X2995" s="4" t="s">
        <v>41</v>
      </c>
      <c r="Y2995" s="4" t="s">
        <v>246</v>
      </c>
      <c r="Z2995" s="4"/>
      <c r="AB2995" s="26"/>
      <c r="AC2995" s="26"/>
      <c r="AD2995" s="26"/>
    </row>
    <row r="2996" spans="1:30" x14ac:dyDescent="0.35">
      <c r="A2996" s="15" t="s">
        <v>6048</v>
      </c>
      <c r="B2996" s="15" t="s">
        <v>5877</v>
      </c>
      <c r="D2996" s="15" t="s">
        <v>1957</v>
      </c>
      <c r="E2996" s="15" t="s">
        <v>10693</v>
      </c>
      <c r="F2996" s="15" t="s">
        <v>1491</v>
      </c>
      <c r="G2996" s="5" t="s">
        <v>4495</v>
      </c>
      <c r="H2996" s="5" t="s">
        <v>6</v>
      </c>
      <c r="I2996" s="5" t="s">
        <v>243</v>
      </c>
      <c r="J2996" s="5" t="s">
        <v>16</v>
      </c>
      <c r="K2996" s="5" t="s">
        <v>2</v>
      </c>
      <c r="L2996" s="5" t="s">
        <v>13017</v>
      </c>
      <c r="M2996" s="15" t="s">
        <v>244</v>
      </c>
      <c r="N2996" s="15" t="s">
        <v>4614</v>
      </c>
      <c r="O2996" s="15" t="s">
        <v>4614</v>
      </c>
      <c r="P2996" s="15" t="s">
        <v>1491</v>
      </c>
      <c r="Q2996" s="15" t="s">
        <v>22807</v>
      </c>
      <c r="R2996" s="15" t="s">
        <v>10837</v>
      </c>
      <c r="S2996" s="15">
        <v>60150393</v>
      </c>
      <c r="T2996" s="15"/>
      <c r="U2996" s="15" t="s">
        <v>18246</v>
      </c>
      <c r="V2996" s="15" t="s">
        <v>24198</v>
      </c>
      <c r="W2996" s="4"/>
      <c r="X2996" s="4"/>
      <c r="Y2996" s="4"/>
      <c r="Z2996" s="4"/>
      <c r="AB2996" s="25"/>
      <c r="AC2996" s="25"/>
      <c r="AD2996" s="25"/>
    </row>
    <row r="2997" spans="1:30" x14ac:dyDescent="0.35">
      <c r="A2997" s="15" t="s">
        <v>6175</v>
      </c>
      <c r="B2997" s="15" t="s">
        <v>4421</v>
      </c>
      <c r="D2997" s="15" t="s">
        <v>5028</v>
      </c>
      <c r="E2997" s="15" t="s">
        <v>6352</v>
      </c>
      <c r="F2997" s="15" t="s">
        <v>6353</v>
      </c>
      <c r="G2997" s="5" t="s">
        <v>231</v>
      </c>
      <c r="H2997" s="5" t="s">
        <v>3</v>
      </c>
      <c r="I2997" s="5" t="s">
        <v>44</v>
      </c>
      <c r="J2997" s="5" t="s">
        <v>12</v>
      </c>
      <c r="K2997" s="5" t="s">
        <v>3</v>
      </c>
      <c r="L2997" s="5" t="s">
        <v>12824</v>
      </c>
      <c r="M2997" s="15" t="s">
        <v>91</v>
      </c>
      <c r="N2997" s="15" t="s">
        <v>231</v>
      </c>
      <c r="O2997" s="15" t="s">
        <v>264</v>
      </c>
      <c r="P2997" s="15" t="s">
        <v>6353</v>
      </c>
      <c r="Q2997" s="15" t="s">
        <v>22807</v>
      </c>
      <c r="R2997" s="15" t="s">
        <v>24199</v>
      </c>
      <c r="S2997" s="15">
        <v>24755417</v>
      </c>
      <c r="T2997" s="15">
        <v>24757090</v>
      </c>
      <c r="U2997" s="15" t="s">
        <v>16882</v>
      </c>
      <c r="V2997" s="15" t="s">
        <v>9887</v>
      </c>
      <c r="W2997" s="4"/>
      <c r="X2997" s="4" t="s">
        <v>41</v>
      </c>
      <c r="Y2997" s="4" t="s">
        <v>2182</v>
      </c>
      <c r="Z2997" s="4"/>
      <c r="AB2997" s="25"/>
      <c r="AC2997" s="25"/>
      <c r="AD2997" s="25"/>
    </row>
    <row r="2998" spans="1:30" x14ac:dyDescent="0.35">
      <c r="A2998" s="15" t="s">
        <v>5970</v>
      </c>
      <c r="B2998" s="15" t="s">
        <v>7271</v>
      </c>
      <c r="D2998" s="15" t="s">
        <v>7325</v>
      </c>
      <c r="E2998" s="15" t="s">
        <v>6354</v>
      </c>
      <c r="F2998" s="15" t="s">
        <v>6355</v>
      </c>
      <c r="G2998" s="5" t="s">
        <v>231</v>
      </c>
      <c r="H2998" s="5" t="s">
        <v>4</v>
      </c>
      <c r="I2998" s="5" t="s">
        <v>44</v>
      </c>
      <c r="J2998" s="5" t="s">
        <v>12</v>
      </c>
      <c r="K2998" s="5" t="s">
        <v>2</v>
      </c>
      <c r="L2998" s="5" t="s">
        <v>12823</v>
      </c>
      <c r="M2998" s="15" t="s">
        <v>91</v>
      </c>
      <c r="N2998" s="15" t="s">
        <v>231</v>
      </c>
      <c r="O2998" s="15" t="s">
        <v>2857</v>
      </c>
      <c r="P2998" s="15" t="s">
        <v>79</v>
      </c>
      <c r="Q2998" s="15" t="s">
        <v>22807</v>
      </c>
      <c r="R2998" s="15" t="s">
        <v>18729</v>
      </c>
      <c r="S2998" s="15">
        <v>24601300</v>
      </c>
      <c r="T2998" s="15">
        <v>24601300</v>
      </c>
      <c r="U2998" s="15" t="s">
        <v>15400</v>
      </c>
      <c r="V2998" s="15" t="s">
        <v>9853</v>
      </c>
      <c r="W2998" s="4"/>
      <c r="X2998" s="4" t="s">
        <v>41</v>
      </c>
      <c r="Y2998" s="4" t="s">
        <v>871</v>
      </c>
      <c r="Z2998" s="4"/>
      <c r="AB2998" s="25"/>
      <c r="AC2998" s="25"/>
      <c r="AD2998" s="25"/>
    </row>
    <row r="2999" spans="1:30" x14ac:dyDescent="0.35">
      <c r="A2999" s="15" t="s">
        <v>6160</v>
      </c>
      <c r="B2999" s="15" t="s">
        <v>7383</v>
      </c>
      <c r="D2999" s="15" t="s">
        <v>5365</v>
      </c>
      <c r="E2999" s="15" t="s">
        <v>6356</v>
      </c>
      <c r="F2999" s="15" t="s">
        <v>7564</v>
      </c>
      <c r="G2999" s="5" t="s">
        <v>231</v>
      </c>
      <c r="H2999" s="5" t="s">
        <v>5</v>
      </c>
      <c r="I2999" s="5" t="s">
        <v>44</v>
      </c>
      <c r="J2999" s="5" t="s">
        <v>12</v>
      </c>
      <c r="K2999" s="5" t="s">
        <v>5</v>
      </c>
      <c r="L2999" s="5" t="s">
        <v>12826</v>
      </c>
      <c r="M2999" s="15" t="s">
        <v>91</v>
      </c>
      <c r="N2999" s="15" t="s">
        <v>231</v>
      </c>
      <c r="O2999" s="15" t="s">
        <v>22787</v>
      </c>
      <c r="P2999" s="15" t="s">
        <v>2277</v>
      </c>
      <c r="Q2999" s="15" t="s">
        <v>22807</v>
      </c>
      <c r="R2999" s="15" t="s">
        <v>20015</v>
      </c>
      <c r="S2999" s="15">
        <v>24744555</v>
      </c>
      <c r="T2999" s="15">
        <v>24744555</v>
      </c>
      <c r="U2999" s="15" t="s">
        <v>15401</v>
      </c>
      <c r="V2999" s="15" t="s">
        <v>9886</v>
      </c>
      <c r="W2999" s="4"/>
      <c r="X2999" s="4" t="s">
        <v>41</v>
      </c>
      <c r="Y2999" s="4" t="s">
        <v>4189</v>
      </c>
      <c r="Z2999" s="4"/>
      <c r="AB2999" s="25" t="s">
        <v>21118</v>
      </c>
      <c r="AC2999" s="25"/>
      <c r="AD2999" s="25"/>
    </row>
    <row r="3000" spans="1:30" x14ac:dyDescent="0.35">
      <c r="A3000" s="15" t="s">
        <v>6177</v>
      </c>
      <c r="B3000" s="15" t="s">
        <v>6176</v>
      </c>
      <c r="D3000" s="15" t="s">
        <v>1287</v>
      </c>
      <c r="E3000" s="15" t="s">
        <v>6357</v>
      </c>
      <c r="F3000" s="15" t="s">
        <v>6358</v>
      </c>
      <c r="G3000" s="5" t="s">
        <v>231</v>
      </c>
      <c r="H3000" s="5" t="s">
        <v>10</v>
      </c>
      <c r="I3000" s="5" t="s">
        <v>44</v>
      </c>
      <c r="J3000" s="5" t="s">
        <v>12</v>
      </c>
      <c r="K3000" s="5" t="s">
        <v>18</v>
      </c>
      <c r="L3000" s="5" t="s">
        <v>12835</v>
      </c>
      <c r="M3000" s="15" t="s">
        <v>91</v>
      </c>
      <c r="N3000" s="15" t="s">
        <v>231</v>
      </c>
      <c r="O3000" s="15" t="s">
        <v>277</v>
      </c>
      <c r="P3000" s="15" t="s">
        <v>6358</v>
      </c>
      <c r="Q3000" s="15" t="s">
        <v>22807</v>
      </c>
      <c r="R3000" s="15" t="s">
        <v>19400</v>
      </c>
      <c r="S3000" s="15">
        <v>44030259</v>
      </c>
      <c r="T3000" s="15">
        <v>24777642</v>
      </c>
      <c r="U3000" s="15" t="s">
        <v>15402</v>
      </c>
      <c r="V3000" s="15" t="s">
        <v>477</v>
      </c>
      <c r="W3000" s="4"/>
      <c r="X3000" s="4" t="s">
        <v>41</v>
      </c>
      <c r="Y3000" s="4" t="s">
        <v>4233</v>
      </c>
      <c r="Z3000" s="4"/>
      <c r="AB3000" s="25"/>
      <c r="AC3000" s="25"/>
      <c r="AD3000" s="25"/>
    </row>
    <row r="3001" spans="1:30" x14ac:dyDescent="0.35">
      <c r="A3001" s="15" t="s">
        <v>6007</v>
      </c>
      <c r="B3001" s="15" t="s">
        <v>7275</v>
      </c>
      <c r="D3001" s="15" t="s">
        <v>5936</v>
      </c>
      <c r="E3001" s="15" t="s">
        <v>10170</v>
      </c>
      <c r="F3001" s="15" t="s">
        <v>9620</v>
      </c>
      <c r="G3001" s="5" t="s">
        <v>231</v>
      </c>
      <c r="H3001" s="5" t="s">
        <v>17</v>
      </c>
      <c r="I3001" s="5" t="s">
        <v>44</v>
      </c>
      <c r="J3001" s="5" t="s">
        <v>12</v>
      </c>
      <c r="K3001" s="5" t="s">
        <v>18</v>
      </c>
      <c r="L3001" s="5" t="s">
        <v>12835</v>
      </c>
      <c r="M3001" s="15" t="s">
        <v>91</v>
      </c>
      <c r="N3001" s="15" t="s">
        <v>231</v>
      </c>
      <c r="O3001" s="15" t="s">
        <v>277</v>
      </c>
      <c r="P3001" s="15" t="s">
        <v>9620</v>
      </c>
      <c r="Q3001" s="15" t="s">
        <v>22807</v>
      </c>
      <c r="R3001" s="15" t="s">
        <v>24200</v>
      </c>
      <c r="S3001" s="15">
        <v>71172978</v>
      </c>
      <c r="T3001" s="15"/>
      <c r="U3001" s="15" t="s">
        <v>21625</v>
      </c>
      <c r="V3001" s="15" t="s">
        <v>10171</v>
      </c>
      <c r="W3001" s="4"/>
      <c r="X3001" s="4" t="s">
        <v>41</v>
      </c>
      <c r="Y3001" s="4" t="s">
        <v>7901</v>
      </c>
      <c r="Z3001" s="4"/>
      <c r="AB3001" s="25"/>
      <c r="AC3001" s="25"/>
      <c r="AD3001" s="25"/>
    </row>
    <row r="3002" spans="1:30" x14ac:dyDescent="0.35">
      <c r="A3002" s="15" t="s">
        <v>6158</v>
      </c>
      <c r="B3002" s="15" t="s">
        <v>6157</v>
      </c>
      <c r="D3002" s="15" t="s">
        <v>11884</v>
      </c>
      <c r="E3002" s="15" t="s">
        <v>11883</v>
      </c>
      <c r="F3002" s="15" t="s">
        <v>21626</v>
      </c>
      <c r="G3002" s="5" t="s">
        <v>21791</v>
      </c>
      <c r="H3002" s="5" t="s">
        <v>7</v>
      </c>
      <c r="I3002" s="5" t="s">
        <v>44</v>
      </c>
      <c r="J3002" s="5" t="s">
        <v>210</v>
      </c>
      <c r="K3002" s="5" t="s">
        <v>5</v>
      </c>
      <c r="L3002" s="5" t="s">
        <v>12863</v>
      </c>
      <c r="M3002" s="15" t="s">
        <v>91</v>
      </c>
      <c r="N3002" s="15" t="s">
        <v>211</v>
      </c>
      <c r="O3002" s="15" t="s">
        <v>21793</v>
      </c>
      <c r="P3002" s="15" t="s">
        <v>11885</v>
      </c>
      <c r="Q3002" s="15" t="s">
        <v>22807</v>
      </c>
      <c r="R3002" s="15" t="s">
        <v>24201</v>
      </c>
      <c r="S3002" s="15">
        <v>41051083</v>
      </c>
      <c r="T3002" s="15"/>
      <c r="U3002" s="15" t="s">
        <v>18247</v>
      </c>
      <c r="V3002" s="15" t="s">
        <v>960</v>
      </c>
      <c r="W3002" s="4"/>
      <c r="X3002" s="4" t="s">
        <v>41</v>
      </c>
      <c r="Y3002" s="4" t="s">
        <v>7524</v>
      </c>
      <c r="Z3002" s="4"/>
      <c r="AB3002" s="25"/>
      <c r="AC3002" s="25"/>
      <c r="AD3002" s="25"/>
    </row>
    <row r="3003" spans="1:30" x14ac:dyDescent="0.35">
      <c r="A3003" s="15" t="s">
        <v>6164</v>
      </c>
      <c r="B3003" s="15" t="s">
        <v>6163</v>
      </c>
      <c r="D3003" s="15" t="s">
        <v>11959</v>
      </c>
      <c r="E3003" s="15" t="s">
        <v>11958</v>
      </c>
      <c r="F3003" s="15" t="s">
        <v>11495</v>
      </c>
      <c r="G3003" s="5" t="s">
        <v>21791</v>
      </c>
      <c r="H3003" s="5" t="s">
        <v>7</v>
      </c>
      <c r="I3003" s="5" t="s">
        <v>44</v>
      </c>
      <c r="J3003" s="5" t="s">
        <v>210</v>
      </c>
      <c r="K3003" s="5" t="s">
        <v>5</v>
      </c>
      <c r="L3003" s="5" t="s">
        <v>12863</v>
      </c>
      <c r="M3003" s="15" t="s">
        <v>91</v>
      </c>
      <c r="N3003" s="15" t="s">
        <v>211</v>
      </c>
      <c r="O3003" s="15" t="s">
        <v>21793</v>
      </c>
      <c r="P3003" s="15" t="s">
        <v>250</v>
      </c>
      <c r="Q3003" s="15" t="s">
        <v>22807</v>
      </c>
      <c r="R3003" s="15" t="s">
        <v>24202</v>
      </c>
      <c r="S3003" s="15">
        <v>41051110</v>
      </c>
      <c r="T3003" s="15"/>
      <c r="U3003" s="15" t="s">
        <v>16883</v>
      </c>
      <c r="V3003" s="15" t="s">
        <v>484</v>
      </c>
      <c r="W3003" s="4"/>
      <c r="X3003" s="4" t="s">
        <v>41</v>
      </c>
      <c r="Y3003" s="4" t="s">
        <v>7824</v>
      </c>
      <c r="Z3003" s="4"/>
      <c r="AB3003" s="25"/>
      <c r="AC3003" s="25"/>
      <c r="AD3003" s="25"/>
    </row>
    <row r="3004" spans="1:30" x14ac:dyDescent="0.35">
      <c r="A3004" s="15" t="s">
        <v>5957</v>
      </c>
      <c r="B3004" s="15" t="s">
        <v>2476</v>
      </c>
      <c r="D3004" s="15" t="s">
        <v>7327</v>
      </c>
      <c r="E3004" s="15" t="s">
        <v>6359</v>
      </c>
      <c r="F3004" s="15" t="s">
        <v>6360</v>
      </c>
      <c r="G3004" s="5" t="s">
        <v>21791</v>
      </c>
      <c r="H3004" s="5" t="s">
        <v>6</v>
      </c>
      <c r="I3004" s="5" t="s">
        <v>44</v>
      </c>
      <c r="J3004" s="5" t="s">
        <v>210</v>
      </c>
      <c r="K3004" s="5" t="s">
        <v>2</v>
      </c>
      <c r="L3004" s="5" t="s">
        <v>12860</v>
      </c>
      <c r="M3004" s="15" t="s">
        <v>91</v>
      </c>
      <c r="N3004" s="15" t="s">
        <v>211</v>
      </c>
      <c r="O3004" s="15" t="s">
        <v>165</v>
      </c>
      <c r="P3004" s="15" t="s">
        <v>6360</v>
      </c>
      <c r="Q3004" s="15" t="s">
        <v>22807</v>
      </c>
      <c r="R3004" s="15" t="s">
        <v>20314</v>
      </c>
      <c r="S3004" s="15">
        <v>24641106</v>
      </c>
      <c r="T3004" s="15"/>
      <c r="U3004" s="15" t="s">
        <v>20315</v>
      </c>
      <c r="V3004" s="15" t="s">
        <v>13555</v>
      </c>
      <c r="W3004" s="4"/>
      <c r="X3004" s="4" t="s">
        <v>41</v>
      </c>
      <c r="Y3004" s="4" t="s">
        <v>1972</v>
      </c>
      <c r="Z3004" s="4"/>
      <c r="AB3004" s="25"/>
      <c r="AC3004" s="25"/>
      <c r="AD3004" s="25"/>
    </row>
    <row r="3005" spans="1:30" x14ac:dyDescent="0.35">
      <c r="A3005" s="15" t="s">
        <v>7163</v>
      </c>
      <c r="B3005" s="15" t="s">
        <v>4716</v>
      </c>
      <c r="D3005" s="15" t="s">
        <v>4843</v>
      </c>
      <c r="E3005" s="15" t="s">
        <v>6361</v>
      </c>
      <c r="F3005" s="15" t="s">
        <v>194</v>
      </c>
      <c r="G3005" s="5" t="s">
        <v>21791</v>
      </c>
      <c r="H3005" s="5" t="s">
        <v>7</v>
      </c>
      <c r="I3005" s="5" t="s">
        <v>44</v>
      </c>
      <c r="J3005" s="5" t="s">
        <v>210</v>
      </c>
      <c r="K3005" s="5" t="s">
        <v>5</v>
      </c>
      <c r="L3005" s="5" t="s">
        <v>12863</v>
      </c>
      <c r="M3005" s="15" t="s">
        <v>91</v>
      </c>
      <c r="N3005" s="15" t="s">
        <v>211</v>
      </c>
      <c r="O3005" s="15" t="s">
        <v>21793</v>
      </c>
      <c r="P3005" s="15" t="s">
        <v>194</v>
      </c>
      <c r="Q3005" s="15" t="s">
        <v>22807</v>
      </c>
      <c r="R3005" s="15" t="s">
        <v>18248</v>
      </c>
      <c r="S3005" s="15">
        <v>41051122</v>
      </c>
      <c r="T3005" s="15"/>
      <c r="U3005" s="15" t="s">
        <v>16884</v>
      </c>
      <c r="V3005" s="15" t="s">
        <v>11960</v>
      </c>
      <c r="W3005" s="4"/>
      <c r="X3005" s="4" t="s">
        <v>41</v>
      </c>
      <c r="Y3005" s="4" t="s">
        <v>5294</v>
      </c>
      <c r="Z3005" s="4"/>
      <c r="AB3005" s="25"/>
      <c r="AC3005" s="25"/>
      <c r="AD3005" s="25"/>
    </row>
    <row r="3006" spans="1:30" x14ac:dyDescent="0.35">
      <c r="A3006" s="15" t="s">
        <v>11652</v>
      </c>
      <c r="B3006" s="15" t="s">
        <v>6055</v>
      </c>
      <c r="D3006" s="15" t="s">
        <v>6362</v>
      </c>
      <c r="E3006" s="15" t="s">
        <v>6363</v>
      </c>
      <c r="F3006" s="15" t="s">
        <v>6364</v>
      </c>
      <c r="G3006" s="5" t="s">
        <v>21791</v>
      </c>
      <c r="H3006" s="5" t="s">
        <v>8</v>
      </c>
      <c r="I3006" s="5" t="s">
        <v>44</v>
      </c>
      <c r="J3006" s="5" t="s">
        <v>18</v>
      </c>
      <c r="K3006" s="5" t="s">
        <v>7</v>
      </c>
      <c r="L3006" s="5" t="s">
        <v>12853</v>
      </c>
      <c r="M3006" s="15" t="s">
        <v>91</v>
      </c>
      <c r="N3006" s="15" t="s">
        <v>206</v>
      </c>
      <c r="O3006" s="15" t="s">
        <v>4344</v>
      </c>
      <c r="P3006" s="15" t="s">
        <v>6364</v>
      </c>
      <c r="Q3006" s="15" t="s">
        <v>22807</v>
      </c>
      <c r="R3006" s="15" t="s">
        <v>24203</v>
      </c>
      <c r="S3006" s="15">
        <v>24702845</v>
      </c>
      <c r="T3006" s="15">
        <v>24702822</v>
      </c>
      <c r="U3006" s="15" t="s">
        <v>15403</v>
      </c>
      <c r="V3006" s="15" t="s">
        <v>11886</v>
      </c>
      <c r="W3006" s="4"/>
      <c r="X3006" s="4" t="s">
        <v>41</v>
      </c>
      <c r="Y3006" s="4" t="s">
        <v>5858</v>
      </c>
      <c r="Z3006" s="4"/>
      <c r="AB3006" s="25"/>
      <c r="AC3006" s="25"/>
      <c r="AD3006" s="25"/>
    </row>
    <row r="3007" spans="1:30" x14ac:dyDescent="0.35">
      <c r="A3007" s="15" t="s">
        <v>6013</v>
      </c>
      <c r="B3007" s="15" t="s">
        <v>6012</v>
      </c>
      <c r="D3007" s="15" t="s">
        <v>4813</v>
      </c>
      <c r="E3007" s="15" t="s">
        <v>10653</v>
      </c>
      <c r="F3007" s="15" t="s">
        <v>3131</v>
      </c>
      <c r="G3007" s="5" t="s">
        <v>908</v>
      </c>
      <c r="H3007" s="5" t="s">
        <v>2</v>
      </c>
      <c r="I3007" s="5" t="s">
        <v>243</v>
      </c>
      <c r="J3007" s="5" t="s">
        <v>12</v>
      </c>
      <c r="K3007" s="5" t="s">
        <v>4</v>
      </c>
      <c r="L3007" s="5" t="s">
        <v>13015</v>
      </c>
      <c r="M3007" s="15" t="s">
        <v>244</v>
      </c>
      <c r="N3007" s="15" t="s">
        <v>770</v>
      </c>
      <c r="O3007" s="15" t="s">
        <v>2134</v>
      </c>
      <c r="P3007" s="15" t="s">
        <v>3131</v>
      </c>
      <c r="Q3007" s="15" t="s">
        <v>22807</v>
      </c>
      <c r="R3007" s="15" t="s">
        <v>24204</v>
      </c>
      <c r="S3007" s="15">
        <v>26799174</v>
      </c>
      <c r="T3007" s="15">
        <v>60853765</v>
      </c>
      <c r="U3007" s="15" t="s">
        <v>16885</v>
      </c>
      <c r="V3007" s="15" t="s">
        <v>10654</v>
      </c>
      <c r="W3007" s="4"/>
      <c r="X3007" s="4" t="s">
        <v>41</v>
      </c>
      <c r="Y3007" s="4" t="s">
        <v>19104</v>
      </c>
      <c r="Z3007" s="4"/>
      <c r="AB3007" s="25"/>
      <c r="AC3007" s="25"/>
      <c r="AD3007" s="25"/>
    </row>
    <row r="3008" spans="1:30" x14ac:dyDescent="0.35">
      <c r="A3008" s="15" t="s">
        <v>11653</v>
      </c>
      <c r="B3008" s="15" t="s">
        <v>5968</v>
      </c>
      <c r="D3008" s="15" t="s">
        <v>2927</v>
      </c>
      <c r="E3008" s="15" t="s">
        <v>6365</v>
      </c>
      <c r="F3008" s="15" t="s">
        <v>6366</v>
      </c>
      <c r="G3008" s="5" t="s">
        <v>1190</v>
      </c>
      <c r="H3008" s="5" t="s">
        <v>2</v>
      </c>
      <c r="I3008" s="5" t="s">
        <v>41</v>
      </c>
      <c r="J3008" s="5" t="s">
        <v>1191</v>
      </c>
      <c r="K3008" s="5" t="s">
        <v>2</v>
      </c>
      <c r="L3008" s="5" t="s">
        <v>12735</v>
      </c>
      <c r="M3008" s="15" t="s">
        <v>42</v>
      </c>
      <c r="N3008" s="15" t="s">
        <v>1190</v>
      </c>
      <c r="O3008" s="15" t="s">
        <v>22778</v>
      </c>
      <c r="P3008" s="15" t="s">
        <v>6366</v>
      </c>
      <c r="Q3008" s="15" t="s">
        <v>22807</v>
      </c>
      <c r="R3008" s="15" t="s">
        <v>24205</v>
      </c>
      <c r="S3008" s="15">
        <v>27706365</v>
      </c>
      <c r="T3008" s="15"/>
      <c r="U3008" s="15" t="s">
        <v>15404</v>
      </c>
      <c r="V3008" s="15" t="s">
        <v>14655</v>
      </c>
      <c r="W3008" s="4"/>
      <c r="X3008" s="4" t="s">
        <v>41</v>
      </c>
      <c r="Y3008" s="4" t="s">
        <v>2674</v>
      </c>
      <c r="Z3008" s="4"/>
      <c r="AB3008" s="25"/>
      <c r="AC3008" s="25"/>
      <c r="AD3008" s="25"/>
    </row>
    <row r="3009" spans="1:30" x14ac:dyDescent="0.35">
      <c r="A3009" s="15" t="s">
        <v>5944</v>
      </c>
      <c r="B3009" s="15" t="s">
        <v>7442</v>
      </c>
      <c r="D3009" s="15" t="s">
        <v>3253</v>
      </c>
      <c r="E3009" s="15" t="s">
        <v>6367</v>
      </c>
      <c r="F3009" s="15" t="s">
        <v>18548</v>
      </c>
      <c r="G3009" s="5" t="s">
        <v>1190</v>
      </c>
      <c r="H3009" s="5" t="s">
        <v>3</v>
      </c>
      <c r="I3009" s="5" t="s">
        <v>41</v>
      </c>
      <c r="J3009" s="5" t="s">
        <v>1191</v>
      </c>
      <c r="K3009" s="5" t="s">
        <v>16</v>
      </c>
      <c r="L3009" s="5" t="s">
        <v>12745</v>
      </c>
      <c r="M3009" s="15" t="s">
        <v>42</v>
      </c>
      <c r="N3009" s="15" t="s">
        <v>1190</v>
      </c>
      <c r="O3009" s="15" t="s">
        <v>21865</v>
      </c>
      <c r="P3009" s="15" t="s">
        <v>59</v>
      </c>
      <c r="Q3009" s="15" t="s">
        <v>22807</v>
      </c>
      <c r="R3009" s="15" t="s">
        <v>18249</v>
      </c>
      <c r="S3009" s="15">
        <v>27706194</v>
      </c>
      <c r="T3009" s="15"/>
      <c r="U3009" s="15" t="s">
        <v>9641</v>
      </c>
      <c r="V3009" s="15" t="s">
        <v>9642</v>
      </c>
      <c r="W3009" s="4"/>
      <c r="X3009" s="4" t="s">
        <v>41</v>
      </c>
      <c r="Y3009" s="4" t="s">
        <v>5816</v>
      </c>
      <c r="Z3009" s="4"/>
      <c r="AB3009" s="25"/>
      <c r="AC3009" s="25"/>
      <c r="AD3009" s="25"/>
    </row>
    <row r="3010" spans="1:30" x14ac:dyDescent="0.35">
      <c r="A3010" s="15" t="s">
        <v>11654</v>
      </c>
      <c r="B3010" s="15" t="s">
        <v>4238</v>
      </c>
      <c r="D3010" s="15" t="s">
        <v>6368</v>
      </c>
      <c r="E3010" s="15" t="s">
        <v>9329</v>
      </c>
      <c r="F3010" s="15" t="s">
        <v>9330</v>
      </c>
      <c r="G3010" s="5" t="s">
        <v>1190</v>
      </c>
      <c r="H3010" s="5" t="s">
        <v>5</v>
      </c>
      <c r="I3010" s="5" t="s">
        <v>143</v>
      </c>
      <c r="J3010" s="5" t="s">
        <v>6</v>
      </c>
      <c r="K3010" s="5" t="s">
        <v>5</v>
      </c>
      <c r="L3010" s="5" t="s">
        <v>13055</v>
      </c>
      <c r="M3010" s="15" t="s">
        <v>144</v>
      </c>
      <c r="N3010" s="15" t="s">
        <v>21870</v>
      </c>
      <c r="O3010" s="15" t="s">
        <v>21871</v>
      </c>
      <c r="P3010" s="15" t="s">
        <v>9330</v>
      </c>
      <c r="Q3010" s="15" t="s">
        <v>22807</v>
      </c>
      <c r="R3010" s="15" t="s">
        <v>9331</v>
      </c>
      <c r="S3010" s="15"/>
      <c r="T3010" s="15"/>
      <c r="U3010" s="15" t="s">
        <v>14212</v>
      </c>
      <c r="V3010" s="15" t="s">
        <v>9332</v>
      </c>
      <c r="W3010" s="4"/>
      <c r="X3010" s="4" t="s">
        <v>41</v>
      </c>
      <c r="Y3010" s="4" t="s">
        <v>19749</v>
      </c>
      <c r="Z3010" s="4"/>
      <c r="AB3010" s="25"/>
      <c r="AC3010" s="25"/>
      <c r="AD3010" s="25"/>
    </row>
    <row r="3011" spans="1:30" x14ac:dyDescent="0.35">
      <c r="A3011" s="15" t="s">
        <v>6166</v>
      </c>
      <c r="B3011" s="15" t="s">
        <v>4248</v>
      </c>
      <c r="D3011" s="15" t="s">
        <v>3272</v>
      </c>
      <c r="E3011" s="15" t="s">
        <v>10286</v>
      </c>
      <c r="F3011" s="15" t="s">
        <v>96</v>
      </c>
      <c r="G3011" s="5" t="s">
        <v>15693</v>
      </c>
      <c r="H3011" s="5" t="s">
        <v>3</v>
      </c>
      <c r="I3011" s="5" t="s">
        <v>41</v>
      </c>
      <c r="J3011" s="5" t="s">
        <v>3442</v>
      </c>
      <c r="K3011" s="5" t="s">
        <v>4</v>
      </c>
      <c r="L3011" s="5" t="s">
        <v>12730</v>
      </c>
      <c r="M3011" s="15" t="s">
        <v>42</v>
      </c>
      <c r="N3011" s="15" t="s">
        <v>22017</v>
      </c>
      <c r="O3011" s="15" t="s">
        <v>3443</v>
      </c>
      <c r="P3011" s="15" t="s">
        <v>96</v>
      </c>
      <c r="Q3011" s="15" t="s">
        <v>22807</v>
      </c>
      <c r="R3011" s="15" t="s">
        <v>24206</v>
      </c>
      <c r="S3011" s="15">
        <v>25411215</v>
      </c>
      <c r="T3011" s="15"/>
      <c r="U3011" s="15" t="s">
        <v>15405</v>
      </c>
      <c r="V3011" s="15" t="s">
        <v>15406</v>
      </c>
      <c r="W3011" s="4"/>
      <c r="X3011" s="4" t="s">
        <v>41</v>
      </c>
      <c r="Y3011" s="4" t="s">
        <v>7873</v>
      </c>
      <c r="Z3011" s="4"/>
      <c r="AB3011" s="25"/>
      <c r="AC3011" s="25"/>
      <c r="AD3011" s="25"/>
    </row>
    <row r="3012" spans="1:30" x14ac:dyDescent="0.35">
      <c r="A3012" s="15" t="s">
        <v>6010</v>
      </c>
      <c r="B3012" s="15" t="s">
        <v>6009</v>
      </c>
      <c r="D3012" s="15" t="s">
        <v>3235</v>
      </c>
      <c r="E3012" s="15" t="s">
        <v>10209</v>
      </c>
      <c r="F3012" s="15" t="s">
        <v>546</v>
      </c>
      <c r="G3012" s="5" t="s">
        <v>15693</v>
      </c>
      <c r="H3012" s="5" t="s">
        <v>2</v>
      </c>
      <c r="I3012" s="5" t="s">
        <v>41</v>
      </c>
      <c r="J3012" s="5" t="s">
        <v>6</v>
      </c>
      <c r="K3012" s="5" t="s">
        <v>3</v>
      </c>
      <c r="L3012" s="5" t="s">
        <v>12668</v>
      </c>
      <c r="M3012" s="15" t="s">
        <v>42</v>
      </c>
      <c r="N3012" s="15" t="s">
        <v>22013</v>
      </c>
      <c r="O3012" s="15" t="s">
        <v>1417</v>
      </c>
      <c r="P3012" s="15" t="s">
        <v>546</v>
      </c>
      <c r="Q3012" s="15" t="s">
        <v>22807</v>
      </c>
      <c r="R3012" s="15" t="s">
        <v>24207</v>
      </c>
      <c r="S3012" s="15">
        <v>25463876</v>
      </c>
      <c r="T3012" s="15"/>
      <c r="U3012" s="15" t="s">
        <v>19636</v>
      </c>
      <c r="V3012" s="15" t="s">
        <v>612</v>
      </c>
      <c r="W3012" s="4"/>
      <c r="X3012" s="4" t="s">
        <v>41</v>
      </c>
      <c r="Y3012" s="4" t="s">
        <v>7573</v>
      </c>
      <c r="Z3012" s="4"/>
      <c r="AB3012" s="25"/>
      <c r="AC3012" s="25"/>
      <c r="AD3012" s="25"/>
    </row>
    <row r="3013" spans="1:30" x14ac:dyDescent="0.35">
      <c r="A3013" s="15" t="s">
        <v>11656</v>
      </c>
      <c r="B3013" s="15" t="s">
        <v>4721</v>
      </c>
      <c r="D3013" s="15" t="s">
        <v>2923</v>
      </c>
      <c r="E3013" s="15" t="s">
        <v>10696</v>
      </c>
      <c r="F3013" s="15" t="s">
        <v>5215</v>
      </c>
      <c r="G3013" s="5" t="s">
        <v>4495</v>
      </c>
      <c r="H3013" s="5" t="s">
        <v>8</v>
      </c>
      <c r="I3013" s="5" t="s">
        <v>243</v>
      </c>
      <c r="J3013" s="5" t="s">
        <v>11</v>
      </c>
      <c r="K3013" s="5" t="s">
        <v>4</v>
      </c>
      <c r="L3013" s="5" t="s">
        <v>13009</v>
      </c>
      <c r="M3013" s="15" t="s">
        <v>244</v>
      </c>
      <c r="N3013" s="15" t="s">
        <v>4643</v>
      </c>
      <c r="O3013" s="15" t="s">
        <v>1605</v>
      </c>
      <c r="P3013" s="15" t="s">
        <v>5215</v>
      </c>
      <c r="Q3013" s="15" t="s">
        <v>22807</v>
      </c>
      <c r="R3013" s="15" t="s">
        <v>19637</v>
      </c>
      <c r="S3013" s="15">
        <v>22006097</v>
      </c>
      <c r="T3013" s="15">
        <v>84478731</v>
      </c>
      <c r="U3013" s="15" t="s">
        <v>16886</v>
      </c>
      <c r="V3013" s="15" t="s">
        <v>10697</v>
      </c>
      <c r="W3013" s="4"/>
      <c r="X3013" s="4"/>
      <c r="Y3013" s="4"/>
      <c r="Z3013" s="4"/>
      <c r="AB3013" s="25"/>
      <c r="AC3013" s="25"/>
      <c r="AD3013" s="25"/>
    </row>
    <row r="3014" spans="1:30" x14ac:dyDescent="0.35">
      <c r="A3014" s="15" t="s">
        <v>5979</v>
      </c>
      <c r="B3014" s="15" t="s">
        <v>7272</v>
      </c>
      <c r="D3014" s="15" t="s">
        <v>6369</v>
      </c>
      <c r="E3014" s="15" t="s">
        <v>6370</v>
      </c>
      <c r="F3014" s="15" t="s">
        <v>6371</v>
      </c>
      <c r="G3014" s="5" t="s">
        <v>249</v>
      </c>
      <c r="H3014" s="5" t="s">
        <v>4</v>
      </c>
      <c r="I3014" s="5" t="s">
        <v>72</v>
      </c>
      <c r="J3014" s="5" t="s">
        <v>10</v>
      </c>
      <c r="K3014" s="5" t="s">
        <v>2</v>
      </c>
      <c r="L3014" s="5" t="s">
        <v>12911</v>
      </c>
      <c r="M3014" s="15" t="s">
        <v>249</v>
      </c>
      <c r="N3014" s="15" t="s">
        <v>22018</v>
      </c>
      <c r="O3014" s="15" t="s">
        <v>22793</v>
      </c>
      <c r="P3014" s="15" t="s">
        <v>6372</v>
      </c>
      <c r="Q3014" s="15" t="s">
        <v>22807</v>
      </c>
      <c r="R3014" s="15" t="s">
        <v>24208</v>
      </c>
      <c r="S3014" s="15">
        <v>25738534</v>
      </c>
      <c r="T3014" s="15">
        <v>25738534</v>
      </c>
      <c r="U3014" s="15" t="s">
        <v>16887</v>
      </c>
      <c r="V3014" s="15" t="s">
        <v>10215</v>
      </c>
      <c r="W3014" s="4"/>
      <c r="X3014" s="4" t="s">
        <v>41</v>
      </c>
      <c r="Y3014" s="4" t="s">
        <v>386</v>
      </c>
      <c r="Z3014" s="4"/>
      <c r="AB3014" s="25"/>
      <c r="AC3014" s="25"/>
      <c r="AD3014" s="25"/>
    </row>
    <row r="3015" spans="1:30" x14ac:dyDescent="0.35">
      <c r="A3015" s="15" t="s">
        <v>6414</v>
      </c>
      <c r="B3015" s="15" t="s">
        <v>7476</v>
      </c>
      <c r="D3015" s="15" t="s">
        <v>11341</v>
      </c>
      <c r="E3015" s="15" t="s">
        <v>11340</v>
      </c>
      <c r="F3015" s="15" t="s">
        <v>11342</v>
      </c>
      <c r="G3015" s="5" t="s">
        <v>18535</v>
      </c>
      <c r="H3015" s="5" t="s">
        <v>7</v>
      </c>
      <c r="I3015" s="5" t="s">
        <v>143</v>
      </c>
      <c r="J3015" s="5" t="s">
        <v>6</v>
      </c>
      <c r="K3015" s="5" t="s">
        <v>2</v>
      </c>
      <c r="L3015" s="5" t="s">
        <v>13052</v>
      </c>
      <c r="M3015" s="15" t="s">
        <v>144</v>
      </c>
      <c r="N3015" s="15" t="s">
        <v>21870</v>
      </c>
      <c r="O3015" s="15" t="s">
        <v>22252</v>
      </c>
      <c r="P3015" s="15" t="s">
        <v>11342</v>
      </c>
      <c r="Q3015" s="15" t="s">
        <v>22807</v>
      </c>
      <c r="R3015" s="15" t="s">
        <v>24209</v>
      </c>
      <c r="S3015" s="15">
        <v>84250167</v>
      </c>
      <c r="T3015" s="15"/>
      <c r="U3015" s="15" t="s">
        <v>18251</v>
      </c>
      <c r="V3015" s="15" t="s">
        <v>22366</v>
      </c>
      <c r="W3015" s="4"/>
      <c r="X3015" s="4" t="s">
        <v>41</v>
      </c>
      <c r="Y3015" s="4" t="s">
        <v>12393</v>
      </c>
      <c r="Z3015" s="4"/>
      <c r="AB3015" s="25" t="s">
        <v>21118</v>
      </c>
      <c r="AC3015" s="25"/>
      <c r="AD3015" s="25"/>
    </row>
    <row r="3016" spans="1:30" x14ac:dyDescent="0.35">
      <c r="A3016" s="15" t="s">
        <v>6017</v>
      </c>
      <c r="B3016" s="15" t="s">
        <v>8908</v>
      </c>
      <c r="D3016" s="15" t="s">
        <v>7607</v>
      </c>
      <c r="E3016" s="15" t="s">
        <v>6373</v>
      </c>
      <c r="F3016" s="15" t="s">
        <v>1643</v>
      </c>
      <c r="G3016" s="5" t="s">
        <v>249</v>
      </c>
      <c r="H3016" s="5" t="s">
        <v>5</v>
      </c>
      <c r="I3016" s="5" t="s">
        <v>72</v>
      </c>
      <c r="J3016" s="5" t="s">
        <v>8</v>
      </c>
      <c r="K3016" s="5" t="s">
        <v>5</v>
      </c>
      <c r="L3016" s="5" t="s">
        <v>12909</v>
      </c>
      <c r="M3016" s="15" t="s">
        <v>249</v>
      </c>
      <c r="N3016" s="15" t="s">
        <v>22035</v>
      </c>
      <c r="O3016" s="15" t="s">
        <v>138</v>
      </c>
      <c r="P3016" s="15" t="s">
        <v>1643</v>
      </c>
      <c r="Q3016" s="15" t="s">
        <v>22807</v>
      </c>
      <c r="R3016" s="15" t="s">
        <v>24210</v>
      </c>
      <c r="S3016" s="15">
        <v>25367909</v>
      </c>
      <c r="T3016" s="15">
        <v>25367909</v>
      </c>
      <c r="U3016" s="15" t="s">
        <v>16888</v>
      </c>
      <c r="V3016" s="15" t="s">
        <v>24211</v>
      </c>
      <c r="W3016" s="4"/>
      <c r="X3016" s="4" t="s">
        <v>41</v>
      </c>
      <c r="Y3016" s="4" t="s">
        <v>4516</v>
      </c>
      <c r="Z3016" s="4"/>
      <c r="AB3016" s="25"/>
      <c r="AC3016" s="25"/>
      <c r="AD3016" s="25"/>
    </row>
    <row r="3017" spans="1:30" x14ac:dyDescent="0.35">
      <c r="A3017" s="15" t="s">
        <v>11662</v>
      </c>
      <c r="B3017" s="15" t="s">
        <v>2920</v>
      </c>
      <c r="D3017" s="15" t="s">
        <v>6374</v>
      </c>
      <c r="E3017" s="15" t="s">
        <v>11278</v>
      </c>
      <c r="F3017" s="15" t="s">
        <v>6375</v>
      </c>
      <c r="G3017" s="5" t="s">
        <v>15692</v>
      </c>
      <c r="H3017" s="5" t="s">
        <v>2</v>
      </c>
      <c r="I3017" s="5" t="s">
        <v>143</v>
      </c>
      <c r="J3017" s="5" t="s">
        <v>8</v>
      </c>
      <c r="K3017" s="5" t="s">
        <v>2</v>
      </c>
      <c r="L3017" s="5" t="s">
        <v>13061</v>
      </c>
      <c r="M3017" s="15" t="s">
        <v>144</v>
      </c>
      <c r="N3017" s="15" t="s">
        <v>145</v>
      </c>
      <c r="O3017" s="15" t="s">
        <v>145</v>
      </c>
      <c r="P3017" s="15" t="s">
        <v>11279</v>
      </c>
      <c r="Q3017" s="15" t="s">
        <v>22807</v>
      </c>
      <c r="R3017" s="15" t="s">
        <v>24212</v>
      </c>
      <c r="S3017" s="15">
        <v>27750256</v>
      </c>
      <c r="T3017" s="15">
        <v>27750256</v>
      </c>
      <c r="U3017" s="15" t="s">
        <v>18253</v>
      </c>
      <c r="V3017" s="15" t="s">
        <v>24213</v>
      </c>
      <c r="W3017" s="4"/>
      <c r="X3017" s="4" t="s">
        <v>41</v>
      </c>
      <c r="Y3017" s="4" t="s">
        <v>8181</v>
      </c>
      <c r="Z3017" s="4"/>
      <c r="AB3017" s="25"/>
      <c r="AC3017" s="25"/>
      <c r="AD3017" s="25"/>
    </row>
    <row r="3018" spans="1:30" x14ac:dyDescent="0.35">
      <c r="A3018" s="15" t="s">
        <v>6178</v>
      </c>
      <c r="B3018" s="15" t="s">
        <v>5374</v>
      </c>
      <c r="D3018" s="15" t="s">
        <v>4699</v>
      </c>
      <c r="E3018" s="15" t="s">
        <v>6376</v>
      </c>
      <c r="F3018" s="15" t="s">
        <v>6377</v>
      </c>
      <c r="G3018" s="5" t="s">
        <v>1190</v>
      </c>
      <c r="H3018" s="5" t="s">
        <v>11</v>
      </c>
      <c r="I3018" s="5" t="s">
        <v>41</v>
      </c>
      <c r="J3018" s="5" t="s">
        <v>1191</v>
      </c>
      <c r="K3018" s="5" t="s">
        <v>6</v>
      </c>
      <c r="L3018" s="5" t="s">
        <v>12739</v>
      </c>
      <c r="M3018" s="15" t="s">
        <v>42</v>
      </c>
      <c r="N3018" s="15" t="s">
        <v>1190</v>
      </c>
      <c r="O3018" s="15" t="s">
        <v>688</v>
      </c>
      <c r="P3018" s="15" t="s">
        <v>6377</v>
      </c>
      <c r="Q3018" s="15" t="s">
        <v>22807</v>
      </c>
      <c r="R3018" s="15" t="s">
        <v>19072</v>
      </c>
      <c r="S3018" s="15">
        <v>27311750</v>
      </c>
      <c r="T3018" s="15"/>
      <c r="U3018" s="15" t="s">
        <v>15407</v>
      </c>
      <c r="V3018" s="15" t="s">
        <v>9603</v>
      </c>
      <c r="W3018" s="4"/>
      <c r="X3018" s="4" t="s">
        <v>41</v>
      </c>
      <c r="Y3018" s="4" t="s">
        <v>5280</v>
      </c>
      <c r="Z3018" s="4"/>
      <c r="AB3018" s="25"/>
      <c r="AC3018" s="25"/>
      <c r="AD3018" s="25"/>
    </row>
    <row r="3019" spans="1:30" x14ac:dyDescent="0.35">
      <c r="A3019" s="15" t="s">
        <v>6328</v>
      </c>
      <c r="B3019" s="15" t="s">
        <v>2765</v>
      </c>
      <c r="D3019" s="15" t="s">
        <v>9658</v>
      </c>
      <c r="E3019" s="15" t="s">
        <v>9657</v>
      </c>
      <c r="F3019" s="15" t="s">
        <v>879</v>
      </c>
      <c r="G3019" s="5" t="s">
        <v>1190</v>
      </c>
      <c r="H3019" s="5" t="s">
        <v>10</v>
      </c>
      <c r="I3019" s="5" t="s">
        <v>41</v>
      </c>
      <c r="J3019" s="5" t="s">
        <v>1191</v>
      </c>
      <c r="K3019" s="5" t="s">
        <v>8</v>
      </c>
      <c r="L3019" s="5" t="s">
        <v>12741</v>
      </c>
      <c r="M3019" s="15" t="s">
        <v>42</v>
      </c>
      <c r="N3019" s="15" t="s">
        <v>1190</v>
      </c>
      <c r="O3019" s="15" t="s">
        <v>1676</v>
      </c>
      <c r="P3019" s="15" t="s">
        <v>879</v>
      </c>
      <c r="Q3019" s="15" t="s">
        <v>22807</v>
      </c>
      <c r="R3019" s="15" t="s">
        <v>9659</v>
      </c>
      <c r="S3019" s="15">
        <v>44047003</v>
      </c>
      <c r="T3019" s="15"/>
      <c r="U3019" s="15" t="s">
        <v>15408</v>
      </c>
      <c r="V3019" s="15" t="s">
        <v>9660</v>
      </c>
      <c r="W3019" s="4"/>
      <c r="X3019" s="4"/>
      <c r="Y3019" s="4"/>
      <c r="Z3019" s="4"/>
      <c r="AB3019" s="25"/>
      <c r="AC3019" s="25"/>
      <c r="AD3019" s="25"/>
    </row>
    <row r="3020" spans="1:30" x14ac:dyDescent="0.35">
      <c r="A3020" s="15" t="s">
        <v>11664</v>
      </c>
      <c r="B3020" s="15" t="s">
        <v>5068</v>
      </c>
      <c r="D3020" s="15" t="s">
        <v>11273</v>
      </c>
      <c r="E3020" s="15" t="s">
        <v>11272</v>
      </c>
      <c r="F3020" s="15" t="s">
        <v>1832</v>
      </c>
      <c r="G3020" s="5" t="s">
        <v>15692</v>
      </c>
      <c r="H3020" s="5" t="s">
        <v>232</v>
      </c>
      <c r="I3020" s="5" t="s">
        <v>143</v>
      </c>
      <c r="J3020" s="5" t="s">
        <v>8</v>
      </c>
      <c r="K3020" s="5" t="s">
        <v>5</v>
      </c>
      <c r="L3020" s="5" t="s">
        <v>13063</v>
      </c>
      <c r="M3020" s="15" t="s">
        <v>144</v>
      </c>
      <c r="N3020" s="15" t="s">
        <v>145</v>
      </c>
      <c r="O3020" s="15" t="s">
        <v>1933</v>
      </c>
      <c r="P3020" s="15" t="s">
        <v>1832</v>
      </c>
      <c r="Q3020" s="15" t="s">
        <v>22807</v>
      </c>
      <c r="R3020" s="15" t="s">
        <v>18995</v>
      </c>
      <c r="S3020" s="15">
        <v>89269855</v>
      </c>
      <c r="T3020" s="15"/>
      <c r="U3020" s="15" t="s">
        <v>16890</v>
      </c>
      <c r="V3020" s="15" t="s">
        <v>24214</v>
      </c>
      <c r="W3020" s="4"/>
      <c r="X3020" s="4" t="s">
        <v>41</v>
      </c>
      <c r="Y3020" s="4" t="s">
        <v>19105</v>
      </c>
      <c r="Z3020" s="4"/>
      <c r="AB3020" s="25"/>
      <c r="AC3020" s="25"/>
      <c r="AD3020" s="25"/>
    </row>
    <row r="3021" spans="1:30" x14ac:dyDescent="0.35">
      <c r="A3021" s="15" t="s">
        <v>11666</v>
      </c>
      <c r="B3021" s="15" t="s">
        <v>4001</v>
      </c>
      <c r="D3021" s="15" t="s">
        <v>11344</v>
      </c>
      <c r="E3021" s="15" t="s">
        <v>11343</v>
      </c>
      <c r="F3021" s="15" t="s">
        <v>11345</v>
      </c>
      <c r="G3021" s="5" t="s">
        <v>15692</v>
      </c>
      <c r="H3021" s="5" t="s">
        <v>232</v>
      </c>
      <c r="I3021" s="5" t="s">
        <v>143</v>
      </c>
      <c r="J3021" s="5" t="s">
        <v>8</v>
      </c>
      <c r="K3021" s="5" t="s">
        <v>5</v>
      </c>
      <c r="L3021" s="5" t="s">
        <v>13063</v>
      </c>
      <c r="M3021" s="15" t="s">
        <v>144</v>
      </c>
      <c r="N3021" s="15" t="s">
        <v>145</v>
      </c>
      <c r="O3021" s="15" t="s">
        <v>1933</v>
      </c>
      <c r="P3021" s="15" t="s">
        <v>815</v>
      </c>
      <c r="Q3021" s="15" t="s">
        <v>22807</v>
      </c>
      <c r="R3021" s="15" t="s">
        <v>6998</v>
      </c>
      <c r="S3021" s="15">
        <v>85658340</v>
      </c>
      <c r="T3021" s="15"/>
      <c r="U3021" s="15" t="s">
        <v>18254</v>
      </c>
      <c r="V3021" s="15" t="s">
        <v>24215</v>
      </c>
      <c r="W3021" s="4"/>
      <c r="X3021" s="4"/>
      <c r="Y3021" s="4"/>
      <c r="Z3021" s="4"/>
      <c r="AB3021" s="25"/>
      <c r="AC3021" s="25"/>
      <c r="AD3021" s="25"/>
    </row>
    <row r="3022" spans="1:30" x14ac:dyDescent="0.35">
      <c r="A3022" s="15" t="s">
        <v>8909</v>
      </c>
      <c r="B3022" s="15" t="s">
        <v>3180</v>
      </c>
      <c r="D3022" s="15" t="s">
        <v>8499</v>
      </c>
      <c r="E3022" s="15" t="s">
        <v>8496</v>
      </c>
      <c r="F3022" s="15" t="s">
        <v>11372</v>
      </c>
      <c r="G3022" s="5" t="s">
        <v>15692</v>
      </c>
      <c r="H3022" s="5" t="s">
        <v>4</v>
      </c>
      <c r="I3022" s="5" t="s">
        <v>143</v>
      </c>
      <c r="J3022" s="5" t="s">
        <v>18</v>
      </c>
      <c r="K3022" s="5" t="s">
        <v>2</v>
      </c>
      <c r="L3022" s="5" t="s">
        <v>22684</v>
      </c>
      <c r="M3022" s="15" t="s">
        <v>144</v>
      </c>
      <c r="N3022" s="15" t="s">
        <v>146</v>
      </c>
      <c r="O3022" s="15" t="s">
        <v>146</v>
      </c>
      <c r="P3022" s="15" t="s">
        <v>8498</v>
      </c>
      <c r="Q3022" s="15" t="s">
        <v>22807</v>
      </c>
      <c r="R3022" s="15" t="s">
        <v>21629</v>
      </c>
      <c r="S3022" s="15">
        <v>22005417</v>
      </c>
      <c r="T3022" s="15"/>
      <c r="U3022" s="15" t="s">
        <v>16891</v>
      </c>
      <c r="V3022" s="15" t="s">
        <v>16892</v>
      </c>
      <c r="W3022" s="4"/>
      <c r="X3022" s="4" t="s">
        <v>41</v>
      </c>
      <c r="Y3022" s="4" t="s">
        <v>7748</v>
      </c>
      <c r="Z3022" s="4"/>
      <c r="AB3022" s="25"/>
      <c r="AC3022" s="25"/>
      <c r="AD3022" s="25"/>
    </row>
    <row r="3023" spans="1:30" x14ac:dyDescent="0.35">
      <c r="A3023" s="15" t="s">
        <v>6285</v>
      </c>
      <c r="B3023" s="15" t="s">
        <v>3502</v>
      </c>
      <c r="D3023" s="15" t="s">
        <v>10605</v>
      </c>
      <c r="E3023" s="15" t="s">
        <v>10604</v>
      </c>
      <c r="F3023" s="15" t="s">
        <v>699</v>
      </c>
      <c r="G3023" s="5" t="s">
        <v>908</v>
      </c>
      <c r="H3023" s="5" t="s">
        <v>6</v>
      </c>
      <c r="I3023" s="5" t="s">
        <v>243</v>
      </c>
      <c r="J3023" s="5" t="s">
        <v>12</v>
      </c>
      <c r="K3023" s="5" t="s">
        <v>3</v>
      </c>
      <c r="L3023" s="5" t="s">
        <v>13014</v>
      </c>
      <c r="M3023" s="15" t="s">
        <v>244</v>
      </c>
      <c r="N3023" s="15" t="s">
        <v>770</v>
      </c>
      <c r="O3023" s="15" t="s">
        <v>1597</v>
      </c>
      <c r="P3023" s="15" t="s">
        <v>699</v>
      </c>
      <c r="Q3023" s="15" t="s">
        <v>22807</v>
      </c>
      <c r="R3023" s="15" t="s">
        <v>24216</v>
      </c>
      <c r="S3023" s="15">
        <v>64387377</v>
      </c>
      <c r="T3023" s="15">
        <v>26777025</v>
      </c>
      <c r="U3023" s="15" t="s">
        <v>19638</v>
      </c>
      <c r="V3023" s="15" t="s">
        <v>24217</v>
      </c>
      <c r="W3023" s="4"/>
      <c r="X3023" s="4" t="s">
        <v>41</v>
      </c>
      <c r="Y3023" s="4" t="s">
        <v>7735</v>
      </c>
      <c r="Z3023" s="4"/>
      <c r="AB3023" s="25"/>
      <c r="AC3023" s="25"/>
      <c r="AD3023" s="25"/>
    </row>
    <row r="3024" spans="1:30" x14ac:dyDescent="0.35">
      <c r="A3024" s="15" t="s">
        <v>6286</v>
      </c>
      <c r="B3024" s="15" t="s">
        <v>7312</v>
      </c>
      <c r="D3024" s="15" t="s">
        <v>9337</v>
      </c>
      <c r="E3024" s="15" t="s">
        <v>9336</v>
      </c>
      <c r="F3024" s="15" t="s">
        <v>3164</v>
      </c>
      <c r="G3024" s="5" t="s">
        <v>18535</v>
      </c>
      <c r="H3024" s="5" t="s">
        <v>3</v>
      </c>
      <c r="I3024" s="5" t="s">
        <v>143</v>
      </c>
      <c r="J3024" s="5" t="s">
        <v>4</v>
      </c>
      <c r="K3024" s="5" t="s">
        <v>11</v>
      </c>
      <c r="L3024" s="5" t="s">
        <v>13048</v>
      </c>
      <c r="M3024" s="15" t="s">
        <v>144</v>
      </c>
      <c r="N3024" s="15" t="s">
        <v>1670</v>
      </c>
      <c r="O3024" s="15" t="s">
        <v>21898</v>
      </c>
      <c r="P3024" s="15" t="s">
        <v>3164</v>
      </c>
      <c r="Q3024" s="15" t="s">
        <v>22807</v>
      </c>
      <c r="R3024" s="15" t="s">
        <v>24218</v>
      </c>
      <c r="S3024" s="15">
        <v>84226935</v>
      </c>
      <c r="T3024" s="15">
        <v>27300159</v>
      </c>
      <c r="U3024" s="15" t="s">
        <v>16894</v>
      </c>
      <c r="V3024" s="15" t="s">
        <v>9338</v>
      </c>
      <c r="W3024" s="4"/>
      <c r="X3024" s="4"/>
      <c r="Y3024" s="4"/>
      <c r="Z3024" s="4"/>
      <c r="AB3024" s="25"/>
      <c r="AC3024" s="25"/>
      <c r="AD3024" s="25"/>
    </row>
    <row r="3025" spans="1:30" x14ac:dyDescent="0.35">
      <c r="A3025" s="15" t="s">
        <v>6751</v>
      </c>
      <c r="B3025" s="15" t="s">
        <v>7641</v>
      </c>
      <c r="D3025" s="15" t="s">
        <v>5758</v>
      </c>
      <c r="E3025" s="15" t="s">
        <v>6378</v>
      </c>
      <c r="F3025" s="15" t="s">
        <v>6379</v>
      </c>
      <c r="G3025" s="5" t="s">
        <v>21791</v>
      </c>
      <c r="H3025" s="5" t="s">
        <v>10</v>
      </c>
      <c r="I3025" s="5" t="s">
        <v>44</v>
      </c>
      <c r="J3025" s="5" t="s">
        <v>18</v>
      </c>
      <c r="K3025" s="5" t="s">
        <v>2</v>
      </c>
      <c r="L3025" s="5" t="s">
        <v>12848</v>
      </c>
      <c r="M3025" s="15" t="s">
        <v>91</v>
      </c>
      <c r="N3025" s="15" t="s">
        <v>206</v>
      </c>
      <c r="O3025" s="15" t="s">
        <v>206</v>
      </c>
      <c r="P3025" s="15" t="s">
        <v>11871</v>
      </c>
      <c r="Q3025" s="15" t="s">
        <v>22807</v>
      </c>
      <c r="R3025" s="15" t="s">
        <v>21630</v>
      </c>
      <c r="S3025" s="15">
        <v>24708311</v>
      </c>
      <c r="T3025" s="15">
        <v>24708311</v>
      </c>
      <c r="U3025" s="15" t="s">
        <v>22367</v>
      </c>
      <c r="V3025" s="15" t="s">
        <v>2998</v>
      </c>
      <c r="W3025" s="4"/>
      <c r="X3025" s="4" t="s">
        <v>41</v>
      </c>
      <c r="Y3025" s="4" t="s">
        <v>13562</v>
      </c>
      <c r="Z3025" s="4"/>
      <c r="AB3025" s="25" t="s">
        <v>21118</v>
      </c>
      <c r="AC3025" s="25"/>
      <c r="AD3025" s="25"/>
    </row>
    <row r="3026" spans="1:30" x14ac:dyDescent="0.35">
      <c r="A3026" s="15" t="s">
        <v>6233</v>
      </c>
      <c r="B3026" s="15" t="s">
        <v>6232</v>
      </c>
      <c r="D3026" s="15" t="s">
        <v>9644</v>
      </c>
      <c r="E3026" s="15" t="s">
        <v>9643</v>
      </c>
      <c r="F3026" s="15" t="s">
        <v>21631</v>
      </c>
      <c r="G3026" s="5" t="s">
        <v>18535</v>
      </c>
      <c r="H3026" s="5" t="s">
        <v>17</v>
      </c>
      <c r="I3026" s="5" t="s">
        <v>143</v>
      </c>
      <c r="J3026" s="5" t="s">
        <v>4</v>
      </c>
      <c r="K3026" s="5" t="s">
        <v>4</v>
      </c>
      <c r="L3026" s="5" t="s">
        <v>13042</v>
      </c>
      <c r="M3026" s="15" t="s">
        <v>144</v>
      </c>
      <c r="N3026" s="15" t="s">
        <v>1670</v>
      </c>
      <c r="O3026" s="15" t="s">
        <v>1754</v>
      </c>
      <c r="P3026" s="15" t="s">
        <v>6380</v>
      </c>
      <c r="Q3026" s="15" t="s">
        <v>22807</v>
      </c>
      <c r="R3026" s="15" t="s">
        <v>22368</v>
      </c>
      <c r="S3026" s="15">
        <v>27300159</v>
      </c>
      <c r="T3026" s="15">
        <v>89481951</v>
      </c>
      <c r="U3026" s="15" t="s">
        <v>19639</v>
      </c>
      <c r="V3026" s="15" t="s">
        <v>24219</v>
      </c>
      <c r="W3026" s="4"/>
      <c r="X3026" s="4"/>
      <c r="Y3026" s="4"/>
      <c r="Z3026" s="4"/>
      <c r="AB3026" s="25"/>
      <c r="AC3026" s="25"/>
      <c r="AD3026" s="25"/>
    </row>
    <row r="3027" spans="1:30" x14ac:dyDescent="0.35">
      <c r="A3027" s="15" t="s">
        <v>6754</v>
      </c>
      <c r="B3027" s="15" t="s">
        <v>7633</v>
      </c>
      <c r="D3027" s="15" t="s">
        <v>5096</v>
      </c>
      <c r="E3027" s="15" t="s">
        <v>6381</v>
      </c>
      <c r="F3027" s="15" t="s">
        <v>6382</v>
      </c>
      <c r="G3027" s="5" t="s">
        <v>15692</v>
      </c>
      <c r="H3027" s="5" t="s">
        <v>7</v>
      </c>
      <c r="I3027" s="5" t="s">
        <v>143</v>
      </c>
      <c r="J3027" s="5" t="s">
        <v>10</v>
      </c>
      <c r="K3027" s="5" t="s">
        <v>3</v>
      </c>
      <c r="L3027" s="5" t="s">
        <v>13065</v>
      </c>
      <c r="M3027" s="15" t="s">
        <v>144</v>
      </c>
      <c r="N3027" s="15" t="s">
        <v>21789</v>
      </c>
      <c r="O3027" s="15" t="s">
        <v>3390</v>
      </c>
      <c r="P3027" s="15" t="s">
        <v>6383</v>
      </c>
      <c r="Q3027" s="15" t="s">
        <v>22807</v>
      </c>
      <c r="R3027" s="15" t="s">
        <v>18099</v>
      </c>
      <c r="S3027" s="15">
        <v>22001298</v>
      </c>
      <c r="T3027" s="15">
        <v>27840580</v>
      </c>
      <c r="U3027" s="15" t="s">
        <v>15409</v>
      </c>
      <c r="V3027" s="15" t="s">
        <v>24220</v>
      </c>
      <c r="W3027" s="4"/>
      <c r="X3027" s="4" t="s">
        <v>41</v>
      </c>
      <c r="Y3027" s="4" t="s">
        <v>6142</v>
      </c>
      <c r="Z3027" s="4"/>
      <c r="AB3027" s="25"/>
      <c r="AC3027" s="25"/>
      <c r="AD3027" s="25"/>
    </row>
    <row r="3028" spans="1:30" x14ac:dyDescent="0.35">
      <c r="A3028" s="15" t="s">
        <v>7276</v>
      </c>
      <c r="B3028" s="15" t="s">
        <v>4782</v>
      </c>
      <c r="D3028" s="15" t="s">
        <v>2920</v>
      </c>
      <c r="E3028" s="15" t="s">
        <v>11662</v>
      </c>
      <c r="F3028" s="15" t="s">
        <v>4075</v>
      </c>
      <c r="G3028" s="5" t="s">
        <v>21775</v>
      </c>
      <c r="H3028" s="5" t="s">
        <v>3</v>
      </c>
      <c r="I3028" s="5" t="s">
        <v>95</v>
      </c>
      <c r="J3028" s="5" t="s">
        <v>2</v>
      </c>
      <c r="K3028" s="5" t="s">
        <v>5</v>
      </c>
      <c r="L3028" s="5" t="s">
        <v>13079</v>
      </c>
      <c r="M3028" s="15" t="s">
        <v>21775</v>
      </c>
      <c r="N3028" s="15" t="s">
        <v>21775</v>
      </c>
      <c r="O3028" s="15" t="s">
        <v>22308</v>
      </c>
      <c r="P3028" s="15" t="s">
        <v>4075</v>
      </c>
      <c r="Q3028" s="15" t="s">
        <v>22807</v>
      </c>
      <c r="R3028" s="15" t="s">
        <v>20316</v>
      </c>
      <c r="S3028" s="15">
        <v>60722392</v>
      </c>
      <c r="T3028" s="15"/>
      <c r="U3028" s="15" t="s">
        <v>18257</v>
      </c>
      <c r="V3028" s="15" t="s">
        <v>18996</v>
      </c>
      <c r="W3028" s="4"/>
      <c r="X3028" s="4"/>
      <c r="Y3028" s="4"/>
      <c r="Z3028" s="4"/>
      <c r="AB3028" s="25"/>
      <c r="AC3028" s="25"/>
      <c r="AD3028" s="25"/>
    </row>
    <row r="3029" spans="1:30" x14ac:dyDescent="0.35">
      <c r="A3029" s="15" t="s">
        <v>6752</v>
      </c>
      <c r="B3029" s="15" t="s">
        <v>7634</v>
      </c>
      <c r="D3029" s="15" t="s">
        <v>3362</v>
      </c>
      <c r="E3029" s="15" t="s">
        <v>6384</v>
      </c>
      <c r="F3029" s="15" t="s">
        <v>7709</v>
      </c>
      <c r="G3029" s="5" t="s">
        <v>213</v>
      </c>
      <c r="H3029" s="5" t="s">
        <v>4</v>
      </c>
      <c r="I3029" s="5" t="s">
        <v>214</v>
      </c>
      <c r="J3029" s="5" t="s">
        <v>12</v>
      </c>
      <c r="K3029" s="5" t="s">
        <v>4</v>
      </c>
      <c r="L3029" s="5" t="s">
        <v>12959</v>
      </c>
      <c r="M3029" s="15" t="s">
        <v>215</v>
      </c>
      <c r="N3029" s="15" t="s">
        <v>213</v>
      </c>
      <c r="O3029" s="15" t="s">
        <v>4229</v>
      </c>
      <c r="P3029" s="15" t="s">
        <v>6385</v>
      </c>
      <c r="Q3029" s="15" t="s">
        <v>22807</v>
      </c>
      <c r="R3029" s="15" t="s">
        <v>21565</v>
      </c>
      <c r="S3029" s="15">
        <v>70151605</v>
      </c>
      <c r="T3029" s="15"/>
      <c r="U3029" s="15" t="s">
        <v>19640</v>
      </c>
      <c r="V3029" s="15" t="s">
        <v>4256</v>
      </c>
      <c r="W3029" s="4"/>
      <c r="X3029" s="4" t="s">
        <v>41</v>
      </c>
      <c r="Y3029" s="4" t="s">
        <v>5227</v>
      </c>
      <c r="Z3029" s="4"/>
      <c r="AB3029" s="25"/>
      <c r="AC3029" s="25"/>
      <c r="AD3029" s="25"/>
    </row>
    <row r="3030" spans="1:30" x14ac:dyDescent="0.35">
      <c r="A3030" s="15" t="s">
        <v>6464</v>
      </c>
      <c r="B3030" s="15" t="s">
        <v>7492</v>
      </c>
      <c r="D3030" s="15" t="s">
        <v>3344</v>
      </c>
      <c r="E3030" s="15" t="s">
        <v>8392</v>
      </c>
      <c r="F3030" s="15" t="s">
        <v>4715</v>
      </c>
      <c r="G3030" s="5" t="s">
        <v>242</v>
      </c>
      <c r="H3030" s="5" t="s">
        <v>4</v>
      </c>
      <c r="I3030" s="5" t="s">
        <v>243</v>
      </c>
      <c r="J3030" s="5" t="s">
        <v>4</v>
      </c>
      <c r="K3030" s="5" t="s">
        <v>5</v>
      </c>
      <c r="L3030" s="5" t="s">
        <v>12977</v>
      </c>
      <c r="M3030" s="15" t="s">
        <v>244</v>
      </c>
      <c r="N3030" s="15" t="s">
        <v>242</v>
      </c>
      <c r="O3030" s="15" t="s">
        <v>4801</v>
      </c>
      <c r="P3030" s="15" t="s">
        <v>4715</v>
      </c>
      <c r="Q3030" s="15" t="s">
        <v>22807</v>
      </c>
      <c r="R3030" s="15" t="s">
        <v>20348</v>
      </c>
      <c r="S3030" s="15">
        <v>88285492</v>
      </c>
      <c r="T3030" s="15"/>
      <c r="U3030" s="15" t="s">
        <v>22369</v>
      </c>
      <c r="V3030" s="15" t="s">
        <v>21633</v>
      </c>
      <c r="W3030" s="4"/>
      <c r="X3030" s="4" t="s">
        <v>41</v>
      </c>
      <c r="Y3030" s="4" t="s">
        <v>12383</v>
      </c>
      <c r="Z3030" s="4"/>
      <c r="AB3030" s="25" t="s">
        <v>21118</v>
      </c>
      <c r="AC3030" s="25"/>
      <c r="AD3030" s="25"/>
    </row>
    <row r="3031" spans="1:30" x14ac:dyDescent="0.35">
      <c r="A3031" s="15" t="s">
        <v>11670</v>
      </c>
      <c r="B3031" s="15" t="s">
        <v>11671</v>
      </c>
      <c r="D3031" s="15" t="s">
        <v>10882</v>
      </c>
      <c r="E3031" s="15" t="s">
        <v>10881</v>
      </c>
      <c r="F3031" s="15" t="s">
        <v>9330</v>
      </c>
      <c r="G3031" s="5" t="s">
        <v>242</v>
      </c>
      <c r="H3031" s="5" t="s">
        <v>7</v>
      </c>
      <c r="I3031" s="5" t="s">
        <v>243</v>
      </c>
      <c r="J3031" s="5" t="s">
        <v>6</v>
      </c>
      <c r="K3031" s="5" t="s">
        <v>4</v>
      </c>
      <c r="L3031" s="5" t="s">
        <v>12989</v>
      </c>
      <c r="M3031" s="15" t="s">
        <v>244</v>
      </c>
      <c r="N3031" s="15" t="s">
        <v>22158</v>
      </c>
      <c r="O3031" s="15" t="s">
        <v>4846</v>
      </c>
      <c r="P3031" s="15" t="s">
        <v>9330</v>
      </c>
      <c r="Q3031" s="15" t="s">
        <v>22807</v>
      </c>
      <c r="R3031" s="15" t="s">
        <v>10883</v>
      </c>
      <c r="S3031" s="15">
        <v>26720056</v>
      </c>
      <c r="T3031" s="15"/>
      <c r="U3031" s="15" t="s">
        <v>15410</v>
      </c>
      <c r="V3031" s="15" t="s">
        <v>18259</v>
      </c>
      <c r="W3031" s="4"/>
      <c r="X3031" s="4" t="s">
        <v>41</v>
      </c>
      <c r="Y3031" s="4" t="s">
        <v>7469</v>
      </c>
      <c r="Z3031" s="4"/>
      <c r="AB3031" s="25"/>
      <c r="AC3031" s="25"/>
      <c r="AD3031" s="25"/>
    </row>
    <row r="3032" spans="1:30" x14ac:dyDescent="0.35">
      <c r="A3032" s="15" t="s">
        <v>6179</v>
      </c>
      <c r="B3032" s="15" t="s">
        <v>7296</v>
      </c>
      <c r="D3032" s="15" t="s">
        <v>7329</v>
      </c>
      <c r="E3032" s="15" t="s">
        <v>8397</v>
      </c>
      <c r="F3032" s="15" t="s">
        <v>10884</v>
      </c>
      <c r="G3032" s="5" t="s">
        <v>242</v>
      </c>
      <c r="H3032" s="5" t="s">
        <v>7</v>
      </c>
      <c r="I3032" s="5" t="s">
        <v>243</v>
      </c>
      <c r="J3032" s="5" t="s">
        <v>6</v>
      </c>
      <c r="K3032" s="5" t="s">
        <v>4</v>
      </c>
      <c r="L3032" s="5" t="s">
        <v>12989</v>
      </c>
      <c r="M3032" s="15" t="s">
        <v>244</v>
      </c>
      <c r="N3032" s="15" t="s">
        <v>22158</v>
      </c>
      <c r="O3032" s="15" t="s">
        <v>4846</v>
      </c>
      <c r="P3032" s="15" t="s">
        <v>10884</v>
      </c>
      <c r="Q3032" s="15" t="s">
        <v>22807</v>
      </c>
      <c r="R3032" s="15" t="s">
        <v>19642</v>
      </c>
      <c r="S3032" s="15">
        <v>71776013</v>
      </c>
      <c r="T3032" s="15">
        <v>60055806</v>
      </c>
      <c r="U3032" s="15" t="s">
        <v>15411</v>
      </c>
      <c r="V3032" s="15" t="s">
        <v>10885</v>
      </c>
      <c r="W3032" s="4"/>
      <c r="X3032" s="4" t="s">
        <v>41</v>
      </c>
      <c r="Y3032" s="4" t="s">
        <v>11273</v>
      </c>
      <c r="Z3032" s="4"/>
      <c r="AB3032" s="25"/>
      <c r="AC3032" s="25"/>
      <c r="AD3032" s="25"/>
    </row>
    <row r="3033" spans="1:30" x14ac:dyDescent="0.35">
      <c r="A3033" s="15" t="s">
        <v>8911</v>
      </c>
      <c r="B3033" s="15" t="s">
        <v>8912</v>
      </c>
      <c r="D3033" s="15" t="s">
        <v>7331</v>
      </c>
      <c r="E3033" s="15" t="s">
        <v>6386</v>
      </c>
      <c r="F3033" s="15" t="s">
        <v>1491</v>
      </c>
      <c r="G3033" s="5" t="s">
        <v>91</v>
      </c>
      <c r="H3033" s="5" t="s">
        <v>4</v>
      </c>
      <c r="I3033" s="5" t="s">
        <v>44</v>
      </c>
      <c r="J3033" s="5" t="s">
        <v>2</v>
      </c>
      <c r="K3033" s="5" t="s">
        <v>3</v>
      </c>
      <c r="L3033" s="5" t="s">
        <v>12753</v>
      </c>
      <c r="M3033" s="15" t="s">
        <v>91</v>
      </c>
      <c r="N3033" s="15" t="s">
        <v>91</v>
      </c>
      <c r="O3033" s="15" t="s">
        <v>42</v>
      </c>
      <c r="P3033" s="15" t="s">
        <v>217</v>
      </c>
      <c r="Q3033" s="15" t="s">
        <v>24633</v>
      </c>
      <c r="R3033" s="15" t="s">
        <v>18260</v>
      </c>
      <c r="S3033" s="15">
        <v>24416880</v>
      </c>
      <c r="T3033" s="15">
        <v>24426209</v>
      </c>
      <c r="U3033" s="15" t="s">
        <v>16895</v>
      </c>
      <c r="V3033" s="15" t="s">
        <v>24221</v>
      </c>
      <c r="W3033" s="4"/>
      <c r="X3033" s="4" t="s">
        <v>41</v>
      </c>
      <c r="Y3033" s="4" t="s">
        <v>931</v>
      </c>
      <c r="Z3033" s="4"/>
      <c r="AB3033" s="25"/>
      <c r="AC3033" s="25"/>
      <c r="AD3033" s="25"/>
    </row>
    <row r="3034" spans="1:30" x14ac:dyDescent="0.35">
      <c r="A3034" s="15" t="s">
        <v>6270</v>
      </c>
      <c r="B3034" s="15" t="s">
        <v>6269</v>
      </c>
      <c r="D3034" s="15" t="s">
        <v>7332</v>
      </c>
      <c r="E3034" s="15" t="s">
        <v>6387</v>
      </c>
      <c r="F3034" s="15" t="s">
        <v>6388</v>
      </c>
      <c r="G3034" s="5" t="s">
        <v>91</v>
      </c>
      <c r="H3034" s="5" t="s">
        <v>5</v>
      </c>
      <c r="I3034" s="5" t="s">
        <v>44</v>
      </c>
      <c r="J3034" s="5" t="s">
        <v>2</v>
      </c>
      <c r="K3034" s="5" t="s">
        <v>6</v>
      </c>
      <c r="L3034" s="5" t="s">
        <v>12756</v>
      </c>
      <c r="M3034" s="15" t="s">
        <v>91</v>
      </c>
      <c r="N3034" s="15" t="s">
        <v>91</v>
      </c>
      <c r="O3034" s="15" t="s">
        <v>21076</v>
      </c>
      <c r="P3034" s="15" t="s">
        <v>6388</v>
      </c>
      <c r="Q3034" s="15" t="s">
        <v>22807</v>
      </c>
      <c r="R3034" s="15" t="s">
        <v>18997</v>
      </c>
      <c r="S3034" s="15">
        <v>24387450</v>
      </c>
      <c r="T3034" s="15">
        <v>24383204</v>
      </c>
      <c r="U3034" s="15" t="s">
        <v>16896</v>
      </c>
      <c r="V3034" s="15" t="s">
        <v>9785</v>
      </c>
      <c r="W3034" s="4"/>
      <c r="X3034" s="4" t="s">
        <v>41</v>
      </c>
      <c r="Y3034" s="4" t="s">
        <v>2212</v>
      </c>
      <c r="Z3034" s="4"/>
      <c r="AB3034" s="25"/>
      <c r="AC3034" s="25"/>
      <c r="AD3034" s="25"/>
    </row>
    <row r="3035" spans="1:30" x14ac:dyDescent="0.35">
      <c r="A3035" s="15" t="s">
        <v>6540</v>
      </c>
      <c r="B3035" s="15" t="s">
        <v>7777</v>
      </c>
      <c r="D3035" s="15" t="s">
        <v>7334</v>
      </c>
      <c r="E3035" s="15" t="s">
        <v>6389</v>
      </c>
      <c r="F3035" s="15" t="s">
        <v>6390</v>
      </c>
      <c r="G3035" s="5" t="s">
        <v>91</v>
      </c>
      <c r="H3035" s="5" t="s">
        <v>6</v>
      </c>
      <c r="I3035" s="5" t="s">
        <v>44</v>
      </c>
      <c r="J3035" s="5" t="s">
        <v>2</v>
      </c>
      <c r="K3035" s="5" t="s">
        <v>3</v>
      </c>
      <c r="L3035" s="5" t="s">
        <v>12753</v>
      </c>
      <c r="M3035" s="15" t="s">
        <v>91</v>
      </c>
      <c r="N3035" s="15" t="s">
        <v>91</v>
      </c>
      <c r="O3035" s="15" t="s">
        <v>42</v>
      </c>
      <c r="P3035" s="15" t="s">
        <v>6390</v>
      </c>
      <c r="Q3035" s="15" t="s">
        <v>22807</v>
      </c>
      <c r="R3035" s="15" t="s">
        <v>13459</v>
      </c>
      <c r="S3035" s="15">
        <v>24302440</v>
      </c>
      <c r="T3035" s="15">
        <v>24302229</v>
      </c>
      <c r="U3035" s="15" t="s">
        <v>6977</v>
      </c>
      <c r="V3035" s="15" t="s">
        <v>6391</v>
      </c>
      <c r="W3035" s="4"/>
      <c r="X3035" s="4" t="s">
        <v>41</v>
      </c>
      <c r="Y3035" s="4" t="s">
        <v>2220</v>
      </c>
      <c r="Z3035" s="4"/>
      <c r="AB3035" s="25"/>
      <c r="AC3035" s="25"/>
      <c r="AD3035" s="25"/>
    </row>
    <row r="3036" spans="1:30" x14ac:dyDescent="0.35">
      <c r="A3036" s="15" t="s">
        <v>11674</v>
      </c>
      <c r="B3036" s="15" t="s">
        <v>11675</v>
      </c>
      <c r="D3036" s="15" t="s">
        <v>7336</v>
      </c>
      <c r="E3036" s="15" t="s">
        <v>6392</v>
      </c>
      <c r="F3036" s="15" t="s">
        <v>14442</v>
      </c>
      <c r="G3036" s="5" t="s">
        <v>21775</v>
      </c>
      <c r="H3036" s="5" t="s">
        <v>6</v>
      </c>
      <c r="I3036" s="5" t="s">
        <v>95</v>
      </c>
      <c r="J3036" s="5" t="s">
        <v>4</v>
      </c>
      <c r="K3036" s="5" t="s">
        <v>8</v>
      </c>
      <c r="L3036" s="5" t="s">
        <v>19243</v>
      </c>
      <c r="M3036" s="15" t="s">
        <v>21775</v>
      </c>
      <c r="N3036" s="15" t="s">
        <v>22006</v>
      </c>
      <c r="O3036" s="15" t="s">
        <v>22007</v>
      </c>
      <c r="P3036" s="15" t="s">
        <v>79</v>
      </c>
      <c r="Q3036" s="15" t="s">
        <v>22807</v>
      </c>
      <c r="R3036" s="15" t="s">
        <v>12102</v>
      </c>
      <c r="S3036" s="15">
        <v>22002918</v>
      </c>
      <c r="T3036" s="15"/>
      <c r="U3036" s="15" t="s">
        <v>22370</v>
      </c>
      <c r="V3036" s="15" t="s">
        <v>15412</v>
      </c>
      <c r="W3036" s="4"/>
      <c r="X3036" s="4" t="s">
        <v>41</v>
      </c>
      <c r="Y3036" s="4" t="s">
        <v>4599</v>
      </c>
      <c r="Z3036" s="4"/>
      <c r="AB3036" s="25"/>
      <c r="AC3036" s="25"/>
      <c r="AD3036" s="25"/>
    </row>
    <row r="3037" spans="1:30" x14ac:dyDescent="0.35">
      <c r="A3037" s="15" t="s">
        <v>11676</v>
      </c>
      <c r="B3037" s="15" t="s">
        <v>11677</v>
      </c>
      <c r="D3037" s="15" t="s">
        <v>7338</v>
      </c>
      <c r="E3037" s="15" t="s">
        <v>11519</v>
      </c>
      <c r="F3037" s="15" t="s">
        <v>11520</v>
      </c>
      <c r="G3037" s="5" t="s">
        <v>18533</v>
      </c>
      <c r="H3037" s="5" t="s">
        <v>2</v>
      </c>
      <c r="I3037" s="5" t="s">
        <v>95</v>
      </c>
      <c r="J3037" s="5" t="s">
        <v>5</v>
      </c>
      <c r="K3037" s="5" t="s">
        <v>2</v>
      </c>
      <c r="L3037" s="5" t="s">
        <v>13093</v>
      </c>
      <c r="M3037" s="15" t="s">
        <v>21775</v>
      </c>
      <c r="N3037" s="15" t="s">
        <v>22293</v>
      </c>
      <c r="O3037" s="15" t="s">
        <v>5752</v>
      </c>
      <c r="P3037" s="15" t="s">
        <v>11520</v>
      </c>
      <c r="Q3037" s="15" t="s">
        <v>22807</v>
      </c>
      <c r="R3037" s="15" t="s">
        <v>20318</v>
      </c>
      <c r="S3037" s="15">
        <v>89641764</v>
      </c>
      <c r="T3037" s="15"/>
      <c r="U3037" s="15" t="s">
        <v>19643</v>
      </c>
      <c r="V3037" s="15" t="s">
        <v>24222</v>
      </c>
      <c r="W3037" s="4"/>
      <c r="X3037" s="4"/>
      <c r="Y3037" s="4"/>
      <c r="Z3037" s="4"/>
      <c r="AB3037" s="25"/>
      <c r="AC3037" s="25"/>
      <c r="AD3037" s="25"/>
    </row>
    <row r="3038" spans="1:30" x14ac:dyDescent="0.35">
      <c r="A3038" s="15" t="s">
        <v>11678</v>
      </c>
      <c r="B3038" s="15" t="s">
        <v>3428</v>
      </c>
      <c r="D3038" s="15" t="s">
        <v>11080</v>
      </c>
      <c r="E3038" s="15" t="s">
        <v>11079</v>
      </c>
      <c r="F3038" s="20" t="s">
        <v>22768</v>
      </c>
      <c r="G3038" s="5" t="s">
        <v>144</v>
      </c>
      <c r="H3038" s="5" t="s">
        <v>10</v>
      </c>
      <c r="I3038" s="5" t="s">
        <v>143</v>
      </c>
      <c r="J3038" s="5" t="s">
        <v>3</v>
      </c>
      <c r="K3038" s="5" t="s">
        <v>2</v>
      </c>
      <c r="L3038" s="5" t="s">
        <v>13035</v>
      </c>
      <c r="M3038" s="15" t="s">
        <v>144</v>
      </c>
      <c r="N3038" s="15" t="s">
        <v>5017</v>
      </c>
      <c r="O3038" s="15" t="s">
        <v>5288</v>
      </c>
      <c r="P3038" s="15" t="s">
        <v>11081</v>
      </c>
      <c r="Q3038" s="15" t="s">
        <v>22807</v>
      </c>
      <c r="R3038" s="15" t="s">
        <v>24223</v>
      </c>
      <c r="S3038" s="15">
        <v>26369014</v>
      </c>
      <c r="T3038" s="15"/>
      <c r="U3038" s="15" t="s">
        <v>16897</v>
      </c>
      <c r="V3038" s="15" t="s">
        <v>24224</v>
      </c>
      <c r="W3038" s="4"/>
      <c r="X3038" s="4" t="s">
        <v>41</v>
      </c>
      <c r="Y3038" s="4" t="s">
        <v>10549</v>
      </c>
      <c r="Z3038" s="4"/>
      <c r="AB3038" s="25"/>
      <c r="AC3038" s="25"/>
      <c r="AD3038" s="25"/>
    </row>
    <row r="3039" spans="1:30" x14ac:dyDescent="0.35">
      <c r="A3039" s="15" t="s">
        <v>6314</v>
      </c>
      <c r="B3039" s="15" t="s">
        <v>6313</v>
      </c>
      <c r="D3039" s="15" t="s">
        <v>7344</v>
      </c>
      <c r="E3039" s="15" t="s">
        <v>6393</v>
      </c>
      <c r="F3039" s="15" t="s">
        <v>6394</v>
      </c>
      <c r="G3039" s="5" t="s">
        <v>249</v>
      </c>
      <c r="H3039" s="5" t="s">
        <v>10</v>
      </c>
      <c r="I3039" s="5" t="s">
        <v>72</v>
      </c>
      <c r="J3039" s="5" t="s">
        <v>3</v>
      </c>
      <c r="K3039" s="5" t="s">
        <v>3</v>
      </c>
      <c r="L3039" s="5" t="s">
        <v>12876</v>
      </c>
      <c r="M3039" s="15" t="s">
        <v>249</v>
      </c>
      <c r="N3039" s="15" t="s">
        <v>3187</v>
      </c>
      <c r="O3039" s="15" t="s">
        <v>649</v>
      </c>
      <c r="P3039" s="15" t="s">
        <v>6394</v>
      </c>
      <c r="Q3039" s="15" t="s">
        <v>22807</v>
      </c>
      <c r="R3039" s="15" t="s">
        <v>24225</v>
      </c>
      <c r="S3039" s="15">
        <v>25751233</v>
      </c>
      <c r="T3039" s="15">
        <v>88215003</v>
      </c>
      <c r="U3039" s="15" t="s">
        <v>16898</v>
      </c>
      <c r="V3039" s="15" t="s">
        <v>13567</v>
      </c>
      <c r="W3039" s="4"/>
      <c r="X3039" s="4" t="s">
        <v>41</v>
      </c>
      <c r="Y3039" s="4" t="s">
        <v>3755</v>
      </c>
      <c r="Z3039" s="4"/>
      <c r="AB3039" s="25"/>
      <c r="AC3039" s="25"/>
      <c r="AD3039" s="25"/>
    </row>
    <row r="3040" spans="1:30" x14ac:dyDescent="0.35">
      <c r="A3040" s="15" t="s">
        <v>6203</v>
      </c>
      <c r="B3040" s="15" t="s">
        <v>3301</v>
      </c>
      <c r="D3040" s="15" t="s">
        <v>7345</v>
      </c>
      <c r="E3040" s="15" t="s">
        <v>6395</v>
      </c>
      <c r="F3040" s="15" t="s">
        <v>6396</v>
      </c>
      <c r="G3040" s="5" t="s">
        <v>3820</v>
      </c>
      <c r="H3040" s="5" t="s">
        <v>3</v>
      </c>
      <c r="I3040" s="5" t="s">
        <v>72</v>
      </c>
      <c r="J3040" s="5" t="s">
        <v>6</v>
      </c>
      <c r="K3040" s="5" t="s">
        <v>2</v>
      </c>
      <c r="L3040" s="5" t="s">
        <v>12891</v>
      </c>
      <c r="M3040" s="15" t="s">
        <v>249</v>
      </c>
      <c r="N3040" s="15" t="s">
        <v>3820</v>
      </c>
      <c r="O3040" s="15" t="s">
        <v>3820</v>
      </c>
      <c r="P3040" s="15" t="s">
        <v>6397</v>
      </c>
      <c r="Q3040" s="15" t="s">
        <v>22807</v>
      </c>
      <c r="R3040" s="15" t="s">
        <v>6398</v>
      </c>
      <c r="S3040" s="15">
        <v>40342909</v>
      </c>
      <c r="T3040" s="15"/>
      <c r="U3040" s="15" t="s">
        <v>22371</v>
      </c>
      <c r="V3040" s="15" t="s">
        <v>12124</v>
      </c>
      <c r="W3040" s="4"/>
      <c r="X3040" s="4" t="s">
        <v>41</v>
      </c>
      <c r="Y3040" s="4" t="s">
        <v>208</v>
      </c>
      <c r="Z3040" s="4"/>
      <c r="AB3040" s="25"/>
      <c r="AC3040" s="25"/>
      <c r="AD3040" s="25"/>
    </row>
    <row r="3041" spans="1:30" x14ac:dyDescent="0.35">
      <c r="A3041" s="15" t="s">
        <v>7228</v>
      </c>
      <c r="B3041" s="15" t="s">
        <v>5196</v>
      </c>
      <c r="D3041" s="15" t="s">
        <v>7347</v>
      </c>
      <c r="E3041" s="15" t="s">
        <v>10292</v>
      </c>
      <c r="F3041" s="15" t="s">
        <v>3098</v>
      </c>
      <c r="G3041" s="5" t="s">
        <v>15693</v>
      </c>
      <c r="H3041" s="5" t="s">
        <v>3</v>
      </c>
      <c r="I3041" s="5" t="s">
        <v>41</v>
      </c>
      <c r="J3041" s="5" t="s">
        <v>6</v>
      </c>
      <c r="K3041" s="5" t="s">
        <v>3</v>
      </c>
      <c r="L3041" s="5" t="s">
        <v>12668</v>
      </c>
      <c r="M3041" s="15" t="s">
        <v>42</v>
      </c>
      <c r="N3041" s="15" t="s">
        <v>22013</v>
      </c>
      <c r="O3041" s="15" t="s">
        <v>1417</v>
      </c>
      <c r="P3041" s="15" t="s">
        <v>3098</v>
      </c>
      <c r="Q3041" s="15" t="s">
        <v>22807</v>
      </c>
      <c r="R3041" s="15" t="s">
        <v>15413</v>
      </c>
      <c r="S3041" s="15">
        <v>86639802</v>
      </c>
      <c r="T3041" s="15">
        <v>25412019</v>
      </c>
      <c r="U3041" s="15" t="s">
        <v>15414</v>
      </c>
      <c r="V3041" s="15" t="s">
        <v>24226</v>
      </c>
      <c r="W3041" s="4"/>
      <c r="X3041" s="4"/>
      <c r="Y3041" s="4"/>
      <c r="Z3041" s="4"/>
      <c r="AB3041" s="25"/>
      <c r="AC3041" s="25"/>
      <c r="AD3041" s="25"/>
    </row>
    <row r="3042" spans="1:30" x14ac:dyDescent="0.35">
      <c r="A3042" s="15" t="s">
        <v>5505</v>
      </c>
      <c r="B3042" s="15" t="s">
        <v>7495</v>
      </c>
      <c r="D3042" s="15" t="s">
        <v>8295</v>
      </c>
      <c r="E3042" s="15" t="s">
        <v>8294</v>
      </c>
      <c r="F3042" s="15" t="s">
        <v>748</v>
      </c>
      <c r="G3042" s="5" t="s">
        <v>15693</v>
      </c>
      <c r="H3042" s="5" t="s">
        <v>4</v>
      </c>
      <c r="I3042" s="5" t="s">
        <v>41</v>
      </c>
      <c r="J3042" s="5" t="s">
        <v>3437</v>
      </c>
      <c r="K3042" s="5" t="s">
        <v>4</v>
      </c>
      <c r="L3042" s="5" t="s">
        <v>12748</v>
      </c>
      <c r="M3042" s="15" t="s">
        <v>42</v>
      </c>
      <c r="N3042" s="15" t="s">
        <v>3438</v>
      </c>
      <c r="O3042" s="15" t="s">
        <v>483</v>
      </c>
      <c r="P3042" s="15" t="s">
        <v>748</v>
      </c>
      <c r="Q3042" s="15" t="s">
        <v>22807</v>
      </c>
      <c r="R3042" s="15" t="s">
        <v>24227</v>
      </c>
      <c r="S3042" s="15"/>
      <c r="T3042" s="15"/>
      <c r="U3042" s="15" t="s">
        <v>15415</v>
      </c>
      <c r="V3042" s="15" t="s">
        <v>10233</v>
      </c>
      <c r="W3042" s="4"/>
      <c r="X3042" s="4" t="s">
        <v>41</v>
      </c>
      <c r="Y3042" s="4" t="s">
        <v>7713</v>
      </c>
      <c r="Z3042" s="4"/>
      <c r="AB3042" s="25"/>
      <c r="AC3042" s="25"/>
      <c r="AD3042" s="25"/>
    </row>
    <row r="3043" spans="1:30" x14ac:dyDescent="0.35">
      <c r="A3043" s="15" t="s">
        <v>5441</v>
      </c>
      <c r="B3043" s="15" t="s">
        <v>5440</v>
      </c>
      <c r="D3043" s="15" t="s">
        <v>8858</v>
      </c>
      <c r="E3043" s="15" t="s">
        <v>9837</v>
      </c>
      <c r="F3043" s="15" t="s">
        <v>1623</v>
      </c>
      <c r="G3043" s="5" t="s">
        <v>15691</v>
      </c>
      <c r="H3043" s="5" t="s">
        <v>4</v>
      </c>
      <c r="I3043" s="5" t="s">
        <v>44</v>
      </c>
      <c r="J3043" s="5" t="s">
        <v>3</v>
      </c>
      <c r="K3043" s="5" t="s">
        <v>6</v>
      </c>
      <c r="L3043" s="5" t="s">
        <v>12770</v>
      </c>
      <c r="M3043" s="15" t="s">
        <v>91</v>
      </c>
      <c r="N3043" s="15" t="s">
        <v>92</v>
      </c>
      <c r="O3043" s="15" t="s">
        <v>2519</v>
      </c>
      <c r="P3043" s="15" t="s">
        <v>1623</v>
      </c>
      <c r="Q3043" s="15" t="s">
        <v>22807</v>
      </c>
      <c r="R3043" s="15" t="s">
        <v>20319</v>
      </c>
      <c r="S3043" s="15">
        <v>22064518</v>
      </c>
      <c r="T3043" s="15"/>
      <c r="U3043" s="15" t="s">
        <v>16899</v>
      </c>
      <c r="V3043" s="15" t="s">
        <v>19644</v>
      </c>
      <c r="W3043" s="4"/>
      <c r="X3043" s="4"/>
      <c r="Y3043" s="4"/>
      <c r="Z3043" s="4"/>
      <c r="AB3043" s="25"/>
      <c r="AC3043" s="25"/>
      <c r="AD3043" s="25"/>
    </row>
    <row r="3044" spans="1:30" x14ac:dyDescent="0.35">
      <c r="A3044" s="15" t="s">
        <v>5893</v>
      </c>
      <c r="B3044" s="15" t="s">
        <v>5892</v>
      </c>
      <c r="D3044" s="15" t="s">
        <v>8253</v>
      </c>
      <c r="E3044" s="15" t="s">
        <v>8250</v>
      </c>
      <c r="F3044" s="15" t="s">
        <v>8252</v>
      </c>
      <c r="G3044" s="5" t="s">
        <v>15691</v>
      </c>
      <c r="H3044" s="5" t="s">
        <v>4</v>
      </c>
      <c r="I3044" s="5" t="s">
        <v>44</v>
      </c>
      <c r="J3044" s="5" t="s">
        <v>3</v>
      </c>
      <c r="K3044" s="5" t="s">
        <v>6</v>
      </c>
      <c r="L3044" s="5" t="s">
        <v>12770</v>
      </c>
      <c r="M3044" s="15" t="s">
        <v>91</v>
      </c>
      <c r="N3044" s="15" t="s">
        <v>92</v>
      </c>
      <c r="O3044" s="15" t="s">
        <v>2519</v>
      </c>
      <c r="P3044" s="15" t="s">
        <v>8252</v>
      </c>
      <c r="Q3044" s="15" t="s">
        <v>22807</v>
      </c>
      <c r="R3044" s="15" t="s">
        <v>24228</v>
      </c>
      <c r="S3044" s="15">
        <v>24452169</v>
      </c>
      <c r="T3044" s="15"/>
      <c r="U3044" s="15" t="s">
        <v>16900</v>
      </c>
      <c r="V3044" s="15" t="s">
        <v>24229</v>
      </c>
      <c r="W3044" s="4"/>
      <c r="X3044" s="4"/>
      <c r="Y3044" s="4"/>
      <c r="Z3044" s="4"/>
      <c r="AB3044" s="25"/>
      <c r="AC3044" s="25"/>
      <c r="AD3044" s="25"/>
    </row>
    <row r="3045" spans="1:30" x14ac:dyDescent="0.35">
      <c r="A3045" s="15" t="s">
        <v>6181</v>
      </c>
      <c r="B3045" s="15" t="s">
        <v>7700</v>
      </c>
      <c r="D3045" s="15" t="s">
        <v>7781</v>
      </c>
      <c r="E3045" s="15" t="s">
        <v>6399</v>
      </c>
      <c r="F3045" s="15" t="s">
        <v>3241</v>
      </c>
      <c r="G3045" s="5" t="s">
        <v>21791</v>
      </c>
      <c r="H3045" s="5" t="s">
        <v>10</v>
      </c>
      <c r="I3045" s="5" t="s">
        <v>44</v>
      </c>
      <c r="J3045" s="5" t="s">
        <v>18</v>
      </c>
      <c r="K3045" s="5" t="s">
        <v>2</v>
      </c>
      <c r="L3045" s="5" t="s">
        <v>12848</v>
      </c>
      <c r="M3045" s="15" t="s">
        <v>91</v>
      </c>
      <c r="N3045" s="15" t="s">
        <v>206</v>
      </c>
      <c r="O3045" s="15" t="s">
        <v>206</v>
      </c>
      <c r="P3045" s="15" t="s">
        <v>3241</v>
      </c>
      <c r="Q3045" s="15" t="s">
        <v>22807</v>
      </c>
      <c r="R3045" s="15" t="s">
        <v>22106</v>
      </c>
      <c r="S3045" s="15">
        <v>44057998</v>
      </c>
      <c r="T3045" s="15">
        <v>24708169</v>
      </c>
      <c r="U3045" s="15" t="s">
        <v>18261</v>
      </c>
      <c r="V3045" s="15" t="s">
        <v>259</v>
      </c>
      <c r="W3045" s="4"/>
      <c r="X3045" s="4" t="s">
        <v>41</v>
      </c>
      <c r="Y3045" s="4" t="s">
        <v>5568</v>
      </c>
      <c r="Z3045" s="4"/>
      <c r="AB3045" s="25"/>
      <c r="AC3045" s="25"/>
      <c r="AD3045" s="25"/>
    </row>
    <row r="3046" spans="1:30" x14ac:dyDescent="0.35">
      <c r="A3046" s="15" t="s">
        <v>5867</v>
      </c>
      <c r="B3046" s="15" t="s">
        <v>5303</v>
      </c>
      <c r="D3046" s="15" t="s">
        <v>7701</v>
      </c>
      <c r="E3046" s="15" t="s">
        <v>6400</v>
      </c>
      <c r="F3046" s="15" t="s">
        <v>879</v>
      </c>
      <c r="G3046" s="5" t="s">
        <v>3350</v>
      </c>
      <c r="H3046" s="5" t="s">
        <v>2</v>
      </c>
      <c r="I3046" s="5" t="s">
        <v>95</v>
      </c>
      <c r="J3046" s="5" t="s">
        <v>3</v>
      </c>
      <c r="K3046" s="5" t="s">
        <v>2</v>
      </c>
      <c r="L3046" s="5" t="s">
        <v>13080</v>
      </c>
      <c r="M3046" s="15" t="s">
        <v>21775</v>
      </c>
      <c r="N3046" s="15" t="s">
        <v>21593</v>
      </c>
      <c r="O3046" s="15" t="s">
        <v>3350</v>
      </c>
      <c r="P3046" s="15" t="s">
        <v>879</v>
      </c>
      <c r="Q3046" s="15" t="s">
        <v>22807</v>
      </c>
      <c r="R3046" s="15" t="s">
        <v>7230</v>
      </c>
      <c r="S3046" s="15">
        <v>27112574</v>
      </c>
      <c r="T3046" s="15">
        <v>27112574</v>
      </c>
      <c r="U3046" s="15" t="s">
        <v>15416</v>
      </c>
      <c r="V3046" s="15" t="s">
        <v>11694</v>
      </c>
      <c r="W3046" s="4"/>
      <c r="X3046" s="4" t="s">
        <v>41</v>
      </c>
      <c r="Y3046" s="4" t="s">
        <v>5144</v>
      </c>
      <c r="Z3046" s="4"/>
      <c r="AB3046" s="25"/>
      <c r="AC3046" s="25"/>
      <c r="AD3046" s="25"/>
    </row>
    <row r="3047" spans="1:30" x14ac:dyDescent="0.35">
      <c r="A3047" s="15" t="s">
        <v>5897</v>
      </c>
      <c r="B3047" s="15" t="s">
        <v>7254</v>
      </c>
      <c r="D3047" s="15" t="s">
        <v>7872</v>
      </c>
      <c r="E3047" s="15" t="s">
        <v>6402</v>
      </c>
      <c r="F3047" s="15" t="s">
        <v>6403</v>
      </c>
      <c r="G3047" s="5" t="s">
        <v>3350</v>
      </c>
      <c r="H3047" s="5" t="s">
        <v>2</v>
      </c>
      <c r="I3047" s="5" t="s">
        <v>95</v>
      </c>
      <c r="J3047" s="5" t="s">
        <v>3</v>
      </c>
      <c r="K3047" s="5" t="s">
        <v>2</v>
      </c>
      <c r="L3047" s="5" t="s">
        <v>13080</v>
      </c>
      <c r="M3047" s="15" t="s">
        <v>21775</v>
      </c>
      <c r="N3047" s="15" t="s">
        <v>21593</v>
      </c>
      <c r="O3047" s="15" t="s">
        <v>3350</v>
      </c>
      <c r="P3047" s="15" t="s">
        <v>6403</v>
      </c>
      <c r="Q3047" s="15" t="s">
        <v>22807</v>
      </c>
      <c r="R3047" s="15" t="s">
        <v>20320</v>
      </c>
      <c r="S3047" s="15">
        <v>27107107</v>
      </c>
      <c r="T3047" s="15"/>
      <c r="U3047" s="15" t="s">
        <v>15417</v>
      </c>
      <c r="V3047" s="15" t="s">
        <v>24230</v>
      </c>
      <c r="W3047" s="4"/>
      <c r="X3047" s="4" t="s">
        <v>41</v>
      </c>
      <c r="Y3047" s="4" t="s">
        <v>6021</v>
      </c>
      <c r="Z3047" s="4"/>
      <c r="AB3047" s="25"/>
      <c r="AC3047" s="25"/>
      <c r="AD3047" s="25"/>
    </row>
    <row r="3048" spans="1:30" x14ac:dyDescent="0.35">
      <c r="A3048" s="15" t="s">
        <v>6660</v>
      </c>
      <c r="B3048" s="15" t="s">
        <v>7779</v>
      </c>
      <c r="D3048" s="15" t="s">
        <v>8947</v>
      </c>
      <c r="E3048" s="15" t="s">
        <v>11710</v>
      </c>
      <c r="F3048" s="15" t="s">
        <v>4038</v>
      </c>
      <c r="G3048" s="5" t="s">
        <v>213</v>
      </c>
      <c r="H3048" s="5" t="s">
        <v>6</v>
      </c>
      <c r="I3048" s="5" t="s">
        <v>95</v>
      </c>
      <c r="J3048" s="5" t="s">
        <v>3</v>
      </c>
      <c r="K3048" s="5" t="s">
        <v>4</v>
      </c>
      <c r="L3048" s="5" t="s">
        <v>13082</v>
      </c>
      <c r="M3048" s="15" t="s">
        <v>21775</v>
      </c>
      <c r="N3048" s="15" t="s">
        <v>21593</v>
      </c>
      <c r="O3048" s="15" t="s">
        <v>22278</v>
      </c>
      <c r="P3048" s="15" t="s">
        <v>4038</v>
      </c>
      <c r="Q3048" s="15" t="s">
        <v>22807</v>
      </c>
      <c r="R3048" s="15" t="s">
        <v>11711</v>
      </c>
      <c r="S3048" s="15">
        <v>40020269</v>
      </c>
      <c r="T3048" s="15"/>
      <c r="U3048" s="15" t="s">
        <v>16901</v>
      </c>
      <c r="V3048" s="15" t="s">
        <v>11712</v>
      </c>
      <c r="W3048" s="4"/>
      <c r="X3048" s="4" t="s">
        <v>41</v>
      </c>
      <c r="Y3048" s="4" t="s">
        <v>7405</v>
      </c>
      <c r="Z3048" s="4"/>
      <c r="AB3048" s="25" t="s">
        <v>21118</v>
      </c>
      <c r="AC3048" s="25"/>
      <c r="AD3048" s="25"/>
    </row>
    <row r="3049" spans="1:30" x14ac:dyDescent="0.35">
      <c r="A3049" s="15" t="s">
        <v>6682</v>
      </c>
      <c r="B3049" s="15" t="s">
        <v>7642</v>
      </c>
      <c r="D3049" s="15" t="s">
        <v>7493</v>
      </c>
      <c r="E3049" s="15" t="s">
        <v>6404</v>
      </c>
      <c r="F3049" s="15" t="s">
        <v>21635</v>
      </c>
      <c r="G3049" s="5" t="s">
        <v>3350</v>
      </c>
      <c r="H3049" s="5" t="s">
        <v>3</v>
      </c>
      <c r="I3049" s="5" t="s">
        <v>95</v>
      </c>
      <c r="J3049" s="5" t="s">
        <v>3</v>
      </c>
      <c r="K3049" s="5" t="s">
        <v>4</v>
      </c>
      <c r="L3049" s="5" t="s">
        <v>13082</v>
      </c>
      <c r="M3049" s="15" t="s">
        <v>21775</v>
      </c>
      <c r="N3049" s="15" t="s">
        <v>21593</v>
      </c>
      <c r="O3049" s="15" t="s">
        <v>22278</v>
      </c>
      <c r="P3049" s="15" t="s">
        <v>21635</v>
      </c>
      <c r="Q3049" s="15" t="s">
        <v>22807</v>
      </c>
      <c r="R3049" s="15" t="s">
        <v>15485</v>
      </c>
      <c r="S3049" s="15">
        <v>27098170</v>
      </c>
      <c r="T3049" s="15"/>
      <c r="U3049" s="15" t="s">
        <v>16902</v>
      </c>
      <c r="V3049" s="15" t="s">
        <v>16903</v>
      </c>
      <c r="W3049" s="4"/>
      <c r="X3049" s="4" t="s">
        <v>41</v>
      </c>
      <c r="Y3049" s="4" t="s">
        <v>3430</v>
      </c>
      <c r="Z3049" s="4"/>
      <c r="AB3049" s="25" t="s">
        <v>21118</v>
      </c>
      <c r="AC3049" s="25"/>
      <c r="AD3049" s="25"/>
    </row>
    <row r="3050" spans="1:30" x14ac:dyDescent="0.35">
      <c r="A3050" s="15" t="s">
        <v>6204</v>
      </c>
      <c r="B3050" s="15" t="s">
        <v>3145</v>
      </c>
      <c r="D3050" s="15" t="s">
        <v>8813</v>
      </c>
      <c r="E3050" s="15" t="s">
        <v>11691</v>
      </c>
      <c r="F3050" s="15" t="s">
        <v>11692</v>
      </c>
      <c r="G3050" s="5" t="s">
        <v>3350</v>
      </c>
      <c r="H3050" s="5" t="s">
        <v>8</v>
      </c>
      <c r="I3050" s="5" t="s">
        <v>95</v>
      </c>
      <c r="J3050" s="5" t="s">
        <v>7</v>
      </c>
      <c r="K3050" s="5" t="s">
        <v>5</v>
      </c>
      <c r="L3050" s="5" t="s">
        <v>13103</v>
      </c>
      <c r="M3050" s="15" t="s">
        <v>21775</v>
      </c>
      <c r="N3050" s="15" t="s">
        <v>2408</v>
      </c>
      <c r="O3050" s="15" t="s">
        <v>22316</v>
      </c>
      <c r="P3050" s="15" t="s">
        <v>11692</v>
      </c>
      <c r="Q3050" s="15" t="s">
        <v>22807</v>
      </c>
      <c r="R3050" s="15" t="s">
        <v>24231</v>
      </c>
      <c r="S3050" s="15">
        <v>22006626</v>
      </c>
      <c r="T3050" s="15">
        <v>86015314</v>
      </c>
      <c r="U3050" s="15" t="s">
        <v>15418</v>
      </c>
      <c r="V3050" s="15" t="s">
        <v>11693</v>
      </c>
      <c r="W3050" s="4"/>
      <c r="X3050" s="4" t="s">
        <v>41</v>
      </c>
      <c r="Y3050" s="4" t="s">
        <v>7863</v>
      </c>
      <c r="Z3050" s="4"/>
      <c r="AB3050" s="25"/>
      <c r="AC3050" s="25"/>
      <c r="AD3050" s="25"/>
    </row>
    <row r="3051" spans="1:30" x14ac:dyDescent="0.35">
      <c r="A3051" s="15" t="s">
        <v>6342</v>
      </c>
      <c r="B3051" s="15" t="s">
        <v>7323</v>
      </c>
      <c r="D3051" s="15" t="s">
        <v>8937</v>
      </c>
      <c r="E3051" s="15" t="s">
        <v>11725</v>
      </c>
      <c r="F3051" s="15" t="s">
        <v>15683</v>
      </c>
      <c r="G3051" s="5" t="s">
        <v>3350</v>
      </c>
      <c r="H3051" s="5" t="s">
        <v>8</v>
      </c>
      <c r="I3051" s="5" t="s">
        <v>95</v>
      </c>
      <c r="J3051" s="5" t="s">
        <v>7</v>
      </c>
      <c r="K3051" s="5" t="s">
        <v>5</v>
      </c>
      <c r="L3051" s="5" t="s">
        <v>13103</v>
      </c>
      <c r="M3051" s="15" t="s">
        <v>21775</v>
      </c>
      <c r="N3051" s="15" t="s">
        <v>2408</v>
      </c>
      <c r="O3051" s="15" t="s">
        <v>22316</v>
      </c>
      <c r="P3051" s="15" t="s">
        <v>11726</v>
      </c>
      <c r="Q3051" s="15" t="s">
        <v>22807</v>
      </c>
      <c r="R3051" s="15" t="s">
        <v>24232</v>
      </c>
      <c r="S3051" s="15">
        <v>22002945</v>
      </c>
      <c r="T3051" s="15">
        <v>83581661</v>
      </c>
      <c r="U3051" s="15" t="s">
        <v>19645</v>
      </c>
      <c r="V3051" s="15" t="s">
        <v>18262</v>
      </c>
      <c r="W3051" s="4"/>
      <c r="X3051" s="4" t="s">
        <v>41</v>
      </c>
      <c r="Y3051" s="4" t="s">
        <v>7508</v>
      </c>
      <c r="Z3051" s="4"/>
      <c r="AB3051" s="25"/>
      <c r="AC3051" s="25"/>
      <c r="AD3051" s="25"/>
    </row>
    <row r="3052" spans="1:30" x14ac:dyDescent="0.35">
      <c r="A3052" s="15" t="s">
        <v>6684</v>
      </c>
      <c r="B3052" s="15" t="s">
        <v>7572</v>
      </c>
      <c r="D3052" s="15" t="s">
        <v>8672</v>
      </c>
      <c r="E3052" s="15" t="s">
        <v>9174</v>
      </c>
      <c r="F3052" s="15" t="s">
        <v>6405</v>
      </c>
      <c r="G3052" s="5" t="s">
        <v>55</v>
      </c>
      <c r="H3052" s="5" t="s">
        <v>8</v>
      </c>
      <c r="I3052" s="5" t="s">
        <v>41</v>
      </c>
      <c r="J3052" s="5" t="s">
        <v>4</v>
      </c>
      <c r="K3052" s="5" t="s">
        <v>16</v>
      </c>
      <c r="L3052" s="5" t="s">
        <v>12655</v>
      </c>
      <c r="M3052" s="15" t="s">
        <v>42</v>
      </c>
      <c r="N3052" s="15" t="s">
        <v>55</v>
      </c>
      <c r="O3052" s="15" t="s">
        <v>336</v>
      </c>
      <c r="P3052" s="15" t="s">
        <v>6405</v>
      </c>
      <c r="Q3052" s="15" t="s">
        <v>22807</v>
      </c>
      <c r="R3052" s="15" t="s">
        <v>7137</v>
      </c>
      <c r="S3052" s="15">
        <v>22759945</v>
      </c>
      <c r="T3052" s="15">
        <v>22759945</v>
      </c>
      <c r="U3052" s="15" t="s">
        <v>18263</v>
      </c>
      <c r="V3052" s="15" t="s">
        <v>9175</v>
      </c>
      <c r="W3052" s="4"/>
      <c r="X3052" s="4"/>
      <c r="Y3052" s="4"/>
      <c r="Z3052" s="4"/>
      <c r="AB3052" s="25"/>
      <c r="AC3052" s="25"/>
      <c r="AD3052" s="25"/>
    </row>
    <row r="3053" spans="1:30" x14ac:dyDescent="0.35">
      <c r="A3053" s="15" t="s">
        <v>6273</v>
      </c>
      <c r="B3053" s="15" t="s">
        <v>5687</v>
      </c>
      <c r="D3053" s="15" t="s">
        <v>8792</v>
      </c>
      <c r="E3053" s="15" t="s">
        <v>11268</v>
      </c>
      <c r="F3053" s="15" t="s">
        <v>798</v>
      </c>
      <c r="G3053" s="5" t="s">
        <v>18535</v>
      </c>
      <c r="H3053" s="5" t="s">
        <v>7</v>
      </c>
      <c r="I3053" s="5" t="s">
        <v>143</v>
      </c>
      <c r="J3053" s="5" t="s">
        <v>6</v>
      </c>
      <c r="K3053" s="5" t="s">
        <v>2</v>
      </c>
      <c r="L3053" s="5" t="s">
        <v>13052</v>
      </c>
      <c r="M3053" s="15" t="s">
        <v>144</v>
      </c>
      <c r="N3053" s="15" t="s">
        <v>21870</v>
      </c>
      <c r="O3053" s="15" t="s">
        <v>22252</v>
      </c>
      <c r="P3053" s="15" t="s">
        <v>165</v>
      </c>
      <c r="Q3053" s="15" t="s">
        <v>22807</v>
      </c>
      <c r="R3053" s="15" t="s">
        <v>24233</v>
      </c>
      <c r="S3053" s="15">
        <v>27869013</v>
      </c>
      <c r="T3053" s="15">
        <v>89749498</v>
      </c>
      <c r="U3053" s="15" t="s">
        <v>18264</v>
      </c>
      <c r="V3053" s="15" t="s">
        <v>24234</v>
      </c>
      <c r="W3053" s="4"/>
      <c r="X3053" s="4"/>
      <c r="Y3053" s="4"/>
      <c r="Z3053" s="4"/>
      <c r="AB3053" s="25"/>
      <c r="AC3053" s="25"/>
      <c r="AD3053" s="25"/>
    </row>
    <row r="3054" spans="1:30" x14ac:dyDescent="0.35">
      <c r="A3054" s="15" t="s">
        <v>11682</v>
      </c>
      <c r="B3054" s="15" t="s">
        <v>5606</v>
      </c>
      <c r="D3054" s="15" t="s">
        <v>8880</v>
      </c>
      <c r="E3054" s="15" t="s">
        <v>11400</v>
      </c>
      <c r="F3054" s="15" t="s">
        <v>11401</v>
      </c>
      <c r="G3054" s="5" t="s">
        <v>18535</v>
      </c>
      <c r="H3054" s="5" t="s">
        <v>10</v>
      </c>
      <c r="I3054" s="5" t="s">
        <v>143</v>
      </c>
      <c r="J3054" s="5" t="s">
        <v>6</v>
      </c>
      <c r="K3054" s="5" t="s">
        <v>4</v>
      </c>
      <c r="L3054" s="5" t="s">
        <v>13054</v>
      </c>
      <c r="M3054" s="15" t="s">
        <v>144</v>
      </c>
      <c r="N3054" s="15" t="s">
        <v>21870</v>
      </c>
      <c r="O3054" s="15" t="s">
        <v>5489</v>
      </c>
      <c r="P3054" s="15" t="s">
        <v>10202</v>
      </c>
      <c r="Q3054" s="15" t="s">
        <v>22807</v>
      </c>
      <c r="R3054" s="15" t="s">
        <v>24235</v>
      </c>
      <c r="S3054" s="15">
        <v>84431405</v>
      </c>
      <c r="T3054" s="15"/>
      <c r="U3054" s="15" t="s">
        <v>15419</v>
      </c>
      <c r="V3054" s="15" t="s">
        <v>24236</v>
      </c>
      <c r="W3054" s="4"/>
      <c r="X3054" s="4"/>
      <c r="Y3054" s="4"/>
      <c r="Z3054" s="4"/>
      <c r="AB3054" s="25"/>
      <c r="AC3054" s="25"/>
      <c r="AD3054" s="25"/>
    </row>
    <row r="3055" spans="1:30" x14ac:dyDescent="0.35">
      <c r="A3055" s="15" t="s">
        <v>11683</v>
      </c>
      <c r="B3055" s="15" t="s">
        <v>3239</v>
      </c>
      <c r="D3055" s="15" t="s">
        <v>7897</v>
      </c>
      <c r="E3055" s="15" t="s">
        <v>6406</v>
      </c>
      <c r="F3055" s="15" t="s">
        <v>1879</v>
      </c>
      <c r="G3055" s="5" t="s">
        <v>18535</v>
      </c>
      <c r="H3055" s="5" t="s">
        <v>10</v>
      </c>
      <c r="I3055" s="5" t="s">
        <v>143</v>
      </c>
      <c r="J3055" s="5" t="s">
        <v>6</v>
      </c>
      <c r="K3055" s="5" t="s">
        <v>7</v>
      </c>
      <c r="L3055" s="5" t="s">
        <v>13057</v>
      </c>
      <c r="M3055" s="15" t="s">
        <v>144</v>
      </c>
      <c r="N3055" s="15" t="s">
        <v>21870</v>
      </c>
      <c r="O3055" s="15" t="s">
        <v>22263</v>
      </c>
      <c r="P3055" s="15" t="s">
        <v>1879</v>
      </c>
      <c r="Q3055" s="15" t="s">
        <v>22807</v>
      </c>
      <c r="R3055" s="15" t="s">
        <v>24237</v>
      </c>
      <c r="S3055" s="15">
        <v>87566526</v>
      </c>
      <c r="T3055" s="15"/>
      <c r="U3055" s="15" t="s">
        <v>18265</v>
      </c>
      <c r="V3055" s="15" t="s">
        <v>10983</v>
      </c>
      <c r="W3055" s="4"/>
      <c r="X3055" s="4" t="s">
        <v>41</v>
      </c>
      <c r="Y3055" s="4" t="s">
        <v>6139</v>
      </c>
      <c r="Z3055" s="4"/>
      <c r="AB3055" s="25"/>
      <c r="AC3055" s="25"/>
      <c r="AD3055" s="25"/>
    </row>
    <row r="3056" spans="1:30" x14ac:dyDescent="0.35">
      <c r="A3056" s="15" t="s">
        <v>11684</v>
      </c>
      <c r="B3056" s="15" t="s">
        <v>382</v>
      </c>
      <c r="D3056" s="15" t="s">
        <v>8894</v>
      </c>
      <c r="E3056" s="15" t="s">
        <v>11428</v>
      </c>
      <c r="F3056" s="15" t="s">
        <v>11429</v>
      </c>
      <c r="G3056" s="5" t="s">
        <v>15692</v>
      </c>
      <c r="H3056" s="5" t="s">
        <v>4</v>
      </c>
      <c r="I3056" s="5" t="s">
        <v>143</v>
      </c>
      <c r="J3056" s="5" t="s">
        <v>18</v>
      </c>
      <c r="K3056" s="5" t="s">
        <v>2</v>
      </c>
      <c r="L3056" s="5" t="s">
        <v>22684</v>
      </c>
      <c r="M3056" s="15" t="s">
        <v>144</v>
      </c>
      <c r="N3056" s="15" t="s">
        <v>146</v>
      </c>
      <c r="O3056" s="15" t="s">
        <v>146</v>
      </c>
      <c r="P3056" s="15" t="s">
        <v>11430</v>
      </c>
      <c r="Q3056" s="15" t="s">
        <v>22807</v>
      </c>
      <c r="R3056" s="15" t="s">
        <v>24238</v>
      </c>
      <c r="S3056" s="15">
        <v>27351153</v>
      </c>
      <c r="T3056" s="15"/>
      <c r="U3056" s="15" t="s">
        <v>16905</v>
      </c>
      <c r="V3056" s="15" t="s">
        <v>24239</v>
      </c>
      <c r="W3056" s="4"/>
      <c r="X3056" s="4" t="s">
        <v>41</v>
      </c>
      <c r="Y3056" s="4" t="s">
        <v>7373</v>
      </c>
      <c r="Z3056" s="4"/>
      <c r="AB3056" s="25"/>
      <c r="AC3056" s="25"/>
      <c r="AD3056" s="25"/>
    </row>
    <row r="3057" spans="1:30" x14ac:dyDescent="0.35">
      <c r="A3057" s="15" t="s">
        <v>11686</v>
      </c>
      <c r="B3057" s="15" t="s">
        <v>11687</v>
      </c>
      <c r="D3057" s="15" t="s">
        <v>7596</v>
      </c>
      <c r="E3057" s="15" t="s">
        <v>6407</v>
      </c>
      <c r="F3057" s="15" t="s">
        <v>6408</v>
      </c>
      <c r="G3057" s="5" t="s">
        <v>15692</v>
      </c>
      <c r="H3057" s="5" t="s">
        <v>17</v>
      </c>
      <c r="I3057" s="5" t="s">
        <v>143</v>
      </c>
      <c r="J3057" s="5" t="s">
        <v>10</v>
      </c>
      <c r="K3057" s="5" t="s">
        <v>7</v>
      </c>
      <c r="L3057" s="5" t="s">
        <v>15653</v>
      </c>
      <c r="M3057" s="15" t="s">
        <v>144</v>
      </c>
      <c r="N3057" s="15" t="s">
        <v>21789</v>
      </c>
      <c r="O3057" s="15" t="s">
        <v>22279</v>
      </c>
      <c r="P3057" s="15" t="s">
        <v>6408</v>
      </c>
      <c r="Q3057" s="15" t="s">
        <v>22807</v>
      </c>
      <c r="R3057" s="15" t="s">
        <v>20284</v>
      </c>
      <c r="S3057" s="15">
        <v>22001169</v>
      </c>
      <c r="T3057" s="15">
        <v>27848031</v>
      </c>
      <c r="U3057" s="15" t="s">
        <v>15420</v>
      </c>
      <c r="V3057" s="15" t="s">
        <v>24240</v>
      </c>
      <c r="W3057" s="4"/>
      <c r="X3057" s="4" t="s">
        <v>41</v>
      </c>
      <c r="Y3057" s="4" t="s">
        <v>4470</v>
      </c>
      <c r="Z3057" s="4"/>
      <c r="AB3057" s="25"/>
      <c r="AC3057" s="25"/>
      <c r="AD3057" s="25"/>
    </row>
    <row r="3058" spans="1:30" x14ac:dyDescent="0.35">
      <c r="A3058" s="15" t="s">
        <v>6243</v>
      </c>
      <c r="B3058" s="15" t="s">
        <v>7385</v>
      </c>
      <c r="D3058" s="15" t="s">
        <v>7830</v>
      </c>
      <c r="E3058" s="15" t="s">
        <v>6409</v>
      </c>
      <c r="F3058" s="15" t="s">
        <v>6410</v>
      </c>
      <c r="G3058" s="5" t="s">
        <v>15692</v>
      </c>
      <c r="H3058" s="5" t="s">
        <v>17</v>
      </c>
      <c r="I3058" s="5" t="s">
        <v>143</v>
      </c>
      <c r="J3058" s="5" t="s">
        <v>10</v>
      </c>
      <c r="K3058" s="5" t="s">
        <v>7</v>
      </c>
      <c r="L3058" s="5" t="s">
        <v>15653</v>
      </c>
      <c r="M3058" s="15" t="s">
        <v>144</v>
      </c>
      <c r="N3058" s="15" t="s">
        <v>21789</v>
      </c>
      <c r="O3058" s="15" t="s">
        <v>22279</v>
      </c>
      <c r="P3058" s="15" t="s">
        <v>6410</v>
      </c>
      <c r="Q3058" s="15" t="s">
        <v>22807</v>
      </c>
      <c r="R3058" s="15" t="s">
        <v>24241</v>
      </c>
      <c r="S3058" s="15">
        <v>22001321</v>
      </c>
      <c r="T3058" s="15"/>
      <c r="U3058" s="15" t="s">
        <v>16906</v>
      </c>
      <c r="V3058" s="15" t="s">
        <v>24242</v>
      </c>
      <c r="W3058" s="4"/>
      <c r="X3058" s="4" t="s">
        <v>41</v>
      </c>
      <c r="Y3058" s="4" t="s">
        <v>5790</v>
      </c>
      <c r="Z3058" s="4"/>
      <c r="AB3058" s="25"/>
      <c r="AC3058" s="25"/>
      <c r="AD3058" s="25"/>
    </row>
    <row r="3059" spans="1:30" x14ac:dyDescent="0.35">
      <c r="A3059" s="15" t="s">
        <v>11689</v>
      </c>
      <c r="B3059" s="15" t="s">
        <v>3630</v>
      </c>
      <c r="D3059" s="15" t="s">
        <v>8872</v>
      </c>
      <c r="E3059" s="15" t="s">
        <v>11381</v>
      </c>
      <c r="F3059" s="15" t="s">
        <v>79</v>
      </c>
      <c r="G3059" s="5" t="s">
        <v>15692</v>
      </c>
      <c r="H3059" s="5" t="s">
        <v>10</v>
      </c>
      <c r="I3059" s="5" t="s">
        <v>143</v>
      </c>
      <c r="J3059" s="5" t="s">
        <v>10</v>
      </c>
      <c r="K3059" s="5" t="s">
        <v>5</v>
      </c>
      <c r="L3059" s="5" t="s">
        <v>13067</v>
      </c>
      <c r="M3059" s="15" t="s">
        <v>144</v>
      </c>
      <c r="N3059" s="15" t="s">
        <v>21789</v>
      </c>
      <c r="O3059" s="15" t="s">
        <v>198</v>
      </c>
      <c r="P3059" s="15" t="s">
        <v>79</v>
      </c>
      <c r="Q3059" s="15" t="s">
        <v>22807</v>
      </c>
      <c r="R3059" s="15" t="s">
        <v>20321</v>
      </c>
      <c r="S3059" s="15">
        <v>22001439</v>
      </c>
      <c r="T3059" s="15"/>
      <c r="U3059" s="15" t="s">
        <v>15421</v>
      </c>
      <c r="V3059" s="15" t="s">
        <v>24243</v>
      </c>
      <c r="W3059" s="4"/>
      <c r="X3059" s="4"/>
      <c r="Y3059" s="4"/>
      <c r="Z3059" s="4"/>
      <c r="AB3059" s="25"/>
      <c r="AC3059" s="25"/>
      <c r="AD3059" s="25"/>
    </row>
    <row r="3060" spans="1:30" x14ac:dyDescent="0.35">
      <c r="A3060" s="15" t="s">
        <v>11691</v>
      </c>
      <c r="B3060" s="15" t="s">
        <v>8813</v>
      </c>
      <c r="D3060" s="15" t="s">
        <v>8887</v>
      </c>
      <c r="E3060" s="15" t="s">
        <v>10937</v>
      </c>
      <c r="F3060" s="15" t="s">
        <v>10938</v>
      </c>
      <c r="G3060" s="5" t="s">
        <v>242</v>
      </c>
      <c r="H3060" s="5" t="s">
        <v>8</v>
      </c>
      <c r="I3060" s="5" t="s">
        <v>243</v>
      </c>
      <c r="J3060" s="5" t="s">
        <v>4</v>
      </c>
      <c r="K3060" s="5" t="s">
        <v>2</v>
      </c>
      <c r="L3060" s="5" t="s">
        <v>12974</v>
      </c>
      <c r="M3060" s="15" t="s">
        <v>244</v>
      </c>
      <c r="N3060" s="15" t="s">
        <v>242</v>
      </c>
      <c r="O3060" s="15" t="s">
        <v>242</v>
      </c>
      <c r="P3060" s="15" t="s">
        <v>10938</v>
      </c>
      <c r="Q3060" s="15" t="s">
        <v>22807</v>
      </c>
      <c r="R3060" s="15" t="s">
        <v>18266</v>
      </c>
      <c r="S3060" s="15">
        <v>26511962</v>
      </c>
      <c r="T3060" s="15"/>
      <c r="U3060" s="15" t="s">
        <v>15422</v>
      </c>
      <c r="V3060" s="15" t="s">
        <v>10939</v>
      </c>
      <c r="W3060" s="4"/>
      <c r="X3060" s="4"/>
      <c r="Y3060" s="4"/>
      <c r="Z3060" s="4"/>
      <c r="AB3060" s="25"/>
      <c r="AC3060" s="25"/>
      <c r="AD3060" s="25"/>
    </row>
    <row r="3061" spans="1:30" x14ac:dyDescent="0.35">
      <c r="A3061" s="15" t="s">
        <v>6400</v>
      </c>
      <c r="B3061" s="15" t="s">
        <v>7701</v>
      </c>
      <c r="D3061" s="15" t="s">
        <v>7616</v>
      </c>
      <c r="E3061" s="15" t="s">
        <v>6411</v>
      </c>
      <c r="F3061" s="15" t="s">
        <v>6412</v>
      </c>
      <c r="G3061" s="5" t="s">
        <v>55</v>
      </c>
      <c r="H3061" s="5" t="s">
        <v>5</v>
      </c>
      <c r="I3061" s="5" t="s">
        <v>41</v>
      </c>
      <c r="J3061" s="5" t="s">
        <v>4</v>
      </c>
      <c r="K3061" s="5" t="s">
        <v>11</v>
      </c>
      <c r="L3061" s="5" t="s">
        <v>12653</v>
      </c>
      <c r="M3061" s="15" t="s">
        <v>42</v>
      </c>
      <c r="N3061" s="15" t="s">
        <v>55</v>
      </c>
      <c r="O3061" s="15" t="s">
        <v>461</v>
      </c>
      <c r="P3061" s="15" t="s">
        <v>6412</v>
      </c>
      <c r="Q3061" s="15" t="s">
        <v>22807</v>
      </c>
      <c r="R3061" s="15" t="s">
        <v>24244</v>
      </c>
      <c r="S3061" s="15">
        <v>25400962</v>
      </c>
      <c r="T3061" s="15">
        <v>25480522</v>
      </c>
      <c r="U3061" s="15" t="s">
        <v>24245</v>
      </c>
      <c r="V3061" s="15" t="s">
        <v>9120</v>
      </c>
      <c r="W3061" s="4"/>
      <c r="X3061" s="4" t="s">
        <v>41</v>
      </c>
      <c r="Y3061" s="4" t="s">
        <v>4562</v>
      </c>
      <c r="Z3061" s="4"/>
      <c r="AB3061" s="25"/>
      <c r="AC3061" s="25"/>
      <c r="AD3061" s="25"/>
    </row>
    <row r="3062" spans="1:30" x14ac:dyDescent="0.35">
      <c r="A3062" s="15" t="s">
        <v>6275</v>
      </c>
      <c r="B3062" s="15" t="s">
        <v>4857</v>
      </c>
      <c r="D3062" s="15" t="s">
        <v>9654</v>
      </c>
      <c r="E3062" s="15" t="s">
        <v>9653</v>
      </c>
      <c r="F3062" s="15" t="s">
        <v>815</v>
      </c>
      <c r="G3062" s="5" t="s">
        <v>1190</v>
      </c>
      <c r="H3062" s="5" t="s">
        <v>7</v>
      </c>
      <c r="I3062" s="5" t="s">
        <v>41</v>
      </c>
      <c r="J3062" s="5" t="s">
        <v>1191</v>
      </c>
      <c r="K3062" s="5" t="s">
        <v>10</v>
      </c>
      <c r="L3062" s="5" t="s">
        <v>12742</v>
      </c>
      <c r="M3062" s="15" t="s">
        <v>42</v>
      </c>
      <c r="N3062" s="15" t="s">
        <v>1190</v>
      </c>
      <c r="O3062" s="15" t="s">
        <v>21196</v>
      </c>
      <c r="P3062" s="15" t="s">
        <v>22805</v>
      </c>
      <c r="Q3062" s="15" t="s">
        <v>22807</v>
      </c>
      <c r="R3062" s="15" t="s">
        <v>21636</v>
      </c>
      <c r="S3062" s="15">
        <v>44047012</v>
      </c>
      <c r="T3062" s="15"/>
      <c r="U3062" s="15" t="s">
        <v>18999</v>
      </c>
      <c r="V3062" s="15" t="s">
        <v>9655</v>
      </c>
      <c r="W3062" s="4"/>
      <c r="X3062" s="4" t="s">
        <v>41</v>
      </c>
      <c r="Y3062" s="4" t="s">
        <v>7615</v>
      </c>
      <c r="Z3062" s="4"/>
      <c r="AB3062" s="25"/>
      <c r="AC3062" s="25"/>
      <c r="AD3062" s="25"/>
    </row>
    <row r="3063" spans="1:30" x14ac:dyDescent="0.35">
      <c r="A3063" s="15" t="s">
        <v>6271</v>
      </c>
      <c r="B3063" s="15" t="s">
        <v>3113</v>
      </c>
      <c r="D3063" s="15" t="s">
        <v>7522</v>
      </c>
      <c r="E3063" s="15" t="s">
        <v>6413</v>
      </c>
      <c r="F3063" s="15" t="s">
        <v>1407</v>
      </c>
      <c r="G3063" s="5" t="s">
        <v>1190</v>
      </c>
      <c r="H3063" s="5" t="s">
        <v>11</v>
      </c>
      <c r="I3063" s="5" t="s">
        <v>41</v>
      </c>
      <c r="J3063" s="5" t="s">
        <v>1191</v>
      </c>
      <c r="K3063" s="5" t="s">
        <v>6</v>
      </c>
      <c r="L3063" s="5" t="s">
        <v>12739</v>
      </c>
      <c r="M3063" s="15" t="s">
        <v>42</v>
      </c>
      <c r="N3063" s="15" t="s">
        <v>1190</v>
      </c>
      <c r="O3063" s="15" t="s">
        <v>688</v>
      </c>
      <c r="P3063" s="15" t="s">
        <v>1407</v>
      </c>
      <c r="Q3063" s="15" t="s">
        <v>22807</v>
      </c>
      <c r="R3063" s="15" t="s">
        <v>22372</v>
      </c>
      <c r="S3063" s="15">
        <v>86566236</v>
      </c>
      <c r="T3063" s="15"/>
      <c r="U3063" s="15" t="s">
        <v>14861</v>
      </c>
      <c r="V3063" s="15" t="s">
        <v>9656</v>
      </c>
      <c r="W3063" s="4"/>
      <c r="X3063" s="4" t="s">
        <v>41</v>
      </c>
      <c r="Y3063" s="4" t="s">
        <v>3699</v>
      </c>
      <c r="Z3063" s="4"/>
      <c r="AB3063" s="25"/>
      <c r="AC3063" s="25"/>
      <c r="AD3063" s="25"/>
    </row>
    <row r="3064" spans="1:30" x14ac:dyDescent="0.35">
      <c r="A3064" s="15" t="s">
        <v>6256</v>
      </c>
      <c r="B3064" s="15" t="s">
        <v>7310</v>
      </c>
      <c r="D3064" s="15" t="s">
        <v>7476</v>
      </c>
      <c r="E3064" s="15" t="s">
        <v>6414</v>
      </c>
      <c r="F3064" s="15" t="s">
        <v>6415</v>
      </c>
      <c r="G3064" s="5" t="s">
        <v>21775</v>
      </c>
      <c r="H3064" s="5" t="s">
        <v>10</v>
      </c>
      <c r="I3064" s="5" t="s">
        <v>95</v>
      </c>
      <c r="J3064" s="5" t="s">
        <v>5</v>
      </c>
      <c r="K3064" s="5" t="s">
        <v>3</v>
      </c>
      <c r="L3064" s="5" t="s">
        <v>13094</v>
      </c>
      <c r="M3064" s="15" t="s">
        <v>21775</v>
      </c>
      <c r="N3064" s="15" t="s">
        <v>22293</v>
      </c>
      <c r="O3064" s="15" t="s">
        <v>6091</v>
      </c>
      <c r="P3064" s="15" t="s">
        <v>6416</v>
      </c>
      <c r="Q3064" s="15" t="s">
        <v>22807</v>
      </c>
      <c r="R3064" s="15" t="s">
        <v>22373</v>
      </c>
      <c r="S3064" s="15">
        <v>22001853</v>
      </c>
      <c r="T3064" s="15"/>
      <c r="U3064" s="15" t="s">
        <v>19000</v>
      </c>
      <c r="V3064" s="15" t="s">
        <v>24246</v>
      </c>
      <c r="W3064" s="4"/>
      <c r="X3064" s="4" t="s">
        <v>41</v>
      </c>
      <c r="Y3064" s="4" t="s">
        <v>3214</v>
      </c>
      <c r="Z3064" s="4"/>
      <c r="AB3064" s="25"/>
      <c r="AC3064" s="25"/>
      <c r="AD3064" s="25"/>
    </row>
    <row r="3065" spans="1:30" x14ac:dyDescent="0.35">
      <c r="A3065" s="15" t="s">
        <v>5577</v>
      </c>
      <c r="B3065" s="15" t="s">
        <v>4223</v>
      </c>
      <c r="D3065" s="15" t="s">
        <v>8837</v>
      </c>
      <c r="E3065" s="15" t="s">
        <v>8836</v>
      </c>
      <c r="F3065" s="15" t="s">
        <v>8957</v>
      </c>
      <c r="G3065" s="5" t="s">
        <v>213</v>
      </c>
      <c r="H3065" s="5" t="s">
        <v>5</v>
      </c>
      <c r="I3065" s="5" t="s">
        <v>214</v>
      </c>
      <c r="J3065" s="5" t="s">
        <v>12</v>
      </c>
      <c r="K3065" s="5" t="s">
        <v>4</v>
      </c>
      <c r="L3065" s="5" t="s">
        <v>12959</v>
      </c>
      <c r="M3065" s="15" t="s">
        <v>215</v>
      </c>
      <c r="N3065" s="15" t="s">
        <v>213</v>
      </c>
      <c r="O3065" s="15" t="s">
        <v>4229</v>
      </c>
      <c r="P3065" s="15" t="s">
        <v>3211</v>
      </c>
      <c r="Q3065" s="15" t="s">
        <v>22807</v>
      </c>
      <c r="R3065" s="15" t="s">
        <v>21637</v>
      </c>
      <c r="S3065" s="15">
        <v>70126398</v>
      </c>
      <c r="T3065" s="15">
        <v>60997882</v>
      </c>
      <c r="U3065" s="15" t="s">
        <v>18268</v>
      </c>
      <c r="V3065" s="15" t="s">
        <v>10490</v>
      </c>
      <c r="W3065" s="4"/>
      <c r="X3065" s="4" t="s">
        <v>41</v>
      </c>
      <c r="Y3065" s="4" t="s">
        <v>13579</v>
      </c>
      <c r="Z3065" s="4"/>
      <c r="AB3065" s="25"/>
      <c r="AC3065" s="25"/>
      <c r="AD3065" s="25"/>
    </row>
    <row r="3066" spans="1:30" x14ac:dyDescent="0.35">
      <c r="A3066" s="15" t="s">
        <v>6237</v>
      </c>
      <c r="B3066" s="15" t="s">
        <v>7308</v>
      </c>
      <c r="D3066" s="15" t="s">
        <v>8673</v>
      </c>
      <c r="E3066" s="15" t="s">
        <v>6417</v>
      </c>
      <c r="F3066" s="15" t="s">
        <v>150</v>
      </c>
      <c r="G3066" s="5" t="s">
        <v>55</v>
      </c>
      <c r="H3066" s="5" t="s">
        <v>4</v>
      </c>
      <c r="I3066" s="5" t="s">
        <v>41</v>
      </c>
      <c r="J3066" s="5" t="s">
        <v>7</v>
      </c>
      <c r="K3066" s="5" t="s">
        <v>2</v>
      </c>
      <c r="L3066" s="5" t="s">
        <v>12670</v>
      </c>
      <c r="M3066" s="15" t="s">
        <v>42</v>
      </c>
      <c r="N3066" s="15" t="s">
        <v>532</v>
      </c>
      <c r="O3066" s="15" t="s">
        <v>532</v>
      </c>
      <c r="P3066" s="15" t="s">
        <v>150</v>
      </c>
      <c r="Q3066" s="15" t="s">
        <v>22807</v>
      </c>
      <c r="R3066" s="15" t="s">
        <v>21146</v>
      </c>
      <c r="S3066" s="15">
        <v>25000521</v>
      </c>
      <c r="T3066" s="15">
        <v>22301879</v>
      </c>
      <c r="U3066" s="15" t="s">
        <v>19001</v>
      </c>
      <c r="V3066" s="15" t="s">
        <v>7010</v>
      </c>
      <c r="W3066" s="4"/>
      <c r="X3066" s="4" t="s">
        <v>41</v>
      </c>
      <c r="Y3066" s="4" t="s">
        <v>633</v>
      </c>
      <c r="Z3066" s="4" t="s">
        <v>41</v>
      </c>
      <c r="AA3066" s="4" t="s">
        <v>1495</v>
      </c>
      <c r="AB3066" s="25" t="s">
        <v>21118</v>
      </c>
      <c r="AC3066" s="25"/>
      <c r="AD3066" s="25"/>
    </row>
    <row r="3067" spans="1:30" x14ac:dyDescent="0.35">
      <c r="A3067" s="15" t="s">
        <v>6343</v>
      </c>
      <c r="B3067" s="15" t="s">
        <v>7324</v>
      </c>
      <c r="D3067" s="15" t="s">
        <v>7399</v>
      </c>
      <c r="E3067" s="15" t="s">
        <v>6419</v>
      </c>
      <c r="F3067" s="15" t="s">
        <v>6420</v>
      </c>
      <c r="G3067" s="5" t="s">
        <v>55</v>
      </c>
      <c r="H3067" s="5" t="s">
        <v>2</v>
      </c>
      <c r="I3067" s="5" t="s">
        <v>41</v>
      </c>
      <c r="J3067" s="5" t="s">
        <v>4</v>
      </c>
      <c r="K3067" s="5" t="s">
        <v>12</v>
      </c>
      <c r="L3067" s="5" t="s">
        <v>12654</v>
      </c>
      <c r="M3067" s="15" t="s">
        <v>42</v>
      </c>
      <c r="N3067" s="15" t="s">
        <v>55</v>
      </c>
      <c r="O3067" s="15" t="s">
        <v>425</v>
      </c>
      <c r="P3067" s="15" t="s">
        <v>1417</v>
      </c>
      <c r="Q3067" s="15" t="s">
        <v>22807</v>
      </c>
      <c r="R3067" s="15" t="s">
        <v>19646</v>
      </c>
      <c r="S3067" s="15">
        <v>22191805</v>
      </c>
      <c r="T3067" s="15">
        <v>22191805</v>
      </c>
      <c r="U3067" s="15" t="s">
        <v>16907</v>
      </c>
      <c r="V3067" s="15" t="s">
        <v>24247</v>
      </c>
      <c r="W3067" s="4"/>
      <c r="X3067" s="4" t="s">
        <v>41</v>
      </c>
      <c r="Y3067" s="4" t="s">
        <v>2344</v>
      </c>
      <c r="Z3067" s="4" t="s">
        <v>41</v>
      </c>
      <c r="AA3067" s="4" t="s">
        <v>1131</v>
      </c>
      <c r="AB3067" s="25"/>
      <c r="AC3067" s="25"/>
      <c r="AD3067" s="25"/>
    </row>
    <row r="3068" spans="1:30" x14ac:dyDescent="0.35">
      <c r="A3068" s="15" t="s">
        <v>7330</v>
      </c>
      <c r="B3068" s="15" t="s">
        <v>7963</v>
      </c>
      <c r="D3068" s="15" t="s">
        <v>7854</v>
      </c>
      <c r="E3068" s="15" t="s">
        <v>6421</v>
      </c>
      <c r="F3068" s="15" t="s">
        <v>6422</v>
      </c>
      <c r="G3068" s="5" t="s">
        <v>144</v>
      </c>
      <c r="H3068" s="5" t="s">
        <v>6</v>
      </c>
      <c r="I3068" s="5" t="s">
        <v>143</v>
      </c>
      <c r="J3068" s="5" t="s">
        <v>2</v>
      </c>
      <c r="K3068" s="5" t="s">
        <v>2</v>
      </c>
      <c r="L3068" s="5" t="s">
        <v>13021</v>
      </c>
      <c r="M3068" s="15" t="s">
        <v>144</v>
      </c>
      <c r="N3068" s="15" t="s">
        <v>144</v>
      </c>
      <c r="O3068" s="15" t="s">
        <v>144</v>
      </c>
      <c r="P3068" s="15" t="s">
        <v>6422</v>
      </c>
      <c r="Q3068" s="15" t="s">
        <v>22807</v>
      </c>
      <c r="R3068" s="15" t="s">
        <v>22374</v>
      </c>
      <c r="S3068" s="15">
        <v>88181589</v>
      </c>
      <c r="T3068" s="15">
        <v>83517327</v>
      </c>
      <c r="U3068" s="15" t="s">
        <v>18269</v>
      </c>
      <c r="V3068" s="15" t="s">
        <v>20322</v>
      </c>
      <c r="W3068" s="4"/>
      <c r="X3068" s="4" t="s">
        <v>41</v>
      </c>
      <c r="Y3068" s="4" t="s">
        <v>5910</v>
      </c>
      <c r="Z3068" s="4"/>
      <c r="AB3068" s="25" t="s">
        <v>21118</v>
      </c>
      <c r="AC3068" s="25"/>
      <c r="AD3068" s="25"/>
    </row>
    <row r="3069" spans="1:30" x14ac:dyDescent="0.35">
      <c r="A3069" s="15" t="s">
        <v>5738</v>
      </c>
      <c r="B3069" s="15" t="s">
        <v>5737</v>
      </c>
      <c r="D3069" s="15" t="s">
        <v>7516</v>
      </c>
      <c r="E3069" s="15" t="s">
        <v>6423</v>
      </c>
      <c r="F3069" s="15" t="s">
        <v>15684</v>
      </c>
      <c r="G3069" s="5" t="s">
        <v>215</v>
      </c>
      <c r="H3069" s="5" t="s">
        <v>4</v>
      </c>
      <c r="I3069" s="5" t="s">
        <v>214</v>
      </c>
      <c r="J3069" s="5" t="s">
        <v>5</v>
      </c>
      <c r="K3069" s="5" t="s">
        <v>7</v>
      </c>
      <c r="L3069" s="5" t="s">
        <v>12939</v>
      </c>
      <c r="M3069" s="15" t="s">
        <v>215</v>
      </c>
      <c r="N3069" s="15" t="s">
        <v>4050</v>
      </c>
      <c r="O3069" s="15" t="s">
        <v>22070</v>
      </c>
      <c r="P3069" s="15" t="s">
        <v>15684</v>
      </c>
      <c r="Q3069" s="15" t="s">
        <v>22807</v>
      </c>
      <c r="R3069" s="15" t="s">
        <v>24248</v>
      </c>
      <c r="S3069" s="15">
        <v>47036079</v>
      </c>
      <c r="T3069" s="15"/>
      <c r="U3069" s="15" t="s">
        <v>16908</v>
      </c>
      <c r="V3069" s="15" t="s">
        <v>24249</v>
      </c>
      <c r="W3069" s="4"/>
      <c r="X3069" s="4" t="s">
        <v>41</v>
      </c>
      <c r="Y3069" s="4" t="s">
        <v>3632</v>
      </c>
      <c r="Z3069" s="4"/>
      <c r="AB3069" s="25"/>
      <c r="AC3069" s="25"/>
      <c r="AD3069" s="25"/>
    </row>
    <row r="3070" spans="1:30" x14ac:dyDescent="0.35">
      <c r="A3070" s="15" t="s">
        <v>6288</v>
      </c>
      <c r="B3070" s="15" t="s">
        <v>7313</v>
      </c>
      <c r="D3070" s="15" t="s">
        <v>8121</v>
      </c>
      <c r="E3070" s="15" t="s">
        <v>8119</v>
      </c>
      <c r="F3070" s="15" t="s">
        <v>8120</v>
      </c>
      <c r="G3070" s="5" t="s">
        <v>366</v>
      </c>
      <c r="H3070" s="5" t="s">
        <v>3</v>
      </c>
      <c r="I3070" s="5" t="s">
        <v>41</v>
      </c>
      <c r="J3070" s="5" t="s">
        <v>5</v>
      </c>
      <c r="K3070" s="5" t="s">
        <v>3</v>
      </c>
      <c r="L3070" s="5" t="s">
        <v>12659</v>
      </c>
      <c r="M3070" s="15" t="s">
        <v>42</v>
      </c>
      <c r="N3070" s="15" t="s">
        <v>366</v>
      </c>
      <c r="O3070" s="15" t="s">
        <v>367</v>
      </c>
      <c r="P3070" s="15" t="s">
        <v>8120</v>
      </c>
      <c r="Q3070" s="15" t="s">
        <v>22807</v>
      </c>
      <c r="R3070" s="15" t="s">
        <v>21173</v>
      </c>
      <c r="S3070" s="15"/>
      <c r="T3070" s="15"/>
      <c r="U3070" s="15" t="s">
        <v>18270</v>
      </c>
      <c r="V3070" s="15" t="s">
        <v>9235</v>
      </c>
      <c r="W3070" s="4"/>
      <c r="X3070" s="4"/>
      <c r="Y3070" s="4"/>
      <c r="Z3070" s="4"/>
      <c r="AB3070" s="25"/>
      <c r="AC3070" s="25"/>
      <c r="AD3070" s="25"/>
    </row>
    <row r="3071" spans="1:30" x14ac:dyDescent="0.35">
      <c r="A3071" s="15" t="s">
        <v>6246</v>
      </c>
      <c r="B3071" s="15" t="s">
        <v>1029</v>
      </c>
      <c r="D3071" s="15" t="s">
        <v>8135</v>
      </c>
      <c r="E3071" s="15" t="s">
        <v>8134</v>
      </c>
      <c r="F3071" s="15" t="s">
        <v>2790</v>
      </c>
      <c r="G3071" s="5" t="s">
        <v>366</v>
      </c>
      <c r="H3071" s="5" t="s">
        <v>7</v>
      </c>
      <c r="I3071" s="5" t="s">
        <v>41</v>
      </c>
      <c r="J3071" s="5" t="s">
        <v>940</v>
      </c>
      <c r="K3071" s="5" t="s">
        <v>5</v>
      </c>
      <c r="L3071" s="5" t="s">
        <v>12726</v>
      </c>
      <c r="M3071" s="15" t="s">
        <v>42</v>
      </c>
      <c r="N3071" s="15" t="s">
        <v>21853</v>
      </c>
      <c r="O3071" s="15" t="s">
        <v>748</v>
      </c>
      <c r="P3071" s="15" t="s">
        <v>2790</v>
      </c>
      <c r="Q3071" s="15" t="s">
        <v>22807</v>
      </c>
      <c r="R3071" s="15" t="s">
        <v>9248</v>
      </c>
      <c r="S3071" s="15"/>
      <c r="T3071" s="15"/>
      <c r="U3071" s="15" t="s">
        <v>18271</v>
      </c>
      <c r="V3071" s="15" t="s">
        <v>9249</v>
      </c>
      <c r="W3071" s="4"/>
      <c r="X3071" s="4"/>
      <c r="Y3071" s="4"/>
      <c r="Z3071" s="4"/>
      <c r="AB3071" s="25"/>
      <c r="AC3071" s="25"/>
      <c r="AD3071" s="25"/>
    </row>
    <row r="3072" spans="1:30" x14ac:dyDescent="0.35">
      <c r="A3072" s="15" t="s">
        <v>6756</v>
      </c>
      <c r="B3072" s="15" t="s">
        <v>7643</v>
      </c>
      <c r="D3072" s="15" t="s">
        <v>9262</v>
      </c>
      <c r="E3072" s="15" t="s">
        <v>9261</v>
      </c>
      <c r="F3072" s="15" t="s">
        <v>165</v>
      </c>
      <c r="G3072" s="5" t="s">
        <v>366</v>
      </c>
      <c r="H3072" s="5" t="s">
        <v>7</v>
      </c>
      <c r="I3072" s="5" t="s">
        <v>41</v>
      </c>
      <c r="J3072" s="5" t="s">
        <v>940</v>
      </c>
      <c r="K3072" s="5" t="s">
        <v>5</v>
      </c>
      <c r="L3072" s="5" t="s">
        <v>12726</v>
      </c>
      <c r="M3072" s="15" t="s">
        <v>42</v>
      </c>
      <c r="N3072" s="15" t="s">
        <v>21853</v>
      </c>
      <c r="O3072" s="15" t="s">
        <v>748</v>
      </c>
      <c r="P3072" s="15" t="s">
        <v>165</v>
      </c>
      <c r="Q3072" s="15" t="s">
        <v>22807</v>
      </c>
      <c r="R3072" s="15" t="s">
        <v>19647</v>
      </c>
      <c r="S3072" s="15"/>
      <c r="T3072" s="15"/>
      <c r="U3072" s="15" t="s">
        <v>18272</v>
      </c>
      <c r="V3072" s="15" t="s">
        <v>20323</v>
      </c>
      <c r="W3072" s="4"/>
      <c r="X3072" s="4"/>
      <c r="Y3072" s="4"/>
      <c r="Z3072" s="4"/>
      <c r="AB3072" s="25"/>
      <c r="AC3072" s="25"/>
      <c r="AD3072" s="25"/>
    </row>
    <row r="3073" spans="1:30" x14ac:dyDescent="0.35">
      <c r="A3073" s="15" t="s">
        <v>6247</v>
      </c>
      <c r="B3073" s="15" t="s">
        <v>934</v>
      </c>
      <c r="D3073" s="15" t="s">
        <v>10633</v>
      </c>
      <c r="E3073" s="15" t="s">
        <v>10632</v>
      </c>
      <c r="F3073" s="15" t="s">
        <v>18549</v>
      </c>
      <c r="G3073" s="5" t="s">
        <v>908</v>
      </c>
      <c r="H3073" s="5" t="s">
        <v>5</v>
      </c>
      <c r="I3073" s="5" t="s">
        <v>243</v>
      </c>
      <c r="J3073" s="5" t="s">
        <v>2</v>
      </c>
      <c r="K3073" s="5" t="s">
        <v>2</v>
      </c>
      <c r="L3073" s="5" t="s">
        <v>12962</v>
      </c>
      <c r="M3073" s="15" t="s">
        <v>244</v>
      </c>
      <c r="N3073" s="15" t="s">
        <v>908</v>
      </c>
      <c r="O3073" s="15" t="s">
        <v>908</v>
      </c>
      <c r="P3073" s="15" t="s">
        <v>3164</v>
      </c>
      <c r="Q3073" s="15" t="s">
        <v>22807</v>
      </c>
      <c r="R3073" s="15" t="s">
        <v>22376</v>
      </c>
      <c r="S3073" s="15">
        <v>83436542</v>
      </c>
      <c r="T3073" s="15"/>
      <c r="U3073" s="15" t="s">
        <v>15424</v>
      </c>
      <c r="V3073" s="15" t="s">
        <v>10634</v>
      </c>
      <c r="W3073" s="4"/>
      <c r="X3073" s="4" t="s">
        <v>41</v>
      </c>
      <c r="Y3073" s="4" t="s">
        <v>19106</v>
      </c>
      <c r="Z3073" s="4"/>
      <c r="AB3073" s="25"/>
      <c r="AC3073" s="25"/>
      <c r="AD3073" s="25"/>
    </row>
    <row r="3074" spans="1:30" x14ac:dyDescent="0.35">
      <c r="A3074" s="15" t="s">
        <v>6249</v>
      </c>
      <c r="B3074" s="15" t="s">
        <v>7309</v>
      </c>
      <c r="D3074" s="15" t="s">
        <v>8856</v>
      </c>
      <c r="E3074" s="15" t="s">
        <v>8853</v>
      </c>
      <c r="F3074" s="15" t="s">
        <v>8855</v>
      </c>
      <c r="G3074" s="5" t="s">
        <v>908</v>
      </c>
      <c r="H3074" s="5" t="s">
        <v>4</v>
      </c>
      <c r="I3074" s="5" t="s">
        <v>243</v>
      </c>
      <c r="J3074" s="5" t="s">
        <v>5</v>
      </c>
      <c r="K3074" s="5" t="s">
        <v>2</v>
      </c>
      <c r="L3074" s="5" t="s">
        <v>12983</v>
      </c>
      <c r="M3074" s="15" t="s">
        <v>244</v>
      </c>
      <c r="N3074" s="15" t="s">
        <v>21847</v>
      </c>
      <c r="O3074" s="15" t="s">
        <v>21847</v>
      </c>
      <c r="P3074" s="15" t="s">
        <v>8855</v>
      </c>
      <c r="Q3074" s="15" t="s">
        <v>22807</v>
      </c>
      <c r="R3074" s="15" t="s">
        <v>20137</v>
      </c>
      <c r="S3074" s="15">
        <v>61211114</v>
      </c>
      <c r="T3074" s="15">
        <v>26711140</v>
      </c>
      <c r="U3074" s="15" t="s">
        <v>18273</v>
      </c>
      <c r="V3074" s="15" t="s">
        <v>24250</v>
      </c>
      <c r="W3074" s="4"/>
      <c r="X3074" s="4" t="s">
        <v>41</v>
      </c>
      <c r="Y3074" s="4" t="s">
        <v>8854</v>
      </c>
      <c r="Z3074" s="4"/>
      <c r="AB3074" s="25"/>
      <c r="AC3074" s="25"/>
      <c r="AD3074" s="25"/>
    </row>
    <row r="3075" spans="1:30" x14ac:dyDescent="0.35">
      <c r="A3075" s="15" t="s">
        <v>6206</v>
      </c>
      <c r="B3075" s="15" t="s">
        <v>5418</v>
      </c>
      <c r="D3075" s="15" t="s">
        <v>10639</v>
      </c>
      <c r="E3075" s="15" t="s">
        <v>10638</v>
      </c>
      <c r="F3075" s="15" t="s">
        <v>562</v>
      </c>
      <c r="G3075" s="5" t="s">
        <v>908</v>
      </c>
      <c r="H3075" s="5" t="s">
        <v>4</v>
      </c>
      <c r="I3075" s="5" t="s">
        <v>243</v>
      </c>
      <c r="J3075" s="5" t="s">
        <v>5</v>
      </c>
      <c r="K3075" s="5" t="s">
        <v>4</v>
      </c>
      <c r="L3075" s="5" t="s">
        <v>12985</v>
      </c>
      <c r="M3075" s="15" t="s">
        <v>244</v>
      </c>
      <c r="N3075" s="15" t="s">
        <v>21847</v>
      </c>
      <c r="O3075" s="15" t="s">
        <v>21848</v>
      </c>
      <c r="P3075" s="15" t="s">
        <v>562</v>
      </c>
      <c r="Q3075" s="15" t="s">
        <v>22807</v>
      </c>
      <c r="R3075" s="15" t="s">
        <v>17936</v>
      </c>
      <c r="S3075" s="15">
        <v>26711140</v>
      </c>
      <c r="T3075" s="15"/>
      <c r="U3075" s="15" t="s">
        <v>16909</v>
      </c>
      <c r="V3075" s="15" t="s">
        <v>10640</v>
      </c>
      <c r="W3075" s="4"/>
      <c r="X3075" s="4" t="s">
        <v>41</v>
      </c>
      <c r="Y3075" s="4" t="s">
        <v>7456</v>
      </c>
      <c r="Z3075" s="4"/>
      <c r="AB3075" s="25"/>
      <c r="AC3075" s="25"/>
      <c r="AD3075" s="25"/>
    </row>
    <row r="3076" spans="1:30" x14ac:dyDescent="0.35">
      <c r="A3076" s="15" t="s">
        <v>6252</v>
      </c>
      <c r="B3076" s="15" t="s">
        <v>6251</v>
      </c>
      <c r="D3076" s="15" t="s">
        <v>9640</v>
      </c>
      <c r="E3076" s="15" t="s">
        <v>9639</v>
      </c>
      <c r="F3076" s="15" t="s">
        <v>2152</v>
      </c>
      <c r="G3076" s="5" t="s">
        <v>18535</v>
      </c>
      <c r="H3076" s="5" t="s">
        <v>3</v>
      </c>
      <c r="I3076" s="5" t="s">
        <v>143</v>
      </c>
      <c r="J3076" s="5" t="s">
        <v>4</v>
      </c>
      <c r="K3076" s="5" t="s">
        <v>3</v>
      </c>
      <c r="L3076" s="5" t="s">
        <v>13041</v>
      </c>
      <c r="M3076" s="15" t="s">
        <v>144</v>
      </c>
      <c r="N3076" s="15" t="s">
        <v>1670</v>
      </c>
      <c r="O3076" s="15" t="s">
        <v>21195</v>
      </c>
      <c r="P3076" s="15" t="s">
        <v>4686</v>
      </c>
      <c r="Q3076" s="15" t="s">
        <v>22807</v>
      </c>
      <c r="R3076" s="15" t="s">
        <v>20324</v>
      </c>
      <c r="S3076" s="15">
        <v>27300654</v>
      </c>
      <c r="T3076" s="15">
        <v>22001028</v>
      </c>
      <c r="U3076" s="15" t="s">
        <v>18274</v>
      </c>
      <c r="V3076" s="15" t="s">
        <v>18275</v>
      </c>
      <c r="W3076" s="4"/>
      <c r="X3076" s="4" t="s">
        <v>41</v>
      </c>
      <c r="Y3076" s="4" t="s">
        <v>13710</v>
      </c>
      <c r="Z3076" s="4"/>
      <c r="AB3076" s="25"/>
      <c r="AC3076" s="25"/>
      <c r="AD3076" s="25"/>
    </row>
    <row r="3077" spans="1:30" x14ac:dyDescent="0.35">
      <c r="A3077" s="15" t="s">
        <v>11699</v>
      </c>
      <c r="B3077" s="15" t="s">
        <v>6207</v>
      </c>
      <c r="D3077" s="15" t="s">
        <v>8206</v>
      </c>
      <c r="E3077" s="15" t="s">
        <v>8205</v>
      </c>
      <c r="F3077" s="15" t="s">
        <v>18550</v>
      </c>
      <c r="G3077" s="5" t="s">
        <v>18535</v>
      </c>
      <c r="H3077" s="5" t="s">
        <v>4</v>
      </c>
      <c r="I3077" s="5" t="s">
        <v>143</v>
      </c>
      <c r="J3077" s="5" t="s">
        <v>4</v>
      </c>
      <c r="K3077" s="5" t="s">
        <v>4</v>
      </c>
      <c r="L3077" s="5" t="s">
        <v>13042</v>
      </c>
      <c r="M3077" s="15" t="s">
        <v>144</v>
      </c>
      <c r="N3077" s="15" t="s">
        <v>1670</v>
      </c>
      <c r="O3077" s="15" t="s">
        <v>1754</v>
      </c>
      <c r="P3077" s="15" t="s">
        <v>18550</v>
      </c>
      <c r="Q3077" s="15" t="s">
        <v>22807</v>
      </c>
      <c r="R3077" s="15" t="s">
        <v>24251</v>
      </c>
      <c r="S3077" s="15">
        <v>22001896</v>
      </c>
      <c r="T3077" s="15">
        <v>27300744</v>
      </c>
      <c r="U3077" s="15" t="s">
        <v>16910</v>
      </c>
      <c r="V3077" s="15" t="s">
        <v>9601</v>
      </c>
      <c r="W3077" s="4"/>
      <c r="X3077" s="4" t="s">
        <v>41</v>
      </c>
      <c r="Y3077" s="4" t="s">
        <v>11106</v>
      </c>
      <c r="Z3077" s="4"/>
      <c r="AB3077" s="25"/>
      <c r="AC3077" s="25"/>
      <c r="AD3077" s="25"/>
    </row>
    <row r="3078" spans="1:30" x14ac:dyDescent="0.35">
      <c r="A3078" s="15" t="s">
        <v>11700</v>
      </c>
      <c r="B3078" s="15" t="s">
        <v>6208</v>
      </c>
      <c r="D3078" s="15" t="s">
        <v>7715</v>
      </c>
      <c r="E3078" s="15" t="s">
        <v>6424</v>
      </c>
      <c r="F3078" s="15" t="s">
        <v>6425</v>
      </c>
      <c r="G3078" s="5" t="s">
        <v>231</v>
      </c>
      <c r="H3078" s="5" t="s">
        <v>2</v>
      </c>
      <c r="I3078" s="5" t="s">
        <v>44</v>
      </c>
      <c r="J3078" s="5" t="s">
        <v>12</v>
      </c>
      <c r="K3078" s="5" t="s">
        <v>6</v>
      </c>
      <c r="L3078" s="5" t="s">
        <v>12827</v>
      </c>
      <c r="M3078" s="15" t="s">
        <v>91</v>
      </c>
      <c r="N3078" s="15" t="s">
        <v>231</v>
      </c>
      <c r="O3078" s="15" t="s">
        <v>2724</v>
      </c>
      <c r="P3078" s="15" t="s">
        <v>6425</v>
      </c>
      <c r="Q3078" s="15" t="s">
        <v>22807</v>
      </c>
      <c r="R3078" s="15" t="s">
        <v>24252</v>
      </c>
      <c r="S3078" s="15">
        <v>24722324</v>
      </c>
      <c r="T3078" s="15">
        <v>24722324</v>
      </c>
      <c r="U3078" s="15" t="s">
        <v>18276</v>
      </c>
      <c r="V3078" s="15" t="s">
        <v>9168</v>
      </c>
      <c r="W3078" s="4"/>
      <c r="X3078" s="4" t="s">
        <v>41</v>
      </c>
      <c r="Y3078" s="4" t="s">
        <v>4461</v>
      </c>
      <c r="Z3078" s="4"/>
      <c r="AB3078" s="25"/>
      <c r="AC3078" s="25"/>
      <c r="AD3078" s="25"/>
    </row>
    <row r="3079" spans="1:30" x14ac:dyDescent="0.35">
      <c r="A3079" s="15" t="s">
        <v>6319</v>
      </c>
      <c r="B3079" s="15" t="s">
        <v>6318</v>
      </c>
      <c r="D3079" s="15" t="s">
        <v>7927</v>
      </c>
      <c r="E3079" s="15" t="s">
        <v>6426</v>
      </c>
      <c r="F3079" s="15" t="s">
        <v>6427</v>
      </c>
      <c r="G3079" s="5" t="s">
        <v>231</v>
      </c>
      <c r="H3079" s="5" t="s">
        <v>232</v>
      </c>
      <c r="I3079" s="5" t="s">
        <v>44</v>
      </c>
      <c r="J3079" s="5" t="s">
        <v>12</v>
      </c>
      <c r="K3079" s="5" t="s">
        <v>2</v>
      </c>
      <c r="L3079" s="5" t="s">
        <v>12823</v>
      </c>
      <c r="M3079" s="15" t="s">
        <v>91</v>
      </c>
      <c r="N3079" s="15" t="s">
        <v>231</v>
      </c>
      <c r="O3079" s="15" t="s">
        <v>2857</v>
      </c>
      <c r="P3079" s="15" t="s">
        <v>6427</v>
      </c>
      <c r="Q3079" s="15" t="s">
        <v>22807</v>
      </c>
      <c r="R3079" s="15" t="s">
        <v>20031</v>
      </c>
      <c r="S3079" s="15">
        <v>24602883</v>
      </c>
      <c r="T3079" s="15">
        <v>24602883</v>
      </c>
      <c r="U3079" s="15" t="s">
        <v>18277</v>
      </c>
      <c r="V3079" s="15" t="s">
        <v>10009</v>
      </c>
      <c r="W3079" s="4"/>
      <c r="X3079" s="4" t="s">
        <v>41</v>
      </c>
      <c r="Y3079" s="4" t="s">
        <v>6269</v>
      </c>
      <c r="Z3079" s="4"/>
      <c r="AB3079" s="25"/>
      <c r="AC3079" s="25"/>
      <c r="AD3079" s="25"/>
    </row>
    <row r="3080" spans="1:30" x14ac:dyDescent="0.35">
      <c r="A3080" s="15" t="s">
        <v>6344</v>
      </c>
      <c r="B3080" s="15" t="s">
        <v>4703</v>
      </c>
      <c r="D3080" s="15" t="s">
        <v>7717</v>
      </c>
      <c r="E3080" s="15" t="s">
        <v>6428</v>
      </c>
      <c r="F3080" s="15" t="s">
        <v>798</v>
      </c>
      <c r="G3080" s="5" t="s">
        <v>15691</v>
      </c>
      <c r="H3080" s="5" t="s">
        <v>11</v>
      </c>
      <c r="I3080" s="5" t="s">
        <v>44</v>
      </c>
      <c r="J3080" s="5" t="s">
        <v>3</v>
      </c>
      <c r="K3080" s="5" t="s">
        <v>18</v>
      </c>
      <c r="L3080" s="5" t="s">
        <v>12778</v>
      </c>
      <c r="M3080" s="15" t="s">
        <v>91</v>
      </c>
      <c r="N3080" s="15" t="s">
        <v>92</v>
      </c>
      <c r="O3080" s="15" t="s">
        <v>22785</v>
      </c>
      <c r="P3080" s="15" t="s">
        <v>798</v>
      </c>
      <c r="Q3080" s="15" t="s">
        <v>22807</v>
      </c>
      <c r="R3080" s="15" t="s">
        <v>18726</v>
      </c>
      <c r="S3080" s="15">
        <v>24810086</v>
      </c>
      <c r="T3080" s="15">
        <v>24810086</v>
      </c>
      <c r="U3080" s="15" t="s">
        <v>16911</v>
      </c>
      <c r="V3080" s="15" t="s">
        <v>24253</v>
      </c>
      <c r="W3080" s="4"/>
      <c r="X3080" s="4" t="s">
        <v>41</v>
      </c>
      <c r="Y3080" s="4" t="s">
        <v>5245</v>
      </c>
      <c r="Z3080" s="4"/>
      <c r="AB3080" s="25"/>
      <c r="AC3080" s="25"/>
      <c r="AD3080" s="25"/>
    </row>
    <row r="3081" spans="1:30" x14ac:dyDescent="0.35">
      <c r="A3081" s="15" t="s">
        <v>6253</v>
      </c>
      <c r="B3081" s="15" t="s">
        <v>3510</v>
      </c>
      <c r="D3081" s="15" t="s">
        <v>10018</v>
      </c>
      <c r="E3081" s="15" t="s">
        <v>10017</v>
      </c>
      <c r="F3081" s="15" t="s">
        <v>21638</v>
      </c>
      <c r="G3081" s="5" t="s">
        <v>21791</v>
      </c>
      <c r="H3081" s="5" t="s">
        <v>10</v>
      </c>
      <c r="I3081" s="5" t="s">
        <v>44</v>
      </c>
      <c r="J3081" s="5" t="s">
        <v>232</v>
      </c>
      <c r="K3081" s="5" t="s">
        <v>3</v>
      </c>
      <c r="L3081" s="5" t="s">
        <v>12857</v>
      </c>
      <c r="M3081" s="15" t="s">
        <v>91</v>
      </c>
      <c r="N3081" s="15" t="s">
        <v>233</v>
      </c>
      <c r="O3081" s="15" t="s">
        <v>3211</v>
      </c>
      <c r="P3081" s="15" t="s">
        <v>4208</v>
      </c>
      <c r="Q3081" s="15" t="s">
        <v>22807</v>
      </c>
      <c r="R3081" s="15" t="s">
        <v>24254</v>
      </c>
      <c r="S3081" s="15">
        <v>41051131</v>
      </c>
      <c r="T3081" s="15"/>
      <c r="U3081" s="15" t="s">
        <v>16912</v>
      </c>
      <c r="V3081" s="15" t="s">
        <v>14213</v>
      </c>
      <c r="W3081" s="4"/>
      <c r="X3081" s="4" t="s">
        <v>41</v>
      </c>
      <c r="Y3081" s="4" t="s">
        <v>7640</v>
      </c>
      <c r="Z3081" s="4"/>
      <c r="AB3081" s="25"/>
      <c r="AC3081" s="25"/>
      <c r="AD3081" s="25"/>
    </row>
    <row r="3082" spans="1:30" x14ac:dyDescent="0.35">
      <c r="A3082" s="15" t="s">
        <v>11701</v>
      </c>
      <c r="B3082" s="15" t="s">
        <v>11702</v>
      </c>
      <c r="D3082" s="15" t="s">
        <v>9925</v>
      </c>
      <c r="E3082" s="15" t="s">
        <v>9924</v>
      </c>
      <c r="F3082" s="15" t="s">
        <v>1670</v>
      </c>
      <c r="G3082" s="5" t="s">
        <v>21791</v>
      </c>
      <c r="H3082" s="5" t="s">
        <v>6</v>
      </c>
      <c r="I3082" s="5" t="s">
        <v>44</v>
      </c>
      <c r="J3082" s="5" t="s">
        <v>210</v>
      </c>
      <c r="K3082" s="5" t="s">
        <v>2</v>
      </c>
      <c r="L3082" s="5" t="s">
        <v>12860</v>
      </c>
      <c r="M3082" s="15" t="s">
        <v>91</v>
      </c>
      <c r="N3082" s="15" t="s">
        <v>211</v>
      </c>
      <c r="O3082" s="15" t="s">
        <v>165</v>
      </c>
      <c r="P3082" s="15" t="s">
        <v>1670</v>
      </c>
      <c r="Q3082" s="15" t="s">
        <v>22807</v>
      </c>
      <c r="R3082" s="15" t="s">
        <v>9926</v>
      </c>
      <c r="S3082" s="15">
        <v>24640668</v>
      </c>
      <c r="T3082" s="15"/>
      <c r="U3082" s="15" t="s">
        <v>19002</v>
      </c>
      <c r="V3082" s="15" t="s">
        <v>9927</v>
      </c>
      <c r="W3082" s="4"/>
      <c r="X3082" s="4" t="s">
        <v>41</v>
      </c>
      <c r="Y3082" s="4" t="s">
        <v>13583</v>
      </c>
      <c r="Z3082" s="4"/>
      <c r="AB3082" s="25"/>
      <c r="AC3082" s="25"/>
      <c r="AD3082" s="25"/>
    </row>
    <row r="3083" spans="1:30" x14ac:dyDescent="0.35">
      <c r="A3083" s="15" t="s">
        <v>6209</v>
      </c>
      <c r="B3083" s="15" t="s">
        <v>7690</v>
      </c>
      <c r="D3083" s="15" t="s">
        <v>10683</v>
      </c>
      <c r="E3083" s="15" t="s">
        <v>10682</v>
      </c>
      <c r="F3083" s="15" t="s">
        <v>10684</v>
      </c>
      <c r="G3083" s="5" t="s">
        <v>4495</v>
      </c>
      <c r="H3083" s="5" t="s">
        <v>4</v>
      </c>
      <c r="I3083" s="5" t="s">
        <v>243</v>
      </c>
      <c r="J3083" s="5" t="s">
        <v>3</v>
      </c>
      <c r="K3083" s="5" t="s">
        <v>5</v>
      </c>
      <c r="L3083" s="5" t="s">
        <v>12970</v>
      </c>
      <c r="M3083" s="15" t="s">
        <v>244</v>
      </c>
      <c r="N3083" s="15" t="s">
        <v>4495</v>
      </c>
      <c r="O3083" s="15" t="s">
        <v>22798</v>
      </c>
      <c r="P3083" s="15" t="s">
        <v>10684</v>
      </c>
      <c r="Q3083" s="15" t="s">
        <v>22807</v>
      </c>
      <c r="R3083" s="15" t="s">
        <v>20326</v>
      </c>
      <c r="S3083" s="15">
        <v>22006351</v>
      </c>
      <c r="T3083" s="15"/>
      <c r="U3083" s="15" t="s">
        <v>18278</v>
      </c>
      <c r="V3083" s="15" t="s">
        <v>10685</v>
      </c>
      <c r="W3083" s="4"/>
      <c r="X3083" s="4"/>
      <c r="Y3083" s="4"/>
      <c r="Z3083" s="4"/>
      <c r="AB3083" s="25"/>
      <c r="AC3083" s="25"/>
      <c r="AD3083" s="25"/>
    </row>
    <row r="3084" spans="1:30" x14ac:dyDescent="0.35">
      <c r="A3084" s="15" t="s">
        <v>6330</v>
      </c>
      <c r="B3084" s="15" t="s">
        <v>7317</v>
      </c>
      <c r="D3084" s="15" t="s">
        <v>7813</v>
      </c>
      <c r="E3084" s="15" t="s">
        <v>6429</v>
      </c>
      <c r="F3084" s="15" t="s">
        <v>21639</v>
      </c>
      <c r="G3084" s="5" t="s">
        <v>18535</v>
      </c>
      <c r="H3084" s="5" t="s">
        <v>18</v>
      </c>
      <c r="I3084" s="5" t="s">
        <v>143</v>
      </c>
      <c r="J3084" s="5" t="s">
        <v>4</v>
      </c>
      <c r="K3084" s="5" t="s">
        <v>6</v>
      </c>
      <c r="L3084" s="5" t="s">
        <v>13044</v>
      </c>
      <c r="M3084" s="15" t="s">
        <v>144</v>
      </c>
      <c r="N3084" s="15" t="s">
        <v>1670</v>
      </c>
      <c r="O3084" s="15" t="s">
        <v>1949</v>
      </c>
      <c r="P3084" s="15" t="s">
        <v>21639</v>
      </c>
      <c r="Q3084" s="15" t="s">
        <v>22807</v>
      </c>
      <c r="R3084" s="15" t="s">
        <v>16913</v>
      </c>
      <c r="S3084" s="15">
        <v>22005301</v>
      </c>
      <c r="T3084" s="15">
        <v>86267276</v>
      </c>
      <c r="U3084" s="15" t="s">
        <v>18279</v>
      </c>
      <c r="V3084" s="15" t="s">
        <v>24255</v>
      </c>
      <c r="W3084" s="4"/>
      <c r="X3084" s="4" t="s">
        <v>41</v>
      </c>
      <c r="Y3084" s="4" t="s">
        <v>5699</v>
      </c>
      <c r="Z3084" s="4"/>
      <c r="AB3084" s="25"/>
      <c r="AC3084" s="25"/>
      <c r="AD3084" s="25"/>
    </row>
    <row r="3085" spans="1:30" x14ac:dyDescent="0.35">
      <c r="A3085" s="15" t="s">
        <v>6748</v>
      </c>
      <c r="B3085" s="15" t="s">
        <v>7640</v>
      </c>
      <c r="D3085" s="15" t="s">
        <v>9294</v>
      </c>
      <c r="E3085" s="15" t="s">
        <v>9293</v>
      </c>
      <c r="F3085" s="15" t="s">
        <v>9295</v>
      </c>
      <c r="G3085" s="5" t="s">
        <v>18535</v>
      </c>
      <c r="H3085" s="5" t="s">
        <v>17</v>
      </c>
      <c r="I3085" s="5" t="s">
        <v>143</v>
      </c>
      <c r="J3085" s="5" t="s">
        <v>4</v>
      </c>
      <c r="K3085" s="5" t="s">
        <v>4</v>
      </c>
      <c r="L3085" s="5" t="s">
        <v>13042</v>
      </c>
      <c r="M3085" s="15" t="s">
        <v>144</v>
      </c>
      <c r="N3085" s="15" t="s">
        <v>1670</v>
      </c>
      <c r="O3085" s="15" t="s">
        <v>1754</v>
      </c>
      <c r="P3085" s="15" t="s">
        <v>9296</v>
      </c>
      <c r="Q3085" s="15" t="s">
        <v>22807</v>
      </c>
      <c r="R3085" s="15" t="s">
        <v>22377</v>
      </c>
      <c r="S3085" s="15">
        <v>85048761</v>
      </c>
      <c r="T3085" s="15"/>
      <c r="U3085" s="15" t="s">
        <v>18280</v>
      </c>
      <c r="V3085" s="15" t="s">
        <v>24256</v>
      </c>
      <c r="W3085" s="4"/>
      <c r="X3085" s="4"/>
      <c r="Y3085" s="4"/>
      <c r="Z3085" s="4"/>
      <c r="AB3085" s="25"/>
      <c r="AC3085" s="25"/>
      <c r="AD3085" s="25"/>
    </row>
    <row r="3086" spans="1:30" x14ac:dyDescent="0.35">
      <c r="A3086" s="15" t="s">
        <v>11705</v>
      </c>
      <c r="B3086" s="15" t="s">
        <v>11706</v>
      </c>
      <c r="D3086" s="15" t="s">
        <v>7926</v>
      </c>
      <c r="E3086" s="15" t="s">
        <v>6430</v>
      </c>
      <c r="F3086" s="15" t="s">
        <v>6431</v>
      </c>
      <c r="G3086" s="5" t="s">
        <v>18535</v>
      </c>
      <c r="H3086" s="5" t="s">
        <v>12</v>
      </c>
      <c r="I3086" s="5" t="s">
        <v>143</v>
      </c>
      <c r="J3086" s="5" t="s">
        <v>4</v>
      </c>
      <c r="K3086" s="5" t="s">
        <v>11</v>
      </c>
      <c r="L3086" s="5" t="s">
        <v>13048</v>
      </c>
      <c r="M3086" s="15" t="s">
        <v>144</v>
      </c>
      <c r="N3086" s="15" t="s">
        <v>1670</v>
      </c>
      <c r="O3086" s="15" t="s">
        <v>21898</v>
      </c>
      <c r="P3086" s="15" t="s">
        <v>1605</v>
      </c>
      <c r="Q3086" s="15" t="s">
        <v>22807</v>
      </c>
      <c r="R3086" s="15" t="s">
        <v>21640</v>
      </c>
      <c r="S3086" s="15">
        <v>22001301</v>
      </c>
      <c r="T3086" s="15">
        <v>87834353</v>
      </c>
      <c r="U3086" s="15" t="s">
        <v>18281</v>
      </c>
      <c r="V3086" s="15" t="s">
        <v>24257</v>
      </c>
      <c r="W3086" s="4"/>
      <c r="X3086" s="4" t="s">
        <v>41</v>
      </c>
      <c r="Y3086" s="4" t="s">
        <v>6263</v>
      </c>
      <c r="Z3086" s="4"/>
      <c r="AB3086" s="25"/>
      <c r="AC3086" s="25"/>
      <c r="AD3086" s="25"/>
    </row>
    <row r="3087" spans="1:30" x14ac:dyDescent="0.35">
      <c r="A3087" s="15" t="s">
        <v>6211</v>
      </c>
      <c r="B3087" s="15" t="s">
        <v>6210</v>
      </c>
      <c r="D3087" s="15" t="s">
        <v>8160</v>
      </c>
      <c r="E3087" s="15" t="s">
        <v>8159</v>
      </c>
      <c r="F3087" s="15" t="s">
        <v>9286</v>
      </c>
      <c r="G3087" s="5" t="s">
        <v>1190</v>
      </c>
      <c r="H3087" s="5" t="s">
        <v>11</v>
      </c>
      <c r="I3087" s="5" t="s">
        <v>41</v>
      </c>
      <c r="J3087" s="5" t="s">
        <v>1191</v>
      </c>
      <c r="K3087" s="5" t="s">
        <v>6</v>
      </c>
      <c r="L3087" s="5" t="s">
        <v>12739</v>
      </c>
      <c r="M3087" s="15" t="s">
        <v>42</v>
      </c>
      <c r="N3087" s="15" t="s">
        <v>1190</v>
      </c>
      <c r="O3087" s="15" t="s">
        <v>688</v>
      </c>
      <c r="P3087" s="15" t="s">
        <v>9286</v>
      </c>
      <c r="Q3087" s="15" t="s">
        <v>22807</v>
      </c>
      <c r="R3087" s="15" t="s">
        <v>21873</v>
      </c>
      <c r="S3087" s="15">
        <v>44067440</v>
      </c>
      <c r="T3087" s="15"/>
      <c r="U3087" s="15" t="s">
        <v>15426</v>
      </c>
      <c r="V3087" s="15" t="s">
        <v>969</v>
      </c>
      <c r="W3087" s="4"/>
      <c r="X3087" s="4" t="s">
        <v>41</v>
      </c>
      <c r="Y3087" s="4" t="s">
        <v>11795</v>
      </c>
      <c r="Z3087" s="4"/>
      <c r="AB3087" s="25" t="s">
        <v>21118</v>
      </c>
      <c r="AC3087" s="25"/>
      <c r="AD3087" s="25"/>
    </row>
    <row r="3088" spans="1:30" x14ac:dyDescent="0.35">
      <c r="A3088" s="15" t="s">
        <v>6289</v>
      </c>
      <c r="B3088" s="15" t="s">
        <v>2487</v>
      </c>
      <c r="D3088" s="15" t="s">
        <v>9383</v>
      </c>
      <c r="E3088" s="15" t="s">
        <v>9382</v>
      </c>
      <c r="F3088" s="15" t="s">
        <v>9384</v>
      </c>
      <c r="G3088" s="5" t="s">
        <v>1190</v>
      </c>
      <c r="H3088" s="5" t="s">
        <v>3</v>
      </c>
      <c r="I3088" s="5" t="s">
        <v>41</v>
      </c>
      <c r="J3088" s="5" t="s">
        <v>1191</v>
      </c>
      <c r="K3088" s="5" t="s">
        <v>12</v>
      </c>
      <c r="L3088" s="5" t="s">
        <v>12744</v>
      </c>
      <c r="M3088" s="15" t="s">
        <v>42</v>
      </c>
      <c r="N3088" s="15" t="s">
        <v>1190</v>
      </c>
      <c r="O3088" s="15" t="s">
        <v>1238</v>
      </c>
      <c r="P3088" s="15" t="s">
        <v>9385</v>
      </c>
      <c r="Q3088" s="15" t="s">
        <v>22807</v>
      </c>
      <c r="R3088" s="15" t="s">
        <v>9476</v>
      </c>
      <c r="S3088" s="15">
        <v>44067441</v>
      </c>
      <c r="T3088" s="15"/>
      <c r="U3088" s="15" t="s">
        <v>15427</v>
      </c>
      <c r="V3088" s="15" t="s">
        <v>16914</v>
      </c>
      <c r="W3088" s="4"/>
      <c r="X3088" s="4"/>
      <c r="Y3088" s="4"/>
      <c r="Z3088" s="4"/>
      <c r="AB3088" s="25"/>
      <c r="AC3088" s="25"/>
      <c r="AD3088" s="25"/>
    </row>
    <row r="3089" spans="1:30" x14ac:dyDescent="0.35">
      <c r="A3089" s="15" t="s">
        <v>3709</v>
      </c>
      <c r="B3089" s="15" t="s">
        <v>2925</v>
      </c>
      <c r="D3089" s="15" t="s">
        <v>7808</v>
      </c>
      <c r="E3089" s="15" t="s">
        <v>6432</v>
      </c>
      <c r="F3089" s="15" t="s">
        <v>3222</v>
      </c>
      <c r="G3089" s="5" t="s">
        <v>21791</v>
      </c>
      <c r="H3089" s="5" t="s">
        <v>7</v>
      </c>
      <c r="I3089" s="5" t="s">
        <v>44</v>
      </c>
      <c r="J3089" s="5" t="s">
        <v>210</v>
      </c>
      <c r="K3089" s="5" t="s">
        <v>3</v>
      </c>
      <c r="L3089" s="5" t="s">
        <v>12861</v>
      </c>
      <c r="M3089" s="15" t="s">
        <v>91</v>
      </c>
      <c r="N3089" s="15" t="s">
        <v>211</v>
      </c>
      <c r="O3089" s="15" t="s">
        <v>2859</v>
      </c>
      <c r="P3089" s="15" t="s">
        <v>3222</v>
      </c>
      <c r="Q3089" s="15" t="s">
        <v>22807</v>
      </c>
      <c r="R3089" s="15" t="s">
        <v>22378</v>
      </c>
      <c r="S3089" s="15">
        <v>24021628</v>
      </c>
      <c r="T3089" s="15">
        <v>24021257</v>
      </c>
      <c r="U3089" s="15" t="s">
        <v>20327</v>
      </c>
      <c r="V3089" s="15" t="s">
        <v>11872</v>
      </c>
      <c r="W3089" s="4"/>
      <c r="X3089" s="4" t="s">
        <v>41</v>
      </c>
      <c r="Y3089" s="4" t="s">
        <v>5676</v>
      </c>
      <c r="Z3089" s="4"/>
      <c r="AB3089" s="25"/>
      <c r="AC3089" s="25"/>
      <c r="AD3089" s="25"/>
    </row>
    <row r="3090" spans="1:30" x14ac:dyDescent="0.35">
      <c r="A3090" s="15" t="s">
        <v>6634</v>
      </c>
      <c r="B3090" s="15" t="s">
        <v>7499</v>
      </c>
      <c r="D3090" s="15" t="s">
        <v>8575</v>
      </c>
      <c r="E3090" s="15" t="s">
        <v>8573</v>
      </c>
      <c r="F3090" s="15" t="s">
        <v>21641</v>
      </c>
      <c r="G3090" s="5" t="s">
        <v>21791</v>
      </c>
      <c r="H3090" s="5" t="s">
        <v>7</v>
      </c>
      <c r="I3090" s="5" t="s">
        <v>44</v>
      </c>
      <c r="J3090" s="5" t="s">
        <v>210</v>
      </c>
      <c r="K3090" s="5" t="s">
        <v>3</v>
      </c>
      <c r="L3090" s="5" t="s">
        <v>12861</v>
      </c>
      <c r="M3090" s="15" t="s">
        <v>91</v>
      </c>
      <c r="N3090" s="15" t="s">
        <v>211</v>
      </c>
      <c r="O3090" s="15" t="s">
        <v>2859</v>
      </c>
      <c r="P3090" s="15" t="s">
        <v>8574</v>
      </c>
      <c r="Q3090" s="15" t="s">
        <v>22807</v>
      </c>
      <c r="R3090" s="15" t="s">
        <v>21642</v>
      </c>
      <c r="S3090" s="15">
        <v>41051085</v>
      </c>
      <c r="T3090" s="15">
        <v>24021628</v>
      </c>
      <c r="U3090" s="15" t="s">
        <v>16915</v>
      </c>
      <c r="V3090" s="15" t="s">
        <v>11888</v>
      </c>
      <c r="W3090" s="4"/>
      <c r="X3090" s="4" t="s">
        <v>41</v>
      </c>
      <c r="Y3090" s="4" t="s">
        <v>7795</v>
      </c>
      <c r="Z3090" s="4"/>
      <c r="AB3090" s="25"/>
      <c r="AC3090" s="25"/>
      <c r="AD3090" s="25"/>
    </row>
    <row r="3091" spans="1:30" x14ac:dyDescent="0.35">
      <c r="A3091" s="15" t="s">
        <v>11709</v>
      </c>
      <c r="B3091" s="15" t="s">
        <v>8714</v>
      </c>
      <c r="D3091" s="15" t="s">
        <v>7593</v>
      </c>
      <c r="E3091" s="15" t="s">
        <v>6433</v>
      </c>
      <c r="F3091" s="15" t="s">
        <v>13607</v>
      </c>
      <c r="G3091" s="5" t="s">
        <v>21791</v>
      </c>
      <c r="H3091" s="5" t="s">
        <v>7</v>
      </c>
      <c r="I3091" s="5" t="s">
        <v>44</v>
      </c>
      <c r="J3091" s="5" t="s">
        <v>210</v>
      </c>
      <c r="K3091" s="5" t="s">
        <v>2</v>
      </c>
      <c r="L3091" s="5" t="s">
        <v>12860</v>
      </c>
      <c r="M3091" s="15" t="s">
        <v>91</v>
      </c>
      <c r="N3091" s="15" t="s">
        <v>211</v>
      </c>
      <c r="O3091" s="15" t="s">
        <v>165</v>
      </c>
      <c r="P3091" s="15" t="s">
        <v>59</v>
      </c>
      <c r="Q3091" s="15" t="s">
        <v>22807</v>
      </c>
      <c r="R3091" s="15" t="s">
        <v>19648</v>
      </c>
      <c r="S3091" s="15">
        <v>41051109</v>
      </c>
      <c r="T3091" s="15"/>
      <c r="U3091" s="15" t="s">
        <v>24258</v>
      </c>
      <c r="V3091" s="15" t="s">
        <v>13606</v>
      </c>
      <c r="W3091" s="4"/>
      <c r="X3091" s="4" t="s">
        <v>41</v>
      </c>
      <c r="Y3091" s="4" t="s">
        <v>4451</v>
      </c>
      <c r="Z3091" s="4"/>
      <c r="AB3091" s="25"/>
      <c r="AC3091" s="25"/>
      <c r="AD3091" s="25"/>
    </row>
    <row r="3092" spans="1:30" x14ac:dyDescent="0.35">
      <c r="A3092" s="15" t="s">
        <v>6331</v>
      </c>
      <c r="B3092" s="15" t="s">
        <v>7318</v>
      </c>
      <c r="D3092" s="15" t="s">
        <v>7655</v>
      </c>
      <c r="E3092" s="15" t="s">
        <v>6434</v>
      </c>
      <c r="F3092" s="15" t="s">
        <v>5069</v>
      </c>
      <c r="G3092" s="5" t="s">
        <v>231</v>
      </c>
      <c r="H3092" s="5" t="s">
        <v>6</v>
      </c>
      <c r="I3092" s="5" t="s">
        <v>44</v>
      </c>
      <c r="J3092" s="5" t="s">
        <v>12</v>
      </c>
      <c r="K3092" s="5" t="s">
        <v>7</v>
      </c>
      <c r="L3092" s="5" t="s">
        <v>12828</v>
      </c>
      <c r="M3092" s="15" t="s">
        <v>91</v>
      </c>
      <c r="N3092" s="15" t="s">
        <v>231</v>
      </c>
      <c r="O3092" s="15" t="s">
        <v>2964</v>
      </c>
      <c r="P3092" s="15" t="s">
        <v>507</v>
      </c>
      <c r="Q3092" s="15" t="s">
        <v>22807</v>
      </c>
      <c r="R3092" s="15" t="s">
        <v>16135</v>
      </c>
      <c r="S3092" s="15">
        <v>24041122</v>
      </c>
      <c r="T3092" s="15">
        <v>24041122</v>
      </c>
      <c r="U3092" s="15" t="s">
        <v>15428</v>
      </c>
      <c r="V3092" s="15" t="s">
        <v>380</v>
      </c>
      <c r="W3092" s="4"/>
      <c r="X3092" s="4" t="s">
        <v>41</v>
      </c>
      <c r="Y3092" s="4" t="s">
        <v>1485</v>
      </c>
      <c r="Z3092" s="4"/>
      <c r="AB3092" s="25"/>
      <c r="AC3092" s="25"/>
      <c r="AD3092" s="25"/>
    </row>
    <row r="3093" spans="1:30" x14ac:dyDescent="0.35">
      <c r="A3093" s="15" t="s">
        <v>11710</v>
      </c>
      <c r="B3093" s="15" t="s">
        <v>8947</v>
      </c>
      <c r="D3093" s="15" t="s">
        <v>9910</v>
      </c>
      <c r="E3093" s="15" t="s">
        <v>9909</v>
      </c>
      <c r="F3093" s="15" t="s">
        <v>9911</v>
      </c>
      <c r="G3093" s="5" t="s">
        <v>231</v>
      </c>
      <c r="H3093" s="5" t="s">
        <v>2</v>
      </c>
      <c r="I3093" s="5" t="s">
        <v>44</v>
      </c>
      <c r="J3093" s="5" t="s">
        <v>940</v>
      </c>
      <c r="K3093" s="5" t="s">
        <v>4</v>
      </c>
      <c r="L3093" s="5" t="s">
        <v>19850</v>
      </c>
      <c r="M3093" s="15" t="s">
        <v>91</v>
      </c>
      <c r="N3093" s="15" t="s">
        <v>2739</v>
      </c>
      <c r="O3093" s="15" t="s">
        <v>2991</v>
      </c>
      <c r="P3093" s="15" t="s">
        <v>9912</v>
      </c>
      <c r="Q3093" s="15" t="s">
        <v>22807</v>
      </c>
      <c r="R3093" s="15" t="s">
        <v>9913</v>
      </c>
      <c r="S3093" s="15"/>
      <c r="T3093" s="15"/>
      <c r="U3093" s="15" t="s">
        <v>15429</v>
      </c>
      <c r="V3093" s="15" t="s">
        <v>9914</v>
      </c>
      <c r="W3093" s="4"/>
      <c r="X3093" s="4" t="s">
        <v>41</v>
      </c>
      <c r="Y3093" s="4" t="s">
        <v>11399</v>
      </c>
      <c r="Z3093" s="4"/>
      <c r="AB3093" s="25"/>
      <c r="AC3093" s="25"/>
      <c r="AD3093" s="25"/>
    </row>
    <row r="3094" spans="1:30" x14ac:dyDescent="0.35">
      <c r="A3094" s="15" t="s">
        <v>6631</v>
      </c>
      <c r="B3094" s="15" t="s">
        <v>7778</v>
      </c>
      <c r="D3094" s="15" t="s">
        <v>7626</v>
      </c>
      <c r="E3094" s="15" t="s">
        <v>6435</v>
      </c>
      <c r="F3094" s="15" t="s">
        <v>3840</v>
      </c>
      <c r="G3094" s="5" t="s">
        <v>231</v>
      </c>
      <c r="H3094" s="5" t="s">
        <v>2</v>
      </c>
      <c r="I3094" s="5" t="s">
        <v>44</v>
      </c>
      <c r="J3094" s="5" t="s">
        <v>940</v>
      </c>
      <c r="K3094" s="5" t="s">
        <v>3</v>
      </c>
      <c r="L3094" s="5" t="s">
        <v>19849</v>
      </c>
      <c r="M3094" s="15" t="s">
        <v>91</v>
      </c>
      <c r="N3094" s="15" t="s">
        <v>2739</v>
      </c>
      <c r="O3094" s="15" t="s">
        <v>2161</v>
      </c>
      <c r="P3094" s="15" t="s">
        <v>3840</v>
      </c>
      <c r="Q3094" s="15" t="s">
        <v>22807</v>
      </c>
      <c r="R3094" s="15" t="s">
        <v>17663</v>
      </c>
      <c r="S3094" s="15">
        <v>24650646</v>
      </c>
      <c r="T3094" s="15">
        <v>24650646</v>
      </c>
      <c r="U3094" s="15" t="s">
        <v>15430</v>
      </c>
      <c r="V3094" s="15" t="s">
        <v>484</v>
      </c>
      <c r="W3094" s="4"/>
      <c r="X3094" s="4" t="s">
        <v>41</v>
      </c>
      <c r="Y3094" s="4" t="s">
        <v>4648</v>
      </c>
      <c r="Z3094" s="4"/>
      <c r="AB3094" s="25"/>
      <c r="AC3094" s="25"/>
      <c r="AD3094" s="25"/>
    </row>
    <row r="3095" spans="1:30" x14ac:dyDescent="0.35">
      <c r="A3095" s="15" t="s">
        <v>6321</v>
      </c>
      <c r="B3095" s="15" t="s">
        <v>235</v>
      </c>
      <c r="D3095" s="15" t="s">
        <v>7397</v>
      </c>
      <c r="E3095" s="15" t="s">
        <v>6437</v>
      </c>
      <c r="F3095" s="15" t="s">
        <v>7398</v>
      </c>
      <c r="G3095" s="5" t="s">
        <v>55</v>
      </c>
      <c r="H3095" s="5" t="s">
        <v>3</v>
      </c>
      <c r="I3095" s="5" t="s">
        <v>41</v>
      </c>
      <c r="J3095" s="5" t="s">
        <v>4</v>
      </c>
      <c r="K3095" s="5" t="s">
        <v>3</v>
      </c>
      <c r="L3095" s="5" t="s">
        <v>12646</v>
      </c>
      <c r="M3095" s="15" t="s">
        <v>42</v>
      </c>
      <c r="N3095" s="15" t="s">
        <v>55</v>
      </c>
      <c r="O3095" s="15" t="s">
        <v>59</v>
      </c>
      <c r="P3095" s="15" t="s">
        <v>1936</v>
      </c>
      <c r="Q3095" s="15" t="s">
        <v>22807</v>
      </c>
      <c r="R3095" s="15" t="s">
        <v>21643</v>
      </c>
      <c r="S3095" s="15">
        <v>25102084</v>
      </c>
      <c r="T3095" s="15">
        <v>25102084</v>
      </c>
      <c r="U3095" s="15" t="s">
        <v>16916</v>
      </c>
      <c r="V3095" s="15" t="s">
        <v>9080</v>
      </c>
      <c r="W3095" s="4"/>
      <c r="X3095" s="4" t="s">
        <v>41</v>
      </c>
      <c r="Y3095" s="4" t="s">
        <v>2343</v>
      </c>
      <c r="Z3095" s="4" t="s">
        <v>41</v>
      </c>
      <c r="AA3095" s="4" t="s">
        <v>1422</v>
      </c>
      <c r="AB3095" s="25"/>
      <c r="AC3095" s="25"/>
      <c r="AD3095" s="25"/>
    </row>
    <row r="3096" spans="1:30" x14ac:dyDescent="0.35">
      <c r="A3096" s="15" t="s">
        <v>6339</v>
      </c>
      <c r="B3096" s="15" t="s">
        <v>7321</v>
      </c>
      <c r="D3096" s="15" t="s">
        <v>7400</v>
      </c>
      <c r="E3096" s="15" t="s">
        <v>6438</v>
      </c>
      <c r="F3096" s="15" t="s">
        <v>6439</v>
      </c>
      <c r="G3096" s="5" t="s">
        <v>18531</v>
      </c>
      <c r="H3096" s="5" t="s">
        <v>7</v>
      </c>
      <c r="I3096" s="5" t="s">
        <v>41</v>
      </c>
      <c r="J3096" s="5" t="s">
        <v>12</v>
      </c>
      <c r="K3096" s="5" t="s">
        <v>3</v>
      </c>
      <c r="L3096" s="5" t="s">
        <v>12697</v>
      </c>
      <c r="M3096" s="15" t="s">
        <v>42</v>
      </c>
      <c r="N3096" s="15" t="s">
        <v>256</v>
      </c>
      <c r="O3096" s="15" t="s">
        <v>135</v>
      </c>
      <c r="P3096" s="15" t="s">
        <v>6439</v>
      </c>
      <c r="Q3096" s="15" t="s">
        <v>22807</v>
      </c>
      <c r="R3096" s="15" t="s">
        <v>18756</v>
      </c>
      <c r="S3096" s="15">
        <v>22524339</v>
      </c>
      <c r="T3096" s="15"/>
      <c r="U3096" s="15" t="s">
        <v>16917</v>
      </c>
      <c r="V3096" s="15" t="s">
        <v>9023</v>
      </c>
      <c r="W3096" s="4"/>
      <c r="X3096" s="4" t="s">
        <v>41</v>
      </c>
      <c r="Y3096" s="4" t="s">
        <v>2384</v>
      </c>
      <c r="Z3096" s="4"/>
      <c r="AB3096" s="25"/>
      <c r="AC3096" s="25"/>
      <c r="AD3096" s="25"/>
    </row>
    <row r="3097" spans="1:30" x14ac:dyDescent="0.35">
      <c r="A3097" s="15" t="s">
        <v>11714</v>
      </c>
      <c r="B3097" s="15" t="s">
        <v>11715</v>
      </c>
      <c r="D3097" s="15" t="s">
        <v>7386</v>
      </c>
      <c r="E3097" s="15" t="s">
        <v>6440</v>
      </c>
      <c r="F3097" s="15" t="s">
        <v>217</v>
      </c>
      <c r="G3097" s="5" t="s">
        <v>908</v>
      </c>
      <c r="H3097" s="5" t="s">
        <v>5</v>
      </c>
      <c r="I3097" s="5" t="s">
        <v>243</v>
      </c>
      <c r="J3097" s="5" t="s">
        <v>2</v>
      </c>
      <c r="K3097" s="5" t="s">
        <v>2</v>
      </c>
      <c r="L3097" s="5" t="s">
        <v>12962</v>
      </c>
      <c r="M3097" s="15" t="s">
        <v>244</v>
      </c>
      <c r="N3097" s="15" t="s">
        <v>908</v>
      </c>
      <c r="O3097" s="15" t="s">
        <v>908</v>
      </c>
      <c r="P3097" s="15" t="s">
        <v>217</v>
      </c>
      <c r="Q3097" s="15" t="s">
        <v>22807</v>
      </c>
      <c r="R3097" s="15" t="s">
        <v>10943</v>
      </c>
      <c r="S3097" s="15">
        <v>47020502</v>
      </c>
      <c r="T3097" s="15">
        <v>89414287</v>
      </c>
      <c r="U3097" s="15" t="s">
        <v>18282</v>
      </c>
      <c r="V3097" s="15" t="s">
        <v>20328</v>
      </c>
      <c r="W3097" s="4"/>
      <c r="X3097" s="4" t="s">
        <v>41</v>
      </c>
      <c r="Y3097" s="4" t="s">
        <v>2188</v>
      </c>
      <c r="Z3097" s="4"/>
      <c r="AB3097" s="25" t="s">
        <v>21118</v>
      </c>
      <c r="AC3097" s="25"/>
      <c r="AD3097" s="25"/>
    </row>
    <row r="3098" spans="1:30" x14ac:dyDescent="0.35">
      <c r="A3098" s="15" t="s">
        <v>6322</v>
      </c>
      <c r="B3098" s="15" t="s">
        <v>3159</v>
      </c>
      <c r="D3098" s="15" t="s">
        <v>7454</v>
      </c>
      <c r="E3098" s="15" t="s">
        <v>6441</v>
      </c>
      <c r="F3098" s="15" t="s">
        <v>150</v>
      </c>
      <c r="G3098" s="5" t="s">
        <v>908</v>
      </c>
      <c r="H3098" s="5" t="s">
        <v>5</v>
      </c>
      <c r="I3098" s="5" t="s">
        <v>243</v>
      </c>
      <c r="J3098" s="5" t="s">
        <v>2</v>
      </c>
      <c r="K3098" s="5" t="s">
        <v>2</v>
      </c>
      <c r="L3098" s="5" t="s">
        <v>12962</v>
      </c>
      <c r="M3098" s="15" t="s">
        <v>244</v>
      </c>
      <c r="N3098" s="15" t="s">
        <v>908</v>
      </c>
      <c r="O3098" s="15" t="s">
        <v>908</v>
      </c>
      <c r="P3098" s="15" t="s">
        <v>150</v>
      </c>
      <c r="Q3098" s="15" t="s">
        <v>22807</v>
      </c>
      <c r="R3098" s="15" t="s">
        <v>23545</v>
      </c>
      <c r="S3098" s="15">
        <v>26664018</v>
      </c>
      <c r="T3098" s="15"/>
      <c r="U3098" s="15" t="s">
        <v>16918</v>
      </c>
      <c r="V3098" s="15" t="s">
        <v>16919</v>
      </c>
      <c r="W3098" s="4"/>
      <c r="X3098" s="4" t="s">
        <v>41</v>
      </c>
      <c r="Y3098" s="4" t="s">
        <v>1141</v>
      </c>
      <c r="Z3098" s="4"/>
      <c r="AB3098" s="25" t="s">
        <v>21118</v>
      </c>
      <c r="AC3098" s="25"/>
      <c r="AD3098" s="25"/>
    </row>
    <row r="3099" spans="1:30" x14ac:dyDescent="0.35">
      <c r="A3099" s="15" t="s">
        <v>6769</v>
      </c>
      <c r="B3099" s="15" t="s">
        <v>7852</v>
      </c>
      <c r="D3099" s="15" t="s">
        <v>7646</v>
      </c>
      <c r="E3099" s="15" t="s">
        <v>6442</v>
      </c>
      <c r="F3099" s="15" t="s">
        <v>6443</v>
      </c>
      <c r="G3099" s="5" t="s">
        <v>908</v>
      </c>
      <c r="H3099" s="5" t="s">
        <v>2</v>
      </c>
      <c r="I3099" s="5" t="s">
        <v>243</v>
      </c>
      <c r="J3099" s="5" t="s">
        <v>12</v>
      </c>
      <c r="K3099" s="5" t="s">
        <v>2</v>
      </c>
      <c r="L3099" s="5" t="s">
        <v>13013</v>
      </c>
      <c r="M3099" s="15" t="s">
        <v>244</v>
      </c>
      <c r="N3099" s="15" t="s">
        <v>770</v>
      </c>
      <c r="O3099" s="15" t="s">
        <v>770</v>
      </c>
      <c r="P3099" s="15" t="s">
        <v>6443</v>
      </c>
      <c r="Q3099" s="15" t="s">
        <v>22807</v>
      </c>
      <c r="R3099" s="15" t="s">
        <v>21388</v>
      </c>
      <c r="S3099" s="15">
        <v>26799174</v>
      </c>
      <c r="T3099" s="15">
        <v>84401738</v>
      </c>
      <c r="U3099" s="15" t="s">
        <v>16920</v>
      </c>
      <c r="V3099" s="15" t="s">
        <v>10598</v>
      </c>
      <c r="W3099" s="4"/>
      <c r="X3099" s="4" t="s">
        <v>41</v>
      </c>
      <c r="Y3099" s="4" t="s">
        <v>3277</v>
      </c>
      <c r="Z3099" s="4"/>
      <c r="AB3099" s="25" t="s">
        <v>21118</v>
      </c>
      <c r="AC3099" s="25"/>
      <c r="AD3099" s="25"/>
    </row>
    <row r="3100" spans="1:30" x14ac:dyDescent="0.35">
      <c r="A3100" s="15" t="s">
        <v>6402</v>
      </c>
      <c r="B3100" s="15" t="s">
        <v>7872</v>
      </c>
      <c r="D3100" s="15" t="s">
        <v>8088</v>
      </c>
      <c r="E3100" s="15" t="s">
        <v>8086</v>
      </c>
      <c r="F3100" s="15" t="s">
        <v>8087</v>
      </c>
      <c r="G3100" s="5" t="s">
        <v>366</v>
      </c>
      <c r="H3100" s="5" t="s">
        <v>3</v>
      </c>
      <c r="I3100" s="5" t="s">
        <v>41</v>
      </c>
      <c r="J3100" s="5" t="s">
        <v>5</v>
      </c>
      <c r="K3100" s="5" t="s">
        <v>3</v>
      </c>
      <c r="L3100" s="5" t="s">
        <v>12659</v>
      </c>
      <c r="M3100" s="15" t="s">
        <v>42</v>
      </c>
      <c r="N3100" s="15" t="s">
        <v>366</v>
      </c>
      <c r="O3100" s="15" t="s">
        <v>367</v>
      </c>
      <c r="P3100" s="15" t="s">
        <v>8087</v>
      </c>
      <c r="Q3100" s="15" t="s">
        <v>22807</v>
      </c>
      <c r="R3100" s="15" t="s">
        <v>24259</v>
      </c>
      <c r="S3100" s="15">
        <v>24165070</v>
      </c>
      <c r="T3100" s="15"/>
      <c r="U3100" s="15" t="s">
        <v>19004</v>
      </c>
      <c r="V3100" s="15" t="s">
        <v>9182</v>
      </c>
      <c r="W3100" s="4"/>
      <c r="X3100" s="4" t="s">
        <v>41</v>
      </c>
      <c r="Y3100" s="4" t="s">
        <v>12534</v>
      </c>
      <c r="Z3100" s="4"/>
      <c r="AB3100" s="25"/>
      <c r="AC3100" s="25"/>
      <c r="AD3100" s="25"/>
    </row>
    <row r="3101" spans="1:30" x14ac:dyDescent="0.35">
      <c r="A3101" s="15" t="s">
        <v>6324</v>
      </c>
      <c r="B3101" s="15" t="s">
        <v>6323</v>
      </c>
      <c r="D3101" s="15" t="s">
        <v>7469</v>
      </c>
      <c r="E3101" s="15" t="s">
        <v>6444</v>
      </c>
      <c r="F3101" s="15" t="s">
        <v>1613</v>
      </c>
      <c r="G3101" s="5" t="s">
        <v>49</v>
      </c>
      <c r="H3101" s="5" t="s">
        <v>6</v>
      </c>
      <c r="I3101" s="5" t="s">
        <v>41</v>
      </c>
      <c r="J3101" s="5" t="s">
        <v>232</v>
      </c>
      <c r="K3101" s="5" t="s">
        <v>3</v>
      </c>
      <c r="L3101" s="5" t="s">
        <v>12717</v>
      </c>
      <c r="M3101" s="15" t="s">
        <v>42</v>
      </c>
      <c r="N3101" s="15" t="s">
        <v>678</v>
      </c>
      <c r="O3101" s="15" t="s">
        <v>449</v>
      </c>
      <c r="P3101" s="15" t="s">
        <v>1613</v>
      </c>
      <c r="Q3101" s="15" t="s">
        <v>22807</v>
      </c>
      <c r="R3101" s="15" t="s">
        <v>20104</v>
      </c>
      <c r="S3101" s="15">
        <v>25290121</v>
      </c>
      <c r="T3101" s="15"/>
      <c r="U3101" s="15" t="s">
        <v>16921</v>
      </c>
      <c r="V3101" s="15" t="s">
        <v>13609</v>
      </c>
      <c r="W3101" s="4"/>
      <c r="X3101" s="4" t="s">
        <v>41</v>
      </c>
      <c r="Y3101" s="4" t="s">
        <v>3143</v>
      </c>
      <c r="Z3101" s="4"/>
      <c r="AB3101" s="25"/>
      <c r="AC3101" s="25"/>
      <c r="AD3101" s="25"/>
    </row>
    <row r="3102" spans="1:30" x14ac:dyDescent="0.35">
      <c r="A3102" s="15" t="s">
        <v>6183</v>
      </c>
      <c r="B3102" s="15" t="s">
        <v>6182</v>
      </c>
      <c r="D3102" s="15" t="s">
        <v>7411</v>
      </c>
      <c r="E3102" s="15" t="s">
        <v>6445</v>
      </c>
      <c r="F3102" s="15" t="s">
        <v>6446</v>
      </c>
      <c r="G3102" s="5" t="s">
        <v>144</v>
      </c>
      <c r="H3102" s="5" t="s">
        <v>2</v>
      </c>
      <c r="I3102" s="5" t="s">
        <v>143</v>
      </c>
      <c r="J3102" s="5" t="s">
        <v>2</v>
      </c>
      <c r="K3102" s="5" t="s">
        <v>10</v>
      </c>
      <c r="L3102" s="5" t="s">
        <v>13028</v>
      </c>
      <c r="M3102" s="15" t="s">
        <v>144</v>
      </c>
      <c r="N3102" s="15" t="s">
        <v>144</v>
      </c>
      <c r="O3102" s="15" t="s">
        <v>2510</v>
      </c>
      <c r="P3102" s="15" t="s">
        <v>6447</v>
      </c>
      <c r="Q3102" s="15" t="s">
        <v>22807</v>
      </c>
      <c r="R3102" s="15" t="s">
        <v>5259</v>
      </c>
      <c r="S3102" s="15">
        <v>26632707</v>
      </c>
      <c r="T3102" s="15">
        <v>26632707</v>
      </c>
      <c r="U3102" s="15" t="s">
        <v>18283</v>
      </c>
      <c r="V3102" s="15" t="s">
        <v>20329</v>
      </c>
      <c r="W3102" s="4"/>
      <c r="X3102" s="4" t="s">
        <v>41</v>
      </c>
      <c r="Y3102" s="4" t="s">
        <v>1958</v>
      </c>
      <c r="Z3102" s="4"/>
      <c r="AB3102" s="25"/>
      <c r="AC3102" s="25"/>
      <c r="AD3102" s="25"/>
    </row>
    <row r="3103" spans="1:30" x14ac:dyDescent="0.35">
      <c r="A3103" s="15" t="s">
        <v>3829</v>
      </c>
      <c r="B3103" s="15" t="s">
        <v>3717</v>
      </c>
      <c r="D3103" s="15" t="s">
        <v>7944</v>
      </c>
      <c r="E3103" s="15" t="s">
        <v>6448</v>
      </c>
      <c r="F3103" s="15" t="s">
        <v>5917</v>
      </c>
      <c r="G3103" s="5" t="s">
        <v>144</v>
      </c>
      <c r="H3103" s="5" t="s">
        <v>4</v>
      </c>
      <c r="I3103" s="5" t="s">
        <v>143</v>
      </c>
      <c r="J3103" s="5" t="s">
        <v>2</v>
      </c>
      <c r="K3103" s="5" t="s">
        <v>4</v>
      </c>
      <c r="L3103" s="5" t="s">
        <v>13023</v>
      </c>
      <c r="M3103" s="15" t="s">
        <v>144</v>
      </c>
      <c r="N3103" s="15" t="s">
        <v>144</v>
      </c>
      <c r="O3103" s="15" t="s">
        <v>5174</v>
      </c>
      <c r="P3103" s="15" t="s">
        <v>5917</v>
      </c>
      <c r="Q3103" s="15" t="s">
        <v>22807</v>
      </c>
      <c r="R3103" s="15" t="s">
        <v>19540</v>
      </c>
      <c r="S3103" s="15">
        <v>84246629</v>
      </c>
      <c r="T3103" s="15"/>
      <c r="U3103" s="15" t="s">
        <v>15431</v>
      </c>
      <c r="V3103" s="15" t="s">
        <v>24260</v>
      </c>
      <c r="W3103" s="4"/>
      <c r="X3103" s="4" t="s">
        <v>41</v>
      </c>
      <c r="Y3103" s="4" t="s">
        <v>13523</v>
      </c>
      <c r="Z3103" s="4"/>
      <c r="AB3103" s="25"/>
      <c r="AC3103" s="25"/>
      <c r="AD3103" s="25"/>
    </row>
    <row r="3104" spans="1:30" x14ac:dyDescent="0.35">
      <c r="A3104" s="15" t="s">
        <v>3376</v>
      </c>
      <c r="B3104" s="15" t="s">
        <v>663</v>
      </c>
      <c r="D3104" s="15" t="s">
        <v>11147</v>
      </c>
      <c r="E3104" s="15" t="s">
        <v>11146</v>
      </c>
      <c r="F3104" s="15" t="s">
        <v>11148</v>
      </c>
      <c r="G3104" s="5" t="s">
        <v>15694</v>
      </c>
      <c r="H3104" s="5" t="s">
        <v>3</v>
      </c>
      <c r="I3104" s="5" t="s">
        <v>143</v>
      </c>
      <c r="J3104" s="5" t="s">
        <v>2</v>
      </c>
      <c r="K3104" s="5" t="s">
        <v>16</v>
      </c>
      <c r="L3104" s="5" t="s">
        <v>13029</v>
      </c>
      <c r="M3104" s="15" t="s">
        <v>144</v>
      </c>
      <c r="N3104" s="15" t="s">
        <v>144</v>
      </c>
      <c r="O3104" s="15" t="s">
        <v>3299</v>
      </c>
      <c r="P3104" s="15" t="s">
        <v>11148</v>
      </c>
      <c r="Q3104" s="15" t="s">
        <v>22807</v>
      </c>
      <c r="R3104" s="15" t="s">
        <v>16922</v>
      </c>
      <c r="S3104" s="15">
        <v>88596065</v>
      </c>
      <c r="T3104" s="15"/>
      <c r="U3104" s="15" t="s">
        <v>22380</v>
      </c>
      <c r="V3104" s="15" t="s">
        <v>24261</v>
      </c>
      <c r="W3104" s="4"/>
      <c r="X3104" s="4"/>
      <c r="Y3104" s="4"/>
      <c r="Z3104" s="4"/>
      <c r="AB3104" s="25"/>
      <c r="AC3104" s="25"/>
      <c r="AD3104" s="25"/>
    </row>
    <row r="3105" spans="1:30" x14ac:dyDescent="0.35">
      <c r="A3105" s="15" t="s">
        <v>6213</v>
      </c>
      <c r="B3105" s="15" t="s">
        <v>6212</v>
      </c>
      <c r="D3105" s="15" t="s">
        <v>7490</v>
      </c>
      <c r="E3105" s="15" t="s">
        <v>6449</v>
      </c>
      <c r="F3105" s="15" t="s">
        <v>6450</v>
      </c>
      <c r="G3105" s="5" t="s">
        <v>1404</v>
      </c>
      <c r="H3105" s="5" t="s">
        <v>2</v>
      </c>
      <c r="I3105" s="5" t="s">
        <v>143</v>
      </c>
      <c r="J3105" s="5" t="s">
        <v>7</v>
      </c>
      <c r="K3105" s="5" t="s">
        <v>2</v>
      </c>
      <c r="L3105" s="5" t="s">
        <v>13058</v>
      </c>
      <c r="M3105" s="15" t="s">
        <v>144</v>
      </c>
      <c r="N3105" s="15" t="s">
        <v>1404</v>
      </c>
      <c r="O3105" s="15" t="s">
        <v>21872</v>
      </c>
      <c r="P3105" s="15" t="s">
        <v>6450</v>
      </c>
      <c r="Q3105" s="15" t="s">
        <v>22807</v>
      </c>
      <c r="R3105" s="15" t="s">
        <v>8917</v>
      </c>
      <c r="S3105" s="15">
        <v>27772700</v>
      </c>
      <c r="T3105" s="15">
        <v>27772700</v>
      </c>
      <c r="U3105" s="15" t="s">
        <v>16923</v>
      </c>
      <c r="V3105" s="15" t="s">
        <v>11768</v>
      </c>
      <c r="W3105" s="4"/>
      <c r="X3105" s="4" t="s">
        <v>41</v>
      </c>
      <c r="Y3105" s="4" t="s">
        <v>3384</v>
      </c>
      <c r="Z3105" s="4"/>
      <c r="AB3105" s="25" t="s">
        <v>21118</v>
      </c>
      <c r="AC3105" s="25"/>
      <c r="AD3105" s="25"/>
    </row>
    <row r="3106" spans="1:30" x14ac:dyDescent="0.35">
      <c r="A3106" s="15" t="s">
        <v>11721</v>
      </c>
      <c r="B3106" s="15" t="s">
        <v>11722</v>
      </c>
      <c r="D3106" s="15" t="s">
        <v>7911</v>
      </c>
      <c r="E3106" s="15" t="s">
        <v>6451</v>
      </c>
      <c r="F3106" s="15" t="s">
        <v>6452</v>
      </c>
      <c r="G3106" s="5" t="s">
        <v>1404</v>
      </c>
      <c r="H3106" s="5" t="s">
        <v>5</v>
      </c>
      <c r="I3106" s="5" t="s">
        <v>143</v>
      </c>
      <c r="J3106" s="5" t="s">
        <v>11</v>
      </c>
      <c r="K3106" s="5" t="s">
        <v>2</v>
      </c>
      <c r="L3106" s="5" t="s">
        <v>13069</v>
      </c>
      <c r="M3106" s="15" t="s">
        <v>144</v>
      </c>
      <c r="N3106" s="15" t="s">
        <v>582</v>
      </c>
      <c r="O3106" s="15" t="s">
        <v>582</v>
      </c>
      <c r="P3106" s="15" t="s">
        <v>949</v>
      </c>
      <c r="Q3106" s="15" t="s">
        <v>22807</v>
      </c>
      <c r="R3106" s="15" t="s">
        <v>23800</v>
      </c>
      <c r="S3106" s="15">
        <v>27793111</v>
      </c>
      <c r="T3106" s="15"/>
      <c r="U3106" s="15" t="s">
        <v>19005</v>
      </c>
      <c r="V3106" s="15" t="s">
        <v>24262</v>
      </c>
      <c r="W3106" s="4"/>
      <c r="X3106" s="4" t="s">
        <v>41</v>
      </c>
      <c r="Y3106" s="4" t="s">
        <v>6207</v>
      </c>
      <c r="Z3106" s="4"/>
      <c r="AB3106" s="25"/>
      <c r="AC3106" s="25"/>
      <c r="AD3106" s="25"/>
    </row>
    <row r="3107" spans="1:30" x14ac:dyDescent="0.35">
      <c r="A3107" s="15" t="s">
        <v>5493</v>
      </c>
      <c r="B3107" s="15" t="s">
        <v>7227</v>
      </c>
      <c r="D3107" s="15" t="s">
        <v>7427</v>
      </c>
      <c r="E3107" s="15" t="s">
        <v>6453</v>
      </c>
      <c r="F3107" s="15" t="s">
        <v>6454</v>
      </c>
      <c r="G3107" s="5" t="s">
        <v>18535</v>
      </c>
      <c r="H3107" s="5" t="s">
        <v>8</v>
      </c>
      <c r="I3107" s="5" t="s">
        <v>143</v>
      </c>
      <c r="J3107" s="5" t="s">
        <v>6</v>
      </c>
      <c r="K3107" s="5" t="s">
        <v>3</v>
      </c>
      <c r="L3107" s="5" t="s">
        <v>13053</v>
      </c>
      <c r="M3107" s="15" t="s">
        <v>144</v>
      </c>
      <c r="N3107" s="15" t="s">
        <v>21870</v>
      </c>
      <c r="O3107" s="15" t="s">
        <v>22254</v>
      </c>
      <c r="P3107" s="15" t="s">
        <v>6454</v>
      </c>
      <c r="Q3107" s="15" t="s">
        <v>22807</v>
      </c>
      <c r="R3107" s="15" t="s">
        <v>18986</v>
      </c>
      <c r="S3107" s="15">
        <v>27864155</v>
      </c>
      <c r="T3107" s="15">
        <v>27867178</v>
      </c>
      <c r="U3107" s="15" t="s">
        <v>19649</v>
      </c>
      <c r="V3107" s="15" t="s">
        <v>24263</v>
      </c>
      <c r="W3107" s="4"/>
      <c r="X3107" s="4" t="s">
        <v>41</v>
      </c>
      <c r="Y3107" s="4" t="s">
        <v>2713</v>
      </c>
      <c r="Z3107" s="4"/>
      <c r="AB3107" s="25" t="s">
        <v>21118</v>
      </c>
      <c r="AC3107" s="25"/>
      <c r="AD3107" s="25"/>
    </row>
    <row r="3108" spans="1:30" x14ac:dyDescent="0.35">
      <c r="A3108" s="15" t="s">
        <v>6290</v>
      </c>
      <c r="B3108" s="15" t="s">
        <v>7314</v>
      </c>
      <c r="D3108" s="15" t="s">
        <v>11399</v>
      </c>
      <c r="E3108" s="15" t="s">
        <v>11398</v>
      </c>
      <c r="F3108" s="15" t="s">
        <v>9243</v>
      </c>
      <c r="G3108" s="5" t="s">
        <v>18535</v>
      </c>
      <c r="H3108" s="5" t="s">
        <v>5</v>
      </c>
      <c r="I3108" s="5" t="s">
        <v>143</v>
      </c>
      <c r="J3108" s="5" t="s">
        <v>4</v>
      </c>
      <c r="K3108" s="5" t="s">
        <v>4</v>
      </c>
      <c r="L3108" s="5" t="s">
        <v>13042</v>
      </c>
      <c r="M3108" s="15" t="s">
        <v>144</v>
      </c>
      <c r="N3108" s="15" t="s">
        <v>1670</v>
      </c>
      <c r="O3108" s="15" t="s">
        <v>1754</v>
      </c>
      <c r="P3108" s="15" t="s">
        <v>9243</v>
      </c>
      <c r="Q3108" s="15" t="s">
        <v>22807</v>
      </c>
      <c r="R3108" s="15" t="s">
        <v>24264</v>
      </c>
      <c r="S3108" s="15">
        <v>22006090</v>
      </c>
      <c r="T3108" s="15">
        <v>27300719</v>
      </c>
      <c r="U3108" s="15" t="s">
        <v>17680</v>
      </c>
      <c r="V3108" s="15" t="s">
        <v>18284</v>
      </c>
      <c r="W3108" s="4"/>
      <c r="X3108" s="4"/>
      <c r="Y3108" s="4"/>
      <c r="Z3108" s="4"/>
      <c r="AB3108" s="25"/>
      <c r="AC3108" s="25"/>
      <c r="AD3108" s="25"/>
    </row>
    <row r="3109" spans="1:30" x14ac:dyDescent="0.35">
      <c r="A3109" s="15" t="s">
        <v>6193</v>
      </c>
      <c r="B3109" s="15" t="s">
        <v>4662</v>
      </c>
      <c r="D3109" s="15" t="s">
        <v>7665</v>
      </c>
      <c r="E3109" s="15" t="s">
        <v>6455</v>
      </c>
      <c r="F3109" s="15" t="s">
        <v>6456</v>
      </c>
      <c r="G3109" s="5" t="s">
        <v>21775</v>
      </c>
      <c r="H3109" s="5" t="s">
        <v>8</v>
      </c>
      <c r="I3109" s="5" t="s">
        <v>95</v>
      </c>
      <c r="J3109" s="5" t="s">
        <v>6</v>
      </c>
      <c r="K3109" s="5" t="s">
        <v>4</v>
      </c>
      <c r="L3109" s="5" t="s">
        <v>13099</v>
      </c>
      <c r="M3109" s="15" t="s">
        <v>21775</v>
      </c>
      <c r="N3109" s="15" t="s">
        <v>3128</v>
      </c>
      <c r="O3109" s="15" t="s">
        <v>21986</v>
      </c>
      <c r="P3109" s="15" t="s">
        <v>6456</v>
      </c>
      <c r="Q3109" s="15" t="s">
        <v>22807</v>
      </c>
      <c r="R3109" s="15" t="s">
        <v>13610</v>
      </c>
      <c r="S3109" s="15">
        <v>88346316</v>
      </c>
      <c r="T3109" s="15">
        <v>22001668</v>
      </c>
      <c r="U3109" s="15" t="s">
        <v>13611</v>
      </c>
      <c r="V3109" s="15" t="s">
        <v>15432</v>
      </c>
      <c r="W3109" s="4"/>
      <c r="X3109" s="4" t="s">
        <v>41</v>
      </c>
      <c r="Y3109" s="4" t="s">
        <v>2800</v>
      </c>
      <c r="Z3109" s="4"/>
      <c r="AB3109" s="25"/>
      <c r="AC3109" s="25"/>
      <c r="AD3109" s="25"/>
    </row>
    <row r="3110" spans="1:30" x14ac:dyDescent="0.35">
      <c r="A3110" s="15" t="s">
        <v>6255</v>
      </c>
      <c r="B3110" s="15" t="s">
        <v>6254</v>
      </c>
      <c r="D3110" s="15" t="s">
        <v>7556</v>
      </c>
      <c r="E3110" s="15" t="s">
        <v>6457</v>
      </c>
      <c r="F3110" s="15" t="s">
        <v>14443</v>
      </c>
      <c r="G3110" s="5" t="s">
        <v>21775</v>
      </c>
      <c r="H3110" s="5" t="s">
        <v>5</v>
      </c>
      <c r="I3110" s="5" t="s">
        <v>95</v>
      </c>
      <c r="J3110" s="5" t="s">
        <v>4</v>
      </c>
      <c r="K3110" s="5" t="s">
        <v>3</v>
      </c>
      <c r="L3110" s="5" t="s">
        <v>13088</v>
      </c>
      <c r="M3110" s="15" t="s">
        <v>21775</v>
      </c>
      <c r="N3110" s="15" t="s">
        <v>22006</v>
      </c>
      <c r="O3110" s="15" t="s">
        <v>1369</v>
      </c>
      <c r="P3110" s="15" t="s">
        <v>14443</v>
      </c>
      <c r="Q3110" s="15" t="s">
        <v>22807</v>
      </c>
      <c r="R3110" s="15" t="s">
        <v>19409</v>
      </c>
      <c r="S3110" s="15">
        <v>22001770</v>
      </c>
      <c r="T3110" s="15"/>
      <c r="U3110" s="15" t="s">
        <v>21646</v>
      </c>
      <c r="V3110" s="15" t="s">
        <v>11503</v>
      </c>
      <c r="W3110" s="4"/>
      <c r="X3110" s="4" t="s">
        <v>41</v>
      </c>
      <c r="Y3110" s="4" t="s">
        <v>4118</v>
      </c>
      <c r="Z3110" s="4"/>
      <c r="AB3110" s="25"/>
      <c r="AC3110" s="25"/>
      <c r="AD3110" s="25"/>
    </row>
    <row r="3111" spans="1:30" x14ac:dyDescent="0.35">
      <c r="A3111" s="15" t="s">
        <v>6750</v>
      </c>
      <c r="B3111" s="15" t="s">
        <v>7684</v>
      </c>
      <c r="D3111" s="15" t="s">
        <v>11491</v>
      </c>
      <c r="E3111" s="15" t="s">
        <v>11490</v>
      </c>
      <c r="F3111" s="15" t="s">
        <v>11492</v>
      </c>
      <c r="G3111" s="5" t="s">
        <v>21775</v>
      </c>
      <c r="H3111" s="5" t="s">
        <v>7</v>
      </c>
      <c r="I3111" s="5" t="s">
        <v>95</v>
      </c>
      <c r="J3111" s="5" t="s">
        <v>4</v>
      </c>
      <c r="K3111" s="5" t="s">
        <v>4</v>
      </c>
      <c r="L3111" s="5" t="s">
        <v>13089</v>
      </c>
      <c r="M3111" s="15" t="s">
        <v>21775</v>
      </c>
      <c r="N3111" s="15" t="s">
        <v>22006</v>
      </c>
      <c r="O3111" s="15" t="s">
        <v>4597</v>
      </c>
      <c r="P3111" s="15" t="s">
        <v>17381</v>
      </c>
      <c r="Q3111" s="15" t="s">
        <v>22807</v>
      </c>
      <c r="R3111" s="15" t="s">
        <v>20330</v>
      </c>
      <c r="S3111" s="15">
        <v>22001765</v>
      </c>
      <c r="T3111" s="15"/>
      <c r="U3111" s="15" t="s">
        <v>15433</v>
      </c>
      <c r="V3111" s="15" t="s">
        <v>24265</v>
      </c>
      <c r="W3111" s="4"/>
      <c r="X3111" s="4"/>
      <c r="Y3111" s="4"/>
      <c r="Z3111" s="4"/>
      <c r="AB3111" s="25"/>
      <c r="AC3111" s="25"/>
      <c r="AD3111" s="25"/>
    </row>
    <row r="3112" spans="1:30" x14ac:dyDescent="0.35">
      <c r="A3112" s="15" t="s">
        <v>6277</v>
      </c>
      <c r="B3112" s="15" t="s">
        <v>6276</v>
      </c>
      <c r="D3112" s="15" t="s">
        <v>11497</v>
      </c>
      <c r="E3112" s="15" t="s">
        <v>11496</v>
      </c>
      <c r="F3112" s="15" t="s">
        <v>11498</v>
      </c>
      <c r="G3112" s="5" t="s">
        <v>21775</v>
      </c>
      <c r="H3112" s="5" t="s">
        <v>7</v>
      </c>
      <c r="I3112" s="5" t="s">
        <v>95</v>
      </c>
      <c r="J3112" s="5" t="s">
        <v>4</v>
      </c>
      <c r="K3112" s="5" t="s">
        <v>6</v>
      </c>
      <c r="L3112" s="5" t="s">
        <v>13091</v>
      </c>
      <c r="M3112" s="15" t="s">
        <v>21775</v>
      </c>
      <c r="N3112" s="15" t="s">
        <v>22006</v>
      </c>
      <c r="O3112" s="15" t="s">
        <v>22789</v>
      </c>
      <c r="P3112" s="15" t="s">
        <v>11499</v>
      </c>
      <c r="Q3112" s="15" t="s">
        <v>22807</v>
      </c>
      <c r="R3112" s="15" t="s">
        <v>21647</v>
      </c>
      <c r="S3112" s="15">
        <v>22001757</v>
      </c>
      <c r="T3112" s="15"/>
      <c r="U3112" s="15" t="s">
        <v>15434</v>
      </c>
      <c r="V3112" s="15" t="s">
        <v>21648</v>
      </c>
      <c r="W3112" s="4"/>
      <c r="X3112" s="4" t="s">
        <v>41</v>
      </c>
      <c r="Y3112" s="4" t="s">
        <v>7868</v>
      </c>
      <c r="Z3112" s="4"/>
      <c r="AB3112" s="25"/>
      <c r="AC3112" s="25"/>
      <c r="AD3112" s="25"/>
    </row>
    <row r="3113" spans="1:30" x14ac:dyDescent="0.35">
      <c r="A3113" s="15" t="s">
        <v>6332</v>
      </c>
      <c r="B3113" s="15" t="s">
        <v>7319</v>
      </c>
      <c r="D3113" s="15" t="s">
        <v>7508</v>
      </c>
      <c r="E3113" s="15" t="s">
        <v>6458</v>
      </c>
      <c r="F3113" s="15" t="s">
        <v>7509</v>
      </c>
      <c r="G3113" s="5" t="s">
        <v>21775</v>
      </c>
      <c r="H3113" s="5" t="s">
        <v>7</v>
      </c>
      <c r="I3113" s="5" t="s">
        <v>95</v>
      </c>
      <c r="J3113" s="5" t="s">
        <v>4</v>
      </c>
      <c r="K3113" s="5" t="s">
        <v>6</v>
      </c>
      <c r="L3113" s="5" t="s">
        <v>13091</v>
      </c>
      <c r="M3113" s="15" t="s">
        <v>21775</v>
      </c>
      <c r="N3113" s="15" t="s">
        <v>22006</v>
      </c>
      <c r="O3113" s="15" t="s">
        <v>22789</v>
      </c>
      <c r="P3113" s="15" t="s">
        <v>6459</v>
      </c>
      <c r="Q3113" s="15" t="s">
        <v>22807</v>
      </c>
      <c r="R3113" s="15" t="s">
        <v>21336</v>
      </c>
      <c r="S3113" s="15">
        <v>22001761</v>
      </c>
      <c r="T3113" s="15">
        <v>22001761</v>
      </c>
      <c r="U3113" s="15" t="s">
        <v>15435</v>
      </c>
      <c r="V3113" s="15" t="s">
        <v>11507</v>
      </c>
      <c r="W3113" s="4"/>
      <c r="X3113" s="4" t="s">
        <v>41</v>
      </c>
      <c r="Y3113" s="4" t="s">
        <v>3539</v>
      </c>
      <c r="Z3113" s="4"/>
      <c r="AB3113" s="25"/>
      <c r="AC3113" s="25"/>
      <c r="AD3113" s="25"/>
    </row>
    <row r="3114" spans="1:30" x14ac:dyDescent="0.35">
      <c r="A3114" s="15" t="s">
        <v>11725</v>
      </c>
      <c r="B3114" s="15" t="s">
        <v>8937</v>
      </c>
      <c r="D3114" s="15" t="s">
        <v>7441</v>
      </c>
      <c r="E3114" s="15" t="s">
        <v>6460</v>
      </c>
      <c r="F3114" s="15" t="s">
        <v>14444</v>
      </c>
      <c r="G3114" s="5" t="s">
        <v>21775</v>
      </c>
      <c r="H3114" s="5" t="s">
        <v>8</v>
      </c>
      <c r="I3114" s="5" t="s">
        <v>95</v>
      </c>
      <c r="J3114" s="5" t="s">
        <v>2</v>
      </c>
      <c r="K3114" s="5" t="s">
        <v>4</v>
      </c>
      <c r="L3114" s="5" t="s">
        <v>13078</v>
      </c>
      <c r="M3114" s="15" t="s">
        <v>21775</v>
      </c>
      <c r="N3114" s="15" t="s">
        <v>21775</v>
      </c>
      <c r="O3114" s="15" t="s">
        <v>96</v>
      </c>
      <c r="P3114" s="15" t="s">
        <v>14444</v>
      </c>
      <c r="Q3114" s="15" t="s">
        <v>22807</v>
      </c>
      <c r="R3114" s="15" t="s">
        <v>24266</v>
      </c>
      <c r="S3114" s="15">
        <v>27973135</v>
      </c>
      <c r="T3114" s="15">
        <v>27972329</v>
      </c>
      <c r="U3114" s="15" t="s">
        <v>19006</v>
      </c>
      <c r="V3114" s="15" t="s">
        <v>24267</v>
      </c>
      <c r="W3114" s="4"/>
      <c r="X3114" s="4" t="s">
        <v>41</v>
      </c>
      <c r="Y3114" s="4" t="s">
        <v>2822</v>
      </c>
      <c r="Z3114" s="4" t="s">
        <v>41</v>
      </c>
      <c r="AA3114" s="4" t="s">
        <v>1566</v>
      </c>
      <c r="AB3114" s="25"/>
      <c r="AC3114" s="25"/>
      <c r="AD3114" s="25"/>
    </row>
    <row r="3115" spans="1:30" x14ac:dyDescent="0.35">
      <c r="A3115" s="15" t="s">
        <v>6293</v>
      </c>
      <c r="B3115" s="15" t="s">
        <v>6292</v>
      </c>
      <c r="D3115" s="15" t="s">
        <v>7619</v>
      </c>
      <c r="E3115" s="15" t="s">
        <v>6461</v>
      </c>
      <c r="F3115" s="15" t="s">
        <v>1352</v>
      </c>
      <c r="G3115" s="5" t="s">
        <v>21775</v>
      </c>
      <c r="H3115" s="5" t="s">
        <v>2</v>
      </c>
      <c r="I3115" s="5" t="s">
        <v>95</v>
      </c>
      <c r="J3115" s="5" t="s">
        <v>2</v>
      </c>
      <c r="K3115" s="5" t="s">
        <v>2</v>
      </c>
      <c r="L3115" s="5" t="s">
        <v>13076</v>
      </c>
      <c r="M3115" s="15" t="s">
        <v>21775</v>
      </c>
      <c r="N3115" s="15" t="s">
        <v>21775</v>
      </c>
      <c r="O3115" s="15" t="s">
        <v>21775</v>
      </c>
      <c r="P3115" s="15" t="s">
        <v>217</v>
      </c>
      <c r="Q3115" s="15" t="s">
        <v>22807</v>
      </c>
      <c r="R3115" s="15" t="s">
        <v>24268</v>
      </c>
      <c r="S3115" s="15">
        <v>27952241</v>
      </c>
      <c r="T3115" s="15"/>
      <c r="U3115" s="15" t="s">
        <v>15047</v>
      </c>
      <c r="V3115" s="15" t="s">
        <v>24269</v>
      </c>
      <c r="W3115" s="4"/>
      <c r="X3115" s="4" t="s">
        <v>41</v>
      </c>
      <c r="Y3115" s="4" t="s">
        <v>4601</v>
      </c>
      <c r="Z3115" s="4"/>
      <c r="AB3115" s="25"/>
      <c r="AC3115" s="25"/>
      <c r="AD3115" s="25"/>
    </row>
    <row r="3116" spans="1:30" x14ac:dyDescent="0.35">
      <c r="A3116" s="15" t="s">
        <v>6280</v>
      </c>
      <c r="B3116" s="15" t="s">
        <v>6279</v>
      </c>
      <c r="D3116" s="15" t="s">
        <v>8560</v>
      </c>
      <c r="E3116" s="15" t="s">
        <v>8559</v>
      </c>
      <c r="F3116" s="15" t="s">
        <v>14445</v>
      </c>
      <c r="G3116" s="5" t="s">
        <v>21775</v>
      </c>
      <c r="H3116" s="5" t="s">
        <v>3</v>
      </c>
      <c r="I3116" s="5" t="s">
        <v>95</v>
      </c>
      <c r="J3116" s="5" t="s">
        <v>2</v>
      </c>
      <c r="K3116" s="5" t="s">
        <v>5</v>
      </c>
      <c r="L3116" s="5" t="s">
        <v>13079</v>
      </c>
      <c r="M3116" s="15" t="s">
        <v>21775</v>
      </c>
      <c r="N3116" s="15" t="s">
        <v>21775</v>
      </c>
      <c r="O3116" s="15" t="s">
        <v>22308</v>
      </c>
      <c r="P3116" s="15" t="s">
        <v>14445</v>
      </c>
      <c r="Q3116" s="15" t="s">
        <v>22807</v>
      </c>
      <c r="R3116" s="15" t="s">
        <v>11582</v>
      </c>
      <c r="S3116" s="15">
        <v>88217974</v>
      </c>
      <c r="T3116" s="15"/>
      <c r="U3116" s="15" t="s">
        <v>16924</v>
      </c>
      <c r="V3116" s="15" t="s">
        <v>11583</v>
      </c>
      <c r="W3116" s="4"/>
      <c r="X3116" s="4"/>
      <c r="Y3116" s="4"/>
      <c r="Z3116" s="4"/>
      <c r="AB3116" s="25"/>
      <c r="AC3116" s="25"/>
      <c r="AD3116" s="25"/>
    </row>
    <row r="3117" spans="1:30" x14ac:dyDescent="0.35">
      <c r="A3117" s="15" t="s">
        <v>6230</v>
      </c>
      <c r="B3117" s="15" t="s">
        <v>7306</v>
      </c>
      <c r="D3117" s="15" t="s">
        <v>10671</v>
      </c>
      <c r="E3117" s="15" t="s">
        <v>10670</v>
      </c>
      <c r="F3117" s="15" t="s">
        <v>10672</v>
      </c>
      <c r="G3117" s="5" t="s">
        <v>4495</v>
      </c>
      <c r="H3117" s="5" t="s">
        <v>5</v>
      </c>
      <c r="I3117" s="5" t="s">
        <v>243</v>
      </c>
      <c r="J3117" s="5" t="s">
        <v>3</v>
      </c>
      <c r="K3117" s="5" t="s">
        <v>4</v>
      </c>
      <c r="L3117" s="5" t="s">
        <v>12969</v>
      </c>
      <c r="M3117" s="15" t="s">
        <v>244</v>
      </c>
      <c r="N3117" s="15" t="s">
        <v>4495</v>
      </c>
      <c r="O3117" s="15" t="s">
        <v>257</v>
      </c>
      <c r="P3117" s="15" t="s">
        <v>10672</v>
      </c>
      <c r="Q3117" s="15" t="s">
        <v>22807</v>
      </c>
      <c r="R3117" s="15" t="s">
        <v>10673</v>
      </c>
      <c r="S3117" s="15">
        <v>22006399</v>
      </c>
      <c r="T3117" s="15"/>
      <c r="U3117" s="15" t="s">
        <v>15436</v>
      </c>
      <c r="V3117" s="15" t="s">
        <v>10674</v>
      </c>
      <c r="W3117" s="4"/>
      <c r="X3117" s="4"/>
      <c r="Y3117" s="4"/>
      <c r="Z3117" s="4"/>
      <c r="AB3117" s="25"/>
      <c r="AC3117" s="25"/>
      <c r="AD3117" s="25"/>
    </row>
    <row r="3118" spans="1:30" x14ac:dyDescent="0.35">
      <c r="A3118" s="22" t="s">
        <v>6294</v>
      </c>
      <c r="B3118" s="15" t="s">
        <v>4882</v>
      </c>
      <c r="D3118" s="15" t="s">
        <v>11097</v>
      </c>
      <c r="E3118" s="15" t="s">
        <v>11096</v>
      </c>
      <c r="F3118" s="15" t="s">
        <v>3147</v>
      </c>
      <c r="G3118" s="5" t="s">
        <v>144</v>
      </c>
      <c r="H3118" s="5" t="s">
        <v>3</v>
      </c>
      <c r="I3118" s="5" t="s">
        <v>143</v>
      </c>
      <c r="J3118" s="5" t="s">
        <v>2</v>
      </c>
      <c r="K3118" s="5" t="s">
        <v>232</v>
      </c>
      <c r="L3118" s="5" t="s">
        <v>13032</v>
      </c>
      <c r="M3118" s="15" t="s">
        <v>144</v>
      </c>
      <c r="N3118" s="15" t="s">
        <v>144</v>
      </c>
      <c r="O3118" s="15" t="s">
        <v>3147</v>
      </c>
      <c r="P3118" s="15" t="s">
        <v>775</v>
      </c>
      <c r="Q3118" s="15" t="s">
        <v>22807</v>
      </c>
      <c r="R3118" s="15" t="s">
        <v>20214</v>
      </c>
      <c r="S3118" s="15">
        <v>26391444</v>
      </c>
      <c r="T3118" s="15"/>
      <c r="U3118" s="15" t="s">
        <v>19650</v>
      </c>
      <c r="V3118" s="15" t="s">
        <v>11098</v>
      </c>
      <c r="W3118" s="4"/>
      <c r="X3118" s="4"/>
      <c r="Y3118" s="4"/>
      <c r="Z3118" s="4"/>
      <c r="AB3118" s="25"/>
      <c r="AC3118" s="25"/>
      <c r="AD3118" s="25"/>
    </row>
    <row r="3119" spans="1:30" x14ac:dyDescent="0.35">
      <c r="A3119" s="15" t="s">
        <v>6185</v>
      </c>
      <c r="B3119" s="15" t="s">
        <v>6184</v>
      </c>
      <c r="D3119" s="15" t="s">
        <v>7685</v>
      </c>
      <c r="E3119" s="15" t="s">
        <v>6462</v>
      </c>
      <c r="F3119" s="15" t="s">
        <v>3131</v>
      </c>
      <c r="G3119" s="5" t="s">
        <v>4495</v>
      </c>
      <c r="H3119" s="5" t="s">
        <v>7</v>
      </c>
      <c r="I3119" s="5" t="s">
        <v>243</v>
      </c>
      <c r="J3119" s="5" t="s">
        <v>3</v>
      </c>
      <c r="K3119" s="5" t="s">
        <v>6</v>
      </c>
      <c r="L3119" s="5" t="s">
        <v>12971</v>
      </c>
      <c r="M3119" s="15" t="s">
        <v>244</v>
      </c>
      <c r="N3119" s="15" t="s">
        <v>4495</v>
      </c>
      <c r="O3119" s="15" t="s">
        <v>4646</v>
      </c>
      <c r="P3119" s="15" t="s">
        <v>3131</v>
      </c>
      <c r="Q3119" s="15" t="s">
        <v>22807</v>
      </c>
      <c r="R3119" s="15" t="s">
        <v>6463</v>
      </c>
      <c r="S3119" s="15">
        <v>26560422</v>
      </c>
      <c r="T3119" s="15">
        <v>26566237</v>
      </c>
      <c r="U3119" s="15" t="s">
        <v>15437</v>
      </c>
      <c r="V3119" s="15" t="s">
        <v>13613</v>
      </c>
      <c r="W3119" s="4"/>
      <c r="X3119" s="4" t="s">
        <v>41</v>
      </c>
      <c r="Y3119" s="4" t="s">
        <v>13612</v>
      </c>
      <c r="Z3119" s="4"/>
      <c r="AB3119" s="25"/>
      <c r="AC3119" s="25"/>
      <c r="AD3119" s="25"/>
    </row>
    <row r="3120" spans="1:30" x14ac:dyDescent="0.35">
      <c r="A3120" s="15" t="s">
        <v>6258</v>
      </c>
      <c r="B3120" s="15" t="s">
        <v>4281</v>
      </c>
      <c r="D3120" s="15" t="s">
        <v>10815</v>
      </c>
      <c r="E3120" s="15" t="s">
        <v>10814</v>
      </c>
      <c r="F3120" s="15" t="s">
        <v>10816</v>
      </c>
      <c r="G3120" s="5" t="s">
        <v>4495</v>
      </c>
      <c r="H3120" s="5" t="s">
        <v>8</v>
      </c>
      <c r="I3120" s="5" t="s">
        <v>243</v>
      </c>
      <c r="J3120" s="5" t="s">
        <v>11</v>
      </c>
      <c r="K3120" s="5" t="s">
        <v>5</v>
      </c>
      <c r="L3120" s="5" t="s">
        <v>13010</v>
      </c>
      <c r="M3120" s="15" t="s">
        <v>244</v>
      </c>
      <c r="N3120" s="15" t="s">
        <v>4643</v>
      </c>
      <c r="O3120" s="15" t="s">
        <v>1109</v>
      </c>
      <c r="P3120" s="15" t="s">
        <v>10816</v>
      </c>
      <c r="Q3120" s="15" t="s">
        <v>22807</v>
      </c>
      <c r="R3120" s="15" t="s">
        <v>16925</v>
      </c>
      <c r="S3120" s="15">
        <v>22007580</v>
      </c>
      <c r="T3120" s="15">
        <v>88208566</v>
      </c>
      <c r="U3120" s="15" t="s">
        <v>16926</v>
      </c>
      <c r="V3120" s="15" t="s">
        <v>1492</v>
      </c>
      <c r="W3120" s="4"/>
      <c r="X3120" s="4"/>
      <c r="Y3120" s="4"/>
      <c r="Z3120" s="4"/>
      <c r="AB3120" s="25"/>
      <c r="AC3120" s="25"/>
      <c r="AD3120" s="25"/>
    </row>
    <row r="3121" spans="1:30" x14ac:dyDescent="0.35">
      <c r="A3121" s="15" t="s">
        <v>6215</v>
      </c>
      <c r="B3121" s="15" t="s">
        <v>5664</v>
      </c>
      <c r="D3121" s="15" t="s">
        <v>11671</v>
      </c>
      <c r="E3121" s="15" t="s">
        <v>11670</v>
      </c>
      <c r="F3121" s="15" t="s">
        <v>11672</v>
      </c>
      <c r="G3121" s="5" t="s">
        <v>3350</v>
      </c>
      <c r="H3121" s="5" t="s">
        <v>3</v>
      </c>
      <c r="I3121" s="5" t="s">
        <v>95</v>
      </c>
      <c r="J3121" s="5" t="s">
        <v>3</v>
      </c>
      <c r="K3121" s="5" t="s">
        <v>8</v>
      </c>
      <c r="L3121" s="5" t="s">
        <v>13086</v>
      </c>
      <c r="M3121" s="15" t="s">
        <v>21775</v>
      </c>
      <c r="N3121" s="15" t="s">
        <v>21593</v>
      </c>
      <c r="O3121" s="15" t="s">
        <v>8708</v>
      </c>
      <c r="P3121" s="15" t="s">
        <v>1600</v>
      </c>
      <c r="Q3121" s="15" t="s">
        <v>22807</v>
      </c>
      <c r="R3121" s="15" t="s">
        <v>24270</v>
      </c>
      <c r="S3121" s="15">
        <v>44092787</v>
      </c>
      <c r="T3121" s="15"/>
      <c r="U3121" s="15" t="s">
        <v>18285</v>
      </c>
      <c r="V3121" s="15" t="s">
        <v>20331</v>
      </c>
      <c r="W3121" s="4"/>
      <c r="X3121" s="4" t="s">
        <v>41</v>
      </c>
      <c r="Y3121" s="4" t="s">
        <v>19107</v>
      </c>
      <c r="Z3121" s="4"/>
      <c r="AB3121" s="25"/>
      <c r="AC3121" s="25"/>
      <c r="AD3121" s="25"/>
    </row>
    <row r="3122" spans="1:30" x14ac:dyDescent="0.35">
      <c r="A3122" s="15" t="s">
        <v>11728</v>
      </c>
      <c r="B3122" s="15" t="s">
        <v>1964</v>
      </c>
      <c r="D3122" s="15" t="s">
        <v>7492</v>
      </c>
      <c r="E3122" s="15" t="s">
        <v>6464</v>
      </c>
      <c r="F3122" s="15" t="s">
        <v>6465</v>
      </c>
      <c r="G3122" s="5" t="s">
        <v>3350</v>
      </c>
      <c r="H3122" s="5" t="s">
        <v>6</v>
      </c>
      <c r="I3122" s="5" t="s">
        <v>95</v>
      </c>
      <c r="J3122" s="5" t="s">
        <v>3</v>
      </c>
      <c r="K3122" s="5" t="s">
        <v>5</v>
      </c>
      <c r="L3122" s="5" t="s">
        <v>13083</v>
      </c>
      <c r="M3122" s="15" t="s">
        <v>21775</v>
      </c>
      <c r="N3122" s="15" t="s">
        <v>21593</v>
      </c>
      <c r="O3122" s="15" t="s">
        <v>3631</v>
      </c>
      <c r="P3122" s="15" t="s">
        <v>515</v>
      </c>
      <c r="Q3122" s="15" t="s">
        <v>22807</v>
      </c>
      <c r="R3122" s="15" t="s">
        <v>15396</v>
      </c>
      <c r="S3122" s="15"/>
      <c r="T3122" s="15">
        <v>27633911</v>
      </c>
      <c r="U3122" s="15" t="s">
        <v>16927</v>
      </c>
      <c r="V3122" s="15" t="s">
        <v>24271</v>
      </c>
      <c r="W3122" s="4"/>
      <c r="X3122" s="4" t="s">
        <v>41</v>
      </c>
      <c r="Y3122" s="4" t="s">
        <v>3421</v>
      </c>
      <c r="Z3122" s="4"/>
      <c r="AB3122" s="25"/>
      <c r="AC3122" s="25"/>
      <c r="AD3122" s="25"/>
    </row>
    <row r="3123" spans="1:30" x14ac:dyDescent="0.35">
      <c r="A3123" s="15" t="s">
        <v>3348</v>
      </c>
      <c r="B3123" s="15" t="s">
        <v>1891</v>
      </c>
      <c r="D3123" s="15" t="s">
        <v>7456</v>
      </c>
      <c r="E3123" s="15" t="s">
        <v>6466</v>
      </c>
      <c r="F3123" s="15" t="s">
        <v>2427</v>
      </c>
      <c r="G3123" s="5" t="s">
        <v>15693</v>
      </c>
      <c r="H3123" s="5" t="s">
        <v>2</v>
      </c>
      <c r="I3123" s="5" t="s">
        <v>41</v>
      </c>
      <c r="J3123" s="5" t="s">
        <v>6</v>
      </c>
      <c r="K3123" s="5" t="s">
        <v>2</v>
      </c>
      <c r="L3123" s="5" t="s">
        <v>12667</v>
      </c>
      <c r="M3123" s="15" t="s">
        <v>42</v>
      </c>
      <c r="N3123" s="15" t="s">
        <v>22013</v>
      </c>
      <c r="O3123" s="15" t="s">
        <v>1266</v>
      </c>
      <c r="P3123" s="15" t="s">
        <v>2427</v>
      </c>
      <c r="Q3123" s="15" t="s">
        <v>22807</v>
      </c>
      <c r="R3123" s="15" t="s">
        <v>21519</v>
      </c>
      <c r="S3123" s="15">
        <v>25466041</v>
      </c>
      <c r="T3123" s="15">
        <v>25466041</v>
      </c>
      <c r="U3123" s="15" t="s">
        <v>18286</v>
      </c>
      <c r="V3123" s="15" t="s">
        <v>24272</v>
      </c>
      <c r="W3123" s="4"/>
      <c r="X3123" s="4" t="s">
        <v>41</v>
      </c>
      <c r="Y3123" s="4" t="s">
        <v>1173</v>
      </c>
      <c r="Z3123" s="4"/>
      <c r="AB3123" s="25"/>
      <c r="AC3123" s="25"/>
      <c r="AD3123" s="25"/>
    </row>
    <row r="3124" spans="1:30" x14ac:dyDescent="0.35">
      <c r="A3124" s="15" t="s">
        <v>6268</v>
      </c>
      <c r="B3124" s="15" t="s">
        <v>7415</v>
      </c>
      <c r="D3124" s="15" t="s">
        <v>7392</v>
      </c>
      <c r="E3124" s="15" t="s">
        <v>6467</v>
      </c>
      <c r="F3124" s="15" t="s">
        <v>1320</v>
      </c>
      <c r="G3124" s="5" t="s">
        <v>249</v>
      </c>
      <c r="H3124" s="5" t="s">
        <v>8</v>
      </c>
      <c r="I3124" s="5" t="s">
        <v>72</v>
      </c>
      <c r="J3124" s="5" t="s">
        <v>2</v>
      </c>
      <c r="K3124" s="5" t="s">
        <v>6</v>
      </c>
      <c r="L3124" s="5" t="s">
        <v>12868</v>
      </c>
      <c r="M3124" s="15" t="s">
        <v>249</v>
      </c>
      <c r="N3124" s="15" t="s">
        <v>249</v>
      </c>
      <c r="O3124" s="15" t="s">
        <v>22792</v>
      </c>
      <c r="P3124" s="15" t="s">
        <v>1320</v>
      </c>
      <c r="Q3124" s="15" t="s">
        <v>22807</v>
      </c>
      <c r="R3124" s="15" t="s">
        <v>16928</v>
      </c>
      <c r="S3124" s="15">
        <v>25915103</v>
      </c>
      <c r="T3124" s="15">
        <v>25515399</v>
      </c>
      <c r="U3124" s="15" t="s">
        <v>16929</v>
      </c>
      <c r="V3124" s="15" t="s">
        <v>13614</v>
      </c>
      <c r="W3124" s="4"/>
      <c r="X3124" s="4" t="s">
        <v>41</v>
      </c>
      <c r="Y3124" s="4" t="s">
        <v>2251</v>
      </c>
      <c r="Z3124" s="4"/>
      <c r="AB3124" s="25"/>
      <c r="AC3124" s="25"/>
      <c r="AD3124" s="25"/>
    </row>
    <row r="3125" spans="1:30" x14ac:dyDescent="0.35">
      <c r="A3125" s="15" t="s">
        <v>6194</v>
      </c>
      <c r="B3125" s="15" t="s">
        <v>7298</v>
      </c>
      <c r="D3125" s="15" t="s">
        <v>7608</v>
      </c>
      <c r="E3125" s="15" t="s">
        <v>6468</v>
      </c>
      <c r="F3125" s="15" t="s">
        <v>6469</v>
      </c>
      <c r="G3125" s="5" t="s">
        <v>249</v>
      </c>
      <c r="H3125" s="5" t="s">
        <v>5</v>
      </c>
      <c r="I3125" s="5" t="s">
        <v>72</v>
      </c>
      <c r="J3125" s="5" t="s">
        <v>8</v>
      </c>
      <c r="K3125" s="5" t="s">
        <v>5</v>
      </c>
      <c r="L3125" s="5" t="s">
        <v>12909</v>
      </c>
      <c r="M3125" s="15" t="s">
        <v>249</v>
      </c>
      <c r="N3125" s="15" t="s">
        <v>22035</v>
      </c>
      <c r="O3125" s="15" t="s">
        <v>138</v>
      </c>
      <c r="P3125" s="15" t="s">
        <v>6470</v>
      </c>
      <c r="Q3125" s="15" t="s">
        <v>22807</v>
      </c>
      <c r="R3125" s="15" t="s">
        <v>14170</v>
      </c>
      <c r="S3125" s="15">
        <v>25367746</v>
      </c>
      <c r="T3125" s="15">
        <v>25367746</v>
      </c>
      <c r="U3125" s="15" t="s">
        <v>16930</v>
      </c>
      <c r="V3125" s="15" t="s">
        <v>10192</v>
      </c>
      <c r="W3125" s="4"/>
      <c r="X3125" s="4" t="s">
        <v>41</v>
      </c>
      <c r="Y3125" s="4" t="s">
        <v>561</v>
      </c>
      <c r="Z3125" s="4"/>
      <c r="AB3125" s="25"/>
      <c r="AC3125" s="25"/>
      <c r="AD3125" s="25"/>
    </row>
    <row r="3126" spans="1:30" x14ac:dyDescent="0.35">
      <c r="A3126" s="15" t="s">
        <v>11731</v>
      </c>
      <c r="B3126" s="15" t="s">
        <v>6240</v>
      </c>
      <c r="D3126" s="15" t="s">
        <v>7394</v>
      </c>
      <c r="E3126" s="15" t="s">
        <v>6471</v>
      </c>
      <c r="F3126" s="15" t="s">
        <v>6472</v>
      </c>
      <c r="G3126" s="5" t="s">
        <v>249</v>
      </c>
      <c r="H3126" s="5" t="s">
        <v>7</v>
      </c>
      <c r="I3126" s="5" t="s">
        <v>72</v>
      </c>
      <c r="J3126" s="5" t="s">
        <v>4</v>
      </c>
      <c r="K3126" s="5" t="s">
        <v>4</v>
      </c>
      <c r="L3126" s="5" t="s">
        <v>12882</v>
      </c>
      <c r="M3126" s="15" t="s">
        <v>249</v>
      </c>
      <c r="N3126" s="15" t="s">
        <v>250</v>
      </c>
      <c r="O3126" s="15" t="s">
        <v>179</v>
      </c>
      <c r="P3126" s="15" t="s">
        <v>6472</v>
      </c>
      <c r="Q3126" s="15" t="s">
        <v>22807</v>
      </c>
      <c r="R3126" s="15" t="s">
        <v>3797</v>
      </c>
      <c r="S3126" s="15">
        <v>22724746</v>
      </c>
      <c r="T3126" s="15">
        <v>22724746</v>
      </c>
      <c r="U3126" s="15" t="s">
        <v>18287</v>
      </c>
      <c r="V3126" s="15" t="s">
        <v>24273</v>
      </c>
      <c r="W3126" s="4"/>
      <c r="X3126" s="4" t="s">
        <v>41</v>
      </c>
      <c r="Y3126" s="4" t="s">
        <v>867</v>
      </c>
      <c r="Z3126" s="4" t="s">
        <v>41</v>
      </c>
      <c r="AA3126" s="4" t="s">
        <v>1450</v>
      </c>
      <c r="AB3126" s="25"/>
      <c r="AC3126" s="25"/>
      <c r="AD3126" s="25"/>
    </row>
    <row r="3127" spans="1:30" x14ac:dyDescent="0.35">
      <c r="A3127" s="15" t="s">
        <v>6309</v>
      </c>
      <c r="B3127" s="15" t="s">
        <v>6308</v>
      </c>
      <c r="D3127" s="15" t="s">
        <v>9788</v>
      </c>
      <c r="E3127" s="15" t="s">
        <v>9787</v>
      </c>
      <c r="F3127" s="15" t="s">
        <v>217</v>
      </c>
      <c r="G3127" s="5" t="s">
        <v>15691</v>
      </c>
      <c r="H3127" s="5" t="s">
        <v>11</v>
      </c>
      <c r="I3127" s="5" t="s">
        <v>44</v>
      </c>
      <c r="J3127" s="5" t="s">
        <v>3</v>
      </c>
      <c r="K3127" s="5" t="s">
        <v>232</v>
      </c>
      <c r="L3127" s="5" t="s">
        <v>15651</v>
      </c>
      <c r="M3127" s="15" t="s">
        <v>91</v>
      </c>
      <c r="N3127" s="15" t="s">
        <v>92</v>
      </c>
      <c r="O3127" s="15" t="s">
        <v>1417</v>
      </c>
      <c r="P3127" s="15" t="s">
        <v>217</v>
      </c>
      <c r="Q3127" s="15" t="s">
        <v>22807</v>
      </c>
      <c r="R3127" s="15" t="s">
        <v>24274</v>
      </c>
      <c r="S3127" s="15">
        <v>47002424</v>
      </c>
      <c r="T3127" s="15">
        <v>47002424</v>
      </c>
      <c r="U3127" s="15" t="s">
        <v>16931</v>
      </c>
      <c r="V3127" s="15" t="s">
        <v>24275</v>
      </c>
      <c r="W3127" s="4"/>
      <c r="X3127" s="4" t="s">
        <v>41</v>
      </c>
      <c r="Y3127" s="4" t="s">
        <v>8077</v>
      </c>
      <c r="Z3127" s="4"/>
      <c r="AB3127" s="25"/>
      <c r="AC3127" s="25"/>
      <c r="AD3127" s="25"/>
    </row>
    <row r="3128" spans="1:30" x14ac:dyDescent="0.35">
      <c r="A3128" s="22" t="s">
        <v>6216</v>
      </c>
      <c r="B3128" s="15" t="s">
        <v>7494</v>
      </c>
      <c r="D3128" s="15" t="s">
        <v>7395</v>
      </c>
      <c r="E3128" s="15" t="s">
        <v>6473</v>
      </c>
      <c r="F3128" s="15" t="s">
        <v>13615</v>
      </c>
      <c r="G3128" s="5" t="s">
        <v>15691</v>
      </c>
      <c r="H3128" s="5" t="s">
        <v>3</v>
      </c>
      <c r="I3128" s="5" t="s">
        <v>44</v>
      </c>
      <c r="J3128" s="5" t="s">
        <v>3</v>
      </c>
      <c r="K3128" s="5" t="s">
        <v>4</v>
      </c>
      <c r="L3128" s="5" t="s">
        <v>12768</v>
      </c>
      <c r="M3128" s="15" t="s">
        <v>91</v>
      </c>
      <c r="N3128" s="15" t="s">
        <v>92</v>
      </c>
      <c r="O3128" s="15" t="s">
        <v>179</v>
      </c>
      <c r="P3128" s="15" t="s">
        <v>17382</v>
      </c>
      <c r="Q3128" s="15" t="s">
        <v>22807</v>
      </c>
      <c r="R3128" s="15" t="s">
        <v>8814</v>
      </c>
      <c r="S3128" s="15">
        <v>24453578</v>
      </c>
      <c r="T3128" s="15">
        <v>24453578</v>
      </c>
      <c r="U3128" s="15" t="s">
        <v>15438</v>
      </c>
      <c r="V3128" s="15" t="s">
        <v>18288</v>
      </c>
      <c r="W3128" s="4"/>
      <c r="X3128" s="4" t="s">
        <v>41</v>
      </c>
      <c r="Y3128" s="4" t="s">
        <v>2281</v>
      </c>
      <c r="Z3128" s="4"/>
      <c r="AB3128" s="25" t="s">
        <v>21118</v>
      </c>
      <c r="AC3128" s="25"/>
      <c r="AD3128" s="25" t="s">
        <v>21118</v>
      </c>
    </row>
    <row r="3129" spans="1:30" x14ac:dyDescent="0.35">
      <c r="A3129" s="15" t="s">
        <v>6296</v>
      </c>
      <c r="B3129" s="15" t="s">
        <v>7315</v>
      </c>
      <c r="D3129" s="15" t="s">
        <v>11875</v>
      </c>
      <c r="E3129" s="15" t="s">
        <v>11874</v>
      </c>
      <c r="F3129" s="15" t="s">
        <v>11876</v>
      </c>
      <c r="G3129" s="5" t="s">
        <v>21791</v>
      </c>
      <c r="H3129" s="5" t="s">
        <v>5</v>
      </c>
      <c r="I3129" s="5" t="s">
        <v>44</v>
      </c>
      <c r="J3129" s="5" t="s">
        <v>18</v>
      </c>
      <c r="K3129" s="5" t="s">
        <v>5</v>
      </c>
      <c r="L3129" s="5" t="s">
        <v>12851</v>
      </c>
      <c r="M3129" s="15" t="s">
        <v>91</v>
      </c>
      <c r="N3129" s="15" t="s">
        <v>206</v>
      </c>
      <c r="O3129" s="15" t="s">
        <v>4411</v>
      </c>
      <c r="P3129" s="15" t="s">
        <v>11876</v>
      </c>
      <c r="Q3129" s="15" t="s">
        <v>22807</v>
      </c>
      <c r="R3129" s="15" t="s">
        <v>20332</v>
      </c>
      <c r="S3129" s="15">
        <v>44056299</v>
      </c>
      <c r="T3129" s="15">
        <v>88720123</v>
      </c>
      <c r="U3129" s="15" t="s">
        <v>16932</v>
      </c>
      <c r="V3129" s="15" t="s">
        <v>11877</v>
      </c>
      <c r="W3129" s="4"/>
      <c r="X3129" s="4" t="s">
        <v>41</v>
      </c>
      <c r="Y3129" s="4" t="s">
        <v>9348</v>
      </c>
      <c r="Z3129" s="4"/>
      <c r="AB3129" s="25"/>
      <c r="AC3129" s="25"/>
      <c r="AD3129" s="25"/>
    </row>
    <row r="3130" spans="1:30" x14ac:dyDescent="0.35">
      <c r="A3130" s="15" t="s">
        <v>6404</v>
      </c>
      <c r="B3130" s="15" t="s">
        <v>7493</v>
      </c>
      <c r="D3130" s="15" t="s">
        <v>7845</v>
      </c>
      <c r="E3130" s="15" t="s">
        <v>6474</v>
      </c>
      <c r="F3130" s="15" t="s">
        <v>6475</v>
      </c>
      <c r="G3130" s="5" t="s">
        <v>21791</v>
      </c>
      <c r="H3130" s="5" t="s">
        <v>10</v>
      </c>
      <c r="I3130" s="5" t="s">
        <v>44</v>
      </c>
      <c r="J3130" s="5" t="s">
        <v>18</v>
      </c>
      <c r="K3130" s="5" t="s">
        <v>2</v>
      </c>
      <c r="L3130" s="5" t="s">
        <v>12848</v>
      </c>
      <c r="M3130" s="15" t="s">
        <v>91</v>
      </c>
      <c r="N3130" s="15" t="s">
        <v>206</v>
      </c>
      <c r="O3130" s="15" t="s">
        <v>206</v>
      </c>
      <c r="P3130" s="15" t="s">
        <v>13616</v>
      </c>
      <c r="Q3130" s="15" t="s">
        <v>22807</v>
      </c>
      <c r="R3130" s="15" t="s">
        <v>19008</v>
      </c>
      <c r="S3130" s="15">
        <v>24708015</v>
      </c>
      <c r="T3130" s="15">
        <v>24708015</v>
      </c>
      <c r="U3130" s="15" t="s">
        <v>16933</v>
      </c>
      <c r="V3130" s="15" t="s">
        <v>11873</v>
      </c>
      <c r="W3130" s="4"/>
      <c r="X3130" s="4" t="s">
        <v>41</v>
      </c>
      <c r="Y3130" s="4" t="s">
        <v>5862</v>
      </c>
      <c r="Z3130" s="4"/>
      <c r="AB3130" s="25" t="s">
        <v>21118</v>
      </c>
      <c r="AC3130" s="25"/>
      <c r="AD3130" s="25"/>
    </row>
    <row r="3131" spans="1:30" x14ac:dyDescent="0.35">
      <c r="A3131" s="15" t="s">
        <v>6297</v>
      </c>
      <c r="B3131" s="15" t="s">
        <v>6274</v>
      </c>
      <c r="D3131" s="15" t="s">
        <v>11224</v>
      </c>
      <c r="E3131" s="15" t="s">
        <v>11223</v>
      </c>
      <c r="F3131" s="15" t="s">
        <v>11225</v>
      </c>
      <c r="G3131" s="5" t="s">
        <v>144</v>
      </c>
      <c r="H3131" s="5" t="s">
        <v>5</v>
      </c>
      <c r="I3131" s="5" t="s">
        <v>143</v>
      </c>
      <c r="J3131" s="5" t="s">
        <v>3</v>
      </c>
      <c r="K3131" s="5" t="s">
        <v>6</v>
      </c>
      <c r="L3131" s="5" t="s">
        <v>13039</v>
      </c>
      <c r="M3131" s="15" t="s">
        <v>144</v>
      </c>
      <c r="N3131" s="15" t="s">
        <v>5017</v>
      </c>
      <c r="O3131" s="15" t="s">
        <v>449</v>
      </c>
      <c r="P3131" s="15" t="s">
        <v>11225</v>
      </c>
      <c r="Q3131" s="15" t="s">
        <v>22807</v>
      </c>
      <c r="R3131" s="15" t="s">
        <v>11226</v>
      </c>
      <c r="S3131" s="15">
        <v>22001686</v>
      </c>
      <c r="T3131" s="15"/>
      <c r="U3131" s="15" t="s">
        <v>20333</v>
      </c>
      <c r="V3131" s="15" t="s">
        <v>259</v>
      </c>
      <c r="W3131" s="4"/>
      <c r="X3131" s="4" t="s">
        <v>41</v>
      </c>
      <c r="Y3131" s="4" t="s">
        <v>13894</v>
      </c>
      <c r="Z3131" s="4"/>
      <c r="AB3131" s="25"/>
      <c r="AC3131" s="25"/>
      <c r="AD3131" s="25"/>
    </row>
    <row r="3132" spans="1:30" x14ac:dyDescent="0.35">
      <c r="A3132" s="15" t="s">
        <v>6186</v>
      </c>
      <c r="B3132" s="15" t="s">
        <v>5320</v>
      </c>
      <c r="D3132" s="15" t="s">
        <v>10480</v>
      </c>
      <c r="E3132" s="15" t="s">
        <v>10479</v>
      </c>
      <c r="F3132" s="15" t="s">
        <v>879</v>
      </c>
      <c r="G3132" s="5" t="s">
        <v>213</v>
      </c>
      <c r="H3132" s="5" t="s">
        <v>6</v>
      </c>
      <c r="I3132" s="5" t="s">
        <v>214</v>
      </c>
      <c r="J3132" s="5" t="s">
        <v>12</v>
      </c>
      <c r="K3132" s="5" t="s">
        <v>2</v>
      </c>
      <c r="L3132" s="5" t="s">
        <v>12957</v>
      </c>
      <c r="M3132" s="15" t="s">
        <v>215</v>
      </c>
      <c r="N3132" s="15" t="s">
        <v>213</v>
      </c>
      <c r="O3132" s="15" t="s">
        <v>3375</v>
      </c>
      <c r="P3132" s="15" t="s">
        <v>10481</v>
      </c>
      <c r="Q3132" s="15" t="s">
        <v>22807</v>
      </c>
      <c r="R3132" s="15" t="s">
        <v>24276</v>
      </c>
      <c r="S3132" s="15">
        <v>83949504</v>
      </c>
      <c r="T3132" s="15"/>
      <c r="U3132" s="15" t="s">
        <v>19009</v>
      </c>
      <c r="V3132" s="15" t="s">
        <v>10482</v>
      </c>
      <c r="W3132" s="4"/>
      <c r="X3132" s="4" t="s">
        <v>41</v>
      </c>
      <c r="Y3132" s="4" t="s">
        <v>7902</v>
      </c>
      <c r="Z3132" s="4"/>
      <c r="AB3132" s="25"/>
      <c r="AC3132" s="25"/>
      <c r="AD3132" s="25"/>
    </row>
    <row r="3133" spans="1:30" x14ac:dyDescent="0.35">
      <c r="A3133" s="15" t="s">
        <v>6224</v>
      </c>
      <c r="B3133" s="15" t="s">
        <v>7533</v>
      </c>
      <c r="D3133" s="15" t="s">
        <v>11301</v>
      </c>
      <c r="E3133" s="15" t="s">
        <v>11300</v>
      </c>
      <c r="F3133" s="15" t="s">
        <v>11302</v>
      </c>
      <c r="G3133" s="5" t="s">
        <v>15692</v>
      </c>
      <c r="H3133" s="5" t="s">
        <v>232</v>
      </c>
      <c r="I3133" s="5" t="s">
        <v>143</v>
      </c>
      <c r="J3133" s="5" t="s">
        <v>8</v>
      </c>
      <c r="K3133" s="5" t="s">
        <v>5</v>
      </c>
      <c r="L3133" s="5" t="s">
        <v>13063</v>
      </c>
      <c r="M3133" s="15" t="s">
        <v>144</v>
      </c>
      <c r="N3133" s="15" t="s">
        <v>145</v>
      </c>
      <c r="O3133" s="15" t="s">
        <v>1933</v>
      </c>
      <c r="P3133" s="15" t="s">
        <v>17383</v>
      </c>
      <c r="Q3133" s="15" t="s">
        <v>22807</v>
      </c>
      <c r="R3133" s="15" t="s">
        <v>20334</v>
      </c>
      <c r="S3133" s="15">
        <v>83673386</v>
      </c>
      <c r="T3133" s="15"/>
      <c r="U3133" s="15" t="s">
        <v>16934</v>
      </c>
      <c r="V3133" s="15" t="s">
        <v>24277</v>
      </c>
      <c r="W3133" s="4"/>
      <c r="X3133" s="4" t="s">
        <v>41</v>
      </c>
      <c r="Y3133" s="4" t="s">
        <v>19108</v>
      </c>
      <c r="Z3133" s="4"/>
      <c r="AB3133" s="25"/>
      <c r="AC3133" s="25"/>
      <c r="AD3133" s="25"/>
    </row>
    <row r="3134" spans="1:30" x14ac:dyDescent="0.35">
      <c r="A3134" s="15" t="s">
        <v>6299</v>
      </c>
      <c r="B3134" s="15" t="s">
        <v>5134</v>
      </c>
      <c r="D3134" s="15" t="s">
        <v>10477</v>
      </c>
      <c r="E3134" s="15" t="s">
        <v>10476</v>
      </c>
      <c r="F3134" s="15" t="s">
        <v>1161</v>
      </c>
      <c r="G3134" s="5" t="s">
        <v>213</v>
      </c>
      <c r="H3134" s="5" t="s">
        <v>4</v>
      </c>
      <c r="I3134" s="5" t="s">
        <v>214</v>
      </c>
      <c r="J3134" s="5" t="s">
        <v>12</v>
      </c>
      <c r="K3134" s="5" t="s">
        <v>3</v>
      </c>
      <c r="L3134" s="5" t="s">
        <v>12958</v>
      </c>
      <c r="M3134" s="15" t="s">
        <v>215</v>
      </c>
      <c r="N3134" s="15" t="s">
        <v>213</v>
      </c>
      <c r="O3134" s="15" t="s">
        <v>1979</v>
      </c>
      <c r="P3134" s="15" t="s">
        <v>1161</v>
      </c>
      <c r="Q3134" s="15" t="s">
        <v>22807</v>
      </c>
      <c r="R3134" s="15" t="s">
        <v>24278</v>
      </c>
      <c r="S3134" s="15">
        <v>70154762</v>
      </c>
      <c r="T3134" s="15"/>
      <c r="U3134" s="15" t="s">
        <v>18290</v>
      </c>
      <c r="V3134" s="15" t="s">
        <v>10478</v>
      </c>
      <c r="W3134" s="4"/>
      <c r="X3134" s="4" t="s">
        <v>41</v>
      </c>
      <c r="Y3134" s="4" t="s">
        <v>14251</v>
      </c>
      <c r="Z3134" s="4"/>
      <c r="AB3134" s="25"/>
      <c r="AC3134" s="25"/>
      <c r="AD3134" s="25"/>
    </row>
    <row r="3135" spans="1:30" x14ac:dyDescent="0.35">
      <c r="A3135" s="15" t="s">
        <v>6771</v>
      </c>
      <c r="B3135" s="15" t="s">
        <v>7757</v>
      </c>
      <c r="D3135" s="15" t="s">
        <v>7850</v>
      </c>
      <c r="E3135" s="15" t="s">
        <v>6476</v>
      </c>
      <c r="F3135" s="15" t="s">
        <v>426</v>
      </c>
      <c r="G3135" s="5" t="s">
        <v>213</v>
      </c>
      <c r="H3135" s="5" t="s">
        <v>6</v>
      </c>
      <c r="I3135" s="5" t="s">
        <v>214</v>
      </c>
      <c r="J3135" s="5" t="s">
        <v>12</v>
      </c>
      <c r="K3135" s="5" t="s">
        <v>5</v>
      </c>
      <c r="L3135" s="5" t="s">
        <v>12960</v>
      </c>
      <c r="M3135" s="15" t="s">
        <v>215</v>
      </c>
      <c r="N3135" s="15" t="s">
        <v>213</v>
      </c>
      <c r="O3135" s="15" t="s">
        <v>22094</v>
      </c>
      <c r="P3135" s="15" t="s">
        <v>426</v>
      </c>
      <c r="Q3135" s="15" t="s">
        <v>22807</v>
      </c>
      <c r="R3135" s="15" t="s">
        <v>15084</v>
      </c>
      <c r="S3135" s="15">
        <v>44109211</v>
      </c>
      <c r="T3135" s="15"/>
      <c r="U3135" s="15" t="s">
        <v>19011</v>
      </c>
      <c r="V3135" s="15" t="s">
        <v>10483</v>
      </c>
      <c r="W3135" s="4"/>
      <c r="X3135" s="4" t="s">
        <v>41</v>
      </c>
      <c r="Y3135" s="4" t="s">
        <v>13488</v>
      </c>
      <c r="Z3135" s="4"/>
      <c r="AB3135" s="25" t="s">
        <v>21118</v>
      </c>
      <c r="AC3135" s="25"/>
      <c r="AD3135" s="25"/>
    </row>
    <row r="3136" spans="1:30" x14ac:dyDescent="0.35">
      <c r="A3136" s="15" t="s">
        <v>6300</v>
      </c>
      <c r="B3136" s="15" t="s">
        <v>5237</v>
      </c>
      <c r="D3136" s="15" t="s">
        <v>10538</v>
      </c>
      <c r="E3136" s="15" t="s">
        <v>10537</v>
      </c>
      <c r="F3136" s="15" t="s">
        <v>10539</v>
      </c>
      <c r="G3136" s="5" t="s">
        <v>213</v>
      </c>
      <c r="H3136" s="5" t="s">
        <v>4</v>
      </c>
      <c r="I3136" s="5" t="s">
        <v>214</v>
      </c>
      <c r="J3136" s="5" t="s">
        <v>12</v>
      </c>
      <c r="K3136" s="5" t="s">
        <v>6</v>
      </c>
      <c r="L3136" s="5" t="s">
        <v>12961</v>
      </c>
      <c r="M3136" s="15" t="s">
        <v>215</v>
      </c>
      <c r="N3136" s="15" t="s">
        <v>213</v>
      </c>
      <c r="O3136" s="15" t="s">
        <v>21792</v>
      </c>
      <c r="P3136" s="15" t="s">
        <v>10539</v>
      </c>
      <c r="Q3136" s="15" t="s">
        <v>22807</v>
      </c>
      <c r="R3136" s="15" t="s">
        <v>21649</v>
      </c>
      <c r="S3136" s="15">
        <v>27666283</v>
      </c>
      <c r="T3136" s="15"/>
      <c r="U3136" s="15" t="s">
        <v>16935</v>
      </c>
      <c r="V3136" s="15" t="s">
        <v>16936</v>
      </c>
      <c r="W3136" s="4"/>
      <c r="X3136" s="4" t="s">
        <v>41</v>
      </c>
      <c r="Y3136" s="4" t="s">
        <v>13947</v>
      </c>
      <c r="Z3136" s="4"/>
      <c r="AB3136" s="25" t="s">
        <v>21118</v>
      </c>
      <c r="AC3136" s="25"/>
      <c r="AD3136" s="25"/>
    </row>
    <row r="3137" spans="1:30" x14ac:dyDescent="0.35">
      <c r="A3137" s="15" t="s">
        <v>6302</v>
      </c>
      <c r="B3137" s="15" t="s">
        <v>674</v>
      </c>
      <c r="D3137" s="15" t="s">
        <v>7568</v>
      </c>
      <c r="E3137" s="15" t="s">
        <v>6477</v>
      </c>
      <c r="F3137" s="15" t="s">
        <v>278</v>
      </c>
      <c r="G3137" s="5" t="s">
        <v>213</v>
      </c>
      <c r="H3137" s="5" t="s">
        <v>2</v>
      </c>
      <c r="I3137" s="5" t="s">
        <v>214</v>
      </c>
      <c r="J3137" s="5" t="s">
        <v>12</v>
      </c>
      <c r="K3137" s="5" t="s">
        <v>3</v>
      </c>
      <c r="L3137" s="5" t="s">
        <v>12958</v>
      </c>
      <c r="M3137" s="15" t="s">
        <v>215</v>
      </c>
      <c r="N3137" s="15" t="s">
        <v>213</v>
      </c>
      <c r="O3137" s="15" t="s">
        <v>1979</v>
      </c>
      <c r="P3137" s="15" t="s">
        <v>278</v>
      </c>
      <c r="Q3137" s="15" t="s">
        <v>22807</v>
      </c>
      <c r="R3137" s="15" t="s">
        <v>16937</v>
      </c>
      <c r="S3137" s="15">
        <v>27612902</v>
      </c>
      <c r="T3137" s="15">
        <v>27612902</v>
      </c>
      <c r="U3137" s="15" t="s">
        <v>18292</v>
      </c>
      <c r="V3137" s="15" t="s">
        <v>18293</v>
      </c>
      <c r="W3137" s="4"/>
      <c r="X3137" s="4" t="s">
        <v>41</v>
      </c>
      <c r="Y3137" s="4" t="s">
        <v>13622</v>
      </c>
      <c r="Z3137" s="4"/>
      <c r="AB3137" s="25"/>
      <c r="AC3137" s="25"/>
      <c r="AD3137" s="25"/>
    </row>
    <row r="3138" spans="1:30" x14ac:dyDescent="0.35">
      <c r="A3138" s="15" t="s">
        <v>6629</v>
      </c>
      <c r="B3138" s="15" t="s">
        <v>7702</v>
      </c>
      <c r="D3138" s="15" t="s">
        <v>7600</v>
      </c>
      <c r="E3138" s="15" t="s">
        <v>6478</v>
      </c>
      <c r="F3138" s="15" t="s">
        <v>100</v>
      </c>
      <c r="G3138" s="5" t="s">
        <v>15692</v>
      </c>
      <c r="H3138" s="5" t="s">
        <v>10</v>
      </c>
      <c r="I3138" s="5" t="s">
        <v>143</v>
      </c>
      <c r="J3138" s="5" t="s">
        <v>10</v>
      </c>
      <c r="K3138" s="5" t="s">
        <v>2</v>
      </c>
      <c r="L3138" s="5" t="s">
        <v>13064</v>
      </c>
      <c r="M3138" s="15" t="s">
        <v>144</v>
      </c>
      <c r="N3138" s="15" t="s">
        <v>21789</v>
      </c>
      <c r="O3138" s="15" t="s">
        <v>3183</v>
      </c>
      <c r="P3138" s="15" t="s">
        <v>2799</v>
      </c>
      <c r="Q3138" s="15" t="s">
        <v>22807</v>
      </c>
      <c r="R3138" s="15" t="s">
        <v>18294</v>
      </c>
      <c r="S3138" s="15">
        <v>27734518</v>
      </c>
      <c r="T3138" s="15">
        <v>27734518</v>
      </c>
      <c r="U3138" s="15" t="s">
        <v>15439</v>
      </c>
      <c r="V3138" s="15" t="s">
        <v>24279</v>
      </c>
      <c r="W3138" s="4"/>
      <c r="X3138" s="4" t="s">
        <v>41</v>
      </c>
      <c r="Y3138" s="4" t="s">
        <v>1678</v>
      </c>
      <c r="Z3138" s="4"/>
      <c r="AB3138" s="25"/>
      <c r="AC3138" s="25"/>
      <c r="AD3138" s="25"/>
    </row>
    <row r="3139" spans="1:30" x14ac:dyDescent="0.35">
      <c r="A3139" s="15" t="s">
        <v>6282</v>
      </c>
      <c r="B3139" s="15" t="s">
        <v>6281</v>
      </c>
      <c r="D3139" s="15" t="s">
        <v>7790</v>
      </c>
      <c r="E3139" s="15" t="s">
        <v>6479</v>
      </c>
      <c r="F3139" s="15" t="s">
        <v>6480</v>
      </c>
      <c r="G3139" s="5" t="s">
        <v>213</v>
      </c>
      <c r="H3139" s="5" t="s">
        <v>5</v>
      </c>
      <c r="I3139" s="5" t="s">
        <v>214</v>
      </c>
      <c r="J3139" s="5" t="s">
        <v>12</v>
      </c>
      <c r="K3139" s="5" t="s">
        <v>4</v>
      </c>
      <c r="L3139" s="5" t="s">
        <v>12959</v>
      </c>
      <c r="M3139" s="15" t="s">
        <v>215</v>
      </c>
      <c r="N3139" s="15" t="s">
        <v>213</v>
      </c>
      <c r="O3139" s="15" t="s">
        <v>4229</v>
      </c>
      <c r="P3139" s="15" t="s">
        <v>6480</v>
      </c>
      <c r="Q3139" s="15" t="s">
        <v>22807</v>
      </c>
      <c r="R3139" s="15" t="s">
        <v>22382</v>
      </c>
      <c r="S3139" s="15">
        <v>27643708</v>
      </c>
      <c r="T3139" s="15"/>
      <c r="U3139" s="15" t="s">
        <v>16938</v>
      </c>
      <c r="V3139" s="15" t="s">
        <v>19012</v>
      </c>
      <c r="W3139" s="4"/>
      <c r="X3139" s="4" t="s">
        <v>41</v>
      </c>
      <c r="Y3139" s="4" t="s">
        <v>5607</v>
      </c>
      <c r="Z3139" s="4"/>
      <c r="AB3139" s="25"/>
      <c r="AC3139" s="25"/>
      <c r="AD3139" s="25"/>
    </row>
    <row r="3140" spans="1:30" x14ac:dyDescent="0.35">
      <c r="A3140" s="15" t="s">
        <v>11738</v>
      </c>
      <c r="B3140" s="15" t="s">
        <v>11739</v>
      </c>
      <c r="D3140" s="15" t="s">
        <v>7420</v>
      </c>
      <c r="E3140" s="15" t="s">
        <v>6481</v>
      </c>
      <c r="F3140" s="15" t="s">
        <v>6482</v>
      </c>
      <c r="G3140" s="5" t="s">
        <v>215</v>
      </c>
      <c r="H3140" s="5" t="s">
        <v>3</v>
      </c>
      <c r="I3140" s="5" t="s">
        <v>214</v>
      </c>
      <c r="J3140" s="5" t="s">
        <v>2</v>
      </c>
      <c r="K3140" s="5" t="s">
        <v>4</v>
      </c>
      <c r="L3140" s="5" t="s">
        <v>12917</v>
      </c>
      <c r="M3140" s="15" t="s">
        <v>215</v>
      </c>
      <c r="N3140" s="15" t="s">
        <v>215</v>
      </c>
      <c r="O3140" s="15" t="s">
        <v>550</v>
      </c>
      <c r="P3140" s="15" t="s">
        <v>16939</v>
      </c>
      <c r="Q3140" s="15" t="s">
        <v>22807</v>
      </c>
      <c r="R3140" s="15" t="s">
        <v>21774</v>
      </c>
      <c r="S3140" s="15">
        <v>22631586</v>
      </c>
      <c r="T3140" s="15">
        <v>22631586</v>
      </c>
      <c r="U3140" s="15" t="s">
        <v>20335</v>
      </c>
      <c r="V3140" s="15" t="s">
        <v>6483</v>
      </c>
      <c r="W3140" s="4"/>
      <c r="X3140" s="4" t="s">
        <v>41</v>
      </c>
      <c r="Y3140" s="4" t="s">
        <v>2650</v>
      </c>
      <c r="Z3140" s="4" t="s">
        <v>41</v>
      </c>
      <c r="AA3140" s="4" t="s">
        <v>1512</v>
      </c>
      <c r="AB3140" s="25" t="s">
        <v>21118</v>
      </c>
      <c r="AC3140" s="25" t="s">
        <v>21118</v>
      </c>
      <c r="AD3140" s="25"/>
    </row>
    <row r="3141" spans="1:30" x14ac:dyDescent="0.35">
      <c r="A3141" s="15" t="s">
        <v>11740</v>
      </c>
      <c r="B3141" s="15" t="s">
        <v>6241</v>
      </c>
      <c r="D3141" s="21" t="s">
        <v>11016</v>
      </c>
      <c r="E3141" s="15" t="s">
        <v>11015</v>
      </c>
      <c r="F3141" s="15" t="s">
        <v>11017</v>
      </c>
      <c r="G3141" s="5" t="s">
        <v>1797</v>
      </c>
      <c r="H3141" s="5" t="s">
        <v>6</v>
      </c>
      <c r="I3141" s="5" t="s">
        <v>243</v>
      </c>
      <c r="J3141" s="5" t="s">
        <v>10</v>
      </c>
      <c r="K3141" s="5" t="s">
        <v>10</v>
      </c>
      <c r="L3141" s="5" t="s">
        <v>20909</v>
      </c>
      <c r="M3141" s="15" t="s">
        <v>244</v>
      </c>
      <c r="N3141" s="15" t="s">
        <v>3009</v>
      </c>
      <c r="O3141" s="15" t="s">
        <v>12482</v>
      </c>
      <c r="P3141" s="15" t="s">
        <v>11018</v>
      </c>
      <c r="Q3141" s="15" t="s">
        <v>22807</v>
      </c>
      <c r="R3141" s="15" t="s">
        <v>11019</v>
      </c>
      <c r="S3141" s="15">
        <v>22007519</v>
      </c>
      <c r="T3141" s="15"/>
      <c r="U3141" s="15" t="s">
        <v>19013</v>
      </c>
      <c r="V3141" s="15" t="s">
        <v>11020</v>
      </c>
      <c r="W3141" s="4"/>
      <c r="X3141" s="4"/>
      <c r="Y3141" s="4"/>
      <c r="Z3141" s="4"/>
      <c r="AB3141" s="25"/>
      <c r="AC3141" s="25"/>
      <c r="AD3141" s="25"/>
    </row>
    <row r="3142" spans="1:30" x14ac:dyDescent="0.35">
      <c r="A3142" s="15" t="s">
        <v>6758</v>
      </c>
      <c r="B3142" s="15" t="s">
        <v>7724</v>
      </c>
      <c r="D3142" s="15" t="s">
        <v>7388</v>
      </c>
      <c r="E3142" s="15" t="s">
        <v>6484</v>
      </c>
      <c r="F3142" s="15" t="s">
        <v>8807</v>
      </c>
      <c r="G3142" s="5" t="s">
        <v>91</v>
      </c>
      <c r="H3142" s="5" t="s">
        <v>12</v>
      </c>
      <c r="I3142" s="5" t="s">
        <v>44</v>
      </c>
      <c r="J3142" s="5" t="s">
        <v>4</v>
      </c>
      <c r="K3142" s="5" t="s">
        <v>8</v>
      </c>
      <c r="L3142" s="5" t="s">
        <v>12784</v>
      </c>
      <c r="M3142" s="15" t="s">
        <v>91</v>
      </c>
      <c r="N3142" s="15" t="s">
        <v>692</v>
      </c>
      <c r="O3142" s="15" t="s">
        <v>2180</v>
      </c>
      <c r="P3142" s="15" t="s">
        <v>1037</v>
      </c>
      <c r="Q3142" s="15" t="s">
        <v>22807</v>
      </c>
      <c r="R3142" s="15" t="s">
        <v>24280</v>
      </c>
      <c r="S3142" s="15">
        <v>24940078</v>
      </c>
      <c r="T3142" s="15">
        <v>24940078</v>
      </c>
      <c r="U3142" s="15" t="s">
        <v>16940</v>
      </c>
      <c r="V3142" s="15" t="s">
        <v>1492</v>
      </c>
      <c r="W3142" s="4"/>
      <c r="X3142" s="4" t="s">
        <v>41</v>
      </c>
      <c r="Y3142" s="4" t="s">
        <v>176</v>
      </c>
      <c r="Z3142" s="4"/>
      <c r="AB3142" s="25"/>
      <c r="AC3142" s="25"/>
      <c r="AD3142" s="25"/>
    </row>
    <row r="3143" spans="1:30" x14ac:dyDescent="0.35">
      <c r="A3143" s="15" t="s">
        <v>6345</v>
      </c>
      <c r="B3143" s="15" t="s">
        <v>1215</v>
      </c>
      <c r="D3143" s="15" t="s">
        <v>8207</v>
      </c>
      <c r="E3143" s="15" t="s">
        <v>6485</v>
      </c>
      <c r="F3143" s="15" t="s">
        <v>13627</v>
      </c>
      <c r="G3143" s="5" t="s">
        <v>91</v>
      </c>
      <c r="H3143" s="5" t="s">
        <v>12</v>
      </c>
      <c r="I3143" s="5" t="s">
        <v>44</v>
      </c>
      <c r="J3143" s="5" t="s">
        <v>4</v>
      </c>
      <c r="K3143" s="5" t="s">
        <v>8</v>
      </c>
      <c r="L3143" s="5" t="s">
        <v>12784</v>
      </c>
      <c r="M3143" s="15" t="s">
        <v>91</v>
      </c>
      <c r="N3143" s="15" t="s">
        <v>692</v>
      </c>
      <c r="O3143" s="15" t="s">
        <v>2180</v>
      </c>
      <c r="P3143" s="15" t="s">
        <v>6486</v>
      </c>
      <c r="Q3143" s="15" t="s">
        <v>22807</v>
      </c>
      <c r="R3143" s="15" t="s">
        <v>24281</v>
      </c>
      <c r="S3143" s="15">
        <v>24948221</v>
      </c>
      <c r="T3143" s="15">
        <v>24948221</v>
      </c>
      <c r="U3143" s="15" t="s">
        <v>16941</v>
      </c>
      <c r="V3143" s="15" t="s">
        <v>24282</v>
      </c>
      <c r="W3143" s="4"/>
      <c r="X3143" s="4" t="s">
        <v>41</v>
      </c>
      <c r="Y3143" s="4" t="s">
        <v>596</v>
      </c>
      <c r="Z3143" s="4"/>
      <c r="AB3143" s="25"/>
      <c r="AC3143" s="25"/>
      <c r="AD3143" s="25"/>
    </row>
    <row r="3144" spans="1:30" x14ac:dyDescent="0.35">
      <c r="A3144" s="15" t="s">
        <v>6338</v>
      </c>
      <c r="B3144" s="15" t="s">
        <v>7320</v>
      </c>
      <c r="D3144" s="15" t="s">
        <v>7408</v>
      </c>
      <c r="E3144" s="15" t="s">
        <v>6487</v>
      </c>
      <c r="F3144" s="15" t="s">
        <v>13635</v>
      </c>
      <c r="G3144" s="5" t="s">
        <v>49</v>
      </c>
      <c r="H3144" s="5" t="s">
        <v>3</v>
      </c>
      <c r="I3144" s="5" t="s">
        <v>41</v>
      </c>
      <c r="J3144" s="5" t="s">
        <v>10</v>
      </c>
      <c r="K3144" s="5" t="s">
        <v>8</v>
      </c>
      <c r="L3144" s="5" t="s">
        <v>12689</v>
      </c>
      <c r="M3144" s="15" t="s">
        <v>42</v>
      </c>
      <c r="N3144" s="15" t="s">
        <v>21819</v>
      </c>
      <c r="O3144" s="15" t="s">
        <v>657</v>
      </c>
      <c r="P3144" s="15" t="s">
        <v>6488</v>
      </c>
      <c r="Q3144" s="15" t="s">
        <v>22807</v>
      </c>
      <c r="R3144" s="15" t="s">
        <v>15702</v>
      </c>
      <c r="S3144" s="15">
        <v>22296193</v>
      </c>
      <c r="T3144" s="15"/>
      <c r="U3144" s="15" t="s">
        <v>18296</v>
      </c>
      <c r="V3144" s="15" t="s">
        <v>222</v>
      </c>
      <c r="W3144" s="4"/>
      <c r="X3144" s="4" t="s">
        <v>41</v>
      </c>
      <c r="Y3144" s="4" t="s">
        <v>1443</v>
      </c>
      <c r="Z3144" s="4" t="s">
        <v>41</v>
      </c>
      <c r="AA3144" s="4" t="s">
        <v>8693</v>
      </c>
      <c r="AB3144" s="25" t="s">
        <v>21118</v>
      </c>
      <c r="AC3144" s="25" t="s">
        <v>21118</v>
      </c>
      <c r="AD3144" s="25"/>
    </row>
    <row r="3145" spans="1:30" x14ac:dyDescent="0.35">
      <c r="A3145" s="15" t="s">
        <v>6746</v>
      </c>
      <c r="B3145" s="15" t="s">
        <v>7579</v>
      </c>
      <c r="D3145" s="15" t="s">
        <v>9141</v>
      </c>
      <c r="E3145" s="15" t="s">
        <v>9140</v>
      </c>
      <c r="F3145" s="15" t="s">
        <v>449</v>
      </c>
      <c r="G3145" s="5" t="s">
        <v>55</v>
      </c>
      <c r="H3145" s="5" t="s">
        <v>7</v>
      </c>
      <c r="I3145" s="5" t="s">
        <v>41</v>
      </c>
      <c r="J3145" s="5" t="s">
        <v>17</v>
      </c>
      <c r="K3145" s="5" t="s">
        <v>6</v>
      </c>
      <c r="L3145" s="5" t="s">
        <v>12710</v>
      </c>
      <c r="M3145" s="15" t="s">
        <v>42</v>
      </c>
      <c r="N3145" s="15" t="s">
        <v>21816</v>
      </c>
      <c r="O3145" s="15" t="s">
        <v>792</v>
      </c>
      <c r="P3145" s="15" t="s">
        <v>449</v>
      </c>
      <c r="Q3145" s="15" t="s">
        <v>22807</v>
      </c>
      <c r="R3145" s="15" t="s">
        <v>20336</v>
      </c>
      <c r="S3145" s="15">
        <v>22005316</v>
      </c>
      <c r="T3145" s="15"/>
      <c r="U3145" s="15" t="s">
        <v>16942</v>
      </c>
      <c r="V3145" s="15" t="s">
        <v>24283</v>
      </c>
      <c r="W3145" s="4"/>
      <c r="X3145" s="4"/>
      <c r="Y3145" s="4"/>
      <c r="Z3145" s="4"/>
      <c r="AB3145" s="25"/>
      <c r="AC3145" s="25"/>
      <c r="AD3145" s="25"/>
    </row>
    <row r="3146" spans="1:30" x14ac:dyDescent="0.35">
      <c r="A3146" s="15" t="s">
        <v>6262</v>
      </c>
      <c r="B3146" s="15" t="s">
        <v>6261</v>
      </c>
      <c r="D3146" s="15" t="s">
        <v>11476</v>
      </c>
      <c r="E3146" s="15" t="s">
        <v>11475</v>
      </c>
      <c r="F3146" s="15" t="s">
        <v>11477</v>
      </c>
      <c r="G3146" s="5" t="s">
        <v>18535</v>
      </c>
      <c r="H3146" s="5" t="s">
        <v>7</v>
      </c>
      <c r="I3146" s="5" t="s">
        <v>143</v>
      </c>
      <c r="J3146" s="5" t="s">
        <v>6</v>
      </c>
      <c r="K3146" s="5" t="s">
        <v>2</v>
      </c>
      <c r="L3146" s="5" t="s">
        <v>13052</v>
      </c>
      <c r="M3146" s="15" t="s">
        <v>144</v>
      </c>
      <c r="N3146" s="15" t="s">
        <v>21870</v>
      </c>
      <c r="O3146" s="15" t="s">
        <v>22252</v>
      </c>
      <c r="P3146" s="15" t="s">
        <v>11478</v>
      </c>
      <c r="Q3146" s="15" t="s">
        <v>22807</v>
      </c>
      <c r="R3146" s="15" t="s">
        <v>24284</v>
      </c>
      <c r="S3146" s="15">
        <v>27864170</v>
      </c>
      <c r="T3146" s="15">
        <v>83110366</v>
      </c>
      <c r="U3146" s="15" t="s">
        <v>18297</v>
      </c>
      <c r="V3146" s="15" t="s">
        <v>24285</v>
      </c>
      <c r="W3146" s="4"/>
      <c r="X3146" s="4" t="s">
        <v>41</v>
      </c>
      <c r="Y3146" s="4" t="s">
        <v>18446</v>
      </c>
      <c r="Z3146" s="4"/>
      <c r="AB3146" s="25" t="s">
        <v>21118</v>
      </c>
      <c r="AC3146" s="25"/>
      <c r="AD3146" s="25"/>
    </row>
    <row r="3147" spans="1:30" x14ac:dyDescent="0.35">
      <c r="A3147" s="15" t="s">
        <v>6337</v>
      </c>
      <c r="B3147" s="15" t="s">
        <v>6336</v>
      </c>
      <c r="D3147" s="15" t="s">
        <v>10511</v>
      </c>
      <c r="E3147" s="15" t="s">
        <v>10510</v>
      </c>
      <c r="F3147" s="15" t="s">
        <v>79</v>
      </c>
      <c r="G3147" s="5" t="s">
        <v>213</v>
      </c>
      <c r="H3147" s="5" t="s">
        <v>3</v>
      </c>
      <c r="I3147" s="5" t="s">
        <v>214</v>
      </c>
      <c r="J3147" s="5" t="s">
        <v>12</v>
      </c>
      <c r="K3147" s="5" t="s">
        <v>4</v>
      </c>
      <c r="L3147" s="5" t="s">
        <v>12959</v>
      </c>
      <c r="M3147" s="15" t="s">
        <v>215</v>
      </c>
      <c r="N3147" s="15" t="s">
        <v>213</v>
      </c>
      <c r="O3147" s="15" t="s">
        <v>4229</v>
      </c>
      <c r="P3147" s="15" t="s">
        <v>10512</v>
      </c>
      <c r="Q3147" s="15" t="s">
        <v>22807</v>
      </c>
      <c r="R3147" s="15" t="s">
        <v>24286</v>
      </c>
      <c r="S3147" s="15">
        <v>85191877</v>
      </c>
      <c r="T3147" s="15"/>
      <c r="U3147" s="15" t="s">
        <v>16943</v>
      </c>
      <c r="V3147" s="15" t="s">
        <v>10514</v>
      </c>
      <c r="W3147" s="4"/>
      <c r="X3147" s="4" t="s">
        <v>41</v>
      </c>
      <c r="Y3147" s="4" t="s">
        <v>7642</v>
      </c>
      <c r="Z3147" s="4"/>
      <c r="AB3147" s="25"/>
      <c r="AC3147" s="25"/>
      <c r="AD3147" s="25"/>
    </row>
    <row r="3148" spans="1:30" x14ac:dyDescent="0.35">
      <c r="A3148" s="15" t="s">
        <v>6199</v>
      </c>
      <c r="B3148" s="15" t="s">
        <v>3137</v>
      </c>
      <c r="D3148" s="15" t="s">
        <v>7902</v>
      </c>
      <c r="E3148" s="15" t="s">
        <v>6489</v>
      </c>
      <c r="F3148" s="15" t="s">
        <v>257</v>
      </c>
      <c r="G3148" s="5" t="s">
        <v>213</v>
      </c>
      <c r="H3148" s="5" t="s">
        <v>6</v>
      </c>
      <c r="I3148" s="5" t="s">
        <v>214</v>
      </c>
      <c r="J3148" s="5" t="s">
        <v>12</v>
      </c>
      <c r="K3148" s="5" t="s">
        <v>5</v>
      </c>
      <c r="L3148" s="5" t="s">
        <v>12960</v>
      </c>
      <c r="M3148" s="15" t="s">
        <v>215</v>
      </c>
      <c r="N3148" s="15" t="s">
        <v>213</v>
      </c>
      <c r="O3148" s="15" t="s">
        <v>22094</v>
      </c>
      <c r="P3148" s="15" t="s">
        <v>257</v>
      </c>
      <c r="Q3148" s="15" t="s">
        <v>22807</v>
      </c>
      <c r="R3148" s="15" t="s">
        <v>24287</v>
      </c>
      <c r="S3148" s="15">
        <v>44117971</v>
      </c>
      <c r="T3148" s="15"/>
      <c r="U3148" s="15" t="s">
        <v>16944</v>
      </c>
      <c r="V3148" s="15" t="s">
        <v>19015</v>
      </c>
      <c r="W3148" s="4"/>
      <c r="X3148" s="4" t="s">
        <v>41</v>
      </c>
      <c r="Y3148" s="4" t="s">
        <v>6163</v>
      </c>
      <c r="Z3148" s="4"/>
      <c r="AB3148" s="25" t="s">
        <v>21118</v>
      </c>
      <c r="AC3148" s="25"/>
      <c r="AD3148" s="25"/>
    </row>
    <row r="3149" spans="1:30" x14ac:dyDescent="0.35">
      <c r="A3149" s="15" t="s">
        <v>6310</v>
      </c>
      <c r="B3149" s="15" t="s">
        <v>3845</v>
      </c>
      <c r="D3149" s="15" t="s">
        <v>7484</v>
      </c>
      <c r="E3149" s="15" t="s">
        <v>6490</v>
      </c>
      <c r="F3149" s="15" t="s">
        <v>150</v>
      </c>
      <c r="G3149" s="5" t="s">
        <v>908</v>
      </c>
      <c r="H3149" s="5" t="s">
        <v>4</v>
      </c>
      <c r="I3149" s="5" t="s">
        <v>243</v>
      </c>
      <c r="J3149" s="5" t="s">
        <v>5</v>
      </c>
      <c r="K3149" s="5" t="s">
        <v>2</v>
      </c>
      <c r="L3149" s="5" t="s">
        <v>12983</v>
      </c>
      <c r="M3149" s="15" t="s">
        <v>244</v>
      </c>
      <c r="N3149" s="15" t="s">
        <v>21847</v>
      </c>
      <c r="O3149" s="15" t="s">
        <v>21847</v>
      </c>
      <c r="P3149" s="15" t="s">
        <v>150</v>
      </c>
      <c r="Q3149" s="15" t="s">
        <v>22807</v>
      </c>
      <c r="R3149" s="15" t="s">
        <v>22384</v>
      </c>
      <c r="S3149" s="15">
        <v>26711936</v>
      </c>
      <c r="T3149" s="15">
        <v>26711140</v>
      </c>
      <c r="U3149" s="15" t="s">
        <v>19651</v>
      </c>
      <c r="V3149" s="15" t="s">
        <v>24288</v>
      </c>
      <c r="W3149" s="4"/>
      <c r="X3149" s="4" t="s">
        <v>41</v>
      </c>
      <c r="Y3149" s="4" t="s">
        <v>3307</v>
      </c>
      <c r="Z3149" s="4"/>
      <c r="AB3149" s="25" t="s">
        <v>21118</v>
      </c>
      <c r="AC3149" s="25"/>
      <c r="AD3149" s="25"/>
    </row>
    <row r="3150" spans="1:30" x14ac:dyDescent="0.35">
      <c r="A3150" s="15" t="s">
        <v>6187</v>
      </c>
      <c r="B3150" s="15" t="s">
        <v>2471</v>
      </c>
      <c r="D3150" s="15" t="s">
        <v>7706</v>
      </c>
      <c r="E3150" s="15" t="s">
        <v>6491</v>
      </c>
      <c r="F3150" s="15" t="s">
        <v>3793</v>
      </c>
      <c r="G3150" s="5" t="s">
        <v>15691</v>
      </c>
      <c r="H3150" s="5" t="s">
        <v>6</v>
      </c>
      <c r="I3150" s="5" t="s">
        <v>44</v>
      </c>
      <c r="J3150" s="5" t="s">
        <v>7</v>
      </c>
      <c r="K3150" s="5" t="s">
        <v>2</v>
      </c>
      <c r="L3150" s="5" t="s">
        <v>12798</v>
      </c>
      <c r="M3150" s="15" t="s">
        <v>91</v>
      </c>
      <c r="N3150" s="15" t="s">
        <v>805</v>
      </c>
      <c r="O3150" s="15" t="s">
        <v>805</v>
      </c>
      <c r="P3150" s="15" t="s">
        <v>371</v>
      </c>
      <c r="Q3150" s="15" t="s">
        <v>22807</v>
      </c>
      <c r="R3150" s="15" t="s">
        <v>16945</v>
      </c>
      <c r="S3150" s="15">
        <v>24515189</v>
      </c>
      <c r="T3150" s="15">
        <v>24515189</v>
      </c>
      <c r="U3150" s="15" t="s">
        <v>16946</v>
      </c>
      <c r="V3150" s="15" t="s">
        <v>24289</v>
      </c>
      <c r="W3150" s="4"/>
      <c r="X3150" s="4" t="s">
        <v>41</v>
      </c>
      <c r="Y3150" s="4" t="s">
        <v>5204</v>
      </c>
      <c r="Z3150" s="4"/>
      <c r="AB3150" s="25"/>
      <c r="AC3150" s="25"/>
      <c r="AD3150" s="25"/>
    </row>
    <row r="3151" spans="1:30" x14ac:dyDescent="0.35">
      <c r="A3151" s="15" t="s">
        <v>6196</v>
      </c>
      <c r="B3151" s="15" t="s">
        <v>7301</v>
      </c>
      <c r="D3151" s="15" t="s">
        <v>8650</v>
      </c>
      <c r="E3151" s="15" t="s">
        <v>9059</v>
      </c>
      <c r="F3151" s="15" t="s">
        <v>18551</v>
      </c>
      <c r="G3151" s="5" t="s">
        <v>18532</v>
      </c>
      <c r="H3151" s="5" t="s">
        <v>6</v>
      </c>
      <c r="I3151" s="5" t="s">
        <v>41</v>
      </c>
      <c r="J3151" s="5" t="s">
        <v>2</v>
      </c>
      <c r="K3151" s="5" t="s">
        <v>8</v>
      </c>
      <c r="L3151" s="5" t="s">
        <v>12637</v>
      </c>
      <c r="M3151" s="15" t="s">
        <v>42</v>
      </c>
      <c r="N3151" s="15" t="s">
        <v>42</v>
      </c>
      <c r="O3151" s="15" t="s">
        <v>21783</v>
      </c>
      <c r="P3151" s="15" t="s">
        <v>9060</v>
      </c>
      <c r="Q3151" s="15" t="s">
        <v>22807</v>
      </c>
      <c r="R3151" s="15" t="s">
        <v>668</v>
      </c>
      <c r="S3151" s="15">
        <v>22204428</v>
      </c>
      <c r="T3151" s="15"/>
      <c r="U3151" s="15" t="s">
        <v>20337</v>
      </c>
      <c r="V3151" s="15" t="s">
        <v>16947</v>
      </c>
      <c r="W3151" s="4"/>
      <c r="X3151" s="4"/>
      <c r="Y3151" s="4"/>
      <c r="Z3151" s="4" t="s">
        <v>41</v>
      </c>
      <c r="AA3151" s="4" t="s">
        <v>1261</v>
      </c>
      <c r="AB3151" s="25"/>
      <c r="AC3151" s="25" t="s">
        <v>21118</v>
      </c>
      <c r="AD3151" s="25"/>
    </row>
    <row r="3152" spans="1:30" x14ac:dyDescent="0.35">
      <c r="A3152" s="15" t="s">
        <v>6305</v>
      </c>
      <c r="B3152" s="15" t="s">
        <v>6304</v>
      </c>
      <c r="D3152" s="15" t="s">
        <v>7563</v>
      </c>
      <c r="E3152" s="15" t="s">
        <v>6492</v>
      </c>
      <c r="F3152" s="15" t="s">
        <v>165</v>
      </c>
      <c r="G3152" s="5" t="s">
        <v>15691</v>
      </c>
      <c r="H3152" s="5" t="s">
        <v>5</v>
      </c>
      <c r="I3152" s="5" t="s">
        <v>44</v>
      </c>
      <c r="J3152" s="5" t="s">
        <v>17</v>
      </c>
      <c r="K3152" s="5" t="s">
        <v>2</v>
      </c>
      <c r="L3152" s="5" t="s">
        <v>12843</v>
      </c>
      <c r="M3152" s="15" t="s">
        <v>91</v>
      </c>
      <c r="N3152" s="15" t="s">
        <v>22774</v>
      </c>
      <c r="O3152" s="15" t="s">
        <v>2550</v>
      </c>
      <c r="P3152" s="15" t="s">
        <v>165</v>
      </c>
      <c r="Q3152" s="15" t="s">
        <v>22807</v>
      </c>
      <c r="R3152" s="15" t="s">
        <v>19985</v>
      </c>
      <c r="S3152" s="15">
        <v>24541630</v>
      </c>
      <c r="T3152" s="15">
        <v>24542486</v>
      </c>
      <c r="U3152" s="15" t="s">
        <v>16948</v>
      </c>
      <c r="V3152" s="15" t="s">
        <v>18298</v>
      </c>
      <c r="W3152" s="4"/>
      <c r="X3152" s="4" t="s">
        <v>41</v>
      </c>
      <c r="Y3152" s="4" t="s">
        <v>4158</v>
      </c>
      <c r="Z3152" s="4"/>
      <c r="AB3152" s="25"/>
      <c r="AC3152" s="25"/>
      <c r="AD3152" s="25"/>
    </row>
    <row r="3153" spans="1:30" x14ac:dyDescent="0.35">
      <c r="A3153" s="15" t="s">
        <v>6219</v>
      </c>
      <c r="B3153" s="15" t="s">
        <v>3096</v>
      </c>
      <c r="D3153" s="15" t="s">
        <v>11505</v>
      </c>
      <c r="E3153" s="15" t="s">
        <v>11504</v>
      </c>
      <c r="F3153" s="15" t="s">
        <v>11506</v>
      </c>
      <c r="G3153" s="5" t="s">
        <v>18533</v>
      </c>
      <c r="H3153" s="5" t="s">
        <v>2</v>
      </c>
      <c r="I3153" s="5" t="s">
        <v>95</v>
      </c>
      <c r="J3153" s="5" t="s">
        <v>5</v>
      </c>
      <c r="K3153" s="5" t="s">
        <v>4</v>
      </c>
      <c r="L3153" s="5" t="s">
        <v>13095</v>
      </c>
      <c r="M3153" s="15" t="s">
        <v>21775</v>
      </c>
      <c r="N3153" s="15" t="s">
        <v>22293</v>
      </c>
      <c r="O3153" s="15" t="s">
        <v>6096</v>
      </c>
      <c r="P3153" s="15" t="s">
        <v>11506</v>
      </c>
      <c r="Q3153" s="15" t="s">
        <v>22807</v>
      </c>
      <c r="R3153" s="15" t="s">
        <v>21650</v>
      </c>
      <c r="S3153" s="15">
        <v>27503044</v>
      </c>
      <c r="T3153" s="15"/>
      <c r="U3153" s="15" t="s">
        <v>19016</v>
      </c>
      <c r="V3153" s="15" t="s">
        <v>24290</v>
      </c>
      <c r="W3153" s="4"/>
      <c r="X3153" s="4" t="s">
        <v>41</v>
      </c>
      <c r="Y3153" s="4" t="s">
        <v>7714</v>
      </c>
      <c r="Z3153" s="4"/>
      <c r="AB3153" s="25"/>
      <c r="AC3153" s="25"/>
      <c r="AD3153" s="25" t="s">
        <v>21118</v>
      </c>
    </row>
    <row r="3154" spans="1:30" x14ac:dyDescent="0.35">
      <c r="A3154" s="15" t="s">
        <v>6346</v>
      </c>
      <c r="B3154" s="15" t="s">
        <v>7936</v>
      </c>
      <c r="D3154" s="15" t="s">
        <v>10928</v>
      </c>
      <c r="E3154" s="15" t="s">
        <v>10927</v>
      </c>
      <c r="F3154" s="15" t="s">
        <v>10929</v>
      </c>
      <c r="G3154" s="5" t="s">
        <v>242</v>
      </c>
      <c r="H3154" s="5" t="s">
        <v>4</v>
      </c>
      <c r="I3154" s="5" t="s">
        <v>243</v>
      </c>
      <c r="J3154" s="5" t="s">
        <v>4</v>
      </c>
      <c r="K3154" s="5" t="s">
        <v>10</v>
      </c>
      <c r="L3154" s="5" t="s">
        <v>12981</v>
      </c>
      <c r="M3154" s="15" t="s">
        <v>244</v>
      </c>
      <c r="N3154" s="15" t="s">
        <v>242</v>
      </c>
      <c r="O3154" s="15" t="s">
        <v>22156</v>
      </c>
      <c r="P3154" s="15" t="s">
        <v>10930</v>
      </c>
      <c r="Q3154" s="15" t="s">
        <v>22807</v>
      </c>
      <c r="R3154" s="15" t="s">
        <v>22159</v>
      </c>
      <c r="S3154" s="15">
        <v>26536468</v>
      </c>
      <c r="T3154" s="15">
        <v>26536468</v>
      </c>
      <c r="U3154" s="15" t="s">
        <v>22385</v>
      </c>
      <c r="V3154" s="15" t="s">
        <v>22386</v>
      </c>
      <c r="W3154" s="4"/>
      <c r="X3154" s="4" t="s">
        <v>41</v>
      </c>
      <c r="Y3154" s="4" t="s">
        <v>7357</v>
      </c>
      <c r="Z3154" s="4"/>
      <c r="AB3154" s="25"/>
      <c r="AC3154" s="25"/>
      <c r="AD3154" s="25"/>
    </row>
    <row r="3155" spans="1:30" x14ac:dyDescent="0.35">
      <c r="A3155" s="15" t="s">
        <v>6200</v>
      </c>
      <c r="B3155" s="15" t="s">
        <v>3185</v>
      </c>
      <c r="D3155" s="15" t="s">
        <v>7473</v>
      </c>
      <c r="E3155" s="15" t="s">
        <v>6494</v>
      </c>
      <c r="F3155" s="15" t="s">
        <v>316</v>
      </c>
      <c r="G3155" s="5" t="s">
        <v>18531</v>
      </c>
      <c r="H3155" s="5" t="s">
        <v>5</v>
      </c>
      <c r="I3155" s="5" t="s">
        <v>41</v>
      </c>
      <c r="J3155" s="5" t="s">
        <v>98</v>
      </c>
      <c r="K3155" s="5" t="s">
        <v>2</v>
      </c>
      <c r="L3155" s="5" t="s">
        <v>12731</v>
      </c>
      <c r="M3155" s="15" t="s">
        <v>42</v>
      </c>
      <c r="N3155" s="15" t="s">
        <v>99</v>
      </c>
      <c r="O3155" s="15" t="s">
        <v>99</v>
      </c>
      <c r="P3155" s="15" t="s">
        <v>6495</v>
      </c>
      <c r="Q3155" s="15" t="s">
        <v>22807</v>
      </c>
      <c r="R3155" s="15" t="s">
        <v>24291</v>
      </c>
      <c r="S3155" s="15">
        <v>22252430</v>
      </c>
      <c r="T3155" s="15">
        <v>88183184</v>
      </c>
      <c r="U3155" s="15" t="s">
        <v>19652</v>
      </c>
      <c r="V3155" s="15" t="s">
        <v>24292</v>
      </c>
      <c r="W3155" s="4"/>
      <c r="X3155" s="4" t="s">
        <v>41</v>
      </c>
      <c r="Y3155" s="4" t="s">
        <v>3181</v>
      </c>
      <c r="Z3155" s="4"/>
      <c r="AB3155" s="25"/>
      <c r="AC3155" s="25"/>
      <c r="AD3155" s="25"/>
    </row>
    <row r="3156" spans="1:30" x14ac:dyDescent="0.35">
      <c r="A3156" s="15" t="s">
        <v>6188</v>
      </c>
      <c r="B3156" s="15" t="s">
        <v>2504</v>
      </c>
      <c r="D3156" s="15" t="s">
        <v>7413</v>
      </c>
      <c r="E3156" s="15" t="s">
        <v>6496</v>
      </c>
      <c r="F3156" s="15" t="s">
        <v>6497</v>
      </c>
      <c r="G3156" s="5" t="s">
        <v>18532</v>
      </c>
      <c r="H3156" s="5" t="s">
        <v>3</v>
      </c>
      <c r="I3156" s="5" t="s">
        <v>41</v>
      </c>
      <c r="J3156" s="5" t="s">
        <v>2</v>
      </c>
      <c r="K3156" s="5" t="s">
        <v>11</v>
      </c>
      <c r="L3156" s="5" t="s">
        <v>12639</v>
      </c>
      <c r="M3156" s="15" t="s">
        <v>42</v>
      </c>
      <c r="N3156" s="15" t="s">
        <v>42</v>
      </c>
      <c r="O3156" s="15" t="s">
        <v>226</v>
      </c>
      <c r="P3156" s="15" t="s">
        <v>6497</v>
      </c>
      <c r="Q3156" s="15" t="s">
        <v>22807</v>
      </c>
      <c r="R3156" s="15" t="s">
        <v>24293</v>
      </c>
      <c r="S3156" s="15">
        <v>22130265</v>
      </c>
      <c r="T3156" s="15"/>
      <c r="U3156" s="15" t="s">
        <v>18300</v>
      </c>
      <c r="V3156" s="15" t="s">
        <v>18301</v>
      </c>
      <c r="W3156" s="4"/>
      <c r="X3156" s="4" t="s">
        <v>41</v>
      </c>
      <c r="Y3156" s="4" t="s">
        <v>2566</v>
      </c>
      <c r="Z3156" s="4"/>
      <c r="AB3156" s="25"/>
      <c r="AC3156" s="25"/>
      <c r="AD3156" s="25"/>
    </row>
    <row r="3157" spans="1:30" x14ac:dyDescent="0.35">
      <c r="A3157" s="15" t="s">
        <v>11746</v>
      </c>
      <c r="B3157" s="15" t="s">
        <v>11747</v>
      </c>
      <c r="D3157" s="15" t="s">
        <v>7466</v>
      </c>
      <c r="E3157" s="15" t="s">
        <v>6498</v>
      </c>
      <c r="F3157" s="15" t="s">
        <v>4636</v>
      </c>
      <c r="G3157" s="5" t="s">
        <v>242</v>
      </c>
      <c r="H3157" s="5" t="s">
        <v>2</v>
      </c>
      <c r="I3157" s="5" t="s">
        <v>243</v>
      </c>
      <c r="J3157" s="5" t="s">
        <v>4</v>
      </c>
      <c r="K3157" s="5" t="s">
        <v>2</v>
      </c>
      <c r="L3157" s="5" t="s">
        <v>12974</v>
      </c>
      <c r="M3157" s="15" t="s">
        <v>244</v>
      </c>
      <c r="N3157" s="15" t="s">
        <v>242</v>
      </c>
      <c r="O3157" s="15" t="s">
        <v>242</v>
      </c>
      <c r="P3157" s="15" t="s">
        <v>6499</v>
      </c>
      <c r="Q3157" s="15" t="s">
        <v>22807</v>
      </c>
      <c r="R3157" s="15" t="s">
        <v>4864</v>
      </c>
      <c r="S3157" s="15">
        <v>26801695</v>
      </c>
      <c r="T3157" s="15">
        <v>26801695</v>
      </c>
      <c r="U3157" s="15" t="s">
        <v>15441</v>
      </c>
      <c r="V3157" s="15" t="s">
        <v>6500</v>
      </c>
      <c r="W3157" s="4"/>
      <c r="X3157" s="4" t="s">
        <v>41</v>
      </c>
      <c r="Y3157" s="4" t="s">
        <v>2705</v>
      </c>
      <c r="Z3157" s="4"/>
      <c r="AB3157" s="25" t="s">
        <v>21118</v>
      </c>
      <c r="AC3157" s="25"/>
      <c r="AD3157" s="25" t="s">
        <v>21118</v>
      </c>
    </row>
    <row r="3158" spans="1:30" x14ac:dyDescent="0.35">
      <c r="A3158" s="15" t="s">
        <v>6327</v>
      </c>
      <c r="B3158" s="15" t="s">
        <v>6326</v>
      </c>
      <c r="D3158" s="15" t="s">
        <v>7762</v>
      </c>
      <c r="E3158" s="15" t="s">
        <v>6501</v>
      </c>
      <c r="F3158" s="15" t="s">
        <v>7763</v>
      </c>
      <c r="G3158" s="5" t="s">
        <v>4495</v>
      </c>
      <c r="H3158" s="5" t="s">
        <v>10</v>
      </c>
      <c r="I3158" s="5" t="s">
        <v>243</v>
      </c>
      <c r="J3158" s="5" t="s">
        <v>11</v>
      </c>
      <c r="K3158" s="5" t="s">
        <v>7</v>
      </c>
      <c r="L3158" s="5" t="s">
        <v>13012</v>
      </c>
      <c r="M3158" s="15" t="s">
        <v>244</v>
      </c>
      <c r="N3158" s="15" t="s">
        <v>4643</v>
      </c>
      <c r="O3158" s="15" t="s">
        <v>4715</v>
      </c>
      <c r="P3158" s="15" t="s">
        <v>6502</v>
      </c>
      <c r="Q3158" s="15" t="s">
        <v>22807</v>
      </c>
      <c r="R3158" s="15" t="s">
        <v>24294</v>
      </c>
      <c r="S3158" s="15">
        <v>22006142</v>
      </c>
      <c r="T3158" s="15"/>
      <c r="U3158" s="15" t="s">
        <v>22388</v>
      </c>
      <c r="V3158" s="15" t="s">
        <v>484</v>
      </c>
      <c r="W3158" s="4"/>
      <c r="X3158" s="4" t="s">
        <v>41</v>
      </c>
      <c r="Y3158" s="4" t="s">
        <v>5464</v>
      </c>
      <c r="Z3158" s="4"/>
      <c r="AB3158" s="25"/>
      <c r="AC3158" s="25"/>
      <c r="AD3158" s="25"/>
    </row>
    <row r="3159" spans="1:30" x14ac:dyDescent="0.35">
      <c r="A3159" s="15" t="s">
        <v>11749</v>
      </c>
      <c r="B3159" s="15" t="s">
        <v>11750</v>
      </c>
      <c r="D3159" s="15" t="s">
        <v>7519</v>
      </c>
      <c r="E3159" s="15" t="s">
        <v>6503</v>
      </c>
      <c r="F3159" s="15" t="s">
        <v>6504</v>
      </c>
      <c r="G3159" s="5" t="s">
        <v>21791</v>
      </c>
      <c r="H3159" s="5" t="s">
        <v>3</v>
      </c>
      <c r="I3159" s="5" t="s">
        <v>44</v>
      </c>
      <c r="J3159" s="5" t="s">
        <v>18</v>
      </c>
      <c r="K3159" s="5" t="s">
        <v>3</v>
      </c>
      <c r="L3159" s="5" t="s">
        <v>12849</v>
      </c>
      <c r="M3159" s="15" t="s">
        <v>91</v>
      </c>
      <c r="N3159" s="15" t="s">
        <v>206</v>
      </c>
      <c r="O3159" s="15" t="s">
        <v>4296</v>
      </c>
      <c r="P3159" s="15" t="s">
        <v>6504</v>
      </c>
      <c r="Q3159" s="15" t="s">
        <v>22807</v>
      </c>
      <c r="R3159" s="15" t="s">
        <v>6505</v>
      </c>
      <c r="S3159" s="15">
        <v>24660220</v>
      </c>
      <c r="T3159" s="15">
        <v>24660220</v>
      </c>
      <c r="U3159" s="15" t="s">
        <v>18302</v>
      </c>
      <c r="V3159" s="15" t="s">
        <v>10983</v>
      </c>
      <c r="W3159" s="4"/>
      <c r="X3159" s="4" t="s">
        <v>41</v>
      </c>
      <c r="Y3159" s="4" t="s">
        <v>2232</v>
      </c>
      <c r="Z3159" s="4"/>
      <c r="AB3159" s="25"/>
      <c r="AC3159" s="25"/>
      <c r="AD3159" s="25"/>
    </row>
    <row r="3160" spans="1:30" x14ac:dyDescent="0.35">
      <c r="A3160" s="15" t="s">
        <v>6333</v>
      </c>
      <c r="B3160" s="15" t="s">
        <v>7449</v>
      </c>
      <c r="D3160" s="15" t="s">
        <v>11880</v>
      </c>
      <c r="E3160" s="15" t="s">
        <v>11879</v>
      </c>
      <c r="F3160" s="15" t="s">
        <v>79</v>
      </c>
      <c r="G3160" s="5" t="s">
        <v>908</v>
      </c>
      <c r="H3160" s="5" t="s">
        <v>6</v>
      </c>
      <c r="I3160" s="5" t="s">
        <v>243</v>
      </c>
      <c r="J3160" s="5" t="s">
        <v>12</v>
      </c>
      <c r="K3160" s="5" t="s">
        <v>3</v>
      </c>
      <c r="L3160" s="5" t="s">
        <v>13014</v>
      </c>
      <c r="M3160" s="15" t="s">
        <v>244</v>
      </c>
      <c r="N3160" s="15" t="s">
        <v>770</v>
      </c>
      <c r="O3160" s="15" t="s">
        <v>1597</v>
      </c>
      <c r="P3160" s="15" t="s">
        <v>79</v>
      </c>
      <c r="Q3160" s="15" t="s">
        <v>22807</v>
      </c>
      <c r="R3160" s="15" t="s">
        <v>19653</v>
      </c>
      <c r="S3160" s="15">
        <v>26777025</v>
      </c>
      <c r="T3160" s="15">
        <v>86936796</v>
      </c>
      <c r="U3160" s="15" t="s">
        <v>16949</v>
      </c>
      <c r="V3160" s="15" t="s">
        <v>11881</v>
      </c>
      <c r="W3160" s="4"/>
      <c r="X3160" s="4" t="s">
        <v>41</v>
      </c>
      <c r="Y3160" s="4" t="s">
        <v>7923</v>
      </c>
      <c r="Z3160" s="4"/>
      <c r="AB3160" s="25"/>
      <c r="AC3160" s="25"/>
      <c r="AD3160" s="25"/>
    </row>
    <row r="3161" spans="1:30" x14ac:dyDescent="0.35">
      <c r="A3161" s="15" t="s">
        <v>11751</v>
      </c>
      <c r="B3161" s="15" t="s">
        <v>6242</v>
      </c>
      <c r="D3161" s="15" t="s">
        <v>8216</v>
      </c>
      <c r="E3161" s="15" t="s">
        <v>6506</v>
      </c>
      <c r="F3161" s="15" t="s">
        <v>601</v>
      </c>
      <c r="G3161" s="5" t="s">
        <v>91</v>
      </c>
      <c r="H3161" s="5" t="s">
        <v>4</v>
      </c>
      <c r="I3161" s="5" t="s">
        <v>44</v>
      </c>
      <c r="J3161" s="5" t="s">
        <v>2</v>
      </c>
      <c r="K3161" s="5" t="s">
        <v>7</v>
      </c>
      <c r="L3161" s="5" t="s">
        <v>12757</v>
      </c>
      <c r="M3161" s="15" t="s">
        <v>91</v>
      </c>
      <c r="N3161" s="15" t="s">
        <v>91</v>
      </c>
      <c r="O3161" s="15" t="s">
        <v>278</v>
      </c>
      <c r="P3161" s="15" t="s">
        <v>1552</v>
      </c>
      <c r="Q3161" s="15" t="s">
        <v>22807</v>
      </c>
      <c r="R3161" s="15" t="s">
        <v>6507</v>
      </c>
      <c r="S3161" s="15">
        <v>24822215</v>
      </c>
      <c r="T3161" s="15">
        <v>24822215</v>
      </c>
      <c r="U3161" s="15" t="s">
        <v>16950</v>
      </c>
      <c r="V3161" s="15" t="s">
        <v>19654</v>
      </c>
      <c r="W3161" s="4"/>
      <c r="X3161" s="4" t="s">
        <v>41</v>
      </c>
      <c r="Y3161" s="4" t="s">
        <v>909</v>
      </c>
      <c r="Z3161" s="4"/>
      <c r="AB3161" s="25" t="s">
        <v>21118</v>
      </c>
      <c r="AC3161" s="25"/>
      <c r="AD3161" s="25"/>
    </row>
    <row r="3162" spans="1:30" x14ac:dyDescent="0.35">
      <c r="A3162" s="15" t="s">
        <v>6236</v>
      </c>
      <c r="B3162" s="15" t="s">
        <v>6235</v>
      </c>
      <c r="D3162" s="15" t="s">
        <v>7417</v>
      </c>
      <c r="E3162" s="15" t="s">
        <v>6508</v>
      </c>
      <c r="F3162" s="15" t="s">
        <v>3014</v>
      </c>
      <c r="G3162" s="5" t="s">
        <v>91</v>
      </c>
      <c r="H3162" s="5" t="s">
        <v>5</v>
      </c>
      <c r="I3162" s="5" t="s">
        <v>44</v>
      </c>
      <c r="J3162" s="5" t="s">
        <v>2</v>
      </c>
      <c r="K3162" s="5" t="s">
        <v>6</v>
      </c>
      <c r="L3162" s="5" t="s">
        <v>12756</v>
      </c>
      <c r="M3162" s="15" t="s">
        <v>91</v>
      </c>
      <c r="N3162" s="15" t="s">
        <v>91</v>
      </c>
      <c r="O3162" s="15" t="s">
        <v>21076</v>
      </c>
      <c r="P3162" s="15" t="s">
        <v>3014</v>
      </c>
      <c r="Q3162" s="15" t="s">
        <v>22807</v>
      </c>
      <c r="R3162" s="15" t="s">
        <v>19017</v>
      </c>
      <c r="S3162" s="15">
        <v>24390644</v>
      </c>
      <c r="T3162" s="15">
        <v>24390644</v>
      </c>
      <c r="U3162" s="15" t="s">
        <v>19655</v>
      </c>
      <c r="V3162" s="15" t="s">
        <v>7093</v>
      </c>
      <c r="W3162" s="4"/>
      <c r="X3162" s="4" t="s">
        <v>41</v>
      </c>
      <c r="Y3162" s="4" t="s">
        <v>2559</v>
      </c>
      <c r="Z3162" s="4"/>
      <c r="AB3162" s="25"/>
      <c r="AC3162" s="25"/>
      <c r="AD3162" s="25"/>
    </row>
    <row r="3163" spans="1:30" x14ac:dyDescent="0.35">
      <c r="A3163" s="15" t="s">
        <v>11754</v>
      </c>
      <c r="B3163" s="15" t="s">
        <v>5881</v>
      </c>
      <c r="D3163" s="15" t="s">
        <v>7659</v>
      </c>
      <c r="E3163" s="15" t="s">
        <v>6509</v>
      </c>
      <c r="F3163" s="15" t="s">
        <v>6510</v>
      </c>
      <c r="G3163" s="5" t="s">
        <v>21791</v>
      </c>
      <c r="H3163" s="5" t="s">
        <v>7</v>
      </c>
      <c r="I3163" s="5" t="s">
        <v>44</v>
      </c>
      <c r="J3163" s="5" t="s">
        <v>210</v>
      </c>
      <c r="K3163" s="5" t="s">
        <v>5</v>
      </c>
      <c r="L3163" s="5" t="s">
        <v>12863</v>
      </c>
      <c r="M3163" s="15" t="s">
        <v>91</v>
      </c>
      <c r="N3163" s="15" t="s">
        <v>211</v>
      </c>
      <c r="O3163" s="15" t="s">
        <v>21793</v>
      </c>
      <c r="P3163" s="15" t="s">
        <v>6510</v>
      </c>
      <c r="Q3163" s="15" t="s">
        <v>22807</v>
      </c>
      <c r="R3163" s="15" t="s">
        <v>22389</v>
      </c>
      <c r="S3163" s="15">
        <v>41051105</v>
      </c>
      <c r="T3163" s="15"/>
      <c r="U3163" s="15" t="s">
        <v>18303</v>
      </c>
      <c r="V3163" s="15" t="s">
        <v>9885</v>
      </c>
      <c r="W3163" s="4"/>
      <c r="X3163" s="4" t="s">
        <v>41</v>
      </c>
      <c r="Y3163" s="4" t="s">
        <v>4327</v>
      </c>
      <c r="Z3163" s="4"/>
      <c r="AB3163" s="25"/>
      <c r="AC3163" s="25"/>
      <c r="AD3163" s="25"/>
    </row>
    <row r="3164" spans="1:30" x14ac:dyDescent="0.35">
      <c r="A3164" s="15" t="s">
        <v>6311</v>
      </c>
      <c r="B3164" s="15" t="s">
        <v>7448</v>
      </c>
      <c r="D3164" s="15" t="s">
        <v>7948</v>
      </c>
      <c r="E3164" s="15" t="s">
        <v>6511</v>
      </c>
      <c r="F3164" s="15" t="s">
        <v>6512</v>
      </c>
      <c r="G3164" s="5" t="s">
        <v>231</v>
      </c>
      <c r="H3164" s="5" t="s">
        <v>10</v>
      </c>
      <c r="I3164" s="5" t="s">
        <v>44</v>
      </c>
      <c r="J3164" s="5" t="s">
        <v>232</v>
      </c>
      <c r="K3164" s="5" t="s">
        <v>5</v>
      </c>
      <c r="L3164" s="5" t="s">
        <v>12859</v>
      </c>
      <c r="M3164" s="15" t="s">
        <v>91</v>
      </c>
      <c r="N3164" s="15" t="s">
        <v>233</v>
      </c>
      <c r="O3164" s="15" t="s">
        <v>94</v>
      </c>
      <c r="P3164" s="15" t="s">
        <v>6512</v>
      </c>
      <c r="Q3164" s="15" t="s">
        <v>22807</v>
      </c>
      <c r="R3164" s="15" t="s">
        <v>21651</v>
      </c>
      <c r="S3164" s="15">
        <v>41051044</v>
      </c>
      <c r="T3164" s="15"/>
      <c r="U3164" s="15" t="s">
        <v>15442</v>
      </c>
      <c r="V3164" s="15" t="s">
        <v>15443</v>
      </c>
      <c r="W3164" s="4"/>
      <c r="X3164" s="4" t="s">
        <v>41</v>
      </c>
      <c r="Y3164" s="4" t="s">
        <v>13664</v>
      </c>
      <c r="Z3164" s="4"/>
      <c r="AB3164" s="25"/>
      <c r="AC3164" s="25"/>
      <c r="AD3164" s="25"/>
    </row>
    <row r="3165" spans="1:30" x14ac:dyDescent="0.35">
      <c r="A3165" s="15" t="s">
        <v>6225</v>
      </c>
      <c r="B3165" s="15" t="s">
        <v>6115</v>
      </c>
      <c r="D3165" s="15" t="s">
        <v>8269</v>
      </c>
      <c r="E3165" s="15" t="s">
        <v>8268</v>
      </c>
      <c r="F3165" s="15" t="s">
        <v>5291</v>
      </c>
      <c r="G3165" s="5" t="s">
        <v>231</v>
      </c>
      <c r="H3165" s="5" t="s">
        <v>10</v>
      </c>
      <c r="I3165" s="5" t="s">
        <v>44</v>
      </c>
      <c r="J3165" s="5" t="s">
        <v>12</v>
      </c>
      <c r="K3165" s="5" t="s">
        <v>18</v>
      </c>
      <c r="L3165" s="5" t="s">
        <v>12835</v>
      </c>
      <c r="M3165" s="15" t="s">
        <v>91</v>
      </c>
      <c r="N3165" s="15" t="s">
        <v>231</v>
      </c>
      <c r="O3165" s="15" t="s">
        <v>277</v>
      </c>
      <c r="P3165" s="15" t="s">
        <v>5291</v>
      </c>
      <c r="Q3165" s="15" t="s">
        <v>22807</v>
      </c>
      <c r="R3165" s="15" t="s">
        <v>22400</v>
      </c>
      <c r="S3165" s="15">
        <v>44047042</v>
      </c>
      <c r="T3165" s="15"/>
      <c r="U3165" s="15" t="s">
        <v>22390</v>
      </c>
      <c r="V3165" s="15" t="s">
        <v>360</v>
      </c>
      <c r="W3165" s="4"/>
      <c r="X3165" s="4" t="s">
        <v>41</v>
      </c>
      <c r="Y3165" s="4" t="s">
        <v>7493</v>
      </c>
      <c r="Z3165" s="4"/>
      <c r="AB3165" s="25"/>
      <c r="AC3165" s="25"/>
      <c r="AD3165" s="25"/>
    </row>
    <row r="3166" spans="1:30" x14ac:dyDescent="0.35">
      <c r="A3166" s="15" t="s">
        <v>6260</v>
      </c>
      <c r="B3166" s="15" t="s">
        <v>5151</v>
      </c>
      <c r="D3166" s="15" t="s">
        <v>9862</v>
      </c>
      <c r="E3166" s="15" t="s">
        <v>9861</v>
      </c>
      <c r="F3166" s="15" t="s">
        <v>9863</v>
      </c>
      <c r="G3166" s="5" t="s">
        <v>231</v>
      </c>
      <c r="H3166" s="5" t="s">
        <v>7</v>
      </c>
      <c r="I3166" s="5" t="s">
        <v>44</v>
      </c>
      <c r="J3166" s="5" t="s">
        <v>12</v>
      </c>
      <c r="K3166" s="5" t="s">
        <v>12</v>
      </c>
      <c r="L3166" s="5" t="s">
        <v>12832</v>
      </c>
      <c r="M3166" s="15" t="s">
        <v>91</v>
      </c>
      <c r="N3166" s="15" t="s">
        <v>231</v>
      </c>
      <c r="O3166" s="15" t="s">
        <v>3371</v>
      </c>
      <c r="P3166" s="15" t="s">
        <v>9863</v>
      </c>
      <c r="Q3166" s="15" t="s">
        <v>22807</v>
      </c>
      <c r="R3166" s="15" t="s">
        <v>21652</v>
      </c>
      <c r="S3166" s="15">
        <v>22005452</v>
      </c>
      <c r="T3166" s="15"/>
      <c r="U3166" s="15" t="s">
        <v>16951</v>
      </c>
      <c r="V3166" s="15" t="s">
        <v>293</v>
      </c>
      <c r="W3166" s="4"/>
      <c r="X3166" s="4"/>
      <c r="Y3166" s="4"/>
      <c r="Z3166" s="4"/>
      <c r="AB3166" s="25"/>
      <c r="AC3166" s="25"/>
      <c r="AD3166" s="25"/>
    </row>
    <row r="3167" spans="1:30" x14ac:dyDescent="0.35">
      <c r="A3167" s="15" t="s">
        <v>11758</v>
      </c>
      <c r="B3167" s="15" t="s">
        <v>11759</v>
      </c>
      <c r="D3167" s="15" t="s">
        <v>7660</v>
      </c>
      <c r="E3167" s="15" t="s">
        <v>6513</v>
      </c>
      <c r="F3167" s="15" t="s">
        <v>6514</v>
      </c>
      <c r="G3167" s="5" t="s">
        <v>231</v>
      </c>
      <c r="H3167" s="5" t="s">
        <v>3</v>
      </c>
      <c r="I3167" s="5" t="s">
        <v>44</v>
      </c>
      <c r="J3167" s="5" t="s">
        <v>12</v>
      </c>
      <c r="K3167" s="5" t="s">
        <v>10</v>
      </c>
      <c r="L3167" s="5" t="s">
        <v>12830</v>
      </c>
      <c r="M3167" s="15" t="s">
        <v>91</v>
      </c>
      <c r="N3167" s="15" t="s">
        <v>231</v>
      </c>
      <c r="O3167" s="15" t="s">
        <v>22786</v>
      </c>
      <c r="P3167" s="15" t="s">
        <v>6514</v>
      </c>
      <c r="Q3167" s="15" t="s">
        <v>22807</v>
      </c>
      <c r="R3167" s="15" t="s">
        <v>8816</v>
      </c>
      <c r="S3167" s="15">
        <v>24689041</v>
      </c>
      <c r="T3167" s="15">
        <v>24689041</v>
      </c>
      <c r="U3167" s="15" t="s">
        <v>18304</v>
      </c>
      <c r="V3167" s="15" t="s">
        <v>484</v>
      </c>
      <c r="W3167" s="4"/>
      <c r="X3167" s="4" t="s">
        <v>41</v>
      </c>
      <c r="Y3167" s="4" t="s">
        <v>4870</v>
      </c>
      <c r="Z3167" s="4"/>
      <c r="AB3167" s="25"/>
      <c r="AC3167" s="25"/>
      <c r="AD3167" s="25"/>
    </row>
    <row r="3168" spans="1:30" x14ac:dyDescent="0.35">
      <c r="A3168" s="15" t="s">
        <v>6220</v>
      </c>
      <c r="B3168" s="15" t="s">
        <v>3204</v>
      </c>
      <c r="D3168" s="15" t="s">
        <v>10335</v>
      </c>
      <c r="E3168" s="15" t="s">
        <v>10334</v>
      </c>
      <c r="F3168" s="15" t="s">
        <v>10336</v>
      </c>
      <c r="G3168" s="5" t="s">
        <v>3820</v>
      </c>
      <c r="H3168" s="5" t="s">
        <v>11</v>
      </c>
      <c r="I3168" s="5" t="s">
        <v>72</v>
      </c>
      <c r="J3168" s="5" t="s">
        <v>6</v>
      </c>
      <c r="K3168" s="5" t="s">
        <v>17</v>
      </c>
      <c r="L3168" s="5" t="s">
        <v>12902</v>
      </c>
      <c r="M3168" s="15" t="s">
        <v>249</v>
      </c>
      <c r="N3168" s="15" t="s">
        <v>3820</v>
      </c>
      <c r="O3168" s="15" t="s">
        <v>22063</v>
      </c>
      <c r="P3168" s="15" t="s">
        <v>6515</v>
      </c>
      <c r="Q3168" s="15" t="s">
        <v>22807</v>
      </c>
      <c r="R3168" s="15" t="s">
        <v>24295</v>
      </c>
      <c r="S3168" s="15"/>
      <c r="T3168" s="15"/>
      <c r="U3168" s="15" t="s">
        <v>18305</v>
      </c>
      <c r="V3168" s="15" t="s">
        <v>24296</v>
      </c>
      <c r="W3168" s="4"/>
      <c r="X3168" s="4" t="s">
        <v>41</v>
      </c>
      <c r="Y3168" s="4" t="s">
        <v>7411</v>
      </c>
      <c r="Z3168" s="4"/>
      <c r="AB3168" s="25"/>
      <c r="AC3168" s="25"/>
      <c r="AD3168" s="25"/>
    </row>
    <row r="3169" spans="1:30" x14ac:dyDescent="0.35">
      <c r="A3169" s="15" t="s">
        <v>6229</v>
      </c>
      <c r="B3169" s="15" t="s">
        <v>7384</v>
      </c>
      <c r="D3169" s="15" t="s">
        <v>7571</v>
      </c>
      <c r="E3169" s="15" t="s">
        <v>6516</v>
      </c>
      <c r="F3169" s="15" t="s">
        <v>649</v>
      </c>
      <c r="G3169" s="5" t="s">
        <v>15692</v>
      </c>
      <c r="H3169" s="5" t="s">
        <v>5</v>
      </c>
      <c r="I3169" s="5" t="s">
        <v>143</v>
      </c>
      <c r="J3169" s="5" t="s">
        <v>8</v>
      </c>
      <c r="K3169" s="5" t="s">
        <v>4</v>
      </c>
      <c r="L3169" s="5" t="s">
        <v>13062</v>
      </c>
      <c r="M3169" s="15" t="s">
        <v>144</v>
      </c>
      <c r="N3169" s="15" t="s">
        <v>145</v>
      </c>
      <c r="O3169" s="15" t="s">
        <v>22225</v>
      </c>
      <c r="P3169" s="15" t="s">
        <v>649</v>
      </c>
      <c r="Q3169" s="15" t="s">
        <v>22807</v>
      </c>
      <c r="R3169" s="15" t="s">
        <v>24297</v>
      </c>
      <c r="S3169" s="15">
        <v>27899041</v>
      </c>
      <c r="T3169" s="15">
        <v>27899041</v>
      </c>
      <c r="U3169" s="15" t="s">
        <v>15444</v>
      </c>
      <c r="V3169" s="15" t="s">
        <v>18306</v>
      </c>
      <c r="W3169" s="4"/>
      <c r="X3169" s="4" t="s">
        <v>41</v>
      </c>
      <c r="Y3169" s="4" t="s">
        <v>4307</v>
      </c>
      <c r="Z3169" s="4"/>
      <c r="AB3169" s="25" t="s">
        <v>21118</v>
      </c>
      <c r="AC3169" s="25"/>
      <c r="AD3169" s="25"/>
    </row>
    <row r="3170" spans="1:30" x14ac:dyDescent="0.35">
      <c r="A3170" s="15" t="s">
        <v>6221</v>
      </c>
      <c r="B3170" s="15" t="s">
        <v>7305</v>
      </c>
      <c r="D3170" s="15" t="s">
        <v>7744</v>
      </c>
      <c r="E3170" s="15" t="s">
        <v>6517</v>
      </c>
      <c r="F3170" s="15" t="s">
        <v>22391</v>
      </c>
      <c r="G3170" s="5" t="s">
        <v>1190</v>
      </c>
      <c r="H3170" s="5" t="s">
        <v>4</v>
      </c>
      <c r="I3170" s="5" t="s">
        <v>41</v>
      </c>
      <c r="J3170" s="5" t="s">
        <v>1191</v>
      </c>
      <c r="K3170" s="5" t="s">
        <v>4</v>
      </c>
      <c r="L3170" s="5" t="s">
        <v>12737</v>
      </c>
      <c r="M3170" s="15" t="s">
        <v>42</v>
      </c>
      <c r="N3170" s="15" t="s">
        <v>1190</v>
      </c>
      <c r="O3170" s="15" t="s">
        <v>1317</v>
      </c>
      <c r="P3170" s="15" t="s">
        <v>550</v>
      </c>
      <c r="Q3170" s="15" t="s">
        <v>22807</v>
      </c>
      <c r="R3170" s="15" t="s">
        <v>17980</v>
      </c>
      <c r="S3170" s="15">
        <v>27722216</v>
      </c>
      <c r="T3170" s="15"/>
      <c r="U3170" s="15" t="s">
        <v>15445</v>
      </c>
      <c r="V3170" s="15" t="s">
        <v>12190</v>
      </c>
      <c r="W3170" s="4"/>
      <c r="X3170" s="4" t="s">
        <v>41</v>
      </c>
      <c r="Y3170" s="4" t="s">
        <v>4712</v>
      </c>
      <c r="Z3170" s="4"/>
      <c r="AB3170" s="25"/>
      <c r="AC3170" s="25"/>
      <c r="AD3170" s="25"/>
    </row>
    <row r="3171" spans="1:30" x14ac:dyDescent="0.35">
      <c r="A3171" s="15" t="s">
        <v>6264</v>
      </c>
      <c r="B3171" s="15" t="s">
        <v>6263</v>
      </c>
      <c r="D3171" s="15" t="s">
        <v>7652</v>
      </c>
      <c r="E3171" s="15" t="s">
        <v>6518</v>
      </c>
      <c r="F3171" s="15" t="s">
        <v>6519</v>
      </c>
      <c r="G3171" s="5" t="s">
        <v>1190</v>
      </c>
      <c r="H3171" s="5" t="s">
        <v>7</v>
      </c>
      <c r="I3171" s="5" t="s">
        <v>41</v>
      </c>
      <c r="J3171" s="5" t="s">
        <v>1191</v>
      </c>
      <c r="K3171" s="5" t="s">
        <v>10</v>
      </c>
      <c r="L3171" s="5" t="s">
        <v>12742</v>
      </c>
      <c r="M3171" s="15" t="s">
        <v>42</v>
      </c>
      <c r="N3171" s="15" t="s">
        <v>1190</v>
      </c>
      <c r="O3171" s="15" t="s">
        <v>21196</v>
      </c>
      <c r="P3171" s="15" t="s">
        <v>6519</v>
      </c>
      <c r="Q3171" s="15" t="s">
        <v>22807</v>
      </c>
      <c r="R3171" s="15" t="s">
        <v>14228</v>
      </c>
      <c r="S3171" s="15">
        <v>27311911</v>
      </c>
      <c r="T3171" s="15"/>
      <c r="U3171" s="15" t="s">
        <v>15446</v>
      </c>
      <c r="V3171" s="15" t="s">
        <v>537</v>
      </c>
      <c r="W3171" s="4"/>
      <c r="X3171" s="4" t="s">
        <v>41</v>
      </c>
      <c r="Y3171" s="4" t="s">
        <v>4814</v>
      </c>
      <c r="Z3171" s="4"/>
      <c r="AB3171" s="25" t="s">
        <v>21118</v>
      </c>
      <c r="AC3171" s="25"/>
      <c r="AD3171" s="25"/>
    </row>
    <row r="3172" spans="1:30" x14ac:dyDescent="0.35">
      <c r="A3172" s="15" t="s">
        <v>6218</v>
      </c>
      <c r="B3172" s="15" t="s">
        <v>5507</v>
      </c>
      <c r="D3172" s="15" t="s">
        <v>7653</v>
      </c>
      <c r="E3172" s="15" t="s">
        <v>6520</v>
      </c>
      <c r="F3172" s="15" t="s">
        <v>699</v>
      </c>
      <c r="G3172" s="5" t="s">
        <v>18535</v>
      </c>
      <c r="H3172" s="5" t="s">
        <v>12</v>
      </c>
      <c r="I3172" s="5" t="s">
        <v>143</v>
      </c>
      <c r="J3172" s="5" t="s">
        <v>4</v>
      </c>
      <c r="K3172" s="5" t="s">
        <v>2</v>
      </c>
      <c r="L3172" s="5" t="s">
        <v>13040</v>
      </c>
      <c r="M3172" s="15" t="s">
        <v>144</v>
      </c>
      <c r="N3172" s="15" t="s">
        <v>1670</v>
      </c>
      <c r="O3172" s="15" t="s">
        <v>1670</v>
      </c>
      <c r="P3172" s="15" t="s">
        <v>22392</v>
      </c>
      <c r="Q3172" s="15" t="s">
        <v>22807</v>
      </c>
      <c r="R3172" s="15" t="s">
        <v>6521</v>
      </c>
      <c r="S3172" s="15">
        <v>22006774</v>
      </c>
      <c r="T3172" s="15">
        <v>63327475</v>
      </c>
      <c r="U3172" s="15" t="s">
        <v>18307</v>
      </c>
      <c r="V3172" s="15" t="s">
        <v>9315</v>
      </c>
      <c r="W3172" s="4"/>
      <c r="X3172" s="4" t="s">
        <v>41</v>
      </c>
      <c r="Y3172" s="4" t="s">
        <v>4819</v>
      </c>
      <c r="Z3172" s="4"/>
      <c r="AB3172" s="25"/>
      <c r="AC3172" s="25"/>
      <c r="AD3172" s="25"/>
    </row>
    <row r="3173" spans="1:30" x14ac:dyDescent="0.35">
      <c r="A3173" s="15" t="s">
        <v>6190</v>
      </c>
      <c r="B3173" s="15" t="s">
        <v>6189</v>
      </c>
      <c r="D3173" s="15" t="s">
        <v>9317</v>
      </c>
      <c r="E3173" s="15" t="s">
        <v>9316</v>
      </c>
      <c r="F3173" s="15" t="s">
        <v>9318</v>
      </c>
      <c r="G3173" s="5" t="s">
        <v>18535</v>
      </c>
      <c r="H3173" s="5" t="s">
        <v>5</v>
      </c>
      <c r="I3173" s="5" t="s">
        <v>143</v>
      </c>
      <c r="J3173" s="5" t="s">
        <v>4</v>
      </c>
      <c r="K3173" s="5" t="s">
        <v>10</v>
      </c>
      <c r="L3173" s="5" t="s">
        <v>13047</v>
      </c>
      <c r="M3173" s="15" t="s">
        <v>144</v>
      </c>
      <c r="N3173" s="15" t="s">
        <v>1670</v>
      </c>
      <c r="O3173" s="15" t="s">
        <v>1899</v>
      </c>
      <c r="P3173" s="15" t="s">
        <v>798</v>
      </c>
      <c r="Q3173" s="15" t="s">
        <v>22807</v>
      </c>
      <c r="R3173" s="15" t="s">
        <v>16952</v>
      </c>
      <c r="S3173" s="15">
        <v>22001283</v>
      </c>
      <c r="T3173" s="15">
        <v>27300719</v>
      </c>
      <c r="U3173" s="15" t="s">
        <v>20339</v>
      </c>
      <c r="V3173" s="15" t="s">
        <v>9319</v>
      </c>
      <c r="W3173" s="4"/>
      <c r="X3173" s="4" t="s">
        <v>41</v>
      </c>
      <c r="Y3173" s="4" t="s">
        <v>7620</v>
      </c>
      <c r="Z3173" s="4"/>
      <c r="AB3173" s="25" t="s">
        <v>21118</v>
      </c>
      <c r="AC3173" s="25"/>
      <c r="AD3173" s="25"/>
    </row>
    <row r="3174" spans="1:30" x14ac:dyDescent="0.35">
      <c r="A3174" s="15" t="s">
        <v>6266</v>
      </c>
      <c r="B3174" s="15" t="s">
        <v>1798</v>
      </c>
      <c r="D3174" s="15" t="s">
        <v>8165</v>
      </c>
      <c r="E3174" s="15" t="s">
        <v>8163</v>
      </c>
      <c r="F3174" s="15" t="s">
        <v>2427</v>
      </c>
      <c r="G3174" s="5" t="s">
        <v>18535</v>
      </c>
      <c r="H3174" s="5" t="s">
        <v>18</v>
      </c>
      <c r="I3174" s="5" t="s">
        <v>143</v>
      </c>
      <c r="J3174" s="5" t="s">
        <v>4</v>
      </c>
      <c r="K3174" s="5" t="s">
        <v>6</v>
      </c>
      <c r="L3174" s="5" t="s">
        <v>13044</v>
      </c>
      <c r="M3174" s="15" t="s">
        <v>144</v>
      </c>
      <c r="N3174" s="15" t="s">
        <v>1670</v>
      </c>
      <c r="O3174" s="15" t="s">
        <v>1949</v>
      </c>
      <c r="P3174" s="15" t="s">
        <v>2427</v>
      </c>
      <c r="Q3174" s="15" t="s">
        <v>22807</v>
      </c>
      <c r="R3174" s="15" t="s">
        <v>24298</v>
      </c>
      <c r="S3174" s="15">
        <v>22061236</v>
      </c>
      <c r="T3174" s="15">
        <v>63657503</v>
      </c>
      <c r="U3174" s="15" t="s">
        <v>21653</v>
      </c>
      <c r="V3174" s="15" t="s">
        <v>9314</v>
      </c>
      <c r="W3174" s="4"/>
      <c r="X3174" s="4" t="s">
        <v>41</v>
      </c>
      <c r="Y3174" s="4" t="s">
        <v>12183</v>
      </c>
      <c r="Z3174" s="4"/>
      <c r="AB3174" s="25"/>
      <c r="AC3174" s="25"/>
      <c r="AD3174" s="25"/>
    </row>
    <row r="3175" spans="1:30" x14ac:dyDescent="0.35">
      <c r="A3175" s="15" t="s">
        <v>6335</v>
      </c>
      <c r="B3175" s="15" t="s">
        <v>7416</v>
      </c>
      <c r="D3175" s="15" t="s">
        <v>9858</v>
      </c>
      <c r="E3175" s="15" t="s">
        <v>9857</v>
      </c>
      <c r="F3175" s="15" t="s">
        <v>9859</v>
      </c>
      <c r="G3175" s="5" t="s">
        <v>231</v>
      </c>
      <c r="H3175" s="5" t="s">
        <v>5</v>
      </c>
      <c r="I3175" s="5" t="s">
        <v>44</v>
      </c>
      <c r="J3175" s="5" t="s">
        <v>12</v>
      </c>
      <c r="K3175" s="5" t="s">
        <v>5</v>
      </c>
      <c r="L3175" s="5" t="s">
        <v>12826</v>
      </c>
      <c r="M3175" s="15" t="s">
        <v>91</v>
      </c>
      <c r="N3175" s="15" t="s">
        <v>231</v>
      </c>
      <c r="O3175" s="15" t="s">
        <v>22787</v>
      </c>
      <c r="P3175" s="15" t="s">
        <v>9859</v>
      </c>
      <c r="Q3175" s="15" t="s">
        <v>22807</v>
      </c>
      <c r="R3175" s="15" t="s">
        <v>18308</v>
      </c>
      <c r="S3175" s="15">
        <v>24613705</v>
      </c>
      <c r="T3175" s="15"/>
      <c r="U3175" s="15" t="s">
        <v>16953</v>
      </c>
      <c r="V3175" s="15" t="s">
        <v>9860</v>
      </c>
      <c r="W3175" s="4"/>
      <c r="X3175" s="4"/>
      <c r="Y3175" s="4"/>
      <c r="Z3175" s="4"/>
      <c r="AB3175" s="25"/>
      <c r="AC3175" s="25"/>
      <c r="AD3175" s="25"/>
    </row>
    <row r="3176" spans="1:30" x14ac:dyDescent="0.35">
      <c r="A3176" s="15" t="s">
        <v>6228</v>
      </c>
      <c r="B3176" s="15" t="s">
        <v>6227</v>
      </c>
      <c r="D3176" s="15" t="s">
        <v>7549</v>
      </c>
      <c r="E3176" s="15" t="s">
        <v>6522</v>
      </c>
      <c r="F3176" s="15" t="s">
        <v>6523</v>
      </c>
      <c r="G3176" s="5" t="s">
        <v>21775</v>
      </c>
      <c r="H3176" s="5" t="s">
        <v>8</v>
      </c>
      <c r="I3176" s="5" t="s">
        <v>95</v>
      </c>
      <c r="J3176" s="5" t="s">
        <v>2</v>
      </c>
      <c r="K3176" s="5" t="s">
        <v>4</v>
      </c>
      <c r="L3176" s="5" t="s">
        <v>13078</v>
      </c>
      <c r="M3176" s="15" t="s">
        <v>21775</v>
      </c>
      <c r="N3176" s="15" t="s">
        <v>21775</v>
      </c>
      <c r="O3176" s="15" t="s">
        <v>96</v>
      </c>
      <c r="P3176" s="15" t="s">
        <v>6523</v>
      </c>
      <c r="Q3176" s="15" t="s">
        <v>22807</v>
      </c>
      <c r="R3176" s="15" t="s">
        <v>24299</v>
      </c>
      <c r="S3176" s="15">
        <v>83024567</v>
      </c>
      <c r="T3176" s="15">
        <v>83527646</v>
      </c>
      <c r="U3176" s="15" t="s">
        <v>16954</v>
      </c>
      <c r="V3176" s="15" t="s">
        <v>11501</v>
      </c>
      <c r="W3176" s="4"/>
      <c r="X3176" s="4" t="s">
        <v>41</v>
      </c>
      <c r="Y3176" s="4" t="s">
        <v>4097</v>
      </c>
      <c r="Z3176" s="4"/>
      <c r="AB3176" s="25"/>
      <c r="AC3176" s="25"/>
      <c r="AD3176" s="25"/>
    </row>
    <row r="3177" spans="1:30" x14ac:dyDescent="0.35">
      <c r="A3177" s="15" t="s">
        <v>6307</v>
      </c>
      <c r="B3177" s="15" t="s">
        <v>6306</v>
      </c>
      <c r="D3177" s="15" t="s">
        <v>7620</v>
      </c>
      <c r="E3177" s="15" t="s">
        <v>6524</v>
      </c>
      <c r="F3177" s="15" t="s">
        <v>927</v>
      </c>
      <c r="G3177" s="5" t="s">
        <v>21775</v>
      </c>
      <c r="H3177" s="5" t="s">
        <v>4</v>
      </c>
      <c r="I3177" s="5" t="s">
        <v>95</v>
      </c>
      <c r="J3177" s="5" t="s">
        <v>2</v>
      </c>
      <c r="K3177" s="5" t="s">
        <v>3</v>
      </c>
      <c r="L3177" s="5" t="s">
        <v>13077</v>
      </c>
      <c r="M3177" s="15" t="s">
        <v>21775</v>
      </c>
      <c r="N3177" s="15" t="s">
        <v>21775</v>
      </c>
      <c r="O3177" s="15" t="s">
        <v>21855</v>
      </c>
      <c r="P3177" s="15" t="s">
        <v>927</v>
      </c>
      <c r="Q3177" s="15" t="s">
        <v>22807</v>
      </c>
      <c r="R3177" s="15" t="s">
        <v>13665</v>
      </c>
      <c r="S3177" s="15">
        <v>22001662</v>
      </c>
      <c r="T3177" s="15"/>
      <c r="U3177" s="15" t="s">
        <v>16955</v>
      </c>
      <c r="V3177" s="15" t="s">
        <v>7162</v>
      </c>
      <c r="W3177" s="4"/>
      <c r="X3177" s="4" t="s">
        <v>41</v>
      </c>
      <c r="Y3177" s="4" t="s">
        <v>4607</v>
      </c>
      <c r="Z3177" s="4"/>
      <c r="AB3177" s="25"/>
      <c r="AC3177" s="25"/>
      <c r="AD3177" s="25"/>
    </row>
    <row r="3178" spans="1:30" x14ac:dyDescent="0.35">
      <c r="A3178" s="15" t="s">
        <v>4133</v>
      </c>
      <c r="B3178" s="15" t="s">
        <v>568</v>
      </c>
      <c r="D3178" s="15" t="s">
        <v>7403</v>
      </c>
      <c r="E3178" s="15" t="s">
        <v>6525</v>
      </c>
      <c r="F3178" s="15" t="s">
        <v>6526</v>
      </c>
      <c r="G3178" s="5" t="s">
        <v>21775</v>
      </c>
      <c r="H3178" s="5" t="s">
        <v>6</v>
      </c>
      <c r="I3178" s="5" t="s">
        <v>95</v>
      </c>
      <c r="J3178" s="5" t="s">
        <v>4</v>
      </c>
      <c r="K3178" s="5" t="s">
        <v>2</v>
      </c>
      <c r="L3178" s="5" t="s">
        <v>13087</v>
      </c>
      <c r="M3178" s="15" t="s">
        <v>21775</v>
      </c>
      <c r="N3178" s="15" t="s">
        <v>22006</v>
      </c>
      <c r="O3178" s="15" t="s">
        <v>22006</v>
      </c>
      <c r="P3178" s="15" t="s">
        <v>6526</v>
      </c>
      <c r="Q3178" s="15" t="s">
        <v>22807</v>
      </c>
      <c r="R3178" s="15" t="s">
        <v>5873</v>
      </c>
      <c r="S3178" s="15">
        <v>27685454</v>
      </c>
      <c r="T3178" s="15">
        <v>27685454</v>
      </c>
      <c r="U3178" s="15" t="s">
        <v>15447</v>
      </c>
      <c r="V3178" s="15" t="s">
        <v>7084</v>
      </c>
      <c r="W3178" s="4"/>
      <c r="X3178" s="4" t="s">
        <v>41</v>
      </c>
      <c r="Y3178" s="4" t="s">
        <v>2428</v>
      </c>
      <c r="Z3178" s="4"/>
      <c r="AB3178" s="25" t="s">
        <v>21118</v>
      </c>
      <c r="AC3178" s="25"/>
      <c r="AD3178" s="25"/>
    </row>
    <row r="3179" spans="1:30" x14ac:dyDescent="0.35">
      <c r="A3179" s="15" t="s">
        <v>11765</v>
      </c>
      <c r="B3179" s="15" t="s">
        <v>11766</v>
      </c>
      <c r="D3179" s="15" t="s">
        <v>7507</v>
      </c>
      <c r="E3179" s="15" t="s">
        <v>6527</v>
      </c>
      <c r="F3179" s="15" t="s">
        <v>6528</v>
      </c>
      <c r="G3179" s="5" t="s">
        <v>21775</v>
      </c>
      <c r="H3179" s="5" t="s">
        <v>6</v>
      </c>
      <c r="I3179" s="5" t="s">
        <v>95</v>
      </c>
      <c r="J3179" s="5" t="s">
        <v>4</v>
      </c>
      <c r="K3179" s="5" t="s">
        <v>2</v>
      </c>
      <c r="L3179" s="5" t="s">
        <v>13087</v>
      </c>
      <c r="M3179" s="15" t="s">
        <v>21775</v>
      </c>
      <c r="N3179" s="15" t="s">
        <v>22006</v>
      </c>
      <c r="O3179" s="15" t="s">
        <v>22006</v>
      </c>
      <c r="P3179" s="15" t="s">
        <v>11510</v>
      </c>
      <c r="Q3179" s="15" t="s">
        <v>22807</v>
      </c>
      <c r="R3179" s="15" t="s">
        <v>6529</v>
      </c>
      <c r="S3179" s="15">
        <v>27683159</v>
      </c>
      <c r="T3179" s="15">
        <v>27683159</v>
      </c>
      <c r="U3179" s="15" t="s">
        <v>24300</v>
      </c>
      <c r="V3179" s="15" t="s">
        <v>18309</v>
      </c>
      <c r="W3179" s="4"/>
      <c r="X3179" s="4" t="s">
        <v>41</v>
      </c>
      <c r="Y3179" s="4" t="s">
        <v>2934</v>
      </c>
      <c r="Z3179" s="4"/>
      <c r="AB3179" s="25"/>
      <c r="AC3179" s="25"/>
      <c r="AD3179" s="25"/>
    </row>
    <row r="3180" spans="1:30" x14ac:dyDescent="0.35">
      <c r="A3180" s="15" t="s">
        <v>2276</v>
      </c>
      <c r="B3180" s="15" t="s">
        <v>2275</v>
      </c>
      <c r="D3180" s="15" t="s">
        <v>7913</v>
      </c>
      <c r="E3180" s="15" t="s">
        <v>6530</v>
      </c>
      <c r="F3180" s="15" t="s">
        <v>6531</v>
      </c>
      <c r="G3180" s="5" t="s">
        <v>21775</v>
      </c>
      <c r="H3180" s="5" t="s">
        <v>3</v>
      </c>
      <c r="I3180" s="5" t="s">
        <v>95</v>
      </c>
      <c r="J3180" s="5" t="s">
        <v>2</v>
      </c>
      <c r="K3180" s="5" t="s">
        <v>5</v>
      </c>
      <c r="L3180" s="5" t="s">
        <v>13079</v>
      </c>
      <c r="M3180" s="15" t="s">
        <v>21775</v>
      </c>
      <c r="N3180" s="15" t="s">
        <v>21775</v>
      </c>
      <c r="O3180" s="15" t="s">
        <v>22308</v>
      </c>
      <c r="P3180" s="15" t="s">
        <v>6531</v>
      </c>
      <c r="Q3180" s="15" t="s">
        <v>22807</v>
      </c>
      <c r="R3180" s="15" t="s">
        <v>24301</v>
      </c>
      <c r="S3180" s="15"/>
      <c r="T3180" s="15"/>
      <c r="U3180" s="15" t="s">
        <v>19018</v>
      </c>
      <c r="V3180" s="15" t="s">
        <v>24302</v>
      </c>
      <c r="W3180" s="4"/>
      <c r="X3180" s="4" t="s">
        <v>41</v>
      </c>
      <c r="Y3180" s="4" t="s">
        <v>6210</v>
      </c>
      <c r="Z3180" s="4"/>
      <c r="AB3180" s="25"/>
      <c r="AC3180" s="25"/>
      <c r="AD3180" s="25"/>
    </row>
    <row r="3181" spans="1:30" x14ac:dyDescent="0.35">
      <c r="A3181" s="15" t="s">
        <v>6451</v>
      </c>
      <c r="B3181" s="15" t="s">
        <v>7911</v>
      </c>
      <c r="D3181" s="15" t="s">
        <v>7624</v>
      </c>
      <c r="E3181" s="15" t="s">
        <v>6532</v>
      </c>
      <c r="F3181" s="15" t="s">
        <v>3222</v>
      </c>
      <c r="G3181" s="5" t="s">
        <v>21775</v>
      </c>
      <c r="H3181" s="5" t="s">
        <v>7</v>
      </c>
      <c r="I3181" s="5" t="s">
        <v>95</v>
      </c>
      <c r="J3181" s="5" t="s">
        <v>4</v>
      </c>
      <c r="K3181" s="5" t="s">
        <v>7</v>
      </c>
      <c r="L3181" s="5" t="s">
        <v>13092</v>
      </c>
      <c r="M3181" s="15" t="s">
        <v>21775</v>
      </c>
      <c r="N3181" s="15" t="s">
        <v>22006</v>
      </c>
      <c r="O3181" s="15" t="s">
        <v>22323</v>
      </c>
      <c r="P3181" s="15" t="s">
        <v>3222</v>
      </c>
      <c r="Q3181" s="15" t="s">
        <v>22807</v>
      </c>
      <c r="R3181" s="15" t="s">
        <v>20277</v>
      </c>
      <c r="S3181" s="15">
        <v>27651693</v>
      </c>
      <c r="T3181" s="15">
        <v>27651531</v>
      </c>
      <c r="U3181" s="15" t="s">
        <v>15448</v>
      </c>
      <c r="V3181" s="15" t="s">
        <v>15449</v>
      </c>
      <c r="W3181" s="4"/>
      <c r="X3181" s="4" t="s">
        <v>41</v>
      </c>
      <c r="Y3181" s="4" t="s">
        <v>4333</v>
      </c>
      <c r="Z3181" s="4"/>
      <c r="AB3181" s="25"/>
      <c r="AC3181" s="25"/>
      <c r="AD3181" s="25"/>
    </row>
    <row r="3182" spans="1:30" x14ac:dyDescent="0.35">
      <c r="A3182" s="15" t="s">
        <v>5375</v>
      </c>
      <c r="B3182" s="15" t="s">
        <v>207</v>
      </c>
      <c r="D3182" s="15" t="s">
        <v>11588</v>
      </c>
      <c r="E3182" s="15" t="s">
        <v>11587</v>
      </c>
      <c r="F3182" s="15" t="s">
        <v>11589</v>
      </c>
      <c r="G3182" s="5" t="s">
        <v>18533</v>
      </c>
      <c r="H3182" s="5" t="s">
        <v>2</v>
      </c>
      <c r="I3182" s="5" t="s">
        <v>95</v>
      </c>
      <c r="J3182" s="5" t="s">
        <v>5</v>
      </c>
      <c r="K3182" s="5" t="s">
        <v>2</v>
      </c>
      <c r="L3182" s="5" t="s">
        <v>13093</v>
      </c>
      <c r="M3182" s="15" t="s">
        <v>21775</v>
      </c>
      <c r="N3182" s="15" t="s">
        <v>22293</v>
      </c>
      <c r="O3182" s="15" t="s">
        <v>5752</v>
      </c>
      <c r="P3182" s="15" t="s">
        <v>5752</v>
      </c>
      <c r="Q3182" s="15" t="s">
        <v>22807</v>
      </c>
      <c r="R3182" s="15" t="s">
        <v>24303</v>
      </c>
      <c r="S3182" s="15">
        <v>88051835</v>
      </c>
      <c r="T3182" s="15">
        <v>27510131</v>
      </c>
      <c r="U3182" s="15" t="s">
        <v>16956</v>
      </c>
      <c r="V3182" s="15" t="s">
        <v>24304</v>
      </c>
      <c r="W3182" s="4"/>
      <c r="X3182" s="4"/>
      <c r="Y3182" s="4"/>
      <c r="Z3182" s="4"/>
      <c r="AB3182" s="25"/>
      <c r="AC3182" s="25"/>
      <c r="AD3182" s="25"/>
    </row>
    <row r="3183" spans="1:30" x14ac:dyDescent="0.35">
      <c r="A3183" s="15" t="s">
        <v>6449</v>
      </c>
      <c r="B3183" s="15" t="s">
        <v>7490</v>
      </c>
      <c r="D3183" s="15" t="s">
        <v>11306</v>
      </c>
      <c r="E3183" s="15" t="s">
        <v>11305</v>
      </c>
      <c r="F3183" s="15" t="s">
        <v>11307</v>
      </c>
      <c r="G3183" s="5" t="s">
        <v>15692</v>
      </c>
      <c r="H3183" s="5" t="s">
        <v>4</v>
      </c>
      <c r="I3183" s="5" t="s">
        <v>143</v>
      </c>
      <c r="J3183" s="5" t="s">
        <v>18</v>
      </c>
      <c r="K3183" s="5" t="s">
        <v>2</v>
      </c>
      <c r="L3183" s="5" t="s">
        <v>22684</v>
      </c>
      <c r="M3183" s="15" t="s">
        <v>144</v>
      </c>
      <c r="N3183" s="15" t="s">
        <v>146</v>
      </c>
      <c r="O3183" s="15" t="s">
        <v>146</v>
      </c>
      <c r="P3183" s="15" t="s">
        <v>11307</v>
      </c>
      <c r="Q3183" s="15" t="s">
        <v>22807</v>
      </c>
      <c r="R3183" s="15" t="s">
        <v>20340</v>
      </c>
      <c r="S3183" s="15">
        <v>22001127</v>
      </c>
      <c r="T3183" s="15"/>
      <c r="U3183" s="15" t="s">
        <v>18310</v>
      </c>
      <c r="V3183" s="15" t="s">
        <v>16957</v>
      </c>
      <c r="W3183" s="4"/>
      <c r="X3183" s="4" t="s">
        <v>41</v>
      </c>
      <c r="Y3183" s="4" t="s">
        <v>10639</v>
      </c>
      <c r="Z3183" s="4"/>
      <c r="AB3183" s="25"/>
      <c r="AC3183" s="25"/>
      <c r="AD3183" s="25"/>
    </row>
    <row r="3184" spans="1:30" x14ac:dyDescent="0.35">
      <c r="A3184" s="15" t="s">
        <v>6566</v>
      </c>
      <c r="B3184" s="15" t="s">
        <v>7770</v>
      </c>
      <c r="D3184" s="15" t="s">
        <v>7418</v>
      </c>
      <c r="E3184" s="15" t="s">
        <v>6533</v>
      </c>
      <c r="F3184" s="15" t="s">
        <v>550</v>
      </c>
      <c r="G3184" s="5" t="s">
        <v>249</v>
      </c>
      <c r="H3184" s="5" t="s">
        <v>7</v>
      </c>
      <c r="I3184" s="5" t="s">
        <v>72</v>
      </c>
      <c r="J3184" s="5" t="s">
        <v>4</v>
      </c>
      <c r="K3184" s="5" t="s">
        <v>6</v>
      </c>
      <c r="L3184" s="5" t="s">
        <v>12884</v>
      </c>
      <c r="M3184" s="15" t="s">
        <v>249</v>
      </c>
      <c r="N3184" s="15" t="s">
        <v>250</v>
      </c>
      <c r="O3184" s="15" t="s">
        <v>251</v>
      </c>
      <c r="P3184" s="15" t="s">
        <v>550</v>
      </c>
      <c r="Q3184" s="15" t="s">
        <v>22807</v>
      </c>
      <c r="R3184" s="15" t="s">
        <v>21318</v>
      </c>
      <c r="S3184" s="15">
        <v>22785602</v>
      </c>
      <c r="T3184" s="15"/>
      <c r="U3184" s="15" t="s">
        <v>16958</v>
      </c>
      <c r="V3184" s="15" t="s">
        <v>24305</v>
      </c>
      <c r="W3184" s="4"/>
      <c r="X3184" s="4" t="s">
        <v>41</v>
      </c>
      <c r="Y3184" s="4" t="s">
        <v>2309</v>
      </c>
      <c r="Z3184" s="4"/>
      <c r="AB3184" s="25"/>
      <c r="AC3184" s="25"/>
      <c r="AD3184" s="25"/>
    </row>
    <row r="3185" spans="1:30" x14ac:dyDescent="0.35">
      <c r="A3185" s="15" t="s">
        <v>6567</v>
      </c>
      <c r="B3185" s="15" t="s">
        <v>7799</v>
      </c>
      <c r="D3185" s="15" t="s">
        <v>7404</v>
      </c>
      <c r="E3185" s="15" t="s">
        <v>6534</v>
      </c>
      <c r="F3185" s="15" t="s">
        <v>3098</v>
      </c>
      <c r="G3185" s="5" t="s">
        <v>249</v>
      </c>
      <c r="H3185" s="5" t="s">
        <v>8</v>
      </c>
      <c r="I3185" s="5" t="s">
        <v>72</v>
      </c>
      <c r="J3185" s="5" t="s">
        <v>2</v>
      </c>
      <c r="K3185" s="5" t="s">
        <v>8</v>
      </c>
      <c r="L3185" s="5" t="s">
        <v>12870</v>
      </c>
      <c r="M3185" s="15" t="s">
        <v>249</v>
      </c>
      <c r="N3185" s="15" t="s">
        <v>249</v>
      </c>
      <c r="O3185" s="15" t="s">
        <v>470</v>
      </c>
      <c r="P3185" s="15" t="s">
        <v>3098</v>
      </c>
      <c r="Q3185" s="15" t="s">
        <v>22807</v>
      </c>
      <c r="R3185" s="15" t="s">
        <v>20443</v>
      </c>
      <c r="S3185" s="15">
        <v>25499219</v>
      </c>
      <c r="T3185" s="15">
        <v>83282414</v>
      </c>
      <c r="U3185" s="15" t="s">
        <v>16959</v>
      </c>
      <c r="V3185" s="15" t="s">
        <v>13666</v>
      </c>
      <c r="W3185" s="4"/>
      <c r="X3185" s="4" t="s">
        <v>41</v>
      </c>
      <c r="Y3185" s="4" t="s">
        <v>2431</v>
      </c>
      <c r="Z3185" s="4"/>
      <c r="AB3185" s="25"/>
      <c r="AC3185" s="25"/>
      <c r="AD3185" s="25"/>
    </row>
    <row r="3186" spans="1:30" x14ac:dyDescent="0.35">
      <c r="A3186" s="15" t="s">
        <v>11769</v>
      </c>
      <c r="B3186" s="15" t="s">
        <v>8288</v>
      </c>
      <c r="D3186" s="15" t="s">
        <v>10197</v>
      </c>
      <c r="E3186" s="15" t="s">
        <v>10196</v>
      </c>
      <c r="F3186" s="15" t="s">
        <v>79</v>
      </c>
      <c r="G3186" s="5" t="s">
        <v>15693</v>
      </c>
      <c r="H3186" s="5" t="s">
        <v>2</v>
      </c>
      <c r="I3186" s="5" t="s">
        <v>41</v>
      </c>
      <c r="J3186" s="5" t="s">
        <v>6</v>
      </c>
      <c r="K3186" s="5" t="s">
        <v>3</v>
      </c>
      <c r="L3186" s="5" t="s">
        <v>12668</v>
      </c>
      <c r="M3186" s="15" t="s">
        <v>42</v>
      </c>
      <c r="N3186" s="15" t="s">
        <v>22013</v>
      </c>
      <c r="O3186" s="15" t="s">
        <v>1417</v>
      </c>
      <c r="P3186" s="15" t="s">
        <v>79</v>
      </c>
      <c r="Q3186" s="15" t="s">
        <v>22807</v>
      </c>
      <c r="R3186" s="15" t="s">
        <v>24306</v>
      </c>
      <c r="S3186" s="15">
        <v>85089500</v>
      </c>
      <c r="T3186" s="15"/>
      <c r="U3186" s="15" t="s">
        <v>21654</v>
      </c>
      <c r="V3186" s="15" t="s">
        <v>24307</v>
      </c>
      <c r="W3186" s="4"/>
      <c r="X3186" s="4"/>
      <c r="Y3186" s="4"/>
      <c r="Z3186" s="4"/>
      <c r="AB3186" s="25"/>
      <c r="AC3186" s="25"/>
      <c r="AD3186" s="25"/>
    </row>
    <row r="3187" spans="1:30" x14ac:dyDescent="0.35">
      <c r="A3187" s="15" t="s">
        <v>11770</v>
      </c>
      <c r="B3187" s="15" t="s">
        <v>11771</v>
      </c>
      <c r="D3187" s="15" t="s">
        <v>10199</v>
      </c>
      <c r="E3187" s="15" t="s">
        <v>10198</v>
      </c>
      <c r="F3187" s="15" t="s">
        <v>4490</v>
      </c>
      <c r="G3187" s="5" t="s">
        <v>15693</v>
      </c>
      <c r="H3187" s="5" t="s">
        <v>2</v>
      </c>
      <c r="I3187" s="5" t="s">
        <v>41</v>
      </c>
      <c r="J3187" s="5" t="s">
        <v>6</v>
      </c>
      <c r="K3187" s="5" t="s">
        <v>3</v>
      </c>
      <c r="L3187" s="5" t="s">
        <v>12668</v>
      </c>
      <c r="M3187" s="15" t="s">
        <v>42</v>
      </c>
      <c r="N3187" s="15" t="s">
        <v>22013</v>
      </c>
      <c r="O3187" s="15" t="s">
        <v>1417</v>
      </c>
      <c r="P3187" s="15" t="s">
        <v>4490</v>
      </c>
      <c r="Q3187" s="15" t="s">
        <v>22807</v>
      </c>
      <c r="R3187" s="15" t="s">
        <v>24308</v>
      </c>
      <c r="S3187" s="15">
        <v>25463769</v>
      </c>
      <c r="T3187" s="15"/>
      <c r="U3187" s="15" t="s">
        <v>21655</v>
      </c>
      <c r="V3187" s="15" t="s">
        <v>24309</v>
      </c>
      <c r="W3187" s="4"/>
      <c r="X3187" s="4" t="s">
        <v>41</v>
      </c>
      <c r="Y3187" s="4" t="s">
        <v>12302</v>
      </c>
      <c r="Z3187" s="4"/>
      <c r="AB3187" s="25"/>
      <c r="AC3187" s="25"/>
      <c r="AD3187" s="25"/>
    </row>
    <row r="3188" spans="1:30" x14ac:dyDescent="0.35">
      <c r="A3188" s="15" t="s">
        <v>11772</v>
      </c>
      <c r="B3188" s="15" t="s">
        <v>4413</v>
      </c>
      <c r="D3188" s="15" t="s">
        <v>10201</v>
      </c>
      <c r="E3188" s="15" t="s">
        <v>10200</v>
      </c>
      <c r="F3188" s="15" t="s">
        <v>10202</v>
      </c>
      <c r="G3188" s="5" t="s">
        <v>15693</v>
      </c>
      <c r="H3188" s="5" t="s">
        <v>2</v>
      </c>
      <c r="I3188" s="5" t="s">
        <v>41</v>
      </c>
      <c r="J3188" s="5" t="s">
        <v>6</v>
      </c>
      <c r="K3188" s="5" t="s">
        <v>4</v>
      </c>
      <c r="L3188" s="5" t="s">
        <v>12669</v>
      </c>
      <c r="M3188" s="15" t="s">
        <v>42</v>
      </c>
      <c r="N3188" s="15" t="s">
        <v>22013</v>
      </c>
      <c r="O3188" s="15" t="s">
        <v>231</v>
      </c>
      <c r="P3188" s="15" t="s">
        <v>179</v>
      </c>
      <c r="Q3188" s="15" t="s">
        <v>22807</v>
      </c>
      <c r="R3188" s="15" t="s">
        <v>10203</v>
      </c>
      <c r="S3188" s="15">
        <v>25463718</v>
      </c>
      <c r="T3188" s="15"/>
      <c r="U3188" s="15" t="s">
        <v>21656</v>
      </c>
      <c r="V3188" s="15" t="s">
        <v>24310</v>
      </c>
      <c r="W3188" s="4"/>
      <c r="X3188" s="4" t="s">
        <v>41</v>
      </c>
      <c r="Y3188" s="4" t="s">
        <v>7708</v>
      </c>
      <c r="Z3188" s="4"/>
      <c r="AB3188" s="25"/>
      <c r="AC3188" s="25"/>
      <c r="AD3188" s="25"/>
    </row>
    <row r="3189" spans="1:30" x14ac:dyDescent="0.35">
      <c r="A3189" s="15" t="s">
        <v>5388</v>
      </c>
      <c r="B3189" s="15" t="s">
        <v>7714</v>
      </c>
      <c r="D3189" s="15" t="s">
        <v>7753</v>
      </c>
      <c r="E3189" s="15" t="s">
        <v>6536</v>
      </c>
      <c r="F3189" s="15" t="s">
        <v>6537</v>
      </c>
      <c r="G3189" s="5" t="s">
        <v>15693</v>
      </c>
      <c r="H3189" s="5" t="s">
        <v>2</v>
      </c>
      <c r="I3189" s="5" t="s">
        <v>41</v>
      </c>
      <c r="J3189" s="5" t="s">
        <v>6</v>
      </c>
      <c r="K3189" s="5" t="s">
        <v>4</v>
      </c>
      <c r="L3189" s="5" t="s">
        <v>12669</v>
      </c>
      <c r="M3189" s="15" t="s">
        <v>42</v>
      </c>
      <c r="N3189" s="15" t="s">
        <v>22013</v>
      </c>
      <c r="O3189" s="15" t="s">
        <v>231</v>
      </c>
      <c r="P3189" s="15" t="s">
        <v>550</v>
      </c>
      <c r="Q3189" s="15" t="s">
        <v>22807</v>
      </c>
      <c r="R3189" s="15" t="s">
        <v>21657</v>
      </c>
      <c r="S3189" s="15">
        <v>25463875</v>
      </c>
      <c r="T3189" s="15"/>
      <c r="U3189" s="15" t="s">
        <v>20342</v>
      </c>
      <c r="V3189" s="15" t="s">
        <v>3045</v>
      </c>
      <c r="W3189" s="4"/>
      <c r="X3189" s="4" t="s">
        <v>41</v>
      </c>
      <c r="Y3189" s="4" t="s">
        <v>5414</v>
      </c>
      <c r="Z3189" s="4"/>
      <c r="AB3189" s="25"/>
      <c r="AC3189" s="25"/>
      <c r="AD3189" s="25"/>
    </row>
    <row r="3190" spans="1:30" x14ac:dyDescent="0.35">
      <c r="A3190" s="15" t="s">
        <v>11775</v>
      </c>
      <c r="B3190" s="15" t="s">
        <v>1762</v>
      </c>
      <c r="D3190" s="15" t="s">
        <v>7858</v>
      </c>
      <c r="E3190" s="15" t="s">
        <v>6538</v>
      </c>
      <c r="F3190" s="15" t="s">
        <v>17384</v>
      </c>
      <c r="G3190" s="5" t="s">
        <v>15692</v>
      </c>
      <c r="H3190" s="5" t="s">
        <v>18</v>
      </c>
      <c r="I3190" s="5" t="s">
        <v>143</v>
      </c>
      <c r="J3190" s="5" t="s">
        <v>4</v>
      </c>
      <c r="K3190" s="5" t="s">
        <v>8</v>
      </c>
      <c r="L3190" s="5" t="s">
        <v>13046</v>
      </c>
      <c r="M3190" s="15" t="s">
        <v>144</v>
      </c>
      <c r="N3190" s="15" t="s">
        <v>1670</v>
      </c>
      <c r="O3190" s="15" t="s">
        <v>21200</v>
      </c>
      <c r="P3190" s="15" t="s">
        <v>17385</v>
      </c>
      <c r="Q3190" s="15" t="s">
        <v>22807</v>
      </c>
      <c r="R3190" s="15" t="s">
        <v>20343</v>
      </c>
      <c r="S3190" s="15">
        <v>87239824</v>
      </c>
      <c r="T3190" s="15"/>
      <c r="U3190" s="15" t="s">
        <v>16961</v>
      </c>
      <c r="V3190" s="15" t="s">
        <v>17385</v>
      </c>
      <c r="W3190" s="4"/>
      <c r="X3190" s="4" t="s">
        <v>41</v>
      </c>
      <c r="Y3190" s="4" t="s">
        <v>5937</v>
      </c>
      <c r="Z3190" s="4"/>
      <c r="AB3190" s="25" t="s">
        <v>21118</v>
      </c>
      <c r="AC3190" s="25"/>
      <c r="AD3190" s="25"/>
    </row>
    <row r="3191" spans="1:30" x14ac:dyDescent="0.35">
      <c r="A3191" s="15" t="s">
        <v>4789</v>
      </c>
      <c r="B3191" s="15" t="s">
        <v>7576</v>
      </c>
      <c r="D3191" s="15" t="s">
        <v>7539</v>
      </c>
      <c r="E3191" s="15" t="s">
        <v>6539</v>
      </c>
      <c r="F3191" s="15" t="s">
        <v>384</v>
      </c>
      <c r="G3191" s="5" t="s">
        <v>1797</v>
      </c>
      <c r="H3191" s="5" t="s">
        <v>2</v>
      </c>
      <c r="I3191" s="5" t="s">
        <v>243</v>
      </c>
      <c r="J3191" s="5" t="s">
        <v>7</v>
      </c>
      <c r="K3191" s="5" t="s">
        <v>2</v>
      </c>
      <c r="L3191" s="5" t="s">
        <v>12991</v>
      </c>
      <c r="M3191" s="15" t="s">
        <v>244</v>
      </c>
      <c r="N3191" s="15" t="s">
        <v>1797</v>
      </c>
      <c r="O3191" s="15" t="s">
        <v>1797</v>
      </c>
      <c r="P3191" s="15" t="s">
        <v>384</v>
      </c>
      <c r="Q3191" s="15" t="s">
        <v>22807</v>
      </c>
      <c r="R3191" s="15" t="s">
        <v>16962</v>
      </c>
      <c r="S3191" s="15">
        <v>26686649</v>
      </c>
      <c r="T3191" s="15">
        <v>26686649</v>
      </c>
      <c r="U3191" s="15" t="s">
        <v>15450</v>
      </c>
      <c r="V3191" s="15" t="s">
        <v>18311</v>
      </c>
      <c r="W3191" s="4"/>
      <c r="X3191" s="4" t="s">
        <v>41</v>
      </c>
      <c r="Y3191" s="4" t="s">
        <v>4003</v>
      </c>
      <c r="Z3191" s="4"/>
      <c r="AB3191" s="25"/>
      <c r="AC3191" s="25"/>
      <c r="AD3191" s="25"/>
    </row>
    <row r="3192" spans="1:30" x14ac:dyDescent="0.35">
      <c r="A3192" s="15" t="s">
        <v>5348</v>
      </c>
      <c r="B3192" s="15" t="s">
        <v>5347</v>
      </c>
      <c r="D3192" s="15" t="s">
        <v>11675</v>
      </c>
      <c r="E3192" s="15" t="s">
        <v>11674</v>
      </c>
      <c r="F3192" s="15" t="s">
        <v>21658</v>
      </c>
      <c r="G3192" s="5" t="s">
        <v>3350</v>
      </c>
      <c r="H3192" s="5" t="s">
        <v>2</v>
      </c>
      <c r="I3192" s="5" t="s">
        <v>95</v>
      </c>
      <c r="J3192" s="5" t="s">
        <v>3</v>
      </c>
      <c r="K3192" s="5" t="s">
        <v>2</v>
      </c>
      <c r="L3192" s="5" t="s">
        <v>13080</v>
      </c>
      <c r="M3192" s="15" t="s">
        <v>21775</v>
      </c>
      <c r="N3192" s="15" t="s">
        <v>21593</v>
      </c>
      <c r="O3192" s="15" t="s">
        <v>3350</v>
      </c>
      <c r="P3192" s="15" t="s">
        <v>22393</v>
      </c>
      <c r="Q3192" s="15" t="s">
        <v>22807</v>
      </c>
      <c r="R3192" s="15" t="s">
        <v>24311</v>
      </c>
      <c r="S3192" s="15">
        <v>60694204</v>
      </c>
      <c r="T3192" s="15"/>
      <c r="U3192" s="15" t="s">
        <v>19656</v>
      </c>
      <c r="V3192" s="15" t="s">
        <v>24312</v>
      </c>
      <c r="W3192" s="4"/>
      <c r="X3192" s="4" t="s">
        <v>41</v>
      </c>
      <c r="Y3192" s="4" t="s">
        <v>7814</v>
      </c>
      <c r="Z3192" s="4"/>
      <c r="AB3192" s="25"/>
      <c r="AC3192" s="25"/>
      <c r="AD3192" s="25"/>
    </row>
    <row r="3193" spans="1:30" x14ac:dyDescent="0.35">
      <c r="A3193" s="22" t="s">
        <v>11778</v>
      </c>
      <c r="B3193" s="15" t="s">
        <v>8379</v>
      </c>
      <c r="D3193" s="15" t="s">
        <v>7777</v>
      </c>
      <c r="E3193" s="15" t="s">
        <v>6540</v>
      </c>
      <c r="F3193" s="15" t="s">
        <v>6541</v>
      </c>
      <c r="G3193" s="5" t="s">
        <v>3350</v>
      </c>
      <c r="H3193" s="5" t="s">
        <v>5</v>
      </c>
      <c r="I3193" s="5" t="s">
        <v>95</v>
      </c>
      <c r="J3193" s="5" t="s">
        <v>7</v>
      </c>
      <c r="K3193" s="5" t="s">
        <v>2</v>
      </c>
      <c r="L3193" s="5" t="s">
        <v>13100</v>
      </c>
      <c r="M3193" s="15" t="s">
        <v>21775</v>
      </c>
      <c r="N3193" s="15" t="s">
        <v>2408</v>
      </c>
      <c r="O3193" s="15" t="s">
        <v>2408</v>
      </c>
      <c r="P3193" s="15" t="s">
        <v>6541</v>
      </c>
      <c r="Q3193" s="15" t="s">
        <v>22807</v>
      </c>
      <c r="R3193" s="15" t="s">
        <v>24313</v>
      </c>
      <c r="S3193" s="15">
        <v>70040480</v>
      </c>
      <c r="T3193" s="15"/>
      <c r="U3193" s="15" t="s">
        <v>15451</v>
      </c>
      <c r="V3193" s="15" t="s">
        <v>11673</v>
      </c>
      <c r="W3193" s="4"/>
      <c r="X3193" s="4" t="s">
        <v>41</v>
      </c>
      <c r="Y3193" s="4" t="s">
        <v>5550</v>
      </c>
      <c r="Z3193" s="4"/>
      <c r="AB3193" s="25"/>
      <c r="AC3193" s="25"/>
      <c r="AD3193" s="25"/>
    </row>
    <row r="3194" spans="1:30" x14ac:dyDescent="0.35">
      <c r="A3194" s="15" t="s">
        <v>5330</v>
      </c>
      <c r="B3194" s="15" t="s">
        <v>4335</v>
      </c>
      <c r="D3194" s="15" t="s">
        <v>7671</v>
      </c>
      <c r="E3194" s="15" t="s">
        <v>6542</v>
      </c>
      <c r="F3194" s="15" t="s">
        <v>8956</v>
      </c>
      <c r="G3194" s="5" t="s">
        <v>213</v>
      </c>
      <c r="H3194" s="5" t="s">
        <v>3</v>
      </c>
      <c r="I3194" s="5" t="s">
        <v>214</v>
      </c>
      <c r="J3194" s="5" t="s">
        <v>12</v>
      </c>
      <c r="K3194" s="5" t="s">
        <v>4</v>
      </c>
      <c r="L3194" s="5" t="s">
        <v>12959</v>
      </c>
      <c r="M3194" s="15" t="s">
        <v>215</v>
      </c>
      <c r="N3194" s="15" t="s">
        <v>213</v>
      </c>
      <c r="O3194" s="15" t="s">
        <v>4229</v>
      </c>
      <c r="P3194" s="15" t="s">
        <v>815</v>
      </c>
      <c r="Q3194" s="15" t="s">
        <v>22807</v>
      </c>
      <c r="R3194" s="15" t="s">
        <v>16440</v>
      </c>
      <c r="S3194" s="15">
        <v>27642980</v>
      </c>
      <c r="T3194" s="15"/>
      <c r="U3194" s="15" t="s">
        <v>22394</v>
      </c>
      <c r="V3194" s="15" t="s">
        <v>10488</v>
      </c>
      <c r="W3194" s="4"/>
      <c r="X3194" s="4" t="s">
        <v>41</v>
      </c>
      <c r="Y3194" s="4" t="s">
        <v>4976</v>
      </c>
      <c r="Z3194" s="4"/>
      <c r="AB3194" s="25"/>
      <c r="AC3194" s="25"/>
      <c r="AD3194" s="25"/>
    </row>
    <row r="3195" spans="1:30" x14ac:dyDescent="0.35">
      <c r="A3195" s="15" t="s">
        <v>11782</v>
      </c>
      <c r="B3195" s="15" t="s">
        <v>2330</v>
      </c>
      <c r="D3195" s="15" t="s">
        <v>7865</v>
      </c>
      <c r="E3195" s="15" t="s">
        <v>6543</v>
      </c>
      <c r="F3195" s="15" t="s">
        <v>948</v>
      </c>
      <c r="G3195" s="5" t="s">
        <v>215</v>
      </c>
      <c r="H3195" s="5" t="s">
        <v>4</v>
      </c>
      <c r="I3195" s="5" t="s">
        <v>214</v>
      </c>
      <c r="J3195" s="5" t="s">
        <v>3</v>
      </c>
      <c r="K3195" s="5" t="s">
        <v>7</v>
      </c>
      <c r="L3195" s="5" t="s">
        <v>12925</v>
      </c>
      <c r="M3195" s="15" t="s">
        <v>215</v>
      </c>
      <c r="N3195" s="15" t="s">
        <v>4082</v>
      </c>
      <c r="O3195" s="15" t="s">
        <v>6427</v>
      </c>
      <c r="P3195" s="15" t="s">
        <v>6544</v>
      </c>
      <c r="Q3195" s="15" t="s">
        <v>22807</v>
      </c>
      <c r="R3195" s="15" t="s">
        <v>21659</v>
      </c>
      <c r="S3195" s="15">
        <v>22660746</v>
      </c>
      <c r="T3195" s="15">
        <v>22660096</v>
      </c>
      <c r="U3195" s="15" t="s">
        <v>18312</v>
      </c>
      <c r="V3195" s="15" t="s">
        <v>10503</v>
      </c>
      <c r="W3195" s="4"/>
      <c r="X3195" s="4" t="s">
        <v>41</v>
      </c>
      <c r="Y3195" s="4" t="s">
        <v>5968</v>
      </c>
      <c r="Z3195" s="4"/>
      <c r="AB3195" s="25"/>
      <c r="AC3195" s="25"/>
      <c r="AD3195" s="25"/>
    </row>
    <row r="3196" spans="1:30" x14ac:dyDescent="0.35">
      <c r="A3196" s="15" t="s">
        <v>7349</v>
      </c>
      <c r="B3196" s="15" t="s">
        <v>7964</v>
      </c>
      <c r="D3196" s="15" t="s">
        <v>11003</v>
      </c>
      <c r="E3196" s="15" t="s">
        <v>11002</v>
      </c>
      <c r="F3196" s="15" t="s">
        <v>79</v>
      </c>
      <c r="G3196" s="5" t="s">
        <v>1797</v>
      </c>
      <c r="H3196" s="5" t="s">
        <v>3</v>
      </c>
      <c r="I3196" s="5" t="s">
        <v>243</v>
      </c>
      <c r="J3196" s="5" t="s">
        <v>8</v>
      </c>
      <c r="K3196" s="5" t="s">
        <v>4</v>
      </c>
      <c r="L3196" s="5" t="s">
        <v>12998</v>
      </c>
      <c r="M3196" s="15" t="s">
        <v>244</v>
      </c>
      <c r="N3196" s="15" t="s">
        <v>22190</v>
      </c>
      <c r="O3196" s="15" t="s">
        <v>179</v>
      </c>
      <c r="P3196" s="15" t="s">
        <v>79</v>
      </c>
      <c r="Q3196" s="15" t="s">
        <v>22807</v>
      </c>
      <c r="R3196" s="15" t="s">
        <v>20345</v>
      </c>
      <c r="S3196" s="15">
        <v>87369343</v>
      </c>
      <c r="T3196" s="15"/>
      <c r="U3196" s="15" t="s">
        <v>14570</v>
      </c>
      <c r="V3196" s="15" t="s">
        <v>11004</v>
      </c>
      <c r="W3196" s="4"/>
      <c r="X3196" s="4"/>
      <c r="Y3196" s="4"/>
      <c r="Z3196" s="4"/>
      <c r="AB3196" s="25"/>
      <c r="AC3196" s="25"/>
      <c r="AD3196" s="25"/>
    </row>
    <row r="3197" spans="1:30" x14ac:dyDescent="0.35">
      <c r="A3197" s="15" t="s">
        <v>11783</v>
      </c>
      <c r="B3197" s="15" t="s">
        <v>11784</v>
      </c>
      <c r="D3197" s="15" t="s">
        <v>10966</v>
      </c>
      <c r="E3197" s="15" t="s">
        <v>10965</v>
      </c>
      <c r="F3197" s="15" t="s">
        <v>10967</v>
      </c>
      <c r="G3197" s="5" t="s">
        <v>1797</v>
      </c>
      <c r="H3197" s="5" t="s">
        <v>6</v>
      </c>
      <c r="I3197" s="5" t="s">
        <v>243</v>
      </c>
      <c r="J3197" s="5" t="s">
        <v>8</v>
      </c>
      <c r="K3197" s="5" t="s">
        <v>3</v>
      </c>
      <c r="L3197" s="5" t="s">
        <v>12997</v>
      </c>
      <c r="M3197" s="15" t="s">
        <v>244</v>
      </c>
      <c r="N3197" s="15" t="s">
        <v>22190</v>
      </c>
      <c r="O3197" s="15" t="s">
        <v>22191</v>
      </c>
      <c r="P3197" s="15" t="s">
        <v>10967</v>
      </c>
      <c r="Q3197" s="15" t="s">
        <v>22807</v>
      </c>
      <c r="R3197" s="15" t="s">
        <v>16963</v>
      </c>
      <c r="S3197" s="15">
        <v>26457352</v>
      </c>
      <c r="T3197" s="15">
        <v>26457352</v>
      </c>
      <c r="U3197" s="15" t="s">
        <v>15452</v>
      </c>
      <c r="V3197" s="15" t="s">
        <v>6545</v>
      </c>
      <c r="W3197" s="4"/>
      <c r="X3197" s="4"/>
      <c r="Y3197" s="4"/>
      <c r="Z3197" s="4"/>
      <c r="AB3197" s="25"/>
      <c r="AC3197" s="25"/>
      <c r="AD3197" s="25"/>
    </row>
    <row r="3198" spans="1:30" x14ac:dyDescent="0.35">
      <c r="A3198" s="15" t="s">
        <v>8562</v>
      </c>
      <c r="B3198" s="15" t="s">
        <v>8563</v>
      </c>
      <c r="D3198" s="15" t="s">
        <v>7479</v>
      </c>
      <c r="E3198" s="15" t="s">
        <v>6546</v>
      </c>
      <c r="F3198" s="15" t="s">
        <v>5016</v>
      </c>
      <c r="G3198" s="5" t="s">
        <v>1797</v>
      </c>
      <c r="H3198" s="5" t="s">
        <v>3</v>
      </c>
      <c r="I3198" s="5" t="s">
        <v>243</v>
      </c>
      <c r="J3198" s="5" t="s">
        <v>8</v>
      </c>
      <c r="K3198" s="5" t="s">
        <v>2</v>
      </c>
      <c r="L3198" s="5" t="s">
        <v>12996</v>
      </c>
      <c r="M3198" s="15" t="s">
        <v>244</v>
      </c>
      <c r="N3198" s="15" t="s">
        <v>22190</v>
      </c>
      <c r="O3198" s="15" t="s">
        <v>22800</v>
      </c>
      <c r="P3198" s="15" t="s">
        <v>5016</v>
      </c>
      <c r="Q3198" s="15" t="s">
        <v>22807</v>
      </c>
      <c r="R3198" s="15" t="s">
        <v>18313</v>
      </c>
      <c r="S3198" s="15">
        <v>26621350</v>
      </c>
      <c r="T3198" s="15">
        <v>26621350</v>
      </c>
      <c r="U3198" s="15" t="s">
        <v>15453</v>
      </c>
      <c r="V3198" s="15" t="s">
        <v>6547</v>
      </c>
      <c r="W3198" s="4"/>
      <c r="X3198" s="4" t="s">
        <v>41</v>
      </c>
      <c r="Y3198" s="4" t="s">
        <v>3286</v>
      </c>
      <c r="Z3198" s="4"/>
      <c r="AB3198" s="25"/>
      <c r="AC3198" s="25"/>
      <c r="AD3198" s="25"/>
    </row>
    <row r="3199" spans="1:30" x14ac:dyDescent="0.35">
      <c r="A3199" s="15" t="s">
        <v>6680</v>
      </c>
      <c r="B3199" s="15" t="s">
        <v>7912</v>
      </c>
      <c r="D3199" s="15" t="s">
        <v>7393</v>
      </c>
      <c r="E3199" s="15" t="s">
        <v>6548</v>
      </c>
      <c r="F3199" s="15" t="s">
        <v>6380</v>
      </c>
      <c r="G3199" s="5" t="s">
        <v>1797</v>
      </c>
      <c r="H3199" s="5" t="s">
        <v>2</v>
      </c>
      <c r="I3199" s="5" t="s">
        <v>243</v>
      </c>
      <c r="J3199" s="5" t="s">
        <v>7</v>
      </c>
      <c r="K3199" s="5" t="s">
        <v>2</v>
      </c>
      <c r="L3199" s="5" t="s">
        <v>12991</v>
      </c>
      <c r="M3199" s="15" t="s">
        <v>244</v>
      </c>
      <c r="N3199" s="15" t="s">
        <v>1797</v>
      </c>
      <c r="O3199" s="15" t="s">
        <v>1797</v>
      </c>
      <c r="P3199" s="15" t="s">
        <v>6380</v>
      </c>
      <c r="Q3199" s="15" t="s">
        <v>22807</v>
      </c>
      <c r="R3199" s="15" t="s">
        <v>18841</v>
      </c>
      <c r="S3199" s="15">
        <v>26692695</v>
      </c>
      <c r="T3199" s="15">
        <v>26692695</v>
      </c>
      <c r="U3199" s="15" t="s">
        <v>15454</v>
      </c>
      <c r="V3199" s="15" t="s">
        <v>293</v>
      </c>
      <c r="W3199" s="4"/>
      <c r="X3199" s="4" t="s">
        <v>41</v>
      </c>
      <c r="Y3199" s="4" t="s">
        <v>13669</v>
      </c>
      <c r="Z3199" s="4"/>
      <c r="AB3199" s="25"/>
      <c r="AC3199" s="25"/>
      <c r="AD3199" s="25"/>
    </row>
    <row r="3200" spans="1:30" x14ac:dyDescent="0.35">
      <c r="A3200" s="15" t="s">
        <v>6633</v>
      </c>
      <c r="B3200" s="15" t="s">
        <v>7575</v>
      </c>
      <c r="D3200" s="15" t="s">
        <v>7560</v>
      </c>
      <c r="E3200" s="15" t="s">
        <v>6549</v>
      </c>
      <c r="F3200" s="15" t="s">
        <v>6550</v>
      </c>
      <c r="G3200" s="5" t="s">
        <v>1797</v>
      </c>
      <c r="H3200" s="5" t="s">
        <v>2</v>
      </c>
      <c r="I3200" s="5" t="s">
        <v>243</v>
      </c>
      <c r="J3200" s="5" t="s">
        <v>7</v>
      </c>
      <c r="K3200" s="5" t="s">
        <v>2</v>
      </c>
      <c r="L3200" s="5" t="s">
        <v>12991</v>
      </c>
      <c r="M3200" s="15" t="s">
        <v>244</v>
      </c>
      <c r="N3200" s="15" t="s">
        <v>1797</v>
      </c>
      <c r="O3200" s="15" t="s">
        <v>1797</v>
      </c>
      <c r="P3200" s="15" t="s">
        <v>6550</v>
      </c>
      <c r="Q3200" s="15" t="s">
        <v>22807</v>
      </c>
      <c r="R3200" s="15" t="s">
        <v>21660</v>
      </c>
      <c r="S3200" s="15">
        <v>88633389</v>
      </c>
      <c r="T3200" s="15"/>
      <c r="U3200" s="15" t="s">
        <v>19657</v>
      </c>
      <c r="V3200" s="15" t="s">
        <v>10961</v>
      </c>
      <c r="W3200" s="4"/>
      <c r="X3200" s="4" t="s">
        <v>41</v>
      </c>
      <c r="Y3200" s="4" t="s">
        <v>4141</v>
      </c>
      <c r="Z3200" s="4"/>
      <c r="AB3200" s="25"/>
      <c r="AC3200" s="25"/>
      <c r="AD3200" s="25"/>
    </row>
    <row r="3201" spans="1:30" x14ac:dyDescent="0.35">
      <c r="A3201" s="15" t="s">
        <v>8564</v>
      </c>
      <c r="B3201" s="15" t="s">
        <v>8484</v>
      </c>
      <c r="D3201" s="15" t="s">
        <v>7586</v>
      </c>
      <c r="E3201" s="15" t="s">
        <v>6551</v>
      </c>
      <c r="F3201" s="15" t="s">
        <v>770</v>
      </c>
      <c r="G3201" s="5" t="s">
        <v>21791</v>
      </c>
      <c r="H3201" s="5" t="s">
        <v>2</v>
      </c>
      <c r="I3201" s="5" t="s">
        <v>44</v>
      </c>
      <c r="J3201" s="5" t="s">
        <v>18</v>
      </c>
      <c r="K3201" s="5" t="s">
        <v>6</v>
      </c>
      <c r="L3201" s="5" t="s">
        <v>12852</v>
      </c>
      <c r="M3201" s="15" t="s">
        <v>91</v>
      </c>
      <c r="N3201" s="15" t="s">
        <v>206</v>
      </c>
      <c r="O3201" s="15" t="s">
        <v>1162</v>
      </c>
      <c r="P3201" s="15" t="s">
        <v>770</v>
      </c>
      <c r="Q3201" s="15" t="s">
        <v>22807</v>
      </c>
      <c r="R3201" s="15" t="s">
        <v>21661</v>
      </c>
      <c r="S3201" s="15">
        <v>70027056</v>
      </c>
      <c r="T3201" s="15">
        <v>86582101</v>
      </c>
      <c r="U3201" s="15" t="s">
        <v>19019</v>
      </c>
      <c r="V3201" s="15" t="s">
        <v>11927</v>
      </c>
      <c r="W3201" s="4"/>
      <c r="X3201" s="4" t="s">
        <v>41</v>
      </c>
      <c r="Y3201" s="4" t="s">
        <v>2953</v>
      </c>
      <c r="Z3201" s="4"/>
      <c r="AB3201" s="25"/>
      <c r="AC3201" s="25"/>
      <c r="AD3201" s="25"/>
    </row>
    <row r="3202" spans="1:30" x14ac:dyDescent="0.35">
      <c r="A3202" s="15" t="s">
        <v>11788</v>
      </c>
      <c r="B3202" s="15" t="s">
        <v>4836</v>
      </c>
      <c r="D3202" s="15" t="s">
        <v>7498</v>
      </c>
      <c r="E3202" s="15" t="s">
        <v>6552</v>
      </c>
      <c r="F3202" s="15" t="s">
        <v>1597</v>
      </c>
      <c r="G3202" s="5" t="s">
        <v>366</v>
      </c>
      <c r="H3202" s="5" t="s">
        <v>2</v>
      </c>
      <c r="I3202" s="5" t="s">
        <v>41</v>
      </c>
      <c r="J3202" s="5" t="s">
        <v>5</v>
      </c>
      <c r="K3202" s="5" t="s">
        <v>6</v>
      </c>
      <c r="L3202" s="5" t="s">
        <v>12662</v>
      </c>
      <c r="M3202" s="15" t="s">
        <v>42</v>
      </c>
      <c r="N3202" s="15" t="s">
        <v>366</v>
      </c>
      <c r="O3202" s="15" t="s">
        <v>165</v>
      </c>
      <c r="P3202" s="15" t="s">
        <v>1597</v>
      </c>
      <c r="Q3202" s="15" t="s">
        <v>22807</v>
      </c>
      <c r="R3202" s="15" t="s">
        <v>24314</v>
      </c>
      <c r="S3202" s="15">
        <v>24167149</v>
      </c>
      <c r="T3202" s="15">
        <v>24160100</v>
      </c>
      <c r="U3202" s="15" t="s">
        <v>16964</v>
      </c>
      <c r="V3202" s="15" t="s">
        <v>9184</v>
      </c>
      <c r="W3202" s="4"/>
      <c r="X3202" s="4" t="s">
        <v>41</v>
      </c>
      <c r="Y3202" s="4" t="s">
        <v>3467</v>
      </c>
      <c r="Z3202" s="4"/>
      <c r="AB3202" s="25"/>
      <c r="AC3202" s="25"/>
      <c r="AD3202" s="25"/>
    </row>
    <row r="3203" spans="1:30" x14ac:dyDescent="0.35">
      <c r="A3203" s="15" t="s">
        <v>11791</v>
      </c>
      <c r="B3203" s="15" t="s">
        <v>8328</v>
      </c>
      <c r="D3203" s="15" t="s">
        <v>7422</v>
      </c>
      <c r="E3203" s="15" t="s">
        <v>6553</v>
      </c>
      <c r="F3203" s="15" t="s">
        <v>6554</v>
      </c>
      <c r="G3203" s="5" t="s">
        <v>15692</v>
      </c>
      <c r="H3203" s="5" t="s">
        <v>2</v>
      </c>
      <c r="I3203" s="5" t="s">
        <v>143</v>
      </c>
      <c r="J3203" s="5" t="s">
        <v>8</v>
      </c>
      <c r="K3203" s="5" t="s">
        <v>2</v>
      </c>
      <c r="L3203" s="5" t="s">
        <v>13061</v>
      </c>
      <c r="M3203" s="15" t="s">
        <v>144</v>
      </c>
      <c r="N3203" s="15" t="s">
        <v>145</v>
      </c>
      <c r="O3203" s="15" t="s">
        <v>145</v>
      </c>
      <c r="P3203" s="15" t="s">
        <v>6555</v>
      </c>
      <c r="Q3203" s="15" t="s">
        <v>22807</v>
      </c>
      <c r="R3203" s="15" t="s">
        <v>22395</v>
      </c>
      <c r="S3203" s="15">
        <v>27752337</v>
      </c>
      <c r="T3203" s="15">
        <v>27752337</v>
      </c>
      <c r="U3203" s="15" t="s">
        <v>16965</v>
      </c>
      <c r="V3203" s="15" t="s">
        <v>11286</v>
      </c>
      <c r="W3203" s="4"/>
      <c r="X3203" s="4" t="s">
        <v>41</v>
      </c>
      <c r="Y3203" s="4" t="s">
        <v>2671</v>
      </c>
      <c r="Z3203" s="4"/>
      <c r="AB3203" s="25"/>
      <c r="AC3203" s="25"/>
      <c r="AD3203" s="25"/>
    </row>
    <row r="3204" spans="1:30" x14ac:dyDescent="0.35">
      <c r="A3204" s="15" t="s">
        <v>2300</v>
      </c>
      <c r="B3204" s="15" t="s">
        <v>7069</v>
      </c>
      <c r="D3204" s="15" t="s">
        <v>7599</v>
      </c>
      <c r="E3204" s="15" t="s">
        <v>6556</v>
      </c>
      <c r="F3204" s="15" t="s">
        <v>19254</v>
      </c>
      <c r="G3204" s="5" t="s">
        <v>15692</v>
      </c>
      <c r="H3204" s="5" t="s">
        <v>18</v>
      </c>
      <c r="I3204" s="5" t="s">
        <v>143</v>
      </c>
      <c r="J3204" s="5" t="s">
        <v>10</v>
      </c>
      <c r="K3204" s="5" t="s">
        <v>5</v>
      </c>
      <c r="L3204" s="5" t="s">
        <v>13067</v>
      </c>
      <c r="M3204" s="15" t="s">
        <v>144</v>
      </c>
      <c r="N3204" s="15" t="s">
        <v>21789</v>
      </c>
      <c r="O3204" s="15" t="s">
        <v>198</v>
      </c>
      <c r="P3204" s="15" t="s">
        <v>6557</v>
      </c>
      <c r="Q3204" s="15" t="s">
        <v>22807</v>
      </c>
      <c r="R3204" s="15" t="s">
        <v>18314</v>
      </c>
      <c r="S3204" s="15">
        <v>27847020</v>
      </c>
      <c r="T3204" s="15"/>
      <c r="U3204" s="15" t="s">
        <v>15455</v>
      </c>
      <c r="V3204" s="15" t="s">
        <v>21662</v>
      </c>
      <c r="W3204" s="4"/>
      <c r="X3204" s="4" t="s">
        <v>41</v>
      </c>
      <c r="Y3204" s="4" t="s">
        <v>4477</v>
      </c>
      <c r="Z3204" s="4"/>
      <c r="AB3204" s="25"/>
      <c r="AC3204" s="25"/>
      <c r="AD3204" s="25"/>
    </row>
    <row r="3205" spans="1:30" x14ac:dyDescent="0.35">
      <c r="A3205" s="15" t="s">
        <v>5357</v>
      </c>
      <c r="B3205" s="15" t="s">
        <v>1454</v>
      </c>
      <c r="D3205" s="15" t="s">
        <v>7530</v>
      </c>
      <c r="E3205" s="15" t="s">
        <v>6558</v>
      </c>
      <c r="F3205" s="15" t="s">
        <v>4457</v>
      </c>
      <c r="G3205" s="5" t="s">
        <v>15692</v>
      </c>
      <c r="H3205" s="5" t="s">
        <v>12</v>
      </c>
      <c r="I3205" s="5" t="s">
        <v>143</v>
      </c>
      <c r="J3205" s="5" t="s">
        <v>12</v>
      </c>
      <c r="K3205" s="5" t="s">
        <v>4</v>
      </c>
      <c r="L3205" s="5" t="s">
        <v>13072</v>
      </c>
      <c r="M3205" s="15" t="s">
        <v>144</v>
      </c>
      <c r="N3205" s="15" t="s">
        <v>21785</v>
      </c>
      <c r="O3205" s="15" t="s">
        <v>1996</v>
      </c>
      <c r="P3205" s="15" t="s">
        <v>6559</v>
      </c>
      <c r="Q3205" s="15" t="s">
        <v>22807</v>
      </c>
      <c r="R3205" s="15" t="s">
        <v>18938</v>
      </c>
      <c r="S3205" s="15">
        <v>27322252</v>
      </c>
      <c r="T3205" s="15">
        <v>27322252</v>
      </c>
      <c r="U3205" s="15" t="s">
        <v>20347</v>
      </c>
      <c r="V3205" s="15" t="s">
        <v>15457</v>
      </c>
      <c r="W3205" s="4"/>
      <c r="X3205" s="4" t="s">
        <v>41</v>
      </c>
      <c r="Y3205" s="4" t="s">
        <v>3848</v>
      </c>
      <c r="Z3205" s="4"/>
      <c r="AB3205" s="25"/>
      <c r="AC3205" s="25"/>
      <c r="AD3205" s="25"/>
    </row>
    <row r="3206" spans="1:30" x14ac:dyDescent="0.35">
      <c r="A3206" s="15" t="s">
        <v>5360</v>
      </c>
      <c r="B3206" s="15" t="s">
        <v>1484</v>
      </c>
      <c r="D3206" s="15" t="s">
        <v>11089</v>
      </c>
      <c r="E3206" s="15" t="s">
        <v>11088</v>
      </c>
      <c r="F3206" s="15" t="s">
        <v>11090</v>
      </c>
      <c r="G3206" s="5" t="s">
        <v>15694</v>
      </c>
      <c r="H3206" s="5" t="s">
        <v>2</v>
      </c>
      <c r="I3206" s="5" t="s">
        <v>143</v>
      </c>
      <c r="J3206" s="5" t="s">
        <v>2</v>
      </c>
      <c r="K3206" s="5" t="s">
        <v>6</v>
      </c>
      <c r="L3206" s="5" t="s">
        <v>13025</v>
      </c>
      <c r="M3206" s="15" t="s">
        <v>144</v>
      </c>
      <c r="N3206" s="15" t="s">
        <v>144</v>
      </c>
      <c r="O3206" s="15" t="s">
        <v>5231</v>
      </c>
      <c r="P3206" s="15" t="s">
        <v>11090</v>
      </c>
      <c r="Q3206" s="15" t="s">
        <v>22807</v>
      </c>
      <c r="R3206" s="15" t="s">
        <v>24315</v>
      </c>
      <c r="S3206" s="15">
        <v>22007489</v>
      </c>
      <c r="T3206" s="15"/>
      <c r="U3206" s="15" t="s">
        <v>16966</v>
      </c>
      <c r="V3206" s="15" t="s">
        <v>11091</v>
      </c>
      <c r="W3206" s="4"/>
      <c r="X3206" s="4" t="s">
        <v>41</v>
      </c>
      <c r="Y3206" s="4" t="s">
        <v>19109</v>
      </c>
      <c r="Z3206" s="4"/>
      <c r="AB3206" s="25"/>
      <c r="AC3206" s="25"/>
      <c r="AD3206" s="25"/>
    </row>
    <row r="3207" spans="1:30" x14ac:dyDescent="0.35">
      <c r="A3207" s="15" t="s">
        <v>5362</v>
      </c>
      <c r="B3207" s="15" t="s">
        <v>1559</v>
      </c>
      <c r="D3207" s="15" t="s">
        <v>7755</v>
      </c>
      <c r="E3207" s="15" t="s">
        <v>6560</v>
      </c>
      <c r="F3207" s="15" t="s">
        <v>2951</v>
      </c>
      <c r="G3207" s="5" t="s">
        <v>144</v>
      </c>
      <c r="H3207" s="5" t="s">
        <v>7</v>
      </c>
      <c r="I3207" s="5" t="s">
        <v>143</v>
      </c>
      <c r="J3207" s="5" t="s">
        <v>17</v>
      </c>
      <c r="K3207" s="5" t="s">
        <v>2</v>
      </c>
      <c r="L3207" s="5" t="s">
        <v>22682</v>
      </c>
      <c r="M3207" s="15" t="s">
        <v>144</v>
      </c>
      <c r="N3207" s="15" t="s">
        <v>5987</v>
      </c>
      <c r="O3207" s="15" t="s">
        <v>5987</v>
      </c>
      <c r="P3207" s="15" t="s">
        <v>2951</v>
      </c>
      <c r="Q3207" s="15" t="s">
        <v>22807</v>
      </c>
      <c r="R3207" s="15" t="s">
        <v>22396</v>
      </c>
      <c r="S3207" s="15">
        <v>26455262</v>
      </c>
      <c r="T3207" s="15">
        <v>26455262</v>
      </c>
      <c r="U3207" s="15" t="s">
        <v>15458</v>
      </c>
      <c r="V3207" s="15" t="s">
        <v>24316</v>
      </c>
      <c r="W3207" s="4"/>
      <c r="X3207" s="4" t="s">
        <v>41</v>
      </c>
      <c r="Y3207" s="4" t="s">
        <v>5423</v>
      </c>
      <c r="Z3207" s="4"/>
      <c r="AB3207" s="25"/>
      <c r="AC3207" s="25"/>
      <c r="AD3207" s="25"/>
    </row>
    <row r="3208" spans="1:30" x14ac:dyDescent="0.35">
      <c r="A3208" s="18" t="s">
        <v>2282</v>
      </c>
      <c r="B3208" s="18" t="s">
        <v>2281</v>
      </c>
      <c r="D3208" s="15" t="s">
        <v>7797</v>
      </c>
      <c r="E3208" s="15" t="s">
        <v>6562</v>
      </c>
      <c r="F3208" s="15" t="s">
        <v>6563</v>
      </c>
      <c r="G3208" s="5" t="s">
        <v>144</v>
      </c>
      <c r="H3208" s="5" t="s">
        <v>10</v>
      </c>
      <c r="I3208" s="5" t="s">
        <v>143</v>
      </c>
      <c r="J3208" s="5" t="s">
        <v>3</v>
      </c>
      <c r="K3208" s="5" t="s">
        <v>3</v>
      </c>
      <c r="L3208" s="5" t="s">
        <v>13036</v>
      </c>
      <c r="M3208" s="15" t="s">
        <v>144</v>
      </c>
      <c r="N3208" s="15" t="s">
        <v>5017</v>
      </c>
      <c r="O3208" s="15" t="s">
        <v>5018</v>
      </c>
      <c r="P3208" s="15" t="s">
        <v>6564</v>
      </c>
      <c r="Q3208" s="15" t="s">
        <v>22807</v>
      </c>
      <c r="R3208" s="15" t="s">
        <v>24317</v>
      </c>
      <c r="S3208" s="15">
        <v>24285274</v>
      </c>
      <c r="T3208" s="15"/>
      <c r="U3208" s="15" t="s">
        <v>18315</v>
      </c>
      <c r="V3208" s="15" t="s">
        <v>11082</v>
      </c>
      <c r="W3208" s="4"/>
      <c r="X3208" s="4" t="s">
        <v>41</v>
      </c>
      <c r="Y3208" s="4" t="s">
        <v>5620</v>
      </c>
      <c r="Z3208" s="4"/>
      <c r="AB3208" s="25"/>
      <c r="AC3208" s="25"/>
      <c r="AD3208" s="25"/>
    </row>
    <row r="3209" spans="1:30" x14ac:dyDescent="0.35">
      <c r="A3209" s="15" t="s">
        <v>11794</v>
      </c>
      <c r="B3209" s="15" t="s">
        <v>11795</v>
      </c>
      <c r="D3209" s="15" t="s">
        <v>7405</v>
      </c>
      <c r="E3209" s="15" t="s">
        <v>6565</v>
      </c>
      <c r="F3209" s="15" t="s">
        <v>798</v>
      </c>
      <c r="G3209" s="5" t="s">
        <v>144</v>
      </c>
      <c r="H3209" s="5" t="s">
        <v>5</v>
      </c>
      <c r="I3209" s="5" t="s">
        <v>143</v>
      </c>
      <c r="J3209" s="5" t="s">
        <v>5</v>
      </c>
      <c r="K3209" s="5" t="s">
        <v>2</v>
      </c>
      <c r="L3209" s="5" t="s">
        <v>13049</v>
      </c>
      <c r="M3209" s="15" t="s">
        <v>144</v>
      </c>
      <c r="N3209" s="15" t="s">
        <v>22234</v>
      </c>
      <c r="O3209" s="15" t="s">
        <v>4543</v>
      </c>
      <c r="P3209" s="15" t="s">
        <v>798</v>
      </c>
      <c r="Q3209" s="15" t="s">
        <v>22807</v>
      </c>
      <c r="R3209" s="15" t="s">
        <v>22397</v>
      </c>
      <c r="S3209" s="15">
        <v>26399469</v>
      </c>
      <c r="T3209" s="15">
        <v>26399469</v>
      </c>
      <c r="U3209" s="15" t="s">
        <v>15459</v>
      </c>
      <c r="V3209" s="15" t="s">
        <v>24318</v>
      </c>
      <c r="W3209" s="4"/>
      <c r="X3209" s="4" t="s">
        <v>41</v>
      </c>
      <c r="Y3209" s="4" t="s">
        <v>2468</v>
      </c>
      <c r="Z3209" s="4"/>
      <c r="AB3209" s="25" t="s">
        <v>21118</v>
      </c>
      <c r="AC3209" s="25"/>
      <c r="AD3209" s="25"/>
    </row>
    <row r="3210" spans="1:30" x14ac:dyDescent="0.35">
      <c r="A3210" s="15" t="s">
        <v>11798</v>
      </c>
      <c r="B3210" s="15" t="s">
        <v>8391</v>
      </c>
      <c r="D3210" s="15" t="s">
        <v>7770</v>
      </c>
      <c r="E3210" s="15" t="s">
        <v>6566</v>
      </c>
      <c r="F3210" s="15" t="s">
        <v>5971</v>
      </c>
      <c r="G3210" s="5" t="s">
        <v>1404</v>
      </c>
      <c r="H3210" s="5" t="s">
        <v>7</v>
      </c>
      <c r="I3210" s="5" t="s">
        <v>143</v>
      </c>
      <c r="J3210" s="5" t="s">
        <v>7</v>
      </c>
      <c r="K3210" s="5" t="s">
        <v>2</v>
      </c>
      <c r="L3210" s="5" t="s">
        <v>13058</v>
      </c>
      <c r="M3210" s="15" t="s">
        <v>144</v>
      </c>
      <c r="N3210" s="15" t="s">
        <v>1404</v>
      </c>
      <c r="O3210" s="15" t="s">
        <v>21872</v>
      </c>
      <c r="P3210" s="15" t="s">
        <v>5971</v>
      </c>
      <c r="Q3210" s="15" t="s">
        <v>22807</v>
      </c>
      <c r="R3210" s="15" t="s">
        <v>15115</v>
      </c>
      <c r="S3210" s="15">
        <v>27770920</v>
      </c>
      <c r="T3210" s="15"/>
      <c r="U3210" s="15" t="s">
        <v>16967</v>
      </c>
      <c r="V3210" s="15" t="s">
        <v>24319</v>
      </c>
      <c r="W3210" s="4"/>
      <c r="X3210" s="4" t="s">
        <v>41</v>
      </c>
      <c r="Y3210" s="4" t="s">
        <v>5472</v>
      </c>
      <c r="Z3210" s="4"/>
      <c r="AB3210" s="25" t="s">
        <v>21118</v>
      </c>
      <c r="AC3210" s="25"/>
      <c r="AD3210" s="25"/>
    </row>
    <row r="3211" spans="1:30" x14ac:dyDescent="0.35">
      <c r="A3211" s="15" t="s">
        <v>11801</v>
      </c>
      <c r="B3211" s="15" t="s">
        <v>5369</v>
      </c>
      <c r="D3211" s="15" t="s">
        <v>7799</v>
      </c>
      <c r="E3211" s="15" t="s">
        <v>6567</v>
      </c>
      <c r="F3211" s="15" t="s">
        <v>6568</v>
      </c>
      <c r="G3211" s="5" t="s">
        <v>1404</v>
      </c>
      <c r="H3211" s="5" t="s">
        <v>7</v>
      </c>
      <c r="I3211" s="5" t="s">
        <v>143</v>
      </c>
      <c r="J3211" s="5" t="s">
        <v>11</v>
      </c>
      <c r="K3211" s="5" t="s">
        <v>2</v>
      </c>
      <c r="L3211" s="5" t="s">
        <v>13069</v>
      </c>
      <c r="M3211" s="15" t="s">
        <v>144</v>
      </c>
      <c r="N3211" s="15" t="s">
        <v>582</v>
      </c>
      <c r="O3211" s="15" t="s">
        <v>582</v>
      </c>
      <c r="P3211" s="15" t="s">
        <v>6569</v>
      </c>
      <c r="Q3211" s="15" t="s">
        <v>22807</v>
      </c>
      <c r="R3211" s="15" t="s">
        <v>22398</v>
      </c>
      <c r="S3211" s="15">
        <v>27794337</v>
      </c>
      <c r="T3211" s="15"/>
      <c r="U3211" s="15" t="s">
        <v>16968</v>
      </c>
      <c r="V3211" s="15" t="s">
        <v>1064</v>
      </c>
      <c r="W3211" s="4"/>
      <c r="X3211" s="4" t="s">
        <v>41</v>
      </c>
      <c r="Y3211" s="4" t="s">
        <v>5630</v>
      </c>
      <c r="Z3211" s="4"/>
      <c r="AB3211" s="25" t="s">
        <v>21118</v>
      </c>
      <c r="AC3211" s="25"/>
      <c r="AD3211" s="25"/>
    </row>
    <row r="3212" spans="1:30" x14ac:dyDescent="0.35">
      <c r="A3212" s="15" t="s">
        <v>11804</v>
      </c>
      <c r="B3212" s="15" t="s">
        <v>2442</v>
      </c>
      <c r="D3212" s="15" t="s">
        <v>10898</v>
      </c>
      <c r="E3212" s="15" t="s">
        <v>10897</v>
      </c>
      <c r="F3212" s="15" t="s">
        <v>10899</v>
      </c>
      <c r="G3212" s="5" t="s">
        <v>242</v>
      </c>
      <c r="H3212" s="5" t="s">
        <v>3</v>
      </c>
      <c r="I3212" s="5" t="s">
        <v>243</v>
      </c>
      <c r="J3212" s="5" t="s">
        <v>4</v>
      </c>
      <c r="K3212" s="5" t="s">
        <v>11</v>
      </c>
      <c r="L3212" s="5" t="s">
        <v>12982</v>
      </c>
      <c r="M3212" s="15" t="s">
        <v>244</v>
      </c>
      <c r="N3212" s="15" t="s">
        <v>242</v>
      </c>
      <c r="O3212" s="15" t="s">
        <v>4793</v>
      </c>
      <c r="P3212" s="15" t="s">
        <v>10899</v>
      </c>
      <c r="Q3212" s="15" t="s">
        <v>22807</v>
      </c>
      <c r="R3212" s="15" t="s">
        <v>24320</v>
      </c>
      <c r="S3212" s="15"/>
      <c r="T3212" s="15"/>
      <c r="U3212" s="15" t="s">
        <v>20349</v>
      </c>
      <c r="V3212" s="15" t="s">
        <v>1492</v>
      </c>
      <c r="W3212" s="4"/>
      <c r="X3212" s="4" t="s">
        <v>41</v>
      </c>
      <c r="Y3212" s="4" t="s">
        <v>10269</v>
      </c>
      <c r="Z3212" s="4"/>
      <c r="AB3212" s="25"/>
      <c r="AC3212" s="25"/>
      <c r="AD3212" s="25"/>
    </row>
    <row r="3213" spans="1:30" x14ac:dyDescent="0.35">
      <c r="A3213" s="15" t="s">
        <v>5364</v>
      </c>
      <c r="B3213" s="15" t="s">
        <v>3213</v>
      </c>
      <c r="D3213" s="15" t="s">
        <v>7431</v>
      </c>
      <c r="E3213" s="15" t="s">
        <v>6570</v>
      </c>
      <c r="F3213" s="15" t="s">
        <v>6571</v>
      </c>
      <c r="G3213" s="5" t="s">
        <v>249</v>
      </c>
      <c r="H3213" s="5" t="s">
        <v>7</v>
      </c>
      <c r="I3213" s="5" t="s">
        <v>72</v>
      </c>
      <c r="J3213" s="5" t="s">
        <v>4</v>
      </c>
      <c r="K3213" s="5" t="s">
        <v>3</v>
      </c>
      <c r="L3213" s="5" t="s">
        <v>12881</v>
      </c>
      <c r="M3213" s="15" t="s">
        <v>249</v>
      </c>
      <c r="N3213" s="15" t="s">
        <v>250</v>
      </c>
      <c r="O3213" s="15" t="s">
        <v>3087</v>
      </c>
      <c r="P3213" s="15" t="s">
        <v>6571</v>
      </c>
      <c r="Q3213" s="15" t="s">
        <v>22807</v>
      </c>
      <c r="R3213" s="15" t="s">
        <v>16969</v>
      </c>
      <c r="S3213" s="15">
        <v>22783214</v>
      </c>
      <c r="T3213" s="15"/>
      <c r="U3213" s="15" t="s">
        <v>16970</v>
      </c>
      <c r="V3213" s="15" t="s">
        <v>24321</v>
      </c>
      <c r="W3213" s="4"/>
      <c r="X3213" s="4" t="s">
        <v>41</v>
      </c>
      <c r="Y3213" s="4" t="s">
        <v>2647</v>
      </c>
      <c r="Z3213" s="4"/>
      <c r="AB3213" s="25" t="s">
        <v>21118</v>
      </c>
      <c r="AC3213" s="25"/>
      <c r="AD3213" s="25"/>
    </row>
    <row r="3214" spans="1:30" x14ac:dyDescent="0.35">
      <c r="A3214" s="15" t="s">
        <v>5398</v>
      </c>
      <c r="B3214" s="15" t="s">
        <v>1972</v>
      </c>
      <c r="D3214" s="15" t="s">
        <v>8229</v>
      </c>
      <c r="E3214" s="15" t="s">
        <v>8228</v>
      </c>
      <c r="F3214" s="15" t="s">
        <v>371</v>
      </c>
      <c r="G3214" s="5" t="s">
        <v>15691</v>
      </c>
      <c r="H3214" s="5" t="s">
        <v>4</v>
      </c>
      <c r="I3214" s="5" t="s">
        <v>44</v>
      </c>
      <c r="J3214" s="5" t="s">
        <v>3</v>
      </c>
      <c r="K3214" s="5" t="s">
        <v>6</v>
      </c>
      <c r="L3214" s="5" t="s">
        <v>12770</v>
      </c>
      <c r="M3214" s="15" t="s">
        <v>91</v>
      </c>
      <c r="N3214" s="15" t="s">
        <v>92</v>
      </c>
      <c r="O3214" s="15" t="s">
        <v>2519</v>
      </c>
      <c r="P3214" s="15" t="s">
        <v>371</v>
      </c>
      <c r="Q3214" s="15" t="s">
        <v>22807</v>
      </c>
      <c r="R3214" s="15" t="s">
        <v>18316</v>
      </c>
      <c r="S3214" s="15">
        <v>24479116</v>
      </c>
      <c r="T3214" s="15">
        <v>24479116</v>
      </c>
      <c r="U3214" s="15" t="s">
        <v>16971</v>
      </c>
      <c r="V3214" s="15" t="s">
        <v>14214</v>
      </c>
      <c r="W3214" s="4"/>
      <c r="X3214" s="4"/>
      <c r="Y3214" s="4"/>
      <c r="Z3214" s="4"/>
      <c r="AB3214" s="25"/>
      <c r="AC3214" s="25"/>
      <c r="AD3214" s="25"/>
    </row>
    <row r="3215" spans="1:30" x14ac:dyDescent="0.35">
      <c r="A3215" s="15" t="s">
        <v>5400</v>
      </c>
      <c r="B3215" s="15" t="s">
        <v>5397</v>
      </c>
      <c r="D3215" s="15" t="s">
        <v>7782</v>
      </c>
      <c r="E3215" s="15" t="s">
        <v>6573</v>
      </c>
      <c r="F3215" s="15" t="s">
        <v>6574</v>
      </c>
      <c r="G3215" s="5" t="s">
        <v>21791</v>
      </c>
      <c r="H3215" s="5" t="s">
        <v>10</v>
      </c>
      <c r="I3215" s="5" t="s">
        <v>44</v>
      </c>
      <c r="J3215" s="5" t="s">
        <v>18</v>
      </c>
      <c r="K3215" s="5" t="s">
        <v>8</v>
      </c>
      <c r="L3215" s="5" t="s">
        <v>12854</v>
      </c>
      <c r="M3215" s="15" t="s">
        <v>91</v>
      </c>
      <c r="N3215" s="15" t="s">
        <v>206</v>
      </c>
      <c r="O3215" s="15" t="s">
        <v>22172</v>
      </c>
      <c r="P3215" s="15" t="s">
        <v>6574</v>
      </c>
      <c r="Q3215" s="15" t="s">
        <v>22807</v>
      </c>
      <c r="R3215" s="15" t="s">
        <v>19498</v>
      </c>
      <c r="S3215" s="15">
        <v>44119970</v>
      </c>
      <c r="T3215" s="15"/>
      <c r="U3215" s="15" t="s">
        <v>16972</v>
      </c>
      <c r="V3215" s="15" t="s">
        <v>11911</v>
      </c>
      <c r="W3215" s="4"/>
      <c r="X3215" s="4" t="s">
        <v>41</v>
      </c>
      <c r="Y3215" s="4" t="s">
        <v>5572</v>
      </c>
      <c r="Z3215" s="4"/>
      <c r="AB3215" s="25"/>
      <c r="AC3215" s="25"/>
      <c r="AD3215" s="25"/>
    </row>
    <row r="3216" spans="1:30" x14ac:dyDescent="0.35">
      <c r="A3216" s="15" t="s">
        <v>11808</v>
      </c>
      <c r="B3216" s="15" t="s">
        <v>3006</v>
      </c>
      <c r="D3216" s="15" t="s">
        <v>7459</v>
      </c>
      <c r="E3216" s="15" t="s">
        <v>6575</v>
      </c>
      <c r="F3216" s="15" t="s">
        <v>7460</v>
      </c>
      <c r="G3216" s="5" t="s">
        <v>231</v>
      </c>
      <c r="H3216" s="5" t="s">
        <v>4</v>
      </c>
      <c r="I3216" s="5" t="s">
        <v>44</v>
      </c>
      <c r="J3216" s="5" t="s">
        <v>12</v>
      </c>
      <c r="K3216" s="5" t="s">
        <v>2</v>
      </c>
      <c r="L3216" s="5" t="s">
        <v>12823</v>
      </c>
      <c r="M3216" s="15" t="s">
        <v>91</v>
      </c>
      <c r="N3216" s="15" t="s">
        <v>231</v>
      </c>
      <c r="O3216" s="15" t="s">
        <v>2857</v>
      </c>
      <c r="P3216" s="15" t="s">
        <v>1109</v>
      </c>
      <c r="Q3216" s="15" t="s">
        <v>22807</v>
      </c>
      <c r="R3216" s="15" t="s">
        <v>20350</v>
      </c>
      <c r="S3216" s="15">
        <v>24609893</v>
      </c>
      <c r="T3216" s="15"/>
      <c r="U3216" s="15" t="s">
        <v>15460</v>
      </c>
      <c r="V3216" s="15" t="s">
        <v>19020</v>
      </c>
      <c r="W3216" s="4"/>
      <c r="X3216" s="4" t="s">
        <v>41</v>
      </c>
      <c r="Y3216" s="4" t="s">
        <v>2523</v>
      </c>
      <c r="Z3216" s="4"/>
      <c r="AB3216" s="25"/>
      <c r="AC3216" s="25"/>
      <c r="AD3216" s="25"/>
    </row>
    <row r="3217" spans="1:30" x14ac:dyDescent="0.35">
      <c r="A3217" s="15" t="s">
        <v>2310</v>
      </c>
      <c r="B3217" s="15" t="s">
        <v>7070</v>
      </c>
      <c r="D3217" s="15" t="s">
        <v>7501</v>
      </c>
      <c r="E3217" s="15" t="s">
        <v>7119</v>
      </c>
      <c r="F3217" s="15" t="s">
        <v>7502</v>
      </c>
      <c r="G3217" s="5" t="s">
        <v>231</v>
      </c>
      <c r="H3217" s="5" t="s">
        <v>6</v>
      </c>
      <c r="I3217" s="5" t="s">
        <v>44</v>
      </c>
      <c r="J3217" s="5" t="s">
        <v>12</v>
      </c>
      <c r="K3217" s="5" t="s">
        <v>7</v>
      </c>
      <c r="L3217" s="5" t="s">
        <v>12828</v>
      </c>
      <c r="M3217" s="15" t="s">
        <v>91</v>
      </c>
      <c r="N3217" s="15" t="s">
        <v>231</v>
      </c>
      <c r="O3217" s="15" t="s">
        <v>2964</v>
      </c>
      <c r="P3217" s="15" t="s">
        <v>7502</v>
      </c>
      <c r="Q3217" s="15" t="s">
        <v>22807</v>
      </c>
      <c r="R3217" s="15" t="s">
        <v>24322</v>
      </c>
      <c r="S3217" s="15">
        <v>24040008</v>
      </c>
      <c r="T3217" s="15"/>
      <c r="U3217" s="15" t="s">
        <v>22399</v>
      </c>
      <c r="V3217" s="15" t="s">
        <v>537</v>
      </c>
      <c r="W3217" s="4"/>
      <c r="X3217" s="4" t="s">
        <v>41</v>
      </c>
      <c r="Y3217" s="4" t="s">
        <v>7120</v>
      </c>
      <c r="Z3217" s="4"/>
      <c r="AB3217" s="25"/>
      <c r="AC3217" s="25"/>
      <c r="AD3217" s="25"/>
    </row>
    <row r="3218" spans="1:30" x14ac:dyDescent="0.35">
      <c r="A3218" s="15" t="s">
        <v>11812</v>
      </c>
      <c r="B3218" s="15" t="s">
        <v>8771</v>
      </c>
      <c r="D3218" s="15" t="s">
        <v>9869</v>
      </c>
      <c r="E3218" s="15" t="s">
        <v>9868</v>
      </c>
      <c r="F3218" s="15" t="s">
        <v>371</v>
      </c>
      <c r="G3218" s="5" t="s">
        <v>15691</v>
      </c>
      <c r="H3218" s="5" t="s">
        <v>11</v>
      </c>
      <c r="I3218" s="5" t="s">
        <v>44</v>
      </c>
      <c r="J3218" s="5" t="s">
        <v>3</v>
      </c>
      <c r="K3218" s="5" t="s">
        <v>18</v>
      </c>
      <c r="L3218" s="5" t="s">
        <v>12778</v>
      </c>
      <c r="M3218" s="15" t="s">
        <v>91</v>
      </c>
      <c r="N3218" s="15" t="s">
        <v>92</v>
      </c>
      <c r="O3218" s="15" t="s">
        <v>22785</v>
      </c>
      <c r="P3218" s="15" t="s">
        <v>371</v>
      </c>
      <c r="Q3218" s="15" t="s">
        <v>22807</v>
      </c>
      <c r="R3218" s="15" t="s">
        <v>24323</v>
      </c>
      <c r="S3218" s="15">
        <v>24791394</v>
      </c>
      <c r="T3218" s="15"/>
      <c r="U3218" s="15" t="s">
        <v>16973</v>
      </c>
      <c r="V3218" s="15" t="s">
        <v>612</v>
      </c>
      <c r="W3218" s="4"/>
      <c r="X3218" s="4" t="s">
        <v>41</v>
      </c>
      <c r="Y3218" s="4" t="s">
        <v>7950</v>
      </c>
      <c r="Z3218" s="4"/>
      <c r="AB3218" s="25"/>
      <c r="AC3218" s="25"/>
      <c r="AD3218" s="25"/>
    </row>
    <row r="3219" spans="1:30" x14ac:dyDescent="0.35">
      <c r="A3219" s="15" t="s">
        <v>2312</v>
      </c>
      <c r="B3219" s="15" t="s">
        <v>7389</v>
      </c>
      <c r="D3219" s="15" t="s">
        <v>7822</v>
      </c>
      <c r="E3219" s="15" t="s">
        <v>6576</v>
      </c>
      <c r="F3219" s="15" t="s">
        <v>948</v>
      </c>
      <c r="G3219" s="5" t="s">
        <v>231</v>
      </c>
      <c r="H3219" s="5" t="s">
        <v>10</v>
      </c>
      <c r="I3219" s="5" t="s">
        <v>44</v>
      </c>
      <c r="J3219" s="5" t="s">
        <v>12</v>
      </c>
      <c r="K3219" s="5" t="s">
        <v>18</v>
      </c>
      <c r="L3219" s="5" t="s">
        <v>12835</v>
      </c>
      <c r="M3219" s="15" t="s">
        <v>91</v>
      </c>
      <c r="N3219" s="15" t="s">
        <v>231</v>
      </c>
      <c r="O3219" s="15" t="s">
        <v>277</v>
      </c>
      <c r="P3219" s="15" t="s">
        <v>948</v>
      </c>
      <c r="Q3219" s="15" t="s">
        <v>22807</v>
      </c>
      <c r="R3219" s="15" t="s">
        <v>17713</v>
      </c>
      <c r="S3219" s="15">
        <v>44030238</v>
      </c>
      <c r="T3219" s="15"/>
      <c r="U3219" s="15" t="s">
        <v>21664</v>
      </c>
      <c r="V3219" s="15" t="s">
        <v>9879</v>
      </c>
      <c r="W3219" s="4"/>
      <c r="X3219" s="4" t="s">
        <v>41</v>
      </c>
      <c r="Y3219" s="4" t="s">
        <v>13680</v>
      </c>
      <c r="Z3219" s="4"/>
      <c r="AB3219" s="25"/>
      <c r="AC3219" s="25"/>
      <c r="AD3219" s="25"/>
    </row>
    <row r="3220" spans="1:30" x14ac:dyDescent="0.35">
      <c r="A3220" s="15" t="s">
        <v>5394</v>
      </c>
      <c r="B3220" s="15" t="s">
        <v>3232</v>
      </c>
      <c r="D3220" s="15" t="s">
        <v>8278</v>
      </c>
      <c r="E3220" s="15" t="s">
        <v>8277</v>
      </c>
      <c r="F3220" s="15" t="s">
        <v>165</v>
      </c>
      <c r="G3220" s="5" t="s">
        <v>231</v>
      </c>
      <c r="H3220" s="5" t="s">
        <v>12</v>
      </c>
      <c r="I3220" s="5" t="s">
        <v>44</v>
      </c>
      <c r="J3220" s="5" t="s">
        <v>232</v>
      </c>
      <c r="K3220" s="5" t="s">
        <v>5</v>
      </c>
      <c r="L3220" s="5" t="s">
        <v>12859</v>
      </c>
      <c r="M3220" s="15" t="s">
        <v>91</v>
      </c>
      <c r="N3220" s="15" t="s">
        <v>233</v>
      </c>
      <c r="O3220" s="15" t="s">
        <v>94</v>
      </c>
      <c r="P3220" s="15" t="s">
        <v>165</v>
      </c>
      <c r="Q3220" s="15" t="s">
        <v>22807</v>
      </c>
      <c r="R3220" s="15" t="s">
        <v>24324</v>
      </c>
      <c r="S3220" s="15">
        <v>41051067</v>
      </c>
      <c r="T3220" s="15"/>
      <c r="U3220" s="15" t="s">
        <v>16974</v>
      </c>
      <c r="V3220" s="15" t="s">
        <v>3133</v>
      </c>
      <c r="W3220" s="4"/>
      <c r="X3220" s="4" t="s">
        <v>41</v>
      </c>
      <c r="Y3220" s="4" t="s">
        <v>10087</v>
      </c>
      <c r="Z3220" s="4"/>
      <c r="AB3220" s="25"/>
      <c r="AC3220" s="25"/>
      <c r="AD3220" s="25"/>
    </row>
    <row r="3221" spans="1:30" x14ac:dyDescent="0.35">
      <c r="A3221" s="15" t="s">
        <v>11816</v>
      </c>
      <c r="B3221" s="15" t="s">
        <v>5414</v>
      </c>
      <c r="D3221" s="15" t="s">
        <v>7462</v>
      </c>
      <c r="E3221" s="15" t="s">
        <v>6577</v>
      </c>
      <c r="F3221" s="15" t="s">
        <v>550</v>
      </c>
      <c r="G3221" s="5" t="s">
        <v>1797</v>
      </c>
      <c r="H3221" s="5" t="s">
        <v>3</v>
      </c>
      <c r="I3221" s="5" t="s">
        <v>243</v>
      </c>
      <c r="J3221" s="5" t="s">
        <v>8</v>
      </c>
      <c r="K3221" s="5" t="s">
        <v>2</v>
      </c>
      <c r="L3221" s="5" t="s">
        <v>12996</v>
      </c>
      <c r="M3221" s="15" t="s">
        <v>244</v>
      </c>
      <c r="N3221" s="15" t="s">
        <v>22190</v>
      </c>
      <c r="O3221" s="15" t="s">
        <v>22800</v>
      </c>
      <c r="P3221" s="15" t="s">
        <v>550</v>
      </c>
      <c r="Q3221" s="15" t="s">
        <v>22807</v>
      </c>
      <c r="R3221" s="15" t="s">
        <v>21665</v>
      </c>
      <c r="S3221" s="15">
        <v>26620062</v>
      </c>
      <c r="T3221" s="15">
        <v>26621615</v>
      </c>
      <c r="U3221" s="15" t="s">
        <v>16975</v>
      </c>
      <c r="V3221" s="15" t="s">
        <v>6578</v>
      </c>
      <c r="W3221" s="4"/>
      <c r="X3221" s="4" t="s">
        <v>41</v>
      </c>
      <c r="Y3221" s="4" t="s">
        <v>3053</v>
      </c>
      <c r="Z3221" s="4"/>
      <c r="AB3221" s="25"/>
      <c r="AC3221" s="25"/>
      <c r="AD3221" s="25"/>
    </row>
    <row r="3222" spans="1:30" x14ac:dyDescent="0.35">
      <c r="A3222" s="15" t="s">
        <v>11818</v>
      </c>
      <c r="B3222" s="15" t="s">
        <v>7214</v>
      </c>
      <c r="D3222" s="15" t="s">
        <v>7740</v>
      </c>
      <c r="E3222" s="15" t="s">
        <v>6579</v>
      </c>
      <c r="F3222" s="15" t="s">
        <v>3554</v>
      </c>
      <c r="G3222" s="5" t="s">
        <v>908</v>
      </c>
      <c r="H3222" s="5" t="s">
        <v>2</v>
      </c>
      <c r="I3222" s="5" t="s">
        <v>243</v>
      </c>
      <c r="J3222" s="5" t="s">
        <v>12</v>
      </c>
      <c r="K3222" s="5" t="s">
        <v>5</v>
      </c>
      <c r="L3222" s="5" t="s">
        <v>13016</v>
      </c>
      <c r="M3222" s="15" t="s">
        <v>244</v>
      </c>
      <c r="N3222" s="15" t="s">
        <v>770</v>
      </c>
      <c r="O3222" s="15" t="s">
        <v>507</v>
      </c>
      <c r="P3222" s="15" t="s">
        <v>3554</v>
      </c>
      <c r="Q3222" s="15" t="s">
        <v>22807</v>
      </c>
      <c r="R3222" s="15" t="s">
        <v>24325</v>
      </c>
      <c r="S3222" s="15">
        <v>26799174</v>
      </c>
      <c r="T3222" s="15">
        <v>61706712</v>
      </c>
      <c r="U3222" s="15" t="s">
        <v>16976</v>
      </c>
      <c r="V3222" s="15" t="s">
        <v>10602</v>
      </c>
      <c r="W3222" s="4"/>
      <c r="X3222" s="4" t="s">
        <v>41</v>
      </c>
      <c r="Y3222" s="4" t="s">
        <v>1611</v>
      </c>
      <c r="Z3222" s="4"/>
      <c r="AB3222" s="25"/>
      <c r="AC3222" s="25"/>
      <c r="AD3222" s="25"/>
    </row>
    <row r="3223" spans="1:30" x14ac:dyDescent="0.35">
      <c r="A3223" s="15" t="s">
        <v>5420</v>
      </c>
      <c r="B3223" s="15" t="s">
        <v>5419</v>
      </c>
      <c r="D3223" s="15" t="s">
        <v>7485</v>
      </c>
      <c r="E3223" s="15" t="s">
        <v>6580</v>
      </c>
      <c r="F3223" s="15" t="s">
        <v>1109</v>
      </c>
      <c r="G3223" s="5" t="s">
        <v>3820</v>
      </c>
      <c r="H3223" s="5" t="s">
        <v>4</v>
      </c>
      <c r="I3223" s="5" t="s">
        <v>72</v>
      </c>
      <c r="J3223" s="5" t="s">
        <v>6</v>
      </c>
      <c r="K3223" s="5" t="s">
        <v>12</v>
      </c>
      <c r="L3223" s="5" t="s">
        <v>12900</v>
      </c>
      <c r="M3223" s="15" t="s">
        <v>249</v>
      </c>
      <c r="N3223" s="15" t="s">
        <v>3820</v>
      </c>
      <c r="O3223" s="15" t="s">
        <v>3978</v>
      </c>
      <c r="P3223" s="15" t="s">
        <v>1109</v>
      </c>
      <c r="Q3223" s="15" t="s">
        <v>22807</v>
      </c>
      <c r="R3223" s="15" t="s">
        <v>24326</v>
      </c>
      <c r="S3223" s="15">
        <v>25541460</v>
      </c>
      <c r="T3223" s="15"/>
      <c r="U3223" s="15" t="s">
        <v>15461</v>
      </c>
      <c r="V3223" s="15" t="s">
        <v>10458</v>
      </c>
      <c r="W3223" s="4"/>
      <c r="X3223" s="4" t="s">
        <v>41</v>
      </c>
      <c r="Y3223" s="4" t="s">
        <v>1249</v>
      </c>
      <c r="Z3223" s="4"/>
      <c r="AB3223" s="25"/>
      <c r="AC3223" s="25"/>
      <c r="AD3223" s="25"/>
    </row>
    <row r="3224" spans="1:30" x14ac:dyDescent="0.35">
      <c r="A3224" s="15" t="s">
        <v>8566</v>
      </c>
      <c r="B3224" s="15" t="s">
        <v>2505</v>
      </c>
      <c r="D3224" s="15" t="s">
        <v>10350</v>
      </c>
      <c r="E3224" s="15" t="s">
        <v>10349</v>
      </c>
      <c r="F3224" s="15" t="s">
        <v>10351</v>
      </c>
      <c r="G3224" s="5" t="s">
        <v>3820</v>
      </c>
      <c r="H3224" s="5" t="s">
        <v>8</v>
      </c>
      <c r="I3224" s="5" t="s">
        <v>95</v>
      </c>
      <c r="J3224" s="5" t="s">
        <v>2</v>
      </c>
      <c r="K3224" s="5" t="s">
        <v>3</v>
      </c>
      <c r="L3224" s="5" t="s">
        <v>13077</v>
      </c>
      <c r="M3224" s="15" t="s">
        <v>21775</v>
      </c>
      <c r="N3224" s="15" t="s">
        <v>21775</v>
      </c>
      <c r="O3224" s="15" t="s">
        <v>21855</v>
      </c>
      <c r="P3224" s="15" t="s">
        <v>10352</v>
      </c>
      <c r="Q3224" s="15" t="s">
        <v>22807</v>
      </c>
      <c r="R3224" s="15" t="s">
        <v>22436</v>
      </c>
      <c r="S3224" s="15">
        <v>85269109</v>
      </c>
      <c r="T3224" s="15"/>
      <c r="U3224" s="15" t="s">
        <v>22401</v>
      </c>
      <c r="V3224" s="15" t="s">
        <v>14215</v>
      </c>
      <c r="W3224" s="4"/>
      <c r="X3224" s="4" t="s">
        <v>41</v>
      </c>
      <c r="Y3224" s="4" t="s">
        <v>13601</v>
      </c>
      <c r="Z3224" s="4"/>
      <c r="AB3224" s="25"/>
      <c r="AC3224" s="25"/>
      <c r="AD3224" s="25"/>
    </row>
    <row r="3225" spans="1:30" x14ac:dyDescent="0.35">
      <c r="A3225" s="15" t="s">
        <v>11823</v>
      </c>
      <c r="B3225" s="15" t="s">
        <v>8241</v>
      </c>
      <c r="D3225" s="15" t="s">
        <v>7613</v>
      </c>
      <c r="E3225" s="15" t="s">
        <v>6581</v>
      </c>
      <c r="F3225" s="15" t="s">
        <v>6582</v>
      </c>
      <c r="G3225" s="5" t="s">
        <v>3820</v>
      </c>
      <c r="H3225" s="5" t="s">
        <v>10</v>
      </c>
      <c r="I3225" s="5" t="s">
        <v>72</v>
      </c>
      <c r="J3225" s="5" t="s">
        <v>6</v>
      </c>
      <c r="K3225" s="5" t="s">
        <v>6</v>
      </c>
      <c r="L3225" s="5" t="s">
        <v>12895</v>
      </c>
      <c r="M3225" s="15" t="s">
        <v>249</v>
      </c>
      <c r="N3225" s="15" t="s">
        <v>3820</v>
      </c>
      <c r="O3225" s="15" t="s">
        <v>578</v>
      </c>
      <c r="P3225" s="15" t="s">
        <v>6582</v>
      </c>
      <c r="Q3225" s="15" t="s">
        <v>22807</v>
      </c>
      <c r="R3225" s="15" t="s">
        <v>24327</v>
      </c>
      <c r="S3225" s="15">
        <v>85393600</v>
      </c>
      <c r="T3225" s="15">
        <v>71670421</v>
      </c>
      <c r="U3225" s="15" t="s">
        <v>15462</v>
      </c>
      <c r="V3225" s="15" t="s">
        <v>10459</v>
      </c>
      <c r="W3225" s="4"/>
      <c r="X3225" s="4" t="s">
        <v>41</v>
      </c>
      <c r="Y3225" s="4" t="s">
        <v>508</v>
      </c>
      <c r="Z3225" s="4"/>
      <c r="AB3225" s="25"/>
      <c r="AC3225" s="25"/>
      <c r="AD3225" s="25"/>
    </row>
    <row r="3226" spans="1:30" x14ac:dyDescent="0.35">
      <c r="A3226" s="15" t="s">
        <v>11825</v>
      </c>
      <c r="B3226" s="15" t="s">
        <v>1359</v>
      </c>
      <c r="D3226" s="15" t="s">
        <v>7423</v>
      </c>
      <c r="E3226" s="15" t="s">
        <v>6583</v>
      </c>
      <c r="F3226" s="15" t="s">
        <v>7424</v>
      </c>
      <c r="G3226" s="5" t="s">
        <v>18531</v>
      </c>
      <c r="H3226" s="5" t="s">
        <v>7</v>
      </c>
      <c r="I3226" s="5" t="s">
        <v>41</v>
      </c>
      <c r="J3226" s="5" t="s">
        <v>12</v>
      </c>
      <c r="K3226" s="5" t="s">
        <v>6</v>
      </c>
      <c r="L3226" s="5" t="s">
        <v>12700</v>
      </c>
      <c r="M3226" s="15" t="s">
        <v>42</v>
      </c>
      <c r="N3226" s="15" t="s">
        <v>256</v>
      </c>
      <c r="O3226" s="15" t="s">
        <v>273</v>
      </c>
      <c r="P3226" s="15" t="s">
        <v>6584</v>
      </c>
      <c r="Q3226" s="15" t="s">
        <v>22807</v>
      </c>
      <c r="R3226" s="15" t="s">
        <v>21667</v>
      </c>
      <c r="S3226" s="15">
        <v>22525403</v>
      </c>
      <c r="T3226" s="15"/>
      <c r="U3226" s="15" t="s">
        <v>16978</v>
      </c>
      <c r="V3226" s="15" t="s">
        <v>9000</v>
      </c>
      <c r="W3226" s="4"/>
      <c r="X3226" s="4" t="s">
        <v>41</v>
      </c>
      <c r="Y3226" s="4" t="s">
        <v>2689</v>
      </c>
      <c r="Z3226" s="4"/>
      <c r="AB3226" s="25" t="s">
        <v>21118</v>
      </c>
      <c r="AC3226" s="25"/>
      <c r="AD3226" s="25"/>
    </row>
    <row r="3227" spans="1:30" x14ac:dyDescent="0.35">
      <c r="A3227" s="15" t="s">
        <v>8568</v>
      </c>
      <c r="B3227" s="15" t="s">
        <v>4963</v>
      </c>
      <c r="D3227" s="15" t="s">
        <v>7471</v>
      </c>
      <c r="E3227" s="15" t="s">
        <v>6585</v>
      </c>
      <c r="F3227" s="15" t="s">
        <v>798</v>
      </c>
      <c r="G3227" s="5" t="s">
        <v>55</v>
      </c>
      <c r="H3227" s="5" t="s">
        <v>2</v>
      </c>
      <c r="I3227" s="5" t="s">
        <v>72</v>
      </c>
      <c r="J3227" s="5" t="s">
        <v>4</v>
      </c>
      <c r="K3227" s="5" t="s">
        <v>10</v>
      </c>
      <c r="L3227" s="5" t="s">
        <v>12887</v>
      </c>
      <c r="M3227" s="15" t="s">
        <v>249</v>
      </c>
      <c r="N3227" s="15" t="s">
        <v>250</v>
      </c>
      <c r="O3227" s="15" t="s">
        <v>443</v>
      </c>
      <c r="P3227" s="15" t="s">
        <v>798</v>
      </c>
      <c r="Q3227" s="15" t="s">
        <v>22807</v>
      </c>
      <c r="R3227" s="15" t="s">
        <v>6586</v>
      </c>
      <c r="S3227" s="15">
        <v>22764768</v>
      </c>
      <c r="T3227" s="15">
        <v>22743204</v>
      </c>
      <c r="U3227" s="15" t="s">
        <v>16979</v>
      </c>
      <c r="V3227" s="15" t="s">
        <v>24328</v>
      </c>
      <c r="W3227" s="4"/>
      <c r="X3227" s="4" t="s">
        <v>41</v>
      </c>
      <c r="Y3227" s="4" t="s">
        <v>3175</v>
      </c>
      <c r="Z3227" s="4" t="s">
        <v>41</v>
      </c>
      <c r="AA3227" s="4" t="s">
        <v>1515</v>
      </c>
      <c r="AB3227" s="25"/>
      <c r="AC3227" s="25"/>
      <c r="AD3227" s="25"/>
    </row>
    <row r="3228" spans="1:30" x14ac:dyDescent="0.35">
      <c r="A3228" s="15" t="s">
        <v>5363</v>
      </c>
      <c r="B3228" s="15" t="s">
        <v>7574</v>
      </c>
      <c r="D3228" s="15" t="s">
        <v>7429</v>
      </c>
      <c r="E3228" s="15" t="s">
        <v>6587</v>
      </c>
      <c r="F3228" s="15" t="s">
        <v>313</v>
      </c>
      <c r="G3228" s="5" t="s">
        <v>18535</v>
      </c>
      <c r="H3228" s="5" t="s">
        <v>2</v>
      </c>
      <c r="I3228" s="5" t="s">
        <v>143</v>
      </c>
      <c r="J3228" s="5" t="s">
        <v>4</v>
      </c>
      <c r="K3228" s="5" t="s">
        <v>2</v>
      </c>
      <c r="L3228" s="5" t="s">
        <v>13040</v>
      </c>
      <c r="M3228" s="15" t="s">
        <v>144</v>
      </c>
      <c r="N3228" s="15" t="s">
        <v>1670</v>
      </c>
      <c r="O3228" s="15" t="s">
        <v>1670</v>
      </c>
      <c r="P3228" s="15" t="s">
        <v>13694</v>
      </c>
      <c r="Q3228" s="15" t="s">
        <v>22807</v>
      </c>
      <c r="R3228" s="15" t="s">
        <v>24329</v>
      </c>
      <c r="S3228" s="15">
        <v>27300757</v>
      </c>
      <c r="T3228" s="15"/>
      <c r="U3228" s="15" t="s">
        <v>16980</v>
      </c>
      <c r="V3228" s="15" t="s">
        <v>9309</v>
      </c>
      <c r="W3228" s="4"/>
      <c r="X3228" s="4" t="s">
        <v>41</v>
      </c>
      <c r="Y3228" s="4" t="s">
        <v>2657</v>
      </c>
      <c r="Z3228" s="4"/>
      <c r="AB3228" s="25"/>
      <c r="AC3228" s="25"/>
      <c r="AD3228" s="25"/>
    </row>
    <row r="3229" spans="1:30" x14ac:dyDescent="0.35">
      <c r="A3229" s="15" t="s">
        <v>5404</v>
      </c>
      <c r="B3229" s="15" t="s">
        <v>5385</v>
      </c>
      <c r="D3229" s="15" t="s">
        <v>9298</v>
      </c>
      <c r="E3229" s="15" t="s">
        <v>9297</v>
      </c>
      <c r="F3229" s="15" t="s">
        <v>1879</v>
      </c>
      <c r="G3229" s="5" t="s">
        <v>1190</v>
      </c>
      <c r="H3229" s="5" t="s">
        <v>10</v>
      </c>
      <c r="I3229" s="5" t="s">
        <v>41</v>
      </c>
      <c r="J3229" s="5" t="s">
        <v>1191</v>
      </c>
      <c r="K3229" s="5" t="s">
        <v>8</v>
      </c>
      <c r="L3229" s="5" t="s">
        <v>12741</v>
      </c>
      <c r="M3229" s="15" t="s">
        <v>42</v>
      </c>
      <c r="N3229" s="15" t="s">
        <v>1190</v>
      </c>
      <c r="O3229" s="15" t="s">
        <v>1676</v>
      </c>
      <c r="P3229" s="15" t="s">
        <v>1879</v>
      </c>
      <c r="Q3229" s="15" t="s">
        <v>22807</v>
      </c>
      <c r="R3229" s="15" t="s">
        <v>24330</v>
      </c>
      <c r="S3229" s="15">
        <v>71219429</v>
      </c>
      <c r="T3229" s="15"/>
      <c r="U3229" s="15" t="s">
        <v>19658</v>
      </c>
      <c r="V3229" s="15" t="s">
        <v>9300</v>
      </c>
      <c r="W3229" s="4"/>
      <c r="X3229" s="4" t="s">
        <v>41</v>
      </c>
      <c r="Y3229" s="4" t="s">
        <v>13858</v>
      </c>
      <c r="Z3229" s="4"/>
      <c r="AB3229" s="25"/>
      <c r="AC3229" s="25"/>
      <c r="AD3229" s="25"/>
    </row>
    <row r="3230" spans="1:30" x14ac:dyDescent="0.35">
      <c r="A3230" s="15" t="s">
        <v>5332</v>
      </c>
      <c r="B3230" s="15" t="s">
        <v>1611</v>
      </c>
      <c r="D3230" s="15" t="s">
        <v>9306</v>
      </c>
      <c r="E3230" s="15" t="s">
        <v>9305</v>
      </c>
      <c r="F3230" s="15" t="s">
        <v>21668</v>
      </c>
      <c r="G3230" s="5" t="s">
        <v>18535</v>
      </c>
      <c r="H3230" s="5" t="s">
        <v>5</v>
      </c>
      <c r="I3230" s="5" t="s">
        <v>143</v>
      </c>
      <c r="J3230" s="5" t="s">
        <v>4</v>
      </c>
      <c r="K3230" s="5" t="s">
        <v>10</v>
      </c>
      <c r="L3230" s="5" t="s">
        <v>13047</v>
      </c>
      <c r="M3230" s="15" t="s">
        <v>144</v>
      </c>
      <c r="N3230" s="15" t="s">
        <v>1670</v>
      </c>
      <c r="O3230" s="15" t="s">
        <v>1899</v>
      </c>
      <c r="P3230" s="15" t="s">
        <v>5824</v>
      </c>
      <c r="Q3230" s="15" t="s">
        <v>22807</v>
      </c>
      <c r="R3230" s="15" t="s">
        <v>9307</v>
      </c>
      <c r="S3230" s="15">
        <v>22001134</v>
      </c>
      <c r="T3230" s="15">
        <v>87309493</v>
      </c>
      <c r="U3230" s="15" t="s">
        <v>20351</v>
      </c>
      <c r="V3230" s="15" t="s">
        <v>9308</v>
      </c>
      <c r="W3230" s="4"/>
      <c r="X3230" s="4"/>
      <c r="Y3230" s="4"/>
      <c r="Z3230" s="4"/>
      <c r="AB3230" s="25"/>
      <c r="AC3230" s="25"/>
      <c r="AD3230" s="25"/>
    </row>
    <row r="3231" spans="1:30" x14ac:dyDescent="0.35">
      <c r="A3231" s="15" t="s">
        <v>5334</v>
      </c>
      <c r="B3231" s="15" t="s">
        <v>1511</v>
      </c>
      <c r="D3231" s="15" t="s">
        <v>7713</v>
      </c>
      <c r="E3231" s="15" t="s">
        <v>6588</v>
      </c>
      <c r="F3231" s="15" t="s">
        <v>6589</v>
      </c>
      <c r="G3231" s="5" t="s">
        <v>249</v>
      </c>
      <c r="H3231" s="5" t="s">
        <v>10</v>
      </c>
      <c r="I3231" s="5" t="s">
        <v>72</v>
      </c>
      <c r="J3231" s="5" t="s">
        <v>3</v>
      </c>
      <c r="K3231" s="5" t="s">
        <v>4</v>
      </c>
      <c r="L3231" s="5" t="s">
        <v>12877</v>
      </c>
      <c r="M3231" s="15" t="s">
        <v>249</v>
      </c>
      <c r="N3231" s="15" t="s">
        <v>3187</v>
      </c>
      <c r="O3231" s="15" t="s">
        <v>3758</v>
      </c>
      <c r="P3231" s="15" t="s">
        <v>6589</v>
      </c>
      <c r="Q3231" s="15" t="s">
        <v>22807</v>
      </c>
      <c r="R3231" s="15" t="s">
        <v>22403</v>
      </c>
      <c r="S3231" s="15">
        <v>25332238</v>
      </c>
      <c r="T3231" s="15">
        <v>88586512</v>
      </c>
      <c r="U3231" s="15" t="s">
        <v>16981</v>
      </c>
      <c r="V3231" s="15" t="s">
        <v>24331</v>
      </c>
      <c r="W3231" s="4"/>
      <c r="X3231" s="4" t="s">
        <v>41</v>
      </c>
      <c r="Y3231" s="4" t="s">
        <v>13445</v>
      </c>
      <c r="Z3231" s="4"/>
      <c r="AB3231" s="25"/>
      <c r="AC3231" s="25"/>
      <c r="AD3231" s="25"/>
    </row>
    <row r="3232" spans="1:30" x14ac:dyDescent="0.35">
      <c r="A3232" s="15" t="s">
        <v>5366</v>
      </c>
      <c r="B3232" s="15" t="s">
        <v>1802</v>
      </c>
      <c r="D3232" s="15" t="s">
        <v>7561</v>
      </c>
      <c r="E3232" s="15" t="s">
        <v>6590</v>
      </c>
      <c r="F3232" s="15" t="s">
        <v>6591</v>
      </c>
      <c r="G3232" s="5" t="s">
        <v>91</v>
      </c>
      <c r="H3232" s="5" t="s">
        <v>6</v>
      </c>
      <c r="I3232" s="5" t="s">
        <v>44</v>
      </c>
      <c r="J3232" s="5" t="s">
        <v>2</v>
      </c>
      <c r="K3232" s="5" t="s">
        <v>18</v>
      </c>
      <c r="L3232" s="5" t="s">
        <v>12764</v>
      </c>
      <c r="M3232" s="15" t="s">
        <v>91</v>
      </c>
      <c r="N3232" s="15" t="s">
        <v>91</v>
      </c>
      <c r="O3232" s="15" t="s">
        <v>2134</v>
      </c>
      <c r="P3232" s="15" t="s">
        <v>6591</v>
      </c>
      <c r="Q3232" s="15" t="s">
        <v>22807</v>
      </c>
      <c r="R3232" s="15" t="s">
        <v>19988</v>
      </c>
      <c r="S3232" s="15">
        <v>24878093</v>
      </c>
      <c r="T3232" s="15">
        <v>24878093</v>
      </c>
      <c r="U3232" s="15" t="s">
        <v>18317</v>
      </c>
      <c r="V3232" s="15" t="s">
        <v>6593</v>
      </c>
      <c r="W3232" s="4"/>
      <c r="X3232" s="4" t="s">
        <v>41</v>
      </c>
      <c r="Y3232" s="4" t="s">
        <v>686</v>
      </c>
      <c r="Z3232" s="4"/>
      <c r="AB3232" s="25"/>
      <c r="AC3232" s="25"/>
      <c r="AD3232" s="25"/>
    </row>
    <row r="3233" spans="1:30" x14ac:dyDescent="0.35">
      <c r="A3233" s="15" t="s">
        <v>5335</v>
      </c>
      <c r="B3233" s="15" t="s">
        <v>7487</v>
      </c>
      <c r="D3233" s="15" t="s">
        <v>7470</v>
      </c>
      <c r="E3233" s="15" t="s">
        <v>6594</v>
      </c>
      <c r="F3233" s="15" t="s">
        <v>7106</v>
      </c>
      <c r="G3233" s="5" t="s">
        <v>91</v>
      </c>
      <c r="H3233" s="5" t="s">
        <v>7</v>
      </c>
      <c r="I3233" s="5" t="s">
        <v>44</v>
      </c>
      <c r="J3233" s="5" t="s">
        <v>4</v>
      </c>
      <c r="K3233" s="5" t="s">
        <v>3</v>
      </c>
      <c r="L3233" s="5" t="s">
        <v>12780</v>
      </c>
      <c r="M3233" s="15" t="s">
        <v>91</v>
      </c>
      <c r="N3233" s="15" t="s">
        <v>692</v>
      </c>
      <c r="O3233" s="15" t="s">
        <v>278</v>
      </c>
      <c r="P3233" s="15" t="s">
        <v>6595</v>
      </c>
      <c r="Q3233" s="15" t="s">
        <v>22807</v>
      </c>
      <c r="R3233" s="15" t="s">
        <v>22404</v>
      </c>
      <c r="S3233" s="15">
        <v>24940999</v>
      </c>
      <c r="T3233" s="15">
        <v>24940999</v>
      </c>
      <c r="U3233" s="15" t="s">
        <v>14782</v>
      </c>
      <c r="V3233" s="15" t="s">
        <v>477</v>
      </c>
      <c r="W3233" s="4"/>
      <c r="X3233" s="4" t="s">
        <v>41</v>
      </c>
      <c r="Y3233" s="4" t="s">
        <v>3155</v>
      </c>
      <c r="Z3233" s="4"/>
      <c r="AB3233" s="25"/>
      <c r="AC3233" s="25"/>
      <c r="AD3233" s="25"/>
    </row>
    <row r="3234" spans="1:30" x14ac:dyDescent="0.35">
      <c r="A3234" s="15" t="s">
        <v>5386</v>
      </c>
      <c r="B3234" s="15" t="s">
        <v>4361</v>
      </c>
      <c r="D3234" s="15" t="s">
        <v>7622</v>
      </c>
      <c r="E3234" s="15" t="s">
        <v>6596</v>
      </c>
      <c r="F3234" s="15" t="s">
        <v>165</v>
      </c>
      <c r="G3234" s="5" t="s">
        <v>21775</v>
      </c>
      <c r="H3234" s="5" t="s">
        <v>6</v>
      </c>
      <c r="I3234" s="5" t="s">
        <v>95</v>
      </c>
      <c r="J3234" s="5" t="s">
        <v>4</v>
      </c>
      <c r="K3234" s="5" t="s">
        <v>2</v>
      </c>
      <c r="L3234" s="5" t="s">
        <v>13087</v>
      </c>
      <c r="M3234" s="15" t="s">
        <v>21775</v>
      </c>
      <c r="N3234" s="15" t="s">
        <v>22006</v>
      </c>
      <c r="O3234" s="15" t="s">
        <v>22006</v>
      </c>
      <c r="P3234" s="15" t="s">
        <v>4368</v>
      </c>
      <c r="Q3234" s="15" t="s">
        <v>22807</v>
      </c>
      <c r="R3234" s="15" t="s">
        <v>7166</v>
      </c>
      <c r="S3234" s="15">
        <v>27683157</v>
      </c>
      <c r="T3234" s="15">
        <v>27686696</v>
      </c>
      <c r="U3234" s="15" t="s">
        <v>15463</v>
      </c>
      <c r="V3234" s="15" t="s">
        <v>11562</v>
      </c>
      <c r="W3234" s="4"/>
      <c r="X3234" s="4" t="s">
        <v>41</v>
      </c>
      <c r="Y3234" s="4" t="s">
        <v>4301</v>
      </c>
      <c r="Z3234" s="4"/>
      <c r="AB3234" s="25"/>
      <c r="AC3234" s="25"/>
      <c r="AD3234" s="25"/>
    </row>
    <row r="3235" spans="1:30" x14ac:dyDescent="0.35">
      <c r="A3235" s="15" t="s">
        <v>11832</v>
      </c>
      <c r="B3235" s="15" t="s">
        <v>4259</v>
      </c>
      <c r="D3235" s="15" t="s">
        <v>7708</v>
      </c>
      <c r="E3235" s="15" t="s">
        <v>6597</v>
      </c>
      <c r="F3235" s="15" t="s">
        <v>3237</v>
      </c>
      <c r="G3235" s="5" t="s">
        <v>21775</v>
      </c>
      <c r="H3235" s="5" t="s">
        <v>10</v>
      </c>
      <c r="I3235" s="5" t="s">
        <v>95</v>
      </c>
      <c r="J3235" s="5" t="s">
        <v>5</v>
      </c>
      <c r="K3235" s="5" t="s">
        <v>3</v>
      </c>
      <c r="L3235" s="5" t="s">
        <v>13094</v>
      </c>
      <c r="M3235" s="15" t="s">
        <v>21775</v>
      </c>
      <c r="N3235" s="15" t="s">
        <v>22293</v>
      </c>
      <c r="O3235" s="15" t="s">
        <v>6091</v>
      </c>
      <c r="P3235" s="15" t="s">
        <v>3237</v>
      </c>
      <c r="Q3235" s="15" t="s">
        <v>22807</v>
      </c>
      <c r="R3235" s="15" t="s">
        <v>15317</v>
      </c>
      <c r="S3235" s="15">
        <v>27510658</v>
      </c>
      <c r="T3235" s="15">
        <v>27510658</v>
      </c>
      <c r="U3235" s="15" t="s">
        <v>18318</v>
      </c>
      <c r="V3235" s="15" t="s">
        <v>24332</v>
      </c>
      <c r="W3235" s="4"/>
      <c r="X3235" s="4" t="s">
        <v>41</v>
      </c>
      <c r="Y3235" s="4" t="s">
        <v>3034</v>
      </c>
      <c r="Z3235" s="4"/>
      <c r="AB3235" s="25"/>
      <c r="AC3235" s="25"/>
      <c r="AD3235" s="25"/>
    </row>
    <row r="3236" spans="1:30" x14ac:dyDescent="0.35">
      <c r="A3236" s="15" t="s">
        <v>5411</v>
      </c>
      <c r="B3236" s="15" t="s">
        <v>7751</v>
      </c>
      <c r="D3236" s="15" t="s">
        <v>11512</v>
      </c>
      <c r="E3236" s="15" t="s">
        <v>11511</v>
      </c>
      <c r="F3236" s="15" t="s">
        <v>11513</v>
      </c>
      <c r="G3236" s="5" t="s">
        <v>18533</v>
      </c>
      <c r="H3236" s="5" t="s">
        <v>3</v>
      </c>
      <c r="I3236" s="5" t="s">
        <v>95</v>
      </c>
      <c r="J3236" s="5" t="s">
        <v>5</v>
      </c>
      <c r="K3236" s="5" t="s">
        <v>5</v>
      </c>
      <c r="L3236" s="5" t="s">
        <v>13096</v>
      </c>
      <c r="M3236" s="15" t="s">
        <v>21775</v>
      </c>
      <c r="N3236" s="15" t="s">
        <v>22293</v>
      </c>
      <c r="O3236" s="15" t="s">
        <v>22297</v>
      </c>
      <c r="P3236" s="15" t="s">
        <v>11514</v>
      </c>
      <c r="Q3236" s="15" t="s">
        <v>22807</v>
      </c>
      <c r="R3236" s="15" t="s">
        <v>24333</v>
      </c>
      <c r="S3236" s="15">
        <v>85308141</v>
      </c>
      <c r="T3236" s="15"/>
      <c r="U3236" s="15" t="s">
        <v>20352</v>
      </c>
      <c r="V3236" s="15" t="s">
        <v>24334</v>
      </c>
      <c r="W3236" s="4"/>
      <c r="X3236" s="4"/>
      <c r="Y3236" s="4"/>
      <c r="Z3236" s="4"/>
      <c r="AB3236" s="25"/>
      <c r="AC3236" s="25"/>
      <c r="AD3236" s="25"/>
    </row>
    <row r="3237" spans="1:30" x14ac:dyDescent="0.35">
      <c r="A3237" s="15" t="s">
        <v>11835</v>
      </c>
      <c r="B3237" s="15" t="s">
        <v>8320</v>
      </c>
      <c r="D3237" s="15" t="s">
        <v>7820</v>
      </c>
      <c r="E3237" s="15" t="s">
        <v>6598</v>
      </c>
      <c r="F3237" s="15" t="s">
        <v>6599</v>
      </c>
      <c r="G3237" s="5" t="s">
        <v>18533</v>
      </c>
      <c r="H3237" s="5" t="s">
        <v>3</v>
      </c>
      <c r="I3237" s="5" t="s">
        <v>95</v>
      </c>
      <c r="J3237" s="5" t="s">
        <v>5</v>
      </c>
      <c r="K3237" s="5" t="s">
        <v>5</v>
      </c>
      <c r="L3237" s="5" t="s">
        <v>13096</v>
      </c>
      <c r="M3237" s="15" t="s">
        <v>21775</v>
      </c>
      <c r="N3237" s="15" t="s">
        <v>22293</v>
      </c>
      <c r="O3237" s="15" t="s">
        <v>22297</v>
      </c>
      <c r="P3237" s="15" t="s">
        <v>6600</v>
      </c>
      <c r="Q3237" s="15" t="s">
        <v>22807</v>
      </c>
      <c r="R3237" s="15" t="s">
        <v>24335</v>
      </c>
      <c r="S3237" s="15">
        <v>27510235</v>
      </c>
      <c r="T3237" s="15">
        <v>87270288</v>
      </c>
      <c r="U3237" s="15" t="s">
        <v>16982</v>
      </c>
      <c r="V3237" s="15" t="s">
        <v>24336</v>
      </c>
      <c r="W3237" s="4"/>
      <c r="X3237" s="4" t="s">
        <v>41</v>
      </c>
      <c r="Y3237" s="4" t="s">
        <v>5745</v>
      </c>
      <c r="Z3237" s="4"/>
      <c r="AB3237" s="25" t="s">
        <v>21118</v>
      </c>
      <c r="AC3237" s="25"/>
      <c r="AD3237" s="25"/>
    </row>
    <row r="3238" spans="1:30" x14ac:dyDescent="0.35">
      <c r="A3238" s="15" t="s">
        <v>11837</v>
      </c>
      <c r="B3238" s="15" t="s">
        <v>2344</v>
      </c>
      <c r="D3238" s="15" t="s">
        <v>11633</v>
      </c>
      <c r="E3238" s="15" t="s">
        <v>11632</v>
      </c>
      <c r="F3238" s="15" t="s">
        <v>21669</v>
      </c>
      <c r="G3238" s="5" t="s">
        <v>18533</v>
      </c>
      <c r="H3238" s="5" t="s">
        <v>3</v>
      </c>
      <c r="I3238" s="5" t="s">
        <v>95</v>
      </c>
      <c r="J3238" s="5" t="s">
        <v>5</v>
      </c>
      <c r="K3238" s="5" t="s">
        <v>5</v>
      </c>
      <c r="L3238" s="5" t="s">
        <v>13096</v>
      </c>
      <c r="M3238" s="15" t="s">
        <v>21775</v>
      </c>
      <c r="N3238" s="15" t="s">
        <v>22293</v>
      </c>
      <c r="O3238" s="15" t="s">
        <v>22297</v>
      </c>
      <c r="P3238" s="15" t="s">
        <v>21669</v>
      </c>
      <c r="Q3238" s="15" t="s">
        <v>22807</v>
      </c>
      <c r="R3238" s="15" t="s">
        <v>16983</v>
      </c>
      <c r="S3238" s="15"/>
      <c r="T3238" s="15"/>
      <c r="U3238" s="15" t="s">
        <v>19021</v>
      </c>
      <c r="V3238" s="15" t="s">
        <v>20353</v>
      </c>
      <c r="W3238" s="4"/>
      <c r="X3238" s="4" t="s">
        <v>41</v>
      </c>
      <c r="Y3238" s="4" t="s">
        <v>7644</v>
      </c>
      <c r="Z3238" s="4"/>
      <c r="AB3238" s="25"/>
      <c r="AC3238" s="25"/>
      <c r="AD3238" s="25"/>
    </row>
    <row r="3239" spans="1:30" x14ac:dyDescent="0.35">
      <c r="A3239" s="15" t="s">
        <v>5415</v>
      </c>
      <c r="B3239" s="15" t="s">
        <v>3455</v>
      </c>
      <c r="D3239" s="15" t="s">
        <v>7819</v>
      </c>
      <c r="E3239" s="15" t="s">
        <v>6601</v>
      </c>
      <c r="F3239" s="15" t="s">
        <v>21378</v>
      </c>
      <c r="G3239" s="5" t="s">
        <v>18533</v>
      </c>
      <c r="H3239" s="5" t="s">
        <v>4</v>
      </c>
      <c r="I3239" s="5" t="s">
        <v>95</v>
      </c>
      <c r="J3239" s="5" t="s">
        <v>5</v>
      </c>
      <c r="K3239" s="5" t="s">
        <v>5</v>
      </c>
      <c r="L3239" s="5" t="s">
        <v>13096</v>
      </c>
      <c r="M3239" s="15" t="s">
        <v>21775</v>
      </c>
      <c r="N3239" s="15" t="s">
        <v>22293</v>
      </c>
      <c r="O3239" s="15" t="s">
        <v>22297</v>
      </c>
      <c r="P3239" s="15" t="s">
        <v>6063</v>
      </c>
      <c r="Q3239" s="15" t="s">
        <v>22807</v>
      </c>
      <c r="R3239" s="15" t="s">
        <v>24337</v>
      </c>
      <c r="S3239" s="15">
        <v>89948506</v>
      </c>
      <c r="T3239" s="15"/>
      <c r="U3239" s="15" t="s">
        <v>18319</v>
      </c>
      <c r="V3239" s="15" t="s">
        <v>24338</v>
      </c>
      <c r="W3239" s="4"/>
      <c r="X3239" s="4" t="s">
        <v>41</v>
      </c>
      <c r="Y3239" s="4" t="s">
        <v>5744</v>
      </c>
      <c r="Z3239" s="4"/>
      <c r="AB3239" s="25"/>
      <c r="AC3239" s="25"/>
      <c r="AD3239" s="25"/>
    </row>
    <row r="3240" spans="1:30" x14ac:dyDescent="0.35">
      <c r="A3240" s="15" t="s">
        <v>5406</v>
      </c>
      <c r="B3240" s="15" t="s">
        <v>5405</v>
      </c>
      <c r="D3240" s="15" t="s">
        <v>7551</v>
      </c>
      <c r="E3240" s="15" t="s">
        <v>6602</v>
      </c>
      <c r="F3240" s="15" t="s">
        <v>15685</v>
      </c>
      <c r="G3240" s="5" t="s">
        <v>21775</v>
      </c>
      <c r="H3240" s="5" t="s">
        <v>3</v>
      </c>
      <c r="I3240" s="5" t="s">
        <v>95</v>
      </c>
      <c r="J3240" s="5" t="s">
        <v>2</v>
      </c>
      <c r="K3240" s="5" t="s">
        <v>5</v>
      </c>
      <c r="L3240" s="5" t="s">
        <v>13079</v>
      </c>
      <c r="M3240" s="15" t="s">
        <v>21775</v>
      </c>
      <c r="N3240" s="15" t="s">
        <v>21775</v>
      </c>
      <c r="O3240" s="15" t="s">
        <v>22308</v>
      </c>
      <c r="P3240" s="15" t="s">
        <v>15685</v>
      </c>
      <c r="Q3240" s="15" t="s">
        <v>22807</v>
      </c>
      <c r="R3240" s="15" t="s">
        <v>18975</v>
      </c>
      <c r="S3240" s="15">
        <v>22001715</v>
      </c>
      <c r="T3240" s="15">
        <v>27566137</v>
      </c>
      <c r="U3240" s="15" t="s">
        <v>15464</v>
      </c>
      <c r="V3240" s="15" t="s">
        <v>24339</v>
      </c>
      <c r="W3240" s="4"/>
      <c r="X3240" s="4" t="s">
        <v>41</v>
      </c>
      <c r="Y3240" s="4" t="s">
        <v>4102</v>
      </c>
      <c r="Z3240" s="4"/>
      <c r="AB3240" s="25"/>
      <c r="AC3240" s="25"/>
      <c r="AD3240" s="25"/>
    </row>
    <row r="3241" spans="1:30" x14ac:dyDescent="0.35">
      <c r="A3241" s="15" t="s">
        <v>2328</v>
      </c>
      <c r="B3241" s="15" t="s">
        <v>2327</v>
      </c>
      <c r="D3241" s="15" t="s">
        <v>7553</v>
      </c>
      <c r="E3241" s="15" t="s">
        <v>6603</v>
      </c>
      <c r="F3241" s="15" t="s">
        <v>217</v>
      </c>
      <c r="G3241" s="5" t="s">
        <v>21775</v>
      </c>
      <c r="H3241" s="5" t="s">
        <v>4</v>
      </c>
      <c r="I3241" s="5" t="s">
        <v>95</v>
      </c>
      <c r="J3241" s="5" t="s">
        <v>2</v>
      </c>
      <c r="K3241" s="5" t="s">
        <v>3</v>
      </c>
      <c r="L3241" s="5" t="s">
        <v>13077</v>
      </c>
      <c r="M3241" s="15" t="s">
        <v>21775</v>
      </c>
      <c r="N3241" s="15" t="s">
        <v>21775</v>
      </c>
      <c r="O3241" s="15" t="s">
        <v>21855</v>
      </c>
      <c r="P3241" s="15" t="s">
        <v>217</v>
      </c>
      <c r="Q3241" s="15" t="s">
        <v>22807</v>
      </c>
      <c r="R3241" s="15" t="s">
        <v>24340</v>
      </c>
      <c r="S3241" s="15">
        <v>22001658</v>
      </c>
      <c r="T3241" s="15">
        <v>88597947</v>
      </c>
      <c r="U3241" s="15" t="s">
        <v>16984</v>
      </c>
      <c r="V3241" s="15" t="s">
        <v>15465</v>
      </c>
      <c r="W3241" s="4"/>
      <c r="X3241" s="4" t="s">
        <v>41</v>
      </c>
      <c r="Y3241" s="4" t="s">
        <v>2564</v>
      </c>
      <c r="Z3241" s="4"/>
      <c r="AB3241" s="25"/>
      <c r="AC3241" s="25"/>
      <c r="AD3241" s="25"/>
    </row>
    <row r="3242" spans="1:30" x14ac:dyDescent="0.35">
      <c r="A3242" s="15" t="s">
        <v>2345</v>
      </c>
      <c r="B3242" s="15" t="s">
        <v>7073</v>
      </c>
      <c r="D3242" s="15" t="s">
        <v>7478</v>
      </c>
      <c r="E3242" s="15" t="s">
        <v>6604</v>
      </c>
      <c r="F3242" s="15" t="s">
        <v>6605</v>
      </c>
      <c r="G3242" s="5" t="s">
        <v>213</v>
      </c>
      <c r="H3242" s="5" t="s">
        <v>2</v>
      </c>
      <c r="I3242" s="5" t="s">
        <v>214</v>
      </c>
      <c r="J3242" s="5" t="s">
        <v>12</v>
      </c>
      <c r="K3242" s="5" t="s">
        <v>3</v>
      </c>
      <c r="L3242" s="5" t="s">
        <v>12958</v>
      </c>
      <c r="M3242" s="15" t="s">
        <v>215</v>
      </c>
      <c r="N3242" s="15" t="s">
        <v>213</v>
      </c>
      <c r="O3242" s="15" t="s">
        <v>1979</v>
      </c>
      <c r="P3242" s="15" t="s">
        <v>6606</v>
      </c>
      <c r="Q3242" s="15" t="s">
        <v>22807</v>
      </c>
      <c r="R3242" s="15" t="s">
        <v>8827</v>
      </c>
      <c r="S3242" s="15">
        <v>27612930</v>
      </c>
      <c r="T3242" s="15">
        <v>44047048</v>
      </c>
      <c r="U3242" s="15" t="s">
        <v>18320</v>
      </c>
      <c r="V3242" s="15" t="s">
        <v>21670</v>
      </c>
      <c r="W3242" s="4"/>
      <c r="X3242" s="4" t="s">
        <v>41</v>
      </c>
      <c r="Y3242" s="4" t="s">
        <v>3264</v>
      </c>
      <c r="Z3242" s="4"/>
      <c r="AB3242" s="25" t="s">
        <v>21118</v>
      </c>
      <c r="AC3242" s="25"/>
      <c r="AD3242" s="25"/>
    </row>
    <row r="3243" spans="1:30" x14ac:dyDescent="0.35">
      <c r="A3243" s="15" t="s">
        <v>5351</v>
      </c>
      <c r="B3243" s="15" t="s">
        <v>4732</v>
      </c>
      <c r="D3243" s="15" t="s">
        <v>10497</v>
      </c>
      <c r="E3243" s="15" t="s">
        <v>10496</v>
      </c>
      <c r="F3243" s="15" t="s">
        <v>10498</v>
      </c>
      <c r="G3243" s="5" t="s">
        <v>213</v>
      </c>
      <c r="H3243" s="5" t="s">
        <v>2</v>
      </c>
      <c r="I3243" s="5" t="s">
        <v>214</v>
      </c>
      <c r="J3243" s="5" t="s">
        <v>12</v>
      </c>
      <c r="K3243" s="5" t="s">
        <v>3</v>
      </c>
      <c r="L3243" s="5" t="s">
        <v>12958</v>
      </c>
      <c r="M3243" s="15" t="s">
        <v>215</v>
      </c>
      <c r="N3243" s="15" t="s">
        <v>213</v>
      </c>
      <c r="O3243" s="15" t="s">
        <v>1979</v>
      </c>
      <c r="P3243" s="15" t="s">
        <v>10499</v>
      </c>
      <c r="Q3243" s="15" t="s">
        <v>22807</v>
      </c>
      <c r="R3243" s="15" t="s">
        <v>24341</v>
      </c>
      <c r="S3243" s="15">
        <v>44056173</v>
      </c>
      <c r="T3243" s="15"/>
      <c r="U3243" s="15" t="s">
        <v>18321</v>
      </c>
      <c r="V3243" s="15" t="s">
        <v>10500</v>
      </c>
      <c r="W3243" s="4"/>
      <c r="X3243" s="4" t="s">
        <v>41</v>
      </c>
      <c r="Y3243" s="4" t="s">
        <v>8716</v>
      </c>
      <c r="Z3243" s="4"/>
      <c r="AB3243" s="25"/>
      <c r="AC3243" s="25"/>
      <c r="AD3243" s="25"/>
    </row>
    <row r="3244" spans="1:30" x14ac:dyDescent="0.35">
      <c r="A3244" s="15" t="s">
        <v>11842</v>
      </c>
      <c r="B3244" s="15" t="s">
        <v>5099</v>
      </c>
      <c r="D3244" s="15" t="s">
        <v>11771</v>
      </c>
      <c r="E3244" s="15" t="s">
        <v>11770</v>
      </c>
      <c r="F3244" s="15" t="s">
        <v>59</v>
      </c>
      <c r="G3244" s="5" t="s">
        <v>1404</v>
      </c>
      <c r="H3244" s="5" t="s">
        <v>7</v>
      </c>
      <c r="I3244" s="5" t="s">
        <v>143</v>
      </c>
      <c r="J3244" s="5" t="s">
        <v>11</v>
      </c>
      <c r="K3244" s="5" t="s">
        <v>2</v>
      </c>
      <c r="L3244" s="5" t="s">
        <v>13069</v>
      </c>
      <c r="M3244" s="15" t="s">
        <v>144</v>
      </c>
      <c r="N3244" s="15" t="s">
        <v>582</v>
      </c>
      <c r="O3244" s="15" t="s">
        <v>582</v>
      </c>
      <c r="P3244" s="15" t="s">
        <v>59</v>
      </c>
      <c r="Q3244" s="15" t="s">
        <v>22807</v>
      </c>
      <c r="R3244" s="15" t="s">
        <v>8920</v>
      </c>
      <c r="S3244" s="15">
        <v>87050634</v>
      </c>
      <c r="T3244" s="15"/>
      <c r="U3244" s="15" t="s">
        <v>19023</v>
      </c>
      <c r="V3244" s="15" t="s">
        <v>293</v>
      </c>
      <c r="W3244" s="4"/>
      <c r="X3244" s="4" t="s">
        <v>41</v>
      </c>
      <c r="Y3244" s="4" t="s">
        <v>13835</v>
      </c>
      <c r="Z3244" s="4"/>
      <c r="AB3244" s="25"/>
      <c r="AC3244" s="25"/>
      <c r="AD3244" s="25"/>
    </row>
    <row r="3245" spans="1:30" x14ac:dyDescent="0.35">
      <c r="A3245" s="15" t="s">
        <v>11843</v>
      </c>
      <c r="B3245" s="15" t="s">
        <v>2847</v>
      </c>
      <c r="D3245" s="15" t="s">
        <v>11784</v>
      </c>
      <c r="E3245" s="15" t="s">
        <v>11783</v>
      </c>
      <c r="F3245" s="15" t="s">
        <v>11785</v>
      </c>
      <c r="G3245" s="5" t="s">
        <v>1404</v>
      </c>
      <c r="H3245" s="5" t="s">
        <v>6</v>
      </c>
      <c r="I3245" s="5" t="s">
        <v>143</v>
      </c>
      <c r="J3245" s="5" t="s">
        <v>16</v>
      </c>
      <c r="K3245" s="5" t="s">
        <v>4</v>
      </c>
      <c r="L3245" s="5" t="s">
        <v>22680</v>
      </c>
      <c r="M3245" s="15" t="s">
        <v>144</v>
      </c>
      <c r="N3245" s="15" t="s">
        <v>2277</v>
      </c>
      <c r="O3245" s="15" t="s">
        <v>733</v>
      </c>
      <c r="P3245" s="15" t="s">
        <v>11785</v>
      </c>
      <c r="Q3245" s="15" t="s">
        <v>22807</v>
      </c>
      <c r="R3245" s="15" t="s">
        <v>24342</v>
      </c>
      <c r="S3245" s="15">
        <v>22005865</v>
      </c>
      <c r="T3245" s="15"/>
      <c r="U3245" s="15" t="s">
        <v>16985</v>
      </c>
      <c r="V3245" s="15" t="s">
        <v>24343</v>
      </c>
      <c r="W3245" s="4"/>
      <c r="X3245" s="4" t="s">
        <v>41</v>
      </c>
      <c r="Y3245" s="4" t="s">
        <v>10671</v>
      </c>
      <c r="Z3245" s="4"/>
      <c r="AB3245" s="25"/>
      <c r="AC3245" s="25"/>
      <c r="AD3245" s="25"/>
    </row>
    <row r="3246" spans="1:30" x14ac:dyDescent="0.35">
      <c r="A3246" s="15" t="s">
        <v>8918</v>
      </c>
      <c r="B3246" s="15" t="s">
        <v>3459</v>
      </c>
      <c r="D3246" s="15" t="s">
        <v>7425</v>
      </c>
      <c r="E3246" s="15" t="s">
        <v>6607</v>
      </c>
      <c r="F3246" s="15" t="s">
        <v>3222</v>
      </c>
      <c r="G3246" s="5" t="s">
        <v>213</v>
      </c>
      <c r="H3246" s="5" t="s">
        <v>5</v>
      </c>
      <c r="I3246" s="5" t="s">
        <v>214</v>
      </c>
      <c r="J3246" s="5" t="s">
        <v>12</v>
      </c>
      <c r="K3246" s="5" t="s">
        <v>4</v>
      </c>
      <c r="L3246" s="5" t="s">
        <v>12959</v>
      </c>
      <c r="M3246" s="15" t="s">
        <v>215</v>
      </c>
      <c r="N3246" s="15" t="s">
        <v>213</v>
      </c>
      <c r="O3246" s="15" t="s">
        <v>4229</v>
      </c>
      <c r="P3246" s="15" t="s">
        <v>19661</v>
      </c>
      <c r="Q3246" s="15" t="s">
        <v>22807</v>
      </c>
      <c r="R3246" s="15" t="s">
        <v>22405</v>
      </c>
      <c r="S3246" s="15">
        <v>27647033</v>
      </c>
      <c r="T3246" s="15"/>
      <c r="U3246" s="15" t="s">
        <v>16986</v>
      </c>
      <c r="V3246" s="15" t="s">
        <v>10495</v>
      </c>
      <c r="W3246" s="4"/>
      <c r="X3246" s="4" t="s">
        <v>41</v>
      </c>
      <c r="Y3246" s="4" t="s">
        <v>2693</v>
      </c>
      <c r="Z3246" s="4"/>
      <c r="AB3246" s="25" t="s">
        <v>21118</v>
      </c>
      <c r="AC3246" s="25"/>
      <c r="AD3246" s="25"/>
    </row>
    <row r="3247" spans="1:30" x14ac:dyDescent="0.35">
      <c r="A3247" s="15" t="s">
        <v>5390</v>
      </c>
      <c r="B3247" s="15" t="s">
        <v>3357</v>
      </c>
      <c r="D3247" s="15" t="s">
        <v>8483</v>
      </c>
      <c r="E3247" s="15" t="s">
        <v>8482</v>
      </c>
      <c r="F3247" s="15" t="s">
        <v>4917</v>
      </c>
      <c r="G3247" s="5" t="s">
        <v>15692</v>
      </c>
      <c r="H3247" s="5" t="s">
        <v>2</v>
      </c>
      <c r="I3247" s="5" t="s">
        <v>143</v>
      </c>
      <c r="J3247" s="5" t="s">
        <v>8</v>
      </c>
      <c r="K3247" s="5" t="s">
        <v>2</v>
      </c>
      <c r="L3247" s="5" t="s">
        <v>13061</v>
      </c>
      <c r="M3247" s="15" t="s">
        <v>144</v>
      </c>
      <c r="N3247" s="15" t="s">
        <v>145</v>
      </c>
      <c r="O3247" s="15" t="s">
        <v>145</v>
      </c>
      <c r="P3247" s="15" t="s">
        <v>4917</v>
      </c>
      <c r="Q3247" s="15" t="s">
        <v>22807</v>
      </c>
      <c r="R3247" s="15" t="s">
        <v>19024</v>
      </c>
      <c r="S3247" s="15">
        <v>27766258</v>
      </c>
      <c r="T3247" s="15"/>
      <c r="U3247" s="15" t="s">
        <v>16987</v>
      </c>
      <c r="V3247" s="15" t="s">
        <v>404</v>
      </c>
      <c r="W3247" s="4"/>
      <c r="X3247" s="4" t="s">
        <v>41</v>
      </c>
      <c r="Y3247" s="4" t="s">
        <v>13922</v>
      </c>
      <c r="Z3247" s="4"/>
      <c r="AB3247" s="25"/>
      <c r="AC3247" s="25"/>
      <c r="AD3247" s="25"/>
    </row>
    <row r="3248" spans="1:30" x14ac:dyDescent="0.35">
      <c r="A3248" s="22" t="s">
        <v>5343</v>
      </c>
      <c r="B3248" s="15" t="s">
        <v>2539</v>
      </c>
      <c r="D3248" s="15" t="s">
        <v>7435</v>
      </c>
      <c r="E3248" s="15" t="s">
        <v>6608</v>
      </c>
      <c r="F3248" s="15" t="s">
        <v>6609</v>
      </c>
      <c r="G3248" s="5" t="s">
        <v>21775</v>
      </c>
      <c r="H3248" s="5" t="s">
        <v>2</v>
      </c>
      <c r="I3248" s="5" t="s">
        <v>95</v>
      </c>
      <c r="J3248" s="5" t="s">
        <v>2</v>
      </c>
      <c r="K3248" s="5" t="s">
        <v>2</v>
      </c>
      <c r="L3248" s="5" t="s">
        <v>13076</v>
      </c>
      <c r="M3248" s="15" t="s">
        <v>21775</v>
      </c>
      <c r="N3248" s="15" t="s">
        <v>21775</v>
      </c>
      <c r="O3248" s="15" t="s">
        <v>21775</v>
      </c>
      <c r="P3248" s="15" t="s">
        <v>12098</v>
      </c>
      <c r="Q3248" s="15" t="s">
        <v>22807</v>
      </c>
      <c r="R3248" s="15" t="s">
        <v>16988</v>
      </c>
      <c r="S3248" s="15">
        <v>27954856</v>
      </c>
      <c r="T3248" s="15">
        <v>27954856</v>
      </c>
      <c r="U3248" s="15" t="s">
        <v>18322</v>
      </c>
      <c r="V3248" s="15" t="s">
        <v>22406</v>
      </c>
      <c r="W3248" s="4"/>
      <c r="X3248" s="4" t="s">
        <v>41</v>
      </c>
      <c r="Y3248" s="4" t="s">
        <v>2766</v>
      </c>
      <c r="Z3248" s="4"/>
      <c r="AB3248" s="25" t="s">
        <v>21118</v>
      </c>
      <c r="AC3248" s="25"/>
      <c r="AD3248" s="25"/>
    </row>
    <row r="3249" spans="1:30" x14ac:dyDescent="0.35">
      <c r="A3249" s="15" t="s">
        <v>5337</v>
      </c>
      <c r="B3249" s="15" t="s">
        <v>4481</v>
      </c>
      <c r="D3249" s="15" t="s">
        <v>7710</v>
      </c>
      <c r="E3249" s="15" t="s">
        <v>6610</v>
      </c>
      <c r="F3249" s="15" t="s">
        <v>8839</v>
      </c>
      <c r="G3249" s="5" t="s">
        <v>213</v>
      </c>
      <c r="H3249" s="5" t="s">
        <v>3</v>
      </c>
      <c r="I3249" s="5" t="s">
        <v>214</v>
      </c>
      <c r="J3249" s="5" t="s">
        <v>12</v>
      </c>
      <c r="K3249" s="5" t="s">
        <v>4</v>
      </c>
      <c r="L3249" s="5" t="s">
        <v>12959</v>
      </c>
      <c r="M3249" s="15" t="s">
        <v>215</v>
      </c>
      <c r="N3249" s="15" t="s">
        <v>213</v>
      </c>
      <c r="O3249" s="15" t="s">
        <v>4229</v>
      </c>
      <c r="P3249" s="15" t="s">
        <v>6611</v>
      </c>
      <c r="Q3249" s="15" t="s">
        <v>22807</v>
      </c>
      <c r="R3249" s="15" t="s">
        <v>13696</v>
      </c>
      <c r="S3249" s="15">
        <v>44057983</v>
      </c>
      <c r="T3249" s="15"/>
      <c r="U3249" s="15" t="s">
        <v>16989</v>
      </c>
      <c r="V3249" s="15" t="s">
        <v>10494</v>
      </c>
      <c r="W3249" s="4"/>
      <c r="X3249" s="4" t="s">
        <v>41</v>
      </c>
      <c r="Y3249" s="4" t="s">
        <v>2630</v>
      </c>
      <c r="Z3249" s="4"/>
      <c r="AB3249" s="25"/>
      <c r="AC3249" s="25"/>
      <c r="AD3249" s="25"/>
    </row>
    <row r="3250" spans="1:30" x14ac:dyDescent="0.35">
      <c r="A3250" s="15" t="s">
        <v>5338</v>
      </c>
      <c r="B3250" s="15" t="s">
        <v>7212</v>
      </c>
      <c r="D3250" s="15" t="s">
        <v>10087</v>
      </c>
      <c r="E3250" s="15" t="s">
        <v>10086</v>
      </c>
      <c r="F3250" s="15" t="s">
        <v>4945</v>
      </c>
      <c r="G3250" s="5" t="s">
        <v>21791</v>
      </c>
      <c r="H3250" s="5" t="s">
        <v>6</v>
      </c>
      <c r="I3250" s="5" t="s">
        <v>44</v>
      </c>
      <c r="J3250" s="5" t="s">
        <v>210</v>
      </c>
      <c r="K3250" s="5" t="s">
        <v>4</v>
      </c>
      <c r="L3250" s="5" t="s">
        <v>12862</v>
      </c>
      <c r="M3250" s="15" t="s">
        <v>91</v>
      </c>
      <c r="N3250" s="15" t="s">
        <v>211</v>
      </c>
      <c r="O3250" s="15" t="s">
        <v>22005</v>
      </c>
      <c r="P3250" s="15" t="s">
        <v>4945</v>
      </c>
      <c r="Q3250" s="15" t="s">
        <v>22807</v>
      </c>
      <c r="R3250" s="15" t="s">
        <v>24344</v>
      </c>
      <c r="S3250" s="15">
        <v>41051114</v>
      </c>
      <c r="T3250" s="15"/>
      <c r="U3250" s="15" t="s">
        <v>19662</v>
      </c>
      <c r="V3250" s="15" t="s">
        <v>10088</v>
      </c>
      <c r="W3250" s="4"/>
      <c r="X3250" s="4"/>
      <c r="Y3250" s="4"/>
      <c r="Z3250" s="4"/>
      <c r="AB3250" s="25"/>
      <c r="AC3250" s="25"/>
      <c r="AD3250" s="25"/>
    </row>
    <row r="3251" spans="1:30" x14ac:dyDescent="0.35">
      <c r="A3251" s="15" t="s">
        <v>5354</v>
      </c>
      <c r="B3251" s="15" t="s">
        <v>7798</v>
      </c>
      <c r="D3251" s="15" t="s">
        <v>11722</v>
      </c>
      <c r="E3251" s="15" t="s">
        <v>11721</v>
      </c>
      <c r="F3251" s="15" t="s">
        <v>11723</v>
      </c>
      <c r="G3251" s="5" t="s">
        <v>3350</v>
      </c>
      <c r="H3251" s="5" t="s">
        <v>7</v>
      </c>
      <c r="I3251" s="5" t="s">
        <v>95</v>
      </c>
      <c r="J3251" s="5" t="s">
        <v>3</v>
      </c>
      <c r="K3251" s="5" t="s">
        <v>7</v>
      </c>
      <c r="L3251" s="5" t="s">
        <v>13085</v>
      </c>
      <c r="M3251" s="15" t="s">
        <v>21775</v>
      </c>
      <c r="N3251" s="15" t="s">
        <v>21593</v>
      </c>
      <c r="O3251" s="15" t="s">
        <v>1898</v>
      </c>
      <c r="P3251" s="15" t="s">
        <v>11723</v>
      </c>
      <c r="Q3251" s="15" t="s">
        <v>22807</v>
      </c>
      <c r="R3251" s="15" t="s">
        <v>20364</v>
      </c>
      <c r="S3251" s="15">
        <v>44109209</v>
      </c>
      <c r="T3251" s="15"/>
      <c r="U3251" s="15" t="s">
        <v>16990</v>
      </c>
      <c r="V3251" s="15" t="s">
        <v>22407</v>
      </c>
      <c r="W3251" s="4"/>
      <c r="X3251" s="4" t="s">
        <v>41</v>
      </c>
      <c r="Y3251" s="4" t="s">
        <v>13540</v>
      </c>
      <c r="Z3251" s="4"/>
      <c r="AB3251" s="25" t="s">
        <v>21118</v>
      </c>
      <c r="AC3251" s="25"/>
      <c r="AD3251" s="25"/>
    </row>
    <row r="3252" spans="1:30" x14ac:dyDescent="0.35">
      <c r="A3252" s="15" t="s">
        <v>5379</v>
      </c>
      <c r="B3252" s="15" t="s">
        <v>5378</v>
      </c>
      <c r="D3252" s="15" t="s">
        <v>11687</v>
      </c>
      <c r="E3252" s="15" t="s">
        <v>11686</v>
      </c>
      <c r="F3252" s="15" t="s">
        <v>6541</v>
      </c>
      <c r="G3252" s="5" t="s">
        <v>3350</v>
      </c>
      <c r="H3252" s="5" t="s">
        <v>7</v>
      </c>
      <c r="I3252" s="5" t="s">
        <v>95</v>
      </c>
      <c r="J3252" s="5" t="s">
        <v>3</v>
      </c>
      <c r="K3252" s="5" t="s">
        <v>4</v>
      </c>
      <c r="L3252" s="5" t="s">
        <v>13082</v>
      </c>
      <c r="M3252" s="15" t="s">
        <v>21775</v>
      </c>
      <c r="N3252" s="15" t="s">
        <v>21593</v>
      </c>
      <c r="O3252" s="15" t="s">
        <v>22278</v>
      </c>
      <c r="P3252" s="15" t="s">
        <v>6541</v>
      </c>
      <c r="Q3252" s="15" t="s">
        <v>22807</v>
      </c>
      <c r="R3252" s="15" t="s">
        <v>15466</v>
      </c>
      <c r="S3252" s="15">
        <v>89143425</v>
      </c>
      <c r="T3252" s="15">
        <v>44092709</v>
      </c>
      <c r="U3252" s="15" t="s">
        <v>21671</v>
      </c>
      <c r="V3252" s="15" t="s">
        <v>20355</v>
      </c>
      <c r="W3252" s="4"/>
      <c r="X3252" s="4" t="s">
        <v>41</v>
      </c>
      <c r="Y3252" s="4" t="s">
        <v>7601</v>
      </c>
      <c r="Z3252" s="4"/>
      <c r="AB3252" s="25" t="s">
        <v>21118</v>
      </c>
      <c r="AC3252" s="25"/>
      <c r="AD3252" s="25"/>
    </row>
    <row r="3253" spans="1:30" x14ac:dyDescent="0.35">
      <c r="A3253" s="15" t="s">
        <v>5341</v>
      </c>
      <c r="B3253" s="15" t="s">
        <v>5340</v>
      </c>
      <c r="D3253" s="15" t="s">
        <v>7528</v>
      </c>
      <c r="E3253" s="15" t="s">
        <v>6613</v>
      </c>
      <c r="F3253" s="15" t="s">
        <v>426</v>
      </c>
      <c r="G3253" s="5" t="s">
        <v>91</v>
      </c>
      <c r="H3253" s="5" t="s">
        <v>10</v>
      </c>
      <c r="I3253" s="5" t="s">
        <v>44</v>
      </c>
      <c r="J3253" s="5" t="s">
        <v>6</v>
      </c>
      <c r="K3253" s="5" t="s">
        <v>4</v>
      </c>
      <c r="L3253" s="5" t="s">
        <v>12792</v>
      </c>
      <c r="M3253" s="15" t="s">
        <v>91</v>
      </c>
      <c r="N3253" s="15" t="s">
        <v>2356</v>
      </c>
      <c r="O3253" s="15" t="s">
        <v>851</v>
      </c>
      <c r="P3253" s="15" t="s">
        <v>426</v>
      </c>
      <c r="Q3253" s="15" t="s">
        <v>22807</v>
      </c>
      <c r="R3253" s="15" t="s">
        <v>6614</v>
      </c>
      <c r="S3253" s="15">
        <v>24468406</v>
      </c>
      <c r="T3253" s="15">
        <v>24468406</v>
      </c>
      <c r="U3253" s="15" t="s">
        <v>18323</v>
      </c>
      <c r="V3253" s="15" t="s">
        <v>9451</v>
      </c>
      <c r="W3253" s="4"/>
      <c r="X3253" s="4" t="s">
        <v>41</v>
      </c>
      <c r="Y3253" s="4" t="s">
        <v>3802</v>
      </c>
      <c r="Z3253" s="4"/>
      <c r="AB3253" s="25"/>
      <c r="AC3253" s="25"/>
      <c r="AD3253" s="25"/>
    </row>
    <row r="3254" spans="1:30" x14ac:dyDescent="0.35">
      <c r="A3254" s="15" t="s">
        <v>11847</v>
      </c>
      <c r="B3254" s="15" t="s">
        <v>5391</v>
      </c>
      <c r="D3254" s="15" t="s">
        <v>7421</v>
      </c>
      <c r="E3254" s="15" t="s">
        <v>6615</v>
      </c>
      <c r="F3254" s="15" t="s">
        <v>77</v>
      </c>
      <c r="G3254" s="5" t="s">
        <v>213</v>
      </c>
      <c r="H3254" s="5" t="s">
        <v>4</v>
      </c>
      <c r="I3254" s="5" t="s">
        <v>214</v>
      </c>
      <c r="J3254" s="5" t="s">
        <v>12</v>
      </c>
      <c r="K3254" s="5" t="s">
        <v>2</v>
      </c>
      <c r="L3254" s="5" t="s">
        <v>12957</v>
      </c>
      <c r="M3254" s="15" t="s">
        <v>215</v>
      </c>
      <c r="N3254" s="15" t="s">
        <v>213</v>
      </c>
      <c r="O3254" s="15" t="s">
        <v>3375</v>
      </c>
      <c r="P3254" s="15" t="s">
        <v>77</v>
      </c>
      <c r="Q3254" s="15" t="s">
        <v>22807</v>
      </c>
      <c r="R3254" s="15" t="s">
        <v>24345</v>
      </c>
      <c r="S3254" s="15">
        <v>27666909</v>
      </c>
      <c r="T3254" s="15">
        <v>27666470</v>
      </c>
      <c r="U3254" s="15" t="s">
        <v>18324</v>
      </c>
      <c r="V3254" s="15" t="s">
        <v>18325</v>
      </c>
      <c r="W3254" s="4"/>
      <c r="X3254" s="4" t="s">
        <v>41</v>
      </c>
      <c r="Y3254" s="4" t="s">
        <v>807</v>
      </c>
      <c r="Z3254" s="4"/>
      <c r="AB3254" s="25" t="s">
        <v>21118</v>
      </c>
      <c r="AC3254" s="25"/>
      <c r="AD3254" s="25"/>
    </row>
    <row r="3255" spans="1:30" x14ac:dyDescent="0.35">
      <c r="A3255" s="15" t="s">
        <v>11850</v>
      </c>
      <c r="B3255" s="15" t="s">
        <v>8329</v>
      </c>
      <c r="D3255" s="15" t="s">
        <v>7816</v>
      </c>
      <c r="E3255" s="15" t="s">
        <v>6616</v>
      </c>
      <c r="F3255" s="15" t="s">
        <v>6617</v>
      </c>
      <c r="G3255" s="5" t="s">
        <v>144</v>
      </c>
      <c r="H3255" s="5" t="s">
        <v>3</v>
      </c>
      <c r="I3255" s="5" t="s">
        <v>143</v>
      </c>
      <c r="J3255" s="5" t="s">
        <v>2</v>
      </c>
      <c r="K3255" s="5" t="s">
        <v>3</v>
      </c>
      <c r="L3255" s="5" t="s">
        <v>13022</v>
      </c>
      <c r="M3255" s="15" t="s">
        <v>144</v>
      </c>
      <c r="N3255" s="15" t="s">
        <v>144</v>
      </c>
      <c r="O3255" s="15" t="s">
        <v>5142</v>
      </c>
      <c r="P3255" s="15" t="s">
        <v>6617</v>
      </c>
      <c r="Q3255" s="15" t="s">
        <v>22807</v>
      </c>
      <c r="R3255" s="15" t="s">
        <v>24346</v>
      </c>
      <c r="S3255" s="15">
        <v>22006620</v>
      </c>
      <c r="T3255" s="15"/>
      <c r="U3255" s="15" t="s">
        <v>16991</v>
      </c>
      <c r="V3255" s="15" t="s">
        <v>16992</v>
      </c>
      <c r="W3255" s="4"/>
      <c r="X3255" s="4" t="s">
        <v>41</v>
      </c>
      <c r="Y3255" s="4" t="s">
        <v>5722</v>
      </c>
      <c r="Z3255" s="4"/>
      <c r="AB3255" s="25"/>
      <c r="AC3255" s="25"/>
      <c r="AD3255" s="25"/>
    </row>
    <row r="3256" spans="1:30" x14ac:dyDescent="0.35">
      <c r="A3256" s="15" t="s">
        <v>5384</v>
      </c>
      <c r="B3256" s="15" t="s">
        <v>7216</v>
      </c>
      <c r="D3256" s="15" t="s">
        <v>7472</v>
      </c>
      <c r="E3256" s="15" t="s">
        <v>6618</v>
      </c>
      <c r="F3256" s="15" t="s">
        <v>550</v>
      </c>
      <c r="G3256" s="5" t="s">
        <v>49</v>
      </c>
      <c r="H3256" s="5" t="s">
        <v>7</v>
      </c>
      <c r="I3256" s="5" t="s">
        <v>41</v>
      </c>
      <c r="J3256" s="5" t="s">
        <v>16</v>
      </c>
      <c r="K3256" s="5" t="s">
        <v>2</v>
      </c>
      <c r="L3256" s="5" t="s">
        <v>12701</v>
      </c>
      <c r="M3256" s="15" t="s">
        <v>42</v>
      </c>
      <c r="N3256" s="15" t="s">
        <v>21824</v>
      </c>
      <c r="O3256" s="15" t="s">
        <v>278</v>
      </c>
      <c r="P3256" s="15" t="s">
        <v>550</v>
      </c>
      <c r="Q3256" s="15" t="s">
        <v>22807</v>
      </c>
      <c r="R3256" s="15" t="s">
        <v>14798</v>
      </c>
      <c r="S3256" s="15">
        <v>22925189</v>
      </c>
      <c r="T3256" s="15"/>
      <c r="U3256" s="15" t="s">
        <v>16993</v>
      </c>
      <c r="V3256" s="15" t="s">
        <v>6619</v>
      </c>
      <c r="W3256" s="4"/>
      <c r="X3256" s="4" t="s">
        <v>41</v>
      </c>
      <c r="Y3256" s="4" t="s">
        <v>3177</v>
      </c>
      <c r="Z3256" s="4"/>
      <c r="AB3256" s="25"/>
      <c r="AC3256" s="25"/>
      <c r="AD3256" s="25"/>
    </row>
    <row r="3257" spans="1:30" x14ac:dyDescent="0.35">
      <c r="A3257" s="15" t="s">
        <v>5371</v>
      </c>
      <c r="B3257" s="15" t="s">
        <v>3990</v>
      </c>
      <c r="D3257" s="15" t="s">
        <v>11168</v>
      </c>
      <c r="E3257" s="15" t="s">
        <v>11167</v>
      </c>
      <c r="F3257" s="15" t="s">
        <v>627</v>
      </c>
      <c r="G3257" s="5" t="s">
        <v>15694</v>
      </c>
      <c r="H3257" s="5" t="s">
        <v>5</v>
      </c>
      <c r="I3257" s="5" t="s">
        <v>143</v>
      </c>
      <c r="J3257" s="5" t="s">
        <v>2</v>
      </c>
      <c r="K3257" s="5" t="s">
        <v>5</v>
      </c>
      <c r="L3257" s="5" t="s">
        <v>13024</v>
      </c>
      <c r="M3257" s="15" t="s">
        <v>144</v>
      </c>
      <c r="N3257" s="15" t="s">
        <v>144</v>
      </c>
      <c r="O3257" s="15" t="s">
        <v>4731</v>
      </c>
      <c r="P3257" s="15" t="s">
        <v>627</v>
      </c>
      <c r="Q3257" s="15" t="s">
        <v>22807</v>
      </c>
      <c r="R3257" s="15" t="s">
        <v>20356</v>
      </c>
      <c r="S3257" s="15"/>
      <c r="T3257" s="15"/>
      <c r="U3257" s="15" t="s">
        <v>16994</v>
      </c>
      <c r="V3257" s="15" t="s">
        <v>24347</v>
      </c>
      <c r="W3257" s="4"/>
      <c r="X3257" s="4"/>
      <c r="Y3257" s="4"/>
      <c r="Z3257" s="4"/>
      <c r="AB3257" s="25"/>
      <c r="AC3257" s="25"/>
      <c r="AD3257" s="25"/>
    </row>
    <row r="3258" spans="1:30" x14ac:dyDescent="0.35">
      <c r="A3258" s="15" t="s">
        <v>8569</v>
      </c>
      <c r="B3258" s="15" t="s">
        <v>8219</v>
      </c>
      <c r="D3258" s="15" t="s">
        <v>10549</v>
      </c>
      <c r="E3258" s="15" t="s">
        <v>10548</v>
      </c>
      <c r="F3258" s="15" t="s">
        <v>3308</v>
      </c>
      <c r="G3258" s="5" t="s">
        <v>213</v>
      </c>
      <c r="H3258" s="5" t="s">
        <v>6</v>
      </c>
      <c r="I3258" s="5" t="s">
        <v>214</v>
      </c>
      <c r="J3258" s="5" t="s">
        <v>12</v>
      </c>
      <c r="K3258" s="5" t="s">
        <v>5</v>
      </c>
      <c r="L3258" s="5" t="s">
        <v>12960</v>
      </c>
      <c r="M3258" s="15" t="s">
        <v>215</v>
      </c>
      <c r="N3258" s="15" t="s">
        <v>213</v>
      </c>
      <c r="O3258" s="15" t="s">
        <v>22094</v>
      </c>
      <c r="P3258" s="15" t="s">
        <v>3308</v>
      </c>
      <c r="Q3258" s="15" t="s">
        <v>22807</v>
      </c>
      <c r="R3258" s="15" t="s">
        <v>24348</v>
      </c>
      <c r="S3258" s="15">
        <v>44140695</v>
      </c>
      <c r="T3258" s="15">
        <v>83866568</v>
      </c>
      <c r="U3258" s="15" t="s">
        <v>19663</v>
      </c>
      <c r="V3258" s="15" t="s">
        <v>22408</v>
      </c>
      <c r="W3258" s="4"/>
      <c r="X3258" s="4" t="s">
        <v>41</v>
      </c>
      <c r="Y3258" s="4" t="s">
        <v>7799</v>
      </c>
      <c r="Z3258" s="4"/>
      <c r="AB3258" s="25"/>
      <c r="AC3258" s="25"/>
      <c r="AD3258" s="25"/>
    </row>
    <row r="3259" spans="1:30" x14ac:dyDescent="0.35">
      <c r="A3259" s="15" t="s">
        <v>11854</v>
      </c>
      <c r="B3259" s="15" t="s">
        <v>2337</v>
      </c>
      <c r="D3259" s="15" t="s">
        <v>11221</v>
      </c>
      <c r="E3259" s="15" t="s">
        <v>11220</v>
      </c>
      <c r="F3259" s="15" t="s">
        <v>257</v>
      </c>
      <c r="G3259" s="5" t="s">
        <v>144</v>
      </c>
      <c r="H3259" s="5" t="s">
        <v>7</v>
      </c>
      <c r="I3259" s="5" t="s">
        <v>143</v>
      </c>
      <c r="J3259" s="5" t="s">
        <v>2</v>
      </c>
      <c r="K3259" s="5" t="s">
        <v>8</v>
      </c>
      <c r="L3259" s="5" t="s">
        <v>13027</v>
      </c>
      <c r="M3259" s="15" t="s">
        <v>144</v>
      </c>
      <c r="N3259" s="15" t="s">
        <v>144</v>
      </c>
      <c r="O3259" s="15" t="s">
        <v>5255</v>
      </c>
      <c r="P3259" s="15" t="s">
        <v>257</v>
      </c>
      <c r="Q3259" s="15" t="s">
        <v>22807</v>
      </c>
      <c r="R3259" s="15" t="s">
        <v>24349</v>
      </c>
      <c r="S3259" s="15">
        <v>22007544</v>
      </c>
      <c r="T3259" s="15"/>
      <c r="U3259" s="15" t="s">
        <v>18326</v>
      </c>
      <c r="V3259" s="15" t="s">
        <v>360</v>
      </c>
      <c r="W3259" s="4"/>
      <c r="X3259" s="4"/>
      <c r="Y3259" s="4"/>
      <c r="Z3259" s="4"/>
      <c r="AB3259" s="25"/>
      <c r="AC3259" s="25"/>
      <c r="AD3259" s="25"/>
    </row>
    <row r="3260" spans="1:30" x14ac:dyDescent="0.35">
      <c r="A3260" s="15" t="s">
        <v>11857</v>
      </c>
      <c r="B3260" s="15" t="s">
        <v>8775</v>
      </c>
      <c r="D3260" s="15" t="s">
        <v>11106</v>
      </c>
      <c r="E3260" s="15" t="s">
        <v>11105</v>
      </c>
      <c r="F3260" s="15" t="s">
        <v>17386</v>
      </c>
      <c r="G3260" s="5" t="s">
        <v>15694</v>
      </c>
      <c r="H3260" s="5" t="s">
        <v>3</v>
      </c>
      <c r="I3260" s="5" t="s">
        <v>143</v>
      </c>
      <c r="J3260" s="5" t="s">
        <v>2</v>
      </c>
      <c r="K3260" s="5" t="s">
        <v>16</v>
      </c>
      <c r="L3260" s="5" t="s">
        <v>13029</v>
      </c>
      <c r="M3260" s="15" t="s">
        <v>144</v>
      </c>
      <c r="N3260" s="15" t="s">
        <v>144</v>
      </c>
      <c r="O3260" s="15" t="s">
        <v>3299</v>
      </c>
      <c r="P3260" s="15" t="s">
        <v>4597</v>
      </c>
      <c r="Q3260" s="15" t="s">
        <v>22807</v>
      </c>
      <c r="R3260" s="15" t="s">
        <v>24350</v>
      </c>
      <c r="S3260" s="15">
        <v>22006573</v>
      </c>
      <c r="T3260" s="15"/>
      <c r="U3260" s="15" t="s">
        <v>19664</v>
      </c>
      <c r="V3260" s="15" t="s">
        <v>11107</v>
      </c>
      <c r="W3260" s="4"/>
      <c r="X3260" s="4"/>
      <c r="Y3260" s="4"/>
      <c r="Z3260" s="4"/>
      <c r="AB3260" s="25"/>
      <c r="AC3260" s="25"/>
      <c r="AD3260" s="25"/>
    </row>
    <row r="3261" spans="1:30" x14ac:dyDescent="0.35">
      <c r="A3261" s="15" t="s">
        <v>11859</v>
      </c>
      <c r="B3261" s="15" t="s">
        <v>11860</v>
      </c>
      <c r="D3261" s="15" t="s">
        <v>7707</v>
      </c>
      <c r="E3261" s="15" t="s">
        <v>6620</v>
      </c>
      <c r="F3261" s="15" t="s">
        <v>197</v>
      </c>
      <c r="G3261" s="5" t="s">
        <v>21791</v>
      </c>
      <c r="H3261" s="5" t="s">
        <v>3</v>
      </c>
      <c r="I3261" s="5" t="s">
        <v>44</v>
      </c>
      <c r="J3261" s="5" t="s">
        <v>18</v>
      </c>
      <c r="K3261" s="5" t="s">
        <v>4</v>
      </c>
      <c r="L3261" s="5" t="s">
        <v>12850</v>
      </c>
      <c r="M3261" s="15" t="s">
        <v>91</v>
      </c>
      <c r="N3261" s="15" t="s">
        <v>206</v>
      </c>
      <c r="O3261" s="15" t="s">
        <v>22772</v>
      </c>
      <c r="P3261" s="15" t="s">
        <v>197</v>
      </c>
      <c r="Q3261" s="15" t="s">
        <v>22807</v>
      </c>
      <c r="R3261" s="15" t="s">
        <v>24351</v>
      </c>
      <c r="S3261" s="15">
        <v>24706676</v>
      </c>
      <c r="T3261" s="15">
        <v>72962356</v>
      </c>
      <c r="U3261" s="15" t="s">
        <v>18327</v>
      </c>
      <c r="V3261" s="15" t="s">
        <v>11887</v>
      </c>
      <c r="W3261" s="4"/>
      <c r="X3261" s="4" t="s">
        <v>41</v>
      </c>
      <c r="Y3261" s="4" t="s">
        <v>1875</v>
      </c>
      <c r="Z3261" s="4"/>
      <c r="AB3261" s="25"/>
      <c r="AC3261" s="25"/>
      <c r="AD3261" s="25"/>
    </row>
    <row r="3262" spans="1:30" x14ac:dyDescent="0.35">
      <c r="A3262" s="15" t="s">
        <v>11861</v>
      </c>
      <c r="B3262" s="15" t="s">
        <v>1493</v>
      </c>
      <c r="D3262" s="15" t="s">
        <v>11893</v>
      </c>
      <c r="E3262" s="15" t="s">
        <v>11892</v>
      </c>
      <c r="F3262" s="15" t="s">
        <v>11894</v>
      </c>
      <c r="G3262" s="5" t="s">
        <v>908</v>
      </c>
      <c r="H3262" s="5" t="s">
        <v>6</v>
      </c>
      <c r="I3262" s="5" t="s">
        <v>243</v>
      </c>
      <c r="J3262" s="5" t="s">
        <v>12</v>
      </c>
      <c r="K3262" s="5" t="s">
        <v>3</v>
      </c>
      <c r="L3262" s="5" t="s">
        <v>13014</v>
      </c>
      <c r="M3262" s="15" t="s">
        <v>244</v>
      </c>
      <c r="N3262" s="15" t="s">
        <v>770</v>
      </c>
      <c r="O3262" s="15" t="s">
        <v>1597</v>
      </c>
      <c r="P3262" s="15" t="s">
        <v>11894</v>
      </c>
      <c r="Q3262" s="15" t="s">
        <v>22807</v>
      </c>
      <c r="R3262" s="15" t="s">
        <v>21673</v>
      </c>
      <c r="S3262" s="15">
        <v>24700283</v>
      </c>
      <c r="T3262" s="15">
        <v>26777022</v>
      </c>
      <c r="U3262" s="15" t="s">
        <v>15467</v>
      </c>
      <c r="V3262" s="15" t="s">
        <v>11895</v>
      </c>
      <c r="W3262" s="4"/>
      <c r="X3262" s="4" t="s">
        <v>41</v>
      </c>
      <c r="Y3262" s="4" t="s">
        <v>7475</v>
      </c>
      <c r="Z3262" s="4"/>
      <c r="AB3262" s="25"/>
      <c r="AC3262" s="25"/>
      <c r="AD3262" s="25"/>
    </row>
    <row r="3263" spans="1:30" x14ac:dyDescent="0.35">
      <c r="A3263" s="15" t="s">
        <v>11864</v>
      </c>
      <c r="B3263" s="15" t="s">
        <v>5372</v>
      </c>
      <c r="D3263" s="15" t="s">
        <v>7467</v>
      </c>
      <c r="E3263" s="15" t="s">
        <v>6621</v>
      </c>
      <c r="F3263" s="15" t="s">
        <v>6622</v>
      </c>
      <c r="G3263" s="5" t="s">
        <v>249</v>
      </c>
      <c r="H3263" s="5" t="s">
        <v>8</v>
      </c>
      <c r="I3263" s="5" t="s">
        <v>72</v>
      </c>
      <c r="J3263" s="5" t="s">
        <v>2</v>
      </c>
      <c r="K3263" s="5" t="s">
        <v>6</v>
      </c>
      <c r="L3263" s="5" t="s">
        <v>12868</v>
      </c>
      <c r="M3263" s="15" t="s">
        <v>249</v>
      </c>
      <c r="N3263" s="15" t="s">
        <v>249</v>
      </c>
      <c r="O3263" s="15" t="s">
        <v>22792</v>
      </c>
      <c r="P3263" s="15" t="s">
        <v>13737</v>
      </c>
      <c r="Q3263" s="15" t="s">
        <v>22807</v>
      </c>
      <c r="R3263" s="15" t="s">
        <v>21674</v>
      </c>
      <c r="S3263" s="15">
        <v>25531039</v>
      </c>
      <c r="T3263" s="15">
        <v>88593145</v>
      </c>
      <c r="U3263" s="15" t="s">
        <v>16995</v>
      </c>
      <c r="V3263" s="15" t="s">
        <v>24352</v>
      </c>
      <c r="W3263" s="4"/>
      <c r="X3263" s="4" t="s">
        <v>41</v>
      </c>
      <c r="Y3263" s="4" t="s">
        <v>3103</v>
      </c>
      <c r="Z3263" s="4"/>
      <c r="AB3263" s="25" t="s">
        <v>21118</v>
      </c>
      <c r="AC3263" s="25"/>
      <c r="AD3263" s="25"/>
    </row>
    <row r="3264" spans="1:30" x14ac:dyDescent="0.35">
      <c r="A3264" s="15" t="s">
        <v>11865</v>
      </c>
      <c r="B3264" s="15" t="s">
        <v>11866</v>
      </c>
      <c r="D3264" s="15" t="s">
        <v>7468</v>
      </c>
      <c r="E3264" s="15" t="s">
        <v>6623</v>
      </c>
      <c r="F3264" s="15" t="s">
        <v>3295</v>
      </c>
      <c r="G3264" s="5" t="s">
        <v>249</v>
      </c>
      <c r="H3264" s="5" t="s">
        <v>6</v>
      </c>
      <c r="I3264" s="5" t="s">
        <v>72</v>
      </c>
      <c r="J3264" s="5" t="s">
        <v>3</v>
      </c>
      <c r="K3264" s="5" t="s">
        <v>6</v>
      </c>
      <c r="L3264" s="5" t="s">
        <v>12879</v>
      </c>
      <c r="M3264" s="15" t="s">
        <v>249</v>
      </c>
      <c r="N3264" s="15" t="s">
        <v>3187</v>
      </c>
      <c r="O3264" s="15" t="s">
        <v>22794</v>
      </c>
      <c r="P3264" s="15" t="s">
        <v>3295</v>
      </c>
      <c r="Q3264" s="15" t="s">
        <v>22807</v>
      </c>
      <c r="R3264" s="15" t="s">
        <v>16316</v>
      </c>
      <c r="S3264" s="15">
        <v>25746552</v>
      </c>
      <c r="T3264" s="15">
        <v>25746552</v>
      </c>
      <c r="U3264" s="15" t="s">
        <v>21675</v>
      </c>
      <c r="V3264" s="15" t="s">
        <v>24353</v>
      </c>
      <c r="W3264" s="4"/>
      <c r="X3264" s="4" t="s">
        <v>41</v>
      </c>
      <c r="Y3264" s="4" t="s">
        <v>3105</v>
      </c>
      <c r="Z3264" s="4"/>
      <c r="AB3264" s="25" t="s">
        <v>21118</v>
      </c>
      <c r="AC3264" s="25"/>
      <c r="AD3264" s="25"/>
    </row>
    <row r="3265" spans="1:30" x14ac:dyDescent="0.35">
      <c r="A3265" s="15" t="s">
        <v>11867</v>
      </c>
      <c r="B3265" s="15" t="s">
        <v>1502</v>
      </c>
      <c r="D3265" s="15" t="s">
        <v>7505</v>
      </c>
      <c r="E3265" s="15" t="s">
        <v>6624</v>
      </c>
      <c r="F3265" s="15" t="s">
        <v>14450</v>
      </c>
      <c r="G3265" s="5" t="s">
        <v>21775</v>
      </c>
      <c r="H3265" s="5" t="s">
        <v>5</v>
      </c>
      <c r="I3265" s="5" t="s">
        <v>95</v>
      </c>
      <c r="J3265" s="5" t="s">
        <v>4</v>
      </c>
      <c r="K3265" s="5" t="s">
        <v>2</v>
      </c>
      <c r="L3265" s="5" t="s">
        <v>13087</v>
      </c>
      <c r="M3265" s="15" t="s">
        <v>21775</v>
      </c>
      <c r="N3265" s="15" t="s">
        <v>22006</v>
      </c>
      <c r="O3265" s="15" t="s">
        <v>22006</v>
      </c>
      <c r="P3265" s="15" t="s">
        <v>14450</v>
      </c>
      <c r="Q3265" s="15" t="s">
        <v>22807</v>
      </c>
      <c r="R3265" s="15" t="s">
        <v>22409</v>
      </c>
      <c r="S3265" s="15">
        <v>27685143</v>
      </c>
      <c r="T3265" s="15">
        <v>27685143</v>
      </c>
      <c r="U3265" s="15" t="s">
        <v>16996</v>
      </c>
      <c r="V3265" s="15" t="s">
        <v>537</v>
      </c>
      <c r="W3265" s="4"/>
      <c r="X3265" s="4" t="s">
        <v>41</v>
      </c>
      <c r="Y3265" s="4" t="s">
        <v>3517</v>
      </c>
      <c r="Z3265" s="4"/>
      <c r="AB3265" s="25" t="s">
        <v>21118</v>
      </c>
      <c r="AC3265" s="25"/>
      <c r="AD3265" s="25"/>
    </row>
    <row r="3266" spans="1:30" x14ac:dyDescent="0.35">
      <c r="A3266" s="15" t="s">
        <v>11869</v>
      </c>
      <c r="B3266" s="15" t="s">
        <v>1929</v>
      </c>
      <c r="D3266" s="15" t="s">
        <v>11610</v>
      </c>
      <c r="E3266" s="15" t="s">
        <v>11609</v>
      </c>
      <c r="F3266" s="15" t="s">
        <v>11611</v>
      </c>
      <c r="G3266" s="5" t="s">
        <v>18533</v>
      </c>
      <c r="H3266" s="5" t="s">
        <v>2</v>
      </c>
      <c r="I3266" s="5" t="s">
        <v>95</v>
      </c>
      <c r="J3266" s="5" t="s">
        <v>5</v>
      </c>
      <c r="K3266" s="5" t="s">
        <v>3</v>
      </c>
      <c r="L3266" s="5" t="s">
        <v>13094</v>
      </c>
      <c r="M3266" s="15" t="s">
        <v>21775</v>
      </c>
      <c r="N3266" s="15" t="s">
        <v>22293</v>
      </c>
      <c r="O3266" s="15" t="s">
        <v>6091</v>
      </c>
      <c r="P3266" s="15" t="s">
        <v>11611</v>
      </c>
      <c r="Q3266" s="15" t="s">
        <v>22807</v>
      </c>
      <c r="R3266" s="15" t="s">
        <v>21676</v>
      </c>
      <c r="S3266" s="15">
        <v>50009961</v>
      </c>
      <c r="T3266" s="15"/>
      <c r="U3266" s="15" t="s">
        <v>18328</v>
      </c>
      <c r="V3266" s="15" t="s">
        <v>24354</v>
      </c>
      <c r="W3266" s="4"/>
      <c r="X3266" s="4" t="s">
        <v>41</v>
      </c>
      <c r="Y3266" s="4" t="s">
        <v>7775</v>
      </c>
      <c r="Z3266" s="4"/>
      <c r="AB3266" s="25"/>
      <c r="AC3266" s="25"/>
      <c r="AD3266" s="25"/>
    </row>
    <row r="3267" spans="1:30" x14ac:dyDescent="0.35">
      <c r="A3267" s="15" t="s">
        <v>4294</v>
      </c>
      <c r="B3267" s="15" t="s">
        <v>4181</v>
      </c>
      <c r="D3267" s="15" t="s">
        <v>7801</v>
      </c>
      <c r="E3267" s="15" t="s">
        <v>6625</v>
      </c>
      <c r="F3267" s="15" t="s">
        <v>6626</v>
      </c>
      <c r="G3267" s="5" t="s">
        <v>18533</v>
      </c>
      <c r="H3267" s="5" t="s">
        <v>7</v>
      </c>
      <c r="I3267" s="5" t="s">
        <v>95</v>
      </c>
      <c r="J3267" s="5" t="s">
        <v>6</v>
      </c>
      <c r="K3267" s="5" t="s">
        <v>2</v>
      </c>
      <c r="L3267" s="5" t="s">
        <v>13097</v>
      </c>
      <c r="M3267" s="15" t="s">
        <v>21775</v>
      </c>
      <c r="N3267" s="15" t="s">
        <v>3128</v>
      </c>
      <c r="O3267" s="15" t="s">
        <v>3128</v>
      </c>
      <c r="P3267" s="15" t="s">
        <v>6626</v>
      </c>
      <c r="Q3267" s="15" t="s">
        <v>22807</v>
      </c>
      <c r="R3267" s="15" t="s">
        <v>20357</v>
      </c>
      <c r="S3267" s="15">
        <v>64583996</v>
      </c>
      <c r="T3267" s="15"/>
      <c r="U3267" s="15" t="s">
        <v>21677</v>
      </c>
      <c r="V3267" s="15" t="s">
        <v>11595</v>
      </c>
      <c r="W3267" s="4"/>
      <c r="X3267" s="4" t="s">
        <v>41</v>
      </c>
      <c r="Y3267" s="4" t="s">
        <v>5645</v>
      </c>
      <c r="Z3267" s="4"/>
      <c r="AB3267" s="25" t="s">
        <v>21118</v>
      </c>
      <c r="AC3267" s="25"/>
      <c r="AD3267" s="25"/>
    </row>
    <row r="3268" spans="1:30" x14ac:dyDescent="0.35">
      <c r="A3268" s="15" t="s">
        <v>6378</v>
      </c>
      <c r="B3268" s="15" t="s">
        <v>5758</v>
      </c>
      <c r="D3268" s="15" t="s">
        <v>7628</v>
      </c>
      <c r="E3268" s="15" t="s">
        <v>6627</v>
      </c>
      <c r="F3268" s="15" t="s">
        <v>14451</v>
      </c>
      <c r="G3268" s="5" t="s">
        <v>21775</v>
      </c>
      <c r="H3268" s="5" t="s">
        <v>11</v>
      </c>
      <c r="I3268" s="5" t="s">
        <v>95</v>
      </c>
      <c r="J3268" s="5" t="s">
        <v>6</v>
      </c>
      <c r="K3268" s="5" t="s">
        <v>3</v>
      </c>
      <c r="L3268" s="5" t="s">
        <v>13098</v>
      </c>
      <c r="M3268" s="15" t="s">
        <v>21775</v>
      </c>
      <c r="N3268" s="15" t="s">
        <v>3128</v>
      </c>
      <c r="O3268" s="15" t="s">
        <v>6015</v>
      </c>
      <c r="P3268" s="15" t="s">
        <v>6628</v>
      </c>
      <c r="Q3268" s="15" t="s">
        <v>22807</v>
      </c>
      <c r="R3268" s="15" t="s">
        <v>15291</v>
      </c>
      <c r="S3268" s="15">
        <v>86036795</v>
      </c>
      <c r="T3268" s="15"/>
      <c r="U3268" s="15" t="s">
        <v>16997</v>
      </c>
      <c r="V3268" s="15" t="s">
        <v>13747</v>
      </c>
      <c r="W3268" s="4"/>
      <c r="X3268" s="4" t="s">
        <v>41</v>
      </c>
      <c r="Y3268" s="4" t="s">
        <v>4669</v>
      </c>
      <c r="Z3268" s="4"/>
      <c r="AB3268" s="25" t="s">
        <v>21118</v>
      </c>
      <c r="AC3268" s="25"/>
      <c r="AD3268" s="25"/>
    </row>
    <row r="3269" spans="1:30" x14ac:dyDescent="0.35">
      <c r="A3269" s="15" t="s">
        <v>4371</v>
      </c>
      <c r="B3269" s="15" t="s">
        <v>1938</v>
      </c>
      <c r="D3269" s="15" t="s">
        <v>7702</v>
      </c>
      <c r="E3269" s="15" t="s">
        <v>6629</v>
      </c>
      <c r="F3269" s="15" t="s">
        <v>6630</v>
      </c>
      <c r="G3269" s="5" t="s">
        <v>3350</v>
      </c>
      <c r="H3269" s="5" t="s">
        <v>8</v>
      </c>
      <c r="I3269" s="5" t="s">
        <v>95</v>
      </c>
      <c r="J3269" s="5" t="s">
        <v>7</v>
      </c>
      <c r="K3269" s="5" t="s">
        <v>5</v>
      </c>
      <c r="L3269" s="5" t="s">
        <v>13103</v>
      </c>
      <c r="M3269" s="15" t="s">
        <v>21775</v>
      </c>
      <c r="N3269" s="15" t="s">
        <v>2408</v>
      </c>
      <c r="O3269" s="15" t="s">
        <v>22316</v>
      </c>
      <c r="P3269" s="15" t="s">
        <v>6630</v>
      </c>
      <c r="Q3269" s="15" t="s">
        <v>22807</v>
      </c>
      <c r="R3269" s="15" t="s">
        <v>24355</v>
      </c>
      <c r="S3269" s="15">
        <v>27620116</v>
      </c>
      <c r="T3269" s="15"/>
      <c r="U3269" s="15" t="s">
        <v>15468</v>
      </c>
      <c r="V3269" s="15" t="s">
        <v>20358</v>
      </c>
      <c r="W3269" s="4"/>
      <c r="X3269" s="4" t="s">
        <v>41</v>
      </c>
      <c r="Y3269" s="4" t="s">
        <v>5157</v>
      </c>
      <c r="Z3269" s="4"/>
      <c r="AB3269" s="25"/>
      <c r="AC3269" s="25"/>
      <c r="AD3269" s="25"/>
    </row>
    <row r="3270" spans="1:30" x14ac:dyDescent="0.35">
      <c r="A3270" s="15" t="s">
        <v>6432</v>
      </c>
      <c r="B3270" s="15" t="s">
        <v>7808</v>
      </c>
      <c r="D3270" s="15" t="s">
        <v>7778</v>
      </c>
      <c r="E3270" s="15" t="s">
        <v>6631</v>
      </c>
      <c r="F3270" s="15" t="s">
        <v>6632</v>
      </c>
      <c r="G3270" s="5" t="s">
        <v>3350</v>
      </c>
      <c r="H3270" s="5" t="s">
        <v>5</v>
      </c>
      <c r="I3270" s="5" t="s">
        <v>95</v>
      </c>
      <c r="J3270" s="5" t="s">
        <v>7</v>
      </c>
      <c r="K3270" s="5" t="s">
        <v>2</v>
      </c>
      <c r="L3270" s="5" t="s">
        <v>13100</v>
      </c>
      <c r="M3270" s="15" t="s">
        <v>21775</v>
      </c>
      <c r="N3270" s="15" t="s">
        <v>2408</v>
      </c>
      <c r="O3270" s="15" t="s">
        <v>2408</v>
      </c>
      <c r="P3270" s="15" t="s">
        <v>6632</v>
      </c>
      <c r="Q3270" s="15" t="s">
        <v>22807</v>
      </c>
      <c r="R3270" s="15" t="s">
        <v>21678</v>
      </c>
      <c r="S3270" s="15">
        <v>27166808</v>
      </c>
      <c r="T3270" s="15">
        <v>62927878</v>
      </c>
      <c r="U3270" s="15" t="s">
        <v>15469</v>
      </c>
      <c r="V3270" s="15" t="s">
        <v>24356</v>
      </c>
      <c r="W3270" s="4"/>
      <c r="X3270" s="4" t="s">
        <v>41</v>
      </c>
      <c r="Y3270" s="4" t="s">
        <v>5552</v>
      </c>
      <c r="Z3270" s="4"/>
      <c r="AB3270" s="25"/>
      <c r="AC3270" s="25"/>
      <c r="AD3270" s="25"/>
    </row>
    <row r="3271" spans="1:30" x14ac:dyDescent="0.35">
      <c r="A3271" s="15" t="s">
        <v>6474</v>
      </c>
      <c r="B3271" s="15" t="s">
        <v>7845</v>
      </c>
      <c r="D3271" s="15" t="s">
        <v>7575</v>
      </c>
      <c r="E3271" s="15" t="s">
        <v>6633</v>
      </c>
      <c r="F3271" s="15" t="s">
        <v>1600</v>
      </c>
      <c r="G3271" s="5" t="s">
        <v>1404</v>
      </c>
      <c r="H3271" s="5" t="s">
        <v>5</v>
      </c>
      <c r="I3271" s="5" t="s">
        <v>143</v>
      </c>
      <c r="J3271" s="5" t="s">
        <v>11</v>
      </c>
      <c r="K3271" s="5" t="s">
        <v>2</v>
      </c>
      <c r="L3271" s="5" t="s">
        <v>13069</v>
      </c>
      <c r="M3271" s="15" t="s">
        <v>144</v>
      </c>
      <c r="N3271" s="15" t="s">
        <v>582</v>
      </c>
      <c r="O3271" s="15" t="s">
        <v>582</v>
      </c>
      <c r="P3271" s="15" t="s">
        <v>313</v>
      </c>
      <c r="Q3271" s="15" t="s">
        <v>22807</v>
      </c>
      <c r="R3271" s="15" t="s">
        <v>20240</v>
      </c>
      <c r="S3271" s="15">
        <v>27797060</v>
      </c>
      <c r="T3271" s="15"/>
      <c r="U3271" s="15" t="s">
        <v>16998</v>
      </c>
      <c r="V3271" s="15" t="s">
        <v>969</v>
      </c>
      <c r="W3271" s="4"/>
      <c r="X3271" s="4" t="s">
        <v>41</v>
      </c>
      <c r="Y3271" s="4" t="s">
        <v>4362</v>
      </c>
      <c r="Z3271" s="4"/>
      <c r="AB3271" s="25" t="s">
        <v>21118</v>
      </c>
      <c r="AC3271" s="25"/>
      <c r="AD3271" s="25"/>
    </row>
    <row r="3272" spans="1:30" x14ac:dyDescent="0.35">
      <c r="A3272" s="15" t="s">
        <v>11874</v>
      </c>
      <c r="B3272" s="15" t="s">
        <v>11875</v>
      </c>
      <c r="D3272" s="15" t="s">
        <v>7499</v>
      </c>
      <c r="E3272" s="15" t="s">
        <v>6634</v>
      </c>
      <c r="F3272" s="15" t="s">
        <v>6635</v>
      </c>
      <c r="G3272" s="5" t="s">
        <v>3350</v>
      </c>
      <c r="H3272" s="5" t="s">
        <v>2</v>
      </c>
      <c r="I3272" s="5" t="s">
        <v>95</v>
      </c>
      <c r="J3272" s="5" t="s">
        <v>3</v>
      </c>
      <c r="K3272" s="5" t="s">
        <v>2</v>
      </c>
      <c r="L3272" s="5" t="s">
        <v>13080</v>
      </c>
      <c r="M3272" s="15" t="s">
        <v>21775</v>
      </c>
      <c r="N3272" s="15" t="s">
        <v>21593</v>
      </c>
      <c r="O3272" s="15" t="s">
        <v>3350</v>
      </c>
      <c r="P3272" s="15" t="s">
        <v>6636</v>
      </c>
      <c r="Q3272" s="15" t="s">
        <v>22807</v>
      </c>
      <c r="R3272" s="15" t="s">
        <v>21679</v>
      </c>
      <c r="S3272" s="15">
        <v>27105644</v>
      </c>
      <c r="T3272" s="15">
        <v>27110667</v>
      </c>
      <c r="U3272" s="15" t="s">
        <v>15470</v>
      </c>
      <c r="V3272" s="15" t="s">
        <v>11708</v>
      </c>
      <c r="W3272" s="4"/>
      <c r="X3272" s="4" t="s">
        <v>41</v>
      </c>
      <c r="Y3272" s="4" t="s">
        <v>3489</v>
      </c>
      <c r="Z3272" s="4"/>
      <c r="AB3272" s="25"/>
      <c r="AC3272" s="25"/>
      <c r="AD3272" s="25"/>
    </row>
    <row r="3273" spans="1:30" x14ac:dyDescent="0.35">
      <c r="A3273" s="15" t="s">
        <v>3312</v>
      </c>
      <c r="B3273" s="15" t="s">
        <v>7592</v>
      </c>
      <c r="D3273" s="15" t="s">
        <v>9351</v>
      </c>
      <c r="E3273" s="15" t="s">
        <v>9350</v>
      </c>
      <c r="F3273" s="15" t="s">
        <v>5508</v>
      </c>
      <c r="G3273" s="5" t="s">
        <v>18535</v>
      </c>
      <c r="H3273" s="5" t="s">
        <v>5</v>
      </c>
      <c r="I3273" s="5" t="s">
        <v>143</v>
      </c>
      <c r="J3273" s="5" t="s">
        <v>4</v>
      </c>
      <c r="K3273" s="5" t="s">
        <v>10</v>
      </c>
      <c r="L3273" s="5" t="s">
        <v>13047</v>
      </c>
      <c r="M3273" s="15" t="s">
        <v>144</v>
      </c>
      <c r="N3273" s="15" t="s">
        <v>1670</v>
      </c>
      <c r="O3273" s="15" t="s">
        <v>1899</v>
      </c>
      <c r="P3273" s="15" t="s">
        <v>5508</v>
      </c>
      <c r="Q3273" s="15" t="s">
        <v>22807</v>
      </c>
      <c r="R3273" s="15" t="s">
        <v>9352</v>
      </c>
      <c r="S3273" s="15">
        <v>84246698</v>
      </c>
      <c r="T3273" s="15">
        <v>27300719</v>
      </c>
      <c r="U3273" s="15" t="s">
        <v>18329</v>
      </c>
      <c r="V3273" s="15" t="s">
        <v>24357</v>
      </c>
      <c r="W3273" s="4"/>
      <c r="X3273" s="4" t="s">
        <v>41</v>
      </c>
      <c r="Y3273" s="4" t="s">
        <v>7549</v>
      </c>
      <c r="Z3273" s="4"/>
      <c r="AB3273" s="25"/>
      <c r="AC3273" s="25"/>
      <c r="AD3273" s="25"/>
    </row>
    <row r="3274" spans="1:30" x14ac:dyDescent="0.35">
      <c r="A3274" s="15" t="s">
        <v>3315</v>
      </c>
      <c r="B3274" s="15" t="s">
        <v>7113</v>
      </c>
      <c r="D3274" s="15" t="s">
        <v>7925</v>
      </c>
      <c r="E3274" s="15" t="s">
        <v>6637</v>
      </c>
      <c r="F3274" s="15" t="s">
        <v>278</v>
      </c>
      <c r="G3274" s="5" t="s">
        <v>18535</v>
      </c>
      <c r="H3274" s="5" t="s">
        <v>5</v>
      </c>
      <c r="I3274" s="5" t="s">
        <v>143</v>
      </c>
      <c r="J3274" s="5" t="s">
        <v>4</v>
      </c>
      <c r="K3274" s="5" t="s">
        <v>10</v>
      </c>
      <c r="L3274" s="5" t="s">
        <v>13047</v>
      </c>
      <c r="M3274" s="15" t="s">
        <v>144</v>
      </c>
      <c r="N3274" s="15" t="s">
        <v>1670</v>
      </c>
      <c r="O3274" s="15" t="s">
        <v>1899</v>
      </c>
      <c r="P3274" s="15" t="s">
        <v>278</v>
      </c>
      <c r="Q3274" s="15" t="s">
        <v>22807</v>
      </c>
      <c r="R3274" s="15" t="s">
        <v>19954</v>
      </c>
      <c r="S3274" s="15">
        <v>27300719</v>
      </c>
      <c r="T3274" s="15">
        <v>87200658</v>
      </c>
      <c r="U3274" s="15" t="s">
        <v>18330</v>
      </c>
      <c r="V3274" s="15" t="s">
        <v>9353</v>
      </c>
      <c r="W3274" s="4"/>
      <c r="X3274" s="4" t="s">
        <v>41</v>
      </c>
      <c r="Y3274" s="4" t="s">
        <v>6261</v>
      </c>
      <c r="Z3274" s="4"/>
      <c r="AB3274" s="25" t="s">
        <v>21118</v>
      </c>
      <c r="AC3274" s="25"/>
      <c r="AD3274" s="25"/>
    </row>
    <row r="3275" spans="1:30" x14ac:dyDescent="0.35">
      <c r="A3275" s="15" t="s">
        <v>11878</v>
      </c>
      <c r="B3275" s="15" t="s">
        <v>1249</v>
      </c>
      <c r="D3275" s="15" t="s">
        <v>9344</v>
      </c>
      <c r="E3275" s="15" t="s">
        <v>9343</v>
      </c>
      <c r="F3275" s="15" t="s">
        <v>6425</v>
      </c>
      <c r="G3275" s="5" t="s">
        <v>1190</v>
      </c>
      <c r="H3275" s="5" t="s">
        <v>6</v>
      </c>
      <c r="I3275" s="5" t="s">
        <v>41</v>
      </c>
      <c r="J3275" s="5" t="s">
        <v>1191</v>
      </c>
      <c r="K3275" s="5" t="s">
        <v>5</v>
      </c>
      <c r="L3275" s="5" t="s">
        <v>12738</v>
      </c>
      <c r="M3275" s="15" t="s">
        <v>42</v>
      </c>
      <c r="N3275" s="15" t="s">
        <v>1190</v>
      </c>
      <c r="O3275" s="15" t="s">
        <v>1297</v>
      </c>
      <c r="P3275" s="15" t="s">
        <v>9345</v>
      </c>
      <c r="Q3275" s="15" t="s">
        <v>22807</v>
      </c>
      <c r="R3275" s="15" t="s">
        <v>24358</v>
      </c>
      <c r="S3275" s="15">
        <v>72019003</v>
      </c>
      <c r="T3275" s="15"/>
      <c r="U3275" s="15" t="s">
        <v>24359</v>
      </c>
      <c r="V3275" s="15" t="s">
        <v>9346</v>
      </c>
      <c r="W3275" s="4"/>
      <c r="X3275" s="4"/>
      <c r="Y3275" s="4"/>
      <c r="Z3275" s="4"/>
      <c r="AB3275" s="25"/>
      <c r="AC3275" s="25"/>
      <c r="AD3275" s="25"/>
    </row>
    <row r="3276" spans="1:30" x14ac:dyDescent="0.35">
      <c r="A3276" s="15" t="s">
        <v>11879</v>
      </c>
      <c r="B3276" s="15" t="s">
        <v>11880</v>
      </c>
      <c r="D3276" s="15" t="s">
        <v>9491</v>
      </c>
      <c r="E3276" s="15" t="s">
        <v>9490</v>
      </c>
      <c r="F3276" s="15" t="s">
        <v>9492</v>
      </c>
      <c r="G3276" s="5" t="s">
        <v>1190</v>
      </c>
      <c r="H3276" s="5" t="s">
        <v>3</v>
      </c>
      <c r="I3276" s="5" t="s">
        <v>41</v>
      </c>
      <c r="J3276" s="5" t="s">
        <v>1191</v>
      </c>
      <c r="K3276" s="5" t="s">
        <v>12</v>
      </c>
      <c r="L3276" s="5" t="s">
        <v>12744</v>
      </c>
      <c r="M3276" s="15" t="s">
        <v>42</v>
      </c>
      <c r="N3276" s="15" t="s">
        <v>1190</v>
      </c>
      <c r="O3276" s="15" t="s">
        <v>1238</v>
      </c>
      <c r="P3276" s="15" t="s">
        <v>5446</v>
      </c>
      <c r="Q3276" s="15" t="s">
        <v>22807</v>
      </c>
      <c r="R3276" s="15" t="s">
        <v>22365</v>
      </c>
      <c r="S3276" s="15"/>
      <c r="T3276" s="15"/>
      <c r="U3276" s="15" t="s">
        <v>19025</v>
      </c>
      <c r="V3276" s="15" t="s">
        <v>19026</v>
      </c>
      <c r="W3276" s="4"/>
      <c r="X3276" s="4"/>
      <c r="Y3276" s="4"/>
      <c r="Z3276" s="4"/>
      <c r="AB3276" s="25"/>
      <c r="AC3276" s="25"/>
      <c r="AD3276" s="25"/>
    </row>
    <row r="3277" spans="1:30" x14ac:dyDescent="0.35">
      <c r="A3277" s="15" t="s">
        <v>6503</v>
      </c>
      <c r="B3277" s="15" t="s">
        <v>7519</v>
      </c>
      <c r="D3277" s="15" t="s">
        <v>9348</v>
      </c>
      <c r="E3277" s="15" t="s">
        <v>9347</v>
      </c>
      <c r="F3277" s="15" t="s">
        <v>9349</v>
      </c>
      <c r="G3277" s="5" t="s">
        <v>1190</v>
      </c>
      <c r="H3277" s="5" t="s">
        <v>5</v>
      </c>
      <c r="I3277" s="5" t="s">
        <v>143</v>
      </c>
      <c r="J3277" s="5" t="s">
        <v>6</v>
      </c>
      <c r="K3277" s="5" t="s">
        <v>5</v>
      </c>
      <c r="L3277" s="5" t="s">
        <v>13055</v>
      </c>
      <c r="M3277" s="15" t="s">
        <v>144</v>
      </c>
      <c r="N3277" s="15" t="s">
        <v>21870</v>
      </c>
      <c r="O3277" s="15" t="s">
        <v>21871</v>
      </c>
      <c r="P3277" s="15" t="s">
        <v>9349</v>
      </c>
      <c r="Q3277" s="15" t="s">
        <v>22807</v>
      </c>
      <c r="R3277" s="15" t="s">
        <v>24360</v>
      </c>
      <c r="S3277" s="15"/>
      <c r="T3277" s="15"/>
      <c r="U3277" s="15" t="s">
        <v>16999</v>
      </c>
      <c r="V3277" s="15" t="s">
        <v>17000</v>
      </c>
      <c r="W3277" s="4"/>
      <c r="X3277" s="4"/>
      <c r="Y3277" s="4"/>
      <c r="Z3277" s="4"/>
      <c r="AB3277" s="25"/>
      <c r="AC3277" s="25"/>
      <c r="AD3277" s="25"/>
    </row>
    <row r="3278" spans="1:30" x14ac:dyDescent="0.35">
      <c r="A3278" s="15" t="s">
        <v>204</v>
      </c>
      <c r="B3278" s="15" t="s">
        <v>7002</v>
      </c>
      <c r="D3278" s="15" t="s">
        <v>10398</v>
      </c>
      <c r="E3278" s="15" t="s">
        <v>10397</v>
      </c>
      <c r="F3278" s="15" t="s">
        <v>10399</v>
      </c>
      <c r="G3278" s="5" t="s">
        <v>3820</v>
      </c>
      <c r="H3278" s="5" t="s">
        <v>8</v>
      </c>
      <c r="I3278" s="5" t="s">
        <v>95</v>
      </c>
      <c r="J3278" s="5" t="s">
        <v>2</v>
      </c>
      <c r="K3278" s="5" t="s">
        <v>3</v>
      </c>
      <c r="L3278" s="5" t="s">
        <v>13077</v>
      </c>
      <c r="M3278" s="15" t="s">
        <v>21775</v>
      </c>
      <c r="N3278" s="15" t="s">
        <v>21775</v>
      </c>
      <c r="O3278" s="15" t="s">
        <v>21855</v>
      </c>
      <c r="P3278" s="15" t="s">
        <v>10400</v>
      </c>
      <c r="Q3278" s="15" t="s">
        <v>22807</v>
      </c>
      <c r="R3278" s="15" t="s">
        <v>22410</v>
      </c>
      <c r="S3278" s="15"/>
      <c r="T3278" s="15"/>
      <c r="U3278" s="15" t="s">
        <v>15471</v>
      </c>
      <c r="V3278" s="15" t="s">
        <v>10385</v>
      </c>
      <c r="W3278" s="4"/>
      <c r="X3278" s="4" t="s">
        <v>41</v>
      </c>
      <c r="Y3278" s="4" t="s">
        <v>15472</v>
      </c>
      <c r="Z3278" s="4"/>
      <c r="AB3278" s="25"/>
      <c r="AC3278" s="25"/>
      <c r="AD3278" s="25"/>
    </row>
    <row r="3279" spans="1:30" x14ac:dyDescent="0.35">
      <c r="A3279" s="15" t="s">
        <v>11883</v>
      </c>
      <c r="B3279" s="15" t="s">
        <v>11884</v>
      </c>
      <c r="D3279" s="15" t="s">
        <v>7734</v>
      </c>
      <c r="E3279" s="15" t="s">
        <v>6638</v>
      </c>
      <c r="F3279" s="15" t="s">
        <v>5554</v>
      </c>
      <c r="G3279" s="5" t="s">
        <v>3820</v>
      </c>
      <c r="H3279" s="5" t="s">
        <v>4</v>
      </c>
      <c r="I3279" s="5" t="s">
        <v>72</v>
      </c>
      <c r="J3279" s="5" t="s">
        <v>6</v>
      </c>
      <c r="K3279" s="5" t="s">
        <v>12</v>
      </c>
      <c r="L3279" s="5" t="s">
        <v>12900</v>
      </c>
      <c r="M3279" s="15" t="s">
        <v>249</v>
      </c>
      <c r="N3279" s="15" t="s">
        <v>3820</v>
      </c>
      <c r="O3279" s="15" t="s">
        <v>3978</v>
      </c>
      <c r="P3279" s="15" t="s">
        <v>6639</v>
      </c>
      <c r="Q3279" s="15" t="s">
        <v>22807</v>
      </c>
      <c r="R3279" s="15" t="s">
        <v>7210</v>
      </c>
      <c r="S3279" s="15">
        <v>88500992</v>
      </c>
      <c r="T3279" s="15"/>
      <c r="U3279" s="15" t="s">
        <v>17001</v>
      </c>
      <c r="V3279" s="15" t="s">
        <v>10347</v>
      </c>
      <c r="W3279" s="4"/>
      <c r="X3279" s="4" t="s">
        <v>41</v>
      </c>
      <c r="Y3279" s="4" t="s">
        <v>5328</v>
      </c>
      <c r="Z3279" s="4"/>
      <c r="AB3279" s="25"/>
      <c r="AC3279" s="25"/>
      <c r="AD3279" s="25"/>
    </row>
    <row r="3280" spans="1:30" x14ac:dyDescent="0.35">
      <c r="A3280" s="15" t="s">
        <v>6363</v>
      </c>
      <c r="B3280" s="15" t="s">
        <v>6362</v>
      </c>
      <c r="D3280" s="15" t="s">
        <v>7535</v>
      </c>
      <c r="E3280" s="15" t="s">
        <v>6640</v>
      </c>
      <c r="F3280" s="15" t="s">
        <v>948</v>
      </c>
      <c r="G3280" s="5" t="s">
        <v>3820</v>
      </c>
      <c r="H3280" s="5" t="s">
        <v>10</v>
      </c>
      <c r="I3280" s="5" t="s">
        <v>72</v>
      </c>
      <c r="J3280" s="5" t="s">
        <v>6</v>
      </c>
      <c r="K3280" s="5" t="s">
        <v>16</v>
      </c>
      <c r="L3280" s="5" t="s">
        <v>12901</v>
      </c>
      <c r="M3280" s="15" t="s">
        <v>249</v>
      </c>
      <c r="N3280" s="15" t="s">
        <v>3820</v>
      </c>
      <c r="O3280" s="15" t="s">
        <v>3855</v>
      </c>
      <c r="P3280" s="15" t="s">
        <v>948</v>
      </c>
      <c r="Q3280" s="15" t="s">
        <v>22807</v>
      </c>
      <c r="R3280" s="15" t="s">
        <v>16339</v>
      </c>
      <c r="S3280" s="15">
        <v>25569549</v>
      </c>
      <c r="T3280" s="15"/>
      <c r="U3280" s="15" t="s">
        <v>17002</v>
      </c>
      <c r="V3280" s="15" t="s">
        <v>10346</v>
      </c>
      <c r="W3280" s="4"/>
      <c r="X3280" s="4" t="s">
        <v>41</v>
      </c>
      <c r="Y3280" s="4" t="s">
        <v>3928</v>
      </c>
      <c r="Z3280" s="4"/>
      <c r="AB3280" s="25"/>
      <c r="AC3280" s="25"/>
      <c r="AD3280" s="25"/>
    </row>
    <row r="3281" spans="1:30" x14ac:dyDescent="0.35">
      <c r="A3281" s="15" t="s">
        <v>6620</v>
      </c>
      <c r="B3281" s="15" t="s">
        <v>7707</v>
      </c>
      <c r="D3281" s="15" t="s">
        <v>10339</v>
      </c>
      <c r="E3281" s="15" t="s">
        <v>10338</v>
      </c>
      <c r="F3281" s="15" t="s">
        <v>766</v>
      </c>
      <c r="G3281" s="5" t="s">
        <v>3820</v>
      </c>
      <c r="H3281" s="5" t="s">
        <v>2</v>
      </c>
      <c r="I3281" s="5" t="s">
        <v>72</v>
      </c>
      <c r="J3281" s="5" t="s">
        <v>5</v>
      </c>
      <c r="K3281" s="5" t="s">
        <v>4</v>
      </c>
      <c r="L3281" s="5" t="s">
        <v>12890</v>
      </c>
      <c r="M3281" s="15" t="s">
        <v>249</v>
      </c>
      <c r="N3281" s="15" t="s">
        <v>21589</v>
      </c>
      <c r="O3281" s="15" t="s">
        <v>1676</v>
      </c>
      <c r="P3281" s="15" t="s">
        <v>766</v>
      </c>
      <c r="Q3281" s="15" t="s">
        <v>22807</v>
      </c>
      <c r="R3281" s="15" t="s">
        <v>10452</v>
      </c>
      <c r="S3281" s="15">
        <v>83152748</v>
      </c>
      <c r="T3281" s="15"/>
      <c r="U3281" s="15" t="s">
        <v>15473</v>
      </c>
      <c r="V3281" s="15" t="s">
        <v>766</v>
      </c>
      <c r="W3281" s="4"/>
      <c r="X3281" s="4" t="s">
        <v>41</v>
      </c>
      <c r="Y3281" s="4" t="s">
        <v>12027</v>
      </c>
      <c r="Z3281" s="4"/>
      <c r="AB3281" s="25"/>
      <c r="AC3281" s="25"/>
      <c r="AD3281" s="25"/>
    </row>
    <row r="3282" spans="1:30" x14ac:dyDescent="0.35">
      <c r="A3282" s="15" t="s">
        <v>8572</v>
      </c>
      <c r="B3282" s="15" t="s">
        <v>3491</v>
      </c>
      <c r="D3282" s="15" t="s">
        <v>9871</v>
      </c>
      <c r="E3282" s="15" t="s">
        <v>9870</v>
      </c>
      <c r="F3282" s="15" t="s">
        <v>9872</v>
      </c>
      <c r="G3282" s="5" t="s">
        <v>231</v>
      </c>
      <c r="H3282" s="5" t="s">
        <v>6</v>
      </c>
      <c r="I3282" s="5" t="s">
        <v>214</v>
      </c>
      <c r="J3282" s="5" t="s">
        <v>12</v>
      </c>
      <c r="K3282" s="5" t="s">
        <v>6</v>
      </c>
      <c r="L3282" s="5" t="s">
        <v>12961</v>
      </c>
      <c r="M3282" s="15" t="s">
        <v>215</v>
      </c>
      <c r="N3282" s="15" t="s">
        <v>213</v>
      </c>
      <c r="O3282" s="15" t="s">
        <v>21792</v>
      </c>
      <c r="P3282" s="15" t="s">
        <v>9873</v>
      </c>
      <c r="Q3282" s="15" t="s">
        <v>22807</v>
      </c>
      <c r="R3282" s="15" t="s">
        <v>20359</v>
      </c>
      <c r="S3282" s="15">
        <v>22064007</v>
      </c>
      <c r="T3282" s="15">
        <v>25140411</v>
      </c>
      <c r="U3282" s="15" t="s">
        <v>17003</v>
      </c>
      <c r="V3282" s="15" t="s">
        <v>9874</v>
      </c>
      <c r="W3282" s="4"/>
      <c r="X3282" s="4" t="s">
        <v>41</v>
      </c>
      <c r="Y3282" s="4" t="s">
        <v>13685</v>
      </c>
      <c r="Z3282" s="4"/>
      <c r="AB3282" s="25"/>
      <c r="AC3282" s="25"/>
      <c r="AD3282" s="25"/>
    </row>
    <row r="3283" spans="1:30" x14ac:dyDescent="0.35">
      <c r="A3283" s="15" t="s">
        <v>8573</v>
      </c>
      <c r="B3283" s="15" t="s">
        <v>8575</v>
      </c>
      <c r="D3283" s="15" t="s">
        <v>8820</v>
      </c>
      <c r="E3283" s="15" t="s">
        <v>8819</v>
      </c>
      <c r="F3283" s="15" t="s">
        <v>3295</v>
      </c>
      <c r="G3283" s="5" t="s">
        <v>231</v>
      </c>
      <c r="H3283" s="5" t="s">
        <v>7</v>
      </c>
      <c r="I3283" s="5" t="s">
        <v>44</v>
      </c>
      <c r="J3283" s="5" t="s">
        <v>12</v>
      </c>
      <c r="K3283" s="5" t="s">
        <v>8</v>
      </c>
      <c r="L3283" s="5" t="s">
        <v>12829</v>
      </c>
      <c r="M3283" s="15" t="s">
        <v>91</v>
      </c>
      <c r="N3283" s="15" t="s">
        <v>231</v>
      </c>
      <c r="O3283" s="15" t="s">
        <v>3023</v>
      </c>
      <c r="P3283" s="15" t="s">
        <v>3295</v>
      </c>
      <c r="Q3283" s="15" t="s">
        <v>22807</v>
      </c>
      <c r="R3283" s="15" t="s">
        <v>21263</v>
      </c>
      <c r="S3283" s="15">
        <v>24798381</v>
      </c>
      <c r="T3283" s="15">
        <v>24798381</v>
      </c>
      <c r="U3283" s="15" t="s">
        <v>17004</v>
      </c>
      <c r="V3283" s="15" t="s">
        <v>9940</v>
      </c>
      <c r="W3283" s="4"/>
      <c r="X3283" s="4" t="s">
        <v>41</v>
      </c>
      <c r="Y3283" s="4" t="s">
        <v>7872</v>
      </c>
      <c r="Z3283" s="4"/>
      <c r="AB3283" s="25"/>
      <c r="AC3283" s="25"/>
      <c r="AD3283" s="25"/>
    </row>
    <row r="3284" spans="1:30" x14ac:dyDescent="0.35">
      <c r="A3284" s="15" t="s">
        <v>4979</v>
      </c>
      <c r="B3284" s="15" t="s">
        <v>4978</v>
      </c>
      <c r="D3284" s="15" t="s">
        <v>7937</v>
      </c>
      <c r="E3284" s="15" t="s">
        <v>6641</v>
      </c>
      <c r="F3284" s="15" t="s">
        <v>5998</v>
      </c>
      <c r="G3284" s="5" t="s">
        <v>21791</v>
      </c>
      <c r="H3284" s="5" t="s">
        <v>10</v>
      </c>
      <c r="I3284" s="5" t="s">
        <v>44</v>
      </c>
      <c r="J3284" s="5" t="s">
        <v>232</v>
      </c>
      <c r="K3284" s="5" t="s">
        <v>3</v>
      </c>
      <c r="L3284" s="5" t="s">
        <v>12857</v>
      </c>
      <c r="M3284" s="15" t="s">
        <v>91</v>
      </c>
      <c r="N3284" s="15" t="s">
        <v>233</v>
      </c>
      <c r="O3284" s="15" t="s">
        <v>3211</v>
      </c>
      <c r="P3284" s="15" t="s">
        <v>5998</v>
      </c>
      <c r="Q3284" s="15" t="s">
        <v>22807</v>
      </c>
      <c r="R3284" s="15" t="s">
        <v>19892</v>
      </c>
      <c r="S3284" s="15">
        <v>24711300</v>
      </c>
      <c r="T3284" s="15">
        <v>24711300</v>
      </c>
      <c r="U3284" s="15" t="s">
        <v>18331</v>
      </c>
      <c r="V3284" s="15" t="s">
        <v>9935</v>
      </c>
      <c r="W3284" s="4"/>
      <c r="X3284" s="4" t="s">
        <v>41</v>
      </c>
      <c r="Y3284" s="4" t="s">
        <v>6318</v>
      </c>
      <c r="Z3284" s="4"/>
      <c r="AB3284" s="25"/>
      <c r="AC3284" s="25"/>
      <c r="AD3284" s="25"/>
    </row>
    <row r="3285" spans="1:30" x14ac:dyDescent="0.35">
      <c r="A3285" s="15" t="s">
        <v>4350</v>
      </c>
      <c r="B3285" s="15" t="s">
        <v>1620</v>
      </c>
      <c r="D3285" s="15" t="s">
        <v>8260</v>
      </c>
      <c r="E3285" s="15" t="s">
        <v>8259</v>
      </c>
      <c r="F3285" s="15" t="s">
        <v>2959</v>
      </c>
      <c r="G3285" s="5" t="s">
        <v>231</v>
      </c>
      <c r="H3285" s="5" t="s">
        <v>11</v>
      </c>
      <c r="I3285" s="5" t="s">
        <v>44</v>
      </c>
      <c r="J3285" s="5" t="s">
        <v>232</v>
      </c>
      <c r="K3285" s="5" t="s">
        <v>2</v>
      </c>
      <c r="L3285" s="5" t="s">
        <v>12856</v>
      </c>
      <c r="M3285" s="15" t="s">
        <v>91</v>
      </c>
      <c r="N3285" s="15" t="s">
        <v>233</v>
      </c>
      <c r="O3285" s="15" t="s">
        <v>233</v>
      </c>
      <c r="P3285" s="15" t="s">
        <v>2959</v>
      </c>
      <c r="Q3285" s="15" t="s">
        <v>22807</v>
      </c>
      <c r="R3285" s="15" t="s">
        <v>24361</v>
      </c>
      <c r="S3285" s="15">
        <v>41051070</v>
      </c>
      <c r="T3285" s="15">
        <v>24711101</v>
      </c>
      <c r="U3285" s="15" t="s">
        <v>19665</v>
      </c>
      <c r="V3285" s="15" t="s">
        <v>9939</v>
      </c>
      <c r="W3285" s="4"/>
      <c r="X3285" s="4" t="s">
        <v>41</v>
      </c>
      <c r="Y3285" s="4" t="s">
        <v>7435</v>
      </c>
      <c r="Z3285" s="4"/>
      <c r="AB3285" s="25"/>
      <c r="AC3285" s="25"/>
      <c r="AD3285" s="25"/>
    </row>
    <row r="3286" spans="1:30" x14ac:dyDescent="0.35">
      <c r="A3286" s="15" t="s">
        <v>4387</v>
      </c>
      <c r="B3286" s="15" t="s">
        <v>4386</v>
      </c>
      <c r="D3286" s="15" t="s">
        <v>9937</v>
      </c>
      <c r="E3286" s="15" t="s">
        <v>9936</v>
      </c>
      <c r="F3286" s="15" t="s">
        <v>3281</v>
      </c>
      <c r="G3286" s="5" t="s">
        <v>21791</v>
      </c>
      <c r="H3286" s="5" t="s">
        <v>6</v>
      </c>
      <c r="I3286" s="5" t="s">
        <v>44</v>
      </c>
      <c r="J3286" s="5" t="s">
        <v>232</v>
      </c>
      <c r="K3286" s="5" t="s">
        <v>5</v>
      </c>
      <c r="L3286" s="5" t="s">
        <v>12859</v>
      </c>
      <c r="M3286" s="15" t="s">
        <v>91</v>
      </c>
      <c r="N3286" s="15" t="s">
        <v>233</v>
      </c>
      <c r="O3286" s="15" t="s">
        <v>94</v>
      </c>
      <c r="P3286" s="15" t="s">
        <v>3281</v>
      </c>
      <c r="Q3286" s="15" t="s">
        <v>22807</v>
      </c>
      <c r="R3286" s="15" t="s">
        <v>24362</v>
      </c>
      <c r="S3286" s="15">
        <v>41051051</v>
      </c>
      <c r="T3286" s="15">
        <v>41051051</v>
      </c>
      <c r="U3286" s="15" t="s">
        <v>16205</v>
      </c>
      <c r="V3286" s="15" t="s">
        <v>9938</v>
      </c>
      <c r="W3286" s="4"/>
      <c r="X3286" s="4" t="s">
        <v>41</v>
      </c>
      <c r="Y3286" s="4" t="s">
        <v>19750</v>
      </c>
      <c r="Z3286" s="4"/>
      <c r="AB3286" s="25"/>
      <c r="AC3286" s="25"/>
      <c r="AD3286" s="25"/>
    </row>
    <row r="3287" spans="1:30" x14ac:dyDescent="0.35">
      <c r="A3287" s="15" t="s">
        <v>4393</v>
      </c>
      <c r="B3287" s="15" t="s">
        <v>4392</v>
      </c>
      <c r="D3287" s="15" t="s">
        <v>7524</v>
      </c>
      <c r="E3287" s="15" t="s">
        <v>6642</v>
      </c>
      <c r="F3287" s="15" t="s">
        <v>1879</v>
      </c>
      <c r="G3287" s="5" t="s">
        <v>144</v>
      </c>
      <c r="H3287" s="5" t="s">
        <v>2</v>
      </c>
      <c r="I3287" s="5" t="s">
        <v>143</v>
      </c>
      <c r="J3287" s="5" t="s">
        <v>2</v>
      </c>
      <c r="K3287" s="5" t="s">
        <v>10</v>
      </c>
      <c r="L3287" s="5" t="s">
        <v>13028</v>
      </c>
      <c r="M3287" s="15" t="s">
        <v>144</v>
      </c>
      <c r="N3287" s="15" t="s">
        <v>144</v>
      </c>
      <c r="O3287" s="15" t="s">
        <v>2510</v>
      </c>
      <c r="P3287" s="15" t="s">
        <v>1879</v>
      </c>
      <c r="Q3287" s="15" t="s">
        <v>22807</v>
      </c>
      <c r="R3287" s="15" t="s">
        <v>4796</v>
      </c>
      <c r="S3287" s="15">
        <v>26635380</v>
      </c>
      <c r="T3287" s="15">
        <v>26635380</v>
      </c>
      <c r="U3287" s="15" t="s">
        <v>15474</v>
      </c>
      <c r="V3287" s="15" t="s">
        <v>11179</v>
      </c>
      <c r="W3287" s="4"/>
      <c r="X3287" s="4" t="s">
        <v>41</v>
      </c>
      <c r="Y3287" s="4" t="s">
        <v>3729</v>
      </c>
      <c r="Z3287" s="4"/>
      <c r="AB3287" s="25"/>
      <c r="AC3287" s="25"/>
      <c r="AD3287" s="25"/>
    </row>
    <row r="3288" spans="1:30" x14ac:dyDescent="0.35">
      <c r="A3288" s="15" t="s">
        <v>11890</v>
      </c>
      <c r="B3288" s="15" t="s">
        <v>11891</v>
      </c>
      <c r="D3288" s="15" t="s">
        <v>7795</v>
      </c>
      <c r="E3288" s="15" t="s">
        <v>6643</v>
      </c>
      <c r="F3288" s="15" t="s">
        <v>3098</v>
      </c>
      <c r="G3288" s="5" t="s">
        <v>144</v>
      </c>
      <c r="H3288" s="5" t="s">
        <v>2</v>
      </c>
      <c r="I3288" s="5" t="s">
        <v>143</v>
      </c>
      <c r="J3288" s="5" t="s">
        <v>2</v>
      </c>
      <c r="K3288" s="5" t="s">
        <v>10</v>
      </c>
      <c r="L3288" s="5" t="s">
        <v>13028</v>
      </c>
      <c r="M3288" s="15" t="s">
        <v>144</v>
      </c>
      <c r="N3288" s="15" t="s">
        <v>144</v>
      </c>
      <c r="O3288" s="15" t="s">
        <v>2510</v>
      </c>
      <c r="P3288" s="15" t="s">
        <v>3098</v>
      </c>
      <c r="Q3288" s="15" t="s">
        <v>22807</v>
      </c>
      <c r="R3288" s="15" t="s">
        <v>19529</v>
      </c>
      <c r="S3288" s="15">
        <v>26636167</v>
      </c>
      <c r="T3288" s="15"/>
      <c r="U3288" s="15" t="s">
        <v>15476</v>
      </c>
      <c r="V3288" s="15" t="s">
        <v>11119</v>
      </c>
      <c r="W3288" s="4"/>
      <c r="X3288" s="4" t="s">
        <v>41</v>
      </c>
      <c r="Y3288" s="4" t="s">
        <v>5612</v>
      </c>
      <c r="Z3288" s="4"/>
      <c r="AB3288" s="25" t="s">
        <v>21118</v>
      </c>
      <c r="AC3288" s="25"/>
      <c r="AD3288" s="25"/>
    </row>
    <row r="3289" spans="1:30" x14ac:dyDescent="0.35">
      <c r="A3289" s="15" t="s">
        <v>11892</v>
      </c>
      <c r="B3289" s="15" t="s">
        <v>11893</v>
      </c>
      <c r="D3289" s="15" t="s">
        <v>7905</v>
      </c>
      <c r="E3289" s="15" t="s">
        <v>6644</v>
      </c>
      <c r="F3289" s="15" t="s">
        <v>6645</v>
      </c>
      <c r="G3289" s="5" t="s">
        <v>1190</v>
      </c>
      <c r="H3289" s="5" t="s">
        <v>3</v>
      </c>
      <c r="I3289" s="5" t="s">
        <v>41</v>
      </c>
      <c r="J3289" s="5" t="s">
        <v>1191</v>
      </c>
      <c r="K3289" s="5" t="s">
        <v>16</v>
      </c>
      <c r="L3289" s="5" t="s">
        <v>12745</v>
      </c>
      <c r="M3289" s="15" t="s">
        <v>42</v>
      </c>
      <c r="N3289" s="15" t="s">
        <v>1190</v>
      </c>
      <c r="O3289" s="15" t="s">
        <v>21865</v>
      </c>
      <c r="P3289" s="15" t="s">
        <v>6646</v>
      </c>
      <c r="Q3289" s="15" t="s">
        <v>22807</v>
      </c>
      <c r="R3289" s="15" t="s">
        <v>7295</v>
      </c>
      <c r="S3289" s="15">
        <v>27715179</v>
      </c>
      <c r="T3289" s="15"/>
      <c r="U3289" s="15" t="s">
        <v>15477</v>
      </c>
      <c r="V3289" s="15" t="s">
        <v>18332</v>
      </c>
      <c r="W3289" s="4"/>
      <c r="X3289" s="4" t="s">
        <v>41</v>
      </c>
      <c r="Y3289" s="4" t="s">
        <v>6176</v>
      </c>
      <c r="Z3289" s="4"/>
      <c r="AB3289" s="25"/>
      <c r="AC3289" s="25"/>
      <c r="AD3289" s="25"/>
    </row>
    <row r="3290" spans="1:30" x14ac:dyDescent="0.35">
      <c r="A3290" s="15" t="s">
        <v>4342</v>
      </c>
      <c r="B3290" s="15" t="s">
        <v>7464</v>
      </c>
      <c r="D3290" s="15" t="s">
        <v>10988</v>
      </c>
      <c r="E3290" s="15" t="s">
        <v>10987</v>
      </c>
      <c r="F3290" s="15" t="s">
        <v>10989</v>
      </c>
      <c r="G3290" s="5" t="s">
        <v>1797</v>
      </c>
      <c r="H3290" s="5" t="s">
        <v>2</v>
      </c>
      <c r="I3290" s="5" t="s">
        <v>243</v>
      </c>
      <c r="J3290" s="5" t="s">
        <v>7</v>
      </c>
      <c r="K3290" s="5" t="s">
        <v>2</v>
      </c>
      <c r="L3290" s="5" t="s">
        <v>12991</v>
      </c>
      <c r="M3290" s="15" t="s">
        <v>244</v>
      </c>
      <c r="N3290" s="15" t="s">
        <v>1797</v>
      </c>
      <c r="O3290" s="15" t="s">
        <v>1797</v>
      </c>
      <c r="P3290" s="15" t="s">
        <v>10989</v>
      </c>
      <c r="Q3290" s="15" t="s">
        <v>22807</v>
      </c>
      <c r="R3290" s="15" t="s">
        <v>24363</v>
      </c>
      <c r="S3290" s="15">
        <v>85490255</v>
      </c>
      <c r="T3290" s="15"/>
      <c r="U3290" s="15" t="s">
        <v>15478</v>
      </c>
      <c r="V3290" s="15" t="s">
        <v>10990</v>
      </c>
      <c r="W3290" s="4"/>
      <c r="X3290" s="4" t="s">
        <v>41</v>
      </c>
      <c r="Y3290" s="4" t="s">
        <v>8755</v>
      </c>
      <c r="Z3290" s="4"/>
      <c r="AB3290" s="25"/>
      <c r="AC3290" s="25"/>
      <c r="AD3290" s="25"/>
    </row>
    <row r="3291" spans="1:30" x14ac:dyDescent="0.35">
      <c r="A3291" s="15" t="s">
        <v>216</v>
      </c>
      <c r="B3291" s="15" t="s">
        <v>184</v>
      </c>
      <c r="D3291" s="15" t="s">
        <v>7792</v>
      </c>
      <c r="E3291" s="15" t="s">
        <v>6647</v>
      </c>
      <c r="F3291" s="15" t="s">
        <v>6648</v>
      </c>
      <c r="G3291" s="5" t="s">
        <v>1797</v>
      </c>
      <c r="H3291" s="5" t="s">
        <v>5</v>
      </c>
      <c r="I3291" s="5" t="s">
        <v>243</v>
      </c>
      <c r="J3291" s="5" t="s">
        <v>8</v>
      </c>
      <c r="K3291" s="5" t="s">
        <v>2</v>
      </c>
      <c r="L3291" s="5" t="s">
        <v>12996</v>
      </c>
      <c r="M3291" s="15" t="s">
        <v>244</v>
      </c>
      <c r="N3291" s="15" t="s">
        <v>22190</v>
      </c>
      <c r="O3291" s="15" t="s">
        <v>22800</v>
      </c>
      <c r="P3291" s="15" t="s">
        <v>6648</v>
      </c>
      <c r="Q3291" s="15" t="s">
        <v>22807</v>
      </c>
      <c r="R3291" s="15" t="s">
        <v>21680</v>
      </c>
      <c r="S3291" s="15">
        <v>26687894</v>
      </c>
      <c r="T3291" s="15"/>
      <c r="U3291" s="15" t="s">
        <v>15479</v>
      </c>
      <c r="V3291" s="15" t="s">
        <v>537</v>
      </c>
      <c r="W3291" s="4"/>
      <c r="X3291" s="4" t="s">
        <v>41</v>
      </c>
      <c r="Y3291" s="4" t="s">
        <v>5611</v>
      </c>
      <c r="Z3291" s="4"/>
      <c r="AB3291" s="25"/>
      <c r="AC3291" s="25"/>
      <c r="AD3291" s="25"/>
    </row>
    <row r="3292" spans="1:30" x14ac:dyDescent="0.35">
      <c r="A3292" s="15" t="s">
        <v>11897</v>
      </c>
      <c r="B3292" s="15" t="s">
        <v>1091</v>
      </c>
      <c r="D3292" s="15" t="s">
        <v>10981</v>
      </c>
      <c r="E3292" s="15" t="s">
        <v>10980</v>
      </c>
      <c r="F3292" s="15" t="s">
        <v>217</v>
      </c>
      <c r="G3292" s="5" t="s">
        <v>1797</v>
      </c>
      <c r="H3292" s="5" t="s">
        <v>6</v>
      </c>
      <c r="I3292" s="5" t="s">
        <v>243</v>
      </c>
      <c r="J3292" s="5" t="s">
        <v>10</v>
      </c>
      <c r="K3292" s="5" t="s">
        <v>3</v>
      </c>
      <c r="L3292" s="5" t="s">
        <v>13001</v>
      </c>
      <c r="M3292" s="15" t="s">
        <v>244</v>
      </c>
      <c r="N3292" s="15" t="s">
        <v>3009</v>
      </c>
      <c r="O3292" s="15" t="s">
        <v>22802</v>
      </c>
      <c r="P3292" s="15" t="s">
        <v>217</v>
      </c>
      <c r="Q3292" s="15" t="s">
        <v>22807</v>
      </c>
      <c r="R3292" s="15" t="s">
        <v>10982</v>
      </c>
      <c r="S3292" s="15">
        <v>26952149</v>
      </c>
      <c r="T3292" s="15">
        <v>26938408</v>
      </c>
      <c r="U3292" s="15" t="s">
        <v>15480</v>
      </c>
      <c r="V3292" s="15" t="s">
        <v>259</v>
      </c>
      <c r="W3292" s="4"/>
      <c r="X3292" s="4"/>
      <c r="Y3292" s="4"/>
      <c r="Z3292" s="4"/>
      <c r="AB3292" s="25"/>
      <c r="AC3292" s="25"/>
      <c r="AD3292" s="25"/>
    </row>
    <row r="3293" spans="1:30" x14ac:dyDescent="0.35">
      <c r="A3293" s="15" t="s">
        <v>8577</v>
      </c>
      <c r="B3293" s="15" t="s">
        <v>4926</v>
      </c>
      <c r="D3293" s="15" t="s">
        <v>11036</v>
      </c>
      <c r="E3293" s="15" t="s">
        <v>11035</v>
      </c>
      <c r="F3293" s="15" t="s">
        <v>11037</v>
      </c>
      <c r="G3293" s="5" t="s">
        <v>1797</v>
      </c>
      <c r="H3293" s="5" t="s">
        <v>4</v>
      </c>
      <c r="I3293" s="5" t="s">
        <v>243</v>
      </c>
      <c r="J3293" s="5" t="s">
        <v>10</v>
      </c>
      <c r="K3293" s="5" t="s">
        <v>5</v>
      </c>
      <c r="L3293" s="5" t="s">
        <v>13003</v>
      </c>
      <c r="M3293" s="15" t="s">
        <v>244</v>
      </c>
      <c r="N3293" s="15" t="s">
        <v>3009</v>
      </c>
      <c r="O3293" s="15" t="s">
        <v>1237</v>
      </c>
      <c r="P3293" s="15" t="s">
        <v>11037</v>
      </c>
      <c r="Q3293" s="15" t="s">
        <v>22807</v>
      </c>
      <c r="R3293" s="15" t="s">
        <v>20360</v>
      </c>
      <c r="S3293" s="15">
        <v>89943664</v>
      </c>
      <c r="T3293" s="15">
        <v>22007560</v>
      </c>
      <c r="U3293" s="15" t="s">
        <v>20361</v>
      </c>
      <c r="V3293" s="15" t="s">
        <v>11038</v>
      </c>
      <c r="W3293" s="4"/>
      <c r="X3293" s="4" t="s">
        <v>41</v>
      </c>
      <c r="Y3293" s="4" t="s">
        <v>12051</v>
      </c>
      <c r="Z3293" s="4"/>
      <c r="AB3293" s="25"/>
      <c r="AC3293" s="25"/>
      <c r="AD3293" s="25"/>
    </row>
    <row r="3294" spans="1:30" x14ac:dyDescent="0.35">
      <c r="A3294" s="15" t="s">
        <v>8579</v>
      </c>
      <c r="B3294" s="15" t="s">
        <v>4345</v>
      </c>
      <c r="D3294" s="15" t="s">
        <v>7769</v>
      </c>
      <c r="E3294" s="15" t="s">
        <v>6649</v>
      </c>
      <c r="F3294" s="15" t="s">
        <v>6650</v>
      </c>
      <c r="G3294" s="5" t="s">
        <v>908</v>
      </c>
      <c r="H3294" s="5" t="s">
        <v>5</v>
      </c>
      <c r="I3294" s="5" t="s">
        <v>243</v>
      </c>
      <c r="J3294" s="5" t="s">
        <v>2</v>
      </c>
      <c r="K3294" s="5" t="s">
        <v>4</v>
      </c>
      <c r="L3294" s="5" t="s">
        <v>12964</v>
      </c>
      <c r="M3294" s="15" t="s">
        <v>244</v>
      </c>
      <c r="N3294" s="15" t="s">
        <v>908</v>
      </c>
      <c r="O3294" s="15" t="s">
        <v>22109</v>
      </c>
      <c r="P3294" s="15" t="s">
        <v>6650</v>
      </c>
      <c r="Q3294" s="15" t="s">
        <v>22807</v>
      </c>
      <c r="R3294" s="15" t="s">
        <v>24364</v>
      </c>
      <c r="S3294" s="15">
        <v>22006730</v>
      </c>
      <c r="T3294" s="15">
        <v>86679077</v>
      </c>
      <c r="U3294" s="15" t="s">
        <v>15481</v>
      </c>
      <c r="V3294" s="15" t="s">
        <v>10629</v>
      </c>
      <c r="W3294" s="4"/>
      <c r="X3294" s="4" t="s">
        <v>41</v>
      </c>
      <c r="Y3294" s="4" t="s">
        <v>5480</v>
      </c>
      <c r="Z3294" s="4"/>
      <c r="AB3294" s="25"/>
      <c r="AC3294" s="25"/>
      <c r="AD3294" s="25"/>
    </row>
    <row r="3295" spans="1:30" x14ac:dyDescent="0.35">
      <c r="A3295" s="15" t="s">
        <v>3363</v>
      </c>
      <c r="B3295" s="15" t="s">
        <v>767</v>
      </c>
      <c r="D3295" s="15" t="s">
        <v>7486</v>
      </c>
      <c r="E3295" s="15" t="s">
        <v>6651</v>
      </c>
      <c r="F3295" s="15" t="s">
        <v>6652</v>
      </c>
      <c r="G3295" s="5" t="s">
        <v>3820</v>
      </c>
      <c r="H3295" s="5" t="s">
        <v>4</v>
      </c>
      <c r="I3295" s="5" t="s">
        <v>72</v>
      </c>
      <c r="J3295" s="5" t="s">
        <v>6</v>
      </c>
      <c r="K3295" s="5" t="s">
        <v>7</v>
      </c>
      <c r="L3295" s="5" t="s">
        <v>12896</v>
      </c>
      <c r="M3295" s="15" t="s">
        <v>249</v>
      </c>
      <c r="N3295" s="15" t="s">
        <v>3820</v>
      </c>
      <c r="O3295" s="15" t="s">
        <v>1314</v>
      </c>
      <c r="P3295" s="15" t="s">
        <v>6652</v>
      </c>
      <c r="Q3295" s="15" t="s">
        <v>22807</v>
      </c>
      <c r="R3295" s="15" t="s">
        <v>24365</v>
      </c>
      <c r="S3295" s="15">
        <v>25381324</v>
      </c>
      <c r="T3295" s="15">
        <v>87129132</v>
      </c>
      <c r="U3295" s="15" t="s">
        <v>18333</v>
      </c>
      <c r="V3295" s="15" t="s">
        <v>10402</v>
      </c>
      <c r="W3295" s="4"/>
      <c r="X3295" s="4" t="s">
        <v>41</v>
      </c>
      <c r="Y3295" s="4" t="s">
        <v>1865</v>
      </c>
      <c r="Z3295" s="4"/>
      <c r="AB3295" s="25"/>
      <c r="AC3295" s="25"/>
      <c r="AD3295" s="25"/>
    </row>
    <row r="3296" spans="1:30" x14ac:dyDescent="0.35">
      <c r="A3296" s="15" t="s">
        <v>4299</v>
      </c>
      <c r="B3296" s="15" t="s">
        <v>4298</v>
      </c>
      <c r="D3296" s="15" t="s">
        <v>10341</v>
      </c>
      <c r="E3296" s="15" t="s">
        <v>10340</v>
      </c>
      <c r="F3296" s="15" t="s">
        <v>10342</v>
      </c>
      <c r="G3296" s="5" t="s">
        <v>3820</v>
      </c>
      <c r="H3296" s="5" t="s">
        <v>11</v>
      </c>
      <c r="I3296" s="5" t="s">
        <v>72</v>
      </c>
      <c r="J3296" s="5" t="s">
        <v>6</v>
      </c>
      <c r="K3296" s="5" t="s">
        <v>17</v>
      </c>
      <c r="L3296" s="5" t="s">
        <v>12902</v>
      </c>
      <c r="M3296" s="15" t="s">
        <v>249</v>
      </c>
      <c r="N3296" s="15" t="s">
        <v>3820</v>
      </c>
      <c r="O3296" s="15" t="s">
        <v>22063</v>
      </c>
      <c r="P3296" s="15" t="s">
        <v>10342</v>
      </c>
      <c r="Q3296" s="15" t="s">
        <v>22807</v>
      </c>
      <c r="R3296" s="15" t="s">
        <v>22411</v>
      </c>
      <c r="S3296" s="15">
        <v>86838766</v>
      </c>
      <c r="T3296" s="15"/>
      <c r="U3296" s="15" t="s">
        <v>15482</v>
      </c>
      <c r="V3296" s="15" t="s">
        <v>15483</v>
      </c>
      <c r="W3296" s="4"/>
      <c r="X3296" s="4" t="s">
        <v>41</v>
      </c>
      <c r="Y3296" s="4" t="s">
        <v>7380</v>
      </c>
      <c r="Z3296" s="4"/>
      <c r="AB3296" s="25"/>
      <c r="AC3296" s="25"/>
      <c r="AD3296" s="25"/>
    </row>
    <row r="3297" spans="1:30" x14ac:dyDescent="0.35">
      <c r="A3297" s="15" t="s">
        <v>8580</v>
      </c>
      <c r="B3297" s="15" t="s">
        <v>8581</v>
      </c>
      <c r="D3297" s="15" t="s">
        <v>10354</v>
      </c>
      <c r="E3297" s="15" t="s">
        <v>10353</v>
      </c>
      <c r="F3297" s="15" t="s">
        <v>10355</v>
      </c>
      <c r="G3297" s="5" t="s">
        <v>3820</v>
      </c>
      <c r="H3297" s="5" t="s">
        <v>7</v>
      </c>
      <c r="I3297" s="5" t="s">
        <v>95</v>
      </c>
      <c r="J3297" s="5" t="s">
        <v>2</v>
      </c>
      <c r="K3297" s="5" t="s">
        <v>3</v>
      </c>
      <c r="L3297" s="5" t="s">
        <v>13077</v>
      </c>
      <c r="M3297" s="15" t="s">
        <v>21775</v>
      </c>
      <c r="N3297" s="15" t="s">
        <v>21775</v>
      </c>
      <c r="O3297" s="15" t="s">
        <v>21855</v>
      </c>
      <c r="P3297" s="15" t="s">
        <v>10356</v>
      </c>
      <c r="Q3297" s="15" t="s">
        <v>22807</v>
      </c>
      <c r="R3297" s="15" t="s">
        <v>10357</v>
      </c>
      <c r="S3297" s="15">
        <v>25140486</v>
      </c>
      <c r="T3297" s="15">
        <v>89159363</v>
      </c>
      <c r="U3297" s="15" t="s">
        <v>15484</v>
      </c>
      <c r="V3297" s="15" t="s">
        <v>10358</v>
      </c>
      <c r="W3297" s="4"/>
      <c r="X3297" s="4"/>
      <c r="Y3297" s="4"/>
      <c r="Z3297" s="4"/>
      <c r="AB3297" s="25"/>
      <c r="AC3297" s="25"/>
      <c r="AD3297" s="25"/>
    </row>
    <row r="3298" spans="1:30" x14ac:dyDescent="0.35">
      <c r="A3298" s="15" t="s">
        <v>4893</v>
      </c>
      <c r="B3298" s="15" t="s">
        <v>2267</v>
      </c>
      <c r="D3298" s="15" t="s">
        <v>7732</v>
      </c>
      <c r="E3298" s="15" t="s">
        <v>6653</v>
      </c>
      <c r="F3298" s="15" t="s">
        <v>6654</v>
      </c>
      <c r="G3298" s="5" t="s">
        <v>3820</v>
      </c>
      <c r="H3298" s="5" t="s">
        <v>8</v>
      </c>
      <c r="I3298" s="5" t="s">
        <v>72</v>
      </c>
      <c r="J3298" s="5" t="s">
        <v>6</v>
      </c>
      <c r="K3298" s="5" t="s">
        <v>17</v>
      </c>
      <c r="L3298" s="5" t="s">
        <v>12902</v>
      </c>
      <c r="M3298" s="15" t="s">
        <v>249</v>
      </c>
      <c r="N3298" s="15" t="s">
        <v>3820</v>
      </c>
      <c r="O3298" s="15" t="s">
        <v>22063</v>
      </c>
      <c r="P3298" s="15" t="s">
        <v>6655</v>
      </c>
      <c r="Q3298" s="15" t="s">
        <v>22807</v>
      </c>
      <c r="R3298" s="15" t="s">
        <v>10343</v>
      </c>
      <c r="S3298" s="15">
        <v>22064284</v>
      </c>
      <c r="T3298" s="15">
        <v>89972888</v>
      </c>
      <c r="U3298" s="15" t="s">
        <v>20362</v>
      </c>
      <c r="V3298" s="15" t="s">
        <v>24366</v>
      </c>
      <c r="W3298" s="4"/>
      <c r="X3298" s="4" t="s">
        <v>41</v>
      </c>
      <c r="Y3298" s="4" t="s">
        <v>1982</v>
      </c>
      <c r="Z3298" s="4"/>
      <c r="AB3298" s="25"/>
      <c r="AC3298" s="25"/>
      <c r="AD3298" s="25"/>
    </row>
    <row r="3299" spans="1:30" x14ac:dyDescent="0.35">
      <c r="A3299" s="15" t="s">
        <v>4931</v>
      </c>
      <c r="B3299" s="15" t="s">
        <v>7183</v>
      </c>
      <c r="D3299" s="15" t="s">
        <v>7945</v>
      </c>
      <c r="E3299" s="15" t="s">
        <v>6656</v>
      </c>
      <c r="F3299" s="15" t="s">
        <v>6657</v>
      </c>
      <c r="G3299" s="5" t="s">
        <v>3820</v>
      </c>
      <c r="H3299" s="5" t="s">
        <v>7</v>
      </c>
      <c r="I3299" s="5" t="s">
        <v>72</v>
      </c>
      <c r="J3299" s="5" t="s">
        <v>6</v>
      </c>
      <c r="K3299" s="5" t="s">
        <v>17</v>
      </c>
      <c r="L3299" s="5" t="s">
        <v>12902</v>
      </c>
      <c r="M3299" s="15" t="s">
        <v>249</v>
      </c>
      <c r="N3299" s="15" t="s">
        <v>3820</v>
      </c>
      <c r="O3299" s="15" t="s">
        <v>22063</v>
      </c>
      <c r="P3299" s="15" t="s">
        <v>6657</v>
      </c>
      <c r="Q3299" s="15" t="s">
        <v>22807</v>
      </c>
      <c r="R3299" s="15" t="s">
        <v>24367</v>
      </c>
      <c r="S3299" s="15">
        <v>87702931</v>
      </c>
      <c r="T3299" s="15"/>
      <c r="U3299" s="15" t="s">
        <v>17005</v>
      </c>
      <c r="V3299" s="15" t="s">
        <v>24368</v>
      </c>
      <c r="W3299" s="4"/>
      <c r="X3299" s="4" t="s">
        <v>41</v>
      </c>
      <c r="Y3299" s="4" t="s">
        <v>13767</v>
      </c>
      <c r="Z3299" s="4"/>
      <c r="AB3299" s="25"/>
      <c r="AC3299" s="25"/>
      <c r="AD3299" s="25"/>
    </row>
    <row r="3300" spans="1:30" x14ac:dyDescent="0.35">
      <c r="A3300" s="15" t="s">
        <v>4346</v>
      </c>
      <c r="B3300" s="15" t="s">
        <v>1628</v>
      </c>
      <c r="D3300" s="15" t="s">
        <v>7489</v>
      </c>
      <c r="E3300" s="15" t="s">
        <v>6658</v>
      </c>
      <c r="F3300" s="15" t="s">
        <v>6659</v>
      </c>
      <c r="G3300" s="5" t="s">
        <v>15691</v>
      </c>
      <c r="H3300" s="5" t="s">
        <v>3</v>
      </c>
      <c r="I3300" s="5" t="s">
        <v>44</v>
      </c>
      <c r="J3300" s="5" t="s">
        <v>3</v>
      </c>
      <c r="K3300" s="5" t="s">
        <v>10</v>
      </c>
      <c r="L3300" s="5" t="s">
        <v>12773</v>
      </c>
      <c r="M3300" s="15" t="s">
        <v>91</v>
      </c>
      <c r="N3300" s="15" t="s">
        <v>92</v>
      </c>
      <c r="O3300" s="15" t="s">
        <v>93</v>
      </c>
      <c r="P3300" s="15" t="s">
        <v>6659</v>
      </c>
      <c r="Q3300" s="15" t="s">
        <v>22807</v>
      </c>
      <c r="R3300" s="15" t="s">
        <v>18334</v>
      </c>
      <c r="S3300" s="15">
        <v>24458882</v>
      </c>
      <c r="T3300" s="15">
        <v>24458882</v>
      </c>
      <c r="U3300" s="15" t="s">
        <v>18335</v>
      </c>
      <c r="V3300" s="15" t="s">
        <v>24369</v>
      </c>
      <c r="W3300" s="4"/>
      <c r="X3300" s="4" t="s">
        <v>41</v>
      </c>
      <c r="Y3300" s="4" t="s">
        <v>358</v>
      </c>
      <c r="Z3300" s="4"/>
      <c r="AB3300" s="25"/>
      <c r="AC3300" s="25"/>
      <c r="AD3300" s="25"/>
    </row>
    <row r="3301" spans="1:30" x14ac:dyDescent="0.35">
      <c r="A3301" s="15" t="s">
        <v>4922</v>
      </c>
      <c r="B3301" s="15" t="s">
        <v>2800</v>
      </c>
      <c r="D3301" s="15" t="s">
        <v>8227</v>
      </c>
      <c r="E3301" s="15" t="s">
        <v>8226</v>
      </c>
      <c r="F3301" s="15" t="s">
        <v>1086</v>
      </c>
      <c r="G3301" s="5" t="s">
        <v>15691</v>
      </c>
      <c r="H3301" s="5" t="s">
        <v>4</v>
      </c>
      <c r="I3301" s="5" t="s">
        <v>44</v>
      </c>
      <c r="J3301" s="5" t="s">
        <v>3</v>
      </c>
      <c r="K3301" s="5" t="s">
        <v>6</v>
      </c>
      <c r="L3301" s="5" t="s">
        <v>12770</v>
      </c>
      <c r="M3301" s="15" t="s">
        <v>91</v>
      </c>
      <c r="N3301" s="15" t="s">
        <v>92</v>
      </c>
      <c r="O3301" s="15" t="s">
        <v>2519</v>
      </c>
      <c r="P3301" s="15" t="s">
        <v>1086</v>
      </c>
      <c r="Q3301" s="15" t="s">
        <v>22807</v>
      </c>
      <c r="R3301" s="15" t="s">
        <v>18336</v>
      </c>
      <c r="S3301" s="15">
        <v>24450681</v>
      </c>
      <c r="T3301" s="15"/>
      <c r="U3301" s="15" t="s">
        <v>17006</v>
      </c>
      <c r="V3301" s="15" t="s">
        <v>9792</v>
      </c>
      <c r="W3301" s="4"/>
      <c r="X3301" s="4" t="s">
        <v>41</v>
      </c>
      <c r="Y3301" s="4" t="s">
        <v>7773</v>
      </c>
      <c r="Z3301" s="4"/>
      <c r="AB3301" s="25"/>
      <c r="AC3301" s="25"/>
      <c r="AD3301" s="25"/>
    </row>
    <row r="3302" spans="1:30" x14ac:dyDescent="0.35">
      <c r="A3302" s="15" t="s">
        <v>11905</v>
      </c>
      <c r="B3302" s="15" t="s">
        <v>220</v>
      </c>
      <c r="D3302" s="15" t="s">
        <v>12002</v>
      </c>
      <c r="E3302" s="15" t="s">
        <v>12001</v>
      </c>
      <c r="F3302" s="15" t="s">
        <v>12003</v>
      </c>
      <c r="G3302" s="5" t="s">
        <v>15692</v>
      </c>
      <c r="H3302" s="5" t="s">
        <v>6</v>
      </c>
      <c r="I3302" s="5" t="s">
        <v>143</v>
      </c>
      <c r="J3302" s="5" t="s">
        <v>10</v>
      </c>
      <c r="K3302" s="5" t="s">
        <v>2</v>
      </c>
      <c r="L3302" s="5" t="s">
        <v>13064</v>
      </c>
      <c r="M3302" s="15" t="s">
        <v>144</v>
      </c>
      <c r="N3302" s="15" t="s">
        <v>21789</v>
      </c>
      <c r="O3302" s="15" t="s">
        <v>3183</v>
      </c>
      <c r="P3302" s="15" t="s">
        <v>1627</v>
      </c>
      <c r="Q3302" s="15" t="s">
        <v>22807</v>
      </c>
      <c r="R3302" s="15" t="s">
        <v>12004</v>
      </c>
      <c r="S3302" s="15">
        <v>22002959</v>
      </c>
      <c r="T3302" s="15">
        <v>27733315</v>
      </c>
      <c r="U3302" s="15" t="s">
        <v>17007</v>
      </c>
      <c r="V3302" s="15" t="s">
        <v>24370</v>
      </c>
      <c r="W3302" s="4"/>
      <c r="X3302" s="4"/>
      <c r="Y3302" s="4"/>
      <c r="Z3302" s="4"/>
      <c r="AB3302" s="25"/>
      <c r="AC3302" s="25"/>
      <c r="AD3302" s="25"/>
    </row>
    <row r="3303" spans="1:30" x14ac:dyDescent="0.35">
      <c r="A3303" s="15" t="s">
        <v>4895</v>
      </c>
      <c r="B3303" s="15" t="s">
        <v>7439</v>
      </c>
      <c r="D3303" s="15" t="s">
        <v>7779</v>
      </c>
      <c r="E3303" s="15" t="s">
        <v>6660</v>
      </c>
      <c r="F3303" s="15" t="s">
        <v>313</v>
      </c>
      <c r="G3303" s="5" t="s">
        <v>3350</v>
      </c>
      <c r="H3303" s="5" t="s">
        <v>6</v>
      </c>
      <c r="I3303" s="5" t="s">
        <v>95</v>
      </c>
      <c r="J3303" s="5" t="s">
        <v>7</v>
      </c>
      <c r="K3303" s="5" t="s">
        <v>6</v>
      </c>
      <c r="L3303" s="5" t="s">
        <v>13104</v>
      </c>
      <c r="M3303" s="15" t="s">
        <v>21775</v>
      </c>
      <c r="N3303" s="15" t="s">
        <v>2408</v>
      </c>
      <c r="O3303" s="15" t="s">
        <v>21616</v>
      </c>
      <c r="P3303" s="15" t="s">
        <v>313</v>
      </c>
      <c r="Q3303" s="15" t="s">
        <v>22807</v>
      </c>
      <c r="R3303" s="15" t="s">
        <v>19666</v>
      </c>
      <c r="S3303" s="15">
        <v>22001453</v>
      </c>
      <c r="T3303" s="15">
        <v>22001453</v>
      </c>
      <c r="U3303" s="15" t="s">
        <v>17008</v>
      </c>
      <c r="V3303" s="15" t="s">
        <v>24371</v>
      </c>
      <c r="W3303" s="4"/>
      <c r="X3303" s="4"/>
      <c r="Y3303" s="4"/>
      <c r="Z3303" s="4"/>
      <c r="AB3303" s="25"/>
      <c r="AC3303" s="25"/>
      <c r="AD3303" s="25"/>
    </row>
    <row r="3304" spans="1:30" x14ac:dyDescent="0.35">
      <c r="A3304" s="15" t="s">
        <v>4959</v>
      </c>
      <c r="B3304" s="15" t="s">
        <v>4012</v>
      </c>
      <c r="D3304" s="15" t="s">
        <v>11448</v>
      </c>
      <c r="E3304" s="15" t="s">
        <v>11447</v>
      </c>
      <c r="F3304" s="15" t="s">
        <v>17387</v>
      </c>
      <c r="G3304" s="5" t="s">
        <v>15692</v>
      </c>
      <c r="H3304" s="5" t="s">
        <v>7</v>
      </c>
      <c r="I3304" s="5" t="s">
        <v>143</v>
      </c>
      <c r="J3304" s="5" t="s">
        <v>10</v>
      </c>
      <c r="K3304" s="5" t="s">
        <v>3</v>
      </c>
      <c r="L3304" s="5" t="s">
        <v>13065</v>
      </c>
      <c r="M3304" s="15" t="s">
        <v>144</v>
      </c>
      <c r="N3304" s="15" t="s">
        <v>21789</v>
      </c>
      <c r="O3304" s="15" t="s">
        <v>3390</v>
      </c>
      <c r="P3304" s="15" t="s">
        <v>17387</v>
      </c>
      <c r="Q3304" s="15" t="s">
        <v>22807</v>
      </c>
      <c r="R3304" s="15" t="s">
        <v>21681</v>
      </c>
      <c r="S3304" s="15">
        <v>22006089</v>
      </c>
      <c r="T3304" s="15"/>
      <c r="U3304" s="15" t="s">
        <v>20363</v>
      </c>
      <c r="V3304" s="15" t="s">
        <v>21682</v>
      </c>
      <c r="W3304" s="4"/>
      <c r="X3304" s="4"/>
      <c r="Y3304" s="4"/>
      <c r="Z3304" s="4"/>
      <c r="AB3304" s="25"/>
      <c r="AC3304" s="25"/>
      <c r="AD3304" s="25"/>
    </row>
    <row r="3305" spans="1:30" x14ac:dyDescent="0.35">
      <c r="A3305" s="15" t="s">
        <v>4302</v>
      </c>
      <c r="B3305" s="15" t="s">
        <v>7673</v>
      </c>
      <c r="D3305" s="15" t="s">
        <v>11750</v>
      </c>
      <c r="E3305" s="15" t="s">
        <v>11749</v>
      </c>
      <c r="F3305" s="15" t="s">
        <v>21683</v>
      </c>
      <c r="G3305" s="5" t="s">
        <v>3350</v>
      </c>
      <c r="H3305" s="5" t="s">
        <v>6</v>
      </c>
      <c r="I3305" s="5" t="s">
        <v>95</v>
      </c>
      <c r="J3305" s="5" t="s">
        <v>3</v>
      </c>
      <c r="K3305" s="5" t="s">
        <v>5</v>
      </c>
      <c r="L3305" s="5" t="s">
        <v>13083</v>
      </c>
      <c r="M3305" s="15" t="s">
        <v>21775</v>
      </c>
      <c r="N3305" s="15" t="s">
        <v>21593</v>
      </c>
      <c r="O3305" s="15" t="s">
        <v>3631</v>
      </c>
      <c r="P3305" s="15" t="s">
        <v>21683</v>
      </c>
      <c r="Q3305" s="15" t="s">
        <v>22807</v>
      </c>
      <c r="R3305" s="15" t="s">
        <v>17751</v>
      </c>
      <c r="S3305" s="15">
        <v>83459035</v>
      </c>
      <c r="T3305" s="15"/>
      <c r="U3305" s="15" t="s">
        <v>15486</v>
      </c>
      <c r="V3305" s="15" t="s">
        <v>13768</v>
      </c>
      <c r="W3305" s="4"/>
      <c r="X3305" s="4" t="s">
        <v>41</v>
      </c>
      <c r="Y3305" s="4" t="s">
        <v>7464</v>
      </c>
      <c r="Z3305" s="4"/>
      <c r="AB3305" s="25"/>
      <c r="AC3305" s="25"/>
      <c r="AD3305" s="25"/>
    </row>
    <row r="3306" spans="1:30" x14ac:dyDescent="0.35">
      <c r="A3306" s="15" t="s">
        <v>6693</v>
      </c>
      <c r="B3306" s="15" t="s">
        <v>7672</v>
      </c>
      <c r="D3306" s="15" t="s">
        <v>9919</v>
      </c>
      <c r="E3306" s="15" t="s">
        <v>9918</v>
      </c>
      <c r="F3306" s="15" t="s">
        <v>9920</v>
      </c>
      <c r="G3306" s="5" t="s">
        <v>21791</v>
      </c>
      <c r="H3306" s="5" t="s">
        <v>6</v>
      </c>
      <c r="I3306" s="5" t="s">
        <v>44</v>
      </c>
      <c r="J3306" s="5" t="s">
        <v>210</v>
      </c>
      <c r="K3306" s="5" t="s">
        <v>2</v>
      </c>
      <c r="L3306" s="5" t="s">
        <v>12860</v>
      </c>
      <c r="M3306" s="15" t="s">
        <v>91</v>
      </c>
      <c r="N3306" s="15" t="s">
        <v>211</v>
      </c>
      <c r="O3306" s="15" t="s">
        <v>165</v>
      </c>
      <c r="P3306" s="15" t="s">
        <v>9921</v>
      </c>
      <c r="Q3306" s="15" t="s">
        <v>22807</v>
      </c>
      <c r="R3306" s="15" t="s">
        <v>24372</v>
      </c>
      <c r="S3306" s="15">
        <v>41051142</v>
      </c>
      <c r="T3306" s="15"/>
      <c r="U3306" s="15" t="s">
        <v>20365</v>
      </c>
      <c r="V3306" s="15" t="s">
        <v>9922</v>
      </c>
      <c r="W3306" s="4"/>
      <c r="X3306" s="4" t="s">
        <v>41</v>
      </c>
      <c r="Y3306" s="4" t="s">
        <v>8820</v>
      </c>
      <c r="Z3306" s="4"/>
      <c r="AB3306" s="25"/>
      <c r="AC3306" s="25"/>
      <c r="AD3306" s="25"/>
    </row>
    <row r="3307" spans="1:30" x14ac:dyDescent="0.35">
      <c r="A3307" s="15" t="s">
        <v>6573</v>
      </c>
      <c r="B3307" s="15" t="s">
        <v>7782</v>
      </c>
      <c r="D3307" s="15" t="s">
        <v>8263</v>
      </c>
      <c r="E3307" s="15" t="s">
        <v>8261</v>
      </c>
      <c r="F3307" s="15" t="s">
        <v>8262</v>
      </c>
      <c r="G3307" s="5" t="s">
        <v>231</v>
      </c>
      <c r="H3307" s="5" t="s">
        <v>6</v>
      </c>
      <c r="I3307" s="5" t="s">
        <v>44</v>
      </c>
      <c r="J3307" s="5" t="s">
        <v>12</v>
      </c>
      <c r="K3307" s="5" t="s">
        <v>7</v>
      </c>
      <c r="L3307" s="5" t="s">
        <v>12828</v>
      </c>
      <c r="M3307" s="15" t="s">
        <v>91</v>
      </c>
      <c r="N3307" s="15" t="s">
        <v>231</v>
      </c>
      <c r="O3307" s="15" t="s">
        <v>2964</v>
      </c>
      <c r="P3307" s="15" t="s">
        <v>8262</v>
      </c>
      <c r="Q3307" s="15" t="s">
        <v>22807</v>
      </c>
      <c r="R3307" s="15" t="s">
        <v>24373</v>
      </c>
      <c r="S3307" s="15">
        <v>86128238</v>
      </c>
      <c r="T3307" s="15"/>
      <c r="U3307" s="15" t="s">
        <v>18337</v>
      </c>
      <c r="V3307" s="15" t="s">
        <v>24374</v>
      </c>
      <c r="W3307" s="4"/>
      <c r="X3307" s="4"/>
      <c r="Y3307" s="4"/>
      <c r="Z3307" s="4"/>
      <c r="AB3307" s="25"/>
      <c r="AC3307" s="25"/>
      <c r="AD3307" s="25"/>
    </row>
    <row r="3308" spans="1:30" x14ac:dyDescent="0.35">
      <c r="A3308" s="15" t="s">
        <v>6695</v>
      </c>
      <c r="B3308" s="15" t="s">
        <v>7584</v>
      </c>
      <c r="D3308" s="15" t="s">
        <v>7681</v>
      </c>
      <c r="E3308" s="15" t="s">
        <v>6661</v>
      </c>
      <c r="F3308" s="15" t="s">
        <v>6662</v>
      </c>
      <c r="G3308" s="5" t="s">
        <v>18533</v>
      </c>
      <c r="H3308" s="5" t="s">
        <v>6</v>
      </c>
      <c r="I3308" s="5" t="s">
        <v>95</v>
      </c>
      <c r="J3308" s="5" t="s">
        <v>2</v>
      </c>
      <c r="K3308" s="5" t="s">
        <v>3</v>
      </c>
      <c r="L3308" s="5" t="s">
        <v>13077</v>
      </c>
      <c r="M3308" s="15" t="s">
        <v>21775</v>
      </c>
      <c r="N3308" s="15" t="s">
        <v>21775</v>
      </c>
      <c r="O3308" s="15" t="s">
        <v>21855</v>
      </c>
      <c r="P3308" s="15" t="s">
        <v>6662</v>
      </c>
      <c r="Q3308" s="15" t="s">
        <v>22807</v>
      </c>
      <c r="R3308" s="15" t="s">
        <v>22412</v>
      </c>
      <c r="S3308" s="15">
        <v>84509021</v>
      </c>
      <c r="T3308" s="15"/>
      <c r="U3308" s="15" t="s">
        <v>20366</v>
      </c>
      <c r="V3308" s="15" t="s">
        <v>11594</v>
      </c>
      <c r="W3308" s="4"/>
      <c r="X3308" s="4" t="s">
        <v>41</v>
      </c>
      <c r="Y3308" s="4" t="s">
        <v>2780</v>
      </c>
      <c r="Z3308" s="4"/>
      <c r="AB3308" s="25"/>
      <c r="AC3308" s="25"/>
      <c r="AD3308" s="25"/>
    </row>
    <row r="3309" spans="1:30" x14ac:dyDescent="0.35">
      <c r="A3309" s="15" t="s">
        <v>4328</v>
      </c>
      <c r="B3309" s="15" t="s">
        <v>7589</v>
      </c>
      <c r="D3309" s="15" t="s">
        <v>7503</v>
      </c>
      <c r="E3309" s="15" t="s">
        <v>6663</v>
      </c>
      <c r="F3309" s="15" t="s">
        <v>1517</v>
      </c>
      <c r="G3309" s="5" t="s">
        <v>21775</v>
      </c>
      <c r="H3309" s="5" t="s">
        <v>4</v>
      </c>
      <c r="I3309" s="5" t="s">
        <v>95</v>
      </c>
      <c r="J3309" s="5" t="s">
        <v>2</v>
      </c>
      <c r="K3309" s="5" t="s">
        <v>3</v>
      </c>
      <c r="L3309" s="5" t="s">
        <v>13077</v>
      </c>
      <c r="M3309" s="15" t="s">
        <v>21775</v>
      </c>
      <c r="N3309" s="15" t="s">
        <v>21775</v>
      </c>
      <c r="O3309" s="15" t="s">
        <v>21855</v>
      </c>
      <c r="P3309" s="15" t="s">
        <v>1517</v>
      </c>
      <c r="Q3309" s="15" t="s">
        <v>22807</v>
      </c>
      <c r="R3309" s="15" t="s">
        <v>24375</v>
      </c>
      <c r="S3309" s="15">
        <v>22001681</v>
      </c>
      <c r="T3309" s="15"/>
      <c r="U3309" s="15" t="s">
        <v>18339</v>
      </c>
      <c r="V3309" s="15" t="s">
        <v>11600</v>
      </c>
      <c r="W3309" s="4"/>
      <c r="X3309" s="4" t="s">
        <v>41</v>
      </c>
      <c r="Y3309" s="4" t="s">
        <v>13772</v>
      </c>
      <c r="Z3309" s="4"/>
      <c r="AB3309" s="25"/>
      <c r="AC3309" s="25"/>
      <c r="AD3309" s="25"/>
    </row>
    <row r="3310" spans="1:30" x14ac:dyDescent="0.35">
      <c r="A3310" s="15" t="s">
        <v>3319</v>
      </c>
      <c r="B3310" s="15" t="s">
        <v>3318</v>
      </c>
      <c r="D3310" s="15" t="s">
        <v>8891</v>
      </c>
      <c r="E3310" s="15" t="s">
        <v>8890</v>
      </c>
      <c r="F3310" s="15" t="s">
        <v>431</v>
      </c>
      <c r="G3310" s="5" t="s">
        <v>21775</v>
      </c>
      <c r="H3310" s="5" t="s">
        <v>4</v>
      </c>
      <c r="I3310" s="5" t="s">
        <v>95</v>
      </c>
      <c r="J3310" s="5" t="s">
        <v>2</v>
      </c>
      <c r="K3310" s="5" t="s">
        <v>3</v>
      </c>
      <c r="L3310" s="5" t="s">
        <v>13077</v>
      </c>
      <c r="M3310" s="15" t="s">
        <v>21775</v>
      </c>
      <c r="N3310" s="15" t="s">
        <v>21775</v>
      </c>
      <c r="O3310" s="15" t="s">
        <v>21855</v>
      </c>
      <c r="P3310" s="15" t="s">
        <v>431</v>
      </c>
      <c r="Q3310" s="15" t="s">
        <v>22807</v>
      </c>
      <c r="R3310" s="15" t="s">
        <v>21684</v>
      </c>
      <c r="S3310" s="15">
        <v>83879740</v>
      </c>
      <c r="T3310" s="15"/>
      <c r="U3310" s="15" t="s">
        <v>19028</v>
      </c>
      <c r="V3310" s="15" t="s">
        <v>11500</v>
      </c>
      <c r="W3310" s="4"/>
      <c r="X3310" s="4" t="s">
        <v>41</v>
      </c>
      <c r="Y3310" s="4" t="s">
        <v>7596</v>
      </c>
      <c r="Z3310" s="4"/>
      <c r="AB3310" s="25"/>
      <c r="AC3310" s="25"/>
      <c r="AD3310" s="25"/>
    </row>
    <row r="3311" spans="1:30" x14ac:dyDescent="0.35">
      <c r="A3311" s="15" t="s">
        <v>8583</v>
      </c>
      <c r="B3311" s="15" t="s">
        <v>3378</v>
      </c>
      <c r="D3311" s="15" t="s">
        <v>7511</v>
      </c>
      <c r="E3311" s="15" t="s">
        <v>6665</v>
      </c>
      <c r="F3311" s="15" t="s">
        <v>6666</v>
      </c>
      <c r="G3311" s="5" t="s">
        <v>21775</v>
      </c>
      <c r="H3311" s="5" t="s">
        <v>11</v>
      </c>
      <c r="I3311" s="5" t="s">
        <v>95</v>
      </c>
      <c r="J3311" s="5" t="s">
        <v>6</v>
      </c>
      <c r="K3311" s="5" t="s">
        <v>2</v>
      </c>
      <c r="L3311" s="5" t="s">
        <v>13097</v>
      </c>
      <c r="M3311" s="15" t="s">
        <v>21775</v>
      </c>
      <c r="N3311" s="15" t="s">
        <v>3128</v>
      </c>
      <c r="O3311" s="15" t="s">
        <v>3128</v>
      </c>
      <c r="P3311" s="15" t="s">
        <v>6666</v>
      </c>
      <c r="Q3311" s="15" t="s">
        <v>22807</v>
      </c>
      <c r="R3311" s="15" t="s">
        <v>6667</v>
      </c>
      <c r="S3311" s="15">
        <v>27181048</v>
      </c>
      <c r="T3311" s="15">
        <v>27181048</v>
      </c>
      <c r="U3311" s="15" t="s">
        <v>13777</v>
      </c>
      <c r="V3311" s="15" t="s">
        <v>24376</v>
      </c>
      <c r="W3311" s="4"/>
      <c r="X3311" s="4" t="s">
        <v>41</v>
      </c>
      <c r="Y3311" s="4" t="s">
        <v>3556</v>
      </c>
      <c r="Z3311" s="4"/>
      <c r="AB3311" s="25"/>
      <c r="AC3311" s="25"/>
      <c r="AD3311" s="25"/>
    </row>
    <row r="3312" spans="1:30" x14ac:dyDescent="0.35">
      <c r="A3312" s="15" t="s">
        <v>4357</v>
      </c>
      <c r="B3312" s="15" t="s">
        <v>1455</v>
      </c>
      <c r="D3312" s="15" t="s">
        <v>7627</v>
      </c>
      <c r="E3312" s="15" t="s">
        <v>6668</v>
      </c>
      <c r="F3312" s="15" t="s">
        <v>3107</v>
      </c>
      <c r="G3312" s="5" t="s">
        <v>21775</v>
      </c>
      <c r="H3312" s="5" t="s">
        <v>11</v>
      </c>
      <c r="I3312" s="5" t="s">
        <v>95</v>
      </c>
      <c r="J3312" s="5" t="s">
        <v>6</v>
      </c>
      <c r="K3312" s="5" t="s">
        <v>3</v>
      </c>
      <c r="L3312" s="5" t="s">
        <v>13098</v>
      </c>
      <c r="M3312" s="15" t="s">
        <v>21775</v>
      </c>
      <c r="N3312" s="15" t="s">
        <v>3128</v>
      </c>
      <c r="O3312" s="15" t="s">
        <v>6015</v>
      </c>
      <c r="P3312" s="15" t="s">
        <v>3107</v>
      </c>
      <c r="Q3312" s="15" t="s">
        <v>22807</v>
      </c>
      <c r="R3312" s="15" t="s">
        <v>15487</v>
      </c>
      <c r="S3312" s="15">
        <v>22001841</v>
      </c>
      <c r="T3312" s="15">
        <v>22001841</v>
      </c>
      <c r="U3312" s="15" t="s">
        <v>19029</v>
      </c>
      <c r="V3312" s="15" t="s">
        <v>24377</v>
      </c>
      <c r="W3312" s="4"/>
      <c r="X3312" s="4" t="s">
        <v>41</v>
      </c>
      <c r="Y3312" s="4" t="s">
        <v>4658</v>
      </c>
      <c r="Z3312" s="4"/>
      <c r="AB3312" s="25"/>
      <c r="AC3312" s="25"/>
      <c r="AD3312" s="25"/>
    </row>
    <row r="3313" spans="1:30" x14ac:dyDescent="0.35">
      <c r="A3313" s="15" t="s">
        <v>4896</v>
      </c>
      <c r="B3313" s="15" t="s">
        <v>3863</v>
      </c>
      <c r="D3313" s="15" t="s">
        <v>9876</v>
      </c>
      <c r="E3313" s="15" t="s">
        <v>9875</v>
      </c>
      <c r="F3313" s="15" t="s">
        <v>507</v>
      </c>
      <c r="G3313" s="5" t="s">
        <v>231</v>
      </c>
      <c r="H3313" s="5" t="s">
        <v>12</v>
      </c>
      <c r="I3313" s="5" t="s">
        <v>44</v>
      </c>
      <c r="J3313" s="5" t="s">
        <v>232</v>
      </c>
      <c r="K3313" s="5" t="s">
        <v>2</v>
      </c>
      <c r="L3313" s="5" t="s">
        <v>12856</v>
      </c>
      <c r="M3313" s="15" t="s">
        <v>91</v>
      </c>
      <c r="N3313" s="15" t="s">
        <v>233</v>
      </c>
      <c r="O3313" s="15" t="s">
        <v>233</v>
      </c>
      <c r="P3313" s="15" t="s">
        <v>507</v>
      </c>
      <c r="Q3313" s="15" t="s">
        <v>22807</v>
      </c>
      <c r="R3313" s="15" t="s">
        <v>24378</v>
      </c>
      <c r="S3313" s="15">
        <v>41051069</v>
      </c>
      <c r="T3313" s="15">
        <v>83915885</v>
      </c>
      <c r="U3313" s="15" t="s">
        <v>19667</v>
      </c>
      <c r="V3313" s="15" t="s">
        <v>9877</v>
      </c>
      <c r="W3313" s="4"/>
      <c r="X3313" s="4" t="s">
        <v>41</v>
      </c>
      <c r="Y3313" s="4" t="s">
        <v>7784</v>
      </c>
      <c r="Z3313" s="4"/>
      <c r="AB3313" s="25"/>
      <c r="AC3313" s="25"/>
      <c r="AD3313" s="25"/>
    </row>
    <row r="3314" spans="1:30" x14ac:dyDescent="0.35">
      <c r="A3314" s="15" t="s">
        <v>4897</v>
      </c>
      <c r="B3314" s="15" t="s">
        <v>3954</v>
      </c>
      <c r="D3314" s="15" t="s">
        <v>10106</v>
      </c>
      <c r="E3314" s="15" t="s">
        <v>10105</v>
      </c>
      <c r="F3314" s="15" t="s">
        <v>94</v>
      </c>
      <c r="G3314" s="5" t="s">
        <v>231</v>
      </c>
      <c r="H3314" s="5" t="s">
        <v>12</v>
      </c>
      <c r="I3314" s="5" t="s">
        <v>44</v>
      </c>
      <c r="J3314" s="5" t="s">
        <v>232</v>
      </c>
      <c r="K3314" s="5" t="s">
        <v>5</v>
      </c>
      <c r="L3314" s="5" t="s">
        <v>12859</v>
      </c>
      <c r="M3314" s="15" t="s">
        <v>91</v>
      </c>
      <c r="N3314" s="15" t="s">
        <v>233</v>
      </c>
      <c r="O3314" s="15" t="s">
        <v>94</v>
      </c>
      <c r="P3314" s="15" t="s">
        <v>217</v>
      </c>
      <c r="Q3314" s="15" t="s">
        <v>22807</v>
      </c>
      <c r="R3314" s="15" t="s">
        <v>24379</v>
      </c>
      <c r="S3314" s="15">
        <v>41051138</v>
      </c>
      <c r="T3314" s="15">
        <v>62250511</v>
      </c>
      <c r="U3314" s="15" t="s">
        <v>19030</v>
      </c>
      <c r="V3314" s="15" t="s">
        <v>19668</v>
      </c>
      <c r="W3314" s="4"/>
      <c r="X3314" s="4"/>
      <c r="Y3314" s="4"/>
      <c r="Z3314" s="4"/>
      <c r="AB3314" s="25"/>
      <c r="AC3314" s="25"/>
      <c r="AD3314" s="25"/>
    </row>
    <row r="3315" spans="1:30" x14ac:dyDescent="0.35">
      <c r="A3315" s="15" t="s">
        <v>4312</v>
      </c>
      <c r="B3315" s="15" t="s">
        <v>4311</v>
      </c>
      <c r="D3315" s="15" t="s">
        <v>7578</v>
      </c>
      <c r="E3315" s="15" t="s">
        <v>6669</v>
      </c>
      <c r="F3315" s="15" t="s">
        <v>4637</v>
      </c>
      <c r="G3315" s="5" t="s">
        <v>21791</v>
      </c>
      <c r="H3315" s="5" t="s">
        <v>2</v>
      </c>
      <c r="I3315" s="5" t="s">
        <v>44</v>
      </c>
      <c r="J3315" s="5" t="s">
        <v>18</v>
      </c>
      <c r="K3315" s="5" t="s">
        <v>8</v>
      </c>
      <c r="L3315" s="5" t="s">
        <v>12854</v>
      </c>
      <c r="M3315" s="15" t="s">
        <v>91</v>
      </c>
      <c r="N3315" s="15" t="s">
        <v>206</v>
      </c>
      <c r="O3315" s="15" t="s">
        <v>22172</v>
      </c>
      <c r="P3315" s="15" t="s">
        <v>165</v>
      </c>
      <c r="Q3315" s="15" t="s">
        <v>22807</v>
      </c>
      <c r="R3315" s="15" t="s">
        <v>24380</v>
      </c>
      <c r="S3315" s="15">
        <v>24708333</v>
      </c>
      <c r="T3315" s="15"/>
      <c r="U3315" s="15" t="s">
        <v>19031</v>
      </c>
      <c r="V3315" s="15" t="s">
        <v>11926</v>
      </c>
      <c r="W3315" s="4"/>
      <c r="X3315" s="4" t="s">
        <v>41</v>
      </c>
      <c r="Y3315" s="4" t="s">
        <v>4389</v>
      </c>
      <c r="Z3315" s="4"/>
      <c r="AB3315" s="25"/>
      <c r="AC3315" s="25"/>
      <c r="AD3315" s="25"/>
    </row>
    <row r="3316" spans="1:30" x14ac:dyDescent="0.35">
      <c r="A3316" s="15" t="s">
        <v>4309</v>
      </c>
      <c r="B3316" s="15" t="s">
        <v>7154</v>
      </c>
      <c r="D3316" s="15" t="s">
        <v>9512</v>
      </c>
      <c r="E3316" s="15" t="s">
        <v>9511</v>
      </c>
      <c r="F3316" s="15" t="s">
        <v>9513</v>
      </c>
      <c r="G3316" s="5" t="s">
        <v>1190</v>
      </c>
      <c r="H3316" s="5" t="s">
        <v>6</v>
      </c>
      <c r="I3316" s="5" t="s">
        <v>41</v>
      </c>
      <c r="J3316" s="5" t="s">
        <v>1191</v>
      </c>
      <c r="K3316" s="5" t="s">
        <v>5</v>
      </c>
      <c r="L3316" s="5" t="s">
        <v>12738</v>
      </c>
      <c r="M3316" s="15" t="s">
        <v>42</v>
      </c>
      <c r="N3316" s="15" t="s">
        <v>1190</v>
      </c>
      <c r="O3316" s="15" t="s">
        <v>1297</v>
      </c>
      <c r="P3316" s="15" t="s">
        <v>19032</v>
      </c>
      <c r="Q3316" s="15" t="s">
        <v>22807</v>
      </c>
      <c r="R3316" s="15" t="s">
        <v>17009</v>
      </c>
      <c r="S3316" s="15">
        <v>44067443</v>
      </c>
      <c r="T3316" s="15"/>
      <c r="U3316" s="15" t="s">
        <v>19033</v>
      </c>
      <c r="V3316" s="15" t="s">
        <v>9514</v>
      </c>
      <c r="W3316" s="4"/>
      <c r="X3316" s="4"/>
      <c r="Y3316" s="4"/>
      <c r="Z3316" s="4"/>
      <c r="AB3316" s="25"/>
      <c r="AC3316" s="25"/>
      <c r="AD3316" s="25"/>
    </row>
    <row r="3317" spans="1:30" x14ac:dyDescent="0.35">
      <c r="A3317" s="15" t="s">
        <v>4899</v>
      </c>
      <c r="B3317" s="15" t="s">
        <v>7585</v>
      </c>
      <c r="D3317" s="15" t="s">
        <v>10516</v>
      </c>
      <c r="E3317" s="15" t="s">
        <v>10515</v>
      </c>
      <c r="F3317" s="15" t="s">
        <v>7106</v>
      </c>
      <c r="G3317" s="5" t="s">
        <v>213</v>
      </c>
      <c r="H3317" s="5" t="s">
        <v>6</v>
      </c>
      <c r="I3317" s="5" t="s">
        <v>214</v>
      </c>
      <c r="J3317" s="5" t="s">
        <v>12</v>
      </c>
      <c r="K3317" s="5" t="s">
        <v>5</v>
      </c>
      <c r="L3317" s="5" t="s">
        <v>12960</v>
      </c>
      <c r="M3317" s="15" t="s">
        <v>215</v>
      </c>
      <c r="N3317" s="15" t="s">
        <v>213</v>
      </c>
      <c r="O3317" s="15" t="s">
        <v>22094</v>
      </c>
      <c r="P3317" s="15" t="s">
        <v>7106</v>
      </c>
      <c r="Q3317" s="15" t="s">
        <v>22807</v>
      </c>
      <c r="R3317" s="15" t="s">
        <v>20367</v>
      </c>
      <c r="S3317" s="15">
        <v>44117717</v>
      </c>
      <c r="T3317" s="15"/>
      <c r="U3317" s="15" t="s">
        <v>19669</v>
      </c>
      <c r="V3317" s="15" t="s">
        <v>19670</v>
      </c>
      <c r="W3317" s="4"/>
      <c r="X3317" s="4" t="s">
        <v>41</v>
      </c>
      <c r="Y3317" s="4" t="s">
        <v>7648</v>
      </c>
      <c r="Z3317" s="4"/>
      <c r="AB3317" s="25"/>
      <c r="AC3317" s="25"/>
      <c r="AD3317" s="25"/>
    </row>
    <row r="3318" spans="1:30" x14ac:dyDescent="0.35">
      <c r="A3318" s="15" t="s">
        <v>4980</v>
      </c>
      <c r="B3318" s="15" t="s">
        <v>4904</v>
      </c>
      <c r="D3318" s="15" t="s">
        <v>9355</v>
      </c>
      <c r="E3318" s="15" t="s">
        <v>9354</v>
      </c>
      <c r="F3318" s="15" t="s">
        <v>3950</v>
      </c>
      <c r="G3318" s="5" t="s">
        <v>1190</v>
      </c>
      <c r="H3318" s="5" t="s">
        <v>5</v>
      </c>
      <c r="I3318" s="5" t="s">
        <v>41</v>
      </c>
      <c r="J3318" s="5" t="s">
        <v>1191</v>
      </c>
      <c r="K3318" s="5" t="s">
        <v>11</v>
      </c>
      <c r="L3318" s="5" t="s">
        <v>12743</v>
      </c>
      <c r="M3318" s="15" t="s">
        <v>42</v>
      </c>
      <c r="N3318" s="15" t="s">
        <v>1190</v>
      </c>
      <c r="O3318" s="15" t="s">
        <v>1265</v>
      </c>
      <c r="P3318" s="15" t="s">
        <v>3950</v>
      </c>
      <c r="Q3318" s="15" t="s">
        <v>22807</v>
      </c>
      <c r="R3318" s="15" t="s">
        <v>17010</v>
      </c>
      <c r="S3318" s="15"/>
      <c r="T3318" s="15"/>
      <c r="U3318" s="15" t="s">
        <v>18340</v>
      </c>
      <c r="V3318" s="15" t="s">
        <v>18341</v>
      </c>
      <c r="W3318" s="4"/>
      <c r="X3318" s="4"/>
      <c r="Y3318" s="4"/>
      <c r="Z3318" s="4"/>
      <c r="AB3318" s="25"/>
      <c r="AC3318" s="25"/>
      <c r="AD3318" s="25"/>
    </row>
    <row r="3319" spans="1:30" x14ac:dyDescent="0.35">
      <c r="A3319" s="15" t="s">
        <v>4900</v>
      </c>
      <c r="B3319" s="15" t="s">
        <v>3970</v>
      </c>
      <c r="D3319" s="15" t="s">
        <v>9357</v>
      </c>
      <c r="E3319" s="15" t="s">
        <v>9356</v>
      </c>
      <c r="F3319" s="15" t="s">
        <v>9358</v>
      </c>
      <c r="G3319" s="5" t="s">
        <v>1190</v>
      </c>
      <c r="H3319" s="5" t="s">
        <v>5</v>
      </c>
      <c r="I3319" s="5" t="s">
        <v>143</v>
      </c>
      <c r="J3319" s="5" t="s">
        <v>6</v>
      </c>
      <c r="K3319" s="5" t="s">
        <v>5</v>
      </c>
      <c r="L3319" s="5" t="s">
        <v>13055</v>
      </c>
      <c r="M3319" s="15" t="s">
        <v>144</v>
      </c>
      <c r="N3319" s="15" t="s">
        <v>21870</v>
      </c>
      <c r="O3319" s="15" t="s">
        <v>21871</v>
      </c>
      <c r="P3319" s="15" t="s">
        <v>9358</v>
      </c>
      <c r="Q3319" s="15" t="s">
        <v>22807</v>
      </c>
      <c r="R3319" s="15" t="s">
        <v>24381</v>
      </c>
      <c r="S3319" s="15"/>
      <c r="T3319" s="15"/>
      <c r="U3319" s="15" t="s">
        <v>17011</v>
      </c>
      <c r="V3319" s="15" t="s">
        <v>9358</v>
      </c>
      <c r="W3319" s="4"/>
      <c r="X3319" s="4"/>
      <c r="Y3319" s="4"/>
      <c r="Z3319" s="4"/>
      <c r="AB3319" s="25"/>
      <c r="AC3319" s="25"/>
      <c r="AD3319" s="25"/>
    </row>
    <row r="3320" spans="1:30" x14ac:dyDescent="0.35">
      <c r="A3320" s="15" t="s">
        <v>4950</v>
      </c>
      <c r="B3320" s="15" t="s">
        <v>7674</v>
      </c>
      <c r="D3320" s="15" t="s">
        <v>7923</v>
      </c>
      <c r="E3320" s="15" t="s">
        <v>6671</v>
      </c>
      <c r="F3320" s="15" t="s">
        <v>5095</v>
      </c>
      <c r="G3320" s="5" t="s">
        <v>15693</v>
      </c>
      <c r="H3320" s="5" t="s">
        <v>2</v>
      </c>
      <c r="I3320" s="5" t="s">
        <v>41</v>
      </c>
      <c r="J3320" s="5" t="s">
        <v>6</v>
      </c>
      <c r="K3320" s="5" t="s">
        <v>3</v>
      </c>
      <c r="L3320" s="5" t="s">
        <v>12668</v>
      </c>
      <c r="M3320" s="15" t="s">
        <v>42</v>
      </c>
      <c r="N3320" s="15" t="s">
        <v>22013</v>
      </c>
      <c r="O3320" s="15" t="s">
        <v>1417</v>
      </c>
      <c r="P3320" s="15" t="s">
        <v>5095</v>
      </c>
      <c r="Q3320" s="15" t="s">
        <v>22807</v>
      </c>
      <c r="R3320" s="15" t="s">
        <v>24382</v>
      </c>
      <c r="S3320" s="15">
        <v>25465503</v>
      </c>
      <c r="T3320" s="15">
        <v>25461555</v>
      </c>
      <c r="U3320" s="15" t="s">
        <v>18858</v>
      </c>
      <c r="V3320" s="15" t="s">
        <v>537</v>
      </c>
      <c r="W3320" s="4"/>
      <c r="X3320" s="4" t="s">
        <v>41</v>
      </c>
      <c r="Y3320" s="4" t="s">
        <v>6251</v>
      </c>
      <c r="Z3320" s="4"/>
      <c r="AB3320" s="25"/>
      <c r="AC3320" s="25"/>
      <c r="AD3320" s="25"/>
    </row>
    <row r="3321" spans="1:30" x14ac:dyDescent="0.35">
      <c r="A3321" s="15" t="s">
        <v>4901</v>
      </c>
      <c r="B3321" s="15" t="s">
        <v>2757</v>
      </c>
      <c r="D3321" s="15" t="s">
        <v>10305</v>
      </c>
      <c r="E3321" s="15" t="s">
        <v>10304</v>
      </c>
      <c r="F3321" s="15" t="s">
        <v>10306</v>
      </c>
      <c r="G3321" s="5" t="s">
        <v>15693</v>
      </c>
      <c r="H3321" s="5" t="s">
        <v>4</v>
      </c>
      <c r="I3321" s="5" t="s">
        <v>41</v>
      </c>
      <c r="J3321" s="5" t="s">
        <v>3437</v>
      </c>
      <c r="K3321" s="5" t="s">
        <v>4</v>
      </c>
      <c r="L3321" s="5" t="s">
        <v>12748</v>
      </c>
      <c r="M3321" s="15" t="s">
        <v>42</v>
      </c>
      <c r="N3321" s="15" t="s">
        <v>3438</v>
      </c>
      <c r="O3321" s="15" t="s">
        <v>483</v>
      </c>
      <c r="P3321" s="15" t="s">
        <v>10306</v>
      </c>
      <c r="Q3321" s="15" t="s">
        <v>22807</v>
      </c>
      <c r="R3321" s="15" t="s">
        <v>18342</v>
      </c>
      <c r="S3321" s="15">
        <v>25461470</v>
      </c>
      <c r="T3321" s="15">
        <v>25461470</v>
      </c>
      <c r="U3321" s="15" t="s">
        <v>17012</v>
      </c>
      <c r="V3321" s="15" t="s">
        <v>24383</v>
      </c>
      <c r="W3321" s="4"/>
      <c r="X3321" s="4" t="s">
        <v>41</v>
      </c>
      <c r="Y3321" s="4" t="s">
        <v>11891</v>
      </c>
      <c r="Z3321" s="4"/>
      <c r="AB3321" s="25"/>
      <c r="AC3321" s="25"/>
      <c r="AD3321" s="25"/>
    </row>
    <row r="3322" spans="1:30" x14ac:dyDescent="0.35">
      <c r="A3322" s="15" t="s">
        <v>3334</v>
      </c>
      <c r="B3322" s="15" t="s">
        <v>3333</v>
      </c>
      <c r="D3322" s="15" t="s">
        <v>7719</v>
      </c>
      <c r="E3322" s="15" t="s">
        <v>6672</v>
      </c>
      <c r="F3322" s="15" t="s">
        <v>6673</v>
      </c>
      <c r="G3322" s="5" t="s">
        <v>144</v>
      </c>
      <c r="H3322" s="5" t="s">
        <v>4</v>
      </c>
      <c r="I3322" s="5" t="s">
        <v>143</v>
      </c>
      <c r="J3322" s="5" t="s">
        <v>2</v>
      </c>
      <c r="K3322" s="5" t="s">
        <v>4</v>
      </c>
      <c r="L3322" s="5" t="s">
        <v>13023</v>
      </c>
      <c r="M3322" s="15" t="s">
        <v>144</v>
      </c>
      <c r="N3322" s="15" t="s">
        <v>144</v>
      </c>
      <c r="O3322" s="15" t="s">
        <v>5174</v>
      </c>
      <c r="P3322" s="15" t="s">
        <v>6674</v>
      </c>
      <c r="Q3322" s="15" t="s">
        <v>22807</v>
      </c>
      <c r="R3322" s="15" t="s">
        <v>24384</v>
      </c>
      <c r="S3322" s="15">
        <v>26613324</v>
      </c>
      <c r="T3322" s="15">
        <v>26613324</v>
      </c>
      <c r="U3322" s="15" t="s">
        <v>15488</v>
      </c>
      <c r="V3322" s="15" t="s">
        <v>11207</v>
      </c>
      <c r="W3322" s="4"/>
      <c r="X3322" s="4" t="s">
        <v>41</v>
      </c>
      <c r="Y3322" s="4" t="s">
        <v>5260</v>
      </c>
      <c r="Z3322" s="4"/>
      <c r="AB3322" s="25" t="s">
        <v>21118</v>
      </c>
      <c r="AC3322" s="25"/>
      <c r="AD3322" s="25"/>
    </row>
    <row r="3323" spans="1:30" x14ac:dyDescent="0.35">
      <c r="A3323" s="15" t="s">
        <v>11922</v>
      </c>
      <c r="B3323" s="15" t="s">
        <v>180</v>
      </c>
      <c r="D3323" s="15" t="s">
        <v>7766</v>
      </c>
      <c r="E3323" s="15" t="s">
        <v>6675</v>
      </c>
      <c r="F3323" s="15" t="s">
        <v>605</v>
      </c>
      <c r="G3323" s="5" t="s">
        <v>15694</v>
      </c>
      <c r="H3323" s="5" t="s">
        <v>3</v>
      </c>
      <c r="I3323" s="5" t="s">
        <v>143</v>
      </c>
      <c r="J3323" s="5" t="s">
        <v>2</v>
      </c>
      <c r="K3323" s="5" t="s">
        <v>16</v>
      </c>
      <c r="L3323" s="5" t="s">
        <v>13029</v>
      </c>
      <c r="M3323" s="15" t="s">
        <v>144</v>
      </c>
      <c r="N3323" s="15" t="s">
        <v>144</v>
      </c>
      <c r="O3323" s="15" t="s">
        <v>3299</v>
      </c>
      <c r="P3323" s="15" t="s">
        <v>605</v>
      </c>
      <c r="Q3323" s="15" t="s">
        <v>22807</v>
      </c>
      <c r="R3323" s="15" t="s">
        <v>21685</v>
      </c>
      <c r="S3323" s="15">
        <v>84401444</v>
      </c>
      <c r="T3323" s="15"/>
      <c r="U3323" s="15" t="s">
        <v>20368</v>
      </c>
      <c r="V3323" s="15" t="s">
        <v>11178</v>
      </c>
      <c r="W3323" s="4"/>
      <c r="X3323" s="4" t="s">
        <v>41</v>
      </c>
      <c r="Y3323" s="4" t="s">
        <v>2881</v>
      </c>
      <c r="Z3323" s="4"/>
      <c r="AB3323" s="25"/>
      <c r="AC3323" s="25"/>
      <c r="AD3323" s="25"/>
    </row>
    <row r="3324" spans="1:30" x14ac:dyDescent="0.35">
      <c r="A3324" s="15" t="s">
        <v>4935</v>
      </c>
      <c r="B3324" s="15" t="s">
        <v>7463</v>
      </c>
      <c r="D3324" s="15" t="s">
        <v>10269</v>
      </c>
      <c r="E3324" s="15" t="s">
        <v>10268</v>
      </c>
      <c r="F3324" s="15" t="s">
        <v>10270</v>
      </c>
      <c r="G3324" s="5" t="s">
        <v>249</v>
      </c>
      <c r="H3324" s="5" t="s">
        <v>4</v>
      </c>
      <c r="I3324" s="5" t="s">
        <v>72</v>
      </c>
      <c r="J3324" s="5" t="s">
        <v>10</v>
      </c>
      <c r="K3324" s="5" t="s">
        <v>3</v>
      </c>
      <c r="L3324" s="5" t="s">
        <v>12912</v>
      </c>
      <c r="M3324" s="15" t="s">
        <v>249</v>
      </c>
      <c r="N3324" s="15" t="s">
        <v>22018</v>
      </c>
      <c r="O3324" s="15" t="s">
        <v>278</v>
      </c>
      <c r="P3324" s="15" t="s">
        <v>10270</v>
      </c>
      <c r="Q3324" s="15" t="s">
        <v>22807</v>
      </c>
      <c r="R3324" s="15" t="s">
        <v>24385</v>
      </c>
      <c r="S3324" s="15">
        <v>25711522</v>
      </c>
      <c r="T3324" s="15"/>
      <c r="U3324" s="15" t="s">
        <v>18343</v>
      </c>
      <c r="V3324" s="15" t="s">
        <v>10272</v>
      </c>
      <c r="W3324" s="4"/>
      <c r="X3324" s="4"/>
      <c r="Y3324" s="4"/>
      <c r="Z3324" s="4"/>
      <c r="AB3324" s="25"/>
      <c r="AC3324" s="25"/>
      <c r="AD3324" s="25"/>
    </row>
    <row r="3325" spans="1:30" x14ac:dyDescent="0.35">
      <c r="A3325" s="15" t="s">
        <v>6669</v>
      </c>
      <c r="B3325" s="15" t="s">
        <v>7578</v>
      </c>
      <c r="D3325" s="15" t="s">
        <v>7525</v>
      </c>
      <c r="E3325" s="15" t="s">
        <v>6676</v>
      </c>
      <c r="F3325" s="15" t="s">
        <v>6677</v>
      </c>
      <c r="G3325" s="5" t="s">
        <v>249</v>
      </c>
      <c r="H3325" s="5" t="s">
        <v>10</v>
      </c>
      <c r="I3325" s="5" t="s">
        <v>72</v>
      </c>
      <c r="J3325" s="5" t="s">
        <v>3</v>
      </c>
      <c r="K3325" s="5" t="s">
        <v>4</v>
      </c>
      <c r="L3325" s="5" t="s">
        <v>12877</v>
      </c>
      <c r="M3325" s="15" t="s">
        <v>249</v>
      </c>
      <c r="N3325" s="15" t="s">
        <v>3187</v>
      </c>
      <c r="O3325" s="15" t="s">
        <v>3758</v>
      </c>
      <c r="P3325" s="15" t="s">
        <v>8296</v>
      </c>
      <c r="Q3325" s="15" t="s">
        <v>22807</v>
      </c>
      <c r="R3325" s="15" t="s">
        <v>20369</v>
      </c>
      <c r="S3325" s="15">
        <v>25332553</v>
      </c>
      <c r="T3325" s="15">
        <v>86986784</v>
      </c>
      <c r="U3325" s="15" t="s">
        <v>18344</v>
      </c>
      <c r="V3325" s="15" t="s">
        <v>10266</v>
      </c>
      <c r="W3325" s="4"/>
      <c r="X3325" s="4" t="s">
        <v>41</v>
      </c>
      <c r="Y3325" s="4" t="s">
        <v>3751</v>
      </c>
      <c r="Z3325" s="4"/>
      <c r="AB3325" s="25"/>
      <c r="AC3325" s="25"/>
      <c r="AD3325" s="25"/>
    </row>
    <row r="3326" spans="1:30" x14ac:dyDescent="0.35">
      <c r="A3326" s="15" t="s">
        <v>6551</v>
      </c>
      <c r="B3326" s="15" t="s">
        <v>7586</v>
      </c>
      <c r="D3326" s="15" t="s">
        <v>7526</v>
      </c>
      <c r="E3326" s="15" t="s">
        <v>6678</v>
      </c>
      <c r="F3326" s="15" t="s">
        <v>1994</v>
      </c>
      <c r="G3326" s="5" t="s">
        <v>91</v>
      </c>
      <c r="H3326" s="5" t="s">
        <v>7</v>
      </c>
      <c r="I3326" s="5" t="s">
        <v>44</v>
      </c>
      <c r="J3326" s="5" t="s">
        <v>4</v>
      </c>
      <c r="K3326" s="5" t="s">
        <v>5</v>
      </c>
      <c r="L3326" s="5" t="s">
        <v>12782</v>
      </c>
      <c r="M3326" s="15" t="s">
        <v>91</v>
      </c>
      <c r="N3326" s="15" t="s">
        <v>692</v>
      </c>
      <c r="O3326" s="15" t="s">
        <v>2172</v>
      </c>
      <c r="P3326" s="15" t="s">
        <v>3438</v>
      </c>
      <c r="Q3326" s="15" t="s">
        <v>22807</v>
      </c>
      <c r="R3326" s="15" t="s">
        <v>24386</v>
      </c>
      <c r="S3326" s="15">
        <v>24948742</v>
      </c>
      <c r="T3326" s="15">
        <v>24948742</v>
      </c>
      <c r="U3326" s="15" t="s">
        <v>19034</v>
      </c>
      <c r="V3326" s="15" t="s">
        <v>20371</v>
      </c>
      <c r="W3326" s="4"/>
      <c r="X3326" s="4" t="s">
        <v>41</v>
      </c>
      <c r="Y3326" s="4" t="s">
        <v>3784</v>
      </c>
      <c r="Z3326" s="4"/>
      <c r="AB3326" s="25"/>
      <c r="AC3326" s="25"/>
      <c r="AD3326" s="25"/>
    </row>
    <row r="3327" spans="1:30" x14ac:dyDescent="0.35">
      <c r="A3327" s="15" t="s">
        <v>11928</v>
      </c>
      <c r="B3327" s="15" t="s">
        <v>3867</v>
      </c>
      <c r="D3327" s="15" t="s">
        <v>7940</v>
      </c>
      <c r="E3327" s="15" t="s">
        <v>6679</v>
      </c>
      <c r="F3327" s="15" t="s">
        <v>5353</v>
      </c>
      <c r="G3327" s="5" t="s">
        <v>18533</v>
      </c>
      <c r="H3327" s="5" t="s">
        <v>2</v>
      </c>
      <c r="I3327" s="5" t="s">
        <v>95</v>
      </c>
      <c r="J3327" s="5" t="s">
        <v>5</v>
      </c>
      <c r="K3327" s="5" t="s">
        <v>2</v>
      </c>
      <c r="L3327" s="5" t="s">
        <v>13093</v>
      </c>
      <c r="M3327" s="15" t="s">
        <v>21775</v>
      </c>
      <c r="N3327" s="15" t="s">
        <v>22293</v>
      </c>
      <c r="O3327" s="15" t="s">
        <v>5752</v>
      </c>
      <c r="P3327" s="15" t="s">
        <v>5353</v>
      </c>
      <c r="Q3327" s="15" t="s">
        <v>22807</v>
      </c>
      <c r="R3327" s="15" t="s">
        <v>18345</v>
      </c>
      <c r="S3327" s="15">
        <v>83088983</v>
      </c>
      <c r="T3327" s="15"/>
      <c r="U3327" s="15" t="s">
        <v>18346</v>
      </c>
      <c r="V3327" s="15" t="s">
        <v>15489</v>
      </c>
      <c r="W3327" s="4"/>
      <c r="X3327" s="4" t="s">
        <v>41</v>
      </c>
      <c r="Y3327" s="4" t="s">
        <v>6336</v>
      </c>
      <c r="Z3327" s="4"/>
      <c r="AB3327" s="25"/>
      <c r="AC3327" s="25"/>
      <c r="AD3327" s="25"/>
    </row>
    <row r="3328" spans="1:30" x14ac:dyDescent="0.35">
      <c r="A3328" s="15" t="s">
        <v>6433</v>
      </c>
      <c r="B3328" s="15" t="s">
        <v>7593</v>
      </c>
      <c r="D3328" s="15" t="s">
        <v>7964</v>
      </c>
      <c r="E3328" s="15" t="s">
        <v>7349</v>
      </c>
      <c r="F3328" s="15" t="s">
        <v>7350</v>
      </c>
      <c r="G3328" s="5" t="s">
        <v>1404</v>
      </c>
      <c r="H3328" s="5" t="s">
        <v>6</v>
      </c>
      <c r="I3328" s="5" t="s">
        <v>143</v>
      </c>
      <c r="J3328" s="5" t="s">
        <v>16</v>
      </c>
      <c r="K3328" s="5" t="s">
        <v>4</v>
      </c>
      <c r="L3328" s="5" t="s">
        <v>22680</v>
      </c>
      <c r="M3328" s="15" t="s">
        <v>144</v>
      </c>
      <c r="N3328" s="15" t="s">
        <v>2277</v>
      </c>
      <c r="O3328" s="15" t="s">
        <v>733</v>
      </c>
      <c r="P3328" s="15" t="s">
        <v>7350</v>
      </c>
      <c r="Q3328" s="15" t="s">
        <v>22807</v>
      </c>
      <c r="R3328" s="15" t="s">
        <v>24387</v>
      </c>
      <c r="S3328" s="15">
        <v>24282993</v>
      </c>
      <c r="T3328" s="15"/>
      <c r="U3328" s="15" t="s">
        <v>22413</v>
      </c>
      <c r="V3328" s="15" t="s">
        <v>24388</v>
      </c>
      <c r="W3328" s="4"/>
      <c r="X3328" s="4" t="s">
        <v>41</v>
      </c>
      <c r="Y3328" s="4" t="s">
        <v>13574</v>
      </c>
      <c r="Z3328" s="4"/>
      <c r="AB3328" s="25"/>
      <c r="AC3328" s="25"/>
      <c r="AD3328" s="25"/>
    </row>
    <row r="3329" spans="1:30" x14ac:dyDescent="0.35">
      <c r="A3329" s="15" t="s">
        <v>4924</v>
      </c>
      <c r="B3329" s="15" t="s">
        <v>1961</v>
      </c>
      <c r="D3329" s="15" t="s">
        <v>7912</v>
      </c>
      <c r="E3329" s="15" t="s">
        <v>6680</v>
      </c>
      <c r="F3329" s="15" t="s">
        <v>6681</v>
      </c>
      <c r="G3329" s="5" t="s">
        <v>1404</v>
      </c>
      <c r="H3329" s="5" t="s">
        <v>5</v>
      </c>
      <c r="I3329" s="5" t="s">
        <v>143</v>
      </c>
      <c r="J3329" s="5" t="s">
        <v>11</v>
      </c>
      <c r="K3329" s="5" t="s">
        <v>2</v>
      </c>
      <c r="L3329" s="5" t="s">
        <v>13069</v>
      </c>
      <c r="M3329" s="15" t="s">
        <v>144</v>
      </c>
      <c r="N3329" s="15" t="s">
        <v>582</v>
      </c>
      <c r="O3329" s="15" t="s">
        <v>582</v>
      </c>
      <c r="P3329" s="15" t="s">
        <v>6681</v>
      </c>
      <c r="Q3329" s="15" t="s">
        <v>22807</v>
      </c>
      <c r="R3329" s="15" t="s">
        <v>21686</v>
      </c>
      <c r="S3329" s="15">
        <v>27799004</v>
      </c>
      <c r="T3329" s="15"/>
      <c r="U3329" s="15" t="s">
        <v>18347</v>
      </c>
      <c r="V3329" s="15" t="s">
        <v>24389</v>
      </c>
      <c r="W3329" s="4"/>
      <c r="X3329" s="4" t="s">
        <v>41</v>
      </c>
      <c r="Y3329" s="4" t="s">
        <v>6208</v>
      </c>
      <c r="Z3329" s="4"/>
      <c r="AB3329" s="25"/>
      <c r="AC3329" s="25"/>
      <c r="AD3329" s="25"/>
    </row>
    <row r="3330" spans="1:30" x14ac:dyDescent="0.35">
      <c r="A3330" s="15" t="s">
        <v>4956</v>
      </c>
      <c r="B3330" s="15" t="s">
        <v>3605</v>
      </c>
      <c r="D3330" s="15" t="s">
        <v>8563</v>
      </c>
      <c r="E3330" s="15" t="s">
        <v>8562</v>
      </c>
      <c r="F3330" s="15" t="s">
        <v>819</v>
      </c>
      <c r="G3330" s="5" t="s">
        <v>1404</v>
      </c>
      <c r="H3330" s="5" t="s">
        <v>4</v>
      </c>
      <c r="I3330" s="5" t="s">
        <v>143</v>
      </c>
      <c r="J3330" s="5" t="s">
        <v>11</v>
      </c>
      <c r="K3330" s="5" t="s">
        <v>2</v>
      </c>
      <c r="L3330" s="5" t="s">
        <v>13069</v>
      </c>
      <c r="M3330" s="15" t="s">
        <v>144</v>
      </c>
      <c r="N3330" s="15" t="s">
        <v>582</v>
      </c>
      <c r="O3330" s="15" t="s">
        <v>582</v>
      </c>
      <c r="P3330" s="15" t="s">
        <v>819</v>
      </c>
      <c r="Q3330" s="15" t="s">
        <v>22807</v>
      </c>
      <c r="R3330" s="15" t="s">
        <v>14217</v>
      </c>
      <c r="S3330" s="15">
        <v>27797133</v>
      </c>
      <c r="T3330" s="15"/>
      <c r="U3330" s="15" t="s">
        <v>20373</v>
      </c>
      <c r="V3330" s="15" t="s">
        <v>11786</v>
      </c>
      <c r="W3330" s="4"/>
      <c r="X3330" s="4" t="s">
        <v>41</v>
      </c>
      <c r="Y3330" s="4" t="s">
        <v>7501</v>
      </c>
      <c r="Z3330" s="4"/>
      <c r="AB3330" s="25"/>
      <c r="AC3330" s="25"/>
      <c r="AD3330" s="25"/>
    </row>
    <row r="3331" spans="1:30" x14ac:dyDescent="0.35">
      <c r="A3331" s="15" t="s">
        <v>4330</v>
      </c>
      <c r="B3331" s="15" t="s">
        <v>7155</v>
      </c>
      <c r="D3331" s="15" t="s">
        <v>7642</v>
      </c>
      <c r="E3331" s="15" t="s">
        <v>6682</v>
      </c>
      <c r="F3331" s="15" t="s">
        <v>6683</v>
      </c>
      <c r="G3331" s="5" t="s">
        <v>3350</v>
      </c>
      <c r="H3331" s="5" t="s">
        <v>4</v>
      </c>
      <c r="I3331" s="5" t="s">
        <v>95</v>
      </c>
      <c r="J3331" s="5" t="s">
        <v>3</v>
      </c>
      <c r="K3331" s="5" t="s">
        <v>6</v>
      </c>
      <c r="L3331" s="5" t="s">
        <v>13084</v>
      </c>
      <c r="M3331" s="15" t="s">
        <v>21775</v>
      </c>
      <c r="N3331" s="15" t="s">
        <v>21593</v>
      </c>
      <c r="O3331" s="15" t="s">
        <v>3351</v>
      </c>
      <c r="P3331" s="15" t="s">
        <v>6683</v>
      </c>
      <c r="Q3331" s="15" t="s">
        <v>22807</v>
      </c>
      <c r="R3331" s="15" t="s">
        <v>19627</v>
      </c>
      <c r="S3331" s="15">
        <v>44092768</v>
      </c>
      <c r="T3331" s="15"/>
      <c r="U3331" s="15" t="s">
        <v>18348</v>
      </c>
      <c r="V3331" s="15" t="s">
        <v>24390</v>
      </c>
      <c r="W3331" s="4"/>
      <c r="X3331" s="4" t="s">
        <v>41</v>
      </c>
      <c r="Y3331" s="4" t="s">
        <v>4730</v>
      </c>
      <c r="Z3331" s="4"/>
      <c r="AB3331" s="25"/>
      <c r="AC3331" s="25"/>
      <c r="AD3331" s="25"/>
    </row>
    <row r="3332" spans="1:30" x14ac:dyDescent="0.35">
      <c r="A3332" s="15" t="s">
        <v>4939</v>
      </c>
      <c r="B3332" s="15" t="s">
        <v>158</v>
      </c>
      <c r="D3332" s="15" t="s">
        <v>12104</v>
      </c>
      <c r="E3332" s="15" t="s">
        <v>12103</v>
      </c>
      <c r="F3332" s="15" t="s">
        <v>766</v>
      </c>
      <c r="G3332" s="5" t="s">
        <v>213</v>
      </c>
      <c r="H3332" s="5" t="s">
        <v>6</v>
      </c>
      <c r="I3332" s="5" t="s">
        <v>214</v>
      </c>
      <c r="J3332" s="5" t="s">
        <v>12</v>
      </c>
      <c r="K3332" s="5" t="s">
        <v>5</v>
      </c>
      <c r="L3332" s="5" t="s">
        <v>12960</v>
      </c>
      <c r="M3332" s="15" t="s">
        <v>215</v>
      </c>
      <c r="N3332" s="15" t="s">
        <v>213</v>
      </c>
      <c r="O3332" s="15" t="s">
        <v>22094</v>
      </c>
      <c r="P3332" s="15" t="s">
        <v>766</v>
      </c>
      <c r="Q3332" s="15" t="s">
        <v>22807</v>
      </c>
      <c r="R3332" s="15" t="s">
        <v>14199</v>
      </c>
      <c r="S3332" s="15">
        <v>57175698</v>
      </c>
      <c r="T3332" s="15"/>
      <c r="U3332" s="15" t="s">
        <v>17015</v>
      </c>
      <c r="V3332" s="15" t="s">
        <v>12105</v>
      </c>
      <c r="W3332" s="4"/>
      <c r="X3332" s="4"/>
      <c r="Y3332" s="4"/>
      <c r="Z3332" s="4"/>
      <c r="AB3332" s="25"/>
      <c r="AC3332" s="25"/>
      <c r="AD3332" s="25"/>
    </row>
    <row r="3333" spans="1:30" x14ac:dyDescent="0.35">
      <c r="A3333" s="15" t="s">
        <v>4961</v>
      </c>
      <c r="B3333" s="15" t="s">
        <v>7748</v>
      </c>
      <c r="D3333" s="15" t="s">
        <v>7572</v>
      </c>
      <c r="E3333" s="15" t="s">
        <v>6684</v>
      </c>
      <c r="F3333" s="15" t="s">
        <v>6685</v>
      </c>
      <c r="G3333" s="5" t="s">
        <v>3350</v>
      </c>
      <c r="H3333" s="5" t="s">
        <v>6</v>
      </c>
      <c r="I3333" s="5" t="s">
        <v>95</v>
      </c>
      <c r="J3333" s="5" t="s">
        <v>3</v>
      </c>
      <c r="K3333" s="5" t="s">
        <v>5</v>
      </c>
      <c r="L3333" s="5" t="s">
        <v>13083</v>
      </c>
      <c r="M3333" s="15" t="s">
        <v>21775</v>
      </c>
      <c r="N3333" s="15" t="s">
        <v>21593</v>
      </c>
      <c r="O3333" s="15" t="s">
        <v>3631</v>
      </c>
      <c r="P3333" s="15" t="s">
        <v>6686</v>
      </c>
      <c r="Q3333" s="15" t="s">
        <v>22807</v>
      </c>
      <c r="R3333" s="15" t="s">
        <v>20299</v>
      </c>
      <c r="S3333" s="15">
        <v>44092737</v>
      </c>
      <c r="T3333" s="15"/>
      <c r="U3333" s="15" t="s">
        <v>18349</v>
      </c>
      <c r="V3333" s="15" t="s">
        <v>19998</v>
      </c>
      <c r="W3333" s="4"/>
      <c r="X3333" s="4" t="s">
        <v>41</v>
      </c>
      <c r="Y3333" s="4" t="s">
        <v>13794</v>
      </c>
      <c r="Z3333" s="4"/>
      <c r="AB3333" s="25"/>
      <c r="AC3333" s="25"/>
      <c r="AD3333" s="25"/>
    </row>
    <row r="3334" spans="1:30" x14ac:dyDescent="0.35">
      <c r="A3334" s="15" t="s">
        <v>4910</v>
      </c>
      <c r="B3334" s="15" t="s">
        <v>4909</v>
      </c>
      <c r="D3334" s="15" t="s">
        <v>7536</v>
      </c>
      <c r="E3334" s="15" t="s">
        <v>6687</v>
      </c>
      <c r="F3334" s="15" t="s">
        <v>1352</v>
      </c>
      <c r="G3334" s="5" t="s">
        <v>55</v>
      </c>
      <c r="H3334" s="5" t="s">
        <v>4</v>
      </c>
      <c r="I3334" s="5" t="s">
        <v>41</v>
      </c>
      <c r="J3334" s="5" t="s">
        <v>7</v>
      </c>
      <c r="K3334" s="5" t="s">
        <v>4</v>
      </c>
      <c r="L3334" s="5" t="s">
        <v>12672</v>
      </c>
      <c r="M3334" s="15" t="s">
        <v>42</v>
      </c>
      <c r="N3334" s="15" t="s">
        <v>532</v>
      </c>
      <c r="O3334" s="15" t="s">
        <v>558</v>
      </c>
      <c r="P3334" s="15" t="s">
        <v>1352</v>
      </c>
      <c r="Q3334" s="15" t="s">
        <v>22807</v>
      </c>
      <c r="R3334" s="15" t="s">
        <v>24391</v>
      </c>
      <c r="S3334" s="15">
        <v>24101304</v>
      </c>
      <c r="T3334" s="15">
        <v>24101304</v>
      </c>
      <c r="U3334" s="15" t="s">
        <v>6688</v>
      </c>
      <c r="V3334" s="15" t="s">
        <v>2249</v>
      </c>
      <c r="W3334" s="4"/>
      <c r="X3334" s="4" t="s">
        <v>41</v>
      </c>
      <c r="Y3334" s="4" t="s">
        <v>3945</v>
      </c>
      <c r="Z3334" s="4"/>
      <c r="AB3334" s="25"/>
      <c r="AC3334" s="25"/>
      <c r="AD3334" s="25"/>
    </row>
    <row r="3335" spans="1:30" x14ac:dyDescent="0.35">
      <c r="A3335" s="15" t="s">
        <v>4322</v>
      </c>
      <c r="B3335" s="15" t="s">
        <v>4321</v>
      </c>
      <c r="D3335" s="15" t="s">
        <v>9145</v>
      </c>
      <c r="E3335" s="15" t="s">
        <v>9144</v>
      </c>
      <c r="F3335" s="15" t="s">
        <v>8773</v>
      </c>
      <c r="G3335" s="5" t="s">
        <v>55</v>
      </c>
      <c r="H3335" s="5" t="s">
        <v>7</v>
      </c>
      <c r="I3335" s="5" t="s">
        <v>41</v>
      </c>
      <c r="J3335" s="5" t="s">
        <v>17</v>
      </c>
      <c r="K3335" s="5" t="s">
        <v>6</v>
      </c>
      <c r="L3335" s="5" t="s">
        <v>12710</v>
      </c>
      <c r="M3335" s="15" t="s">
        <v>42</v>
      </c>
      <c r="N3335" s="15" t="s">
        <v>21816</v>
      </c>
      <c r="O3335" s="15" t="s">
        <v>792</v>
      </c>
      <c r="P3335" s="15" t="s">
        <v>8773</v>
      </c>
      <c r="Q3335" s="15" t="s">
        <v>22807</v>
      </c>
      <c r="R3335" s="15" t="s">
        <v>24392</v>
      </c>
      <c r="S3335" s="15">
        <v>22009476</v>
      </c>
      <c r="T3335" s="15">
        <v>22009476</v>
      </c>
      <c r="U3335" s="15" t="s">
        <v>17016</v>
      </c>
      <c r="V3335" s="15" t="s">
        <v>24393</v>
      </c>
      <c r="W3335" s="4"/>
      <c r="X3335" s="4" t="s">
        <v>41</v>
      </c>
      <c r="Y3335" s="4" t="s">
        <v>7449</v>
      </c>
      <c r="Z3335" s="4"/>
      <c r="AB3335" s="25"/>
      <c r="AC3335" s="25"/>
      <c r="AD3335" s="25"/>
    </row>
    <row r="3336" spans="1:30" x14ac:dyDescent="0.35">
      <c r="A3336" s="15" t="s">
        <v>4952</v>
      </c>
      <c r="B3336" s="15" t="s">
        <v>4951</v>
      </c>
      <c r="D3336" s="15" t="s">
        <v>7548</v>
      </c>
      <c r="E3336" s="15" t="s">
        <v>6689</v>
      </c>
      <c r="F3336" s="15" t="s">
        <v>6690</v>
      </c>
      <c r="G3336" s="5" t="s">
        <v>249</v>
      </c>
      <c r="H3336" s="5" t="s">
        <v>8</v>
      </c>
      <c r="I3336" s="5" t="s">
        <v>72</v>
      </c>
      <c r="J3336" s="5" t="s">
        <v>2</v>
      </c>
      <c r="K3336" s="5" t="s">
        <v>16</v>
      </c>
      <c r="L3336" s="5" t="s">
        <v>12874</v>
      </c>
      <c r="M3336" s="15" t="s">
        <v>249</v>
      </c>
      <c r="N3336" s="15" t="s">
        <v>249</v>
      </c>
      <c r="O3336" s="15" t="s">
        <v>3531</v>
      </c>
      <c r="P3336" s="15" t="s">
        <v>628</v>
      </c>
      <c r="Q3336" s="15" t="s">
        <v>22807</v>
      </c>
      <c r="R3336" s="15" t="s">
        <v>19426</v>
      </c>
      <c r="S3336" s="15">
        <v>25738065</v>
      </c>
      <c r="T3336" s="15">
        <v>86602065</v>
      </c>
      <c r="U3336" s="15" t="s">
        <v>17017</v>
      </c>
      <c r="V3336" s="15" t="s">
        <v>10282</v>
      </c>
      <c r="W3336" s="4"/>
      <c r="X3336" s="4" t="s">
        <v>41</v>
      </c>
      <c r="Y3336" s="4" t="s">
        <v>4094</v>
      </c>
      <c r="Z3336" s="4"/>
      <c r="AB3336" s="25"/>
      <c r="AC3336" s="25"/>
      <c r="AD3336" s="25"/>
    </row>
    <row r="3337" spans="1:30" x14ac:dyDescent="0.35">
      <c r="A3337" s="15" t="s">
        <v>4965</v>
      </c>
      <c r="B3337" s="15" t="s">
        <v>4964</v>
      </c>
      <c r="D3337" s="15" t="s">
        <v>7805</v>
      </c>
      <c r="E3337" s="15" t="s">
        <v>6692</v>
      </c>
      <c r="F3337" s="15" t="s">
        <v>6380</v>
      </c>
      <c r="G3337" s="5" t="s">
        <v>231</v>
      </c>
      <c r="H3337" s="5" t="s">
        <v>3</v>
      </c>
      <c r="I3337" s="5" t="s">
        <v>44</v>
      </c>
      <c r="J3337" s="5" t="s">
        <v>12</v>
      </c>
      <c r="K3337" s="5" t="s">
        <v>10</v>
      </c>
      <c r="L3337" s="5" t="s">
        <v>12830</v>
      </c>
      <c r="M3337" s="15" t="s">
        <v>91</v>
      </c>
      <c r="N3337" s="15" t="s">
        <v>231</v>
      </c>
      <c r="O3337" s="15" t="s">
        <v>22786</v>
      </c>
      <c r="P3337" s="15" t="s">
        <v>6380</v>
      </c>
      <c r="Q3337" s="15" t="s">
        <v>22807</v>
      </c>
      <c r="R3337" s="15" t="s">
        <v>22414</v>
      </c>
      <c r="S3337" s="15">
        <v>24688797</v>
      </c>
      <c r="T3337" s="15">
        <v>24689336</v>
      </c>
      <c r="U3337" s="15" t="s">
        <v>18351</v>
      </c>
      <c r="V3337" s="15" t="s">
        <v>9847</v>
      </c>
      <c r="W3337" s="4"/>
      <c r="X3337" s="4" t="s">
        <v>41</v>
      </c>
      <c r="Y3337" s="4" t="s">
        <v>5660</v>
      </c>
      <c r="Z3337" s="4"/>
      <c r="AB3337" s="25"/>
      <c r="AC3337" s="25"/>
      <c r="AD3337" s="25"/>
    </row>
    <row r="3338" spans="1:30" x14ac:dyDescent="0.35">
      <c r="A3338" s="15" t="s">
        <v>11938</v>
      </c>
      <c r="B3338" s="15" t="s">
        <v>8318</v>
      </c>
      <c r="D3338" s="15" t="s">
        <v>7672</v>
      </c>
      <c r="E3338" s="15" t="s">
        <v>6693</v>
      </c>
      <c r="F3338" s="15" t="s">
        <v>6694</v>
      </c>
      <c r="G3338" s="5" t="s">
        <v>21791</v>
      </c>
      <c r="H3338" s="5" t="s">
        <v>2</v>
      </c>
      <c r="I3338" s="5" t="s">
        <v>44</v>
      </c>
      <c r="J3338" s="5" t="s">
        <v>18</v>
      </c>
      <c r="K3338" s="5" t="s">
        <v>2</v>
      </c>
      <c r="L3338" s="5" t="s">
        <v>12848</v>
      </c>
      <c r="M3338" s="15" t="s">
        <v>91</v>
      </c>
      <c r="N3338" s="15" t="s">
        <v>206</v>
      </c>
      <c r="O3338" s="15" t="s">
        <v>206</v>
      </c>
      <c r="P3338" s="15" t="s">
        <v>6694</v>
      </c>
      <c r="Q3338" s="15" t="s">
        <v>22807</v>
      </c>
      <c r="R3338" s="15" t="s">
        <v>18832</v>
      </c>
      <c r="S3338" s="15">
        <v>44057996</v>
      </c>
      <c r="T3338" s="15"/>
      <c r="U3338" s="15" t="s">
        <v>17018</v>
      </c>
      <c r="V3338" s="15" t="s">
        <v>11910</v>
      </c>
      <c r="W3338" s="4"/>
      <c r="X3338" s="4" t="s">
        <v>41</v>
      </c>
      <c r="Y3338" s="4" t="s">
        <v>13800</v>
      </c>
      <c r="Z3338" s="4"/>
      <c r="AB3338" s="25" t="s">
        <v>21118</v>
      </c>
      <c r="AC3338" s="25"/>
      <c r="AD3338" s="25"/>
    </row>
    <row r="3339" spans="1:30" x14ac:dyDescent="0.35">
      <c r="A3339" s="15" t="s">
        <v>11942</v>
      </c>
      <c r="B3339" s="15" t="s">
        <v>542</v>
      </c>
      <c r="D3339" s="15" t="s">
        <v>7584</v>
      </c>
      <c r="E3339" s="15" t="s">
        <v>6695</v>
      </c>
      <c r="F3339" s="15" t="s">
        <v>6696</v>
      </c>
      <c r="G3339" s="5" t="s">
        <v>21791</v>
      </c>
      <c r="H3339" s="5" t="s">
        <v>2</v>
      </c>
      <c r="I3339" s="5" t="s">
        <v>44</v>
      </c>
      <c r="J3339" s="5" t="s">
        <v>18</v>
      </c>
      <c r="K3339" s="5" t="s">
        <v>2</v>
      </c>
      <c r="L3339" s="5" t="s">
        <v>12848</v>
      </c>
      <c r="M3339" s="15" t="s">
        <v>91</v>
      </c>
      <c r="N3339" s="15" t="s">
        <v>206</v>
      </c>
      <c r="O3339" s="15" t="s">
        <v>206</v>
      </c>
      <c r="P3339" s="15" t="s">
        <v>79</v>
      </c>
      <c r="Q3339" s="15" t="s">
        <v>22807</v>
      </c>
      <c r="R3339" s="15" t="s">
        <v>17100</v>
      </c>
      <c r="S3339" s="15">
        <v>24701171</v>
      </c>
      <c r="T3339" s="15">
        <v>24700539</v>
      </c>
      <c r="U3339" s="15" t="s">
        <v>17019</v>
      </c>
      <c r="V3339" s="15" t="s">
        <v>11912</v>
      </c>
      <c r="W3339" s="4"/>
      <c r="X3339" s="4" t="s">
        <v>41</v>
      </c>
      <c r="Y3339" s="4" t="s">
        <v>4422</v>
      </c>
      <c r="Z3339" s="4"/>
      <c r="AB3339" s="25" t="s">
        <v>21118</v>
      </c>
      <c r="AC3339" s="25"/>
      <c r="AD3339" s="25"/>
    </row>
    <row r="3340" spans="1:30" x14ac:dyDescent="0.35">
      <c r="A3340" s="15" t="s">
        <v>4940</v>
      </c>
      <c r="B3340" s="15" t="s">
        <v>961</v>
      </c>
      <c r="D3340" s="15" t="s">
        <v>7562</v>
      </c>
      <c r="E3340" s="15" t="s">
        <v>6697</v>
      </c>
      <c r="F3340" s="15" t="s">
        <v>6698</v>
      </c>
      <c r="G3340" s="5" t="s">
        <v>91</v>
      </c>
      <c r="H3340" s="5" t="s">
        <v>11</v>
      </c>
      <c r="I3340" s="5" t="s">
        <v>44</v>
      </c>
      <c r="J3340" s="5" t="s">
        <v>11</v>
      </c>
      <c r="K3340" s="5" t="s">
        <v>5</v>
      </c>
      <c r="L3340" s="5" t="s">
        <v>12821</v>
      </c>
      <c r="M3340" s="15" t="s">
        <v>91</v>
      </c>
      <c r="N3340" s="15" t="s">
        <v>21938</v>
      </c>
      <c r="O3340" s="15" t="s">
        <v>775</v>
      </c>
      <c r="P3340" s="15" t="s">
        <v>6698</v>
      </c>
      <c r="Q3340" s="15" t="s">
        <v>22807</v>
      </c>
      <c r="R3340" s="15" t="s">
        <v>20374</v>
      </c>
      <c r="S3340" s="15">
        <v>47042561</v>
      </c>
      <c r="T3340" s="15">
        <v>24283284</v>
      </c>
      <c r="U3340" s="15" t="s">
        <v>17020</v>
      </c>
      <c r="V3340" s="15" t="s">
        <v>9700</v>
      </c>
      <c r="W3340" s="4"/>
      <c r="X3340" s="4" t="s">
        <v>41</v>
      </c>
      <c r="Y3340" s="4" t="s">
        <v>4063</v>
      </c>
      <c r="Z3340" s="4"/>
      <c r="AB3340" s="25" t="s">
        <v>21118</v>
      </c>
      <c r="AC3340" s="25"/>
      <c r="AD3340" s="25"/>
    </row>
    <row r="3341" spans="1:30" x14ac:dyDescent="0.35">
      <c r="A3341" s="15" t="s">
        <v>4916</v>
      </c>
      <c r="B3341" s="15" t="s">
        <v>4915</v>
      </c>
      <c r="D3341" s="15" t="s">
        <v>7440</v>
      </c>
      <c r="E3341" s="15" t="s">
        <v>6699</v>
      </c>
      <c r="F3341" s="15" t="s">
        <v>15686</v>
      </c>
      <c r="G3341" s="5" t="s">
        <v>144</v>
      </c>
      <c r="H3341" s="5" t="s">
        <v>8</v>
      </c>
      <c r="I3341" s="5" t="s">
        <v>143</v>
      </c>
      <c r="J3341" s="5" t="s">
        <v>3</v>
      </c>
      <c r="K3341" s="5" t="s">
        <v>2</v>
      </c>
      <c r="L3341" s="5" t="s">
        <v>13035</v>
      </c>
      <c r="M3341" s="15" t="s">
        <v>144</v>
      </c>
      <c r="N3341" s="15" t="s">
        <v>5017</v>
      </c>
      <c r="O3341" s="15" t="s">
        <v>5288</v>
      </c>
      <c r="P3341" s="15" t="s">
        <v>13627</v>
      </c>
      <c r="Q3341" s="15" t="s">
        <v>22807</v>
      </c>
      <c r="R3341" s="15" t="s">
        <v>24394</v>
      </c>
      <c r="S3341" s="15">
        <v>26364033</v>
      </c>
      <c r="T3341" s="15">
        <v>26364033</v>
      </c>
      <c r="U3341" s="15" t="s">
        <v>15490</v>
      </c>
      <c r="V3341" s="15" t="s">
        <v>11113</v>
      </c>
      <c r="W3341" s="4"/>
      <c r="X3341" s="4" t="s">
        <v>41</v>
      </c>
      <c r="Y3341" s="4" t="s">
        <v>2815</v>
      </c>
      <c r="Z3341" s="4" t="s">
        <v>41</v>
      </c>
      <c r="AA3341" s="4" t="s">
        <v>11450</v>
      </c>
      <c r="AB3341" s="25" t="s">
        <v>21118</v>
      </c>
      <c r="AC3341" s="25"/>
      <c r="AD3341" s="25"/>
    </row>
    <row r="3342" spans="1:30" x14ac:dyDescent="0.35">
      <c r="A3342" s="15" t="s">
        <v>4315</v>
      </c>
      <c r="B3342" s="15" t="s">
        <v>4314</v>
      </c>
      <c r="D3342" s="15" t="s">
        <v>8439</v>
      </c>
      <c r="E3342" s="15" t="s">
        <v>8437</v>
      </c>
      <c r="F3342" s="15" t="s">
        <v>8438</v>
      </c>
      <c r="G3342" s="5" t="s">
        <v>144</v>
      </c>
      <c r="H3342" s="5" t="s">
        <v>4</v>
      </c>
      <c r="I3342" s="5" t="s">
        <v>143</v>
      </c>
      <c r="J3342" s="5" t="s">
        <v>2</v>
      </c>
      <c r="K3342" s="5" t="s">
        <v>4</v>
      </c>
      <c r="L3342" s="5" t="s">
        <v>13023</v>
      </c>
      <c r="M3342" s="15" t="s">
        <v>144</v>
      </c>
      <c r="N3342" s="15" t="s">
        <v>144</v>
      </c>
      <c r="O3342" s="15" t="s">
        <v>5174</v>
      </c>
      <c r="P3342" s="15" t="s">
        <v>8438</v>
      </c>
      <c r="Q3342" s="15" t="s">
        <v>22807</v>
      </c>
      <c r="R3342" s="15" t="s">
        <v>22485</v>
      </c>
      <c r="S3342" s="15">
        <v>22006174</v>
      </c>
      <c r="T3342" s="15">
        <v>60393378</v>
      </c>
      <c r="U3342" s="15" t="s">
        <v>19672</v>
      </c>
      <c r="V3342" s="15" t="s">
        <v>15491</v>
      </c>
      <c r="W3342" s="4"/>
      <c r="X3342" s="4" t="s">
        <v>41</v>
      </c>
      <c r="Y3342" s="4" t="s">
        <v>7619</v>
      </c>
      <c r="Z3342" s="4"/>
      <c r="AB3342" s="25"/>
      <c r="AC3342" s="25"/>
      <c r="AD3342" s="25"/>
    </row>
    <row r="3343" spans="1:30" x14ac:dyDescent="0.35">
      <c r="A3343" s="15" t="s">
        <v>4921</v>
      </c>
      <c r="B3343" s="15" t="s">
        <v>2814</v>
      </c>
      <c r="D3343" s="15" t="s">
        <v>7712</v>
      </c>
      <c r="E3343" s="15" t="s">
        <v>6700</v>
      </c>
      <c r="F3343" s="15" t="s">
        <v>515</v>
      </c>
      <c r="G3343" s="5" t="s">
        <v>213</v>
      </c>
      <c r="H3343" s="5" t="s">
        <v>4</v>
      </c>
      <c r="I3343" s="5" t="s">
        <v>214</v>
      </c>
      <c r="J3343" s="5" t="s">
        <v>12</v>
      </c>
      <c r="K3343" s="5" t="s">
        <v>2</v>
      </c>
      <c r="L3343" s="5" t="s">
        <v>12957</v>
      </c>
      <c r="M3343" s="15" t="s">
        <v>215</v>
      </c>
      <c r="N3343" s="15" t="s">
        <v>213</v>
      </c>
      <c r="O3343" s="15" t="s">
        <v>3375</v>
      </c>
      <c r="P3343" s="15" t="s">
        <v>515</v>
      </c>
      <c r="Q3343" s="15" t="s">
        <v>22807</v>
      </c>
      <c r="R3343" s="15" t="s">
        <v>6701</v>
      </c>
      <c r="S3343" s="15">
        <v>27666906</v>
      </c>
      <c r="T3343" s="15"/>
      <c r="U3343" s="15" t="s">
        <v>18352</v>
      </c>
      <c r="V3343" s="15" t="s">
        <v>10570</v>
      </c>
      <c r="W3343" s="4"/>
      <c r="X3343" s="4" t="s">
        <v>41</v>
      </c>
      <c r="Y3343" s="4" t="s">
        <v>3094</v>
      </c>
      <c r="Z3343" s="4"/>
      <c r="AB3343" s="25" t="s">
        <v>21118</v>
      </c>
      <c r="AC3343" s="25"/>
      <c r="AD3343" s="25"/>
    </row>
    <row r="3344" spans="1:30" x14ac:dyDescent="0.35">
      <c r="A3344" s="15" t="s">
        <v>4957</v>
      </c>
      <c r="B3344" s="15" t="s">
        <v>3622</v>
      </c>
      <c r="D3344" s="15" t="s">
        <v>11362</v>
      </c>
      <c r="E3344" s="15" t="s">
        <v>11361</v>
      </c>
      <c r="F3344" s="15" t="s">
        <v>11363</v>
      </c>
      <c r="G3344" s="5" t="s">
        <v>18535</v>
      </c>
      <c r="H3344" s="5" t="s">
        <v>10</v>
      </c>
      <c r="I3344" s="5" t="s">
        <v>143</v>
      </c>
      <c r="J3344" s="5" t="s">
        <v>6</v>
      </c>
      <c r="K3344" s="5" t="s">
        <v>7</v>
      </c>
      <c r="L3344" s="5" t="s">
        <v>13057</v>
      </c>
      <c r="M3344" s="15" t="s">
        <v>144</v>
      </c>
      <c r="N3344" s="15" t="s">
        <v>21870</v>
      </c>
      <c r="O3344" s="15" t="s">
        <v>22263</v>
      </c>
      <c r="P3344" s="15" t="s">
        <v>11364</v>
      </c>
      <c r="Q3344" s="15" t="s">
        <v>22807</v>
      </c>
      <c r="R3344" s="15" t="s">
        <v>21688</v>
      </c>
      <c r="S3344" s="15">
        <v>83560762</v>
      </c>
      <c r="T3344" s="15"/>
      <c r="U3344" s="15" t="s">
        <v>15492</v>
      </c>
      <c r="V3344" s="15" t="s">
        <v>24395</v>
      </c>
      <c r="W3344" s="4"/>
      <c r="X3344" s="4"/>
      <c r="Y3344" s="4"/>
      <c r="Z3344" s="4"/>
      <c r="AB3344" s="25"/>
      <c r="AC3344" s="25"/>
      <c r="AD3344" s="25"/>
    </row>
    <row r="3345" spans="1:30" x14ac:dyDescent="0.35">
      <c r="A3345" s="15" t="s">
        <v>8586</v>
      </c>
      <c r="B3345" s="15" t="s">
        <v>8588</v>
      </c>
      <c r="D3345" s="15" t="s">
        <v>9842</v>
      </c>
      <c r="E3345" s="15" t="s">
        <v>9841</v>
      </c>
      <c r="F3345" s="15" t="s">
        <v>9843</v>
      </c>
      <c r="G3345" s="5" t="s">
        <v>231</v>
      </c>
      <c r="H3345" s="5" t="s">
        <v>18</v>
      </c>
      <c r="I3345" s="5" t="s">
        <v>44</v>
      </c>
      <c r="J3345" s="5" t="s">
        <v>12</v>
      </c>
      <c r="K3345" s="5" t="s">
        <v>18</v>
      </c>
      <c r="L3345" s="5" t="s">
        <v>12835</v>
      </c>
      <c r="M3345" s="15" t="s">
        <v>91</v>
      </c>
      <c r="N3345" s="15" t="s">
        <v>231</v>
      </c>
      <c r="O3345" s="15" t="s">
        <v>277</v>
      </c>
      <c r="P3345" s="15" t="s">
        <v>9843</v>
      </c>
      <c r="Q3345" s="15" t="s">
        <v>22807</v>
      </c>
      <c r="R3345" s="15" t="s">
        <v>20375</v>
      </c>
      <c r="S3345" s="15">
        <v>73003746</v>
      </c>
      <c r="T3345" s="15">
        <v>83495716</v>
      </c>
      <c r="U3345" s="15" t="s">
        <v>17021</v>
      </c>
      <c r="V3345" s="15" t="s">
        <v>9844</v>
      </c>
      <c r="W3345" s="4"/>
      <c r="X3345" s="4"/>
      <c r="Y3345" s="4"/>
      <c r="Z3345" s="4"/>
      <c r="AB3345" s="25"/>
      <c r="AC3345" s="25"/>
      <c r="AD3345" s="25"/>
    </row>
    <row r="3346" spans="1:30" x14ac:dyDescent="0.35">
      <c r="A3346" s="15" t="s">
        <v>6399</v>
      </c>
      <c r="B3346" s="15" t="s">
        <v>7781</v>
      </c>
      <c r="D3346" s="15" t="s">
        <v>7787</v>
      </c>
      <c r="E3346" s="15" t="s">
        <v>6702</v>
      </c>
      <c r="F3346" s="15" t="s">
        <v>6703</v>
      </c>
      <c r="G3346" s="5" t="s">
        <v>3820</v>
      </c>
      <c r="H3346" s="5" t="s">
        <v>7</v>
      </c>
      <c r="I3346" s="5" t="s">
        <v>72</v>
      </c>
      <c r="J3346" s="5" t="s">
        <v>6</v>
      </c>
      <c r="K3346" s="5" t="s">
        <v>17</v>
      </c>
      <c r="L3346" s="5" t="s">
        <v>12902</v>
      </c>
      <c r="M3346" s="15" t="s">
        <v>249</v>
      </c>
      <c r="N3346" s="15" t="s">
        <v>3820</v>
      </c>
      <c r="O3346" s="15" t="s">
        <v>22063</v>
      </c>
      <c r="P3346" s="15" t="s">
        <v>6703</v>
      </c>
      <c r="Q3346" s="15" t="s">
        <v>22807</v>
      </c>
      <c r="R3346" s="15" t="s">
        <v>6995</v>
      </c>
      <c r="S3346" s="15">
        <v>82020394</v>
      </c>
      <c r="T3346" s="15">
        <v>87991818</v>
      </c>
      <c r="U3346" s="15" t="s">
        <v>15493</v>
      </c>
      <c r="V3346" s="15" t="s">
        <v>24396</v>
      </c>
      <c r="W3346" s="4"/>
      <c r="X3346" s="4" t="s">
        <v>41</v>
      </c>
      <c r="Y3346" s="4" t="s">
        <v>5596</v>
      </c>
      <c r="Z3346" s="4"/>
      <c r="AB3346" s="25"/>
      <c r="AC3346" s="25"/>
      <c r="AD3346" s="25"/>
    </row>
    <row r="3347" spans="1:30" x14ac:dyDescent="0.35">
      <c r="A3347" s="15" t="s">
        <v>4367</v>
      </c>
      <c r="B3347" s="15" t="s">
        <v>4366</v>
      </c>
      <c r="D3347" s="15" t="s">
        <v>7783</v>
      </c>
      <c r="E3347" s="15" t="s">
        <v>6704</v>
      </c>
      <c r="F3347" s="15" t="s">
        <v>6705</v>
      </c>
      <c r="G3347" s="5" t="s">
        <v>3820</v>
      </c>
      <c r="H3347" s="5" t="s">
        <v>7</v>
      </c>
      <c r="I3347" s="5" t="s">
        <v>72</v>
      </c>
      <c r="J3347" s="5" t="s">
        <v>6</v>
      </c>
      <c r="K3347" s="5" t="s">
        <v>17</v>
      </c>
      <c r="L3347" s="5" t="s">
        <v>12902</v>
      </c>
      <c r="M3347" s="15" t="s">
        <v>249</v>
      </c>
      <c r="N3347" s="15" t="s">
        <v>3820</v>
      </c>
      <c r="O3347" s="15" t="s">
        <v>22063</v>
      </c>
      <c r="P3347" s="15" t="s">
        <v>10363</v>
      </c>
      <c r="Q3347" s="15" t="s">
        <v>22807</v>
      </c>
      <c r="R3347" s="15" t="s">
        <v>24397</v>
      </c>
      <c r="S3347" s="15">
        <v>22084797</v>
      </c>
      <c r="T3347" s="15"/>
      <c r="U3347" s="15" t="s">
        <v>6994</v>
      </c>
      <c r="V3347" s="15" t="s">
        <v>24398</v>
      </c>
      <c r="W3347" s="4"/>
      <c r="X3347" s="4" t="s">
        <v>41</v>
      </c>
      <c r="Y3347" s="4" t="s">
        <v>13801</v>
      </c>
      <c r="Z3347" s="4"/>
      <c r="AB3347" s="25"/>
      <c r="AC3347" s="25"/>
      <c r="AD3347" s="25"/>
    </row>
    <row r="3348" spans="1:30" x14ac:dyDescent="0.35">
      <c r="A3348" s="15" t="s">
        <v>11952</v>
      </c>
      <c r="B3348" s="15" t="s">
        <v>4305</v>
      </c>
      <c r="D3348" s="15" t="s">
        <v>10360</v>
      </c>
      <c r="E3348" s="15" t="s">
        <v>10359</v>
      </c>
      <c r="F3348" s="15" t="s">
        <v>10361</v>
      </c>
      <c r="G3348" s="5" t="s">
        <v>3820</v>
      </c>
      <c r="H3348" s="5" t="s">
        <v>7</v>
      </c>
      <c r="I3348" s="5" t="s">
        <v>95</v>
      </c>
      <c r="J3348" s="5" t="s">
        <v>2</v>
      </c>
      <c r="K3348" s="5" t="s">
        <v>3</v>
      </c>
      <c r="L3348" s="5" t="s">
        <v>13077</v>
      </c>
      <c r="M3348" s="15" t="s">
        <v>21775</v>
      </c>
      <c r="N3348" s="15" t="s">
        <v>21775</v>
      </c>
      <c r="O3348" s="15" t="s">
        <v>21855</v>
      </c>
      <c r="P3348" s="15" t="s">
        <v>10361</v>
      </c>
      <c r="Q3348" s="15" t="s">
        <v>22807</v>
      </c>
      <c r="R3348" s="15" t="s">
        <v>10362</v>
      </c>
      <c r="S3348" s="15">
        <v>83174033</v>
      </c>
      <c r="T3348" s="15"/>
      <c r="U3348" s="15" t="s">
        <v>18353</v>
      </c>
      <c r="V3348" s="15" t="s">
        <v>10385</v>
      </c>
      <c r="W3348" s="4"/>
      <c r="X3348" s="4" t="s">
        <v>41</v>
      </c>
      <c r="Y3348" s="4" t="s">
        <v>7482</v>
      </c>
      <c r="Z3348" s="4"/>
      <c r="AB3348" s="25"/>
      <c r="AC3348" s="25"/>
      <c r="AD3348" s="25"/>
    </row>
    <row r="3349" spans="1:30" x14ac:dyDescent="0.35">
      <c r="A3349" s="15" t="s">
        <v>11954</v>
      </c>
      <c r="B3349" s="15" t="s">
        <v>2548</v>
      </c>
      <c r="D3349" s="15" t="s">
        <v>7577</v>
      </c>
      <c r="E3349" s="15" t="s">
        <v>6706</v>
      </c>
      <c r="F3349" s="15" t="s">
        <v>6707</v>
      </c>
      <c r="G3349" s="5" t="s">
        <v>15692</v>
      </c>
      <c r="H3349" s="5" t="s">
        <v>16</v>
      </c>
      <c r="I3349" s="5" t="s">
        <v>143</v>
      </c>
      <c r="J3349" s="5" t="s">
        <v>12</v>
      </c>
      <c r="K3349" s="5" t="s">
        <v>5</v>
      </c>
      <c r="L3349" s="5" t="s">
        <v>13073</v>
      </c>
      <c r="M3349" s="15" t="s">
        <v>144</v>
      </c>
      <c r="N3349" s="15" t="s">
        <v>21785</v>
      </c>
      <c r="O3349" s="15" t="s">
        <v>5757</v>
      </c>
      <c r="P3349" s="15" t="s">
        <v>6707</v>
      </c>
      <c r="Q3349" s="15" t="s">
        <v>22807</v>
      </c>
      <c r="R3349" s="15" t="s">
        <v>18146</v>
      </c>
      <c r="S3349" s="15">
        <v>47061225</v>
      </c>
      <c r="T3349" s="19">
        <v>27322143</v>
      </c>
      <c r="U3349" s="15" t="s">
        <v>19035</v>
      </c>
      <c r="V3349" s="15" t="s">
        <v>15494</v>
      </c>
      <c r="W3349" s="4"/>
      <c r="X3349" s="4" t="s">
        <v>41</v>
      </c>
      <c r="Y3349" s="4" t="s">
        <v>1922</v>
      </c>
      <c r="Z3349" s="4"/>
      <c r="AB3349" s="25" t="s">
        <v>21118</v>
      </c>
      <c r="AC3349" s="25"/>
      <c r="AD3349" s="25"/>
    </row>
    <row r="3350" spans="1:30" x14ac:dyDescent="0.35">
      <c r="A3350" s="15" t="s">
        <v>4944</v>
      </c>
      <c r="B3350" s="15" t="s">
        <v>1122</v>
      </c>
      <c r="D3350" s="15" t="s">
        <v>11388</v>
      </c>
      <c r="E3350" s="15" t="s">
        <v>11387</v>
      </c>
      <c r="F3350" s="15" t="s">
        <v>3840</v>
      </c>
      <c r="G3350" s="5" t="s">
        <v>15692</v>
      </c>
      <c r="H3350" s="5" t="s">
        <v>10</v>
      </c>
      <c r="I3350" s="5" t="s">
        <v>143</v>
      </c>
      <c r="J3350" s="5" t="s">
        <v>10</v>
      </c>
      <c r="K3350" s="5" t="s">
        <v>5</v>
      </c>
      <c r="L3350" s="5" t="s">
        <v>13067</v>
      </c>
      <c r="M3350" s="15" t="s">
        <v>144</v>
      </c>
      <c r="N3350" s="15" t="s">
        <v>21789</v>
      </c>
      <c r="O3350" s="15" t="s">
        <v>198</v>
      </c>
      <c r="P3350" s="15" t="s">
        <v>179</v>
      </c>
      <c r="Q3350" s="15" t="s">
        <v>22807</v>
      </c>
      <c r="R3350" s="15" t="s">
        <v>24399</v>
      </c>
      <c r="S3350" s="15">
        <v>27735242</v>
      </c>
      <c r="T3350" s="15">
        <v>86122229</v>
      </c>
      <c r="U3350" s="15" t="s">
        <v>17022</v>
      </c>
      <c r="V3350" s="15" t="s">
        <v>18354</v>
      </c>
      <c r="W3350" s="4"/>
      <c r="X3350" s="4"/>
      <c r="Y3350" s="4"/>
      <c r="Z3350" s="4"/>
      <c r="AB3350" s="25"/>
      <c r="AC3350" s="25"/>
      <c r="AD3350" s="25"/>
    </row>
    <row r="3351" spans="1:30" x14ac:dyDescent="0.35">
      <c r="A3351" s="15" t="s">
        <v>4396</v>
      </c>
      <c r="B3351" s="15" t="s">
        <v>7809</v>
      </c>
      <c r="D3351" s="15" t="s">
        <v>10365</v>
      </c>
      <c r="E3351" s="15" t="s">
        <v>10364</v>
      </c>
      <c r="F3351" s="15" t="s">
        <v>10366</v>
      </c>
      <c r="G3351" s="5" t="s">
        <v>3820</v>
      </c>
      <c r="H3351" s="5" t="s">
        <v>7</v>
      </c>
      <c r="I3351" s="5" t="s">
        <v>72</v>
      </c>
      <c r="J3351" s="5" t="s">
        <v>6</v>
      </c>
      <c r="K3351" s="5" t="s">
        <v>17</v>
      </c>
      <c r="L3351" s="5" t="s">
        <v>12902</v>
      </c>
      <c r="M3351" s="15" t="s">
        <v>249</v>
      </c>
      <c r="N3351" s="15" t="s">
        <v>3820</v>
      </c>
      <c r="O3351" s="15" t="s">
        <v>22063</v>
      </c>
      <c r="P3351" s="15" t="s">
        <v>10367</v>
      </c>
      <c r="Q3351" s="15" t="s">
        <v>22807</v>
      </c>
      <c r="R3351" s="15" t="s">
        <v>24400</v>
      </c>
      <c r="S3351" s="15">
        <v>22065230</v>
      </c>
      <c r="T3351" s="15">
        <v>85495238</v>
      </c>
      <c r="U3351" s="15" t="s">
        <v>15495</v>
      </c>
      <c r="V3351" s="15" t="s">
        <v>10368</v>
      </c>
      <c r="W3351" s="4"/>
      <c r="X3351" s="4" t="s">
        <v>41</v>
      </c>
      <c r="Y3351" s="4" t="s">
        <v>11277</v>
      </c>
      <c r="Z3351" s="4"/>
      <c r="AB3351" s="25"/>
      <c r="AC3351" s="25"/>
      <c r="AD3351" s="25"/>
    </row>
    <row r="3352" spans="1:30" x14ac:dyDescent="0.35">
      <c r="A3352" s="15" t="s">
        <v>8589</v>
      </c>
      <c r="B3352" s="15" t="s">
        <v>8488</v>
      </c>
      <c r="D3352" s="15" t="s">
        <v>7669</v>
      </c>
      <c r="E3352" s="15" t="s">
        <v>8844</v>
      </c>
      <c r="F3352" s="15" t="s">
        <v>6708</v>
      </c>
      <c r="G3352" s="5" t="s">
        <v>215</v>
      </c>
      <c r="H3352" s="5" t="s">
        <v>7</v>
      </c>
      <c r="I3352" s="5" t="s">
        <v>214</v>
      </c>
      <c r="J3352" s="5" t="s">
        <v>7</v>
      </c>
      <c r="K3352" s="5" t="s">
        <v>2</v>
      </c>
      <c r="L3352" s="5" t="s">
        <v>12945</v>
      </c>
      <c r="M3352" s="15" t="s">
        <v>215</v>
      </c>
      <c r="N3352" s="15" t="s">
        <v>278</v>
      </c>
      <c r="O3352" s="15" t="s">
        <v>278</v>
      </c>
      <c r="P3352" s="15" t="s">
        <v>6708</v>
      </c>
      <c r="Q3352" s="15" t="s">
        <v>22807</v>
      </c>
      <c r="R3352" s="15" t="s">
        <v>22415</v>
      </c>
      <c r="S3352" s="15">
        <v>22682459</v>
      </c>
      <c r="T3352" s="15">
        <v>22684047</v>
      </c>
      <c r="U3352" s="15" t="s">
        <v>17023</v>
      </c>
      <c r="V3352" s="15" t="s">
        <v>10524</v>
      </c>
      <c r="W3352" s="4"/>
      <c r="X3352" s="4" t="s">
        <v>41</v>
      </c>
      <c r="Y3352" s="4" t="s">
        <v>4964</v>
      </c>
      <c r="Z3352" s="4"/>
      <c r="AB3352" s="25"/>
      <c r="AC3352" s="25"/>
      <c r="AD3352" s="25"/>
    </row>
    <row r="3353" spans="1:30" x14ac:dyDescent="0.35">
      <c r="A3353" s="15" t="s">
        <v>11958</v>
      </c>
      <c r="B3353" s="15" t="s">
        <v>11959</v>
      </c>
      <c r="D3353" s="15" t="s">
        <v>8897</v>
      </c>
      <c r="E3353" s="15" t="s">
        <v>8896</v>
      </c>
      <c r="F3353" s="15" t="s">
        <v>313</v>
      </c>
      <c r="G3353" s="5" t="s">
        <v>21775</v>
      </c>
      <c r="H3353" s="5" t="s">
        <v>7</v>
      </c>
      <c r="I3353" s="5" t="s">
        <v>95</v>
      </c>
      <c r="J3353" s="5" t="s">
        <v>4</v>
      </c>
      <c r="K3353" s="5" t="s">
        <v>4</v>
      </c>
      <c r="L3353" s="5" t="s">
        <v>13089</v>
      </c>
      <c r="M3353" s="15" t="s">
        <v>21775</v>
      </c>
      <c r="N3353" s="15" t="s">
        <v>22006</v>
      </c>
      <c r="O3353" s="15" t="s">
        <v>4597</v>
      </c>
      <c r="P3353" s="15" t="s">
        <v>313</v>
      </c>
      <c r="Q3353" s="15" t="s">
        <v>22807</v>
      </c>
      <c r="R3353" s="15" t="s">
        <v>15315</v>
      </c>
      <c r="S3353" s="15">
        <v>22001762</v>
      </c>
      <c r="T3353" s="15"/>
      <c r="U3353" s="15" t="s">
        <v>15496</v>
      </c>
      <c r="V3353" s="15" t="s">
        <v>15497</v>
      </c>
      <c r="W3353" s="4"/>
      <c r="X3353" s="4" t="s">
        <v>41</v>
      </c>
      <c r="Y3353" s="4" t="s">
        <v>7673</v>
      </c>
      <c r="Z3353" s="4"/>
      <c r="AB3353" s="25"/>
      <c r="AC3353" s="25"/>
      <c r="AD3353" s="25"/>
    </row>
    <row r="3354" spans="1:30" x14ac:dyDescent="0.35">
      <c r="A3354" s="15" t="s">
        <v>6361</v>
      </c>
      <c r="B3354" s="15" t="s">
        <v>4843</v>
      </c>
      <c r="D3354" s="15" t="s">
        <v>7733</v>
      </c>
      <c r="E3354" s="15" t="s">
        <v>6709</v>
      </c>
      <c r="F3354" s="15" t="s">
        <v>6710</v>
      </c>
      <c r="G3354" s="5" t="s">
        <v>21775</v>
      </c>
      <c r="H3354" s="5" t="s">
        <v>11</v>
      </c>
      <c r="I3354" s="5" t="s">
        <v>95</v>
      </c>
      <c r="J3354" s="5" t="s">
        <v>6</v>
      </c>
      <c r="K3354" s="5" t="s">
        <v>3</v>
      </c>
      <c r="L3354" s="5" t="s">
        <v>13098</v>
      </c>
      <c r="M3354" s="15" t="s">
        <v>21775</v>
      </c>
      <c r="N3354" s="15" t="s">
        <v>3128</v>
      </c>
      <c r="O3354" s="15" t="s">
        <v>6015</v>
      </c>
      <c r="P3354" s="15" t="s">
        <v>6710</v>
      </c>
      <c r="Q3354" s="15" t="s">
        <v>22807</v>
      </c>
      <c r="R3354" s="15" t="s">
        <v>6711</v>
      </c>
      <c r="S3354" s="15">
        <v>27186162</v>
      </c>
      <c r="T3354" s="15"/>
      <c r="U3354" s="15" t="s">
        <v>15498</v>
      </c>
      <c r="V3354" s="15" t="s">
        <v>24401</v>
      </c>
      <c r="W3354" s="4"/>
      <c r="X3354" s="4" t="s">
        <v>41</v>
      </c>
      <c r="Y3354" s="4" t="s">
        <v>5326</v>
      </c>
      <c r="Z3354" s="4"/>
      <c r="AB3354" s="25"/>
      <c r="AC3354" s="25"/>
      <c r="AD3354" s="25"/>
    </row>
    <row r="3355" spans="1:30" x14ac:dyDescent="0.35">
      <c r="A3355" s="15" t="s">
        <v>8591</v>
      </c>
      <c r="B3355" s="15" t="s">
        <v>8401</v>
      </c>
      <c r="D3355" s="15" t="s">
        <v>7837</v>
      </c>
      <c r="E3355" s="15" t="s">
        <v>6712</v>
      </c>
      <c r="F3355" s="15" t="s">
        <v>6713</v>
      </c>
      <c r="G3355" s="5" t="s">
        <v>1190</v>
      </c>
      <c r="H3355" s="5" t="s">
        <v>7</v>
      </c>
      <c r="I3355" s="5" t="s">
        <v>41</v>
      </c>
      <c r="J3355" s="5" t="s">
        <v>1191</v>
      </c>
      <c r="K3355" s="5" t="s">
        <v>10</v>
      </c>
      <c r="L3355" s="5" t="s">
        <v>12742</v>
      </c>
      <c r="M3355" s="15" t="s">
        <v>42</v>
      </c>
      <c r="N3355" s="15" t="s">
        <v>1190</v>
      </c>
      <c r="O3355" s="15" t="s">
        <v>21196</v>
      </c>
      <c r="P3355" s="15" t="s">
        <v>584</v>
      </c>
      <c r="Q3355" s="15" t="s">
        <v>22807</v>
      </c>
      <c r="R3355" s="15" t="s">
        <v>22416</v>
      </c>
      <c r="S3355" s="15">
        <v>71219369</v>
      </c>
      <c r="T3355" s="15">
        <v>85462823</v>
      </c>
      <c r="U3355" s="15" t="s">
        <v>22417</v>
      </c>
      <c r="V3355" s="15" t="s">
        <v>9287</v>
      </c>
      <c r="W3355" s="4"/>
      <c r="X3355" s="4" t="s">
        <v>41</v>
      </c>
      <c r="Y3355" s="4" t="s">
        <v>5818</v>
      </c>
      <c r="Z3355" s="4"/>
      <c r="AB3355" s="25"/>
      <c r="AC3355" s="25"/>
      <c r="AD3355" s="25"/>
    </row>
    <row r="3356" spans="1:30" x14ac:dyDescent="0.35">
      <c r="A3356" s="15" t="s">
        <v>8592</v>
      </c>
      <c r="B3356" s="15" t="s">
        <v>8479</v>
      </c>
      <c r="D3356" s="15" t="s">
        <v>8171</v>
      </c>
      <c r="E3356" s="15" t="s">
        <v>8169</v>
      </c>
      <c r="F3356" s="15" t="s">
        <v>753</v>
      </c>
      <c r="G3356" s="5" t="s">
        <v>1190</v>
      </c>
      <c r="H3356" s="5" t="s">
        <v>12</v>
      </c>
      <c r="I3356" s="5" t="s">
        <v>41</v>
      </c>
      <c r="J3356" s="5" t="s">
        <v>1191</v>
      </c>
      <c r="K3356" s="5" t="s">
        <v>2</v>
      </c>
      <c r="L3356" s="5" t="s">
        <v>12735</v>
      </c>
      <c r="M3356" s="15" t="s">
        <v>42</v>
      </c>
      <c r="N3356" s="15" t="s">
        <v>1190</v>
      </c>
      <c r="O3356" s="15" t="s">
        <v>22778</v>
      </c>
      <c r="P3356" s="15" t="s">
        <v>753</v>
      </c>
      <c r="Q3356" s="15" t="s">
        <v>22807</v>
      </c>
      <c r="R3356" s="15" t="s">
        <v>22418</v>
      </c>
      <c r="S3356" s="15">
        <v>22009881</v>
      </c>
      <c r="T3356" s="15"/>
      <c r="U3356" s="15" t="s">
        <v>15499</v>
      </c>
      <c r="V3356" s="15" t="s">
        <v>9363</v>
      </c>
      <c r="W3356" s="4"/>
      <c r="X3356" s="4" t="s">
        <v>41</v>
      </c>
      <c r="Y3356" s="4" t="s">
        <v>7887</v>
      </c>
      <c r="Z3356" s="4"/>
      <c r="AB3356" s="25" t="s">
        <v>21118</v>
      </c>
      <c r="AC3356" s="25"/>
      <c r="AD3356" s="25"/>
    </row>
    <row r="3357" spans="1:30" x14ac:dyDescent="0.35">
      <c r="A3357" s="15" t="s">
        <v>11963</v>
      </c>
      <c r="B3357" s="15" t="s">
        <v>8493</v>
      </c>
      <c r="D3357" s="15" t="s">
        <v>7546</v>
      </c>
      <c r="E3357" s="15" t="s">
        <v>6714</v>
      </c>
      <c r="F3357" s="15" t="s">
        <v>20377</v>
      </c>
      <c r="G3357" s="5" t="s">
        <v>1190</v>
      </c>
      <c r="H3357" s="5" t="s">
        <v>4</v>
      </c>
      <c r="I3357" s="5" t="s">
        <v>41</v>
      </c>
      <c r="J3357" s="5" t="s">
        <v>1191</v>
      </c>
      <c r="K3357" s="5" t="s">
        <v>4</v>
      </c>
      <c r="L3357" s="5" t="s">
        <v>12737</v>
      </c>
      <c r="M3357" s="15" t="s">
        <v>42</v>
      </c>
      <c r="N3357" s="15" t="s">
        <v>1190</v>
      </c>
      <c r="O3357" s="15" t="s">
        <v>1317</v>
      </c>
      <c r="P3357" s="15" t="s">
        <v>6715</v>
      </c>
      <c r="Q3357" s="15" t="s">
        <v>22807</v>
      </c>
      <c r="R3357" s="15" t="s">
        <v>21689</v>
      </c>
      <c r="S3357" s="15">
        <v>27728003</v>
      </c>
      <c r="T3357" s="15"/>
      <c r="U3357" s="15" t="s">
        <v>15500</v>
      </c>
      <c r="V3357" s="15" t="s">
        <v>6716</v>
      </c>
      <c r="W3357" s="4"/>
      <c r="X3357" s="4" t="s">
        <v>41</v>
      </c>
      <c r="Y3357" s="4" t="s">
        <v>4051</v>
      </c>
      <c r="Z3357" s="4"/>
      <c r="AB3357" s="25" t="s">
        <v>21118</v>
      </c>
      <c r="AC3357" s="25"/>
      <c r="AD3357" s="25"/>
    </row>
    <row r="3358" spans="1:30" x14ac:dyDescent="0.35">
      <c r="A3358" s="15" t="s">
        <v>11967</v>
      </c>
      <c r="B3358" s="15" t="s">
        <v>4056</v>
      </c>
      <c r="D3358" s="15" t="s">
        <v>7666</v>
      </c>
      <c r="E3358" s="15" t="s">
        <v>6717</v>
      </c>
      <c r="F3358" s="15" t="s">
        <v>550</v>
      </c>
      <c r="G3358" s="5" t="s">
        <v>366</v>
      </c>
      <c r="H3358" s="5" t="s">
        <v>2</v>
      </c>
      <c r="I3358" s="5" t="s">
        <v>41</v>
      </c>
      <c r="J3358" s="5" t="s">
        <v>5</v>
      </c>
      <c r="K3358" s="5" t="s">
        <v>2</v>
      </c>
      <c r="L3358" s="5" t="s">
        <v>12658</v>
      </c>
      <c r="M3358" s="15" t="s">
        <v>42</v>
      </c>
      <c r="N3358" s="15" t="s">
        <v>366</v>
      </c>
      <c r="O3358" s="15" t="s">
        <v>649</v>
      </c>
      <c r="P3358" s="15" t="s">
        <v>550</v>
      </c>
      <c r="Q3358" s="15" t="s">
        <v>22807</v>
      </c>
      <c r="R3358" s="15" t="s">
        <v>8795</v>
      </c>
      <c r="S3358" s="15">
        <v>24170333</v>
      </c>
      <c r="T3358" s="15"/>
      <c r="U3358" s="15" t="s">
        <v>19673</v>
      </c>
      <c r="V3358" s="15" t="s">
        <v>9178</v>
      </c>
      <c r="W3358" s="4"/>
      <c r="X3358" s="4" t="s">
        <v>41</v>
      </c>
      <c r="Y3358" s="4" t="s">
        <v>4586</v>
      </c>
      <c r="Z3358" s="4"/>
      <c r="AB3358" s="25"/>
      <c r="AC3358" s="25"/>
      <c r="AD3358" s="25"/>
    </row>
    <row r="3359" spans="1:30" x14ac:dyDescent="0.35">
      <c r="A3359" s="15" t="s">
        <v>8593</v>
      </c>
      <c r="B3359" s="15" t="s">
        <v>8594</v>
      </c>
      <c r="D3359" s="15" t="s">
        <v>9302</v>
      </c>
      <c r="E3359" s="15" t="s">
        <v>9301</v>
      </c>
      <c r="F3359" s="15" t="s">
        <v>3295</v>
      </c>
      <c r="G3359" s="5" t="s">
        <v>1190</v>
      </c>
      <c r="H3359" s="5" t="s">
        <v>3</v>
      </c>
      <c r="I3359" s="5" t="s">
        <v>41</v>
      </c>
      <c r="J3359" s="5" t="s">
        <v>1191</v>
      </c>
      <c r="K3359" s="5" t="s">
        <v>12</v>
      </c>
      <c r="L3359" s="5" t="s">
        <v>12744</v>
      </c>
      <c r="M3359" s="15" t="s">
        <v>42</v>
      </c>
      <c r="N3359" s="15" t="s">
        <v>1190</v>
      </c>
      <c r="O3359" s="15" t="s">
        <v>1238</v>
      </c>
      <c r="P3359" s="15" t="s">
        <v>3295</v>
      </c>
      <c r="Q3359" s="15" t="s">
        <v>22807</v>
      </c>
      <c r="R3359" s="15" t="s">
        <v>21690</v>
      </c>
      <c r="S3359" s="15">
        <v>86260562</v>
      </c>
      <c r="T3359" s="15">
        <v>44118044</v>
      </c>
      <c r="U3359" s="15" t="s">
        <v>15501</v>
      </c>
      <c r="V3359" s="15" t="s">
        <v>9303</v>
      </c>
      <c r="W3359" s="4"/>
      <c r="X3359" s="4" t="s">
        <v>41</v>
      </c>
      <c r="Y3359" s="4" t="s">
        <v>12113</v>
      </c>
      <c r="Z3359" s="4"/>
      <c r="AB3359" s="25"/>
      <c r="AC3359" s="25"/>
      <c r="AD3359" s="25"/>
    </row>
    <row r="3360" spans="1:30" x14ac:dyDescent="0.35">
      <c r="A3360" s="15" t="s">
        <v>4920</v>
      </c>
      <c r="B3360" s="15" t="s">
        <v>4919</v>
      </c>
      <c r="D3360" s="15" t="s">
        <v>7853</v>
      </c>
      <c r="E3360" s="15" t="s">
        <v>6718</v>
      </c>
      <c r="F3360" s="15" t="s">
        <v>748</v>
      </c>
      <c r="G3360" s="5" t="s">
        <v>1190</v>
      </c>
      <c r="H3360" s="5" t="s">
        <v>6</v>
      </c>
      <c r="I3360" s="5" t="s">
        <v>41</v>
      </c>
      <c r="J3360" s="5" t="s">
        <v>1191</v>
      </c>
      <c r="K3360" s="5" t="s">
        <v>3</v>
      </c>
      <c r="L3360" s="5" t="s">
        <v>12736</v>
      </c>
      <c r="M3360" s="15" t="s">
        <v>42</v>
      </c>
      <c r="N3360" s="15" t="s">
        <v>1190</v>
      </c>
      <c r="O3360" s="15" t="s">
        <v>21875</v>
      </c>
      <c r="P3360" s="15" t="s">
        <v>748</v>
      </c>
      <c r="Q3360" s="15" t="s">
        <v>22807</v>
      </c>
      <c r="R3360" s="15" t="s">
        <v>18355</v>
      </c>
      <c r="S3360" s="15">
        <v>27381246</v>
      </c>
      <c r="T3360" s="15"/>
      <c r="U3360" s="15" t="s">
        <v>15502</v>
      </c>
      <c r="V3360" s="15" t="s">
        <v>468</v>
      </c>
      <c r="W3360" s="4"/>
      <c r="X3360" s="4" t="s">
        <v>41</v>
      </c>
      <c r="Y3360" s="4" t="s">
        <v>5909</v>
      </c>
      <c r="Z3360" s="4"/>
      <c r="AB3360" s="25"/>
      <c r="AC3360" s="25"/>
      <c r="AD3360" s="25"/>
    </row>
    <row r="3361" spans="1:30" x14ac:dyDescent="0.35">
      <c r="A3361" s="15" t="s">
        <v>4324</v>
      </c>
      <c r="B3361" s="15" t="s">
        <v>7570</v>
      </c>
      <c r="D3361" s="15" t="s">
        <v>7573</v>
      </c>
      <c r="E3361" s="15" t="s">
        <v>6719</v>
      </c>
      <c r="F3361" s="15" t="s">
        <v>6720</v>
      </c>
      <c r="G3361" s="5" t="s">
        <v>242</v>
      </c>
      <c r="H3361" s="5" t="s">
        <v>6</v>
      </c>
      <c r="I3361" s="5" t="s">
        <v>243</v>
      </c>
      <c r="J3361" s="5" t="s">
        <v>6</v>
      </c>
      <c r="K3361" s="5" t="s">
        <v>5</v>
      </c>
      <c r="L3361" s="5" t="s">
        <v>12990</v>
      </c>
      <c r="M3361" s="15" t="s">
        <v>244</v>
      </c>
      <c r="N3361" s="15" t="s">
        <v>22158</v>
      </c>
      <c r="O3361" s="15" t="s">
        <v>4073</v>
      </c>
      <c r="P3361" s="15" t="s">
        <v>6720</v>
      </c>
      <c r="Q3361" s="15" t="s">
        <v>22807</v>
      </c>
      <c r="R3361" s="15" t="s">
        <v>17874</v>
      </c>
      <c r="S3361" s="15">
        <v>26512183</v>
      </c>
      <c r="T3361" s="15">
        <v>26512183</v>
      </c>
      <c r="U3361" s="15" t="s">
        <v>15503</v>
      </c>
      <c r="V3361" s="15" t="s">
        <v>2181</v>
      </c>
      <c r="W3361" s="4"/>
      <c r="X3361" s="4" t="s">
        <v>41</v>
      </c>
      <c r="Y3361" s="4" t="s">
        <v>4339</v>
      </c>
      <c r="Z3361" s="4"/>
      <c r="AB3361" s="25" t="s">
        <v>21118</v>
      </c>
      <c r="AC3361" s="25"/>
      <c r="AD3361" s="25"/>
    </row>
    <row r="3362" spans="1:30" x14ac:dyDescent="0.35">
      <c r="A3362" s="15" t="s">
        <v>4982</v>
      </c>
      <c r="B3362" s="15" t="s">
        <v>4318</v>
      </c>
      <c r="D3362" s="15" t="s">
        <v>10902</v>
      </c>
      <c r="E3362" s="15" t="s">
        <v>10901</v>
      </c>
      <c r="F3362" s="15" t="s">
        <v>10903</v>
      </c>
      <c r="G3362" s="5" t="s">
        <v>242</v>
      </c>
      <c r="H3362" s="5" t="s">
        <v>3</v>
      </c>
      <c r="I3362" s="5" t="s">
        <v>243</v>
      </c>
      <c r="J3362" s="5" t="s">
        <v>4</v>
      </c>
      <c r="K3362" s="5" t="s">
        <v>4</v>
      </c>
      <c r="L3362" s="5" t="s">
        <v>12976</v>
      </c>
      <c r="M3362" s="15" t="s">
        <v>244</v>
      </c>
      <c r="N3362" s="15" t="s">
        <v>242</v>
      </c>
      <c r="O3362" s="15" t="s">
        <v>21794</v>
      </c>
      <c r="P3362" s="15" t="s">
        <v>10903</v>
      </c>
      <c r="Q3362" s="15" t="s">
        <v>22807</v>
      </c>
      <c r="R3362" s="15" t="s">
        <v>22419</v>
      </c>
      <c r="S3362" s="15">
        <v>22006488</v>
      </c>
      <c r="T3362" s="15"/>
      <c r="U3362" s="15" t="s">
        <v>17024</v>
      </c>
      <c r="V3362" s="15" t="s">
        <v>10904</v>
      </c>
      <c r="W3362" s="4"/>
      <c r="X3362" s="4" t="s">
        <v>41</v>
      </c>
      <c r="Y3362" s="4" t="s">
        <v>20378</v>
      </c>
      <c r="Z3362" s="4"/>
      <c r="AB3362" s="25"/>
      <c r="AC3362" s="25"/>
      <c r="AD3362" s="25"/>
    </row>
    <row r="3363" spans="1:30" x14ac:dyDescent="0.35">
      <c r="A3363" s="15" t="s">
        <v>4955</v>
      </c>
      <c r="B3363" s="15" t="s">
        <v>7185</v>
      </c>
      <c r="D3363" s="15" t="s">
        <v>7636</v>
      </c>
      <c r="E3363" s="15" t="s">
        <v>6721</v>
      </c>
      <c r="F3363" s="15" t="s">
        <v>7637</v>
      </c>
      <c r="G3363" s="5" t="s">
        <v>908</v>
      </c>
      <c r="H3363" s="5" t="s">
        <v>5</v>
      </c>
      <c r="I3363" s="5" t="s">
        <v>243</v>
      </c>
      <c r="J3363" s="5" t="s">
        <v>2</v>
      </c>
      <c r="K3363" s="5" t="s">
        <v>6</v>
      </c>
      <c r="L3363" s="5" t="s">
        <v>12966</v>
      </c>
      <c r="M3363" s="15" t="s">
        <v>244</v>
      </c>
      <c r="N3363" s="15" t="s">
        <v>908</v>
      </c>
      <c r="O3363" s="15" t="s">
        <v>4437</v>
      </c>
      <c r="P3363" s="15" t="s">
        <v>6969</v>
      </c>
      <c r="Q3363" s="15" t="s">
        <v>22807</v>
      </c>
      <c r="R3363" s="15" t="s">
        <v>14899</v>
      </c>
      <c r="S3363" s="15">
        <v>47049615</v>
      </c>
      <c r="T3363" s="15"/>
      <c r="U3363" s="15" t="s">
        <v>18356</v>
      </c>
      <c r="V3363" s="15" t="s">
        <v>10619</v>
      </c>
      <c r="W3363" s="4"/>
      <c r="X3363" s="4" t="s">
        <v>41</v>
      </c>
      <c r="Y3363" s="4" t="s">
        <v>4175</v>
      </c>
      <c r="Z3363" s="4"/>
      <c r="AB3363" s="25"/>
      <c r="AC3363" s="25"/>
      <c r="AD3363" s="25"/>
    </row>
    <row r="3364" spans="1:30" x14ac:dyDescent="0.35">
      <c r="A3364" s="15" t="s">
        <v>4946</v>
      </c>
      <c r="B3364" s="15" t="s">
        <v>7559</v>
      </c>
      <c r="D3364" s="15" t="s">
        <v>7606</v>
      </c>
      <c r="E3364" s="15" t="s">
        <v>6722</v>
      </c>
      <c r="F3364" s="15" t="s">
        <v>6723</v>
      </c>
      <c r="G3364" s="5" t="s">
        <v>908</v>
      </c>
      <c r="H3364" s="5" t="s">
        <v>2</v>
      </c>
      <c r="I3364" s="5" t="s">
        <v>243</v>
      </c>
      <c r="J3364" s="5" t="s">
        <v>12</v>
      </c>
      <c r="K3364" s="5" t="s">
        <v>2</v>
      </c>
      <c r="L3364" s="5" t="s">
        <v>13013</v>
      </c>
      <c r="M3364" s="15" t="s">
        <v>244</v>
      </c>
      <c r="N3364" s="15" t="s">
        <v>770</v>
      </c>
      <c r="O3364" s="15" t="s">
        <v>770</v>
      </c>
      <c r="P3364" s="15" t="s">
        <v>6723</v>
      </c>
      <c r="Q3364" s="15" t="s">
        <v>22807</v>
      </c>
      <c r="R3364" s="15" t="s">
        <v>4338</v>
      </c>
      <c r="S3364" s="15">
        <v>86639997</v>
      </c>
      <c r="T3364" s="15"/>
      <c r="U3364" s="15" t="s">
        <v>17025</v>
      </c>
      <c r="V3364" s="15" t="s">
        <v>10620</v>
      </c>
      <c r="W3364" s="4"/>
      <c r="X3364" s="4" t="s">
        <v>41</v>
      </c>
      <c r="Y3364" s="4" t="s">
        <v>4492</v>
      </c>
      <c r="Z3364" s="4"/>
      <c r="AB3364" s="25" t="s">
        <v>21118</v>
      </c>
      <c r="AC3364" s="25"/>
      <c r="AD3364" s="25"/>
    </row>
    <row r="3365" spans="1:30" x14ac:dyDescent="0.35">
      <c r="A3365" s="15" t="s">
        <v>11973</v>
      </c>
      <c r="B3365" s="15" t="s">
        <v>3328</v>
      </c>
      <c r="D3365" s="15" t="s">
        <v>10622</v>
      </c>
      <c r="E3365" s="15" t="s">
        <v>10621</v>
      </c>
      <c r="F3365" s="15" t="s">
        <v>2341</v>
      </c>
      <c r="G3365" s="5" t="s">
        <v>908</v>
      </c>
      <c r="H3365" s="5" t="s">
        <v>2</v>
      </c>
      <c r="I3365" s="5" t="s">
        <v>243</v>
      </c>
      <c r="J3365" s="5" t="s">
        <v>12</v>
      </c>
      <c r="K3365" s="5" t="s">
        <v>4</v>
      </c>
      <c r="L3365" s="5" t="s">
        <v>13015</v>
      </c>
      <c r="M3365" s="15" t="s">
        <v>244</v>
      </c>
      <c r="N3365" s="15" t="s">
        <v>770</v>
      </c>
      <c r="O3365" s="15" t="s">
        <v>2134</v>
      </c>
      <c r="P3365" s="15" t="s">
        <v>2341</v>
      </c>
      <c r="Q3365" s="15" t="s">
        <v>22807</v>
      </c>
      <c r="R3365" s="15" t="s">
        <v>17026</v>
      </c>
      <c r="S3365" s="15">
        <v>26799174</v>
      </c>
      <c r="T3365" s="15">
        <v>83175667</v>
      </c>
      <c r="U3365" s="15" t="s">
        <v>17027</v>
      </c>
      <c r="V3365" s="15" t="s">
        <v>24402</v>
      </c>
      <c r="W3365" s="4"/>
      <c r="X3365" s="4" t="s">
        <v>41</v>
      </c>
      <c r="Y3365" s="4" t="s">
        <v>19110</v>
      </c>
      <c r="Z3365" s="4"/>
      <c r="AB3365" s="25"/>
      <c r="AC3365" s="25"/>
      <c r="AD3365" s="25"/>
    </row>
    <row r="3366" spans="1:30" x14ac:dyDescent="0.35">
      <c r="A3366" s="15" t="s">
        <v>8595</v>
      </c>
      <c r="B3366" s="15" t="s">
        <v>8534</v>
      </c>
      <c r="D3366" s="15" t="s">
        <v>7839</v>
      </c>
      <c r="E3366" s="15" t="s">
        <v>6724</v>
      </c>
      <c r="F3366" s="15" t="s">
        <v>6725</v>
      </c>
      <c r="G3366" s="5" t="s">
        <v>242</v>
      </c>
      <c r="H3366" s="5" t="s">
        <v>7</v>
      </c>
      <c r="I3366" s="5" t="s">
        <v>243</v>
      </c>
      <c r="J3366" s="5" t="s">
        <v>6</v>
      </c>
      <c r="K3366" s="5" t="s">
        <v>4</v>
      </c>
      <c r="L3366" s="5" t="s">
        <v>12989</v>
      </c>
      <c r="M3366" s="15" t="s">
        <v>244</v>
      </c>
      <c r="N3366" s="15" t="s">
        <v>22158</v>
      </c>
      <c r="O3366" s="15" t="s">
        <v>4846</v>
      </c>
      <c r="P3366" s="15" t="s">
        <v>6725</v>
      </c>
      <c r="Q3366" s="15" t="s">
        <v>22807</v>
      </c>
      <c r="R3366" s="15" t="s">
        <v>24403</v>
      </c>
      <c r="S3366" s="15">
        <v>26971302</v>
      </c>
      <c r="T3366" s="15">
        <v>26971302</v>
      </c>
      <c r="U3366" s="15" t="s">
        <v>15504</v>
      </c>
      <c r="V3366" s="15" t="s">
        <v>10953</v>
      </c>
      <c r="W3366" s="4"/>
      <c r="X3366" s="4" t="s">
        <v>41</v>
      </c>
      <c r="Y3366" s="4" t="s">
        <v>5828</v>
      </c>
      <c r="Z3366" s="4"/>
      <c r="AB3366" s="25"/>
      <c r="AC3366" s="25"/>
      <c r="AD3366" s="25"/>
    </row>
    <row r="3367" spans="1:30" x14ac:dyDescent="0.35">
      <c r="A3367" s="15" t="s">
        <v>4958</v>
      </c>
      <c r="B3367" s="15" t="s">
        <v>7591</v>
      </c>
      <c r="D3367" s="15" t="s">
        <v>7614</v>
      </c>
      <c r="E3367" s="15" t="s">
        <v>6726</v>
      </c>
      <c r="F3367" s="15" t="s">
        <v>6727</v>
      </c>
      <c r="G3367" s="5" t="s">
        <v>242</v>
      </c>
      <c r="H3367" s="5" t="s">
        <v>8</v>
      </c>
      <c r="I3367" s="5" t="s">
        <v>243</v>
      </c>
      <c r="J3367" s="5" t="s">
        <v>4</v>
      </c>
      <c r="K3367" s="5" t="s">
        <v>2</v>
      </c>
      <c r="L3367" s="5" t="s">
        <v>12974</v>
      </c>
      <c r="M3367" s="15" t="s">
        <v>244</v>
      </c>
      <c r="N3367" s="15" t="s">
        <v>242</v>
      </c>
      <c r="O3367" s="15" t="s">
        <v>242</v>
      </c>
      <c r="P3367" s="15" t="s">
        <v>6727</v>
      </c>
      <c r="Q3367" s="15" t="s">
        <v>22807</v>
      </c>
      <c r="R3367" s="15" t="s">
        <v>4825</v>
      </c>
      <c r="S3367" s="15">
        <v>26803366</v>
      </c>
      <c r="T3367" s="15">
        <v>26803366</v>
      </c>
      <c r="U3367" s="15" t="s">
        <v>19036</v>
      </c>
      <c r="V3367" s="15" t="s">
        <v>10941</v>
      </c>
      <c r="W3367" s="4"/>
      <c r="X3367" s="4" t="s">
        <v>41</v>
      </c>
      <c r="Y3367" s="4" t="s">
        <v>4549</v>
      </c>
      <c r="Z3367" s="4"/>
      <c r="AB3367" s="25"/>
      <c r="AC3367" s="25"/>
      <c r="AD3367" s="25"/>
    </row>
    <row r="3368" spans="1:30" x14ac:dyDescent="0.35">
      <c r="A3368" s="15" t="s">
        <v>4949</v>
      </c>
      <c r="B3368" s="15" t="s">
        <v>7477</v>
      </c>
      <c r="D3368" s="15" t="s">
        <v>7615</v>
      </c>
      <c r="E3368" s="15" t="s">
        <v>6728</v>
      </c>
      <c r="F3368" s="15" t="s">
        <v>2014</v>
      </c>
      <c r="G3368" s="5" t="s">
        <v>1797</v>
      </c>
      <c r="H3368" s="5" t="s">
        <v>2</v>
      </c>
      <c r="I3368" s="5" t="s">
        <v>243</v>
      </c>
      <c r="J3368" s="5" t="s">
        <v>7</v>
      </c>
      <c r="K3368" s="5" t="s">
        <v>2</v>
      </c>
      <c r="L3368" s="5" t="s">
        <v>12991</v>
      </c>
      <c r="M3368" s="15" t="s">
        <v>244</v>
      </c>
      <c r="N3368" s="15" t="s">
        <v>1797</v>
      </c>
      <c r="O3368" s="15" t="s">
        <v>1797</v>
      </c>
      <c r="P3368" s="15" t="s">
        <v>22420</v>
      </c>
      <c r="Q3368" s="15" t="s">
        <v>22807</v>
      </c>
      <c r="R3368" s="15" t="s">
        <v>21618</v>
      </c>
      <c r="S3368" s="15">
        <v>26692308</v>
      </c>
      <c r="T3368" s="15">
        <v>26692308</v>
      </c>
      <c r="U3368" s="15" t="s">
        <v>15505</v>
      </c>
      <c r="V3368" s="15" t="s">
        <v>10996</v>
      </c>
      <c r="W3368" s="4"/>
      <c r="X3368" s="4" t="s">
        <v>41</v>
      </c>
      <c r="Y3368" s="4" t="s">
        <v>4557</v>
      </c>
      <c r="Z3368" s="4"/>
      <c r="AB3368" s="25"/>
      <c r="AC3368" s="25"/>
      <c r="AD3368" s="25"/>
    </row>
    <row r="3369" spans="1:30" x14ac:dyDescent="0.35">
      <c r="A3369" s="15" t="s">
        <v>8597</v>
      </c>
      <c r="B3369" s="15" t="s">
        <v>3590</v>
      </c>
      <c r="D3369" s="15" t="s">
        <v>10274</v>
      </c>
      <c r="E3369" s="15" t="s">
        <v>10273</v>
      </c>
      <c r="F3369" s="15" t="s">
        <v>14455</v>
      </c>
      <c r="G3369" s="5" t="s">
        <v>249</v>
      </c>
      <c r="H3369" s="5" t="s">
        <v>10</v>
      </c>
      <c r="I3369" s="5" t="s">
        <v>72</v>
      </c>
      <c r="J3369" s="5" t="s">
        <v>3</v>
      </c>
      <c r="K3369" s="5" t="s">
        <v>4</v>
      </c>
      <c r="L3369" s="5" t="s">
        <v>12877</v>
      </c>
      <c r="M3369" s="15" t="s">
        <v>249</v>
      </c>
      <c r="N3369" s="15" t="s">
        <v>3187</v>
      </c>
      <c r="O3369" s="15" t="s">
        <v>3758</v>
      </c>
      <c r="P3369" s="15" t="s">
        <v>6729</v>
      </c>
      <c r="Q3369" s="15" t="s">
        <v>22807</v>
      </c>
      <c r="R3369" s="15" t="s">
        <v>24404</v>
      </c>
      <c r="S3369" s="15">
        <v>25331258</v>
      </c>
      <c r="T3369" s="15">
        <v>83109422</v>
      </c>
      <c r="U3369" s="15" t="s">
        <v>17028</v>
      </c>
      <c r="V3369" s="15" t="s">
        <v>24405</v>
      </c>
      <c r="W3369" s="4"/>
      <c r="X3369" s="4" t="s">
        <v>41</v>
      </c>
      <c r="Y3369" s="4" t="s">
        <v>4541</v>
      </c>
      <c r="Z3369" s="4"/>
      <c r="AB3369" s="25" t="s">
        <v>21118</v>
      </c>
      <c r="AC3369" s="25"/>
      <c r="AD3369" s="25"/>
    </row>
    <row r="3370" spans="1:30" x14ac:dyDescent="0.35">
      <c r="A3370" s="15" t="s">
        <v>4977</v>
      </c>
      <c r="B3370" s="15" t="s">
        <v>4976</v>
      </c>
      <c r="D3370" s="15" t="s">
        <v>7938</v>
      </c>
      <c r="E3370" s="15" t="s">
        <v>6730</v>
      </c>
      <c r="F3370" s="15" t="s">
        <v>6731</v>
      </c>
      <c r="G3370" s="5" t="s">
        <v>231</v>
      </c>
      <c r="H3370" s="5" t="s">
        <v>12</v>
      </c>
      <c r="I3370" s="5" t="s">
        <v>44</v>
      </c>
      <c r="J3370" s="5" t="s">
        <v>232</v>
      </c>
      <c r="K3370" s="5" t="s">
        <v>4</v>
      </c>
      <c r="L3370" s="5" t="s">
        <v>12858</v>
      </c>
      <c r="M3370" s="15" t="s">
        <v>91</v>
      </c>
      <c r="N3370" s="15" t="s">
        <v>233</v>
      </c>
      <c r="O3370" s="15" t="s">
        <v>21900</v>
      </c>
      <c r="P3370" s="15" t="s">
        <v>9854</v>
      </c>
      <c r="Q3370" s="15" t="s">
        <v>22807</v>
      </c>
      <c r="R3370" s="15" t="s">
        <v>18252</v>
      </c>
      <c r="S3370" s="15">
        <v>41051021</v>
      </c>
      <c r="T3370" s="15">
        <v>22064019</v>
      </c>
      <c r="U3370" s="15" t="s">
        <v>17029</v>
      </c>
      <c r="V3370" s="15" t="s">
        <v>9855</v>
      </c>
      <c r="W3370" s="4"/>
      <c r="X3370" s="4" t="s">
        <v>41</v>
      </c>
      <c r="Y3370" s="4" t="s">
        <v>6323</v>
      </c>
      <c r="Z3370" s="4"/>
      <c r="AB3370" s="25"/>
      <c r="AC3370" s="25"/>
      <c r="AD3370" s="25"/>
    </row>
    <row r="3371" spans="1:30" x14ac:dyDescent="0.35">
      <c r="A3371" s="15" t="s">
        <v>11981</v>
      </c>
      <c r="B3371" s="15" t="s">
        <v>4323</v>
      </c>
      <c r="D3371" s="15" t="s">
        <v>7699</v>
      </c>
      <c r="E3371" s="15" t="s">
        <v>6732</v>
      </c>
      <c r="F3371" s="15" t="s">
        <v>2959</v>
      </c>
      <c r="G3371" s="5" t="s">
        <v>91</v>
      </c>
      <c r="H3371" s="5" t="s">
        <v>5</v>
      </c>
      <c r="I3371" s="5" t="s">
        <v>44</v>
      </c>
      <c r="J3371" s="5" t="s">
        <v>2</v>
      </c>
      <c r="K3371" s="5" t="s">
        <v>5</v>
      </c>
      <c r="L3371" s="5" t="s">
        <v>12755</v>
      </c>
      <c r="M3371" s="15" t="s">
        <v>91</v>
      </c>
      <c r="N3371" s="15" t="s">
        <v>91</v>
      </c>
      <c r="O3371" s="15" t="s">
        <v>257</v>
      </c>
      <c r="P3371" s="15" t="s">
        <v>2088</v>
      </c>
      <c r="Q3371" s="15" t="s">
        <v>22807</v>
      </c>
      <c r="R3371" s="15" t="s">
        <v>24406</v>
      </c>
      <c r="S3371" s="15">
        <v>22944902</v>
      </c>
      <c r="T3371" s="15">
        <v>22944902</v>
      </c>
      <c r="U3371" s="15" t="s">
        <v>17030</v>
      </c>
      <c r="V3371" s="15" t="s">
        <v>9699</v>
      </c>
      <c r="W3371" s="4"/>
      <c r="X3371" s="4" t="s">
        <v>41</v>
      </c>
      <c r="Y3371" s="4" t="s">
        <v>5135</v>
      </c>
      <c r="Z3371" s="4"/>
      <c r="AB3371" s="25"/>
      <c r="AC3371" s="25"/>
      <c r="AD3371" s="25"/>
    </row>
    <row r="3372" spans="1:30" x14ac:dyDescent="0.35">
      <c r="A3372" s="15" t="s">
        <v>4903</v>
      </c>
      <c r="B3372" s="15" t="s">
        <v>2744</v>
      </c>
      <c r="D3372" s="15" t="s">
        <v>7716</v>
      </c>
      <c r="E3372" s="15" t="s">
        <v>6733</v>
      </c>
      <c r="F3372" s="15" t="s">
        <v>6734</v>
      </c>
      <c r="G3372" s="5" t="s">
        <v>231</v>
      </c>
      <c r="H3372" s="5" t="s">
        <v>7</v>
      </c>
      <c r="I3372" s="5" t="s">
        <v>44</v>
      </c>
      <c r="J3372" s="5" t="s">
        <v>12</v>
      </c>
      <c r="K3372" s="5" t="s">
        <v>3</v>
      </c>
      <c r="L3372" s="5" t="s">
        <v>12824</v>
      </c>
      <c r="M3372" s="15" t="s">
        <v>91</v>
      </c>
      <c r="N3372" s="15" t="s">
        <v>231</v>
      </c>
      <c r="O3372" s="15" t="s">
        <v>264</v>
      </c>
      <c r="P3372" s="15" t="s">
        <v>6734</v>
      </c>
      <c r="Q3372" s="15" t="s">
        <v>22807</v>
      </c>
      <c r="R3372" s="15" t="s">
        <v>18357</v>
      </c>
      <c r="S3372" s="15">
        <v>85572002</v>
      </c>
      <c r="T3372" s="15"/>
      <c r="U3372" s="15" t="s">
        <v>17031</v>
      </c>
      <c r="V3372" s="15" t="s">
        <v>8817</v>
      </c>
      <c r="W3372" s="4"/>
      <c r="X3372" s="4" t="s">
        <v>41</v>
      </c>
      <c r="Y3372" s="4" t="s">
        <v>13813</v>
      </c>
      <c r="Z3372" s="4"/>
      <c r="AB3372" s="25"/>
      <c r="AC3372" s="25"/>
      <c r="AD3372" s="25"/>
    </row>
    <row r="3373" spans="1:30" x14ac:dyDescent="0.35">
      <c r="A3373" s="15" t="s">
        <v>4320</v>
      </c>
      <c r="B3373" s="15" t="s">
        <v>4319</v>
      </c>
      <c r="D3373" s="15" t="s">
        <v>7617</v>
      </c>
      <c r="E3373" s="15" t="s">
        <v>6735</v>
      </c>
      <c r="F3373" s="15" t="s">
        <v>6736</v>
      </c>
      <c r="G3373" s="5" t="s">
        <v>1190</v>
      </c>
      <c r="H3373" s="5" t="s">
        <v>11</v>
      </c>
      <c r="I3373" s="5" t="s">
        <v>41</v>
      </c>
      <c r="J3373" s="5" t="s">
        <v>1191</v>
      </c>
      <c r="K3373" s="5" t="s">
        <v>6</v>
      </c>
      <c r="L3373" s="5" t="s">
        <v>12739</v>
      </c>
      <c r="M3373" s="15" t="s">
        <v>42</v>
      </c>
      <c r="N3373" s="15" t="s">
        <v>1190</v>
      </c>
      <c r="O3373" s="15" t="s">
        <v>688</v>
      </c>
      <c r="P3373" s="15" t="s">
        <v>6736</v>
      </c>
      <c r="Q3373" s="15" t="s">
        <v>22807</v>
      </c>
      <c r="R3373" s="15" t="s">
        <v>24407</v>
      </c>
      <c r="S3373" s="15">
        <v>27311005</v>
      </c>
      <c r="T3373" s="15"/>
      <c r="U3373" s="15" t="s">
        <v>17032</v>
      </c>
      <c r="V3373" s="15" t="s">
        <v>9370</v>
      </c>
      <c r="W3373" s="4"/>
      <c r="X3373" s="4" t="s">
        <v>41</v>
      </c>
      <c r="Y3373" s="4" t="s">
        <v>4577</v>
      </c>
      <c r="Z3373" s="4"/>
      <c r="AB3373" s="25"/>
      <c r="AC3373" s="25"/>
      <c r="AD3373" s="25"/>
    </row>
    <row r="3374" spans="1:30" x14ac:dyDescent="0.35">
      <c r="A3374" s="15" t="s">
        <v>3367</v>
      </c>
      <c r="B3374" s="15" t="s">
        <v>1396</v>
      </c>
      <c r="D3374" s="15" t="s">
        <v>7611</v>
      </c>
      <c r="E3374" s="15" t="s">
        <v>6737</v>
      </c>
      <c r="F3374" s="15" t="s">
        <v>601</v>
      </c>
      <c r="G3374" s="5" t="s">
        <v>249</v>
      </c>
      <c r="H3374" s="5" t="s">
        <v>6</v>
      </c>
      <c r="I3374" s="5" t="s">
        <v>72</v>
      </c>
      <c r="J3374" s="5" t="s">
        <v>3</v>
      </c>
      <c r="K3374" s="5" t="s">
        <v>2</v>
      </c>
      <c r="L3374" s="5" t="s">
        <v>12875</v>
      </c>
      <c r="M3374" s="15" t="s">
        <v>249</v>
      </c>
      <c r="N3374" s="15" t="s">
        <v>3187</v>
      </c>
      <c r="O3374" s="15" t="s">
        <v>3187</v>
      </c>
      <c r="P3374" s="15" t="s">
        <v>601</v>
      </c>
      <c r="Q3374" s="15" t="s">
        <v>22807</v>
      </c>
      <c r="R3374" s="15" t="s">
        <v>17764</v>
      </c>
      <c r="S3374" s="15">
        <v>25751460</v>
      </c>
      <c r="T3374" s="15">
        <v>25750551</v>
      </c>
      <c r="U3374" s="15" t="s">
        <v>18359</v>
      </c>
      <c r="V3374" s="15" t="s">
        <v>24408</v>
      </c>
      <c r="W3374" s="4"/>
      <c r="X3374" s="4" t="s">
        <v>41</v>
      </c>
      <c r="Y3374" s="4" t="s">
        <v>4509</v>
      </c>
      <c r="Z3374" s="4"/>
      <c r="AB3374" s="25"/>
      <c r="AC3374" s="25"/>
      <c r="AD3374" s="25"/>
    </row>
    <row r="3375" spans="1:30" x14ac:dyDescent="0.35">
      <c r="A3375" s="15" t="s">
        <v>11983</v>
      </c>
      <c r="B3375" s="15" t="s">
        <v>4586</v>
      </c>
      <c r="D3375" s="15" t="s">
        <v>7746</v>
      </c>
      <c r="E3375" s="15" t="s">
        <v>6739</v>
      </c>
      <c r="F3375" s="15" t="s">
        <v>948</v>
      </c>
      <c r="G3375" s="5" t="s">
        <v>18535</v>
      </c>
      <c r="H3375" s="5" t="s">
        <v>2</v>
      </c>
      <c r="I3375" s="5" t="s">
        <v>143</v>
      </c>
      <c r="J3375" s="5" t="s">
        <v>4</v>
      </c>
      <c r="K3375" s="5" t="s">
        <v>2</v>
      </c>
      <c r="L3375" s="5" t="s">
        <v>13040</v>
      </c>
      <c r="M3375" s="15" t="s">
        <v>144</v>
      </c>
      <c r="N3375" s="15" t="s">
        <v>1670</v>
      </c>
      <c r="O3375" s="15" t="s">
        <v>1670</v>
      </c>
      <c r="P3375" s="15" t="s">
        <v>948</v>
      </c>
      <c r="Q3375" s="15" t="s">
        <v>22807</v>
      </c>
      <c r="R3375" s="15" t="s">
        <v>20444</v>
      </c>
      <c r="S3375" s="15">
        <v>27302258</v>
      </c>
      <c r="T3375" s="15">
        <v>87046017</v>
      </c>
      <c r="U3375" s="15" t="s">
        <v>17033</v>
      </c>
      <c r="V3375" s="15" t="s">
        <v>9371</v>
      </c>
      <c r="W3375" s="4"/>
      <c r="X3375" s="4" t="s">
        <v>41</v>
      </c>
      <c r="Y3375" s="4" t="s">
        <v>3213</v>
      </c>
      <c r="Z3375" s="4"/>
      <c r="AB3375" s="25" t="s">
        <v>21118</v>
      </c>
      <c r="AC3375" s="25"/>
      <c r="AD3375" s="25"/>
    </row>
    <row r="3376" spans="1:30" x14ac:dyDescent="0.35">
      <c r="A3376" s="15" t="s">
        <v>4913</v>
      </c>
      <c r="B3376" s="15" t="s">
        <v>983</v>
      </c>
      <c r="D3376" s="15" t="s">
        <v>8174</v>
      </c>
      <c r="E3376" s="15" t="s">
        <v>8173</v>
      </c>
      <c r="F3376" s="15" t="s">
        <v>9367</v>
      </c>
      <c r="G3376" s="5" t="s">
        <v>18535</v>
      </c>
      <c r="H3376" s="5" t="s">
        <v>3</v>
      </c>
      <c r="I3376" s="5" t="s">
        <v>143</v>
      </c>
      <c r="J3376" s="5" t="s">
        <v>4</v>
      </c>
      <c r="K3376" s="5" t="s">
        <v>11</v>
      </c>
      <c r="L3376" s="5" t="s">
        <v>13048</v>
      </c>
      <c r="M3376" s="15" t="s">
        <v>144</v>
      </c>
      <c r="N3376" s="15" t="s">
        <v>1670</v>
      </c>
      <c r="O3376" s="15" t="s">
        <v>21898</v>
      </c>
      <c r="P3376" s="15" t="s">
        <v>1797</v>
      </c>
      <c r="Q3376" s="15" t="s">
        <v>22807</v>
      </c>
      <c r="R3376" s="15" t="s">
        <v>9368</v>
      </c>
      <c r="S3376" s="15">
        <v>22001066</v>
      </c>
      <c r="T3376" s="15"/>
      <c r="U3376" s="15" t="s">
        <v>20379</v>
      </c>
      <c r="V3376" s="15" t="s">
        <v>9369</v>
      </c>
      <c r="W3376" s="4"/>
      <c r="X3376" s="4" t="s">
        <v>41</v>
      </c>
      <c r="Y3376" s="4" t="s">
        <v>11480</v>
      </c>
      <c r="Z3376" s="4"/>
      <c r="AB3376" s="25"/>
      <c r="AC3376" s="25"/>
      <c r="AD3376" s="25"/>
    </row>
    <row r="3377" spans="1:30" x14ac:dyDescent="0.35">
      <c r="A3377" s="15" t="s">
        <v>6767</v>
      </c>
      <c r="B3377" s="15" t="s">
        <v>7749</v>
      </c>
      <c r="D3377" s="15" t="s">
        <v>7649</v>
      </c>
      <c r="E3377" s="15" t="s">
        <v>6740</v>
      </c>
      <c r="F3377" s="15" t="s">
        <v>1238</v>
      </c>
      <c r="G3377" s="5" t="s">
        <v>15692</v>
      </c>
      <c r="H3377" s="5" t="s">
        <v>11</v>
      </c>
      <c r="I3377" s="5" t="s">
        <v>143</v>
      </c>
      <c r="J3377" s="5" t="s">
        <v>12</v>
      </c>
      <c r="K3377" s="5" t="s">
        <v>2</v>
      </c>
      <c r="L3377" s="5" t="s">
        <v>13070</v>
      </c>
      <c r="M3377" s="15" t="s">
        <v>144</v>
      </c>
      <c r="N3377" s="15" t="s">
        <v>21785</v>
      </c>
      <c r="O3377" s="15" t="s">
        <v>21786</v>
      </c>
      <c r="P3377" s="15" t="s">
        <v>1238</v>
      </c>
      <c r="Q3377" s="15" t="s">
        <v>22807</v>
      </c>
      <c r="R3377" s="15" t="s">
        <v>24409</v>
      </c>
      <c r="S3377" s="15">
        <v>27836968</v>
      </c>
      <c r="T3377" s="15">
        <v>27836968</v>
      </c>
      <c r="U3377" s="15" t="s">
        <v>15507</v>
      </c>
      <c r="V3377" s="15" t="s">
        <v>24410</v>
      </c>
      <c r="W3377" s="4"/>
      <c r="X3377" s="4" t="s">
        <v>41</v>
      </c>
      <c r="Y3377" s="4" t="s">
        <v>4774</v>
      </c>
      <c r="Z3377" s="4"/>
      <c r="AB3377" s="25"/>
      <c r="AC3377" s="25"/>
      <c r="AD3377" s="25"/>
    </row>
    <row r="3378" spans="1:30" x14ac:dyDescent="0.35">
      <c r="A3378" s="15" t="s">
        <v>4934</v>
      </c>
      <c r="B3378" s="15" t="s">
        <v>891</v>
      </c>
      <c r="D3378" s="15" t="s">
        <v>7588</v>
      </c>
      <c r="E3378" s="15" t="s">
        <v>6741</v>
      </c>
      <c r="F3378" s="15" t="s">
        <v>6742</v>
      </c>
      <c r="G3378" s="5" t="s">
        <v>18532</v>
      </c>
      <c r="H3378" s="5" t="s">
        <v>5</v>
      </c>
      <c r="I3378" s="5" t="s">
        <v>41</v>
      </c>
      <c r="J3378" s="5" t="s">
        <v>11</v>
      </c>
      <c r="K3378" s="5" t="s">
        <v>4</v>
      </c>
      <c r="L3378" s="5" t="s">
        <v>12692</v>
      </c>
      <c r="M3378" s="15" t="s">
        <v>42</v>
      </c>
      <c r="N3378" s="15" t="s">
        <v>347</v>
      </c>
      <c r="O3378" s="15" t="s">
        <v>348</v>
      </c>
      <c r="P3378" s="15" t="s">
        <v>5262</v>
      </c>
      <c r="Q3378" s="15" t="s">
        <v>22807</v>
      </c>
      <c r="R3378" s="15" t="s">
        <v>24411</v>
      </c>
      <c r="S3378" s="15">
        <v>22030875</v>
      </c>
      <c r="T3378" s="15">
        <v>22030875</v>
      </c>
      <c r="U3378" s="15" t="s">
        <v>15508</v>
      </c>
      <c r="V3378" s="15" t="s">
        <v>24412</v>
      </c>
      <c r="W3378" s="4"/>
      <c r="X3378" s="4" t="s">
        <v>41</v>
      </c>
      <c r="Y3378" s="4" t="s">
        <v>13396</v>
      </c>
      <c r="Z3378" s="4"/>
      <c r="AB3378" s="25"/>
      <c r="AC3378" s="25"/>
      <c r="AD3378" s="25"/>
    </row>
    <row r="3379" spans="1:30" x14ac:dyDescent="0.35">
      <c r="A3379" s="15" t="s">
        <v>4938</v>
      </c>
      <c r="B3379" s="15" t="s">
        <v>937</v>
      </c>
      <c r="D3379" s="15" t="s">
        <v>7900</v>
      </c>
      <c r="E3379" s="15" t="s">
        <v>6743</v>
      </c>
      <c r="F3379" s="15" t="s">
        <v>699</v>
      </c>
      <c r="G3379" s="5" t="s">
        <v>215</v>
      </c>
      <c r="H3379" s="5" t="s">
        <v>6</v>
      </c>
      <c r="I3379" s="5" t="s">
        <v>214</v>
      </c>
      <c r="J3379" s="5" t="s">
        <v>4</v>
      </c>
      <c r="K3379" s="5" t="s">
        <v>3</v>
      </c>
      <c r="L3379" s="5" t="s">
        <v>12927</v>
      </c>
      <c r="M3379" s="15" t="s">
        <v>215</v>
      </c>
      <c r="N3379" s="15" t="s">
        <v>1610</v>
      </c>
      <c r="O3379" s="15" t="s">
        <v>699</v>
      </c>
      <c r="P3379" s="15" t="s">
        <v>13822</v>
      </c>
      <c r="Q3379" s="15" t="s">
        <v>22807</v>
      </c>
      <c r="R3379" s="15" t="s">
        <v>24413</v>
      </c>
      <c r="S3379" s="15">
        <v>22446273</v>
      </c>
      <c r="T3379" s="15">
        <v>22446273</v>
      </c>
      <c r="U3379" s="15" t="s">
        <v>17034</v>
      </c>
      <c r="V3379" s="15" t="s">
        <v>10501</v>
      </c>
      <c r="W3379" s="4"/>
      <c r="X3379" s="4" t="s">
        <v>41</v>
      </c>
      <c r="Y3379" s="4" t="s">
        <v>6155</v>
      </c>
      <c r="Z3379" s="4"/>
      <c r="AB3379" s="25"/>
      <c r="AC3379" s="25"/>
      <c r="AD3379" s="25"/>
    </row>
    <row r="3380" spans="1:30" x14ac:dyDescent="0.35">
      <c r="A3380" s="15" t="s">
        <v>11987</v>
      </c>
      <c r="B3380" s="15" t="s">
        <v>4923</v>
      </c>
      <c r="D3380" s="15" t="s">
        <v>7609</v>
      </c>
      <c r="E3380" s="15" t="s">
        <v>6744</v>
      </c>
      <c r="F3380" s="15" t="s">
        <v>3195</v>
      </c>
      <c r="G3380" s="5" t="s">
        <v>213</v>
      </c>
      <c r="H3380" s="5" t="s">
        <v>6</v>
      </c>
      <c r="I3380" s="5" t="s">
        <v>214</v>
      </c>
      <c r="J3380" s="5" t="s">
        <v>12</v>
      </c>
      <c r="K3380" s="5" t="s">
        <v>2</v>
      </c>
      <c r="L3380" s="5" t="s">
        <v>12957</v>
      </c>
      <c r="M3380" s="15" t="s">
        <v>215</v>
      </c>
      <c r="N3380" s="15" t="s">
        <v>213</v>
      </c>
      <c r="O3380" s="15" t="s">
        <v>3375</v>
      </c>
      <c r="P3380" s="15" t="s">
        <v>3195</v>
      </c>
      <c r="Q3380" s="15" t="s">
        <v>22807</v>
      </c>
      <c r="R3380" s="15" t="s">
        <v>19003</v>
      </c>
      <c r="S3380" s="15">
        <v>44056185</v>
      </c>
      <c r="T3380" s="15">
        <v>71944652</v>
      </c>
      <c r="U3380" s="15" t="s">
        <v>17035</v>
      </c>
      <c r="V3380" s="15" t="s">
        <v>259</v>
      </c>
      <c r="W3380" s="4"/>
      <c r="X3380" s="4" t="s">
        <v>41</v>
      </c>
      <c r="Y3380" s="4" t="s">
        <v>4531</v>
      </c>
      <c r="Z3380" s="4"/>
      <c r="AB3380" s="25" t="s">
        <v>21118</v>
      </c>
      <c r="AC3380" s="25"/>
      <c r="AD3380" s="25"/>
    </row>
    <row r="3381" spans="1:30" x14ac:dyDescent="0.35">
      <c r="A3381" s="15" t="s">
        <v>11988</v>
      </c>
      <c r="B3381" s="15" t="s">
        <v>3878</v>
      </c>
      <c r="D3381" s="15" t="s">
        <v>10507</v>
      </c>
      <c r="E3381" s="15" t="s">
        <v>10506</v>
      </c>
      <c r="F3381" s="15" t="s">
        <v>10508</v>
      </c>
      <c r="G3381" s="5" t="s">
        <v>213</v>
      </c>
      <c r="H3381" s="5" t="s">
        <v>4</v>
      </c>
      <c r="I3381" s="5" t="s">
        <v>214</v>
      </c>
      <c r="J3381" s="5" t="s">
        <v>12</v>
      </c>
      <c r="K3381" s="5" t="s">
        <v>6</v>
      </c>
      <c r="L3381" s="5" t="s">
        <v>12961</v>
      </c>
      <c r="M3381" s="15" t="s">
        <v>215</v>
      </c>
      <c r="N3381" s="15" t="s">
        <v>213</v>
      </c>
      <c r="O3381" s="15" t="s">
        <v>21792</v>
      </c>
      <c r="P3381" s="15" t="s">
        <v>10508</v>
      </c>
      <c r="Q3381" s="15" t="s">
        <v>22807</v>
      </c>
      <c r="R3381" s="15" t="s">
        <v>24414</v>
      </c>
      <c r="S3381" s="15">
        <v>44117959</v>
      </c>
      <c r="T3381" s="15"/>
      <c r="U3381" s="15" t="s">
        <v>17036</v>
      </c>
      <c r="V3381" s="15" t="s">
        <v>10509</v>
      </c>
      <c r="W3381" s="4"/>
      <c r="X3381" s="4" t="s">
        <v>41</v>
      </c>
      <c r="Y3381" s="4" t="s">
        <v>13872</v>
      </c>
      <c r="Z3381" s="4"/>
      <c r="AB3381" s="25"/>
      <c r="AC3381" s="25"/>
      <c r="AD3381" s="25"/>
    </row>
    <row r="3382" spans="1:30" x14ac:dyDescent="0.35">
      <c r="A3382" s="15" t="s">
        <v>8599</v>
      </c>
      <c r="B3382" s="15" t="s">
        <v>8286</v>
      </c>
      <c r="D3382" s="15" t="s">
        <v>10533</v>
      </c>
      <c r="E3382" s="15" t="s">
        <v>10532</v>
      </c>
      <c r="F3382" s="15" t="s">
        <v>10534</v>
      </c>
      <c r="G3382" s="5" t="s">
        <v>213</v>
      </c>
      <c r="H3382" s="5" t="s">
        <v>4</v>
      </c>
      <c r="I3382" s="5" t="s">
        <v>214</v>
      </c>
      <c r="J3382" s="5" t="s">
        <v>12</v>
      </c>
      <c r="K3382" s="5" t="s">
        <v>6</v>
      </c>
      <c r="L3382" s="5" t="s">
        <v>12961</v>
      </c>
      <c r="M3382" s="15" t="s">
        <v>215</v>
      </c>
      <c r="N3382" s="15" t="s">
        <v>213</v>
      </c>
      <c r="O3382" s="15" t="s">
        <v>21792</v>
      </c>
      <c r="P3382" s="15" t="s">
        <v>10535</v>
      </c>
      <c r="Q3382" s="15" t="s">
        <v>22807</v>
      </c>
      <c r="R3382" s="15" t="s">
        <v>14218</v>
      </c>
      <c r="S3382" s="15">
        <v>44056133</v>
      </c>
      <c r="T3382" s="15">
        <v>27666283</v>
      </c>
      <c r="U3382" s="15" t="s">
        <v>17037</v>
      </c>
      <c r="V3382" s="15" t="s">
        <v>10536</v>
      </c>
      <c r="W3382" s="4"/>
      <c r="X3382" s="4" t="s">
        <v>41</v>
      </c>
      <c r="Y3382" s="4" t="s">
        <v>7646</v>
      </c>
      <c r="Z3382" s="4"/>
      <c r="AB3382" s="25"/>
      <c r="AC3382" s="25"/>
      <c r="AD3382" s="25"/>
    </row>
    <row r="3383" spans="1:30" x14ac:dyDescent="0.35">
      <c r="A3383" s="15" t="s">
        <v>3337</v>
      </c>
      <c r="B3383" s="15" t="s">
        <v>7675</v>
      </c>
      <c r="D3383" s="15" t="s">
        <v>7888</v>
      </c>
      <c r="E3383" s="15" t="s">
        <v>6745</v>
      </c>
      <c r="F3383" s="15" t="s">
        <v>2969</v>
      </c>
      <c r="G3383" s="5" t="s">
        <v>213</v>
      </c>
      <c r="H3383" s="5" t="s">
        <v>6</v>
      </c>
      <c r="I3383" s="5" t="s">
        <v>214</v>
      </c>
      <c r="J3383" s="5" t="s">
        <v>12</v>
      </c>
      <c r="K3383" s="5" t="s">
        <v>2</v>
      </c>
      <c r="L3383" s="5" t="s">
        <v>12957</v>
      </c>
      <c r="M3383" s="15" t="s">
        <v>215</v>
      </c>
      <c r="N3383" s="15" t="s">
        <v>213</v>
      </c>
      <c r="O3383" s="15" t="s">
        <v>3375</v>
      </c>
      <c r="P3383" s="15" t="s">
        <v>2969</v>
      </c>
      <c r="Q3383" s="15" t="s">
        <v>22807</v>
      </c>
      <c r="R3383" s="15" t="s">
        <v>10547</v>
      </c>
      <c r="S3383" s="15">
        <v>22005086</v>
      </c>
      <c r="T3383" s="15">
        <v>87194763</v>
      </c>
      <c r="U3383" s="15" t="s">
        <v>17038</v>
      </c>
      <c r="V3383" s="15" t="s">
        <v>10567</v>
      </c>
      <c r="W3383" s="4"/>
      <c r="X3383" s="4" t="s">
        <v>41</v>
      </c>
      <c r="Y3383" s="4" t="s">
        <v>6085</v>
      </c>
      <c r="Z3383" s="4"/>
      <c r="AB3383" s="25"/>
      <c r="AC3383" s="25"/>
      <c r="AD3383" s="25"/>
    </row>
    <row r="3384" spans="1:30" x14ac:dyDescent="0.35">
      <c r="A3384" s="15" t="s">
        <v>8601</v>
      </c>
      <c r="B3384" s="15" t="s">
        <v>4307</v>
      </c>
      <c r="D3384" s="15" t="s">
        <v>7579</v>
      </c>
      <c r="E3384" s="15" t="s">
        <v>6746</v>
      </c>
      <c r="F3384" s="15" t="s">
        <v>6747</v>
      </c>
      <c r="G3384" s="5" t="s">
        <v>3350</v>
      </c>
      <c r="H3384" s="5" t="s">
        <v>6</v>
      </c>
      <c r="I3384" s="5" t="s">
        <v>95</v>
      </c>
      <c r="J3384" s="5" t="s">
        <v>3</v>
      </c>
      <c r="K3384" s="5" t="s">
        <v>5</v>
      </c>
      <c r="L3384" s="5" t="s">
        <v>13083</v>
      </c>
      <c r="M3384" s="15" t="s">
        <v>21775</v>
      </c>
      <c r="N3384" s="15" t="s">
        <v>21593</v>
      </c>
      <c r="O3384" s="15" t="s">
        <v>3631</v>
      </c>
      <c r="P3384" s="15" t="s">
        <v>6747</v>
      </c>
      <c r="Q3384" s="15" t="s">
        <v>22807</v>
      </c>
      <c r="R3384" s="15" t="s">
        <v>17047</v>
      </c>
      <c r="S3384" s="15">
        <v>27634222</v>
      </c>
      <c r="T3384" s="15">
        <v>27633911</v>
      </c>
      <c r="U3384" s="15" t="s">
        <v>18360</v>
      </c>
      <c r="V3384" s="15" t="s">
        <v>11742</v>
      </c>
      <c r="W3384" s="4"/>
      <c r="X3384" s="4" t="s">
        <v>41</v>
      </c>
      <c r="Y3384" s="4" t="s">
        <v>4392</v>
      </c>
      <c r="Z3384" s="4"/>
      <c r="AB3384" s="25"/>
      <c r="AC3384" s="25"/>
      <c r="AD3384" s="25"/>
    </row>
    <row r="3385" spans="1:30" x14ac:dyDescent="0.35">
      <c r="A3385" s="15" t="s">
        <v>4906</v>
      </c>
      <c r="B3385" s="15" t="s">
        <v>4905</v>
      </c>
      <c r="D3385" s="15" t="s">
        <v>7640</v>
      </c>
      <c r="E3385" s="15" t="s">
        <v>6748</v>
      </c>
      <c r="F3385" s="15" t="s">
        <v>6749</v>
      </c>
      <c r="G3385" s="5" t="s">
        <v>3350</v>
      </c>
      <c r="H3385" s="5" t="s">
        <v>2</v>
      </c>
      <c r="I3385" s="5" t="s">
        <v>95</v>
      </c>
      <c r="J3385" s="5" t="s">
        <v>3</v>
      </c>
      <c r="K3385" s="5" t="s">
        <v>8</v>
      </c>
      <c r="L3385" s="5" t="s">
        <v>13086</v>
      </c>
      <c r="M3385" s="15" t="s">
        <v>21775</v>
      </c>
      <c r="N3385" s="15" t="s">
        <v>21593</v>
      </c>
      <c r="O3385" s="15" t="s">
        <v>8708</v>
      </c>
      <c r="P3385" s="15" t="s">
        <v>6749</v>
      </c>
      <c r="Q3385" s="15" t="s">
        <v>22807</v>
      </c>
      <c r="R3385" s="15" t="s">
        <v>17039</v>
      </c>
      <c r="S3385" s="15">
        <v>27104553</v>
      </c>
      <c r="T3385" s="15">
        <v>27110478</v>
      </c>
      <c r="U3385" s="15" t="s">
        <v>15509</v>
      </c>
      <c r="V3385" s="15" t="s">
        <v>21691</v>
      </c>
      <c r="W3385" s="4"/>
      <c r="X3385" s="4" t="s">
        <v>41</v>
      </c>
      <c r="Y3385" s="4" t="s">
        <v>4723</v>
      </c>
      <c r="Z3385" s="4"/>
      <c r="AB3385" s="25"/>
      <c r="AC3385" s="25"/>
      <c r="AD3385" s="25"/>
    </row>
    <row r="3386" spans="1:30" x14ac:dyDescent="0.35">
      <c r="A3386" s="15" t="s">
        <v>4927</v>
      </c>
      <c r="B3386" s="15" t="s">
        <v>7515</v>
      </c>
      <c r="D3386" s="15" t="s">
        <v>7684</v>
      </c>
      <c r="E3386" s="15" t="s">
        <v>6750</v>
      </c>
      <c r="F3386" s="15" t="s">
        <v>948</v>
      </c>
      <c r="G3386" s="5" t="s">
        <v>3350</v>
      </c>
      <c r="H3386" s="5" t="s">
        <v>2</v>
      </c>
      <c r="I3386" s="5" t="s">
        <v>95</v>
      </c>
      <c r="J3386" s="5" t="s">
        <v>3</v>
      </c>
      <c r="K3386" s="5" t="s">
        <v>3</v>
      </c>
      <c r="L3386" s="5" t="s">
        <v>13081</v>
      </c>
      <c r="M3386" s="15" t="s">
        <v>21775</v>
      </c>
      <c r="N3386" s="15" t="s">
        <v>21593</v>
      </c>
      <c r="O3386" s="15" t="s">
        <v>21589</v>
      </c>
      <c r="P3386" s="15" t="s">
        <v>948</v>
      </c>
      <c r="Q3386" s="15" t="s">
        <v>22807</v>
      </c>
      <c r="R3386" s="15" t="s">
        <v>22421</v>
      </c>
      <c r="S3386" s="15">
        <v>27106882</v>
      </c>
      <c r="T3386" s="15">
        <v>27106882</v>
      </c>
      <c r="U3386" s="15" t="s">
        <v>18361</v>
      </c>
      <c r="V3386" s="15" t="s">
        <v>6770</v>
      </c>
      <c r="W3386" s="4"/>
      <c r="X3386" s="4" t="s">
        <v>41</v>
      </c>
      <c r="Y3386" s="4" t="s">
        <v>2419</v>
      </c>
      <c r="Z3386" s="4"/>
      <c r="AB3386" s="25"/>
      <c r="AC3386" s="25"/>
      <c r="AD3386" s="25"/>
    </row>
    <row r="3387" spans="1:30" x14ac:dyDescent="0.35">
      <c r="A3387" s="15" t="s">
        <v>4971</v>
      </c>
      <c r="B3387" s="15" t="s">
        <v>4205</v>
      </c>
      <c r="D3387" s="15" t="s">
        <v>7641</v>
      </c>
      <c r="E3387" s="15" t="s">
        <v>6751</v>
      </c>
      <c r="F3387" s="15" t="s">
        <v>272</v>
      </c>
      <c r="G3387" s="5" t="s">
        <v>3350</v>
      </c>
      <c r="H3387" s="5" t="s">
        <v>3</v>
      </c>
      <c r="I3387" s="5" t="s">
        <v>95</v>
      </c>
      <c r="J3387" s="5" t="s">
        <v>3</v>
      </c>
      <c r="K3387" s="5" t="s">
        <v>4</v>
      </c>
      <c r="L3387" s="5" t="s">
        <v>13082</v>
      </c>
      <c r="M3387" s="15" t="s">
        <v>21775</v>
      </c>
      <c r="N3387" s="15" t="s">
        <v>21593</v>
      </c>
      <c r="O3387" s="15" t="s">
        <v>22278</v>
      </c>
      <c r="P3387" s="15" t="s">
        <v>272</v>
      </c>
      <c r="Q3387" s="15" t="s">
        <v>22807</v>
      </c>
      <c r="R3387" s="15" t="s">
        <v>19038</v>
      </c>
      <c r="S3387" s="15">
        <v>44092780</v>
      </c>
      <c r="T3387" s="15">
        <v>84097033</v>
      </c>
      <c r="U3387" s="15" t="s">
        <v>18362</v>
      </c>
      <c r="V3387" s="15" t="s">
        <v>11669</v>
      </c>
      <c r="W3387" s="4"/>
      <c r="X3387" s="4" t="s">
        <v>41</v>
      </c>
      <c r="Y3387" s="4" t="s">
        <v>4729</v>
      </c>
      <c r="Z3387" s="4"/>
      <c r="AB3387" s="25"/>
      <c r="AC3387" s="25"/>
      <c r="AD3387" s="25"/>
    </row>
    <row r="3388" spans="1:30" x14ac:dyDescent="0.35">
      <c r="A3388" s="15" t="s">
        <v>4973</v>
      </c>
      <c r="B3388" s="15" t="s">
        <v>4218</v>
      </c>
      <c r="D3388" s="15" t="s">
        <v>7634</v>
      </c>
      <c r="E3388" s="15" t="s">
        <v>6752</v>
      </c>
      <c r="F3388" s="15" t="s">
        <v>6753</v>
      </c>
      <c r="G3388" s="5" t="s">
        <v>3350</v>
      </c>
      <c r="H3388" s="5" t="s">
        <v>5</v>
      </c>
      <c r="I3388" s="5" t="s">
        <v>95</v>
      </c>
      <c r="J3388" s="5" t="s">
        <v>7</v>
      </c>
      <c r="K3388" s="5" t="s">
        <v>4</v>
      </c>
      <c r="L3388" s="5" t="s">
        <v>13102</v>
      </c>
      <c r="M3388" s="15" t="s">
        <v>21775</v>
      </c>
      <c r="N3388" s="15" t="s">
        <v>2408</v>
      </c>
      <c r="O3388" s="15" t="s">
        <v>5442</v>
      </c>
      <c r="P3388" s="15" t="s">
        <v>6287</v>
      </c>
      <c r="Q3388" s="15" t="s">
        <v>22807</v>
      </c>
      <c r="R3388" s="15" t="s">
        <v>24415</v>
      </c>
      <c r="S3388" s="15">
        <v>27601061</v>
      </c>
      <c r="T3388" s="15">
        <v>27601061</v>
      </c>
      <c r="U3388" s="15" t="s">
        <v>15510</v>
      </c>
      <c r="V3388" s="15" t="s">
        <v>20382</v>
      </c>
      <c r="W3388" s="4"/>
      <c r="X3388" s="4" t="s">
        <v>41</v>
      </c>
      <c r="Y3388" s="4" t="s">
        <v>3560</v>
      </c>
      <c r="Z3388" s="4"/>
      <c r="AB3388" s="25"/>
      <c r="AC3388" s="25"/>
      <c r="AD3388" s="25"/>
    </row>
    <row r="3389" spans="1:30" x14ac:dyDescent="0.35">
      <c r="A3389" s="15" t="s">
        <v>4930</v>
      </c>
      <c r="B3389" s="15" t="s">
        <v>7182</v>
      </c>
      <c r="D3389" s="15" t="s">
        <v>7633</v>
      </c>
      <c r="E3389" s="15" t="s">
        <v>6754</v>
      </c>
      <c r="F3389" s="15" t="s">
        <v>6755</v>
      </c>
      <c r="G3389" s="5" t="s">
        <v>3350</v>
      </c>
      <c r="H3389" s="5" t="s">
        <v>8</v>
      </c>
      <c r="I3389" s="5" t="s">
        <v>95</v>
      </c>
      <c r="J3389" s="5" t="s">
        <v>3</v>
      </c>
      <c r="K3389" s="5" t="s">
        <v>7</v>
      </c>
      <c r="L3389" s="5" t="s">
        <v>13085</v>
      </c>
      <c r="M3389" s="15" t="s">
        <v>21775</v>
      </c>
      <c r="N3389" s="15" t="s">
        <v>21593</v>
      </c>
      <c r="O3389" s="15" t="s">
        <v>1898</v>
      </c>
      <c r="P3389" s="15" t="s">
        <v>6755</v>
      </c>
      <c r="Q3389" s="15" t="s">
        <v>22807</v>
      </c>
      <c r="R3389" s="15" t="s">
        <v>18078</v>
      </c>
      <c r="S3389" s="15">
        <v>44094895</v>
      </c>
      <c r="T3389" s="15"/>
      <c r="U3389" s="15" t="s">
        <v>15511</v>
      </c>
      <c r="V3389" s="15" t="s">
        <v>24416</v>
      </c>
      <c r="W3389" s="4"/>
      <c r="X3389" s="4" t="s">
        <v>41</v>
      </c>
      <c r="Y3389" s="4" t="s">
        <v>4582</v>
      </c>
      <c r="Z3389" s="4"/>
      <c r="AB3389" s="25"/>
      <c r="AC3389" s="25"/>
      <c r="AD3389" s="25"/>
    </row>
    <row r="3390" spans="1:30" x14ac:dyDescent="0.35">
      <c r="A3390" s="15" t="s">
        <v>8602</v>
      </c>
      <c r="B3390" s="15" t="s">
        <v>8547</v>
      </c>
      <c r="D3390" s="15" t="s">
        <v>7643</v>
      </c>
      <c r="E3390" s="15" t="s">
        <v>6756</v>
      </c>
      <c r="F3390" s="15" t="s">
        <v>6757</v>
      </c>
      <c r="G3390" s="5" t="s">
        <v>3350</v>
      </c>
      <c r="H3390" s="5" t="s">
        <v>4</v>
      </c>
      <c r="I3390" s="5" t="s">
        <v>95</v>
      </c>
      <c r="J3390" s="5" t="s">
        <v>3</v>
      </c>
      <c r="K3390" s="5" t="s">
        <v>4</v>
      </c>
      <c r="L3390" s="5" t="s">
        <v>13082</v>
      </c>
      <c r="M3390" s="15" t="s">
        <v>21775</v>
      </c>
      <c r="N3390" s="15" t="s">
        <v>21593</v>
      </c>
      <c r="O3390" s="15" t="s">
        <v>22278</v>
      </c>
      <c r="P3390" s="15" t="s">
        <v>6757</v>
      </c>
      <c r="Q3390" s="15" t="s">
        <v>22807</v>
      </c>
      <c r="R3390" s="15" t="s">
        <v>19626</v>
      </c>
      <c r="S3390" s="15">
        <v>44092740</v>
      </c>
      <c r="T3390" s="15"/>
      <c r="U3390" s="15" t="s">
        <v>17040</v>
      </c>
      <c r="V3390" s="15" t="s">
        <v>24417</v>
      </c>
      <c r="W3390" s="4"/>
      <c r="X3390" s="4" t="s">
        <v>41</v>
      </c>
      <c r="Y3390" s="4" t="s">
        <v>4733</v>
      </c>
      <c r="Z3390" s="4"/>
      <c r="AB3390" s="25"/>
      <c r="AC3390" s="25"/>
      <c r="AD3390" s="25"/>
    </row>
    <row r="3391" spans="1:30" x14ac:dyDescent="0.35">
      <c r="A3391" s="15" t="s">
        <v>4942</v>
      </c>
      <c r="B3391" s="15" t="s">
        <v>7544</v>
      </c>
      <c r="D3391" s="15" t="s">
        <v>7724</v>
      </c>
      <c r="E3391" s="15" t="s">
        <v>6758</v>
      </c>
      <c r="F3391" s="15" t="s">
        <v>4917</v>
      </c>
      <c r="G3391" s="5" t="s">
        <v>3350</v>
      </c>
      <c r="H3391" s="5" t="s">
        <v>6</v>
      </c>
      <c r="I3391" s="5" t="s">
        <v>95</v>
      </c>
      <c r="J3391" s="5" t="s">
        <v>3</v>
      </c>
      <c r="K3391" s="5" t="s">
        <v>5</v>
      </c>
      <c r="L3391" s="5" t="s">
        <v>13083</v>
      </c>
      <c r="M3391" s="15" t="s">
        <v>21775</v>
      </c>
      <c r="N3391" s="15" t="s">
        <v>21593</v>
      </c>
      <c r="O3391" s="15" t="s">
        <v>3631</v>
      </c>
      <c r="P3391" s="15" t="s">
        <v>4917</v>
      </c>
      <c r="Q3391" s="15" t="s">
        <v>22807</v>
      </c>
      <c r="R3391" s="15" t="s">
        <v>19675</v>
      </c>
      <c r="S3391" s="15">
        <v>44092724</v>
      </c>
      <c r="T3391" s="15">
        <v>44092724</v>
      </c>
      <c r="U3391" s="15" t="s">
        <v>19039</v>
      </c>
      <c r="V3391" s="15" t="s">
        <v>19040</v>
      </c>
      <c r="W3391" s="4"/>
      <c r="X3391" s="4" t="s">
        <v>41</v>
      </c>
      <c r="Y3391" s="4" t="s">
        <v>5268</v>
      </c>
      <c r="Z3391" s="4"/>
      <c r="AB3391" s="25"/>
      <c r="AC3391" s="25"/>
      <c r="AD3391" s="25"/>
    </row>
    <row r="3392" spans="1:30" x14ac:dyDescent="0.35">
      <c r="A3392" s="15" t="s">
        <v>8604</v>
      </c>
      <c r="B3392" s="15" t="s">
        <v>3346</v>
      </c>
      <c r="D3392" s="15" t="s">
        <v>7580</v>
      </c>
      <c r="E3392" s="15" t="s">
        <v>6759</v>
      </c>
      <c r="F3392" s="15" t="s">
        <v>21694</v>
      </c>
      <c r="G3392" s="5" t="s">
        <v>3350</v>
      </c>
      <c r="H3392" s="5" t="s">
        <v>6</v>
      </c>
      <c r="I3392" s="5" t="s">
        <v>95</v>
      </c>
      <c r="J3392" s="5" t="s">
        <v>3</v>
      </c>
      <c r="K3392" s="5" t="s">
        <v>5</v>
      </c>
      <c r="L3392" s="5" t="s">
        <v>13083</v>
      </c>
      <c r="M3392" s="15" t="s">
        <v>21775</v>
      </c>
      <c r="N3392" s="15" t="s">
        <v>21593</v>
      </c>
      <c r="O3392" s="15" t="s">
        <v>3631</v>
      </c>
      <c r="P3392" s="15" t="s">
        <v>6760</v>
      </c>
      <c r="Q3392" s="15" t="s">
        <v>22807</v>
      </c>
      <c r="R3392" s="15" t="s">
        <v>22422</v>
      </c>
      <c r="S3392" s="15">
        <v>24634228</v>
      </c>
      <c r="T3392" s="15">
        <v>27633011</v>
      </c>
      <c r="U3392" s="15" t="s">
        <v>17041</v>
      </c>
      <c r="V3392" s="15" t="s">
        <v>12125</v>
      </c>
      <c r="W3392" s="4"/>
      <c r="X3392" s="4" t="s">
        <v>41</v>
      </c>
      <c r="Y3392" s="4" t="s">
        <v>4404</v>
      </c>
      <c r="Z3392" s="4"/>
      <c r="AB3392" s="25"/>
      <c r="AC3392" s="25"/>
      <c r="AD3392" s="25"/>
    </row>
    <row r="3393" spans="1:30" x14ac:dyDescent="0.35">
      <c r="A3393" s="15" t="s">
        <v>4414</v>
      </c>
      <c r="B3393" s="15" t="s">
        <v>7602</v>
      </c>
      <c r="D3393" s="15" t="s">
        <v>11766</v>
      </c>
      <c r="E3393" s="15" t="s">
        <v>11765</v>
      </c>
      <c r="F3393" s="15" t="s">
        <v>21695</v>
      </c>
      <c r="G3393" s="5" t="s">
        <v>3350</v>
      </c>
      <c r="H3393" s="5" t="s">
        <v>4</v>
      </c>
      <c r="I3393" s="5" t="s">
        <v>95</v>
      </c>
      <c r="J3393" s="5" t="s">
        <v>3</v>
      </c>
      <c r="K3393" s="5" t="s">
        <v>5</v>
      </c>
      <c r="L3393" s="5" t="s">
        <v>13083</v>
      </c>
      <c r="M3393" s="15" t="s">
        <v>21775</v>
      </c>
      <c r="N3393" s="15" t="s">
        <v>21593</v>
      </c>
      <c r="O3393" s="15" t="s">
        <v>3631</v>
      </c>
      <c r="P3393" s="15" t="s">
        <v>21695</v>
      </c>
      <c r="Q3393" s="15" t="s">
        <v>22807</v>
      </c>
      <c r="R3393" s="15" t="s">
        <v>20383</v>
      </c>
      <c r="S3393" s="15">
        <v>64653656</v>
      </c>
      <c r="T3393" s="15">
        <v>44091799</v>
      </c>
      <c r="U3393" s="15" t="s">
        <v>15512</v>
      </c>
      <c r="V3393" s="15" t="s">
        <v>20384</v>
      </c>
      <c r="W3393" s="4"/>
      <c r="X3393" s="4" t="s">
        <v>41</v>
      </c>
      <c r="Y3393" s="4" t="s">
        <v>7331</v>
      </c>
      <c r="Z3393" s="4"/>
      <c r="AB3393" s="25"/>
      <c r="AC3393" s="25"/>
      <c r="AD3393" s="25"/>
    </row>
    <row r="3394" spans="1:30" x14ac:dyDescent="0.35">
      <c r="A3394" s="15" t="s">
        <v>4400</v>
      </c>
      <c r="B3394" s="15" t="s">
        <v>7603</v>
      </c>
      <c r="D3394" s="15" t="s">
        <v>7804</v>
      </c>
      <c r="E3394" s="15" t="s">
        <v>6761</v>
      </c>
      <c r="F3394" s="15" t="s">
        <v>1703</v>
      </c>
      <c r="G3394" s="5" t="s">
        <v>21775</v>
      </c>
      <c r="H3394" s="5" t="s">
        <v>3</v>
      </c>
      <c r="I3394" s="5" t="s">
        <v>95</v>
      </c>
      <c r="J3394" s="5" t="s">
        <v>2</v>
      </c>
      <c r="K3394" s="5" t="s">
        <v>2</v>
      </c>
      <c r="L3394" s="5" t="s">
        <v>13076</v>
      </c>
      <c r="M3394" s="15" t="s">
        <v>21775</v>
      </c>
      <c r="N3394" s="15" t="s">
        <v>21775</v>
      </c>
      <c r="O3394" s="15" t="s">
        <v>21775</v>
      </c>
      <c r="P3394" s="15" t="s">
        <v>1703</v>
      </c>
      <c r="Q3394" s="15" t="s">
        <v>22807</v>
      </c>
      <c r="R3394" s="15" t="s">
        <v>15513</v>
      </c>
      <c r="S3394" s="15">
        <v>27983571</v>
      </c>
      <c r="T3394" s="15">
        <v>27983571</v>
      </c>
      <c r="U3394" s="15" t="s">
        <v>15514</v>
      </c>
      <c r="V3394" s="15" t="s">
        <v>11502</v>
      </c>
      <c r="W3394" s="4"/>
      <c r="X3394" s="4" t="s">
        <v>41</v>
      </c>
      <c r="Y3394" s="4" t="s">
        <v>5653</v>
      </c>
      <c r="Z3394" s="4"/>
      <c r="AB3394" s="25"/>
      <c r="AC3394" s="25"/>
      <c r="AD3394" s="25"/>
    </row>
    <row r="3395" spans="1:30" x14ac:dyDescent="0.35">
      <c r="A3395" s="15" t="s">
        <v>8606</v>
      </c>
      <c r="B3395" s="15" t="s">
        <v>8460</v>
      </c>
      <c r="D3395" s="15" t="s">
        <v>7623</v>
      </c>
      <c r="E3395" s="15" t="s">
        <v>6762</v>
      </c>
      <c r="F3395" s="15" t="s">
        <v>14457</v>
      </c>
      <c r="G3395" s="5" t="s">
        <v>21775</v>
      </c>
      <c r="H3395" s="5" t="s">
        <v>6</v>
      </c>
      <c r="I3395" s="5" t="s">
        <v>95</v>
      </c>
      <c r="J3395" s="5" t="s">
        <v>4</v>
      </c>
      <c r="K3395" s="5" t="s">
        <v>2</v>
      </c>
      <c r="L3395" s="5" t="s">
        <v>13087</v>
      </c>
      <c r="M3395" s="15" t="s">
        <v>21775</v>
      </c>
      <c r="N3395" s="15" t="s">
        <v>22006</v>
      </c>
      <c r="O3395" s="15" t="s">
        <v>22006</v>
      </c>
      <c r="P3395" s="15" t="s">
        <v>6763</v>
      </c>
      <c r="Q3395" s="15" t="s">
        <v>22807</v>
      </c>
      <c r="R3395" s="15" t="s">
        <v>20268</v>
      </c>
      <c r="S3395" s="15">
        <v>22002892</v>
      </c>
      <c r="T3395" s="15"/>
      <c r="U3395" s="15" t="s">
        <v>21696</v>
      </c>
      <c r="V3395" s="15" t="s">
        <v>19041</v>
      </c>
      <c r="W3395" s="4"/>
      <c r="X3395" s="4" t="s">
        <v>41</v>
      </c>
      <c r="Y3395" s="4" t="s">
        <v>4326</v>
      </c>
      <c r="Z3395" s="4"/>
      <c r="AB3395" s="25" t="s">
        <v>21118</v>
      </c>
      <c r="AC3395" s="25"/>
      <c r="AD3395" s="25"/>
    </row>
    <row r="3396" spans="1:30" x14ac:dyDescent="0.35">
      <c r="A3396" s="15" t="s">
        <v>4409</v>
      </c>
      <c r="B3396" s="15" t="s">
        <v>7638</v>
      </c>
      <c r="D3396" s="15" t="s">
        <v>7621</v>
      </c>
      <c r="E3396" s="15" t="s">
        <v>6764</v>
      </c>
      <c r="F3396" s="15" t="s">
        <v>748</v>
      </c>
      <c r="G3396" s="5" t="s">
        <v>21775</v>
      </c>
      <c r="H3396" s="5" t="s">
        <v>5</v>
      </c>
      <c r="I3396" s="5" t="s">
        <v>95</v>
      </c>
      <c r="J3396" s="5" t="s">
        <v>4</v>
      </c>
      <c r="K3396" s="5" t="s">
        <v>3</v>
      </c>
      <c r="L3396" s="5" t="s">
        <v>13088</v>
      </c>
      <c r="M3396" s="15" t="s">
        <v>21775</v>
      </c>
      <c r="N3396" s="15" t="s">
        <v>22006</v>
      </c>
      <c r="O3396" s="15" t="s">
        <v>1369</v>
      </c>
      <c r="P3396" s="15" t="s">
        <v>748</v>
      </c>
      <c r="Q3396" s="15" t="s">
        <v>22807</v>
      </c>
      <c r="R3396" s="15" t="s">
        <v>14777</v>
      </c>
      <c r="S3396" s="15">
        <v>83314275</v>
      </c>
      <c r="T3396" s="15"/>
      <c r="U3396" s="15" t="s">
        <v>17042</v>
      </c>
      <c r="V3396" s="15" t="s">
        <v>24418</v>
      </c>
      <c r="W3396" s="4"/>
      <c r="X3396" s="4" t="s">
        <v>41</v>
      </c>
      <c r="Y3396" s="4" t="s">
        <v>3341</v>
      </c>
      <c r="Z3396" s="4"/>
      <c r="AB3396" s="25"/>
      <c r="AC3396" s="25"/>
      <c r="AD3396" s="25"/>
    </row>
    <row r="3397" spans="1:30" x14ac:dyDescent="0.35">
      <c r="A3397" s="15" t="s">
        <v>12001</v>
      </c>
      <c r="B3397" s="15" t="s">
        <v>12002</v>
      </c>
      <c r="D3397" s="15" t="s">
        <v>7802</v>
      </c>
      <c r="E3397" s="15" t="s">
        <v>6765</v>
      </c>
      <c r="F3397" s="15" t="s">
        <v>6766</v>
      </c>
      <c r="G3397" s="5" t="s">
        <v>18533</v>
      </c>
      <c r="H3397" s="5" t="s">
        <v>6</v>
      </c>
      <c r="I3397" s="5" t="s">
        <v>95</v>
      </c>
      <c r="J3397" s="5" t="s">
        <v>2</v>
      </c>
      <c r="K3397" s="5" t="s">
        <v>3</v>
      </c>
      <c r="L3397" s="5" t="s">
        <v>13077</v>
      </c>
      <c r="M3397" s="15" t="s">
        <v>21775</v>
      </c>
      <c r="N3397" s="15" t="s">
        <v>21775</v>
      </c>
      <c r="O3397" s="15" t="s">
        <v>21855</v>
      </c>
      <c r="P3397" s="15" t="s">
        <v>6766</v>
      </c>
      <c r="Q3397" s="15" t="s">
        <v>22807</v>
      </c>
      <c r="R3397" s="15" t="s">
        <v>24419</v>
      </c>
      <c r="S3397" s="15">
        <v>86349616</v>
      </c>
      <c r="T3397" s="15"/>
      <c r="U3397" s="15" t="s">
        <v>19042</v>
      </c>
      <c r="V3397" s="15" t="s">
        <v>6766</v>
      </c>
      <c r="W3397" s="4"/>
      <c r="X3397" s="4" t="s">
        <v>41</v>
      </c>
      <c r="Y3397" s="4" t="s">
        <v>5650</v>
      </c>
      <c r="Z3397" s="4"/>
      <c r="AB3397" s="25"/>
      <c r="AC3397" s="25"/>
      <c r="AD3397" s="25"/>
    </row>
    <row r="3398" spans="1:30" x14ac:dyDescent="0.35">
      <c r="A3398" s="15" t="s">
        <v>6809</v>
      </c>
      <c r="B3398" s="15" t="s">
        <v>7718</v>
      </c>
      <c r="D3398" s="15" t="s">
        <v>7749</v>
      </c>
      <c r="E3398" s="15" t="s">
        <v>6767</v>
      </c>
      <c r="F3398" s="15" t="s">
        <v>2969</v>
      </c>
      <c r="G3398" s="5" t="s">
        <v>21791</v>
      </c>
      <c r="H3398" s="5" t="s">
        <v>5</v>
      </c>
      <c r="I3398" s="5" t="s">
        <v>44</v>
      </c>
      <c r="J3398" s="5" t="s">
        <v>18</v>
      </c>
      <c r="K3398" s="5" t="s">
        <v>5</v>
      </c>
      <c r="L3398" s="5" t="s">
        <v>12851</v>
      </c>
      <c r="M3398" s="15" t="s">
        <v>91</v>
      </c>
      <c r="N3398" s="15" t="s">
        <v>206</v>
      </c>
      <c r="O3398" s="15" t="s">
        <v>4411</v>
      </c>
      <c r="P3398" s="15" t="s">
        <v>2969</v>
      </c>
      <c r="Q3398" s="15" t="s">
        <v>22807</v>
      </c>
      <c r="R3398" s="15" t="s">
        <v>19499</v>
      </c>
      <c r="S3398" s="15">
        <v>24668906</v>
      </c>
      <c r="T3398" s="15">
        <v>24668906</v>
      </c>
      <c r="U3398" s="15" t="s">
        <v>18363</v>
      </c>
      <c r="V3398" s="15" t="s">
        <v>11985</v>
      </c>
      <c r="W3398" s="4"/>
      <c r="X3398" s="4" t="s">
        <v>41</v>
      </c>
      <c r="Y3398" s="4" t="s">
        <v>5378</v>
      </c>
      <c r="Z3398" s="4"/>
      <c r="AB3398" s="25" t="s">
        <v>21118</v>
      </c>
      <c r="AC3398" s="25"/>
      <c r="AD3398" s="25"/>
    </row>
    <row r="3399" spans="1:30" x14ac:dyDescent="0.35">
      <c r="A3399" s="15" t="s">
        <v>12007</v>
      </c>
      <c r="B3399" s="15" t="s">
        <v>12008</v>
      </c>
      <c r="D3399" s="15" t="s">
        <v>10679</v>
      </c>
      <c r="E3399" s="15" t="s">
        <v>10678</v>
      </c>
      <c r="F3399" s="15" t="s">
        <v>10680</v>
      </c>
      <c r="G3399" s="5" t="s">
        <v>4495</v>
      </c>
      <c r="H3399" s="5" t="s">
        <v>3</v>
      </c>
      <c r="I3399" s="5" t="s">
        <v>243</v>
      </c>
      <c r="J3399" s="5" t="s">
        <v>3</v>
      </c>
      <c r="K3399" s="5" t="s">
        <v>8</v>
      </c>
      <c r="L3399" s="5" t="s">
        <v>12973</v>
      </c>
      <c r="M3399" s="15" t="s">
        <v>244</v>
      </c>
      <c r="N3399" s="15" t="s">
        <v>4495</v>
      </c>
      <c r="O3399" s="15" t="s">
        <v>22119</v>
      </c>
      <c r="P3399" s="15" t="s">
        <v>10680</v>
      </c>
      <c r="Q3399" s="15" t="s">
        <v>22807</v>
      </c>
      <c r="R3399" s="15" t="s">
        <v>18364</v>
      </c>
      <c r="S3399" s="15">
        <v>22006322</v>
      </c>
      <c r="T3399" s="15"/>
      <c r="U3399" s="15" t="s">
        <v>24420</v>
      </c>
      <c r="V3399" s="15" t="s">
        <v>10681</v>
      </c>
      <c r="W3399" s="4"/>
      <c r="X3399" s="4"/>
      <c r="Y3399" s="4"/>
      <c r="Z3399" s="4"/>
      <c r="AB3399" s="25"/>
      <c r="AC3399" s="25"/>
      <c r="AD3399" s="25"/>
    </row>
    <row r="3400" spans="1:30" x14ac:dyDescent="0.35">
      <c r="A3400" s="15" t="s">
        <v>153</v>
      </c>
      <c r="B3400" s="15" t="s">
        <v>152</v>
      </c>
      <c r="D3400" s="15" t="s">
        <v>9883</v>
      </c>
      <c r="E3400" s="15" t="s">
        <v>9882</v>
      </c>
      <c r="F3400" s="15" t="s">
        <v>9884</v>
      </c>
      <c r="G3400" s="5" t="s">
        <v>231</v>
      </c>
      <c r="H3400" s="5" t="s">
        <v>11</v>
      </c>
      <c r="I3400" s="5" t="s">
        <v>44</v>
      </c>
      <c r="J3400" s="5" t="s">
        <v>232</v>
      </c>
      <c r="K3400" s="5" t="s">
        <v>2</v>
      </c>
      <c r="L3400" s="5" t="s">
        <v>12856</v>
      </c>
      <c r="M3400" s="15" t="s">
        <v>91</v>
      </c>
      <c r="N3400" s="15" t="s">
        <v>233</v>
      </c>
      <c r="O3400" s="15" t="s">
        <v>233</v>
      </c>
      <c r="P3400" s="15" t="s">
        <v>9884</v>
      </c>
      <c r="Q3400" s="15" t="s">
        <v>22807</v>
      </c>
      <c r="R3400" s="15" t="s">
        <v>18365</v>
      </c>
      <c r="S3400" s="15">
        <v>41051041</v>
      </c>
      <c r="T3400" s="15">
        <v>88211874</v>
      </c>
      <c r="U3400" s="15" t="s">
        <v>17043</v>
      </c>
      <c r="V3400" s="15" t="s">
        <v>20385</v>
      </c>
      <c r="W3400" s="4"/>
      <c r="X3400" s="4" t="s">
        <v>41</v>
      </c>
      <c r="Y3400" s="4" t="s">
        <v>7394</v>
      </c>
      <c r="Z3400" s="4"/>
      <c r="AB3400" s="25"/>
      <c r="AC3400" s="25"/>
      <c r="AD3400" s="25"/>
    </row>
    <row r="3401" spans="1:30" x14ac:dyDescent="0.35">
      <c r="A3401" s="15" t="s">
        <v>12009</v>
      </c>
      <c r="B3401" s="15" t="s">
        <v>630</v>
      </c>
      <c r="D3401" s="15" t="s">
        <v>7639</v>
      </c>
      <c r="E3401" s="15" t="s">
        <v>6768</v>
      </c>
      <c r="F3401" s="15" t="s">
        <v>79</v>
      </c>
      <c r="G3401" s="5" t="s">
        <v>231</v>
      </c>
      <c r="H3401" s="5" t="s">
        <v>11</v>
      </c>
      <c r="I3401" s="5" t="s">
        <v>44</v>
      </c>
      <c r="J3401" s="5" t="s">
        <v>232</v>
      </c>
      <c r="K3401" s="5" t="s">
        <v>2</v>
      </c>
      <c r="L3401" s="5" t="s">
        <v>12856</v>
      </c>
      <c r="M3401" s="15" t="s">
        <v>91</v>
      </c>
      <c r="N3401" s="15" t="s">
        <v>233</v>
      </c>
      <c r="O3401" s="15" t="s">
        <v>233</v>
      </c>
      <c r="P3401" s="15" t="s">
        <v>3252</v>
      </c>
      <c r="Q3401" s="15" t="s">
        <v>22807</v>
      </c>
      <c r="R3401" s="15" t="s">
        <v>22423</v>
      </c>
      <c r="S3401" s="15">
        <v>41051047</v>
      </c>
      <c r="T3401" s="15"/>
      <c r="U3401" s="15" t="s">
        <v>15515</v>
      </c>
      <c r="V3401" s="15" t="s">
        <v>24421</v>
      </c>
      <c r="W3401" s="4"/>
      <c r="X3401" s="4" t="s">
        <v>41</v>
      </c>
      <c r="Y3401" s="4" t="s">
        <v>4260</v>
      </c>
      <c r="Z3401" s="4"/>
      <c r="AB3401" s="25"/>
      <c r="AC3401" s="25"/>
      <c r="AD3401" s="25"/>
    </row>
    <row r="3402" spans="1:30" x14ac:dyDescent="0.35">
      <c r="A3402" s="15" t="s">
        <v>6811</v>
      </c>
      <c r="B3402" s="15" t="s">
        <v>7693</v>
      </c>
      <c r="D3402" s="15" t="s">
        <v>11759</v>
      </c>
      <c r="E3402" s="15" t="s">
        <v>11758</v>
      </c>
      <c r="F3402" s="15" t="s">
        <v>11760</v>
      </c>
      <c r="G3402" s="5" t="s">
        <v>3350</v>
      </c>
      <c r="H3402" s="5" t="s">
        <v>3</v>
      </c>
      <c r="I3402" s="5" t="s">
        <v>95</v>
      </c>
      <c r="J3402" s="5" t="s">
        <v>3</v>
      </c>
      <c r="K3402" s="5" t="s">
        <v>4</v>
      </c>
      <c r="L3402" s="5" t="s">
        <v>13082</v>
      </c>
      <c r="M3402" s="15" t="s">
        <v>21775</v>
      </c>
      <c r="N3402" s="15" t="s">
        <v>21593</v>
      </c>
      <c r="O3402" s="15" t="s">
        <v>22278</v>
      </c>
      <c r="P3402" s="15" t="s">
        <v>11760</v>
      </c>
      <c r="Q3402" s="15" t="s">
        <v>22807</v>
      </c>
      <c r="R3402" s="15" t="s">
        <v>21697</v>
      </c>
      <c r="S3402" s="15">
        <v>44092771</v>
      </c>
      <c r="T3402" s="15"/>
      <c r="U3402" s="15" t="s">
        <v>17044</v>
      </c>
      <c r="V3402" s="15" t="s">
        <v>17045</v>
      </c>
      <c r="W3402" s="4"/>
      <c r="X3402" s="4" t="s">
        <v>41</v>
      </c>
      <c r="Y3402" s="4" t="s">
        <v>7587</v>
      </c>
      <c r="Z3402" s="4"/>
      <c r="AB3402" s="25"/>
      <c r="AC3402" s="25"/>
      <c r="AD3402" s="25"/>
    </row>
    <row r="3403" spans="1:30" x14ac:dyDescent="0.35">
      <c r="A3403" s="15" t="s">
        <v>619</v>
      </c>
      <c r="B3403" s="15" t="s">
        <v>613</v>
      </c>
      <c r="D3403" s="15" t="s">
        <v>7852</v>
      </c>
      <c r="E3403" s="15" t="s">
        <v>6769</v>
      </c>
      <c r="F3403" s="15" t="s">
        <v>21698</v>
      </c>
      <c r="G3403" s="5" t="s">
        <v>3350</v>
      </c>
      <c r="H3403" s="5" t="s">
        <v>8</v>
      </c>
      <c r="I3403" s="5" t="s">
        <v>95</v>
      </c>
      <c r="J3403" s="5" t="s">
        <v>3</v>
      </c>
      <c r="K3403" s="5" t="s">
        <v>7</v>
      </c>
      <c r="L3403" s="5" t="s">
        <v>13085</v>
      </c>
      <c r="M3403" s="15" t="s">
        <v>21775</v>
      </c>
      <c r="N3403" s="15" t="s">
        <v>21593</v>
      </c>
      <c r="O3403" s="15" t="s">
        <v>1898</v>
      </c>
      <c r="P3403" s="15" t="s">
        <v>21698</v>
      </c>
      <c r="Q3403" s="15" t="s">
        <v>22807</v>
      </c>
      <c r="R3403" s="15" t="s">
        <v>24422</v>
      </c>
      <c r="S3403" s="15">
        <v>44020282</v>
      </c>
      <c r="T3403" s="15"/>
      <c r="U3403" s="15" t="s">
        <v>17046</v>
      </c>
      <c r="V3403" s="15" t="s">
        <v>11717</v>
      </c>
      <c r="W3403" s="4"/>
      <c r="X3403" s="4" t="s">
        <v>41</v>
      </c>
      <c r="Y3403" s="4" t="s">
        <v>5892</v>
      </c>
      <c r="Z3403" s="4"/>
      <c r="AB3403" s="25"/>
      <c r="AC3403" s="25"/>
      <c r="AD3403" s="25"/>
    </row>
    <row r="3404" spans="1:30" x14ac:dyDescent="0.35">
      <c r="A3404" s="15" t="s">
        <v>8715</v>
      </c>
      <c r="B3404" s="15" t="s">
        <v>8716</v>
      </c>
      <c r="D3404" s="15" t="s">
        <v>11715</v>
      </c>
      <c r="E3404" s="15" t="s">
        <v>11714</v>
      </c>
      <c r="F3404" s="15" t="s">
        <v>165</v>
      </c>
      <c r="G3404" s="5" t="s">
        <v>3350</v>
      </c>
      <c r="H3404" s="5" t="s">
        <v>7</v>
      </c>
      <c r="I3404" s="5" t="s">
        <v>95</v>
      </c>
      <c r="J3404" s="5" t="s">
        <v>3</v>
      </c>
      <c r="K3404" s="5" t="s">
        <v>4</v>
      </c>
      <c r="L3404" s="5" t="s">
        <v>13082</v>
      </c>
      <c r="M3404" s="15" t="s">
        <v>21775</v>
      </c>
      <c r="N3404" s="15" t="s">
        <v>21593</v>
      </c>
      <c r="O3404" s="15" t="s">
        <v>22278</v>
      </c>
      <c r="P3404" s="15" t="s">
        <v>11716</v>
      </c>
      <c r="Q3404" s="15" t="s">
        <v>22807</v>
      </c>
      <c r="R3404" s="15" t="s">
        <v>18243</v>
      </c>
      <c r="S3404" s="15">
        <v>44091719</v>
      </c>
      <c r="T3404" s="15"/>
      <c r="U3404" s="15" t="s">
        <v>15516</v>
      </c>
      <c r="V3404" s="15" t="s">
        <v>24423</v>
      </c>
      <c r="W3404" s="4"/>
      <c r="X3404" s="4" t="s">
        <v>41</v>
      </c>
      <c r="Y3404" s="4" t="s">
        <v>8232</v>
      </c>
      <c r="Z3404" s="4"/>
      <c r="AB3404" s="25"/>
      <c r="AC3404" s="25"/>
      <c r="AD3404" s="25"/>
    </row>
    <row r="3405" spans="1:30" x14ac:dyDescent="0.35">
      <c r="A3405" s="15" t="s">
        <v>12014</v>
      </c>
      <c r="B3405" s="15" t="s">
        <v>12015</v>
      </c>
      <c r="D3405" s="15" t="s">
        <v>7757</v>
      </c>
      <c r="E3405" s="15" t="s">
        <v>6771</v>
      </c>
      <c r="F3405" s="15" t="s">
        <v>21699</v>
      </c>
      <c r="G3405" s="5" t="s">
        <v>3350</v>
      </c>
      <c r="H3405" s="5" t="s">
        <v>5</v>
      </c>
      <c r="I3405" s="5" t="s">
        <v>95</v>
      </c>
      <c r="J3405" s="5" t="s">
        <v>7</v>
      </c>
      <c r="K3405" s="5" t="s">
        <v>3</v>
      </c>
      <c r="L3405" s="5" t="s">
        <v>13101</v>
      </c>
      <c r="M3405" s="15" t="s">
        <v>21775</v>
      </c>
      <c r="N3405" s="15" t="s">
        <v>2408</v>
      </c>
      <c r="O3405" s="15" t="s">
        <v>851</v>
      </c>
      <c r="P3405" s="15" t="s">
        <v>584</v>
      </c>
      <c r="Q3405" s="15" t="s">
        <v>22807</v>
      </c>
      <c r="R3405" s="15" t="s">
        <v>22424</v>
      </c>
      <c r="S3405" s="15">
        <v>27600508</v>
      </c>
      <c r="T3405" s="15">
        <v>27600508</v>
      </c>
      <c r="U3405" s="15" t="s">
        <v>18367</v>
      </c>
      <c r="V3405" s="15" t="s">
        <v>3765</v>
      </c>
      <c r="W3405" s="4"/>
      <c r="X3405" s="4" t="s">
        <v>41</v>
      </c>
      <c r="Y3405" s="4" t="s">
        <v>4135</v>
      </c>
      <c r="Z3405" s="4"/>
      <c r="AB3405" s="25"/>
      <c r="AC3405" s="25"/>
      <c r="AD3405" s="25"/>
    </row>
    <row r="3406" spans="1:30" x14ac:dyDescent="0.35">
      <c r="A3406" s="15" t="s">
        <v>8717</v>
      </c>
      <c r="B3406" s="15" t="s">
        <v>8719</v>
      </c>
      <c r="D3406" s="15" t="s">
        <v>7741</v>
      </c>
      <c r="E3406" s="15" t="s">
        <v>6772</v>
      </c>
      <c r="F3406" s="15" t="s">
        <v>79</v>
      </c>
      <c r="G3406" s="5" t="s">
        <v>908</v>
      </c>
      <c r="H3406" s="5" t="s">
        <v>6</v>
      </c>
      <c r="I3406" s="5" t="s">
        <v>243</v>
      </c>
      <c r="J3406" s="5" t="s">
        <v>12</v>
      </c>
      <c r="K3406" s="5" t="s">
        <v>3</v>
      </c>
      <c r="L3406" s="5" t="s">
        <v>13014</v>
      </c>
      <c r="M3406" s="15" t="s">
        <v>244</v>
      </c>
      <c r="N3406" s="15" t="s">
        <v>770</v>
      </c>
      <c r="O3406" s="15" t="s">
        <v>1597</v>
      </c>
      <c r="P3406" s="15" t="s">
        <v>79</v>
      </c>
      <c r="Q3406" s="15" t="s">
        <v>22807</v>
      </c>
      <c r="R3406" s="15" t="s">
        <v>21700</v>
      </c>
      <c r="S3406" s="15">
        <v>26777057</v>
      </c>
      <c r="T3406" s="15">
        <v>26777025</v>
      </c>
      <c r="U3406" s="15" t="s">
        <v>19043</v>
      </c>
      <c r="V3406" s="15" t="s">
        <v>24424</v>
      </c>
      <c r="W3406" s="4"/>
      <c r="X3406" s="4" t="s">
        <v>41</v>
      </c>
      <c r="Y3406" s="4" t="s">
        <v>1511</v>
      </c>
      <c r="Z3406" s="4"/>
      <c r="AB3406" s="25"/>
      <c r="AC3406" s="25"/>
      <c r="AD3406" s="25"/>
    </row>
    <row r="3407" spans="1:30" x14ac:dyDescent="0.35">
      <c r="A3407" s="15" t="s">
        <v>8720</v>
      </c>
      <c r="B3407" s="15" t="s">
        <v>8721</v>
      </c>
      <c r="D3407" s="15" t="s">
        <v>10379</v>
      </c>
      <c r="E3407" s="15" t="s">
        <v>10378</v>
      </c>
      <c r="F3407" s="15" t="s">
        <v>15687</v>
      </c>
      <c r="G3407" s="5" t="s">
        <v>3820</v>
      </c>
      <c r="H3407" s="5" t="s">
        <v>7</v>
      </c>
      <c r="I3407" s="5" t="s">
        <v>72</v>
      </c>
      <c r="J3407" s="5" t="s">
        <v>6</v>
      </c>
      <c r="K3407" s="5" t="s">
        <v>17</v>
      </c>
      <c r="L3407" s="5" t="s">
        <v>12902</v>
      </c>
      <c r="M3407" s="15" t="s">
        <v>249</v>
      </c>
      <c r="N3407" s="15" t="s">
        <v>3820</v>
      </c>
      <c r="O3407" s="15" t="s">
        <v>22063</v>
      </c>
      <c r="P3407" s="15" t="s">
        <v>10380</v>
      </c>
      <c r="Q3407" s="15" t="s">
        <v>22807</v>
      </c>
      <c r="R3407" s="15" t="s">
        <v>24425</v>
      </c>
      <c r="S3407" s="15">
        <v>87312432</v>
      </c>
      <c r="T3407" s="15"/>
      <c r="U3407" s="15" t="s">
        <v>15518</v>
      </c>
      <c r="V3407" s="15" t="s">
        <v>15519</v>
      </c>
      <c r="W3407" s="4"/>
      <c r="X3407" s="4" t="s">
        <v>41</v>
      </c>
      <c r="Y3407" s="4" t="s">
        <v>10815</v>
      </c>
      <c r="Z3407" s="4"/>
      <c r="AB3407" s="25"/>
      <c r="AC3407" s="25"/>
      <c r="AD3407" s="25"/>
    </row>
    <row r="3408" spans="1:30" x14ac:dyDescent="0.35">
      <c r="A3408" s="15" t="s">
        <v>6815</v>
      </c>
      <c r="B3408" s="15" t="s">
        <v>7747</v>
      </c>
      <c r="D3408" s="15" t="s">
        <v>7881</v>
      </c>
      <c r="E3408" s="15" t="s">
        <v>6773</v>
      </c>
      <c r="F3408" s="15" t="s">
        <v>6774</v>
      </c>
      <c r="G3408" s="5" t="s">
        <v>3820</v>
      </c>
      <c r="H3408" s="5" t="s">
        <v>8</v>
      </c>
      <c r="I3408" s="5" t="s">
        <v>95</v>
      </c>
      <c r="J3408" s="5" t="s">
        <v>2</v>
      </c>
      <c r="K3408" s="5" t="s">
        <v>3</v>
      </c>
      <c r="L3408" s="5" t="s">
        <v>13077</v>
      </c>
      <c r="M3408" s="15" t="s">
        <v>21775</v>
      </c>
      <c r="N3408" s="15" t="s">
        <v>21775</v>
      </c>
      <c r="O3408" s="15" t="s">
        <v>21855</v>
      </c>
      <c r="P3408" s="15" t="s">
        <v>6774</v>
      </c>
      <c r="Q3408" s="15" t="s">
        <v>22807</v>
      </c>
      <c r="R3408" s="15" t="s">
        <v>8931</v>
      </c>
      <c r="S3408" s="15">
        <v>25140481</v>
      </c>
      <c r="T3408" s="15"/>
      <c r="U3408" s="15" t="s">
        <v>15520</v>
      </c>
      <c r="V3408" s="15" t="s">
        <v>24426</v>
      </c>
      <c r="W3408" s="4"/>
      <c r="X3408" s="4" t="s">
        <v>41</v>
      </c>
      <c r="Y3408" s="4" t="s">
        <v>6056</v>
      </c>
      <c r="Z3408" s="4"/>
      <c r="AB3408" s="25"/>
      <c r="AC3408" s="25"/>
      <c r="AD3408" s="25"/>
    </row>
    <row r="3409" spans="1:30" x14ac:dyDescent="0.35">
      <c r="A3409" s="15" t="s">
        <v>6800</v>
      </c>
      <c r="B3409" s="15" t="s">
        <v>7811</v>
      </c>
      <c r="D3409" s="15" t="s">
        <v>10383</v>
      </c>
      <c r="E3409" s="15" t="s">
        <v>10382</v>
      </c>
      <c r="F3409" s="15" t="s">
        <v>10384</v>
      </c>
      <c r="G3409" s="5" t="s">
        <v>3820</v>
      </c>
      <c r="H3409" s="5" t="s">
        <v>7</v>
      </c>
      <c r="I3409" s="5" t="s">
        <v>95</v>
      </c>
      <c r="J3409" s="5" t="s">
        <v>2</v>
      </c>
      <c r="K3409" s="5" t="s">
        <v>3</v>
      </c>
      <c r="L3409" s="5" t="s">
        <v>13077</v>
      </c>
      <c r="M3409" s="15" t="s">
        <v>21775</v>
      </c>
      <c r="N3409" s="15" t="s">
        <v>21775</v>
      </c>
      <c r="O3409" s="15" t="s">
        <v>21855</v>
      </c>
      <c r="P3409" s="15" t="s">
        <v>10384</v>
      </c>
      <c r="Q3409" s="15" t="s">
        <v>22807</v>
      </c>
      <c r="R3409" s="15" t="s">
        <v>22425</v>
      </c>
      <c r="S3409" s="15">
        <v>25560698</v>
      </c>
      <c r="T3409" s="15">
        <v>83487781</v>
      </c>
      <c r="U3409" s="15" t="s">
        <v>18368</v>
      </c>
      <c r="V3409" s="15" t="s">
        <v>10385</v>
      </c>
      <c r="W3409" s="4"/>
      <c r="X3409" s="4" t="s">
        <v>41</v>
      </c>
      <c r="Y3409" s="4" t="s">
        <v>13668</v>
      </c>
      <c r="Z3409" s="4"/>
      <c r="AB3409" s="25"/>
      <c r="AC3409" s="25"/>
      <c r="AD3409" s="25"/>
    </row>
    <row r="3410" spans="1:30" x14ac:dyDescent="0.35">
      <c r="A3410" s="15" t="s">
        <v>6801</v>
      </c>
      <c r="B3410" s="15" t="s">
        <v>7745</v>
      </c>
      <c r="D3410" s="15" t="s">
        <v>7882</v>
      </c>
      <c r="E3410" s="15" t="s">
        <v>6775</v>
      </c>
      <c r="F3410" s="15" t="s">
        <v>6776</v>
      </c>
      <c r="G3410" s="5" t="s">
        <v>3820</v>
      </c>
      <c r="H3410" s="5" t="s">
        <v>8</v>
      </c>
      <c r="I3410" s="5" t="s">
        <v>95</v>
      </c>
      <c r="J3410" s="5" t="s">
        <v>2</v>
      </c>
      <c r="K3410" s="5" t="s">
        <v>3</v>
      </c>
      <c r="L3410" s="5" t="s">
        <v>13077</v>
      </c>
      <c r="M3410" s="15" t="s">
        <v>21775</v>
      </c>
      <c r="N3410" s="15" t="s">
        <v>21775</v>
      </c>
      <c r="O3410" s="15" t="s">
        <v>21855</v>
      </c>
      <c r="P3410" s="15" t="s">
        <v>6776</v>
      </c>
      <c r="Q3410" s="15" t="s">
        <v>22807</v>
      </c>
      <c r="R3410" s="15" t="s">
        <v>6996</v>
      </c>
      <c r="S3410" s="15">
        <v>25140609</v>
      </c>
      <c r="T3410" s="15"/>
      <c r="U3410" s="15" t="s">
        <v>17048</v>
      </c>
      <c r="V3410" s="15" t="s">
        <v>10385</v>
      </c>
      <c r="W3410" s="4"/>
      <c r="X3410" s="4" t="s">
        <v>41</v>
      </c>
      <c r="Y3410" s="4" t="s">
        <v>6059</v>
      </c>
      <c r="Z3410" s="4"/>
      <c r="AB3410" s="25"/>
      <c r="AC3410" s="25"/>
      <c r="AD3410" s="25"/>
    </row>
    <row r="3411" spans="1:30" x14ac:dyDescent="0.35">
      <c r="A3411" s="15" t="s">
        <v>6678</v>
      </c>
      <c r="B3411" s="15" t="s">
        <v>7526</v>
      </c>
      <c r="D3411" s="15" t="s">
        <v>10387</v>
      </c>
      <c r="E3411" s="15" t="s">
        <v>10386</v>
      </c>
      <c r="F3411" s="15" t="s">
        <v>10388</v>
      </c>
      <c r="G3411" s="5" t="s">
        <v>3820</v>
      </c>
      <c r="H3411" s="5" t="s">
        <v>11</v>
      </c>
      <c r="I3411" s="5" t="s">
        <v>72</v>
      </c>
      <c r="J3411" s="5" t="s">
        <v>6</v>
      </c>
      <c r="K3411" s="5" t="s">
        <v>17</v>
      </c>
      <c r="L3411" s="5" t="s">
        <v>12902</v>
      </c>
      <c r="M3411" s="15" t="s">
        <v>249</v>
      </c>
      <c r="N3411" s="15" t="s">
        <v>3820</v>
      </c>
      <c r="O3411" s="15" t="s">
        <v>22063</v>
      </c>
      <c r="P3411" s="15" t="s">
        <v>10389</v>
      </c>
      <c r="Q3411" s="15" t="s">
        <v>22807</v>
      </c>
      <c r="R3411" s="15" t="s">
        <v>10390</v>
      </c>
      <c r="S3411" s="15">
        <v>84843416</v>
      </c>
      <c r="T3411" s="15"/>
      <c r="U3411" s="15" t="s">
        <v>17049</v>
      </c>
      <c r="V3411" s="15" t="s">
        <v>12141</v>
      </c>
      <c r="W3411" s="4"/>
      <c r="X3411" s="4" t="s">
        <v>41</v>
      </c>
      <c r="Y3411" s="4" t="s">
        <v>10197</v>
      </c>
      <c r="Z3411" s="4"/>
      <c r="AB3411" s="25"/>
      <c r="AC3411" s="25"/>
      <c r="AD3411" s="25"/>
    </row>
    <row r="3412" spans="1:30" x14ac:dyDescent="0.35">
      <c r="A3412" s="15" t="s">
        <v>6780</v>
      </c>
      <c r="B3412" s="15" t="s">
        <v>7683</v>
      </c>
      <c r="D3412" s="15" t="s">
        <v>8489</v>
      </c>
      <c r="E3412" s="15" t="s">
        <v>8487</v>
      </c>
      <c r="F3412" s="15" t="s">
        <v>8873</v>
      </c>
      <c r="G3412" s="5" t="s">
        <v>15692</v>
      </c>
      <c r="H3412" s="5" t="s">
        <v>10</v>
      </c>
      <c r="I3412" s="5" t="s">
        <v>143</v>
      </c>
      <c r="J3412" s="5" t="s">
        <v>10</v>
      </c>
      <c r="K3412" s="5" t="s">
        <v>6</v>
      </c>
      <c r="L3412" s="5" t="s">
        <v>13068</v>
      </c>
      <c r="M3412" s="15" t="s">
        <v>144</v>
      </c>
      <c r="N3412" s="15" t="s">
        <v>21789</v>
      </c>
      <c r="O3412" s="15" t="s">
        <v>22257</v>
      </c>
      <c r="P3412" s="15" t="s">
        <v>11353</v>
      </c>
      <c r="Q3412" s="15" t="s">
        <v>22807</v>
      </c>
      <c r="R3412" s="15" t="s">
        <v>24427</v>
      </c>
      <c r="S3412" s="15">
        <v>20001812</v>
      </c>
      <c r="T3412" s="15"/>
      <c r="U3412" s="15" t="s">
        <v>15521</v>
      </c>
      <c r="V3412" s="15" t="s">
        <v>24428</v>
      </c>
      <c r="W3412" s="4"/>
      <c r="X3412" s="4" t="s">
        <v>41</v>
      </c>
      <c r="Y3412" s="4" t="s">
        <v>8872</v>
      </c>
      <c r="Z3412" s="4"/>
      <c r="AB3412" s="25" t="s">
        <v>21118</v>
      </c>
      <c r="AC3412" s="25"/>
      <c r="AD3412" s="25"/>
    </row>
    <row r="3413" spans="1:30" x14ac:dyDescent="0.35">
      <c r="A3413" s="15" t="s">
        <v>12022</v>
      </c>
      <c r="B3413" s="15" t="s">
        <v>12023</v>
      </c>
      <c r="D3413" s="15" t="s">
        <v>11281</v>
      </c>
      <c r="E3413" s="15" t="s">
        <v>11280</v>
      </c>
      <c r="F3413" s="15" t="s">
        <v>21701</v>
      </c>
      <c r="G3413" s="5" t="s">
        <v>15692</v>
      </c>
      <c r="H3413" s="5" t="s">
        <v>232</v>
      </c>
      <c r="I3413" s="5" t="s">
        <v>143</v>
      </c>
      <c r="J3413" s="5" t="s">
        <v>8</v>
      </c>
      <c r="K3413" s="5" t="s">
        <v>5</v>
      </c>
      <c r="L3413" s="5" t="s">
        <v>13063</v>
      </c>
      <c r="M3413" s="15" t="s">
        <v>144</v>
      </c>
      <c r="N3413" s="15" t="s">
        <v>145</v>
      </c>
      <c r="O3413" s="15" t="s">
        <v>1933</v>
      </c>
      <c r="P3413" s="15" t="s">
        <v>17388</v>
      </c>
      <c r="Q3413" s="15" t="s">
        <v>22807</v>
      </c>
      <c r="R3413" s="15" t="s">
        <v>18289</v>
      </c>
      <c r="S3413" s="15">
        <v>89532132</v>
      </c>
      <c r="T3413" s="15"/>
      <c r="U3413" s="15" t="s">
        <v>17050</v>
      </c>
      <c r="V3413" s="15" t="s">
        <v>24429</v>
      </c>
      <c r="W3413" s="4"/>
      <c r="X3413" s="4" t="s">
        <v>41</v>
      </c>
      <c r="Y3413" s="4" t="s">
        <v>19111</v>
      </c>
      <c r="Z3413" s="4"/>
      <c r="AB3413" s="25"/>
      <c r="AC3413" s="25"/>
      <c r="AD3413" s="25"/>
    </row>
    <row r="3414" spans="1:30" x14ac:dyDescent="0.35">
      <c r="A3414" s="15" t="s">
        <v>12026</v>
      </c>
      <c r="B3414" s="15" t="s">
        <v>12027</v>
      </c>
      <c r="D3414" s="15" t="s">
        <v>7662</v>
      </c>
      <c r="E3414" s="15" t="s">
        <v>6777</v>
      </c>
      <c r="F3414" s="15" t="s">
        <v>453</v>
      </c>
      <c r="G3414" s="5" t="s">
        <v>1797</v>
      </c>
      <c r="H3414" s="5" t="s">
        <v>2</v>
      </c>
      <c r="I3414" s="5" t="s">
        <v>243</v>
      </c>
      <c r="J3414" s="5" t="s">
        <v>7</v>
      </c>
      <c r="K3414" s="5" t="s">
        <v>2</v>
      </c>
      <c r="L3414" s="5" t="s">
        <v>12991</v>
      </c>
      <c r="M3414" s="15" t="s">
        <v>244</v>
      </c>
      <c r="N3414" s="15" t="s">
        <v>1797</v>
      </c>
      <c r="O3414" s="15" t="s">
        <v>1797</v>
      </c>
      <c r="P3414" s="15" t="s">
        <v>453</v>
      </c>
      <c r="Q3414" s="15" t="s">
        <v>22807</v>
      </c>
      <c r="R3414" s="15" t="s">
        <v>24430</v>
      </c>
      <c r="S3414" s="15">
        <v>26694406</v>
      </c>
      <c r="T3414" s="15">
        <v>26694406</v>
      </c>
      <c r="U3414" s="15" t="s">
        <v>15522</v>
      </c>
      <c r="V3414" s="15" t="s">
        <v>18369</v>
      </c>
      <c r="W3414" s="4"/>
      <c r="X3414" s="4" t="s">
        <v>41</v>
      </c>
      <c r="Y3414" s="4" t="s">
        <v>4909</v>
      </c>
      <c r="Z3414" s="4"/>
      <c r="AB3414" s="25"/>
      <c r="AC3414" s="25"/>
      <c r="AD3414" s="25"/>
    </row>
    <row r="3415" spans="1:30" x14ac:dyDescent="0.35">
      <c r="A3415" s="15" t="s">
        <v>12032</v>
      </c>
      <c r="B3415" s="15" t="s">
        <v>12033</v>
      </c>
      <c r="D3415" s="15" t="s">
        <v>7941</v>
      </c>
      <c r="E3415" s="15" t="s">
        <v>6778</v>
      </c>
      <c r="F3415" s="15" t="s">
        <v>1600</v>
      </c>
      <c r="G3415" s="5" t="s">
        <v>1797</v>
      </c>
      <c r="H3415" s="5" t="s">
        <v>5</v>
      </c>
      <c r="I3415" s="5" t="s">
        <v>243</v>
      </c>
      <c r="J3415" s="5" t="s">
        <v>8</v>
      </c>
      <c r="K3415" s="5" t="s">
        <v>2</v>
      </c>
      <c r="L3415" s="5" t="s">
        <v>12996</v>
      </c>
      <c r="M3415" s="15" t="s">
        <v>244</v>
      </c>
      <c r="N3415" s="15" t="s">
        <v>22190</v>
      </c>
      <c r="O3415" s="15" t="s">
        <v>22800</v>
      </c>
      <c r="P3415" s="15" t="s">
        <v>11028</v>
      </c>
      <c r="Q3415" s="15" t="s">
        <v>22807</v>
      </c>
      <c r="R3415" s="15" t="s">
        <v>18370</v>
      </c>
      <c r="S3415" s="15">
        <v>26628629</v>
      </c>
      <c r="T3415" s="15">
        <v>26628629</v>
      </c>
      <c r="U3415" s="15" t="s">
        <v>19044</v>
      </c>
      <c r="V3415" s="15" t="s">
        <v>969</v>
      </c>
      <c r="W3415" s="4"/>
      <c r="X3415" s="4" t="s">
        <v>41</v>
      </c>
      <c r="Y3415" s="4" t="s">
        <v>13512</v>
      </c>
      <c r="Z3415" s="4"/>
      <c r="AB3415" s="25"/>
      <c r="AC3415" s="25"/>
      <c r="AD3415" s="25"/>
    </row>
    <row r="3416" spans="1:30" x14ac:dyDescent="0.35">
      <c r="A3416" s="15" t="s">
        <v>12036</v>
      </c>
      <c r="B3416" s="15" t="s">
        <v>12037</v>
      </c>
      <c r="D3416" s="15" t="s">
        <v>7683</v>
      </c>
      <c r="E3416" s="15" t="s">
        <v>6780</v>
      </c>
      <c r="F3416" s="15" t="s">
        <v>3827</v>
      </c>
      <c r="G3416" s="5" t="s">
        <v>91</v>
      </c>
      <c r="H3416" s="5" t="s">
        <v>8</v>
      </c>
      <c r="I3416" s="5" t="s">
        <v>44</v>
      </c>
      <c r="J3416" s="5" t="s">
        <v>10</v>
      </c>
      <c r="K3416" s="5" t="s">
        <v>4</v>
      </c>
      <c r="L3416" s="5" t="s">
        <v>12815</v>
      </c>
      <c r="M3416" s="15" t="s">
        <v>91</v>
      </c>
      <c r="N3416" s="15" t="s">
        <v>589</v>
      </c>
      <c r="O3416" s="15" t="s">
        <v>165</v>
      </c>
      <c r="P3416" s="15" t="s">
        <v>627</v>
      </c>
      <c r="Q3416" s="15" t="s">
        <v>22807</v>
      </c>
      <c r="R3416" s="15" t="s">
        <v>24431</v>
      </c>
      <c r="S3416" s="15">
        <v>24480375</v>
      </c>
      <c r="T3416" s="15">
        <v>24485323</v>
      </c>
      <c r="U3416" s="15" t="s">
        <v>18371</v>
      </c>
      <c r="V3416" s="15" t="s">
        <v>12021</v>
      </c>
      <c r="W3416" s="4"/>
      <c r="X3416" s="4" t="s">
        <v>41</v>
      </c>
      <c r="Y3416" s="4" t="s">
        <v>5047</v>
      </c>
      <c r="Z3416" s="4"/>
      <c r="AB3416" s="25"/>
      <c r="AC3416" s="25"/>
      <c r="AD3416" s="25"/>
    </row>
    <row r="3417" spans="1:30" x14ac:dyDescent="0.35">
      <c r="A3417" s="15" t="s">
        <v>6808</v>
      </c>
      <c r="B3417" s="15" t="s">
        <v>7754</v>
      </c>
      <c r="D3417" s="15" t="s">
        <v>8181</v>
      </c>
      <c r="E3417" s="15" t="s">
        <v>8180</v>
      </c>
      <c r="F3417" s="15" t="s">
        <v>3818</v>
      </c>
      <c r="G3417" s="5" t="s">
        <v>18535</v>
      </c>
      <c r="H3417" s="5" t="s">
        <v>16</v>
      </c>
      <c r="I3417" s="5" t="s">
        <v>143</v>
      </c>
      <c r="J3417" s="5" t="s">
        <v>4</v>
      </c>
      <c r="K3417" s="5" t="s">
        <v>5</v>
      </c>
      <c r="L3417" s="5" t="s">
        <v>13043</v>
      </c>
      <c r="M3417" s="15" t="s">
        <v>144</v>
      </c>
      <c r="N3417" s="15" t="s">
        <v>1670</v>
      </c>
      <c r="O3417" s="15" t="s">
        <v>1836</v>
      </c>
      <c r="P3417" s="15" t="s">
        <v>3818</v>
      </c>
      <c r="Q3417" s="15" t="s">
        <v>22807</v>
      </c>
      <c r="R3417" s="15" t="s">
        <v>21702</v>
      </c>
      <c r="S3417" s="15">
        <v>87809923</v>
      </c>
      <c r="T3417" s="15"/>
      <c r="U3417" s="15" t="s">
        <v>18372</v>
      </c>
      <c r="V3417" s="15" t="s">
        <v>484</v>
      </c>
      <c r="W3417" s="4"/>
      <c r="X3417" s="4"/>
      <c r="Y3417" s="4"/>
      <c r="Z3417" s="4"/>
      <c r="AB3417" s="25"/>
      <c r="AC3417" s="25"/>
      <c r="AD3417" s="25"/>
    </row>
    <row r="3418" spans="1:30" x14ac:dyDescent="0.35">
      <c r="A3418" s="15" t="s">
        <v>6621</v>
      </c>
      <c r="B3418" s="15" t="s">
        <v>7467</v>
      </c>
      <c r="D3418" s="15" t="s">
        <v>8158</v>
      </c>
      <c r="E3418" s="15" t="s">
        <v>8157</v>
      </c>
      <c r="F3418" s="15" t="s">
        <v>9282</v>
      </c>
      <c r="G3418" s="5" t="s">
        <v>18535</v>
      </c>
      <c r="H3418" s="5" t="s">
        <v>17</v>
      </c>
      <c r="I3418" s="5" t="s">
        <v>143</v>
      </c>
      <c r="J3418" s="5" t="s">
        <v>4</v>
      </c>
      <c r="K3418" s="5" t="s">
        <v>4</v>
      </c>
      <c r="L3418" s="5" t="s">
        <v>13042</v>
      </c>
      <c r="M3418" s="15" t="s">
        <v>144</v>
      </c>
      <c r="N3418" s="15" t="s">
        <v>1670</v>
      </c>
      <c r="O3418" s="15" t="s">
        <v>1754</v>
      </c>
      <c r="P3418" s="15" t="s">
        <v>217</v>
      </c>
      <c r="Q3418" s="15" t="s">
        <v>22807</v>
      </c>
      <c r="R3418" s="15" t="s">
        <v>24432</v>
      </c>
      <c r="S3418" s="15">
        <v>83935045</v>
      </c>
      <c r="T3418" s="15"/>
      <c r="U3418" s="15" t="s">
        <v>22426</v>
      </c>
      <c r="V3418" s="15" t="s">
        <v>24433</v>
      </c>
      <c r="W3418" s="4"/>
      <c r="X3418" s="4" t="s">
        <v>41</v>
      </c>
      <c r="Y3418" s="4" t="s">
        <v>15523</v>
      </c>
      <c r="Z3418" s="4"/>
      <c r="AB3418" s="25"/>
      <c r="AC3418" s="25"/>
      <c r="AD3418" s="25"/>
    </row>
    <row r="3419" spans="1:30" x14ac:dyDescent="0.35">
      <c r="A3419" s="15" t="s">
        <v>12041</v>
      </c>
      <c r="B3419" s="15" t="s">
        <v>12042</v>
      </c>
      <c r="D3419" s="15" t="s">
        <v>7687</v>
      </c>
      <c r="E3419" s="15" t="s">
        <v>6781</v>
      </c>
      <c r="F3419" s="15" t="s">
        <v>1242</v>
      </c>
      <c r="G3419" s="5" t="s">
        <v>144</v>
      </c>
      <c r="H3419" s="5" t="s">
        <v>10</v>
      </c>
      <c r="I3419" s="5" t="s">
        <v>143</v>
      </c>
      <c r="J3419" s="5" t="s">
        <v>3</v>
      </c>
      <c r="K3419" s="5" t="s">
        <v>7</v>
      </c>
      <c r="L3419" s="5" t="s">
        <v>15652</v>
      </c>
      <c r="M3419" s="15" t="s">
        <v>144</v>
      </c>
      <c r="N3419" s="15" t="s">
        <v>5017</v>
      </c>
      <c r="O3419" s="15" t="s">
        <v>8424</v>
      </c>
      <c r="P3419" s="15" t="s">
        <v>1242</v>
      </c>
      <c r="Q3419" s="15" t="s">
        <v>22807</v>
      </c>
      <c r="R3419" s="15" t="s">
        <v>22229</v>
      </c>
      <c r="S3419" s="15">
        <v>24284673</v>
      </c>
      <c r="T3419" s="15">
        <v>24284673</v>
      </c>
      <c r="U3419" s="15" t="s">
        <v>15524</v>
      </c>
      <c r="V3419" s="15" t="s">
        <v>11155</v>
      </c>
      <c r="W3419" s="4"/>
      <c r="X3419" s="4" t="s">
        <v>41</v>
      </c>
      <c r="Y3419" s="4" t="s">
        <v>1513</v>
      </c>
      <c r="Z3419" s="4"/>
      <c r="AB3419" s="25"/>
      <c r="AC3419" s="25"/>
      <c r="AD3419" s="25"/>
    </row>
    <row r="3420" spans="1:30" x14ac:dyDescent="0.35">
      <c r="A3420" s="15" t="s">
        <v>12045</v>
      </c>
      <c r="B3420" s="15" t="s">
        <v>12046</v>
      </c>
      <c r="D3420" s="15" t="s">
        <v>7654</v>
      </c>
      <c r="E3420" s="15" t="s">
        <v>6782</v>
      </c>
      <c r="F3420" s="15" t="s">
        <v>6783</v>
      </c>
      <c r="G3420" s="5" t="s">
        <v>213</v>
      </c>
      <c r="H3420" s="5" t="s">
        <v>4</v>
      </c>
      <c r="I3420" s="5" t="s">
        <v>214</v>
      </c>
      <c r="J3420" s="5" t="s">
        <v>12</v>
      </c>
      <c r="K3420" s="5" t="s">
        <v>2</v>
      </c>
      <c r="L3420" s="5" t="s">
        <v>12957</v>
      </c>
      <c r="M3420" s="15" t="s">
        <v>215</v>
      </c>
      <c r="N3420" s="15" t="s">
        <v>213</v>
      </c>
      <c r="O3420" s="15" t="s">
        <v>3375</v>
      </c>
      <c r="P3420" s="15" t="s">
        <v>6783</v>
      </c>
      <c r="Q3420" s="15" t="s">
        <v>22807</v>
      </c>
      <c r="R3420" s="15" t="s">
        <v>6784</v>
      </c>
      <c r="S3420" s="15">
        <v>27667182</v>
      </c>
      <c r="T3420" s="15"/>
      <c r="U3420" s="15" t="s">
        <v>19045</v>
      </c>
      <c r="V3420" s="15" t="s">
        <v>19046</v>
      </c>
      <c r="W3420" s="4"/>
      <c r="X3420" s="4" t="s">
        <v>41</v>
      </c>
      <c r="Y3420" s="4" t="s">
        <v>4835</v>
      </c>
      <c r="Z3420" s="4"/>
      <c r="AB3420" s="25" t="s">
        <v>21118</v>
      </c>
      <c r="AC3420" s="25"/>
      <c r="AD3420" s="25"/>
    </row>
    <row r="3421" spans="1:30" x14ac:dyDescent="0.35">
      <c r="A3421" s="15" t="s">
        <v>12047</v>
      </c>
      <c r="B3421" s="15" t="s">
        <v>12048</v>
      </c>
      <c r="D3421" s="15" t="s">
        <v>9361</v>
      </c>
      <c r="E3421" s="15" t="s">
        <v>9360</v>
      </c>
      <c r="F3421" s="15" t="s">
        <v>3462</v>
      </c>
      <c r="G3421" s="5" t="s">
        <v>1190</v>
      </c>
      <c r="H3421" s="5" t="s">
        <v>3</v>
      </c>
      <c r="I3421" s="5" t="s">
        <v>41</v>
      </c>
      <c r="J3421" s="5" t="s">
        <v>1191</v>
      </c>
      <c r="K3421" s="5" t="s">
        <v>12</v>
      </c>
      <c r="L3421" s="5" t="s">
        <v>12744</v>
      </c>
      <c r="M3421" s="15" t="s">
        <v>42</v>
      </c>
      <c r="N3421" s="15" t="s">
        <v>1190</v>
      </c>
      <c r="O3421" s="15" t="s">
        <v>1238</v>
      </c>
      <c r="P3421" s="15" t="s">
        <v>3462</v>
      </c>
      <c r="Q3421" s="15" t="s">
        <v>22807</v>
      </c>
      <c r="R3421" s="15" t="s">
        <v>24434</v>
      </c>
      <c r="S3421" s="15">
        <v>27716195</v>
      </c>
      <c r="T3421" s="15"/>
      <c r="U3421" s="15" t="s">
        <v>14219</v>
      </c>
      <c r="V3421" s="15" t="s">
        <v>9362</v>
      </c>
      <c r="W3421" s="4"/>
      <c r="X3421" s="4" t="s">
        <v>41</v>
      </c>
      <c r="Y3421" s="4" t="s">
        <v>10683</v>
      </c>
      <c r="Z3421" s="4"/>
      <c r="AB3421" s="25"/>
      <c r="AC3421" s="25"/>
      <c r="AD3421" s="25"/>
    </row>
    <row r="3422" spans="1:30" x14ac:dyDescent="0.35">
      <c r="A3422" s="15" t="s">
        <v>12050</v>
      </c>
      <c r="B3422" s="15" t="s">
        <v>12051</v>
      </c>
      <c r="D3422" s="15" t="s">
        <v>7765</v>
      </c>
      <c r="E3422" s="15" t="s">
        <v>6785</v>
      </c>
      <c r="F3422" s="15" t="s">
        <v>71</v>
      </c>
      <c r="G3422" s="5" t="s">
        <v>18531</v>
      </c>
      <c r="H3422" s="5" t="s">
        <v>7</v>
      </c>
      <c r="I3422" s="5" t="s">
        <v>41</v>
      </c>
      <c r="J3422" s="5" t="s">
        <v>12</v>
      </c>
      <c r="K3422" s="5" t="s">
        <v>5</v>
      </c>
      <c r="L3422" s="5" t="s">
        <v>12699</v>
      </c>
      <c r="M3422" s="15" t="s">
        <v>42</v>
      </c>
      <c r="N3422" s="15" t="s">
        <v>256</v>
      </c>
      <c r="O3422" s="15" t="s">
        <v>251</v>
      </c>
      <c r="P3422" s="15" t="s">
        <v>301</v>
      </c>
      <c r="Q3422" s="15" t="s">
        <v>24633</v>
      </c>
      <c r="R3422" s="15" t="s">
        <v>19047</v>
      </c>
      <c r="S3422" s="15">
        <v>22750031</v>
      </c>
      <c r="T3422" s="15">
        <v>22756714</v>
      </c>
      <c r="U3422" s="15" t="s">
        <v>8963</v>
      </c>
      <c r="V3422" s="15" t="s">
        <v>22428</v>
      </c>
      <c r="W3422" s="4"/>
      <c r="X3422" s="4" t="s">
        <v>41</v>
      </c>
      <c r="Y3422" s="4" t="s">
        <v>3347</v>
      </c>
      <c r="Z3422" s="4"/>
      <c r="AB3422" s="25"/>
      <c r="AC3422" s="25"/>
      <c r="AD3422" s="25"/>
    </row>
    <row r="3423" spans="1:30" x14ac:dyDescent="0.35">
      <c r="A3423" s="15" t="s">
        <v>6786</v>
      </c>
      <c r="B3423" s="15" t="s">
        <v>7789</v>
      </c>
      <c r="D3423" s="15" t="s">
        <v>12042</v>
      </c>
      <c r="E3423" s="15" t="s">
        <v>12041</v>
      </c>
      <c r="F3423" s="15" t="s">
        <v>12043</v>
      </c>
      <c r="G3423" s="5" t="s">
        <v>3820</v>
      </c>
      <c r="H3423" s="5" t="s">
        <v>11</v>
      </c>
      <c r="I3423" s="5" t="s">
        <v>72</v>
      </c>
      <c r="J3423" s="5" t="s">
        <v>6</v>
      </c>
      <c r="K3423" s="5" t="s">
        <v>17</v>
      </c>
      <c r="L3423" s="5" t="s">
        <v>12902</v>
      </c>
      <c r="M3423" s="15" t="s">
        <v>249</v>
      </c>
      <c r="N3423" s="15" t="s">
        <v>3820</v>
      </c>
      <c r="O3423" s="15" t="s">
        <v>22063</v>
      </c>
      <c r="P3423" s="15" t="s">
        <v>3599</v>
      </c>
      <c r="Q3423" s="15" t="s">
        <v>22807</v>
      </c>
      <c r="R3423" s="15" t="s">
        <v>14222</v>
      </c>
      <c r="S3423" s="15">
        <v>87575275</v>
      </c>
      <c r="T3423" s="15">
        <v>83455626</v>
      </c>
      <c r="U3423" s="15" t="s">
        <v>17051</v>
      </c>
      <c r="V3423" s="15" t="s">
        <v>12044</v>
      </c>
      <c r="W3423" s="4"/>
      <c r="X3423" s="4" t="s">
        <v>41</v>
      </c>
      <c r="Y3423" s="4" t="s">
        <v>11147</v>
      </c>
      <c r="Z3423" s="4"/>
      <c r="AB3423" s="25"/>
      <c r="AC3423" s="25"/>
      <c r="AD3423" s="25"/>
    </row>
    <row r="3424" spans="1:30" x14ac:dyDescent="0.35">
      <c r="A3424" s="15" t="s">
        <v>8724</v>
      </c>
      <c r="B3424" s="15" t="s">
        <v>8726</v>
      </c>
      <c r="D3424" s="15" t="s">
        <v>12046</v>
      </c>
      <c r="E3424" s="15" t="s">
        <v>12045</v>
      </c>
      <c r="F3424" s="15" t="s">
        <v>15688</v>
      </c>
      <c r="G3424" s="5" t="s">
        <v>3820</v>
      </c>
      <c r="H3424" s="5" t="s">
        <v>8</v>
      </c>
      <c r="I3424" s="5" t="s">
        <v>95</v>
      </c>
      <c r="J3424" s="5" t="s">
        <v>2</v>
      </c>
      <c r="K3424" s="5" t="s">
        <v>3</v>
      </c>
      <c r="L3424" s="5" t="s">
        <v>13077</v>
      </c>
      <c r="M3424" s="15" t="s">
        <v>21775</v>
      </c>
      <c r="N3424" s="15" t="s">
        <v>21775</v>
      </c>
      <c r="O3424" s="15" t="s">
        <v>21855</v>
      </c>
      <c r="P3424" s="15" t="s">
        <v>1517</v>
      </c>
      <c r="Q3424" s="15" t="s">
        <v>22807</v>
      </c>
      <c r="R3424" s="15" t="s">
        <v>22429</v>
      </c>
      <c r="S3424" s="15"/>
      <c r="T3424" s="15"/>
      <c r="U3424" s="15" t="s">
        <v>20387</v>
      </c>
      <c r="V3424" s="15" t="s">
        <v>24435</v>
      </c>
      <c r="W3424" s="4"/>
      <c r="X3424" s="4" t="s">
        <v>41</v>
      </c>
      <c r="Y3424" s="4" t="s">
        <v>17147</v>
      </c>
      <c r="Z3424" s="4"/>
      <c r="AB3424" s="25"/>
      <c r="AC3424" s="25"/>
      <c r="AD3424" s="25"/>
    </row>
    <row r="3425" spans="1:30" x14ac:dyDescent="0.35">
      <c r="A3425" s="15" t="s">
        <v>12055</v>
      </c>
      <c r="B3425" s="15" t="s">
        <v>12056</v>
      </c>
      <c r="D3425" s="15" t="s">
        <v>12048</v>
      </c>
      <c r="E3425" s="15" t="s">
        <v>12047</v>
      </c>
      <c r="F3425" s="15" t="s">
        <v>12049</v>
      </c>
      <c r="G3425" s="5" t="s">
        <v>3820</v>
      </c>
      <c r="H3425" s="5" t="s">
        <v>7</v>
      </c>
      <c r="I3425" s="5" t="s">
        <v>95</v>
      </c>
      <c r="J3425" s="5" t="s">
        <v>2</v>
      </c>
      <c r="K3425" s="5" t="s">
        <v>3</v>
      </c>
      <c r="L3425" s="5" t="s">
        <v>13077</v>
      </c>
      <c r="M3425" s="15" t="s">
        <v>21775</v>
      </c>
      <c r="N3425" s="15" t="s">
        <v>21775</v>
      </c>
      <c r="O3425" s="15" t="s">
        <v>21855</v>
      </c>
      <c r="P3425" s="15" t="s">
        <v>12049</v>
      </c>
      <c r="Q3425" s="15" t="s">
        <v>22807</v>
      </c>
      <c r="R3425" s="15" t="s">
        <v>19676</v>
      </c>
      <c r="S3425" s="15">
        <v>83381537</v>
      </c>
      <c r="T3425" s="15"/>
      <c r="U3425" s="15" t="s">
        <v>15525</v>
      </c>
      <c r="V3425" s="15" t="s">
        <v>24436</v>
      </c>
      <c r="W3425" s="4"/>
      <c r="X3425" s="4" t="s">
        <v>41</v>
      </c>
      <c r="Y3425" s="4" t="s">
        <v>7753</v>
      </c>
      <c r="Z3425" s="4"/>
      <c r="AB3425" s="25"/>
      <c r="AC3425" s="25"/>
      <c r="AD3425" s="25"/>
    </row>
    <row r="3426" spans="1:30" x14ac:dyDescent="0.35">
      <c r="A3426" s="15" t="s">
        <v>4160</v>
      </c>
      <c r="B3426" s="15" t="s">
        <v>2726</v>
      </c>
      <c r="D3426" s="15" t="s">
        <v>12051</v>
      </c>
      <c r="E3426" s="15" t="s">
        <v>12050</v>
      </c>
      <c r="F3426" s="15" t="s">
        <v>12052</v>
      </c>
      <c r="G3426" s="5" t="s">
        <v>3820</v>
      </c>
      <c r="H3426" s="5" t="s">
        <v>11</v>
      </c>
      <c r="I3426" s="5" t="s">
        <v>72</v>
      </c>
      <c r="J3426" s="5" t="s">
        <v>6</v>
      </c>
      <c r="K3426" s="5" t="s">
        <v>17</v>
      </c>
      <c r="L3426" s="5" t="s">
        <v>12902</v>
      </c>
      <c r="M3426" s="15" t="s">
        <v>249</v>
      </c>
      <c r="N3426" s="15" t="s">
        <v>3820</v>
      </c>
      <c r="O3426" s="15" t="s">
        <v>22063</v>
      </c>
      <c r="P3426" s="15" t="s">
        <v>12052</v>
      </c>
      <c r="Q3426" s="15" t="s">
        <v>22807</v>
      </c>
      <c r="R3426" s="15" t="s">
        <v>24437</v>
      </c>
      <c r="S3426" s="15"/>
      <c r="T3426" s="15"/>
      <c r="U3426" s="15" t="s">
        <v>18373</v>
      </c>
      <c r="V3426" s="15" t="s">
        <v>24438</v>
      </c>
      <c r="W3426" s="4"/>
      <c r="X3426" s="4" t="s">
        <v>41</v>
      </c>
      <c r="Y3426" s="4" t="s">
        <v>15526</v>
      </c>
      <c r="Z3426" s="4"/>
      <c r="AB3426" s="25"/>
      <c r="AC3426" s="25"/>
      <c r="AD3426" s="25"/>
    </row>
    <row r="3427" spans="1:30" x14ac:dyDescent="0.35">
      <c r="A3427" s="15" t="s">
        <v>6797</v>
      </c>
      <c r="B3427" s="15" t="s">
        <v>7696</v>
      </c>
      <c r="D3427" s="15" t="s">
        <v>7789</v>
      </c>
      <c r="E3427" s="15" t="s">
        <v>6786</v>
      </c>
      <c r="F3427" s="15" t="s">
        <v>13873</v>
      </c>
      <c r="G3427" s="5" t="s">
        <v>213</v>
      </c>
      <c r="H3427" s="5" t="s">
        <v>2</v>
      </c>
      <c r="I3427" s="5" t="s">
        <v>214</v>
      </c>
      <c r="J3427" s="5" t="s">
        <v>12</v>
      </c>
      <c r="K3427" s="5" t="s">
        <v>3</v>
      </c>
      <c r="L3427" s="5" t="s">
        <v>12958</v>
      </c>
      <c r="M3427" s="15" t="s">
        <v>215</v>
      </c>
      <c r="N3427" s="15" t="s">
        <v>213</v>
      </c>
      <c r="O3427" s="15" t="s">
        <v>1979</v>
      </c>
      <c r="P3427" s="15" t="s">
        <v>13874</v>
      </c>
      <c r="Q3427" s="15" t="s">
        <v>22807</v>
      </c>
      <c r="R3427" s="15" t="s">
        <v>17052</v>
      </c>
      <c r="S3427" s="15">
        <v>27611790</v>
      </c>
      <c r="T3427" s="15">
        <v>44056168</v>
      </c>
      <c r="U3427" s="15" t="s">
        <v>18374</v>
      </c>
      <c r="V3427" s="15" t="s">
        <v>19048</v>
      </c>
      <c r="W3427" s="4"/>
      <c r="X3427" s="4" t="s">
        <v>41</v>
      </c>
      <c r="Y3427" s="4" t="s">
        <v>5604</v>
      </c>
      <c r="Z3427" s="4"/>
      <c r="AB3427" s="25"/>
      <c r="AC3427" s="25"/>
      <c r="AD3427" s="25"/>
    </row>
    <row r="3428" spans="1:30" x14ac:dyDescent="0.35">
      <c r="A3428" s="15" t="s">
        <v>12059</v>
      </c>
      <c r="B3428" s="15" t="s">
        <v>12060</v>
      </c>
      <c r="D3428" s="15" t="s">
        <v>12056</v>
      </c>
      <c r="E3428" s="15" t="s">
        <v>12055</v>
      </c>
      <c r="F3428" s="15" t="s">
        <v>12057</v>
      </c>
      <c r="G3428" s="5" t="s">
        <v>213</v>
      </c>
      <c r="H3428" s="5" t="s">
        <v>2</v>
      </c>
      <c r="I3428" s="5" t="s">
        <v>214</v>
      </c>
      <c r="J3428" s="5" t="s">
        <v>12</v>
      </c>
      <c r="K3428" s="5" t="s">
        <v>3</v>
      </c>
      <c r="L3428" s="5" t="s">
        <v>12958</v>
      </c>
      <c r="M3428" s="15" t="s">
        <v>215</v>
      </c>
      <c r="N3428" s="15" t="s">
        <v>213</v>
      </c>
      <c r="O3428" s="15" t="s">
        <v>1979</v>
      </c>
      <c r="P3428" s="15" t="s">
        <v>12057</v>
      </c>
      <c r="Q3428" s="15" t="s">
        <v>22807</v>
      </c>
      <c r="R3428" s="15" t="s">
        <v>24439</v>
      </c>
      <c r="S3428" s="15">
        <v>44056169</v>
      </c>
      <c r="T3428" s="15">
        <v>27611126</v>
      </c>
      <c r="U3428" s="15" t="s">
        <v>18375</v>
      </c>
      <c r="V3428" s="15" t="s">
        <v>21703</v>
      </c>
      <c r="W3428" s="4"/>
      <c r="X3428" s="4" t="s">
        <v>41</v>
      </c>
      <c r="Y3428" s="4" t="s">
        <v>12449</v>
      </c>
      <c r="Z3428" s="4"/>
      <c r="AB3428" s="25"/>
      <c r="AC3428" s="25"/>
      <c r="AD3428" s="25"/>
    </row>
    <row r="3429" spans="1:30" x14ac:dyDescent="0.35">
      <c r="A3429" s="15" t="s">
        <v>4428</v>
      </c>
      <c r="B3429" s="15" t="s">
        <v>2953</v>
      </c>
      <c r="D3429" s="15" t="s">
        <v>8726</v>
      </c>
      <c r="E3429" s="15" t="s">
        <v>8724</v>
      </c>
      <c r="F3429" s="15" t="s">
        <v>22769</v>
      </c>
      <c r="G3429" s="5" t="s">
        <v>213</v>
      </c>
      <c r="H3429" s="5" t="s">
        <v>4</v>
      </c>
      <c r="I3429" s="5" t="s">
        <v>214</v>
      </c>
      <c r="J3429" s="5" t="s">
        <v>12</v>
      </c>
      <c r="K3429" s="5" t="s">
        <v>2</v>
      </c>
      <c r="L3429" s="5" t="s">
        <v>12957</v>
      </c>
      <c r="M3429" s="15" t="s">
        <v>215</v>
      </c>
      <c r="N3429" s="15" t="s">
        <v>213</v>
      </c>
      <c r="O3429" s="15" t="s">
        <v>3375</v>
      </c>
      <c r="P3429" s="15" t="s">
        <v>8725</v>
      </c>
      <c r="Q3429" s="15" t="s">
        <v>22807</v>
      </c>
      <c r="R3429" s="15" t="s">
        <v>12053</v>
      </c>
      <c r="S3429" s="15">
        <v>44050998</v>
      </c>
      <c r="T3429" s="15"/>
      <c r="U3429" s="15" t="s">
        <v>18376</v>
      </c>
      <c r="V3429" s="15" t="s">
        <v>12054</v>
      </c>
      <c r="W3429" s="4"/>
      <c r="X3429" s="4" t="s">
        <v>41</v>
      </c>
      <c r="Y3429" s="4" t="s">
        <v>12042</v>
      </c>
      <c r="Z3429" s="4"/>
      <c r="AB3429" s="25"/>
      <c r="AC3429" s="25"/>
      <c r="AD3429" s="25"/>
    </row>
    <row r="3430" spans="1:30" x14ac:dyDescent="0.35">
      <c r="A3430" s="15" t="s">
        <v>12062</v>
      </c>
      <c r="B3430" s="15" t="s">
        <v>12063</v>
      </c>
      <c r="D3430" s="15" t="s">
        <v>12100</v>
      </c>
      <c r="E3430" s="15" t="s">
        <v>12099</v>
      </c>
      <c r="F3430" s="15" t="s">
        <v>12101</v>
      </c>
      <c r="G3430" s="5" t="s">
        <v>21775</v>
      </c>
      <c r="H3430" s="5" t="s">
        <v>6</v>
      </c>
      <c r="I3430" s="5" t="s">
        <v>95</v>
      </c>
      <c r="J3430" s="5" t="s">
        <v>4</v>
      </c>
      <c r="K3430" s="5" t="s">
        <v>8</v>
      </c>
      <c r="L3430" s="5" t="s">
        <v>19243</v>
      </c>
      <c r="M3430" s="15" t="s">
        <v>21775</v>
      </c>
      <c r="N3430" s="15" t="s">
        <v>22006</v>
      </c>
      <c r="O3430" s="15" t="s">
        <v>22007</v>
      </c>
      <c r="P3430" s="15" t="s">
        <v>12101</v>
      </c>
      <c r="Q3430" s="15" t="s">
        <v>22807</v>
      </c>
      <c r="R3430" s="15" t="s">
        <v>24440</v>
      </c>
      <c r="S3430" s="15">
        <v>22002921</v>
      </c>
      <c r="T3430" s="15">
        <v>86260784</v>
      </c>
      <c r="U3430" s="15" t="s">
        <v>18377</v>
      </c>
      <c r="V3430" s="15" t="s">
        <v>18378</v>
      </c>
      <c r="W3430" s="4"/>
      <c r="X3430" s="4" t="s">
        <v>41</v>
      </c>
      <c r="Y3430" s="4" t="s">
        <v>7580</v>
      </c>
      <c r="Z3430" s="4"/>
      <c r="AB3430" s="25"/>
      <c r="AC3430" s="25"/>
      <c r="AD3430" s="25"/>
    </row>
    <row r="3431" spans="1:30" x14ac:dyDescent="0.35">
      <c r="A3431" s="15" t="s">
        <v>4615</v>
      </c>
      <c r="B3431" s="15" t="s">
        <v>4301</v>
      </c>
      <c r="D3431" s="15" t="s">
        <v>12008</v>
      </c>
      <c r="E3431" s="15" t="s">
        <v>12007</v>
      </c>
      <c r="F3431" s="15" t="s">
        <v>536</v>
      </c>
      <c r="G3431" s="5" t="s">
        <v>21791</v>
      </c>
      <c r="H3431" s="5" t="s">
        <v>6</v>
      </c>
      <c r="I3431" s="5" t="s">
        <v>44</v>
      </c>
      <c r="J3431" s="5" t="s">
        <v>210</v>
      </c>
      <c r="K3431" s="5" t="s">
        <v>2</v>
      </c>
      <c r="L3431" s="5" t="s">
        <v>12860</v>
      </c>
      <c r="M3431" s="15" t="s">
        <v>91</v>
      </c>
      <c r="N3431" s="15" t="s">
        <v>211</v>
      </c>
      <c r="O3431" s="15" t="s">
        <v>165</v>
      </c>
      <c r="P3431" s="15" t="s">
        <v>536</v>
      </c>
      <c r="Q3431" s="15" t="s">
        <v>22807</v>
      </c>
      <c r="R3431" s="15" t="s">
        <v>24441</v>
      </c>
      <c r="S3431" s="15">
        <v>41051098</v>
      </c>
      <c r="T3431" s="15"/>
      <c r="U3431" s="15" t="s">
        <v>18379</v>
      </c>
      <c r="V3431" s="15" t="s">
        <v>14220</v>
      </c>
      <c r="W3431" s="4"/>
      <c r="X3431" s="4"/>
      <c r="Y3431" s="4"/>
      <c r="Z3431" s="4"/>
      <c r="AB3431" s="25"/>
      <c r="AC3431" s="25"/>
      <c r="AD3431" s="25"/>
    </row>
    <row r="3432" spans="1:30" x14ac:dyDescent="0.35">
      <c r="A3432" s="15" t="s">
        <v>4619</v>
      </c>
      <c r="B3432" s="15" t="s">
        <v>4326</v>
      </c>
      <c r="D3432" s="15" t="s">
        <v>12033</v>
      </c>
      <c r="E3432" s="15" t="s">
        <v>12032</v>
      </c>
      <c r="F3432" s="15" t="s">
        <v>3854</v>
      </c>
      <c r="G3432" s="5" t="s">
        <v>21791</v>
      </c>
      <c r="H3432" s="5" t="s">
        <v>6</v>
      </c>
      <c r="I3432" s="5" t="s">
        <v>44</v>
      </c>
      <c r="J3432" s="5" t="s">
        <v>210</v>
      </c>
      <c r="K3432" s="5" t="s">
        <v>2</v>
      </c>
      <c r="L3432" s="5" t="s">
        <v>12860</v>
      </c>
      <c r="M3432" s="15" t="s">
        <v>91</v>
      </c>
      <c r="N3432" s="15" t="s">
        <v>211</v>
      </c>
      <c r="O3432" s="15" t="s">
        <v>165</v>
      </c>
      <c r="P3432" s="15" t="s">
        <v>12034</v>
      </c>
      <c r="Q3432" s="15" t="s">
        <v>22807</v>
      </c>
      <c r="R3432" s="15" t="s">
        <v>12035</v>
      </c>
      <c r="S3432" s="15">
        <v>45011087</v>
      </c>
      <c r="T3432" s="15"/>
      <c r="U3432" s="15" t="s">
        <v>19049</v>
      </c>
      <c r="V3432" s="15" t="s">
        <v>13875</v>
      </c>
      <c r="W3432" s="4"/>
      <c r="X3432" s="4" t="s">
        <v>41</v>
      </c>
      <c r="Y3432" s="4" t="s">
        <v>11350</v>
      </c>
      <c r="Z3432" s="4"/>
      <c r="AB3432" s="25"/>
      <c r="AC3432" s="25"/>
      <c r="AD3432" s="25"/>
    </row>
    <row r="3433" spans="1:30" x14ac:dyDescent="0.35">
      <c r="A3433" s="15" t="s">
        <v>4641</v>
      </c>
      <c r="B3433" s="15" t="s">
        <v>526</v>
      </c>
      <c r="D3433" s="15" t="s">
        <v>12023</v>
      </c>
      <c r="E3433" s="15" t="s">
        <v>12022</v>
      </c>
      <c r="F3433" s="15" t="s">
        <v>748</v>
      </c>
      <c r="G3433" s="5" t="s">
        <v>21791</v>
      </c>
      <c r="H3433" s="5" t="s">
        <v>6</v>
      </c>
      <c r="I3433" s="5" t="s">
        <v>44</v>
      </c>
      <c r="J3433" s="5" t="s">
        <v>210</v>
      </c>
      <c r="K3433" s="5" t="s">
        <v>2</v>
      </c>
      <c r="L3433" s="5" t="s">
        <v>12860</v>
      </c>
      <c r="M3433" s="15" t="s">
        <v>91</v>
      </c>
      <c r="N3433" s="15" t="s">
        <v>211</v>
      </c>
      <c r="O3433" s="15" t="s">
        <v>165</v>
      </c>
      <c r="P3433" s="15" t="s">
        <v>748</v>
      </c>
      <c r="Q3433" s="15" t="s">
        <v>22807</v>
      </c>
      <c r="R3433" s="15" t="s">
        <v>18380</v>
      </c>
      <c r="S3433" s="15">
        <v>84965137</v>
      </c>
      <c r="T3433" s="15"/>
      <c r="U3433" s="15" t="s">
        <v>12024</v>
      </c>
      <c r="V3433" s="15" t="s">
        <v>12025</v>
      </c>
      <c r="W3433" s="4"/>
      <c r="X3433" s="4"/>
      <c r="Y3433" s="4"/>
      <c r="Z3433" s="4"/>
      <c r="AB3433" s="25"/>
      <c r="AC3433" s="25"/>
      <c r="AD3433" s="25"/>
    </row>
    <row r="3434" spans="1:30" x14ac:dyDescent="0.35">
      <c r="A3434" s="15" t="s">
        <v>5002</v>
      </c>
      <c r="B3434" s="15" t="s">
        <v>5001</v>
      </c>
      <c r="D3434" s="15" t="s">
        <v>7823</v>
      </c>
      <c r="E3434" s="15" t="s">
        <v>6787</v>
      </c>
      <c r="F3434" s="15" t="s">
        <v>6788</v>
      </c>
      <c r="G3434" s="5" t="s">
        <v>21775</v>
      </c>
      <c r="H3434" s="5" t="s">
        <v>7</v>
      </c>
      <c r="I3434" s="5" t="s">
        <v>95</v>
      </c>
      <c r="J3434" s="5" t="s">
        <v>4</v>
      </c>
      <c r="K3434" s="5" t="s">
        <v>5</v>
      </c>
      <c r="L3434" s="5" t="s">
        <v>13090</v>
      </c>
      <c r="M3434" s="15" t="s">
        <v>21775</v>
      </c>
      <c r="N3434" s="15" t="s">
        <v>22006</v>
      </c>
      <c r="O3434" s="15" t="s">
        <v>6037</v>
      </c>
      <c r="P3434" s="15" t="s">
        <v>6788</v>
      </c>
      <c r="Q3434" s="15" t="s">
        <v>22807</v>
      </c>
      <c r="R3434" s="15" t="s">
        <v>11532</v>
      </c>
      <c r="S3434" s="15"/>
      <c r="T3434" s="15"/>
      <c r="U3434" s="15" t="s">
        <v>15527</v>
      </c>
      <c r="V3434" s="15" t="s">
        <v>12092</v>
      </c>
      <c r="W3434" s="4"/>
      <c r="X3434" s="4" t="s">
        <v>41</v>
      </c>
      <c r="Y3434" s="4" t="s">
        <v>5753</v>
      </c>
      <c r="Z3434" s="4"/>
      <c r="AB3434" s="25"/>
      <c r="AC3434" s="25"/>
      <c r="AD3434" s="25"/>
    </row>
    <row r="3435" spans="1:30" x14ac:dyDescent="0.35">
      <c r="A3435" s="15" t="s">
        <v>12067</v>
      </c>
      <c r="B3435" s="15" t="s">
        <v>12068</v>
      </c>
      <c r="D3435" s="15" t="s">
        <v>7691</v>
      </c>
      <c r="E3435" s="15" t="s">
        <v>6789</v>
      </c>
      <c r="F3435" s="15" t="s">
        <v>3969</v>
      </c>
      <c r="G3435" s="5" t="s">
        <v>21775</v>
      </c>
      <c r="H3435" s="5" t="s">
        <v>7</v>
      </c>
      <c r="I3435" s="5" t="s">
        <v>95</v>
      </c>
      <c r="J3435" s="5" t="s">
        <v>4</v>
      </c>
      <c r="K3435" s="5" t="s">
        <v>7</v>
      </c>
      <c r="L3435" s="5" t="s">
        <v>13092</v>
      </c>
      <c r="M3435" s="15" t="s">
        <v>21775</v>
      </c>
      <c r="N3435" s="15" t="s">
        <v>22006</v>
      </c>
      <c r="O3435" s="15" t="s">
        <v>22323</v>
      </c>
      <c r="P3435" s="15" t="s">
        <v>3969</v>
      </c>
      <c r="Q3435" s="15" t="s">
        <v>22807</v>
      </c>
      <c r="R3435" s="15" t="s">
        <v>11736</v>
      </c>
      <c r="S3435" s="15">
        <v>27651851</v>
      </c>
      <c r="T3435" s="15"/>
      <c r="U3435" s="15" t="s">
        <v>17053</v>
      </c>
      <c r="V3435" s="15" t="s">
        <v>12096</v>
      </c>
      <c r="W3435" s="4"/>
      <c r="X3435" s="4" t="s">
        <v>41</v>
      </c>
      <c r="Y3435" s="4" t="s">
        <v>3166</v>
      </c>
      <c r="Z3435" s="4"/>
      <c r="AB3435" s="25"/>
      <c r="AC3435" s="25"/>
      <c r="AD3435" s="25"/>
    </row>
    <row r="3436" spans="1:30" x14ac:dyDescent="0.35">
      <c r="A3436" s="15" t="s">
        <v>12072</v>
      </c>
      <c r="B3436" s="15" t="s">
        <v>5159</v>
      </c>
      <c r="D3436" s="15" t="s">
        <v>7692</v>
      </c>
      <c r="E3436" s="15" t="s">
        <v>6790</v>
      </c>
      <c r="F3436" s="15" t="s">
        <v>6791</v>
      </c>
      <c r="G3436" s="5" t="s">
        <v>144</v>
      </c>
      <c r="H3436" s="5" t="s">
        <v>2</v>
      </c>
      <c r="I3436" s="5" t="s">
        <v>143</v>
      </c>
      <c r="J3436" s="5" t="s">
        <v>2</v>
      </c>
      <c r="K3436" s="5" t="s">
        <v>10</v>
      </c>
      <c r="L3436" s="5" t="s">
        <v>13028</v>
      </c>
      <c r="M3436" s="15" t="s">
        <v>144</v>
      </c>
      <c r="N3436" s="15" t="s">
        <v>144</v>
      </c>
      <c r="O3436" s="15" t="s">
        <v>2510</v>
      </c>
      <c r="P3436" s="15" t="s">
        <v>12076</v>
      </c>
      <c r="Q3436" s="15" t="s">
        <v>22807</v>
      </c>
      <c r="R3436" s="15" t="s">
        <v>14190</v>
      </c>
      <c r="S3436" s="15">
        <v>26642211</v>
      </c>
      <c r="T3436" s="15">
        <v>26642211</v>
      </c>
      <c r="U3436" s="15" t="s">
        <v>15528</v>
      </c>
      <c r="V3436" s="15" t="s">
        <v>6992</v>
      </c>
      <c r="W3436" s="4"/>
      <c r="X3436" s="4" t="s">
        <v>41</v>
      </c>
      <c r="Y3436" s="4" t="s">
        <v>573</v>
      </c>
      <c r="Z3436" s="4"/>
      <c r="AB3436" s="25" t="s">
        <v>21118</v>
      </c>
      <c r="AC3436" s="25"/>
      <c r="AD3436" s="25"/>
    </row>
    <row r="3437" spans="1:30" x14ac:dyDescent="0.35">
      <c r="A3437" s="15" t="s">
        <v>12074</v>
      </c>
      <c r="B3437" s="15" t="s">
        <v>8710</v>
      </c>
      <c r="D3437" s="15" t="s">
        <v>12078</v>
      </c>
      <c r="E3437" s="15" t="s">
        <v>12077</v>
      </c>
      <c r="F3437" s="15" t="s">
        <v>17389</v>
      </c>
      <c r="G3437" s="5" t="s">
        <v>15694</v>
      </c>
      <c r="H3437" s="5" t="s">
        <v>3</v>
      </c>
      <c r="I3437" s="5" t="s">
        <v>143</v>
      </c>
      <c r="J3437" s="5" t="s">
        <v>2</v>
      </c>
      <c r="K3437" s="5" t="s">
        <v>16</v>
      </c>
      <c r="L3437" s="5" t="s">
        <v>13029</v>
      </c>
      <c r="M3437" s="15" t="s">
        <v>144</v>
      </c>
      <c r="N3437" s="15" t="s">
        <v>144</v>
      </c>
      <c r="O3437" s="15" t="s">
        <v>3299</v>
      </c>
      <c r="P3437" s="15" t="s">
        <v>17389</v>
      </c>
      <c r="Q3437" s="15" t="s">
        <v>22807</v>
      </c>
      <c r="R3437" s="15" t="s">
        <v>20388</v>
      </c>
      <c r="S3437" s="15">
        <v>26420873</v>
      </c>
      <c r="T3437" s="15">
        <v>26420873</v>
      </c>
      <c r="U3437" s="15" t="s">
        <v>19678</v>
      </c>
      <c r="V3437" s="15" t="s">
        <v>4256</v>
      </c>
      <c r="W3437" s="4"/>
      <c r="X3437" s="4" t="s">
        <v>41</v>
      </c>
      <c r="Y3437" s="4" t="s">
        <v>19112</v>
      </c>
      <c r="Z3437" s="4"/>
      <c r="AB3437" s="25"/>
      <c r="AC3437" s="25"/>
      <c r="AD3437" s="25"/>
    </row>
    <row r="3438" spans="1:30" x14ac:dyDescent="0.35">
      <c r="A3438" s="15" t="s">
        <v>6790</v>
      </c>
      <c r="B3438" s="15" t="s">
        <v>7692</v>
      </c>
      <c r="D3438" s="15" t="s">
        <v>12080</v>
      </c>
      <c r="E3438" s="15" t="s">
        <v>12079</v>
      </c>
      <c r="F3438" s="15" t="s">
        <v>688</v>
      </c>
      <c r="G3438" s="5" t="s">
        <v>15694</v>
      </c>
      <c r="H3438" s="5" t="s">
        <v>3</v>
      </c>
      <c r="I3438" s="5" t="s">
        <v>143</v>
      </c>
      <c r="J3438" s="5" t="s">
        <v>2</v>
      </c>
      <c r="K3438" s="5" t="s">
        <v>6</v>
      </c>
      <c r="L3438" s="5" t="s">
        <v>13025</v>
      </c>
      <c r="M3438" s="15" t="s">
        <v>144</v>
      </c>
      <c r="N3438" s="15" t="s">
        <v>144</v>
      </c>
      <c r="O3438" s="15" t="s">
        <v>5231</v>
      </c>
      <c r="P3438" s="15" t="s">
        <v>688</v>
      </c>
      <c r="Q3438" s="15" t="s">
        <v>22807</v>
      </c>
      <c r="R3438" s="15" t="s">
        <v>22136</v>
      </c>
      <c r="S3438" s="15">
        <v>22007582</v>
      </c>
      <c r="T3438" s="15"/>
      <c r="U3438" s="15" t="s">
        <v>18381</v>
      </c>
      <c r="V3438" s="15" t="s">
        <v>15529</v>
      </c>
      <c r="W3438" s="4"/>
      <c r="X3438" s="4"/>
      <c r="Y3438" s="4"/>
      <c r="Z3438" s="4"/>
      <c r="AB3438" s="25"/>
      <c r="AC3438" s="25"/>
      <c r="AD3438" s="25"/>
    </row>
    <row r="3439" spans="1:30" x14ac:dyDescent="0.35">
      <c r="A3439" s="15" t="s">
        <v>12077</v>
      </c>
      <c r="B3439" s="15" t="s">
        <v>12078</v>
      </c>
      <c r="D3439" s="15" t="s">
        <v>12087</v>
      </c>
      <c r="E3439" s="15" t="s">
        <v>12086</v>
      </c>
      <c r="F3439" s="15" t="s">
        <v>12088</v>
      </c>
      <c r="G3439" s="5" t="s">
        <v>18533</v>
      </c>
      <c r="H3439" s="5" t="s">
        <v>4</v>
      </c>
      <c r="I3439" s="5" t="s">
        <v>95</v>
      </c>
      <c r="J3439" s="5" t="s">
        <v>5</v>
      </c>
      <c r="K3439" s="5" t="s">
        <v>5</v>
      </c>
      <c r="L3439" s="5" t="s">
        <v>13096</v>
      </c>
      <c r="M3439" s="15" t="s">
        <v>21775</v>
      </c>
      <c r="N3439" s="15" t="s">
        <v>22293</v>
      </c>
      <c r="O3439" s="15" t="s">
        <v>22297</v>
      </c>
      <c r="P3439" s="15" t="s">
        <v>12088</v>
      </c>
      <c r="Q3439" s="15" t="s">
        <v>22807</v>
      </c>
      <c r="R3439" s="15" t="s">
        <v>18130</v>
      </c>
      <c r="S3439" s="15">
        <v>85356365</v>
      </c>
      <c r="T3439" s="15"/>
      <c r="U3439" s="15" t="s">
        <v>22431</v>
      </c>
      <c r="V3439" s="15" t="s">
        <v>24442</v>
      </c>
      <c r="W3439" s="4"/>
      <c r="X3439" s="4" t="s">
        <v>41</v>
      </c>
      <c r="Y3439" s="4" t="s">
        <v>12519</v>
      </c>
      <c r="Z3439" s="4"/>
      <c r="AB3439" s="25" t="s">
        <v>21118</v>
      </c>
      <c r="AC3439" s="25"/>
      <c r="AD3439" s="25"/>
    </row>
    <row r="3440" spans="1:30" x14ac:dyDescent="0.35">
      <c r="A3440" s="15" t="s">
        <v>12079</v>
      </c>
      <c r="B3440" s="15" t="s">
        <v>12080</v>
      </c>
      <c r="D3440" s="15" t="s">
        <v>12085</v>
      </c>
      <c r="E3440" s="15" t="s">
        <v>12084</v>
      </c>
      <c r="F3440" s="15" t="s">
        <v>21704</v>
      </c>
      <c r="G3440" s="5" t="s">
        <v>18533</v>
      </c>
      <c r="H3440" s="5" t="s">
        <v>3</v>
      </c>
      <c r="I3440" s="5" t="s">
        <v>95</v>
      </c>
      <c r="J3440" s="5" t="s">
        <v>5</v>
      </c>
      <c r="K3440" s="5" t="s">
        <v>5</v>
      </c>
      <c r="L3440" s="5" t="s">
        <v>13096</v>
      </c>
      <c r="M3440" s="15" t="s">
        <v>21775</v>
      </c>
      <c r="N3440" s="15" t="s">
        <v>22293</v>
      </c>
      <c r="O3440" s="15" t="s">
        <v>22297</v>
      </c>
      <c r="P3440" s="15" t="s">
        <v>21704</v>
      </c>
      <c r="Q3440" s="15" t="s">
        <v>22807</v>
      </c>
      <c r="R3440" s="15" t="s">
        <v>24443</v>
      </c>
      <c r="S3440" s="15"/>
      <c r="T3440" s="15"/>
      <c r="U3440" s="15" t="s">
        <v>19050</v>
      </c>
      <c r="V3440" s="15" t="s">
        <v>20389</v>
      </c>
      <c r="W3440" s="4"/>
      <c r="X3440" s="4"/>
      <c r="Y3440" s="4"/>
      <c r="Z3440" s="4"/>
      <c r="AB3440" s="25"/>
      <c r="AC3440" s="25"/>
      <c r="AD3440" s="25"/>
    </row>
    <row r="3441" spans="1:30" x14ac:dyDescent="0.35">
      <c r="A3441" s="15" t="s">
        <v>8728</v>
      </c>
      <c r="B3441" s="15" t="s">
        <v>5232</v>
      </c>
      <c r="D3441" s="15" t="s">
        <v>7800</v>
      </c>
      <c r="E3441" s="15" t="s">
        <v>6792</v>
      </c>
      <c r="F3441" s="15" t="s">
        <v>6793</v>
      </c>
      <c r="G3441" s="5" t="s">
        <v>18533</v>
      </c>
      <c r="H3441" s="5" t="s">
        <v>2</v>
      </c>
      <c r="I3441" s="5" t="s">
        <v>95</v>
      </c>
      <c r="J3441" s="5" t="s">
        <v>5</v>
      </c>
      <c r="K3441" s="5" t="s">
        <v>2</v>
      </c>
      <c r="L3441" s="5" t="s">
        <v>13093</v>
      </c>
      <c r="M3441" s="15" t="s">
        <v>21775</v>
      </c>
      <c r="N3441" s="15" t="s">
        <v>22293</v>
      </c>
      <c r="O3441" s="15" t="s">
        <v>5752</v>
      </c>
      <c r="P3441" s="15" t="s">
        <v>6793</v>
      </c>
      <c r="Q3441" s="15" t="s">
        <v>22807</v>
      </c>
      <c r="R3441" s="15" t="s">
        <v>24444</v>
      </c>
      <c r="S3441" s="15">
        <v>27511909</v>
      </c>
      <c r="T3441" s="15">
        <v>27511909</v>
      </c>
      <c r="U3441" s="15" t="s">
        <v>19679</v>
      </c>
      <c r="V3441" s="15" t="s">
        <v>24445</v>
      </c>
      <c r="W3441" s="4"/>
      <c r="X3441" s="4" t="s">
        <v>41</v>
      </c>
      <c r="Y3441" s="4" t="s">
        <v>5639</v>
      </c>
      <c r="Z3441" s="4"/>
      <c r="AB3441" s="25"/>
      <c r="AC3441" s="25"/>
      <c r="AD3441" s="25"/>
    </row>
    <row r="3442" spans="1:30" x14ac:dyDescent="0.35">
      <c r="A3442" s="15" t="s">
        <v>6799</v>
      </c>
      <c r="B3442" s="15" t="s">
        <v>7955</v>
      </c>
      <c r="D3442" s="15" t="s">
        <v>8731</v>
      </c>
      <c r="E3442" s="15" t="s">
        <v>8730</v>
      </c>
      <c r="F3442" s="15" t="s">
        <v>5041</v>
      </c>
      <c r="G3442" s="5" t="s">
        <v>18533</v>
      </c>
      <c r="H3442" s="5" t="s">
        <v>7</v>
      </c>
      <c r="I3442" s="5" t="s">
        <v>95</v>
      </c>
      <c r="J3442" s="5" t="s">
        <v>6</v>
      </c>
      <c r="K3442" s="5" t="s">
        <v>4</v>
      </c>
      <c r="L3442" s="5" t="s">
        <v>13099</v>
      </c>
      <c r="M3442" s="15" t="s">
        <v>21775</v>
      </c>
      <c r="N3442" s="15" t="s">
        <v>3128</v>
      </c>
      <c r="O3442" s="15" t="s">
        <v>21986</v>
      </c>
      <c r="P3442" s="15" t="s">
        <v>5041</v>
      </c>
      <c r="Q3442" s="15" t="s">
        <v>22807</v>
      </c>
      <c r="R3442" s="15" t="s">
        <v>15530</v>
      </c>
      <c r="S3442" s="15">
        <v>88738628</v>
      </c>
      <c r="T3442" s="15"/>
      <c r="U3442" s="15" t="s">
        <v>15531</v>
      </c>
      <c r="V3442" s="15" t="s">
        <v>24446</v>
      </c>
      <c r="W3442" s="4"/>
      <c r="X3442" s="4" t="s">
        <v>41</v>
      </c>
      <c r="Y3442" s="4" t="s">
        <v>19113</v>
      </c>
      <c r="Z3442" s="4"/>
      <c r="AB3442" s="25" t="s">
        <v>21118</v>
      </c>
      <c r="AC3442" s="25"/>
      <c r="AD3442" s="25"/>
    </row>
    <row r="3443" spans="1:30" x14ac:dyDescent="0.35">
      <c r="A3443" s="15" t="s">
        <v>12082</v>
      </c>
      <c r="B3443" s="15" t="s">
        <v>12083</v>
      </c>
      <c r="D3443" s="15" t="s">
        <v>7904</v>
      </c>
      <c r="E3443" s="15" t="s">
        <v>6794</v>
      </c>
      <c r="F3443" s="15" t="s">
        <v>2915</v>
      </c>
      <c r="G3443" s="5" t="s">
        <v>18533</v>
      </c>
      <c r="H3443" s="5" t="s">
        <v>7</v>
      </c>
      <c r="I3443" s="5" t="s">
        <v>95</v>
      </c>
      <c r="J3443" s="5" t="s">
        <v>6</v>
      </c>
      <c r="K3443" s="5" t="s">
        <v>4</v>
      </c>
      <c r="L3443" s="5" t="s">
        <v>13099</v>
      </c>
      <c r="M3443" s="15" t="s">
        <v>21775</v>
      </c>
      <c r="N3443" s="15" t="s">
        <v>3128</v>
      </c>
      <c r="O3443" s="15" t="s">
        <v>21986</v>
      </c>
      <c r="P3443" s="15" t="s">
        <v>2915</v>
      </c>
      <c r="Q3443" s="15" t="s">
        <v>22807</v>
      </c>
      <c r="R3443" s="15" t="s">
        <v>20390</v>
      </c>
      <c r="S3443" s="15">
        <v>87361752</v>
      </c>
      <c r="T3443" s="15"/>
      <c r="U3443" s="15" t="s">
        <v>21705</v>
      </c>
      <c r="V3443" s="15" t="s">
        <v>12097</v>
      </c>
      <c r="W3443" s="4"/>
      <c r="X3443" s="4" t="s">
        <v>41</v>
      </c>
      <c r="Y3443" s="4" t="s">
        <v>6172</v>
      </c>
      <c r="Z3443" s="4"/>
      <c r="AB3443" s="25"/>
      <c r="AC3443" s="25"/>
      <c r="AD3443" s="25"/>
    </row>
    <row r="3444" spans="1:30" x14ac:dyDescent="0.35">
      <c r="A3444" s="15" t="s">
        <v>6792</v>
      </c>
      <c r="B3444" s="15" t="s">
        <v>7800</v>
      </c>
      <c r="D3444" s="15" t="s">
        <v>7934</v>
      </c>
      <c r="E3444" s="15" t="s">
        <v>6795</v>
      </c>
      <c r="F3444" s="15" t="s">
        <v>6796</v>
      </c>
      <c r="G3444" s="5" t="s">
        <v>18533</v>
      </c>
      <c r="H3444" s="5" t="s">
        <v>7</v>
      </c>
      <c r="I3444" s="5" t="s">
        <v>95</v>
      </c>
      <c r="J3444" s="5" t="s">
        <v>6</v>
      </c>
      <c r="K3444" s="5" t="s">
        <v>4</v>
      </c>
      <c r="L3444" s="5" t="s">
        <v>13099</v>
      </c>
      <c r="M3444" s="15" t="s">
        <v>21775</v>
      </c>
      <c r="N3444" s="15" t="s">
        <v>3128</v>
      </c>
      <c r="O3444" s="15" t="s">
        <v>21986</v>
      </c>
      <c r="P3444" s="15" t="s">
        <v>6796</v>
      </c>
      <c r="Q3444" s="15" t="s">
        <v>22807</v>
      </c>
      <c r="R3444" s="15" t="s">
        <v>24447</v>
      </c>
      <c r="S3444" s="15">
        <v>61494975</v>
      </c>
      <c r="T3444" s="15"/>
      <c r="U3444" s="15" t="s">
        <v>22432</v>
      </c>
      <c r="V3444" s="15" t="s">
        <v>24448</v>
      </c>
      <c r="W3444" s="4"/>
      <c r="X3444" s="4"/>
      <c r="Y3444" s="4"/>
      <c r="Z3444" s="4"/>
      <c r="AB3444" s="25"/>
      <c r="AC3444" s="25"/>
      <c r="AD3444" s="25"/>
    </row>
    <row r="3445" spans="1:30" x14ac:dyDescent="0.35">
      <c r="A3445" s="15" t="s">
        <v>12084</v>
      </c>
      <c r="B3445" s="15" t="s">
        <v>12085</v>
      </c>
      <c r="D3445" s="15" t="s">
        <v>12090</v>
      </c>
      <c r="E3445" s="15" t="s">
        <v>12089</v>
      </c>
      <c r="F3445" s="15" t="s">
        <v>17390</v>
      </c>
      <c r="G3445" s="5" t="s">
        <v>21775</v>
      </c>
      <c r="H3445" s="5" t="s">
        <v>11</v>
      </c>
      <c r="I3445" s="5" t="s">
        <v>95</v>
      </c>
      <c r="J3445" s="5" t="s">
        <v>6</v>
      </c>
      <c r="K3445" s="5" t="s">
        <v>3</v>
      </c>
      <c r="L3445" s="5" t="s">
        <v>13098</v>
      </c>
      <c r="M3445" s="15" t="s">
        <v>21775</v>
      </c>
      <c r="N3445" s="15" t="s">
        <v>3128</v>
      </c>
      <c r="O3445" s="15" t="s">
        <v>6015</v>
      </c>
      <c r="P3445" s="15" t="s">
        <v>12091</v>
      </c>
      <c r="Q3445" s="15" t="s">
        <v>22807</v>
      </c>
      <c r="R3445" s="15" t="s">
        <v>24449</v>
      </c>
      <c r="S3445" s="15">
        <v>89226048</v>
      </c>
      <c r="T3445" s="15"/>
      <c r="U3445" s="15" t="s">
        <v>24450</v>
      </c>
      <c r="V3445" s="15" t="s">
        <v>20391</v>
      </c>
      <c r="W3445" s="4"/>
      <c r="X3445" s="4" t="s">
        <v>41</v>
      </c>
      <c r="Y3445" s="4" t="s">
        <v>12087</v>
      </c>
      <c r="Z3445" s="4"/>
      <c r="AB3445" s="25"/>
      <c r="AC3445" s="25"/>
      <c r="AD3445" s="25"/>
    </row>
    <row r="3446" spans="1:30" x14ac:dyDescent="0.35">
      <c r="A3446" s="15" t="s">
        <v>12086</v>
      </c>
      <c r="B3446" s="15" t="s">
        <v>12087</v>
      </c>
      <c r="D3446" s="15" t="s">
        <v>12123</v>
      </c>
      <c r="E3446" s="15" t="s">
        <v>12122</v>
      </c>
      <c r="F3446" s="15" t="s">
        <v>5554</v>
      </c>
      <c r="G3446" s="5" t="s">
        <v>21791</v>
      </c>
      <c r="H3446" s="5" t="s">
        <v>5</v>
      </c>
      <c r="I3446" s="5" t="s">
        <v>44</v>
      </c>
      <c r="J3446" s="5" t="s">
        <v>18</v>
      </c>
      <c r="K3446" s="5" t="s">
        <v>5</v>
      </c>
      <c r="L3446" s="5" t="s">
        <v>12851</v>
      </c>
      <c r="M3446" s="15" t="s">
        <v>91</v>
      </c>
      <c r="N3446" s="15" t="s">
        <v>206</v>
      </c>
      <c r="O3446" s="15" t="s">
        <v>4411</v>
      </c>
      <c r="P3446" s="15" t="s">
        <v>5554</v>
      </c>
      <c r="Q3446" s="15" t="s">
        <v>22807</v>
      </c>
      <c r="R3446" s="15" t="s">
        <v>24451</v>
      </c>
      <c r="S3446" s="15">
        <v>89192395</v>
      </c>
      <c r="T3446" s="15">
        <v>60262674</v>
      </c>
      <c r="U3446" s="15" t="s">
        <v>18382</v>
      </c>
      <c r="V3446" s="15" t="s">
        <v>22433</v>
      </c>
      <c r="W3446" s="4"/>
      <c r="X3446" s="4" t="s">
        <v>41</v>
      </c>
      <c r="Y3446" s="4" t="s">
        <v>19114</v>
      </c>
      <c r="Z3446" s="4"/>
      <c r="AB3446" s="25"/>
      <c r="AC3446" s="25"/>
      <c r="AD3446" s="25"/>
    </row>
    <row r="3447" spans="1:30" x14ac:dyDescent="0.35">
      <c r="A3447" s="15" t="s">
        <v>12089</v>
      </c>
      <c r="B3447" s="15" t="s">
        <v>12090</v>
      </c>
      <c r="D3447" s="15" t="s">
        <v>8716</v>
      </c>
      <c r="E3447" s="15" t="s">
        <v>8715</v>
      </c>
      <c r="F3447" s="15" t="s">
        <v>217</v>
      </c>
      <c r="G3447" s="5" t="s">
        <v>366</v>
      </c>
      <c r="H3447" s="5" t="s">
        <v>4</v>
      </c>
      <c r="I3447" s="5" t="s">
        <v>41</v>
      </c>
      <c r="J3447" s="5" t="s">
        <v>5</v>
      </c>
      <c r="K3447" s="5" t="s">
        <v>11</v>
      </c>
      <c r="L3447" s="5" t="s">
        <v>12666</v>
      </c>
      <c r="M3447" s="15" t="s">
        <v>42</v>
      </c>
      <c r="N3447" s="15" t="s">
        <v>366</v>
      </c>
      <c r="O3447" s="15" t="s">
        <v>949</v>
      </c>
      <c r="P3447" s="15" t="s">
        <v>217</v>
      </c>
      <c r="Q3447" s="15" t="s">
        <v>22807</v>
      </c>
      <c r="R3447" s="15" t="s">
        <v>18383</v>
      </c>
      <c r="S3447" s="15">
        <v>88216440</v>
      </c>
      <c r="T3447" s="15"/>
      <c r="U3447" s="15" t="s">
        <v>19680</v>
      </c>
      <c r="V3447" s="15" t="s">
        <v>12013</v>
      </c>
      <c r="W3447" s="4"/>
      <c r="X3447" s="4"/>
      <c r="Y3447" s="4"/>
      <c r="Z3447" s="4"/>
      <c r="AB3447" s="25"/>
      <c r="AC3447" s="25"/>
      <c r="AD3447" s="25"/>
    </row>
    <row r="3448" spans="1:30" x14ac:dyDescent="0.35">
      <c r="A3448" s="15" t="s">
        <v>6787</v>
      </c>
      <c r="B3448" s="15" t="s">
        <v>7823</v>
      </c>
      <c r="D3448" s="15" t="s">
        <v>7696</v>
      </c>
      <c r="E3448" s="15" t="s">
        <v>6797</v>
      </c>
      <c r="F3448" s="15" t="s">
        <v>6965</v>
      </c>
      <c r="G3448" s="5" t="s">
        <v>908</v>
      </c>
      <c r="H3448" s="5" t="s">
        <v>3</v>
      </c>
      <c r="I3448" s="5" t="s">
        <v>243</v>
      </c>
      <c r="J3448" s="5" t="s">
        <v>2</v>
      </c>
      <c r="K3448" s="5" t="s">
        <v>2</v>
      </c>
      <c r="L3448" s="5" t="s">
        <v>12962</v>
      </c>
      <c r="M3448" s="15" t="s">
        <v>244</v>
      </c>
      <c r="N3448" s="15" t="s">
        <v>908</v>
      </c>
      <c r="O3448" s="15" t="s">
        <v>908</v>
      </c>
      <c r="P3448" s="15" t="s">
        <v>8727</v>
      </c>
      <c r="Q3448" s="15" t="s">
        <v>22807</v>
      </c>
      <c r="R3448" s="15" t="s">
        <v>6798</v>
      </c>
      <c r="S3448" s="15">
        <v>26652007</v>
      </c>
      <c r="T3448" s="15">
        <v>60248438</v>
      </c>
      <c r="U3448" s="15" t="s">
        <v>17055</v>
      </c>
      <c r="V3448" s="15" t="s">
        <v>12058</v>
      </c>
      <c r="W3448" s="4"/>
      <c r="X3448" s="4" t="s">
        <v>41</v>
      </c>
      <c r="Y3448" s="4" t="s">
        <v>5124</v>
      </c>
      <c r="Z3448" s="4"/>
      <c r="AB3448" s="25" t="s">
        <v>21118</v>
      </c>
      <c r="AC3448" s="25"/>
      <c r="AD3448" s="25"/>
    </row>
    <row r="3449" spans="1:30" x14ac:dyDescent="0.35">
      <c r="A3449" s="15" t="s">
        <v>12093</v>
      </c>
      <c r="B3449" s="15" t="s">
        <v>12094</v>
      </c>
      <c r="D3449" s="15" t="s">
        <v>12060</v>
      </c>
      <c r="E3449" s="15" t="s">
        <v>12059</v>
      </c>
      <c r="F3449" s="15" t="s">
        <v>79</v>
      </c>
      <c r="G3449" s="5" t="s">
        <v>908</v>
      </c>
      <c r="H3449" s="5" t="s">
        <v>4</v>
      </c>
      <c r="I3449" s="5" t="s">
        <v>243</v>
      </c>
      <c r="J3449" s="5" t="s">
        <v>5</v>
      </c>
      <c r="K3449" s="5" t="s">
        <v>4</v>
      </c>
      <c r="L3449" s="5" t="s">
        <v>12985</v>
      </c>
      <c r="M3449" s="15" t="s">
        <v>244</v>
      </c>
      <c r="N3449" s="15" t="s">
        <v>21847</v>
      </c>
      <c r="O3449" s="15" t="s">
        <v>21848</v>
      </c>
      <c r="P3449" s="15" t="s">
        <v>79</v>
      </c>
      <c r="Q3449" s="15" t="s">
        <v>22807</v>
      </c>
      <c r="R3449" s="15" t="s">
        <v>24452</v>
      </c>
      <c r="S3449" s="15">
        <v>83302354</v>
      </c>
      <c r="T3449" s="15">
        <v>26711140</v>
      </c>
      <c r="U3449" s="15" t="s">
        <v>19681</v>
      </c>
      <c r="V3449" s="15" t="s">
        <v>12061</v>
      </c>
      <c r="W3449" s="4"/>
      <c r="X3449" s="4" t="s">
        <v>41</v>
      </c>
      <c r="Y3449" s="4" t="s">
        <v>13700</v>
      </c>
      <c r="Z3449" s="4"/>
      <c r="AB3449" s="25"/>
      <c r="AC3449" s="25"/>
      <c r="AD3449" s="25"/>
    </row>
    <row r="3450" spans="1:30" x14ac:dyDescent="0.35">
      <c r="A3450" s="15" t="s">
        <v>6789</v>
      </c>
      <c r="B3450" s="15" t="s">
        <v>7691</v>
      </c>
      <c r="D3450" s="15" t="s">
        <v>12015</v>
      </c>
      <c r="E3450" s="15" t="s">
        <v>12014</v>
      </c>
      <c r="F3450" s="15" t="s">
        <v>12016</v>
      </c>
      <c r="G3450" s="5" t="s">
        <v>366</v>
      </c>
      <c r="H3450" s="5" t="s">
        <v>7</v>
      </c>
      <c r="I3450" s="5" t="s">
        <v>41</v>
      </c>
      <c r="J3450" s="5" t="s">
        <v>940</v>
      </c>
      <c r="K3450" s="5" t="s">
        <v>5</v>
      </c>
      <c r="L3450" s="5" t="s">
        <v>12726</v>
      </c>
      <c r="M3450" s="15" t="s">
        <v>42</v>
      </c>
      <c r="N3450" s="15" t="s">
        <v>21853</v>
      </c>
      <c r="O3450" s="15" t="s">
        <v>748</v>
      </c>
      <c r="P3450" s="15" t="s">
        <v>12016</v>
      </c>
      <c r="Q3450" s="15" t="s">
        <v>22807</v>
      </c>
      <c r="R3450" s="15" t="s">
        <v>19051</v>
      </c>
      <c r="S3450" s="15">
        <v>86220422</v>
      </c>
      <c r="T3450" s="15"/>
      <c r="U3450" s="15" t="s">
        <v>18384</v>
      </c>
      <c r="V3450" s="15" t="s">
        <v>12017</v>
      </c>
      <c r="W3450" s="4"/>
      <c r="X3450" s="4"/>
      <c r="Y3450" s="4"/>
      <c r="Z3450" s="4"/>
      <c r="AB3450" s="25"/>
      <c r="AC3450" s="25"/>
      <c r="AD3450" s="25"/>
    </row>
    <row r="3451" spans="1:30" x14ac:dyDescent="0.35">
      <c r="A3451" s="15" t="s">
        <v>6794</v>
      </c>
      <c r="B3451" s="15" t="s">
        <v>7904</v>
      </c>
      <c r="D3451" s="15" t="s">
        <v>12063</v>
      </c>
      <c r="E3451" s="15" t="s">
        <v>12062</v>
      </c>
      <c r="F3451" s="15" t="s">
        <v>278</v>
      </c>
      <c r="G3451" s="5" t="s">
        <v>4495</v>
      </c>
      <c r="H3451" s="5" t="s">
        <v>6</v>
      </c>
      <c r="I3451" s="5" t="s">
        <v>243</v>
      </c>
      <c r="J3451" s="5" t="s">
        <v>16</v>
      </c>
      <c r="K3451" s="5" t="s">
        <v>3</v>
      </c>
      <c r="L3451" s="5" t="s">
        <v>13018</v>
      </c>
      <c r="M3451" s="15" t="s">
        <v>244</v>
      </c>
      <c r="N3451" s="15" t="s">
        <v>4614</v>
      </c>
      <c r="O3451" s="15" t="s">
        <v>4620</v>
      </c>
      <c r="P3451" s="15" t="s">
        <v>278</v>
      </c>
      <c r="Q3451" s="15" t="s">
        <v>22807</v>
      </c>
      <c r="R3451" s="15" t="s">
        <v>12064</v>
      </c>
      <c r="S3451" s="15">
        <v>22007545</v>
      </c>
      <c r="T3451" s="15">
        <v>84234966</v>
      </c>
      <c r="U3451" s="15" t="s">
        <v>18385</v>
      </c>
      <c r="V3451" s="15" t="s">
        <v>4178</v>
      </c>
      <c r="W3451" s="4"/>
      <c r="X3451" s="4"/>
      <c r="Y3451" s="4"/>
      <c r="Z3451" s="4"/>
      <c r="AB3451" s="25"/>
      <c r="AC3451" s="25"/>
      <c r="AD3451" s="25"/>
    </row>
    <row r="3452" spans="1:30" x14ac:dyDescent="0.35">
      <c r="A3452" s="15" t="s">
        <v>8730</v>
      </c>
      <c r="B3452" s="15" t="s">
        <v>8731</v>
      </c>
      <c r="D3452" s="15" t="s">
        <v>12083</v>
      </c>
      <c r="E3452" s="15" t="s">
        <v>12082</v>
      </c>
      <c r="F3452" s="15" t="s">
        <v>11304</v>
      </c>
      <c r="G3452" s="5" t="s">
        <v>15692</v>
      </c>
      <c r="H3452" s="5" t="s">
        <v>232</v>
      </c>
      <c r="I3452" s="5" t="s">
        <v>143</v>
      </c>
      <c r="J3452" s="5" t="s">
        <v>8</v>
      </c>
      <c r="K3452" s="5" t="s">
        <v>5</v>
      </c>
      <c r="L3452" s="5" t="s">
        <v>13063</v>
      </c>
      <c r="M3452" s="15" t="s">
        <v>144</v>
      </c>
      <c r="N3452" s="15" t="s">
        <v>145</v>
      </c>
      <c r="O3452" s="15" t="s">
        <v>1933</v>
      </c>
      <c r="P3452" s="15" t="s">
        <v>11304</v>
      </c>
      <c r="Q3452" s="15" t="s">
        <v>22807</v>
      </c>
      <c r="R3452" s="15" t="s">
        <v>24453</v>
      </c>
      <c r="S3452" s="15">
        <v>25140069</v>
      </c>
      <c r="T3452" s="15"/>
      <c r="U3452" s="15" t="s">
        <v>19052</v>
      </c>
      <c r="V3452" s="15" t="s">
        <v>24454</v>
      </c>
      <c r="W3452" s="4"/>
      <c r="X3452" s="4" t="s">
        <v>41</v>
      </c>
      <c r="Y3452" s="4" t="s">
        <v>7525</v>
      </c>
      <c r="Z3452" s="4"/>
      <c r="AB3452" s="25"/>
      <c r="AC3452" s="25"/>
      <c r="AD3452" s="25"/>
    </row>
    <row r="3453" spans="1:30" x14ac:dyDescent="0.35">
      <c r="A3453" s="15" t="s">
        <v>6795</v>
      </c>
      <c r="B3453" s="15" t="s">
        <v>7934</v>
      </c>
      <c r="D3453" s="15" t="s">
        <v>7955</v>
      </c>
      <c r="E3453" s="15" t="s">
        <v>6799</v>
      </c>
      <c r="F3453" s="15" t="s">
        <v>3866</v>
      </c>
      <c r="G3453" s="5" t="s">
        <v>15692</v>
      </c>
      <c r="H3453" s="5" t="s">
        <v>7</v>
      </c>
      <c r="I3453" s="5" t="s">
        <v>143</v>
      </c>
      <c r="J3453" s="5" t="s">
        <v>10</v>
      </c>
      <c r="K3453" s="5" t="s">
        <v>3</v>
      </c>
      <c r="L3453" s="5" t="s">
        <v>13065</v>
      </c>
      <c r="M3453" s="15" t="s">
        <v>144</v>
      </c>
      <c r="N3453" s="15" t="s">
        <v>21789</v>
      </c>
      <c r="O3453" s="15" t="s">
        <v>3390</v>
      </c>
      <c r="P3453" s="15" t="s">
        <v>3866</v>
      </c>
      <c r="Q3453" s="15" t="s">
        <v>22807</v>
      </c>
      <c r="R3453" s="15" t="s">
        <v>24455</v>
      </c>
      <c r="S3453" s="15">
        <v>27845016</v>
      </c>
      <c r="T3453" s="15">
        <v>27840580</v>
      </c>
      <c r="U3453" s="15" t="s">
        <v>15532</v>
      </c>
      <c r="V3453" s="15" t="s">
        <v>24456</v>
      </c>
      <c r="W3453" s="4"/>
      <c r="X3453" s="4" t="s">
        <v>41</v>
      </c>
      <c r="Y3453" s="4" t="s">
        <v>6369</v>
      </c>
      <c r="Z3453" s="4"/>
      <c r="AB3453" s="25" t="s">
        <v>21118</v>
      </c>
      <c r="AC3453" s="25"/>
      <c r="AD3453" s="25"/>
    </row>
    <row r="3454" spans="1:30" x14ac:dyDescent="0.35">
      <c r="A3454" s="15" t="s">
        <v>6608</v>
      </c>
      <c r="B3454" s="15" t="s">
        <v>7435</v>
      </c>
      <c r="D3454" s="15" t="s">
        <v>12127</v>
      </c>
      <c r="E3454" s="15" t="s">
        <v>12126</v>
      </c>
      <c r="F3454" s="15" t="s">
        <v>12128</v>
      </c>
      <c r="G3454" s="5" t="s">
        <v>3820</v>
      </c>
      <c r="H3454" s="5" t="s">
        <v>7</v>
      </c>
      <c r="I3454" s="5" t="s">
        <v>72</v>
      </c>
      <c r="J3454" s="5" t="s">
        <v>6</v>
      </c>
      <c r="K3454" s="5" t="s">
        <v>17</v>
      </c>
      <c r="L3454" s="5" t="s">
        <v>12902</v>
      </c>
      <c r="M3454" s="15" t="s">
        <v>249</v>
      </c>
      <c r="N3454" s="15" t="s">
        <v>3820</v>
      </c>
      <c r="O3454" s="15" t="s">
        <v>22063</v>
      </c>
      <c r="P3454" s="15" t="s">
        <v>12129</v>
      </c>
      <c r="Q3454" s="15" t="s">
        <v>22807</v>
      </c>
      <c r="R3454" s="15" t="s">
        <v>22434</v>
      </c>
      <c r="S3454" s="15">
        <v>86233688</v>
      </c>
      <c r="T3454" s="15"/>
      <c r="U3454" s="15" t="s">
        <v>15533</v>
      </c>
      <c r="V3454" s="15" t="s">
        <v>24457</v>
      </c>
      <c r="W3454" s="4"/>
      <c r="X3454" s="4" t="s">
        <v>41</v>
      </c>
      <c r="Y3454" s="4" t="s">
        <v>20392</v>
      </c>
      <c r="Z3454" s="4"/>
      <c r="AB3454" s="25"/>
      <c r="AC3454" s="25"/>
      <c r="AD3454" s="25"/>
    </row>
    <row r="3455" spans="1:30" x14ac:dyDescent="0.35">
      <c r="A3455" s="15" t="s">
        <v>12099</v>
      </c>
      <c r="B3455" s="15" t="s">
        <v>12100</v>
      </c>
      <c r="D3455" s="15" t="s">
        <v>12109</v>
      </c>
      <c r="E3455" s="15" t="s">
        <v>12108</v>
      </c>
      <c r="F3455" s="15" t="s">
        <v>12110</v>
      </c>
      <c r="G3455" s="5" t="s">
        <v>3350</v>
      </c>
      <c r="H3455" s="5" t="s">
        <v>4</v>
      </c>
      <c r="I3455" s="5" t="s">
        <v>95</v>
      </c>
      <c r="J3455" s="5" t="s">
        <v>3</v>
      </c>
      <c r="K3455" s="5" t="s">
        <v>7</v>
      </c>
      <c r="L3455" s="5" t="s">
        <v>13085</v>
      </c>
      <c r="M3455" s="15" t="s">
        <v>21775</v>
      </c>
      <c r="N3455" s="15" t="s">
        <v>21593</v>
      </c>
      <c r="O3455" s="15" t="s">
        <v>1898</v>
      </c>
      <c r="P3455" s="15" t="s">
        <v>12110</v>
      </c>
      <c r="Q3455" s="15" t="s">
        <v>22807</v>
      </c>
      <c r="R3455" s="15" t="s">
        <v>12111</v>
      </c>
      <c r="S3455" s="15">
        <v>87060871</v>
      </c>
      <c r="T3455" s="15"/>
      <c r="U3455" s="15" t="s">
        <v>17056</v>
      </c>
      <c r="V3455" s="15" t="s">
        <v>1492</v>
      </c>
      <c r="W3455" s="4"/>
      <c r="X3455" s="4"/>
      <c r="Y3455" s="4"/>
      <c r="Z3455" s="4"/>
      <c r="AB3455" s="25"/>
      <c r="AC3455" s="25"/>
      <c r="AD3455" s="25"/>
    </row>
    <row r="3456" spans="1:30" x14ac:dyDescent="0.35">
      <c r="A3456" s="15" t="s">
        <v>12103</v>
      </c>
      <c r="B3456" s="15" t="s">
        <v>12104</v>
      </c>
      <c r="D3456" s="15" t="s">
        <v>7811</v>
      </c>
      <c r="E3456" s="15" t="s">
        <v>6800</v>
      </c>
      <c r="F3456" s="15" t="s">
        <v>77</v>
      </c>
      <c r="G3456" s="5" t="s">
        <v>1190</v>
      </c>
      <c r="H3456" s="5" t="s">
        <v>12</v>
      </c>
      <c r="I3456" s="5" t="s">
        <v>41</v>
      </c>
      <c r="J3456" s="5" t="s">
        <v>1191</v>
      </c>
      <c r="K3456" s="5" t="s">
        <v>2</v>
      </c>
      <c r="L3456" s="5" t="s">
        <v>12735</v>
      </c>
      <c r="M3456" s="15" t="s">
        <v>42</v>
      </c>
      <c r="N3456" s="15" t="s">
        <v>1190</v>
      </c>
      <c r="O3456" s="15" t="s">
        <v>22778</v>
      </c>
      <c r="P3456" s="15" t="s">
        <v>77</v>
      </c>
      <c r="Q3456" s="15" t="s">
        <v>22807</v>
      </c>
      <c r="R3456" s="15" t="s">
        <v>20393</v>
      </c>
      <c r="S3456" s="15">
        <v>27724935</v>
      </c>
      <c r="T3456" s="15"/>
      <c r="U3456" s="15" t="s">
        <v>15534</v>
      </c>
      <c r="V3456" s="15" t="s">
        <v>15535</v>
      </c>
      <c r="W3456" s="4"/>
      <c r="X3456" s="4" t="s">
        <v>41</v>
      </c>
      <c r="Y3456" s="4" t="s">
        <v>5689</v>
      </c>
      <c r="Z3456" s="4"/>
      <c r="AB3456" s="25"/>
      <c r="AC3456" s="25"/>
      <c r="AD3456" s="25"/>
    </row>
    <row r="3457" spans="1:30" x14ac:dyDescent="0.35">
      <c r="A3457" s="15" t="s">
        <v>8732</v>
      </c>
      <c r="B3457" s="15" t="s">
        <v>8733</v>
      </c>
      <c r="D3457" s="15" t="s">
        <v>7745</v>
      </c>
      <c r="E3457" s="15" t="s">
        <v>6801</v>
      </c>
      <c r="F3457" s="15" t="s">
        <v>627</v>
      </c>
      <c r="G3457" s="5" t="s">
        <v>1190</v>
      </c>
      <c r="H3457" s="5" t="s">
        <v>6</v>
      </c>
      <c r="I3457" s="5" t="s">
        <v>41</v>
      </c>
      <c r="J3457" s="5" t="s">
        <v>1191</v>
      </c>
      <c r="K3457" s="5" t="s">
        <v>5</v>
      </c>
      <c r="L3457" s="5" t="s">
        <v>12738</v>
      </c>
      <c r="M3457" s="15" t="s">
        <v>42</v>
      </c>
      <c r="N3457" s="15" t="s">
        <v>1190</v>
      </c>
      <c r="O3457" s="15" t="s">
        <v>1297</v>
      </c>
      <c r="P3457" s="15" t="s">
        <v>627</v>
      </c>
      <c r="Q3457" s="15" t="s">
        <v>22807</v>
      </c>
      <c r="R3457" s="15" t="s">
        <v>19682</v>
      </c>
      <c r="S3457" s="15">
        <v>27725668</v>
      </c>
      <c r="T3457" s="15"/>
      <c r="U3457" s="15" t="s">
        <v>17057</v>
      </c>
      <c r="V3457" s="15" t="s">
        <v>12020</v>
      </c>
      <c r="W3457" s="4"/>
      <c r="X3457" s="4" t="s">
        <v>41</v>
      </c>
      <c r="Y3457" s="4" t="s">
        <v>4836</v>
      </c>
      <c r="Z3457" s="4"/>
      <c r="AB3457" s="25" t="s">
        <v>21118</v>
      </c>
      <c r="AC3457" s="25"/>
      <c r="AD3457" s="25"/>
    </row>
    <row r="3458" spans="1:30" x14ac:dyDescent="0.35">
      <c r="A3458" s="15" t="s">
        <v>12108</v>
      </c>
      <c r="B3458" s="15" t="s">
        <v>12109</v>
      </c>
      <c r="D3458" s="15" t="s">
        <v>8733</v>
      </c>
      <c r="E3458" s="15" t="s">
        <v>8732</v>
      </c>
      <c r="F3458" s="15" t="s">
        <v>12106</v>
      </c>
      <c r="G3458" s="5" t="s">
        <v>3350</v>
      </c>
      <c r="H3458" s="5" t="s">
        <v>10</v>
      </c>
      <c r="I3458" s="5" t="s">
        <v>95</v>
      </c>
      <c r="J3458" s="5" t="s">
        <v>3</v>
      </c>
      <c r="K3458" s="5" t="s">
        <v>4</v>
      </c>
      <c r="L3458" s="5" t="s">
        <v>13082</v>
      </c>
      <c r="M3458" s="15" t="s">
        <v>21775</v>
      </c>
      <c r="N3458" s="15" t="s">
        <v>21593</v>
      </c>
      <c r="O3458" s="15" t="s">
        <v>22278</v>
      </c>
      <c r="P3458" s="15" t="s">
        <v>12107</v>
      </c>
      <c r="Q3458" s="15" t="s">
        <v>22807</v>
      </c>
      <c r="R3458" s="15" t="s">
        <v>24458</v>
      </c>
      <c r="S3458" s="15">
        <v>44090965</v>
      </c>
      <c r="T3458" s="15"/>
      <c r="U3458" s="15" t="s">
        <v>19683</v>
      </c>
      <c r="V3458" s="15" t="s">
        <v>6972</v>
      </c>
      <c r="W3458" s="4"/>
      <c r="X3458" s="4" t="s">
        <v>41</v>
      </c>
      <c r="Y3458" s="4" t="s">
        <v>20394</v>
      </c>
      <c r="Z3458" s="4"/>
      <c r="AB3458" s="25"/>
      <c r="AC3458" s="25"/>
      <c r="AD3458" s="25"/>
    </row>
    <row r="3459" spans="1:30" x14ac:dyDescent="0.35">
      <c r="A3459" s="15" t="s">
        <v>12112</v>
      </c>
      <c r="B3459" s="15" t="s">
        <v>12113</v>
      </c>
      <c r="D3459" s="15" t="s">
        <v>12148</v>
      </c>
      <c r="E3459" s="15" t="s">
        <v>12147</v>
      </c>
      <c r="F3459" s="15" t="s">
        <v>12149</v>
      </c>
      <c r="G3459" s="5" t="s">
        <v>3820</v>
      </c>
      <c r="H3459" s="5" t="s">
        <v>8</v>
      </c>
      <c r="I3459" s="5" t="s">
        <v>95</v>
      </c>
      <c r="J3459" s="5" t="s">
        <v>2</v>
      </c>
      <c r="K3459" s="5" t="s">
        <v>3</v>
      </c>
      <c r="L3459" s="5" t="s">
        <v>13077</v>
      </c>
      <c r="M3459" s="15" t="s">
        <v>21775</v>
      </c>
      <c r="N3459" s="15" t="s">
        <v>21775</v>
      </c>
      <c r="O3459" s="15" t="s">
        <v>21855</v>
      </c>
      <c r="P3459" s="15" t="s">
        <v>12150</v>
      </c>
      <c r="Q3459" s="15" t="s">
        <v>22807</v>
      </c>
      <c r="R3459" s="15" t="s">
        <v>14221</v>
      </c>
      <c r="S3459" s="15">
        <v>25140435</v>
      </c>
      <c r="T3459" s="15"/>
      <c r="U3459" s="15" t="s">
        <v>15536</v>
      </c>
      <c r="V3459" s="15" t="s">
        <v>24459</v>
      </c>
      <c r="W3459" s="4"/>
      <c r="X3459" s="4" t="s">
        <v>41</v>
      </c>
      <c r="Y3459" s="4" t="s">
        <v>17148</v>
      </c>
      <c r="Z3459" s="4"/>
      <c r="AB3459" s="25"/>
      <c r="AC3459" s="25"/>
      <c r="AD3459" s="25"/>
    </row>
    <row r="3460" spans="1:30" x14ac:dyDescent="0.35">
      <c r="A3460" s="15" t="s">
        <v>12115</v>
      </c>
      <c r="B3460" s="15" t="s">
        <v>12116</v>
      </c>
      <c r="D3460" s="15" t="s">
        <v>7880</v>
      </c>
      <c r="E3460" s="15" t="s">
        <v>6803</v>
      </c>
      <c r="F3460" s="15" t="s">
        <v>6804</v>
      </c>
      <c r="G3460" s="5" t="s">
        <v>3820</v>
      </c>
      <c r="H3460" s="5" t="s">
        <v>8</v>
      </c>
      <c r="I3460" s="5" t="s">
        <v>72</v>
      </c>
      <c r="J3460" s="5" t="s">
        <v>6</v>
      </c>
      <c r="K3460" s="5" t="s">
        <v>17</v>
      </c>
      <c r="L3460" s="5" t="s">
        <v>12902</v>
      </c>
      <c r="M3460" s="15" t="s">
        <v>249</v>
      </c>
      <c r="N3460" s="15" t="s">
        <v>3820</v>
      </c>
      <c r="O3460" s="15" t="s">
        <v>22063</v>
      </c>
      <c r="P3460" s="15" t="s">
        <v>6804</v>
      </c>
      <c r="Q3460" s="15" t="s">
        <v>22807</v>
      </c>
      <c r="R3460" s="15" t="s">
        <v>19684</v>
      </c>
      <c r="S3460" s="15">
        <v>86408353</v>
      </c>
      <c r="T3460" s="15"/>
      <c r="U3460" s="15" t="s">
        <v>24460</v>
      </c>
      <c r="V3460" s="15" t="s">
        <v>10385</v>
      </c>
      <c r="W3460" s="4"/>
      <c r="X3460" s="4" t="s">
        <v>41</v>
      </c>
      <c r="Y3460" s="4" t="s">
        <v>6055</v>
      </c>
      <c r="Z3460" s="4"/>
      <c r="AB3460" s="25"/>
      <c r="AC3460" s="25"/>
      <c r="AD3460" s="25"/>
    </row>
    <row r="3461" spans="1:30" x14ac:dyDescent="0.35">
      <c r="A3461" s="15" t="s">
        <v>12119</v>
      </c>
      <c r="B3461" s="15" t="s">
        <v>3463</v>
      </c>
      <c r="D3461" s="15" t="s">
        <v>8719</v>
      </c>
      <c r="E3461" s="15" t="s">
        <v>8717</v>
      </c>
      <c r="F3461" s="15" t="s">
        <v>8718</v>
      </c>
      <c r="G3461" s="5" t="s">
        <v>1190</v>
      </c>
      <c r="H3461" s="5" t="s">
        <v>7</v>
      </c>
      <c r="I3461" s="5" t="s">
        <v>41</v>
      </c>
      <c r="J3461" s="5" t="s">
        <v>1191</v>
      </c>
      <c r="K3461" s="5" t="s">
        <v>10</v>
      </c>
      <c r="L3461" s="5" t="s">
        <v>12742</v>
      </c>
      <c r="M3461" s="15" t="s">
        <v>42</v>
      </c>
      <c r="N3461" s="15" t="s">
        <v>1190</v>
      </c>
      <c r="O3461" s="15" t="s">
        <v>21196</v>
      </c>
      <c r="P3461" s="15" t="s">
        <v>8718</v>
      </c>
      <c r="Q3461" s="15" t="s">
        <v>22807</v>
      </c>
      <c r="R3461" s="15" t="s">
        <v>22435</v>
      </c>
      <c r="S3461" s="15">
        <v>71219347</v>
      </c>
      <c r="T3461" s="15"/>
      <c r="U3461" s="15" t="s">
        <v>17058</v>
      </c>
      <c r="V3461" s="15" t="s">
        <v>12018</v>
      </c>
      <c r="W3461" s="4"/>
      <c r="X3461" s="4" t="s">
        <v>41</v>
      </c>
      <c r="Y3461" s="4" t="s">
        <v>19751</v>
      </c>
      <c r="Z3461" s="4"/>
      <c r="AB3461" s="25" t="s">
        <v>21118</v>
      </c>
      <c r="AC3461" s="25"/>
      <c r="AD3461" s="25"/>
    </row>
    <row r="3462" spans="1:30" x14ac:dyDescent="0.35">
      <c r="A3462" s="15" t="s">
        <v>8925</v>
      </c>
      <c r="B3462" s="15" t="s">
        <v>8929</v>
      </c>
      <c r="D3462" s="15" t="s">
        <v>12138</v>
      </c>
      <c r="E3462" s="15" t="s">
        <v>12137</v>
      </c>
      <c r="F3462" s="15" t="s">
        <v>12139</v>
      </c>
      <c r="G3462" s="5" t="s">
        <v>3820</v>
      </c>
      <c r="H3462" s="5" t="s">
        <v>11</v>
      </c>
      <c r="I3462" s="5" t="s">
        <v>72</v>
      </c>
      <c r="J3462" s="5" t="s">
        <v>6</v>
      </c>
      <c r="K3462" s="5" t="s">
        <v>17</v>
      </c>
      <c r="L3462" s="5" t="s">
        <v>12902</v>
      </c>
      <c r="M3462" s="15" t="s">
        <v>249</v>
      </c>
      <c r="N3462" s="15" t="s">
        <v>3820</v>
      </c>
      <c r="O3462" s="15" t="s">
        <v>22063</v>
      </c>
      <c r="P3462" s="15" t="s">
        <v>12140</v>
      </c>
      <c r="Q3462" s="15" t="s">
        <v>22807</v>
      </c>
      <c r="R3462" s="15" t="s">
        <v>20434</v>
      </c>
      <c r="S3462" s="15">
        <v>25140624</v>
      </c>
      <c r="T3462" s="15"/>
      <c r="U3462" s="15" t="s">
        <v>20395</v>
      </c>
      <c r="V3462" s="15" t="s">
        <v>12141</v>
      </c>
      <c r="W3462" s="4"/>
      <c r="X3462" s="4" t="s">
        <v>41</v>
      </c>
      <c r="Y3462" s="4" t="s">
        <v>7489</v>
      </c>
      <c r="Z3462" s="4"/>
      <c r="AB3462" s="25"/>
      <c r="AC3462" s="25"/>
      <c r="AD3462" s="25"/>
    </row>
    <row r="3463" spans="1:30" x14ac:dyDescent="0.35">
      <c r="A3463" s="15" t="s">
        <v>12122</v>
      </c>
      <c r="B3463" s="15" t="s">
        <v>12123</v>
      </c>
      <c r="D3463" s="15" t="s">
        <v>12135</v>
      </c>
      <c r="E3463" s="15" t="s">
        <v>12134</v>
      </c>
      <c r="F3463" s="15" t="s">
        <v>12136</v>
      </c>
      <c r="G3463" s="5" t="s">
        <v>3820</v>
      </c>
      <c r="H3463" s="5" t="s">
        <v>7</v>
      </c>
      <c r="I3463" s="5" t="s">
        <v>72</v>
      </c>
      <c r="J3463" s="5" t="s">
        <v>6</v>
      </c>
      <c r="K3463" s="5" t="s">
        <v>17</v>
      </c>
      <c r="L3463" s="5" t="s">
        <v>12902</v>
      </c>
      <c r="M3463" s="15" t="s">
        <v>249</v>
      </c>
      <c r="N3463" s="15" t="s">
        <v>3820</v>
      </c>
      <c r="O3463" s="15" t="s">
        <v>22063</v>
      </c>
      <c r="P3463" s="15" t="s">
        <v>6147</v>
      </c>
      <c r="Q3463" s="15" t="s">
        <v>22807</v>
      </c>
      <c r="R3463" s="15" t="s">
        <v>24397</v>
      </c>
      <c r="S3463" s="15">
        <v>84551435</v>
      </c>
      <c r="T3463" s="15"/>
      <c r="U3463" s="15" t="s">
        <v>19686</v>
      </c>
      <c r="V3463" s="15" t="s">
        <v>24461</v>
      </c>
      <c r="W3463" s="4"/>
      <c r="X3463" s="4" t="s">
        <v>41</v>
      </c>
      <c r="Y3463" s="4" t="s">
        <v>7944</v>
      </c>
      <c r="Z3463" s="4"/>
      <c r="AB3463" s="25"/>
      <c r="AC3463" s="25"/>
      <c r="AD3463" s="25"/>
    </row>
    <row r="3464" spans="1:30" x14ac:dyDescent="0.35">
      <c r="A3464" s="15" t="s">
        <v>4968</v>
      </c>
      <c r="B3464" s="15" t="s">
        <v>4758</v>
      </c>
      <c r="D3464" s="15" t="s">
        <v>7788</v>
      </c>
      <c r="E3464" s="15" t="s">
        <v>6805</v>
      </c>
      <c r="F3464" s="15" t="s">
        <v>6806</v>
      </c>
      <c r="G3464" s="5" t="s">
        <v>3820</v>
      </c>
      <c r="H3464" s="5" t="s">
        <v>8</v>
      </c>
      <c r="I3464" s="5" t="s">
        <v>72</v>
      </c>
      <c r="J3464" s="5" t="s">
        <v>6</v>
      </c>
      <c r="K3464" s="5" t="s">
        <v>17</v>
      </c>
      <c r="L3464" s="5" t="s">
        <v>12902</v>
      </c>
      <c r="M3464" s="15" t="s">
        <v>249</v>
      </c>
      <c r="N3464" s="15" t="s">
        <v>3820</v>
      </c>
      <c r="O3464" s="15" t="s">
        <v>22063</v>
      </c>
      <c r="P3464" s="15" t="s">
        <v>6807</v>
      </c>
      <c r="Q3464" s="15" t="s">
        <v>22807</v>
      </c>
      <c r="R3464" s="15" t="s">
        <v>24462</v>
      </c>
      <c r="S3464" s="15">
        <v>88230830</v>
      </c>
      <c r="T3464" s="15"/>
      <c r="U3464" s="15" t="s">
        <v>15537</v>
      </c>
      <c r="V3464" s="15" t="s">
        <v>24463</v>
      </c>
      <c r="W3464" s="4"/>
      <c r="X3464" s="4" t="s">
        <v>41</v>
      </c>
      <c r="Y3464" s="4" t="s">
        <v>5599</v>
      </c>
      <c r="Z3464" s="4"/>
      <c r="AB3464" s="25" t="s">
        <v>21118</v>
      </c>
      <c r="AC3464" s="25"/>
      <c r="AD3464" s="25"/>
    </row>
    <row r="3465" spans="1:30" x14ac:dyDescent="0.35">
      <c r="A3465" s="15" t="s">
        <v>6395</v>
      </c>
      <c r="B3465" s="15" t="s">
        <v>7345</v>
      </c>
      <c r="D3465" s="15" t="s">
        <v>7754</v>
      </c>
      <c r="E3465" s="15" t="s">
        <v>6808</v>
      </c>
      <c r="F3465" s="15" t="s">
        <v>165</v>
      </c>
      <c r="G3465" s="5" t="s">
        <v>15693</v>
      </c>
      <c r="H3465" s="5" t="s">
        <v>3</v>
      </c>
      <c r="I3465" s="5" t="s">
        <v>41</v>
      </c>
      <c r="J3465" s="5" t="s">
        <v>3442</v>
      </c>
      <c r="K3465" s="5" t="s">
        <v>2</v>
      </c>
      <c r="L3465" s="5" t="s">
        <v>12728</v>
      </c>
      <c r="M3465" s="15" t="s">
        <v>42</v>
      </c>
      <c r="N3465" s="15" t="s">
        <v>22017</v>
      </c>
      <c r="O3465" s="15" t="s">
        <v>3164</v>
      </c>
      <c r="P3465" s="15" t="s">
        <v>165</v>
      </c>
      <c r="Q3465" s="15" t="s">
        <v>22807</v>
      </c>
      <c r="R3465" s="15" t="s">
        <v>24464</v>
      </c>
      <c r="S3465" s="15">
        <v>25411836</v>
      </c>
      <c r="T3465" s="15"/>
      <c r="U3465" s="15" t="s">
        <v>15538</v>
      </c>
      <c r="V3465" s="15" t="s">
        <v>12040</v>
      </c>
      <c r="W3465" s="4"/>
      <c r="X3465" s="4" t="s">
        <v>41</v>
      </c>
      <c r="Y3465" s="4" t="s">
        <v>5419</v>
      </c>
      <c r="Z3465" s="4"/>
      <c r="AB3465" s="25"/>
      <c r="AC3465" s="25"/>
      <c r="AD3465" s="25"/>
    </row>
    <row r="3466" spans="1:30" x14ac:dyDescent="0.35">
      <c r="A3466" s="15" t="s">
        <v>6759</v>
      </c>
      <c r="B3466" s="15" t="s">
        <v>7580</v>
      </c>
      <c r="D3466" s="15" t="s">
        <v>12113</v>
      </c>
      <c r="E3466" s="15" t="s">
        <v>12112</v>
      </c>
      <c r="F3466" s="15" t="s">
        <v>12114</v>
      </c>
      <c r="G3466" s="5" t="s">
        <v>3350</v>
      </c>
      <c r="H3466" s="5" t="s">
        <v>8</v>
      </c>
      <c r="I3466" s="5" t="s">
        <v>95</v>
      </c>
      <c r="J3466" s="5" t="s">
        <v>7</v>
      </c>
      <c r="K3466" s="5" t="s">
        <v>5</v>
      </c>
      <c r="L3466" s="5" t="s">
        <v>13103</v>
      </c>
      <c r="M3466" s="15" t="s">
        <v>21775</v>
      </c>
      <c r="N3466" s="15" t="s">
        <v>2408</v>
      </c>
      <c r="O3466" s="15" t="s">
        <v>22316</v>
      </c>
      <c r="P3466" s="15" t="s">
        <v>12114</v>
      </c>
      <c r="Q3466" s="15" t="s">
        <v>22807</v>
      </c>
      <c r="R3466" s="15" t="s">
        <v>24465</v>
      </c>
      <c r="S3466" s="15">
        <v>89249993</v>
      </c>
      <c r="T3466" s="15"/>
      <c r="U3466" s="15" t="s">
        <v>19687</v>
      </c>
      <c r="V3466" s="15" t="s">
        <v>21706</v>
      </c>
      <c r="W3466" s="4"/>
      <c r="X3466" s="4" t="s">
        <v>41</v>
      </c>
      <c r="Y3466" s="4" t="s">
        <v>21707</v>
      </c>
      <c r="Z3466" s="4"/>
      <c r="AB3466" s="25"/>
      <c r="AC3466" s="25"/>
      <c r="AD3466" s="25"/>
    </row>
    <row r="3467" spans="1:30" x14ac:dyDescent="0.35">
      <c r="A3467" s="15" t="s">
        <v>12126</v>
      </c>
      <c r="B3467" s="15" t="s">
        <v>12127</v>
      </c>
      <c r="D3467" s="15" t="s">
        <v>12116</v>
      </c>
      <c r="E3467" s="15" t="s">
        <v>12115</v>
      </c>
      <c r="F3467" s="15" t="s">
        <v>12117</v>
      </c>
      <c r="G3467" s="5" t="s">
        <v>3350</v>
      </c>
      <c r="H3467" s="5" t="s">
        <v>5</v>
      </c>
      <c r="I3467" s="5" t="s">
        <v>95</v>
      </c>
      <c r="J3467" s="5" t="s">
        <v>7</v>
      </c>
      <c r="K3467" s="5" t="s">
        <v>3</v>
      </c>
      <c r="L3467" s="5" t="s">
        <v>13101</v>
      </c>
      <c r="M3467" s="15" t="s">
        <v>21775</v>
      </c>
      <c r="N3467" s="15" t="s">
        <v>2408</v>
      </c>
      <c r="O3467" s="15" t="s">
        <v>851</v>
      </c>
      <c r="P3467" s="15" t="s">
        <v>12118</v>
      </c>
      <c r="Q3467" s="15" t="s">
        <v>22807</v>
      </c>
      <c r="R3467" s="15" t="s">
        <v>24466</v>
      </c>
      <c r="S3467" s="15">
        <v>86697322</v>
      </c>
      <c r="T3467" s="15">
        <v>27165048</v>
      </c>
      <c r="U3467" s="15" t="s">
        <v>17059</v>
      </c>
      <c r="V3467" s="15" t="s">
        <v>24467</v>
      </c>
      <c r="W3467" s="4"/>
      <c r="X3467" s="4" t="s">
        <v>41</v>
      </c>
      <c r="Y3467" s="4" t="s">
        <v>14488</v>
      </c>
      <c r="Z3467" s="4"/>
      <c r="AB3467" s="25"/>
      <c r="AC3467" s="25"/>
      <c r="AD3467" s="25"/>
    </row>
    <row r="3468" spans="1:30" x14ac:dyDescent="0.35">
      <c r="A3468" s="15" t="s">
        <v>12130</v>
      </c>
      <c r="B3468" s="15" t="s">
        <v>12131</v>
      </c>
      <c r="D3468" s="15" t="s">
        <v>12027</v>
      </c>
      <c r="E3468" s="15" t="s">
        <v>12026</v>
      </c>
      <c r="F3468" s="15" t="s">
        <v>12028</v>
      </c>
      <c r="G3468" s="5" t="s">
        <v>231</v>
      </c>
      <c r="H3468" s="5" t="s">
        <v>8</v>
      </c>
      <c r="I3468" s="5" t="s">
        <v>44</v>
      </c>
      <c r="J3468" s="5" t="s">
        <v>12</v>
      </c>
      <c r="K3468" s="5" t="s">
        <v>16</v>
      </c>
      <c r="L3468" s="5" t="s">
        <v>12833</v>
      </c>
      <c r="M3468" s="15" t="s">
        <v>91</v>
      </c>
      <c r="N3468" s="15" t="s">
        <v>231</v>
      </c>
      <c r="O3468" s="15" t="s">
        <v>21796</v>
      </c>
      <c r="P3468" s="15" t="s">
        <v>12029</v>
      </c>
      <c r="Q3468" s="15" t="s">
        <v>22807</v>
      </c>
      <c r="R3468" s="15" t="s">
        <v>12030</v>
      </c>
      <c r="S3468" s="15">
        <v>44057924</v>
      </c>
      <c r="T3468" s="15">
        <v>62023222</v>
      </c>
      <c r="U3468" s="15" t="s">
        <v>17060</v>
      </c>
      <c r="V3468" s="15" t="s">
        <v>12031</v>
      </c>
      <c r="W3468" s="4"/>
      <c r="X3468" s="4"/>
      <c r="Y3468" s="4"/>
      <c r="Z3468" s="4"/>
      <c r="AB3468" s="25"/>
      <c r="AC3468" s="25"/>
      <c r="AD3468" s="25"/>
    </row>
    <row r="3469" spans="1:30" x14ac:dyDescent="0.35">
      <c r="A3469" s="15" t="s">
        <v>6805</v>
      </c>
      <c r="B3469" s="15" t="s">
        <v>7788</v>
      </c>
      <c r="D3469" s="15" t="s">
        <v>12037</v>
      </c>
      <c r="E3469" s="15" t="s">
        <v>12036</v>
      </c>
      <c r="F3469" s="15" t="s">
        <v>12038</v>
      </c>
      <c r="G3469" s="5" t="s">
        <v>231</v>
      </c>
      <c r="H3469" s="5" t="s">
        <v>12</v>
      </c>
      <c r="I3469" s="5" t="s">
        <v>44</v>
      </c>
      <c r="J3469" s="5" t="s">
        <v>232</v>
      </c>
      <c r="K3469" s="5" t="s">
        <v>4</v>
      </c>
      <c r="L3469" s="5" t="s">
        <v>12858</v>
      </c>
      <c r="M3469" s="15" t="s">
        <v>91</v>
      </c>
      <c r="N3469" s="15" t="s">
        <v>233</v>
      </c>
      <c r="O3469" s="15" t="s">
        <v>21900</v>
      </c>
      <c r="P3469" s="15" t="s">
        <v>12039</v>
      </c>
      <c r="Q3469" s="15" t="s">
        <v>22807</v>
      </c>
      <c r="R3469" s="15" t="s">
        <v>20396</v>
      </c>
      <c r="S3469" s="15">
        <v>41051031</v>
      </c>
      <c r="T3469" s="15">
        <v>34718011</v>
      </c>
      <c r="U3469" s="15" t="s">
        <v>15539</v>
      </c>
      <c r="V3469" s="15" t="s">
        <v>2458</v>
      </c>
      <c r="W3469" s="4"/>
      <c r="X3469" s="4" t="s">
        <v>41</v>
      </c>
      <c r="Y3469" s="4" t="s">
        <v>7604</v>
      </c>
      <c r="Z3469" s="4"/>
      <c r="AB3469" s="25"/>
      <c r="AC3469" s="25"/>
      <c r="AD3469" s="25"/>
    </row>
    <row r="3470" spans="1:30" x14ac:dyDescent="0.35">
      <c r="A3470" s="15" t="s">
        <v>12134</v>
      </c>
      <c r="B3470" s="15" t="s">
        <v>12135</v>
      </c>
      <c r="D3470" s="15" t="s">
        <v>7718</v>
      </c>
      <c r="E3470" s="15" t="s">
        <v>6809</v>
      </c>
      <c r="F3470" s="15" t="s">
        <v>6810</v>
      </c>
      <c r="G3470" s="5" t="s">
        <v>231</v>
      </c>
      <c r="H3470" s="5" t="s">
        <v>10</v>
      </c>
      <c r="I3470" s="5" t="s">
        <v>44</v>
      </c>
      <c r="J3470" s="5" t="s">
        <v>12</v>
      </c>
      <c r="K3470" s="5" t="s">
        <v>18</v>
      </c>
      <c r="L3470" s="5" t="s">
        <v>12835</v>
      </c>
      <c r="M3470" s="15" t="s">
        <v>91</v>
      </c>
      <c r="N3470" s="15" t="s">
        <v>231</v>
      </c>
      <c r="O3470" s="15" t="s">
        <v>277</v>
      </c>
      <c r="P3470" s="15" t="s">
        <v>12005</v>
      </c>
      <c r="Q3470" s="15" t="s">
        <v>22807</v>
      </c>
      <c r="R3470" s="15" t="s">
        <v>13321</v>
      </c>
      <c r="S3470" s="15">
        <v>24778482</v>
      </c>
      <c r="T3470" s="15">
        <v>24778482</v>
      </c>
      <c r="U3470" s="15" t="s">
        <v>18388</v>
      </c>
      <c r="V3470" s="15" t="s">
        <v>12006</v>
      </c>
      <c r="W3470" s="4"/>
      <c r="X3470" s="4" t="s">
        <v>41</v>
      </c>
      <c r="Y3470" s="4" t="s">
        <v>13449</v>
      </c>
      <c r="Z3470" s="4"/>
      <c r="AB3470" s="25"/>
      <c r="AC3470" s="25"/>
      <c r="AD3470" s="25"/>
    </row>
    <row r="3471" spans="1:30" x14ac:dyDescent="0.35">
      <c r="A3471" s="15" t="s">
        <v>12137</v>
      </c>
      <c r="B3471" s="15" t="s">
        <v>12138</v>
      </c>
      <c r="D3471" s="15" t="s">
        <v>7693</v>
      </c>
      <c r="E3471" s="15" t="s">
        <v>6811</v>
      </c>
      <c r="F3471" s="15" t="s">
        <v>6812</v>
      </c>
      <c r="G3471" s="5" t="s">
        <v>55</v>
      </c>
      <c r="H3471" s="5" t="s">
        <v>3</v>
      </c>
      <c r="I3471" s="5" t="s">
        <v>41</v>
      </c>
      <c r="J3471" s="5" t="s">
        <v>4</v>
      </c>
      <c r="K3471" s="5" t="s">
        <v>4</v>
      </c>
      <c r="L3471" s="5" t="s">
        <v>12647</v>
      </c>
      <c r="M3471" s="15" t="s">
        <v>42</v>
      </c>
      <c r="N3471" s="15" t="s">
        <v>55</v>
      </c>
      <c r="O3471" s="15" t="s">
        <v>332</v>
      </c>
      <c r="P3471" s="15" t="s">
        <v>6813</v>
      </c>
      <c r="Q3471" s="15" t="s">
        <v>22807</v>
      </c>
      <c r="R3471" s="15" t="s">
        <v>554</v>
      </c>
      <c r="S3471" s="15">
        <v>22757622</v>
      </c>
      <c r="T3471" s="15">
        <v>22757622</v>
      </c>
      <c r="U3471" s="15" t="s">
        <v>17061</v>
      </c>
      <c r="V3471" s="15" t="s">
        <v>17062</v>
      </c>
      <c r="W3471" s="4"/>
      <c r="X3471" s="4" t="s">
        <v>41</v>
      </c>
      <c r="Y3471" s="4" t="s">
        <v>5103</v>
      </c>
      <c r="Z3471" s="4"/>
      <c r="AB3471" s="25" t="s">
        <v>21118</v>
      </c>
      <c r="AC3471" s="25" t="s">
        <v>21118</v>
      </c>
      <c r="AD3471" s="25"/>
    </row>
    <row r="3472" spans="1:30" x14ac:dyDescent="0.35">
      <c r="A3472" s="15" t="s">
        <v>12142</v>
      </c>
      <c r="B3472" s="15" t="s">
        <v>12143</v>
      </c>
      <c r="D3472" s="15" t="s">
        <v>7694</v>
      </c>
      <c r="E3472" s="15" t="s">
        <v>6814</v>
      </c>
      <c r="F3472" s="15" t="s">
        <v>328</v>
      </c>
      <c r="G3472" s="5" t="s">
        <v>55</v>
      </c>
      <c r="H3472" s="5" t="s">
        <v>3</v>
      </c>
      <c r="I3472" s="5" t="s">
        <v>41</v>
      </c>
      <c r="J3472" s="5" t="s">
        <v>4</v>
      </c>
      <c r="K3472" s="5" t="s">
        <v>3</v>
      </c>
      <c r="L3472" s="5" t="s">
        <v>12646</v>
      </c>
      <c r="M3472" s="15" t="s">
        <v>42</v>
      </c>
      <c r="N3472" s="15" t="s">
        <v>55</v>
      </c>
      <c r="O3472" s="15" t="s">
        <v>59</v>
      </c>
      <c r="P3472" s="15" t="s">
        <v>4050</v>
      </c>
      <c r="Q3472" s="15" t="s">
        <v>22807</v>
      </c>
      <c r="R3472" s="15" t="s">
        <v>512</v>
      </c>
      <c r="S3472" s="15">
        <v>22707255</v>
      </c>
      <c r="T3472" s="15">
        <v>22707255</v>
      </c>
      <c r="U3472" s="15" t="s">
        <v>17063</v>
      </c>
      <c r="V3472" s="15" t="s">
        <v>9092</v>
      </c>
      <c r="W3472" s="4"/>
      <c r="X3472" s="4" t="s">
        <v>41</v>
      </c>
      <c r="Y3472" s="4" t="s">
        <v>4838</v>
      </c>
      <c r="Z3472" s="4"/>
      <c r="AB3472" s="25" t="s">
        <v>21118</v>
      </c>
      <c r="AC3472" s="25"/>
      <c r="AD3472" s="25"/>
    </row>
    <row r="3473" spans="1:30" x14ac:dyDescent="0.35">
      <c r="A3473" s="15" t="s">
        <v>6803</v>
      </c>
      <c r="B3473" s="15" t="s">
        <v>7880</v>
      </c>
      <c r="D3473" s="15" t="s">
        <v>7747</v>
      </c>
      <c r="E3473" s="15" t="s">
        <v>6815</v>
      </c>
      <c r="F3473" s="15" t="s">
        <v>6816</v>
      </c>
      <c r="G3473" s="5" t="s">
        <v>18535</v>
      </c>
      <c r="H3473" s="5" t="s">
        <v>4</v>
      </c>
      <c r="I3473" s="5" t="s">
        <v>143</v>
      </c>
      <c r="J3473" s="5" t="s">
        <v>4</v>
      </c>
      <c r="K3473" s="5" t="s">
        <v>4</v>
      </c>
      <c r="L3473" s="5" t="s">
        <v>13042</v>
      </c>
      <c r="M3473" s="15" t="s">
        <v>144</v>
      </c>
      <c r="N3473" s="15" t="s">
        <v>1670</v>
      </c>
      <c r="O3473" s="15" t="s">
        <v>1754</v>
      </c>
      <c r="P3473" s="15" t="s">
        <v>3589</v>
      </c>
      <c r="Q3473" s="15" t="s">
        <v>22807</v>
      </c>
      <c r="R3473" s="15" t="s">
        <v>19053</v>
      </c>
      <c r="S3473" s="15">
        <v>89255022</v>
      </c>
      <c r="T3473" s="15">
        <v>22002249</v>
      </c>
      <c r="U3473" s="15" t="s">
        <v>20397</v>
      </c>
      <c r="V3473" s="15" t="s">
        <v>21708</v>
      </c>
      <c r="W3473" s="4"/>
      <c r="X3473" s="4" t="s">
        <v>41</v>
      </c>
      <c r="Y3473" s="4" t="s">
        <v>5369</v>
      </c>
      <c r="Z3473" s="4"/>
      <c r="AB3473" s="25"/>
      <c r="AC3473" s="25"/>
      <c r="AD3473" s="25"/>
    </row>
    <row r="3474" spans="1:30" x14ac:dyDescent="0.35">
      <c r="A3474" s="15" t="s">
        <v>12144</v>
      </c>
      <c r="B3474" s="15" t="s">
        <v>12145</v>
      </c>
      <c r="D3474" s="15" t="s">
        <v>8929</v>
      </c>
      <c r="E3474" s="15" t="s">
        <v>8925</v>
      </c>
      <c r="F3474" s="15" t="s">
        <v>8926</v>
      </c>
      <c r="G3474" s="5" t="s">
        <v>1404</v>
      </c>
      <c r="H3474" s="5" t="s">
        <v>6</v>
      </c>
      <c r="I3474" s="5" t="s">
        <v>143</v>
      </c>
      <c r="J3474" s="5" t="s">
        <v>16</v>
      </c>
      <c r="K3474" s="5" t="s">
        <v>3</v>
      </c>
      <c r="L3474" s="5" t="s">
        <v>13075</v>
      </c>
      <c r="M3474" s="15" t="s">
        <v>144</v>
      </c>
      <c r="N3474" s="15" t="s">
        <v>2277</v>
      </c>
      <c r="O3474" s="15" t="s">
        <v>2278</v>
      </c>
      <c r="P3474" s="15" t="s">
        <v>8927</v>
      </c>
      <c r="Q3474" s="15" t="s">
        <v>22807</v>
      </c>
      <c r="R3474" s="15" t="s">
        <v>14722</v>
      </c>
      <c r="S3474" s="15">
        <v>63428917</v>
      </c>
      <c r="T3474" s="15">
        <v>84400890</v>
      </c>
      <c r="U3474" s="15" t="s">
        <v>18389</v>
      </c>
      <c r="V3474" s="15" t="s">
        <v>24468</v>
      </c>
      <c r="W3474" s="4"/>
      <c r="X3474" s="4" t="s">
        <v>41</v>
      </c>
      <c r="Y3474" s="4" t="s">
        <v>7616</v>
      </c>
      <c r="Z3474" s="4"/>
      <c r="AB3474" s="25"/>
      <c r="AC3474" s="25"/>
      <c r="AD3474" s="25"/>
    </row>
    <row r="3475" spans="1:30" x14ac:dyDescent="0.35">
      <c r="A3475" s="15" t="s">
        <v>12147</v>
      </c>
      <c r="B3475" s="15" t="s">
        <v>12148</v>
      </c>
      <c r="D3475" s="15" t="s">
        <v>8721</v>
      </c>
      <c r="E3475" s="15" t="s">
        <v>8720</v>
      </c>
      <c r="F3475" s="15" t="s">
        <v>12019</v>
      </c>
      <c r="G3475" s="5" t="s">
        <v>18535</v>
      </c>
      <c r="H3475" s="5" t="s">
        <v>6</v>
      </c>
      <c r="I3475" s="5" t="s">
        <v>143</v>
      </c>
      <c r="J3475" s="5" t="s">
        <v>4</v>
      </c>
      <c r="K3475" s="5" t="s">
        <v>6</v>
      </c>
      <c r="L3475" s="5" t="s">
        <v>13044</v>
      </c>
      <c r="M3475" s="15" t="s">
        <v>144</v>
      </c>
      <c r="N3475" s="15" t="s">
        <v>1670</v>
      </c>
      <c r="O3475" s="15" t="s">
        <v>1949</v>
      </c>
      <c r="P3475" s="15" t="s">
        <v>14223</v>
      </c>
      <c r="Q3475" s="15" t="s">
        <v>22807</v>
      </c>
      <c r="R3475" s="15" t="s">
        <v>17519</v>
      </c>
      <c r="S3475" s="15">
        <v>27300748</v>
      </c>
      <c r="T3475" s="15">
        <v>27300159</v>
      </c>
      <c r="U3475" s="15" t="s">
        <v>18390</v>
      </c>
      <c r="V3475" s="15" t="s">
        <v>24469</v>
      </c>
      <c r="W3475" s="4"/>
      <c r="X3475" s="4" t="s">
        <v>41</v>
      </c>
      <c r="Y3475" s="4" t="s">
        <v>7598</v>
      </c>
      <c r="Z3475" s="4"/>
      <c r="AB3475" s="25"/>
      <c r="AC3475" s="25"/>
      <c r="AD3475" s="25"/>
    </row>
    <row r="3476" spans="1:30" x14ac:dyDescent="0.35">
      <c r="A3476" s="15" t="s">
        <v>6832</v>
      </c>
      <c r="B3476" s="15" t="s">
        <v>7814</v>
      </c>
      <c r="D3476" s="15" t="s">
        <v>12068</v>
      </c>
      <c r="E3476" s="15" t="s">
        <v>12067</v>
      </c>
      <c r="F3476" s="15" t="s">
        <v>12069</v>
      </c>
      <c r="G3476" s="5" t="s">
        <v>1797</v>
      </c>
      <c r="H3476" s="5" t="s">
        <v>6</v>
      </c>
      <c r="I3476" s="5" t="s">
        <v>243</v>
      </c>
      <c r="J3476" s="5" t="s">
        <v>8</v>
      </c>
      <c r="K3476" s="5" t="s">
        <v>3</v>
      </c>
      <c r="L3476" s="5" t="s">
        <v>12997</v>
      </c>
      <c r="M3476" s="15" t="s">
        <v>244</v>
      </c>
      <c r="N3476" s="15" t="s">
        <v>22190</v>
      </c>
      <c r="O3476" s="15" t="s">
        <v>22191</v>
      </c>
      <c r="P3476" s="15" t="s">
        <v>12069</v>
      </c>
      <c r="Q3476" s="15" t="s">
        <v>22807</v>
      </c>
      <c r="R3476" s="15" t="s">
        <v>24470</v>
      </c>
      <c r="S3476" s="15">
        <v>22006907</v>
      </c>
      <c r="T3476" s="15"/>
      <c r="U3476" s="15" t="s">
        <v>17064</v>
      </c>
      <c r="V3476" s="15" t="s">
        <v>12071</v>
      </c>
      <c r="W3476" s="4"/>
      <c r="X3476" s="4"/>
      <c r="Y3476" s="4"/>
      <c r="Z3476" s="4"/>
      <c r="AB3476" s="25"/>
      <c r="AC3476" s="25"/>
      <c r="AD3476" s="25"/>
    </row>
    <row r="3477" spans="1:30" x14ac:dyDescent="0.35">
      <c r="A3477" s="15" t="s">
        <v>8735</v>
      </c>
      <c r="B3477" s="15" t="s">
        <v>8736</v>
      </c>
      <c r="D3477" s="15" t="s">
        <v>7838</v>
      </c>
      <c r="E3477" s="15" t="s">
        <v>6817</v>
      </c>
      <c r="F3477" s="15" t="s">
        <v>8959</v>
      </c>
      <c r="G3477" s="5" t="s">
        <v>242</v>
      </c>
      <c r="H3477" s="5" t="s">
        <v>7</v>
      </c>
      <c r="I3477" s="5" t="s">
        <v>243</v>
      </c>
      <c r="J3477" s="5" t="s">
        <v>6</v>
      </c>
      <c r="K3477" s="5" t="s">
        <v>4</v>
      </c>
      <c r="L3477" s="5" t="s">
        <v>12989</v>
      </c>
      <c r="M3477" s="15" t="s">
        <v>244</v>
      </c>
      <c r="N3477" s="15" t="s">
        <v>22158</v>
      </c>
      <c r="O3477" s="15" t="s">
        <v>4846</v>
      </c>
      <c r="P3477" s="15" t="s">
        <v>13923</v>
      </c>
      <c r="Q3477" s="15" t="s">
        <v>22807</v>
      </c>
      <c r="R3477" s="15" t="s">
        <v>24471</v>
      </c>
      <c r="S3477" s="15">
        <v>26670448</v>
      </c>
      <c r="T3477" s="15">
        <v>26670448</v>
      </c>
      <c r="U3477" s="15" t="s">
        <v>21709</v>
      </c>
      <c r="V3477" s="15" t="s">
        <v>12185</v>
      </c>
      <c r="W3477" s="4"/>
      <c r="X3477" s="4" t="s">
        <v>41</v>
      </c>
      <c r="Y3477" s="4" t="s">
        <v>5825</v>
      </c>
      <c r="Z3477" s="4"/>
      <c r="AB3477" s="25" t="s">
        <v>21118</v>
      </c>
      <c r="AC3477" s="25"/>
      <c r="AD3477" s="25"/>
    </row>
    <row r="3478" spans="1:30" x14ac:dyDescent="0.35">
      <c r="A3478" s="15" t="s">
        <v>6834</v>
      </c>
      <c r="B3478" s="15" t="s">
        <v>7807</v>
      </c>
      <c r="D3478" s="15" t="s">
        <v>12131</v>
      </c>
      <c r="E3478" s="15" t="s">
        <v>12130</v>
      </c>
      <c r="F3478" s="15" t="s">
        <v>12132</v>
      </c>
      <c r="G3478" s="5" t="s">
        <v>3820</v>
      </c>
      <c r="H3478" s="5" t="s">
        <v>7</v>
      </c>
      <c r="I3478" s="5" t="s">
        <v>72</v>
      </c>
      <c r="J3478" s="5" t="s">
        <v>6</v>
      </c>
      <c r="K3478" s="5" t="s">
        <v>17</v>
      </c>
      <c r="L3478" s="5" t="s">
        <v>12902</v>
      </c>
      <c r="M3478" s="15" t="s">
        <v>249</v>
      </c>
      <c r="N3478" s="15" t="s">
        <v>3820</v>
      </c>
      <c r="O3478" s="15" t="s">
        <v>22063</v>
      </c>
      <c r="P3478" s="15" t="s">
        <v>12133</v>
      </c>
      <c r="Q3478" s="15" t="s">
        <v>22807</v>
      </c>
      <c r="R3478" s="15" t="s">
        <v>24472</v>
      </c>
      <c r="S3478" s="15">
        <v>88164420</v>
      </c>
      <c r="T3478" s="15"/>
      <c r="U3478" s="15" t="s">
        <v>20399</v>
      </c>
      <c r="V3478" s="15" t="s">
        <v>14224</v>
      </c>
      <c r="W3478" s="4"/>
      <c r="X3478" s="4" t="s">
        <v>41</v>
      </c>
      <c r="Y3478" s="4" t="s">
        <v>7779</v>
      </c>
      <c r="Z3478" s="4"/>
      <c r="AB3478" s="25"/>
      <c r="AC3478" s="25"/>
      <c r="AD3478" s="25"/>
    </row>
    <row r="3479" spans="1:30" x14ac:dyDescent="0.35">
      <c r="A3479" s="15" t="s">
        <v>6845</v>
      </c>
      <c r="B3479" s="15" t="s">
        <v>7864</v>
      </c>
      <c r="D3479" s="15" t="s">
        <v>12143</v>
      </c>
      <c r="E3479" s="15" t="s">
        <v>12142</v>
      </c>
      <c r="F3479" s="15" t="s">
        <v>5170</v>
      </c>
      <c r="G3479" s="5" t="s">
        <v>3820</v>
      </c>
      <c r="H3479" s="5" t="s">
        <v>11</v>
      </c>
      <c r="I3479" s="5" t="s">
        <v>95</v>
      </c>
      <c r="J3479" s="5" t="s">
        <v>2</v>
      </c>
      <c r="K3479" s="5" t="s">
        <v>3</v>
      </c>
      <c r="L3479" s="5" t="s">
        <v>13077</v>
      </c>
      <c r="M3479" s="15" t="s">
        <v>21775</v>
      </c>
      <c r="N3479" s="15" t="s">
        <v>21775</v>
      </c>
      <c r="O3479" s="15" t="s">
        <v>21855</v>
      </c>
      <c r="P3479" s="15" t="s">
        <v>5170</v>
      </c>
      <c r="Q3479" s="15" t="s">
        <v>22807</v>
      </c>
      <c r="R3479" s="15" t="s">
        <v>24473</v>
      </c>
      <c r="S3479" s="15">
        <v>87015327</v>
      </c>
      <c r="T3479" s="15"/>
      <c r="U3479" s="15" t="s">
        <v>18391</v>
      </c>
      <c r="V3479" s="15" t="s">
        <v>24474</v>
      </c>
      <c r="W3479" s="4"/>
      <c r="X3479" s="4" t="s">
        <v>41</v>
      </c>
      <c r="Y3479" s="4" t="s">
        <v>7420</v>
      </c>
      <c r="Z3479" s="4"/>
      <c r="AB3479" s="25"/>
      <c r="AC3479" s="25"/>
      <c r="AD3479" s="25"/>
    </row>
    <row r="3480" spans="1:30" x14ac:dyDescent="0.35">
      <c r="A3480" s="15" t="s">
        <v>8737</v>
      </c>
      <c r="B3480" s="15" t="s">
        <v>8738</v>
      </c>
      <c r="D3480" s="15" t="s">
        <v>7736</v>
      </c>
      <c r="E3480" s="15" t="s">
        <v>6818</v>
      </c>
      <c r="F3480" s="15" t="s">
        <v>6819</v>
      </c>
      <c r="G3480" s="5" t="s">
        <v>144</v>
      </c>
      <c r="H3480" s="5" t="s">
        <v>2</v>
      </c>
      <c r="I3480" s="5" t="s">
        <v>143</v>
      </c>
      <c r="J3480" s="5" t="s">
        <v>2</v>
      </c>
      <c r="K3480" s="5" t="s">
        <v>210</v>
      </c>
      <c r="L3480" s="5" t="s">
        <v>13033</v>
      </c>
      <c r="M3480" s="15" t="s">
        <v>144</v>
      </c>
      <c r="N3480" s="15" t="s">
        <v>144</v>
      </c>
      <c r="O3480" s="15" t="s">
        <v>1410</v>
      </c>
      <c r="P3480" s="15" t="s">
        <v>13924</v>
      </c>
      <c r="Q3480" s="15" t="s">
        <v>22807</v>
      </c>
      <c r="R3480" s="15" t="s">
        <v>21663</v>
      </c>
      <c r="S3480" s="15">
        <v>26639610</v>
      </c>
      <c r="T3480" s="15">
        <v>26639610</v>
      </c>
      <c r="U3480" s="15" t="s">
        <v>20400</v>
      </c>
      <c r="V3480" s="15" t="s">
        <v>20401</v>
      </c>
      <c r="W3480" s="4"/>
      <c r="X3480" s="4" t="s">
        <v>41</v>
      </c>
      <c r="Y3480" s="4" t="s">
        <v>5329</v>
      </c>
      <c r="Z3480" s="4"/>
      <c r="AB3480" s="25"/>
      <c r="AC3480" s="25"/>
      <c r="AD3480" s="25"/>
    </row>
    <row r="3481" spans="1:30" x14ac:dyDescent="0.35">
      <c r="A3481" s="15" t="s">
        <v>8739</v>
      </c>
      <c r="B3481" s="15" t="s">
        <v>8741</v>
      </c>
      <c r="D3481" s="15" t="s">
        <v>7737</v>
      </c>
      <c r="E3481" s="15" t="s">
        <v>6820</v>
      </c>
      <c r="F3481" s="15" t="s">
        <v>6375</v>
      </c>
      <c r="G3481" s="5" t="s">
        <v>144</v>
      </c>
      <c r="H3481" s="5" t="s">
        <v>10</v>
      </c>
      <c r="I3481" s="5" t="s">
        <v>143</v>
      </c>
      <c r="J3481" s="5" t="s">
        <v>3</v>
      </c>
      <c r="K3481" s="5" t="s">
        <v>2</v>
      </c>
      <c r="L3481" s="5" t="s">
        <v>13035</v>
      </c>
      <c r="M3481" s="15" t="s">
        <v>144</v>
      </c>
      <c r="N3481" s="15" t="s">
        <v>5017</v>
      </c>
      <c r="O3481" s="15" t="s">
        <v>5288</v>
      </c>
      <c r="P3481" s="15" t="s">
        <v>6375</v>
      </c>
      <c r="Q3481" s="15" t="s">
        <v>22807</v>
      </c>
      <c r="R3481" s="15" t="s">
        <v>5123</v>
      </c>
      <c r="S3481" s="15">
        <v>26351032</v>
      </c>
      <c r="T3481" s="15">
        <v>26352580</v>
      </c>
      <c r="U3481" s="15" t="s">
        <v>15540</v>
      </c>
      <c r="V3481" s="15" t="s">
        <v>7211</v>
      </c>
      <c r="W3481" s="4"/>
      <c r="X3481" s="4" t="s">
        <v>41</v>
      </c>
      <c r="Y3481" s="4" t="s">
        <v>5226</v>
      </c>
      <c r="Z3481" s="4"/>
      <c r="AB3481" s="25" t="s">
        <v>21118</v>
      </c>
      <c r="AC3481" s="25"/>
      <c r="AD3481" s="25"/>
    </row>
    <row r="3482" spans="1:30" x14ac:dyDescent="0.35">
      <c r="A3482" s="15" t="s">
        <v>6818</v>
      </c>
      <c r="B3482" s="15" t="s">
        <v>7736</v>
      </c>
      <c r="D3482" s="15" t="s">
        <v>12159</v>
      </c>
      <c r="E3482" s="15" t="s">
        <v>12158</v>
      </c>
      <c r="F3482" s="15" t="s">
        <v>12160</v>
      </c>
      <c r="G3482" s="5" t="s">
        <v>144</v>
      </c>
      <c r="H3482" s="5" t="s">
        <v>4</v>
      </c>
      <c r="I3482" s="5" t="s">
        <v>143</v>
      </c>
      <c r="J3482" s="5" t="s">
        <v>2</v>
      </c>
      <c r="K3482" s="5" t="s">
        <v>4</v>
      </c>
      <c r="L3482" s="5" t="s">
        <v>13023</v>
      </c>
      <c r="M3482" s="15" t="s">
        <v>144</v>
      </c>
      <c r="N3482" s="15" t="s">
        <v>144</v>
      </c>
      <c r="O3482" s="15" t="s">
        <v>5174</v>
      </c>
      <c r="P3482" s="15" t="s">
        <v>12160</v>
      </c>
      <c r="Q3482" s="15" t="s">
        <v>22807</v>
      </c>
      <c r="R3482" s="15" t="s">
        <v>20402</v>
      </c>
      <c r="S3482" s="15">
        <v>26388009</v>
      </c>
      <c r="T3482" s="15">
        <v>22007525</v>
      </c>
      <c r="U3482" s="15" t="s">
        <v>17065</v>
      </c>
      <c r="V3482" s="15" t="s">
        <v>17066</v>
      </c>
      <c r="W3482" s="4"/>
      <c r="X3482" s="4" t="s">
        <v>41</v>
      </c>
      <c r="Y3482" s="4" t="s">
        <v>13831</v>
      </c>
      <c r="Z3482" s="4"/>
      <c r="AB3482" s="25"/>
      <c r="AC3482" s="25"/>
      <c r="AD3482" s="25"/>
    </row>
    <row r="3483" spans="1:30" x14ac:dyDescent="0.35">
      <c r="A3483" s="15" t="s">
        <v>12158</v>
      </c>
      <c r="B3483" s="15" t="s">
        <v>12159</v>
      </c>
      <c r="D3483" s="15" t="s">
        <v>7743</v>
      </c>
      <c r="E3483" s="15" t="s">
        <v>6821</v>
      </c>
      <c r="F3483" s="15" t="s">
        <v>3014</v>
      </c>
      <c r="G3483" s="5" t="s">
        <v>91</v>
      </c>
      <c r="H3483" s="5" t="s">
        <v>8</v>
      </c>
      <c r="I3483" s="5" t="s">
        <v>44</v>
      </c>
      <c r="J3483" s="5" t="s">
        <v>10</v>
      </c>
      <c r="K3483" s="5" t="s">
        <v>6</v>
      </c>
      <c r="L3483" s="5" t="s">
        <v>12817</v>
      </c>
      <c r="M3483" s="15" t="s">
        <v>91</v>
      </c>
      <c r="N3483" s="15" t="s">
        <v>589</v>
      </c>
      <c r="O3483" s="15" t="s">
        <v>22780</v>
      </c>
      <c r="P3483" s="15" t="s">
        <v>6822</v>
      </c>
      <c r="Q3483" s="15" t="s">
        <v>22807</v>
      </c>
      <c r="R3483" s="15" t="s">
        <v>6823</v>
      </c>
      <c r="S3483" s="15">
        <v>24822052</v>
      </c>
      <c r="T3483" s="15"/>
      <c r="U3483" s="15" t="s">
        <v>15541</v>
      </c>
      <c r="V3483" s="15" t="s">
        <v>12166</v>
      </c>
      <c r="W3483" s="4"/>
      <c r="X3483" s="4" t="s">
        <v>41</v>
      </c>
      <c r="Y3483" s="4" t="s">
        <v>13932</v>
      </c>
      <c r="Z3483" s="4"/>
      <c r="AB3483" s="25"/>
      <c r="AC3483" s="25"/>
      <c r="AD3483" s="25"/>
    </row>
    <row r="3484" spans="1:30" x14ac:dyDescent="0.35">
      <c r="A3484" s="15" t="s">
        <v>12162</v>
      </c>
      <c r="B3484" s="15" t="s">
        <v>12163</v>
      </c>
      <c r="D3484" s="15" t="s">
        <v>12169</v>
      </c>
      <c r="E3484" s="15" t="s">
        <v>12168</v>
      </c>
      <c r="F3484" s="15" t="s">
        <v>332</v>
      </c>
      <c r="G3484" s="5" t="s">
        <v>91</v>
      </c>
      <c r="H3484" s="5" t="s">
        <v>11</v>
      </c>
      <c r="I3484" s="5" t="s">
        <v>44</v>
      </c>
      <c r="J3484" s="5" t="s">
        <v>5</v>
      </c>
      <c r="K3484" s="5" t="s">
        <v>2</v>
      </c>
      <c r="L3484" s="5" t="s">
        <v>12786</v>
      </c>
      <c r="M3484" s="15" t="s">
        <v>91</v>
      </c>
      <c r="N3484" s="15" t="s">
        <v>2287</v>
      </c>
      <c r="O3484" s="15" t="s">
        <v>2287</v>
      </c>
      <c r="P3484" s="15" t="s">
        <v>332</v>
      </c>
      <c r="Q3484" s="15" t="s">
        <v>22807</v>
      </c>
      <c r="R3484" s="15" t="s">
        <v>12170</v>
      </c>
      <c r="S3484" s="15">
        <v>22005327</v>
      </c>
      <c r="T3484" s="15"/>
      <c r="U3484" s="15" t="s">
        <v>24475</v>
      </c>
      <c r="V3484" s="15" t="s">
        <v>12171</v>
      </c>
      <c r="W3484" s="4"/>
      <c r="X3484" s="4" t="s">
        <v>41</v>
      </c>
      <c r="Y3484" s="4" t="s">
        <v>7878</v>
      </c>
      <c r="Z3484" s="4"/>
      <c r="AB3484" s="25" t="s">
        <v>21118</v>
      </c>
      <c r="AC3484" s="25"/>
      <c r="AD3484" s="25"/>
    </row>
    <row r="3485" spans="1:30" x14ac:dyDescent="0.35">
      <c r="A3485" s="15" t="s">
        <v>6829</v>
      </c>
      <c r="B3485" s="15" t="s">
        <v>7758</v>
      </c>
      <c r="D3485" s="15" t="s">
        <v>7752</v>
      </c>
      <c r="E3485" s="15" t="s">
        <v>6824</v>
      </c>
      <c r="F3485" s="15" t="s">
        <v>2124</v>
      </c>
      <c r="G3485" s="5" t="s">
        <v>91</v>
      </c>
      <c r="H3485" s="5" t="s">
        <v>11</v>
      </c>
      <c r="I3485" s="5" t="s">
        <v>44</v>
      </c>
      <c r="J3485" s="5" t="s">
        <v>11</v>
      </c>
      <c r="K3485" s="5" t="s">
        <v>5</v>
      </c>
      <c r="L3485" s="5" t="s">
        <v>12821</v>
      </c>
      <c r="M3485" s="15" t="s">
        <v>91</v>
      </c>
      <c r="N3485" s="15" t="s">
        <v>21938</v>
      </c>
      <c r="O3485" s="15" t="s">
        <v>775</v>
      </c>
      <c r="P3485" s="15" t="s">
        <v>2124</v>
      </c>
      <c r="Q3485" s="15" t="s">
        <v>22807</v>
      </c>
      <c r="R3485" s="15" t="s">
        <v>21966</v>
      </c>
      <c r="S3485" s="15">
        <v>47025640</v>
      </c>
      <c r="T3485" s="15"/>
      <c r="U3485" s="15" t="s">
        <v>17067</v>
      </c>
      <c r="V3485" s="15" t="s">
        <v>12167</v>
      </c>
      <c r="W3485" s="4"/>
      <c r="X3485" s="4" t="s">
        <v>41</v>
      </c>
      <c r="Y3485" s="4" t="s">
        <v>2505</v>
      </c>
      <c r="Z3485" s="4"/>
      <c r="AB3485" s="25"/>
      <c r="AC3485" s="25"/>
      <c r="AD3485" s="25"/>
    </row>
    <row r="3486" spans="1:30" x14ac:dyDescent="0.35">
      <c r="A3486" s="15" t="s">
        <v>6831</v>
      </c>
      <c r="B3486" s="15" t="s">
        <v>7759</v>
      </c>
      <c r="D3486" s="15" t="s">
        <v>8741</v>
      </c>
      <c r="E3486" s="15" t="s">
        <v>8739</v>
      </c>
      <c r="F3486" s="15" t="s">
        <v>12157</v>
      </c>
      <c r="G3486" s="5" t="s">
        <v>242</v>
      </c>
      <c r="H3486" s="5" t="s">
        <v>3</v>
      </c>
      <c r="I3486" s="5" t="s">
        <v>243</v>
      </c>
      <c r="J3486" s="5" t="s">
        <v>4</v>
      </c>
      <c r="K3486" s="5" t="s">
        <v>4</v>
      </c>
      <c r="L3486" s="5" t="s">
        <v>12976</v>
      </c>
      <c r="M3486" s="15" t="s">
        <v>244</v>
      </c>
      <c r="N3486" s="15" t="s">
        <v>242</v>
      </c>
      <c r="O3486" s="15" t="s">
        <v>21794</v>
      </c>
      <c r="P3486" s="15" t="s">
        <v>8740</v>
      </c>
      <c r="Q3486" s="15" t="s">
        <v>22807</v>
      </c>
      <c r="R3486" s="15" t="s">
        <v>20403</v>
      </c>
      <c r="S3486" s="15">
        <v>26580872</v>
      </c>
      <c r="T3486" s="15"/>
      <c r="U3486" s="15" t="s">
        <v>19688</v>
      </c>
      <c r="V3486" s="15" t="s">
        <v>19054</v>
      </c>
      <c r="W3486" s="4"/>
      <c r="X3486" s="4" t="s">
        <v>41</v>
      </c>
      <c r="Y3486" s="4" t="s">
        <v>7804</v>
      </c>
      <c r="Z3486" s="4"/>
      <c r="AB3486" s="25"/>
      <c r="AC3486" s="25"/>
      <c r="AD3486" s="25"/>
    </row>
    <row r="3487" spans="1:30" x14ac:dyDescent="0.35">
      <c r="A3487" s="15" t="s">
        <v>6830</v>
      </c>
      <c r="B3487" s="15" t="s">
        <v>7775</v>
      </c>
      <c r="D3487" s="15" t="s">
        <v>8736</v>
      </c>
      <c r="E3487" s="15" t="s">
        <v>8735</v>
      </c>
      <c r="F3487" s="15" t="s">
        <v>12151</v>
      </c>
      <c r="G3487" s="5" t="s">
        <v>18535</v>
      </c>
      <c r="H3487" s="5" t="s">
        <v>16</v>
      </c>
      <c r="I3487" s="5" t="s">
        <v>143</v>
      </c>
      <c r="J3487" s="5" t="s">
        <v>4</v>
      </c>
      <c r="K3487" s="5" t="s">
        <v>5</v>
      </c>
      <c r="L3487" s="5" t="s">
        <v>13043</v>
      </c>
      <c r="M3487" s="15" t="s">
        <v>144</v>
      </c>
      <c r="N3487" s="15" t="s">
        <v>1670</v>
      </c>
      <c r="O3487" s="15" t="s">
        <v>1836</v>
      </c>
      <c r="P3487" s="15" t="s">
        <v>12151</v>
      </c>
      <c r="Q3487" s="15" t="s">
        <v>22807</v>
      </c>
      <c r="R3487" s="15" t="s">
        <v>12152</v>
      </c>
      <c r="S3487" s="15">
        <v>89028370</v>
      </c>
      <c r="T3487" s="15"/>
      <c r="U3487" s="15" t="s">
        <v>17068</v>
      </c>
      <c r="V3487" s="15" t="s">
        <v>960</v>
      </c>
      <c r="W3487" s="4"/>
      <c r="X3487" s="4" t="s">
        <v>41</v>
      </c>
      <c r="Y3487" s="4" t="s">
        <v>12401</v>
      </c>
      <c r="Z3487" s="4"/>
      <c r="AB3487" s="25"/>
      <c r="AC3487" s="25"/>
      <c r="AD3487" s="25"/>
    </row>
    <row r="3488" spans="1:30" x14ac:dyDescent="0.35">
      <c r="A3488" s="15" t="s">
        <v>6821</v>
      </c>
      <c r="B3488" s="15" t="s">
        <v>7743</v>
      </c>
      <c r="D3488" s="15" t="s">
        <v>12178</v>
      </c>
      <c r="E3488" s="15" t="s">
        <v>12177</v>
      </c>
      <c r="F3488" s="15" t="s">
        <v>550</v>
      </c>
      <c r="G3488" s="5" t="s">
        <v>18535</v>
      </c>
      <c r="H3488" s="5" t="s">
        <v>17</v>
      </c>
      <c r="I3488" s="5" t="s">
        <v>143</v>
      </c>
      <c r="J3488" s="5" t="s">
        <v>4</v>
      </c>
      <c r="K3488" s="5" t="s">
        <v>2</v>
      </c>
      <c r="L3488" s="5" t="s">
        <v>13040</v>
      </c>
      <c r="M3488" s="15" t="s">
        <v>144</v>
      </c>
      <c r="N3488" s="15" t="s">
        <v>1670</v>
      </c>
      <c r="O3488" s="15" t="s">
        <v>1670</v>
      </c>
      <c r="P3488" s="15" t="s">
        <v>550</v>
      </c>
      <c r="Q3488" s="15" t="s">
        <v>22807</v>
      </c>
      <c r="R3488" s="15" t="s">
        <v>24476</v>
      </c>
      <c r="S3488" s="15">
        <v>62957927</v>
      </c>
      <c r="T3488" s="15"/>
      <c r="U3488" s="15" t="s">
        <v>22437</v>
      </c>
      <c r="V3488" s="15" t="s">
        <v>24477</v>
      </c>
      <c r="W3488" s="4"/>
      <c r="X3488" s="4"/>
      <c r="Y3488" s="4"/>
      <c r="Z3488" s="4"/>
      <c r="AB3488" s="25"/>
      <c r="AC3488" s="25"/>
      <c r="AD3488" s="25"/>
    </row>
    <row r="3489" spans="1:30" x14ac:dyDescent="0.35">
      <c r="A3489" s="15" t="s">
        <v>6824</v>
      </c>
      <c r="B3489" s="15" t="s">
        <v>7752</v>
      </c>
      <c r="D3489" s="15" t="s">
        <v>12183</v>
      </c>
      <c r="E3489" s="15" t="s">
        <v>12182</v>
      </c>
      <c r="F3489" s="15" t="s">
        <v>242</v>
      </c>
      <c r="G3489" s="5" t="s">
        <v>1190</v>
      </c>
      <c r="H3489" s="5" t="s">
        <v>6</v>
      </c>
      <c r="I3489" s="5" t="s">
        <v>41</v>
      </c>
      <c r="J3489" s="5" t="s">
        <v>1191</v>
      </c>
      <c r="K3489" s="5" t="s">
        <v>3</v>
      </c>
      <c r="L3489" s="5" t="s">
        <v>12736</v>
      </c>
      <c r="M3489" s="15" t="s">
        <v>42</v>
      </c>
      <c r="N3489" s="15" t="s">
        <v>1190</v>
      </c>
      <c r="O3489" s="15" t="s">
        <v>21875</v>
      </c>
      <c r="P3489" s="15" t="s">
        <v>242</v>
      </c>
      <c r="Q3489" s="15" t="s">
        <v>22807</v>
      </c>
      <c r="R3489" s="15" t="s">
        <v>19055</v>
      </c>
      <c r="S3489" s="15">
        <v>88151937</v>
      </c>
      <c r="T3489" s="15"/>
      <c r="U3489" s="15" t="s">
        <v>15542</v>
      </c>
      <c r="V3489" s="15" t="s">
        <v>12184</v>
      </c>
      <c r="W3489" s="4"/>
      <c r="X3489" s="4" t="s">
        <v>41</v>
      </c>
      <c r="Y3489" s="4" t="s">
        <v>12359</v>
      </c>
      <c r="Z3489" s="4"/>
      <c r="AB3489" s="25"/>
      <c r="AC3489" s="25"/>
      <c r="AD3489" s="25"/>
    </row>
    <row r="3490" spans="1:30" x14ac:dyDescent="0.35">
      <c r="A3490" s="15" t="s">
        <v>12168</v>
      </c>
      <c r="B3490" s="15" t="s">
        <v>12169</v>
      </c>
      <c r="D3490" s="15" t="s">
        <v>7931</v>
      </c>
      <c r="E3490" s="15" t="s">
        <v>6825</v>
      </c>
      <c r="F3490" s="15" t="s">
        <v>14462</v>
      </c>
      <c r="G3490" s="5" t="s">
        <v>18535</v>
      </c>
      <c r="H3490" s="5" t="s">
        <v>8</v>
      </c>
      <c r="I3490" s="5" t="s">
        <v>143</v>
      </c>
      <c r="J3490" s="5" t="s">
        <v>6</v>
      </c>
      <c r="K3490" s="5" t="s">
        <v>3</v>
      </c>
      <c r="L3490" s="5" t="s">
        <v>13053</v>
      </c>
      <c r="M3490" s="15" t="s">
        <v>144</v>
      </c>
      <c r="N3490" s="15" t="s">
        <v>21870</v>
      </c>
      <c r="O3490" s="15" t="s">
        <v>22254</v>
      </c>
      <c r="P3490" s="15" t="s">
        <v>22438</v>
      </c>
      <c r="Q3490" s="15" t="s">
        <v>22807</v>
      </c>
      <c r="R3490" s="15" t="s">
        <v>24478</v>
      </c>
      <c r="S3490" s="15">
        <v>27866209</v>
      </c>
      <c r="T3490" s="15">
        <v>63383703</v>
      </c>
      <c r="U3490" s="15" t="s">
        <v>19690</v>
      </c>
      <c r="V3490" s="15" t="s">
        <v>22439</v>
      </c>
      <c r="W3490" s="4"/>
      <c r="X3490" s="4" t="s">
        <v>41</v>
      </c>
      <c r="Y3490" s="4" t="s">
        <v>6281</v>
      </c>
      <c r="Z3490" s="4"/>
      <c r="AB3490" s="25" t="s">
        <v>21118</v>
      </c>
      <c r="AC3490" s="25"/>
      <c r="AD3490" s="25"/>
    </row>
    <row r="3491" spans="1:30" x14ac:dyDescent="0.35">
      <c r="A3491" s="15" t="s">
        <v>12172</v>
      </c>
      <c r="B3491" s="15" t="s">
        <v>12173</v>
      </c>
      <c r="D3491" s="15" t="s">
        <v>12094</v>
      </c>
      <c r="E3491" s="15" t="s">
        <v>12093</v>
      </c>
      <c r="F3491" s="15" t="s">
        <v>12095</v>
      </c>
      <c r="G3491" s="5" t="s">
        <v>18533</v>
      </c>
      <c r="H3491" s="5" t="s">
        <v>6</v>
      </c>
      <c r="I3491" s="5" t="s">
        <v>95</v>
      </c>
      <c r="J3491" s="5" t="s">
        <v>2</v>
      </c>
      <c r="K3491" s="5" t="s">
        <v>3</v>
      </c>
      <c r="L3491" s="5" t="s">
        <v>13077</v>
      </c>
      <c r="M3491" s="15" t="s">
        <v>21775</v>
      </c>
      <c r="N3491" s="15" t="s">
        <v>21775</v>
      </c>
      <c r="O3491" s="15" t="s">
        <v>21855</v>
      </c>
      <c r="P3491" s="15" t="s">
        <v>12095</v>
      </c>
      <c r="Q3491" s="15" t="s">
        <v>22807</v>
      </c>
      <c r="R3491" s="15" t="s">
        <v>24479</v>
      </c>
      <c r="S3491" s="15">
        <v>89377458</v>
      </c>
      <c r="T3491" s="15"/>
      <c r="U3491" s="15" t="s">
        <v>22440</v>
      </c>
      <c r="V3491" s="15" t="s">
        <v>19056</v>
      </c>
      <c r="W3491" s="4"/>
      <c r="X3491" s="4"/>
      <c r="Y3491" s="4"/>
      <c r="Z3491" s="4"/>
      <c r="AB3491" s="25"/>
      <c r="AC3491" s="25"/>
      <c r="AD3491" s="25"/>
    </row>
    <row r="3492" spans="1:30" x14ac:dyDescent="0.35">
      <c r="A3492" s="15" t="s">
        <v>6836</v>
      </c>
      <c r="B3492" s="15" t="s">
        <v>7760</v>
      </c>
      <c r="D3492" s="15" t="s">
        <v>12163</v>
      </c>
      <c r="E3492" s="15" t="s">
        <v>12162</v>
      </c>
      <c r="F3492" s="15" t="s">
        <v>12164</v>
      </c>
      <c r="G3492" s="5" t="s">
        <v>21775</v>
      </c>
      <c r="H3492" s="5" t="s">
        <v>5</v>
      </c>
      <c r="I3492" s="5" t="s">
        <v>95</v>
      </c>
      <c r="J3492" s="5" t="s">
        <v>6</v>
      </c>
      <c r="K3492" s="5" t="s">
        <v>3</v>
      </c>
      <c r="L3492" s="5" t="s">
        <v>13098</v>
      </c>
      <c r="M3492" s="15" t="s">
        <v>21775</v>
      </c>
      <c r="N3492" s="15" t="s">
        <v>3128</v>
      </c>
      <c r="O3492" s="15" t="s">
        <v>6015</v>
      </c>
      <c r="P3492" s="15" t="s">
        <v>12164</v>
      </c>
      <c r="Q3492" s="15" t="s">
        <v>22807</v>
      </c>
      <c r="R3492" s="15" t="s">
        <v>24480</v>
      </c>
      <c r="S3492" s="15">
        <v>22006957</v>
      </c>
      <c r="T3492" s="15"/>
      <c r="U3492" s="15" t="s">
        <v>17069</v>
      </c>
      <c r="V3492" s="15" t="s">
        <v>19057</v>
      </c>
      <c r="W3492" s="4"/>
      <c r="X3492" s="4"/>
      <c r="Y3492" s="4"/>
      <c r="Z3492" s="4"/>
      <c r="AB3492" s="25"/>
      <c r="AC3492" s="25"/>
      <c r="AD3492" s="25"/>
    </row>
    <row r="3493" spans="1:30" x14ac:dyDescent="0.35">
      <c r="A3493" s="15" t="s">
        <v>6843</v>
      </c>
      <c r="B3493" s="15" t="s">
        <v>7784</v>
      </c>
      <c r="D3493" s="15" t="s">
        <v>7892</v>
      </c>
      <c r="E3493" s="15" t="s">
        <v>6826</v>
      </c>
      <c r="F3493" s="15" t="s">
        <v>6827</v>
      </c>
      <c r="G3493" s="5" t="s">
        <v>1404</v>
      </c>
      <c r="H3493" s="5" t="s">
        <v>5</v>
      </c>
      <c r="I3493" s="5" t="s">
        <v>143</v>
      </c>
      <c r="J3493" s="5" t="s">
        <v>11</v>
      </c>
      <c r="K3493" s="5" t="s">
        <v>2</v>
      </c>
      <c r="L3493" s="5" t="s">
        <v>13069</v>
      </c>
      <c r="M3493" s="15" t="s">
        <v>144</v>
      </c>
      <c r="N3493" s="15" t="s">
        <v>582</v>
      </c>
      <c r="O3493" s="15" t="s">
        <v>582</v>
      </c>
      <c r="P3493" s="15" t="s">
        <v>6828</v>
      </c>
      <c r="Q3493" s="15" t="s">
        <v>22807</v>
      </c>
      <c r="R3493" s="15" t="s">
        <v>24481</v>
      </c>
      <c r="S3493" s="15">
        <v>27796301</v>
      </c>
      <c r="T3493" s="15"/>
      <c r="U3493" s="15" t="s">
        <v>17070</v>
      </c>
      <c r="V3493" s="15" t="s">
        <v>22441</v>
      </c>
      <c r="W3493" s="4"/>
      <c r="X3493" s="4" t="s">
        <v>41</v>
      </c>
      <c r="Y3493" s="4" t="s">
        <v>6105</v>
      </c>
      <c r="Z3493" s="4"/>
      <c r="AB3493" s="25" t="s">
        <v>21118</v>
      </c>
      <c r="AC3493" s="25"/>
      <c r="AD3493" s="25"/>
    </row>
    <row r="3494" spans="1:30" x14ac:dyDescent="0.35">
      <c r="A3494" s="15" t="s">
        <v>6840</v>
      </c>
      <c r="B3494" s="15" t="s">
        <v>7952</v>
      </c>
      <c r="D3494" s="15" t="s">
        <v>12180</v>
      </c>
      <c r="E3494" s="15" t="s">
        <v>12179</v>
      </c>
      <c r="F3494" s="15" t="s">
        <v>12181</v>
      </c>
      <c r="G3494" s="5" t="s">
        <v>18533</v>
      </c>
      <c r="H3494" s="5" t="s">
        <v>3</v>
      </c>
      <c r="I3494" s="5" t="s">
        <v>95</v>
      </c>
      <c r="J3494" s="5" t="s">
        <v>5</v>
      </c>
      <c r="K3494" s="5" t="s">
        <v>5</v>
      </c>
      <c r="L3494" s="5" t="s">
        <v>13096</v>
      </c>
      <c r="M3494" s="15" t="s">
        <v>21775</v>
      </c>
      <c r="N3494" s="15" t="s">
        <v>22293</v>
      </c>
      <c r="O3494" s="15" t="s">
        <v>22297</v>
      </c>
      <c r="P3494" s="15" t="s">
        <v>12181</v>
      </c>
      <c r="Q3494" s="15" t="s">
        <v>22807</v>
      </c>
      <c r="R3494" s="15" t="s">
        <v>20410</v>
      </c>
      <c r="S3494" s="15">
        <v>86992223</v>
      </c>
      <c r="T3494" s="15"/>
      <c r="U3494" s="15" t="s">
        <v>19058</v>
      </c>
      <c r="V3494" s="15" t="s">
        <v>21710</v>
      </c>
      <c r="W3494" s="4"/>
      <c r="X3494" s="4"/>
      <c r="Y3494" s="4"/>
      <c r="Z3494" s="4"/>
      <c r="AB3494" s="25"/>
      <c r="AC3494" s="25"/>
      <c r="AD3494" s="25"/>
    </row>
    <row r="3495" spans="1:30" x14ac:dyDescent="0.35">
      <c r="A3495" s="15" t="s">
        <v>12177</v>
      </c>
      <c r="B3495" s="15" t="s">
        <v>12178</v>
      </c>
      <c r="D3495" s="15" t="s">
        <v>7758</v>
      </c>
      <c r="E3495" s="15" t="s">
        <v>6829</v>
      </c>
      <c r="F3495" s="15" t="s">
        <v>2973</v>
      </c>
      <c r="G3495" s="5" t="s">
        <v>3350</v>
      </c>
      <c r="H3495" s="5" t="s">
        <v>4</v>
      </c>
      <c r="I3495" s="5" t="s">
        <v>95</v>
      </c>
      <c r="J3495" s="5" t="s">
        <v>3</v>
      </c>
      <c r="K3495" s="5" t="s">
        <v>6</v>
      </c>
      <c r="L3495" s="5" t="s">
        <v>13084</v>
      </c>
      <c r="M3495" s="15" t="s">
        <v>21775</v>
      </c>
      <c r="N3495" s="15" t="s">
        <v>21593</v>
      </c>
      <c r="O3495" s="15" t="s">
        <v>3351</v>
      </c>
      <c r="P3495" s="15" t="s">
        <v>2973</v>
      </c>
      <c r="Q3495" s="15" t="s">
        <v>22807</v>
      </c>
      <c r="R3495" s="15" t="s">
        <v>24482</v>
      </c>
      <c r="S3495" s="15">
        <v>27672313</v>
      </c>
      <c r="T3495" s="15">
        <v>27677334</v>
      </c>
      <c r="U3495" s="15" t="s">
        <v>17072</v>
      </c>
      <c r="V3495" s="15" t="s">
        <v>12165</v>
      </c>
      <c r="W3495" s="4"/>
      <c r="X3495" s="4" t="s">
        <v>41</v>
      </c>
      <c r="Y3495" s="4" t="s">
        <v>5440</v>
      </c>
      <c r="Z3495" s="4"/>
      <c r="AB3495" s="25"/>
      <c r="AC3495" s="25"/>
      <c r="AD3495" s="25"/>
    </row>
    <row r="3496" spans="1:30" x14ac:dyDescent="0.35">
      <c r="A3496" s="15" t="s">
        <v>6820</v>
      </c>
      <c r="B3496" s="15" t="s">
        <v>7737</v>
      </c>
      <c r="D3496" s="15" t="s">
        <v>7775</v>
      </c>
      <c r="E3496" s="15" t="s">
        <v>6830</v>
      </c>
      <c r="F3496" s="15" t="s">
        <v>7776</v>
      </c>
      <c r="G3496" s="5" t="s">
        <v>3350</v>
      </c>
      <c r="H3496" s="5" t="s">
        <v>7</v>
      </c>
      <c r="I3496" s="5" t="s">
        <v>95</v>
      </c>
      <c r="J3496" s="5" t="s">
        <v>3</v>
      </c>
      <c r="K3496" s="5" t="s">
        <v>7</v>
      </c>
      <c r="L3496" s="5" t="s">
        <v>13085</v>
      </c>
      <c r="M3496" s="15" t="s">
        <v>21775</v>
      </c>
      <c r="N3496" s="15" t="s">
        <v>21593</v>
      </c>
      <c r="O3496" s="15" t="s">
        <v>1898</v>
      </c>
      <c r="P3496" s="15" t="s">
        <v>550</v>
      </c>
      <c r="Q3496" s="15" t="s">
        <v>22807</v>
      </c>
      <c r="R3496" s="15" t="s">
        <v>24483</v>
      </c>
      <c r="S3496" s="15">
        <v>27679908</v>
      </c>
      <c r="T3496" s="15"/>
      <c r="U3496" s="15" t="s">
        <v>17073</v>
      </c>
      <c r="V3496" s="15" t="s">
        <v>24484</v>
      </c>
      <c r="W3496" s="4"/>
      <c r="X3496" s="4" t="s">
        <v>41</v>
      </c>
      <c r="Y3496" s="4" t="s">
        <v>5545</v>
      </c>
      <c r="Z3496" s="4"/>
      <c r="AB3496" s="25" t="s">
        <v>21118</v>
      </c>
      <c r="AC3496" s="25"/>
      <c r="AD3496" s="25"/>
    </row>
    <row r="3497" spans="1:30" x14ac:dyDescent="0.35">
      <c r="A3497" s="15" t="s">
        <v>6825</v>
      </c>
      <c r="B3497" s="15" t="s">
        <v>7931</v>
      </c>
      <c r="D3497" s="15" t="s">
        <v>7759</v>
      </c>
      <c r="E3497" s="15" t="s">
        <v>6831</v>
      </c>
      <c r="F3497" s="15" t="s">
        <v>1672</v>
      </c>
      <c r="G3497" s="5" t="s">
        <v>3350</v>
      </c>
      <c r="H3497" s="5" t="s">
        <v>5</v>
      </c>
      <c r="I3497" s="5" t="s">
        <v>95</v>
      </c>
      <c r="J3497" s="5" t="s">
        <v>7</v>
      </c>
      <c r="K3497" s="5" t="s">
        <v>2</v>
      </c>
      <c r="L3497" s="5" t="s">
        <v>13100</v>
      </c>
      <c r="M3497" s="15" t="s">
        <v>21775</v>
      </c>
      <c r="N3497" s="15" t="s">
        <v>2408</v>
      </c>
      <c r="O3497" s="15" t="s">
        <v>2408</v>
      </c>
      <c r="P3497" s="15" t="s">
        <v>4172</v>
      </c>
      <c r="Q3497" s="15" t="s">
        <v>22807</v>
      </c>
      <c r="R3497" s="15" t="s">
        <v>24485</v>
      </c>
      <c r="S3497" s="15">
        <v>27167592</v>
      </c>
      <c r="T3497" s="15">
        <v>27167592</v>
      </c>
      <c r="U3497" s="15" t="s">
        <v>15543</v>
      </c>
      <c r="V3497" s="15" t="s">
        <v>24486</v>
      </c>
      <c r="W3497" s="4"/>
      <c r="X3497" s="4" t="s">
        <v>41</v>
      </c>
      <c r="Y3497" s="4" t="s">
        <v>2905</v>
      </c>
      <c r="Z3497" s="4"/>
      <c r="AB3497" s="25"/>
      <c r="AC3497" s="25"/>
      <c r="AD3497" s="25"/>
    </row>
    <row r="3498" spans="1:30" x14ac:dyDescent="0.35">
      <c r="A3498" s="15" t="s">
        <v>12179</v>
      </c>
      <c r="B3498" s="15" t="s">
        <v>12180</v>
      </c>
      <c r="D3498" s="15" t="s">
        <v>7814</v>
      </c>
      <c r="E3498" s="15" t="s">
        <v>6832</v>
      </c>
      <c r="F3498" s="15" t="s">
        <v>6833</v>
      </c>
      <c r="G3498" s="5" t="s">
        <v>366</v>
      </c>
      <c r="H3498" s="5" t="s">
        <v>7</v>
      </c>
      <c r="I3498" s="5" t="s">
        <v>41</v>
      </c>
      <c r="J3498" s="5" t="s">
        <v>940</v>
      </c>
      <c r="K3498" s="5" t="s">
        <v>4</v>
      </c>
      <c r="L3498" s="5" t="s">
        <v>12725</v>
      </c>
      <c r="M3498" s="15" t="s">
        <v>42</v>
      </c>
      <c r="N3498" s="15" t="s">
        <v>21853</v>
      </c>
      <c r="O3498" s="15" t="s">
        <v>21860</v>
      </c>
      <c r="P3498" s="15" t="s">
        <v>6833</v>
      </c>
      <c r="Q3498" s="15" t="s">
        <v>22807</v>
      </c>
      <c r="R3498" s="15" t="s">
        <v>24487</v>
      </c>
      <c r="S3498" s="15">
        <v>24279785</v>
      </c>
      <c r="T3498" s="15"/>
      <c r="U3498" s="15" t="s">
        <v>19691</v>
      </c>
      <c r="V3498" s="15" t="s">
        <v>9958</v>
      </c>
      <c r="W3498" s="4"/>
      <c r="X3498" s="4" t="s">
        <v>41</v>
      </c>
      <c r="Y3498" s="4" t="s">
        <v>5708</v>
      </c>
      <c r="Z3498" s="4"/>
      <c r="AB3498" s="25" t="s">
        <v>21118</v>
      </c>
      <c r="AC3498" s="25"/>
      <c r="AD3498" s="25"/>
    </row>
    <row r="3499" spans="1:30" x14ac:dyDescent="0.35">
      <c r="A3499" s="15" t="s">
        <v>12182</v>
      </c>
      <c r="B3499" s="15" t="s">
        <v>12183</v>
      </c>
      <c r="D3499" s="15" t="s">
        <v>7807</v>
      </c>
      <c r="E3499" s="15" t="s">
        <v>6834</v>
      </c>
      <c r="F3499" s="15" t="s">
        <v>6835</v>
      </c>
      <c r="G3499" s="5" t="s">
        <v>21791</v>
      </c>
      <c r="H3499" s="5" t="s">
        <v>6</v>
      </c>
      <c r="I3499" s="5" t="s">
        <v>44</v>
      </c>
      <c r="J3499" s="5" t="s">
        <v>210</v>
      </c>
      <c r="K3499" s="5" t="s">
        <v>2</v>
      </c>
      <c r="L3499" s="5" t="s">
        <v>12860</v>
      </c>
      <c r="M3499" s="15" t="s">
        <v>91</v>
      </c>
      <c r="N3499" s="15" t="s">
        <v>211</v>
      </c>
      <c r="O3499" s="15" t="s">
        <v>165</v>
      </c>
      <c r="P3499" s="15" t="s">
        <v>6835</v>
      </c>
      <c r="Q3499" s="15" t="s">
        <v>22807</v>
      </c>
      <c r="R3499" s="15" t="s">
        <v>12153</v>
      </c>
      <c r="S3499" s="15">
        <v>41051095</v>
      </c>
      <c r="T3499" s="15"/>
      <c r="U3499" s="15" t="s">
        <v>18393</v>
      </c>
      <c r="V3499" s="15" t="s">
        <v>12154</v>
      </c>
      <c r="W3499" s="4"/>
      <c r="X3499" s="4" t="s">
        <v>41</v>
      </c>
      <c r="Y3499" s="4" t="s">
        <v>5668</v>
      </c>
      <c r="Z3499" s="4"/>
      <c r="AB3499" s="25"/>
      <c r="AC3499" s="25"/>
      <c r="AD3499" s="25"/>
    </row>
    <row r="3500" spans="1:30" x14ac:dyDescent="0.35">
      <c r="A3500" s="15" t="s">
        <v>6817</v>
      </c>
      <c r="B3500" s="15" t="s">
        <v>7838</v>
      </c>
      <c r="D3500" s="15" t="s">
        <v>12173</v>
      </c>
      <c r="E3500" s="15" t="s">
        <v>12172</v>
      </c>
      <c r="F3500" s="15" t="s">
        <v>12174</v>
      </c>
      <c r="G3500" s="5" t="s">
        <v>231</v>
      </c>
      <c r="H3500" s="5" t="s">
        <v>17</v>
      </c>
      <c r="I3500" s="5" t="s">
        <v>44</v>
      </c>
      <c r="J3500" s="5" t="s">
        <v>12</v>
      </c>
      <c r="K3500" s="5" t="s">
        <v>16</v>
      </c>
      <c r="L3500" s="5" t="s">
        <v>12833</v>
      </c>
      <c r="M3500" s="15" t="s">
        <v>91</v>
      </c>
      <c r="N3500" s="15" t="s">
        <v>231</v>
      </c>
      <c r="O3500" s="15" t="s">
        <v>21796</v>
      </c>
      <c r="P3500" s="15" t="s">
        <v>198</v>
      </c>
      <c r="Q3500" s="15" t="s">
        <v>22807</v>
      </c>
      <c r="R3500" s="15" t="s">
        <v>10521</v>
      </c>
      <c r="S3500" s="15">
        <v>73006459</v>
      </c>
      <c r="T3500" s="15"/>
      <c r="U3500" s="15" t="s">
        <v>17074</v>
      </c>
      <c r="V3500" s="15" t="s">
        <v>12175</v>
      </c>
      <c r="W3500" s="4"/>
      <c r="X3500" s="4" t="s">
        <v>41</v>
      </c>
      <c r="Y3500" s="4" t="s">
        <v>18447</v>
      </c>
      <c r="Z3500" s="4"/>
      <c r="AB3500" s="25"/>
      <c r="AC3500" s="25"/>
      <c r="AD3500" s="25"/>
    </row>
    <row r="3501" spans="1:30" x14ac:dyDescent="0.35">
      <c r="A3501" s="15" t="s">
        <v>6838</v>
      </c>
      <c r="B3501" s="15" t="s">
        <v>7901</v>
      </c>
      <c r="D3501" s="15" t="s">
        <v>7760</v>
      </c>
      <c r="E3501" s="15" t="s">
        <v>6836</v>
      </c>
      <c r="F3501" s="15" t="s">
        <v>6837</v>
      </c>
      <c r="G3501" s="5" t="s">
        <v>231</v>
      </c>
      <c r="H3501" s="5" t="s">
        <v>8</v>
      </c>
      <c r="I3501" s="5" t="s">
        <v>44</v>
      </c>
      <c r="J3501" s="5" t="s">
        <v>12</v>
      </c>
      <c r="K3501" s="5" t="s">
        <v>16</v>
      </c>
      <c r="L3501" s="5" t="s">
        <v>12833</v>
      </c>
      <c r="M3501" s="15" t="s">
        <v>91</v>
      </c>
      <c r="N3501" s="15" t="s">
        <v>231</v>
      </c>
      <c r="O3501" s="15" t="s">
        <v>21796</v>
      </c>
      <c r="P3501" s="15" t="s">
        <v>6837</v>
      </c>
      <c r="Q3501" s="15" t="s">
        <v>22807</v>
      </c>
      <c r="R3501" s="15" t="s">
        <v>24488</v>
      </c>
      <c r="S3501" s="15">
        <v>24696901</v>
      </c>
      <c r="T3501" s="15">
        <v>24696901</v>
      </c>
      <c r="U3501" s="15" t="s">
        <v>17075</v>
      </c>
      <c r="V3501" s="15" t="s">
        <v>17076</v>
      </c>
      <c r="W3501" s="4"/>
      <c r="X3501" s="4" t="s">
        <v>41</v>
      </c>
      <c r="Y3501" s="4" t="s">
        <v>3176</v>
      </c>
      <c r="Z3501" s="4"/>
      <c r="AB3501" s="25"/>
      <c r="AC3501" s="25"/>
      <c r="AD3501" s="25"/>
    </row>
    <row r="3502" spans="1:30" x14ac:dyDescent="0.35">
      <c r="A3502" s="15" t="s">
        <v>12187</v>
      </c>
      <c r="B3502" s="15" t="s">
        <v>12188</v>
      </c>
      <c r="D3502" s="15" t="s">
        <v>12188</v>
      </c>
      <c r="E3502" s="15" t="s">
        <v>12187</v>
      </c>
      <c r="F3502" s="15" t="s">
        <v>1553</v>
      </c>
      <c r="G3502" s="5" t="s">
        <v>213</v>
      </c>
      <c r="H3502" s="5" t="s">
        <v>4</v>
      </c>
      <c r="I3502" s="5" t="s">
        <v>214</v>
      </c>
      <c r="J3502" s="5" t="s">
        <v>12</v>
      </c>
      <c r="K3502" s="5" t="s">
        <v>6</v>
      </c>
      <c r="L3502" s="5" t="s">
        <v>12961</v>
      </c>
      <c r="M3502" s="15" t="s">
        <v>215</v>
      </c>
      <c r="N3502" s="15" t="s">
        <v>213</v>
      </c>
      <c r="O3502" s="15" t="s">
        <v>21792</v>
      </c>
      <c r="P3502" s="15" t="s">
        <v>1553</v>
      </c>
      <c r="Q3502" s="15" t="s">
        <v>22807</v>
      </c>
      <c r="R3502" s="15" t="s">
        <v>19027</v>
      </c>
      <c r="S3502" s="15">
        <v>27666283</v>
      </c>
      <c r="T3502" s="15"/>
      <c r="U3502" s="15" t="s">
        <v>18394</v>
      </c>
      <c r="V3502" s="15" t="s">
        <v>19059</v>
      </c>
      <c r="W3502" s="4"/>
      <c r="X3502" s="4" t="s">
        <v>41</v>
      </c>
      <c r="Y3502" s="4" t="s">
        <v>18448</v>
      </c>
      <c r="Z3502" s="4"/>
      <c r="AB3502" s="25"/>
      <c r="AC3502" s="25"/>
      <c r="AD3502" s="25"/>
    </row>
    <row r="3503" spans="1:30" x14ac:dyDescent="0.35">
      <c r="A3503" s="15" t="s">
        <v>12189</v>
      </c>
      <c r="B3503" s="15" t="s">
        <v>8477</v>
      </c>
      <c r="D3503" s="15" t="s">
        <v>7901</v>
      </c>
      <c r="E3503" s="15" t="s">
        <v>6838</v>
      </c>
      <c r="F3503" s="15" t="s">
        <v>6839</v>
      </c>
      <c r="G3503" s="5" t="s">
        <v>213</v>
      </c>
      <c r="H3503" s="5" t="s">
        <v>2</v>
      </c>
      <c r="I3503" s="5" t="s">
        <v>214</v>
      </c>
      <c r="J3503" s="5" t="s">
        <v>12</v>
      </c>
      <c r="K3503" s="5" t="s">
        <v>3</v>
      </c>
      <c r="L3503" s="5" t="s">
        <v>12958</v>
      </c>
      <c r="M3503" s="15" t="s">
        <v>215</v>
      </c>
      <c r="N3503" s="15" t="s">
        <v>213</v>
      </c>
      <c r="O3503" s="15" t="s">
        <v>1979</v>
      </c>
      <c r="P3503" s="15" t="s">
        <v>6839</v>
      </c>
      <c r="Q3503" s="15" t="s">
        <v>22807</v>
      </c>
      <c r="R3503" s="15" t="s">
        <v>24489</v>
      </c>
      <c r="S3503" s="15">
        <v>27612915</v>
      </c>
      <c r="T3503" s="15">
        <v>27611126</v>
      </c>
      <c r="U3503" s="15" t="s">
        <v>17077</v>
      </c>
      <c r="V3503" s="15" t="s">
        <v>12186</v>
      </c>
      <c r="W3503" s="4"/>
      <c r="X3503" s="4" t="s">
        <v>41</v>
      </c>
      <c r="Y3503" s="4" t="s">
        <v>6157</v>
      </c>
      <c r="Z3503" s="4"/>
      <c r="AB3503" s="25"/>
      <c r="AC3503" s="25"/>
      <c r="AD3503" s="25"/>
    </row>
    <row r="3504" spans="1:30" x14ac:dyDescent="0.35">
      <c r="A3504" s="15" t="s">
        <v>6517</v>
      </c>
      <c r="B3504" s="15" t="s">
        <v>7744</v>
      </c>
      <c r="D3504" s="15" t="s">
        <v>7952</v>
      </c>
      <c r="E3504" s="15" t="s">
        <v>6840</v>
      </c>
      <c r="F3504" s="15" t="s">
        <v>6841</v>
      </c>
      <c r="G3504" s="5" t="s">
        <v>242</v>
      </c>
      <c r="H3504" s="5" t="s">
        <v>4</v>
      </c>
      <c r="I3504" s="5" t="s">
        <v>243</v>
      </c>
      <c r="J3504" s="5" t="s">
        <v>4</v>
      </c>
      <c r="K3504" s="5" t="s">
        <v>10</v>
      </c>
      <c r="L3504" s="5" t="s">
        <v>12981</v>
      </c>
      <c r="M3504" s="15" t="s">
        <v>244</v>
      </c>
      <c r="N3504" s="15" t="s">
        <v>242</v>
      </c>
      <c r="O3504" s="15" t="s">
        <v>22156</v>
      </c>
      <c r="P3504" s="15" t="s">
        <v>6841</v>
      </c>
      <c r="Q3504" s="15" t="s">
        <v>22807</v>
      </c>
      <c r="R3504" s="15" t="s">
        <v>22442</v>
      </c>
      <c r="S3504" s="15">
        <v>22492227</v>
      </c>
      <c r="T3504" s="15">
        <v>22492227</v>
      </c>
      <c r="U3504" s="15" t="s">
        <v>24490</v>
      </c>
      <c r="V3504" s="15" t="s">
        <v>6842</v>
      </c>
      <c r="W3504" s="4"/>
      <c r="X3504" s="4" t="s">
        <v>41</v>
      </c>
      <c r="Y3504" s="4" t="s">
        <v>6362</v>
      </c>
      <c r="Z3504" s="4"/>
      <c r="AB3504" s="25"/>
      <c r="AC3504" s="25"/>
      <c r="AD3504" s="25"/>
    </row>
    <row r="3505" spans="1:30" x14ac:dyDescent="0.35">
      <c r="A3505" s="15" t="s">
        <v>12191</v>
      </c>
      <c r="B3505" s="15" t="s">
        <v>8625</v>
      </c>
      <c r="D3505" s="15" t="s">
        <v>7784</v>
      </c>
      <c r="E3505" s="15" t="s">
        <v>6843</v>
      </c>
      <c r="F3505" s="15" t="s">
        <v>6844</v>
      </c>
      <c r="G3505" s="5" t="s">
        <v>18531</v>
      </c>
      <c r="H3505" s="5" t="s">
        <v>7</v>
      </c>
      <c r="I3505" s="5" t="s">
        <v>41</v>
      </c>
      <c r="J3505" s="5" t="s">
        <v>12</v>
      </c>
      <c r="K3505" s="5" t="s">
        <v>3</v>
      </c>
      <c r="L3505" s="5" t="s">
        <v>12697</v>
      </c>
      <c r="M3505" s="15" t="s">
        <v>42</v>
      </c>
      <c r="N3505" s="15" t="s">
        <v>256</v>
      </c>
      <c r="O3505" s="15" t="s">
        <v>135</v>
      </c>
      <c r="P3505" s="15" t="s">
        <v>6844</v>
      </c>
      <c r="Q3505" s="15" t="s">
        <v>22807</v>
      </c>
      <c r="R3505" s="15" t="s">
        <v>21154</v>
      </c>
      <c r="S3505" s="15">
        <v>22142297</v>
      </c>
      <c r="T3505" s="15"/>
      <c r="U3505" s="15" t="s">
        <v>24491</v>
      </c>
      <c r="V3505" s="15" t="s">
        <v>12176</v>
      </c>
      <c r="W3505" s="4"/>
      <c r="X3505" s="4" t="s">
        <v>41</v>
      </c>
      <c r="Y3505" s="4" t="s">
        <v>5585</v>
      </c>
      <c r="Z3505" s="4"/>
      <c r="AB3505" s="25"/>
      <c r="AC3505" s="25"/>
      <c r="AD3505" s="25"/>
    </row>
    <row r="3506" spans="1:30" x14ac:dyDescent="0.35">
      <c r="A3506" s="15" t="s">
        <v>12193</v>
      </c>
      <c r="B3506" s="15" t="s">
        <v>3317</v>
      </c>
      <c r="D3506" s="15" t="s">
        <v>7864</v>
      </c>
      <c r="E3506" s="15" t="s">
        <v>6845</v>
      </c>
      <c r="F3506" s="15" t="s">
        <v>578</v>
      </c>
      <c r="G3506" s="5" t="s">
        <v>4495</v>
      </c>
      <c r="H3506" s="5" t="s">
        <v>7</v>
      </c>
      <c r="I3506" s="5" t="s">
        <v>243</v>
      </c>
      <c r="J3506" s="5" t="s">
        <v>3</v>
      </c>
      <c r="K3506" s="5" t="s">
        <v>7</v>
      </c>
      <c r="L3506" s="5" t="s">
        <v>12972</v>
      </c>
      <c r="M3506" s="15" t="s">
        <v>244</v>
      </c>
      <c r="N3506" s="15" t="s">
        <v>4495</v>
      </c>
      <c r="O3506" s="15" t="s">
        <v>4542</v>
      </c>
      <c r="P3506" s="15" t="s">
        <v>578</v>
      </c>
      <c r="Q3506" s="15" t="s">
        <v>22807</v>
      </c>
      <c r="R3506" s="15" t="s">
        <v>24492</v>
      </c>
      <c r="S3506" s="15">
        <v>22007828</v>
      </c>
      <c r="T3506" s="15">
        <v>83770478</v>
      </c>
      <c r="U3506" s="15" t="s">
        <v>15545</v>
      </c>
      <c r="V3506" s="15" t="s">
        <v>22443</v>
      </c>
      <c r="W3506" s="4"/>
      <c r="X3506" s="4" t="s">
        <v>41</v>
      </c>
      <c r="Y3506" s="4" t="s">
        <v>5964</v>
      </c>
      <c r="Z3506" s="4"/>
      <c r="AB3506" s="25"/>
      <c r="AC3506" s="25"/>
      <c r="AD3506" s="25"/>
    </row>
    <row r="3507" spans="1:30" x14ac:dyDescent="0.35">
      <c r="A3507" s="15" t="s">
        <v>12194</v>
      </c>
      <c r="B3507" s="15" t="s">
        <v>12195</v>
      </c>
      <c r="D3507" s="15" t="s">
        <v>8738</v>
      </c>
      <c r="E3507" s="15" t="s">
        <v>8737</v>
      </c>
      <c r="F3507" s="15" t="s">
        <v>18552</v>
      </c>
      <c r="G3507" s="5" t="s">
        <v>4495</v>
      </c>
      <c r="H3507" s="5" t="s">
        <v>8</v>
      </c>
      <c r="I3507" s="5" t="s">
        <v>243</v>
      </c>
      <c r="J3507" s="5" t="s">
        <v>11</v>
      </c>
      <c r="K3507" s="5" t="s">
        <v>3</v>
      </c>
      <c r="L3507" s="5" t="s">
        <v>13008</v>
      </c>
      <c r="M3507" s="15" t="s">
        <v>244</v>
      </c>
      <c r="N3507" s="15" t="s">
        <v>4643</v>
      </c>
      <c r="O3507" s="15" t="s">
        <v>2161</v>
      </c>
      <c r="P3507" s="15" t="s">
        <v>3631</v>
      </c>
      <c r="Q3507" s="15" t="s">
        <v>22807</v>
      </c>
      <c r="R3507" s="15" t="s">
        <v>12155</v>
      </c>
      <c r="S3507" s="15">
        <v>22006119</v>
      </c>
      <c r="T3507" s="15">
        <v>88689115</v>
      </c>
      <c r="U3507" s="15" t="s">
        <v>22444</v>
      </c>
      <c r="V3507" s="15" t="s">
        <v>12156</v>
      </c>
      <c r="W3507" s="4"/>
      <c r="X3507" s="4" t="s">
        <v>41</v>
      </c>
      <c r="Y3507" s="4" t="s">
        <v>7627</v>
      </c>
      <c r="Z3507" s="4"/>
      <c r="AB3507" s="25"/>
      <c r="AC3507" s="25"/>
      <c r="AD3507" s="25"/>
    </row>
    <row r="3508" spans="1:30" x14ac:dyDescent="0.35">
      <c r="A3508" s="15" t="s">
        <v>12197</v>
      </c>
      <c r="B3508" s="15" t="s">
        <v>12198</v>
      </c>
      <c r="D3508" s="15" t="s">
        <v>7857</v>
      </c>
      <c r="E3508" s="15" t="s">
        <v>6846</v>
      </c>
      <c r="F3508" s="15" t="s">
        <v>3393</v>
      </c>
      <c r="G3508" s="5" t="s">
        <v>231</v>
      </c>
      <c r="H3508" s="5" t="s">
        <v>5</v>
      </c>
      <c r="I3508" s="5" t="s">
        <v>44</v>
      </c>
      <c r="J3508" s="5" t="s">
        <v>12</v>
      </c>
      <c r="K3508" s="5" t="s">
        <v>5</v>
      </c>
      <c r="L3508" s="5" t="s">
        <v>12826</v>
      </c>
      <c r="M3508" s="15" t="s">
        <v>91</v>
      </c>
      <c r="N3508" s="15" t="s">
        <v>231</v>
      </c>
      <c r="O3508" s="15" t="s">
        <v>22787</v>
      </c>
      <c r="P3508" s="15" t="s">
        <v>3393</v>
      </c>
      <c r="Q3508" s="15" t="s">
        <v>22807</v>
      </c>
      <c r="R3508" s="15" t="s">
        <v>20442</v>
      </c>
      <c r="S3508" s="15">
        <v>24741697</v>
      </c>
      <c r="T3508" s="15">
        <v>24741697</v>
      </c>
      <c r="U3508" s="15" t="s">
        <v>15546</v>
      </c>
      <c r="V3508" s="15" t="s">
        <v>12272</v>
      </c>
      <c r="W3508" s="4"/>
      <c r="X3508" s="4" t="s">
        <v>41</v>
      </c>
      <c r="Y3508" s="4" t="s">
        <v>5923</v>
      </c>
      <c r="Z3508" s="4"/>
      <c r="AB3508" s="25"/>
      <c r="AC3508" s="25"/>
      <c r="AD3508" s="25"/>
    </row>
    <row r="3509" spans="1:30" x14ac:dyDescent="0.35">
      <c r="A3509" s="15" t="s">
        <v>12199</v>
      </c>
      <c r="B3509" s="15" t="s">
        <v>12200</v>
      </c>
      <c r="D3509" s="15" t="s">
        <v>12145</v>
      </c>
      <c r="E3509" s="15" t="s">
        <v>12144</v>
      </c>
      <c r="F3509" s="15" t="s">
        <v>12146</v>
      </c>
      <c r="G3509" s="5" t="s">
        <v>3820</v>
      </c>
      <c r="H3509" s="5" t="s">
        <v>7</v>
      </c>
      <c r="I3509" s="5" t="s">
        <v>95</v>
      </c>
      <c r="J3509" s="5" t="s">
        <v>2</v>
      </c>
      <c r="K3509" s="5" t="s">
        <v>3</v>
      </c>
      <c r="L3509" s="5" t="s">
        <v>13077</v>
      </c>
      <c r="M3509" s="15" t="s">
        <v>21775</v>
      </c>
      <c r="N3509" s="15" t="s">
        <v>21775</v>
      </c>
      <c r="O3509" s="15" t="s">
        <v>21855</v>
      </c>
      <c r="P3509" s="15" t="s">
        <v>12146</v>
      </c>
      <c r="Q3509" s="15" t="s">
        <v>22807</v>
      </c>
      <c r="R3509" s="15" t="s">
        <v>22445</v>
      </c>
      <c r="S3509" s="15">
        <v>84296682</v>
      </c>
      <c r="T3509" s="15"/>
      <c r="U3509" s="15" t="s">
        <v>18396</v>
      </c>
      <c r="V3509" s="15" t="s">
        <v>24493</v>
      </c>
      <c r="W3509" s="4"/>
      <c r="X3509" s="4" t="s">
        <v>41</v>
      </c>
      <c r="Y3509" s="4" t="s">
        <v>10201</v>
      </c>
      <c r="Z3509" s="4"/>
      <c r="AB3509" s="25"/>
      <c r="AC3509" s="25"/>
      <c r="AD3509" s="25"/>
    </row>
    <row r="3510" spans="1:30" x14ac:dyDescent="0.35">
      <c r="A3510" s="15" t="s">
        <v>12201</v>
      </c>
      <c r="B3510" s="15" t="s">
        <v>12202</v>
      </c>
      <c r="D3510" s="15" t="s">
        <v>7771</v>
      </c>
      <c r="E3510" s="15" t="s">
        <v>6847</v>
      </c>
      <c r="F3510" s="15" t="s">
        <v>6848</v>
      </c>
      <c r="G3510" s="5" t="s">
        <v>15692</v>
      </c>
      <c r="H3510" s="5" t="s">
        <v>5</v>
      </c>
      <c r="I3510" s="5" t="s">
        <v>143</v>
      </c>
      <c r="J3510" s="5" t="s">
        <v>8</v>
      </c>
      <c r="K3510" s="5" t="s">
        <v>4</v>
      </c>
      <c r="L3510" s="5" t="s">
        <v>13062</v>
      </c>
      <c r="M3510" s="15" t="s">
        <v>144</v>
      </c>
      <c r="N3510" s="15" t="s">
        <v>145</v>
      </c>
      <c r="O3510" s="15" t="s">
        <v>22225</v>
      </c>
      <c r="P3510" s="15" t="s">
        <v>5593</v>
      </c>
      <c r="Q3510" s="15" t="s">
        <v>22807</v>
      </c>
      <c r="R3510" s="15" t="s">
        <v>24494</v>
      </c>
      <c r="S3510" s="15">
        <v>27897145</v>
      </c>
      <c r="T3510" s="15"/>
      <c r="U3510" s="15" t="s">
        <v>17078</v>
      </c>
      <c r="V3510" s="15" t="s">
        <v>18397</v>
      </c>
      <c r="W3510" s="4"/>
      <c r="X3510" s="4" t="s">
        <v>41</v>
      </c>
      <c r="Y3510" s="4" t="s">
        <v>5519</v>
      </c>
      <c r="Z3510" s="4"/>
      <c r="AB3510" s="25"/>
      <c r="AC3510" s="25"/>
      <c r="AD3510" s="25"/>
    </row>
    <row r="3511" spans="1:30" x14ac:dyDescent="0.35">
      <c r="A3511" s="15" t="s">
        <v>6858</v>
      </c>
      <c r="B3511" s="15" t="s">
        <v>7887</v>
      </c>
      <c r="D3511" s="15" t="s">
        <v>7949</v>
      </c>
      <c r="E3511" s="15" t="s">
        <v>6849</v>
      </c>
      <c r="F3511" s="15" t="s">
        <v>6850</v>
      </c>
      <c r="G3511" s="5" t="s">
        <v>15692</v>
      </c>
      <c r="H3511" s="5" t="s">
        <v>18</v>
      </c>
      <c r="I3511" s="5" t="s">
        <v>143</v>
      </c>
      <c r="J3511" s="5" t="s">
        <v>10</v>
      </c>
      <c r="K3511" s="5" t="s">
        <v>5</v>
      </c>
      <c r="L3511" s="5" t="s">
        <v>13067</v>
      </c>
      <c r="M3511" s="15" t="s">
        <v>144</v>
      </c>
      <c r="N3511" s="15" t="s">
        <v>21789</v>
      </c>
      <c r="O3511" s="15" t="s">
        <v>198</v>
      </c>
      <c r="P3511" s="15" t="s">
        <v>6851</v>
      </c>
      <c r="Q3511" s="15" t="s">
        <v>22807</v>
      </c>
      <c r="R3511" s="15" t="s">
        <v>24495</v>
      </c>
      <c r="S3511" s="15">
        <v>87846669</v>
      </c>
      <c r="T3511" s="15"/>
      <c r="U3511" s="15" t="s">
        <v>17079</v>
      </c>
      <c r="V3511" s="15" t="s">
        <v>18398</v>
      </c>
      <c r="W3511" s="4"/>
      <c r="X3511" s="4" t="s">
        <v>41</v>
      </c>
      <c r="Y3511" s="4" t="s">
        <v>13545</v>
      </c>
      <c r="Z3511" s="4"/>
      <c r="AB3511" s="25"/>
      <c r="AC3511" s="25"/>
      <c r="AD3511" s="25"/>
    </row>
    <row r="3512" spans="1:30" x14ac:dyDescent="0.35">
      <c r="A3512" s="15" t="s">
        <v>6849</v>
      </c>
      <c r="B3512" s="15" t="s">
        <v>7949</v>
      </c>
      <c r="D3512" s="15" t="s">
        <v>12238</v>
      </c>
      <c r="E3512" s="15" t="s">
        <v>12237</v>
      </c>
      <c r="F3512" s="15" t="s">
        <v>20405</v>
      </c>
      <c r="G3512" s="5" t="s">
        <v>15692</v>
      </c>
      <c r="H3512" s="5" t="s">
        <v>18</v>
      </c>
      <c r="I3512" s="5" t="s">
        <v>143</v>
      </c>
      <c r="J3512" s="5" t="s">
        <v>10</v>
      </c>
      <c r="K3512" s="5" t="s">
        <v>5</v>
      </c>
      <c r="L3512" s="5" t="s">
        <v>13067</v>
      </c>
      <c r="M3512" s="15" t="s">
        <v>144</v>
      </c>
      <c r="N3512" s="15" t="s">
        <v>21789</v>
      </c>
      <c r="O3512" s="15" t="s">
        <v>198</v>
      </c>
      <c r="P3512" s="15" t="s">
        <v>12239</v>
      </c>
      <c r="Q3512" s="15" t="s">
        <v>22807</v>
      </c>
      <c r="R3512" s="15" t="s">
        <v>20406</v>
      </c>
      <c r="S3512" s="15">
        <v>64735737</v>
      </c>
      <c r="T3512" s="15"/>
      <c r="U3512" s="15" t="s">
        <v>17080</v>
      </c>
      <c r="V3512" s="15" t="s">
        <v>24496</v>
      </c>
      <c r="W3512" s="4"/>
      <c r="X3512" s="4" t="s">
        <v>41</v>
      </c>
      <c r="Y3512" s="4" t="s">
        <v>7526</v>
      </c>
      <c r="Z3512" s="4"/>
      <c r="AB3512" s="25"/>
      <c r="AC3512" s="25"/>
      <c r="AD3512" s="25"/>
    </row>
    <row r="3513" spans="1:30" x14ac:dyDescent="0.35">
      <c r="A3513" s="15" t="s">
        <v>12205</v>
      </c>
      <c r="B3513" s="15" t="s">
        <v>12206</v>
      </c>
      <c r="D3513" s="15" t="s">
        <v>12210</v>
      </c>
      <c r="E3513" s="15" t="s">
        <v>12209</v>
      </c>
      <c r="F3513" s="15" t="s">
        <v>12211</v>
      </c>
      <c r="G3513" s="5" t="s">
        <v>15692</v>
      </c>
      <c r="H3513" s="5" t="s">
        <v>232</v>
      </c>
      <c r="I3513" s="5" t="s">
        <v>143</v>
      </c>
      <c r="J3513" s="5" t="s">
        <v>12</v>
      </c>
      <c r="K3513" s="5" t="s">
        <v>5</v>
      </c>
      <c r="L3513" s="5" t="s">
        <v>13073</v>
      </c>
      <c r="M3513" s="15" t="s">
        <v>144</v>
      </c>
      <c r="N3513" s="15" t="s">
        <v>21785</v>
      </c>
      <c r="O3513" s="15" t="s">
        <v>5757</v>
      </c>
      <c r="P3513" s="15" t="s">
        <v>12211</v>
      </c>
      <c r="Q3513" s="15" t="s">
        <v>22807</v>
      </c>
      <c r="R3513" s="15" t="s">
        <v>19060</v>
      </c>
      <c r="S3513" s="15">
        <v>83553258</v>
      </c>
      <c r="T3513" s="15"/>
      <c r="U3513" s="15" t="s">
        <v>17081</v>
      </c>
      <c r="V3513" s="15" t="s">
        <v>19061</v>
      </c>
      <c r="W3513" s="4"/>
      <c r="X3513" s="4"/>
      <c r="Y3513" s="4"/>
      <c r="Z3513" s="4"/>
      <c r="AB3513" s="25"/>
      <c r="AC3513" s="25"/>
      <c r="AD3513" s="25"/>
    </row>
    <row r="3514" spans="1:30" x14ac:dyDescent="0.35">
      <c r="A3514" s="15" t="s">
        <v>6852</v>
      </c>
      <c r="B3514" s="15" t="s">
        <v>7928</v>
      </c>
      <c r="D3514" s="15" t="s">
        <v>7928</v>
      </c>
      <c r="E3514" s="15" t="s">
        <v>6852</v>
      </c>
      <c r="F3514" s="15" t="s">
        <v>6968</v>
      </c>
      <c r="G3514" s="5" t="s">
        <v>3350</v>
      </c>
      <c r="H3514" s="5" t="s">
        <v>10</v>
      </c>
      <c r="I3514" s="5" t="s">
        <v>95</v>
      </c>
      <c r="J3514" s="5" t="s">
        <v>3</v>
      </c>
      <c r="K3514" s="5" t="s">
        <v>4</v>
      </c>
      <c r="L3514" s="5" t="s">
        <v>13082</v>
      </c>
      <c r="M3514" s="15" t="s">
        <v>21775</v>
      </c>
      <c r="N3514" s="15" t="s">
        <v>21593</v>
      </c>
      <c r="O3514" s="15" t="s">
        <v>22278</v>
      </c>
      <c r="P3514" s="15" t="s">
        <v>6853</v>
      </c>
      <c r="Q3514" s="15" t="s">
        <v>22807</v>
      </c>
      <c r="R3514" s="15" t="s">
        <v>17082</v>
      </c>
      <c r="S3514" s="15">
        <v>44090966</v>
      </c>
      <c r="T3514" s="15"/>
      <c r="U3514" s="15" t="s">
        <v>17083</v>
      </c>
      <c r="V3514" s="15" t="s">
        <v>12208</v>
      </c>
      <c r="W3514" s="4"/>
      <c r="X3514" s="4" t="s">
        <v>41</v>
      </c>
      <c r="Y3514" s="4" t="s">
        <v>6276</v>
      </c>
      <c r="Z3514" s="4"/>
      <c r="AB3514" s="25"/>
      <c r="AC3514" s="25"/>
      <c r="AD3514" s="25"/>
    </row>
    <row r="3515" spans="1:30" x14ac:dyDescent="0.35">
      <c r="A3515" s="15" t="s">
        <v>12209</v>
      </c>
      <c r="B3515" s="15" t="s">
        <v>12210</v>
      </c>
      <c r="D3515" s="15" t="s">
        <v>12235</v>
      </c>
      <c r="E3515" s="15" t="s">
        <v>12234</v>
      </c>
      <c r="F3515" s="15" t="s">
        <v>217</v>
      </c>
      <c r="G3515" s="5" t="s">
        <v>213</v>
      </c>
      <c r="H3515" s="5" t="s">
        <v>6</v>
      </c>
      <c r="I3515" s="5" t="s">
        <v>95</v>
      </c>
      <c r="J3515" s="5" t="s">
        <v>3</v>
      </c>
      <c r="K3515" s="5" t="s">
        <v>4</v>
      </c>
      <c r="L3515" s="5" t="s">
        <v>13082</v>
      </c>
      <c r="M3515" s="15" t="s">
        <v>21775</v>
      </c>
      <c r="N3515" s="15" t="s">
        <v>21593</v>
      </c>
      <c r="O3515" s="15" t="s">
        <v>22278</v>
      </c>
      <c r="P3515" s="15" t="s">
        <v>217</v>
      </c>
      <c r="Q3515" s="15" t="s">
        <v>22807</v>
      </c>
      <c r="R3515" s="15" t="s">
        <v>24497</v>
      </c>
      <c r="S3515" s="15">
        <v>44111526</v>
      </c>
      <c r="T3515" s="15"/>
      <c r="U3515" s="15" t="s">
        <v>18399</v>
      </c>
      <c r="V3515" s="15" t="s">
        <v>12236</v>
      </c>
      <c r="W3515" s="4"/>
      <c r="X3515" s="4" t="s">
        <v>41</v>
      </c>
      <c r="Y3515" s="4" t="s">
        <v>11548</v>
      </c>
      <c r="Z3515" s="4"/>
      <c r="AB3515" s="25" t="s">
        <v>21118</v>
      </c>
      <c r="AC3515" s="25"/>
      <c r="AD3515" s="25"/>
    </row>
    <row r="3516" spans="1:30" x14ac:dyDescent="0.35">
      <c r="A3516" s="15" t="s">
        <v>12212</v>
      </c>
      <c r="B3516" s="15" t="s">
        <v>12213</v>
      </c>
      <c r="D3516" s="15" t="s">
        <v>7780</v>
      </c>
      <c r="E3516" s="15" t="s">
        <v>6854</v>
      </c>
      <c r="F3516" s="15" t="s">
        <v>6855</v>
      </c>
      <c r="G3516" s="5" t="s">
        <v>3350</v>
      </c>
      <c r="H3516" s="5" t="s">
        <v>10</v>
      </c>
      <c r="I3516" s="5" t="s">
        <v>95</v>
      </c>
      <c r="J3516" s="5" t="s">
        <v>3</v>
      </c>
      <c r="K3516" s="5" t="s">
        <v>4</v>
      </c>
      <c r="L3516" s="5" t="s">
        <v>13082</v>
      </c>
      <c r="M3516" s="15" t="s">
        <v>21775</v>
      </c>
      <c r="N3516" s="15" t="s">
        <v>21593</v>
      </c>
      <c r="O3516" s="15" t="s">
        <v>22278</v>
      </c>
      <c r="P3516" s="15" t="s">
        <v>6856</v>
      </c>
      <c r="Q3516" s="15" t="s">
        <v>22807</v>
      </c>
      <c r="R3516" s="15" t="s">
        <v>20304</v>
      </c>
      <c r="S3516" s="15">
        <v>44090967</v>
      </c>
      <c r="T3516" s="15"/>
      <c r="U3516" s="15" t="s">
        <v>17084</v>
      </c>
      <c r="V3516" s="15" t="s">
        <v>13959</v>
      </c>
      <c r="W3516" s="4"/>
      <c r="X3516" s="4" t="s">
        <v>41</v>
      </c>
      <c r="Y3516" s="4" t="s">
        <v>5561</v>
      </c>
      <c r="Z3516" s="4"/>
      <c r="AB3516" s="25"/>
      <c r="AC3516" s="25"/>
      <c r="AD3516" s="25"/>
    </row>
    <row r="3517" spans="1:30" x14ac:dyDescent="0.35">
      <c r="A3517" s="15" t="s">
        <v>6869</v>
      </c>
      <c r="B3517" s="15" t="s">
        <v>7812</v>
      </c>
      <c r="D3517" s="15" t="s">
        <v>12216</v>
      </c>
      <c r="E3517" s="15" t="s">
        <v>12215</v>
      </c>
      <c r="F3517" s="15" t="s">
        <v>679</v>
      </c>
      <c r="G3517" s="5" t="s">
        <v>15691</v>
      </c>
      <c r="H3517" s="5" t="s">
        <v>3</v>
      </c>
      <c r="I3517" s="5" t="s">
        <v>44</v>
      </c>
      <c r="J3517" s="5" t="s">
        <v>3</v>
      </c>
      <c r="K3517" s="5" t="s">
        <v>12</v>
      </c>
      <c r="L3517" s="5" t="s">
        <v>12775</v>
      </c>
      <c r="M3517" s="15" t="s">
        <v>91</v>
      </c>
      <c r="N3517" s="15" t="s">
        <v>92</v>
      </c>
      <c r="O3517" s="15" t="s">
        <v>2470</v>
      </c>
      <c r="P3517" s="15" t="s">
        <v>679</v>
      </c>
      <c r="Q3517" s="15" t="s">
        <v>22807</v>
      </c>
      <c r="R3517" s="15" t="s">
        <v>19062</v>
      </c>
      <c r="S3517" s="15">
        <v>24477318</v>
      </c>
      <c r="T3517" s="15"/>
      <c r="U3517" s="15" t="s">
        <v>18400</v>
      </c>
      <c r="V3517" s="15" t="s">
        <v>24498</v>
      </c>
      <c r="W3517" s="4"/>
      <c r="X3517" s="4" t="s">
        <v>41</v>
      </c>
      <c r="Y3517" s="4" t="s">
        <v>21711</v>
      </c>
      <c r="Z3517" s="4"/>
      <c r="AB3517" s="25"/>
      <c r="AC3517" s="25"/>
      <c r="AD3517" s="25"/>
    </row>
    <row r="3518" spans="1:30" x14ac:dyDescent="0.35">
      <c r="A3518" s="15" t="s">
        <v>12215</v>
      </c>
      <c r="B3518" s="15" t="s">
        <v>12216</v>
      </c>
      <c r="D3518" s="15" t="s">
        <v>7774</v>
      </c>
      <c r="E3518" s="15" t="s">
        <v>6857</v>
      </c>
      <c r="F3518" s="15" t="s">
        <v>129</v>
      </c>
      <c r="G3518" s="5" t="s">
        <v>15693</v>
      </c>
      <c r="H3518" s="5" t="s">
        <v>2</v>
      </c>
      <c r="I3518" s="5" t="s">
        <v>41</v>
      </c>
      <c r="J3518" s="5" t="s">
        <v>6</v>
      </c>
      <c r="K3518" s="5" t="s">
        <v>3</v>
      </c>
      <c r="L3518" s="5" t="s">
        <v>12668</v>
      </c>
      <c r="M3518" s="15" t="s">
        <v>42</v>
      </c>
      <c r="N3518" s="15" t="s">
        <v>22013</v>
      </c>
      <c r="O3518" s="15" t="s">
        <v>1417</v>
      </c>
      <c r="P3518" s="15" t="s">
        <v>129</v>
      </c>
      <c r="Q3518" s="15" t="s">
        <v>22807</v>
      </c>
      <c r="R3518" s="15" t="s">
        <v>24499</v>
      </c>
      <c r="S3518" s="15">
        <v>25461300</v>
      </c>
      <c r="T3518" s="15">
        <v>25461300</v>
      </c>
      <c r="U3518" s="15" t="s">
        <v>19063</v>
      </c>
      <c r="V3518" s="15" t="s">
        <v>24500</v>
      </c>
      <c r="W3518" s="4"/>
      <c r="X3518" s="4" t="s">
        <v>41</v>
      </c>
      <c r="Y3518" s="4" t="s">
        <v>5531</v>
      </c>
      <c r="Z3518" s="4"/>
      <c r="AB3518" s="25"/>
      <c r="AC3518" s="25"/>
      <c r="AD3518" s="25"/>
    </row>
    <row r="3519" spans="1:30" x14ac:dyDescent="0.35">
      <c r="A3519" s="15" t="s">
        <v>12217</v>
      </c>
      <c r="B3519" s="15" t="s">
        <v>45</v>
      </c>
      <c r="D3519" s="15" t="s">
        <v>12220</v>
      </c>
      <c r="E3519" s="15" t="s">
        <v>12219</v>
      </c>
      <c r="F3519" s="15" t="s">
        <v>12221</v>
      </c>
      <c r="G3519" s="5" t="s">
        <v>3820</v>
      </c>
      <c r="H3519" s="5" t="s">
        <v>8</v>
      </c>
      <c r="I3519" s="5" t="s">
        <v>95</v>
      </c>
      <c r="J3519" s="5" t="s">
        <v>2</v>
      </c>
      <c r="K3519" s="5" t="s">
        <v>3</v>
      </c>
      <c r="L3519" s="5" t="s">
        <v>13077</v>
      </c>
      <c r="M3519" s="15" t="s">
        <v>21775</v>
      </c>
      <c r="N3519" s="15" t="s">
        <v>21775</v>
      </c>
      <c r="O3519" s="15" t="s">
        <v>21855</v>
      </c>
      <c r="P3519" s="15" t="s">
        <v>12222</v>
      </c>
      <c r="Q3519" s="15" t="s">
        <v>22807</v>
      </c>
      <c r="R3519" s="15" t="s">
        <v>24501</v>
      </c>
      <c r="S3519" s="15">
        <v>60689454</v>
      </c>
      <c r="T3519" s="15"/>
      <c r="U3519" s="15" t="s">
        <v>20408</v>
      </c>
      <c r="V3519" s="15" t="s">
        <v>12223</v>
      </c>
      <c r="W3519" s="4"/>
      <c r="X3519" s="4" t="s">
        <v>41</v>
      </c>
      <c r="Y3519" s="4" t="s">
        <v>11365</v>
      </c>
      <c r="Z3519" s="4"/>
      <c r="AB3519" s="25"/>
      <c r="AC3519" s="25"/>
      <c r="AD3519" s="25"/>
    </row>
    <row r="3520" spans="1:30" x14ac:dyDescent="0.35">
      <c r="A3520" s="15" t="s">
        <v>12219</v>
      </c>
      <c r="B3520" s="15" t="s">
        <v>12220</v>
      </c>
      <c r="D3520" s="15" t="s">
        <v>12225</v>
      </c>
      <c r="E3520" s="15" t="s">
        <v>12224</v>
      </c>
      <c r="F3520" s="15" t="s">
        <v>12226</v>
      </c>
      <c r="G3520" s="5" t="s">
        <v>18533</v>
      </c>
      <c r="H3520" s="5" t="s">
        <v>7</v>
      </c>
      <c r="I3520" s="5" t="s">
        <v>95</v>
      </c>
      <c r="J3520" s="5" t="s">
        <v>4</v>
      </c>
      <c r="K3520" s="5" t="s">
        <v>3</v>
      </c>
      <c r="L3520" s="5" t="s">
        <v>13088</v>
      </c>
      <c r="M3520" s="15" t="s">
        <v>21775</v>
      </c>
      <c r="N3520" s="15" t="s">
        <v>22006</v>
      </c>
      <c r="O3520" s="15" t="s">
        <v>1369</v>
      </c>
      <c r="P3520" s="15" t="s">
        <v>12227</v>
      </c>
      <c r="Q3520" s="15" t="s">
        <v>22807</v>
      </c>
      <c r="R3520" s="15" t="s">
        <v>22446</v>
      </c>
      <c r="S3520" s="15">
        <v>85656398</v>
      </c>
      <c r="T3520" s="15"/>
      <c r="U3520" s="15" t="s">
        <v>24502</v>
      </c>
      <c r="V3520" s="15" t="s">
        <v>24503</v>
      </c>
      <c r="W3520" s="4"/>
      <c r="X3520" s="4"/>
      <c r="Y3520" s="4"/>
      <c r="Z3520" s="4"/>
      <c r="AB3520" s="25"/>
      <c r="AC3520" s="25"/>
      <c r="AD3520" s="25"/>
    </row>
    <row r="3521" spans="1:30" x14ac:dyDescent="0.35">
      <c r="A3521" s="15" t="s">
        <v>12224</v>
      </c>
      <c r="B3521" s="15" t="s">
        <v>12225</v>
      </c>
      <c r="D3521" s="15" t="s">
        <v>7887</v>
      </c>
      <c r="E3521" s="15" t="s">
        <v>6858</v>
      </c>
      <c r="F3521" s="15" t="s">
        <v>6967</v>
      </c>
      <c r="G3521" s="5" t="s">
        <v>213</v>
      </c>
      <c r="H3521" s="5" t="s">
        <v>6</v>
      </c>
      <c r="I3521" s="5" t="s">
        <v>214</v>
      </c>
      <c r="J3521" s="5" t="s">
        <v>12</v>
      </c>
      <c r="K3521" s="5" t="s">
        <v>2</v>
      </c>
      <c r="L3521" s="5" t="s">
        <v>12957</v>
      </c>
      <c r="M3521" s="15" t="s">
        <v>215</v>
      </c>
      <c r="N3521" s="15" t="s">
        <v>213</v>
      </c>
      <c r="O3521" s="15" t="s">
        <v>3375</v>
      </c>
      <c r="P3521" s="15" t="s">
        <v>22447</v>
      </c>
      <c r="Q3521" s="15" t="s">
        <v>22807</v>
      </c>
      <c r="R3521" s="15" t="s">
        <v>24504</v>
      </c>
      <c r="S3521" s="15">
        <v>22064521</v>
      </c>
      <c r="T3521" s="15">
        <v>44056179</v>
      </c>
      <c r="U3521" s="15" t="s">
        <v>17086</v>
      </c>
      <c r="V3521" s="15" t="s">
        <v>1168</v>
      </c>
      <c r="W3521" s="4"/>
      <c r="X3521" s="4" t="s">
        <v>41</v>
      </c>
      <c r="Y3521" s="4" t="s">
        <v>6084</v>
      </c>
      <c r="Z3521" s="4"/>
      <c r="AB3521" s="25" t="s">
        <v>21118</v>
      </c>
      <c r="AC3521" s="25"/>
      <c r="AD3521" s="25"/>
    </row>
    <row r="3522" spans="1:30" x14ac:dyDescent="0.35">
      <c r="A3522" s="15" t="s">
        <v>6861</v>
      </c>
      <c r="B3522" s="15" t="s">
        <v>7773</v>
      </c>
      <c r="D3522" s="15" t="s">
        <v>7867</v>
      </c>
      <c r="E3522" s="15" t="s">
        <v>6859</v>
      </c>
      <c r="F3522" s="15" t="s">
        <v>371</v>
      </c>
      <c r="G3522" s="5" t="s">
        <v>213</v>
      </c>
      <c r="H3522" s="5" t="s">
        <v>3</v>
      </c>
      <c r="I3522" s="5" t="s">
        <v>214</v>
      </c>
      <c r="J3522" s="5" t="s">
        <v>12</v>
      </c>
      <c r="K3522" s="5" t="s">
        <v>4</v>
      </c>
      <c r="L3522" s="5" t="s">
        <v>12959</v>
      </c>
      <c r="M3522" s="15" t="s">
        <v>215</v>
      </c>
      <c r="N3522" s="15" t="s">
        <v>213</v>
      </c>
      <c r="O3522" s="15" t="s">
        <v>4229</v>
      </c>
      <c r="P3522" s="15" t="s">
        <v>371</v>
      </c>
      <c r="Q3522" s="15" t="s">
        <v>22807</v>
      </c>
      <c r="R3522" s="15" t="s">
        <v>17862</v>
      </c>
      <c r="S3522" s="15">
        <v>27643223</v>
      </c>
      <c r="T3522" s="15"/>
      <c r="U3522" s="15" t="s">
        <v>17087</v>
      </c>
      <c r="V3522" s="15" t="s">
        <v>6860</v>
      </c>
      <c r="W3522" s="4"/>
      <c r="X3522" s="4" t="s">
        <v>41</v>
      </c>
      <c r="Y3522" s="4" t="s">
        <v>5976</v>
      </c>
      <c r="Z3522" s="4"/>
      <c r="AB3522" s="25"/>
      <c r="AC3522" s="25"/>
      <c r="AD3522" s="25"/>
    </row>
    <row r="3523" spans="1:30" x14ac:dyDescent="0.35">
      <c r="A3523" s="15" t="s">
        <v>6862</v>
      </c>
      <c r="B3523" s="15" t="s">
        <v>7844</v>
      </c>
      <c r="D3523" s="15" t="s">
        <v>7773</v>
      </c>
      <c r="E3523" s="15" t="s">
        <v>6861</v>
      </c>
      <c r="F3523" s="15" t="s">
        <v>5393</v>
      </c>
      <c r="G3523" s="5" t="s">
        <v>213</v>
      </c>
      <c r="H3523" s="5" t="s">
        <v>5</v>
      </c>
      <c r="I3523" s="5" t="s">
        <v>214</v>
      </c>
      <c r="J3523" s="5" t="s">
        <v>12</v>
      </c>
      <c r="K3523" s="5" t="s">
        <v>4</v>
      </c>
      <c r="L3523" s="5" t="s">
        <v>12959</v>
      </c>
      <c r="M3523" s="15" t="s">
        <v>215</v>
      </c>
      <c r="N3523" s="15" t="s">
        <v>213</v>
      </c>
      <c r="O3523" s="15" t="s">
        <v>4229</v>
      </c>
      <c r="P3523" s="15" t="s">
        <v>5393</v>
      </c>
      <c r="Q3523" s="15" t="s">
        <v>22807</v>
      </c>
      <c r="R3523" s="15" t="s">
        <v>24505</v>
      </c>
      <c r="S3523" s="15">
        <v>27640119</v>
      </c>
      <c r="T3523" s="15"/>
      <c r="U3523" s="15" t="s">
        <v>17088</v>
      </c>
      <c r="V3523" s="15" t="s">
        <v>12228</v>
      </c>
      <c r="W3523" s="4"/>
      <c r="X3523" s="4" t="s">
        <v>41</v>
      </c>
      <c r="Y3523" s="4" t="s">
        <v>5528</v>
      </c>
      <c r="Z3523" s="4"/>
      <c r="AB3523" s="25"/>
      <c r="AC3523" s="25"/>
      <c r="AD3523" s="25"/>
    </row>
    <row r="3524" spans="1:30" x14ac:dyDescent="0.35">
      <c r="A3524" s="15" t="s">
        <v>6847</v>
      </c>
      <c r="B3524" s="15" t="s">
        <v>7771</v>
      </c>
      <c r="D3524" s="15" t="s">
        <v>8752</v>
      </c>
      <c r="E3524" s="15" t="s">
        <v>8751</v>
      </c>
      <c r="F3524" s="15" t="s">
        <v>798</v>
      </c>
      <c r="G3524" s="5" t="s">
        <v>213</v>
      </c>
      <c r="H3524" s="5" t="s">
        <v>2</v>
      </c>
      <c r="I3524" s="5" t="s">
        <v>214</v>
      </c>
      <c r="J3524" s="5" t="s">
        <v>12</v>
      </c>
      <c r="K3524" s="5" t="s">
        <v>2</v>
      </c>
      <c r="L3524" s="5" t="s">
        <v>12957</v>
      </c>
      <c r="M3524" s="15" t="s">
        <v>215</v>
      </c>
      <c r="N3524" s="15" t="s">
        <v>213</v>
      </c>
      <c r="O3524" s="15" t="s">
        <v>3375</v>
      </c>
      <c r="P3524" s="15" t="s">
        <v>798</v>
      </c>
      <c r="Q3524" s="15" t="s">
        <v>22807</v>
      </c>
      <c r="R3524" s="15" t="s">
        <v>21712</v>
      </c>
      <c r="S3524" s="15">
        <v>85972242</v>
      </c>
      <c r="T3524" s="15"/>
      <c r="U3524" s="15" t="s">
        <v>17089</v>
      </c>
      <c r="V3524" s="15" t="s">
        <v>12233</v>
      </c>
      <c r="W3524" s="4"/>
      <c r="X3524" s="4" t="s">
        <v>41</v>
      </c>
      <c r="Y3524" s="4" t="s">
        <v>7383</v>
      </c>
      <c r="Z3524" s="4"/>
      <c r="AB3524" s="25"/>
      <c r="AC3524" s="25"/>
      <c r="AD3524" s="25"/>
    </row>
    <row r="3525" spans="1:30" x14ac:dyDescent="0.35">
      <c r="A3525" s="15" t="s">
        <v>12229</v>
      </c>
      <c r="B3525" s="15" t="s">
        <v>12230</v>
      </c>
      <c r="D3525" s="15" t="s">
        <v>7844</v>
      </c>
      <c r="E3525" s="15" t="s">
        <v>6862</v>
      </c>
      <c r="F3525" s="15" t="s">
        <v>6863</v>
      </c>
      <c r="G3525" s="5" t="s">
        <v>908</v>
      </c>
      <c r="H3525" s="5" t="s">
        <v>4</v>
      </c>
      <c r="I3525" s="5" t="s">
        <v>243</v>
      </c>
      <c r="J3525" s="5" t="s">
        <v>5</v>
      </c>
      <c r="K3525" s="5" t="s">
        <v>2</v>
      </c>
      <c r="L3525" s="5" t="s">
        <v>12983</v>
      </c>
      <c r="M3525" s="15" t="s">
        <v>244</v>
      </c>
      <c r="N3525" s="15" t="s">
        <v>21847</v>
      </c>
      <c r="O3525" s="15" t="s">
        <v>21847</v>
      </c>
      <c r="P3525" s="15" t="s">
        <v>6863</v>
      </c>
      <c r="Q3525" s="15" t="s">
        <v>22807</v>
      </c>
      <c r="R3525" s="15" t="s">
        <v>19462</v>
      </c>
      <c r="S3525" s="15">
        <v>26711409</v>
      </c>
      <c r="T3525" s="15">
        <v>88990629</v>
      </c>
      <c r="U3525" s="15" t="s">
        <v>18401</v>
      </c>
      <c r="V3525" s="15" t="s">
        <v>24506</v>
      </c>
      <c r="W3525" s="4"/>
      <c r="X3525" s="4" t="s">
        <v>41</v>
      </c>
      <c r="Y3525" s="4" t="s">
        <v>5855</v>
      </c>
      <c r="Z3525" s="4"/>
      <c r="AB3525" s="25"/>
      <c r="AC3525" s="25"/>
      <c r="AD3525" s="25"/>
    </row>
    <row r="3526" spans="1:30" x14ac:dyDescent="0.35">
      <c r="A3526" s="15" t="s">
        <v>8751</v>
      </c>
      <c r="B3526" s="15" t="s">
        <v>8752</v>
      </c>
      <c r="D3526" s="15" t="s">
        <v>7815</v>
      </c>
      <c r="E3526" s="15" t="s">
        <v>6864</v>
      </c>
      <c r="F3526" s="15" t="s">
        <v>6865</v>
      </c>
      <c r="G3526" s="5" t="s">
        <v>908</v>
      </c>
      <c r="H3526" s="5" t="s">
        <v>3</v>
      </c>
      <c r="I3526" s="5" t="s">
        <v>243</v>
      </c>
      <c r="J3526" s="5" t="s">
        <v>2</v>
      </c>
      <c r="K3526" s="5" t="s">
        <v>2</v>
      </c>
      <c r="L3526" s="5" t="s">
        <v>12962</v>
      </c>
      <c r="M3526" s="15" t="s">
        <v>244</v>
      </c>
      <c r="N3526" s="15" t="s">
        <v>908</v>
      </c>
      <c r="O3526" s="15" t="s">
        <v>908</v>
      </c>
      <c r="P3526" s="15" t="s">
        <v>22806</v>
      </c>
      <c r="Q3526" s="15" t="s">
        <v>22807</v>
      </c>
      <c r="R3526" s="15" t="s">
        <v>4444</v>
      </c>
      <c r="S3526" s="15">
        <v>26657204</v>
      </c>
      <c r="T3526" s="15"/>
      <c r="U3526" s="15" t="s">
        <v>17090</v>
      </c>
      <c r="V3526" s="15" t="s">
        <v>21713</v>
      </c>
      <c r="W3526" s="4"/>
      <c r="X3526" s="4" t="s">
        <v>41</v>
      </c>
      <c r="Y3526" s="4" t="s">
        <v>5719</v>
      </c>
      <c r="Z3526" s="4"/>
      <c r="AB3526" s="25"/>
      <c r="AC3526" s="25"/>
      <c r="AD3526" s="25"/>
    </row>
    <row r="3527" spans="1:30" x14ac:dyDescent="0.35">
      <c r="A3527" s="15" t="s">
        <v>6864</v>
      </c>
      <c r="B3527" s="15" t="s">
        <v>7815</v>
      </c>
      <c r="D3527" s="15" t="s">
        <v>12248</v>
      </c>
      <c r="E3527" s="15" t="s">
        <v>12247</v>
      </c>
      <c r="F3527" s="15" t="s">
        <v>1410</v>
      </c>
      <c r="G3527" s="5" t="s">
        <v>1797</v>
      </c>
      <c r="H3527" s="5" t="s">
        <v>4</v>
      </c>
      <c r="I3527" s="5" t="s">
        <v>243</v>
      </c>
      <c r="J3527" s="5" t="s">
        <v>10</v>
      </c>
      <c r="K3527" s="5" t="s">
        <v>4</v>
      </c>
      <c r="L3527" s="5" t="s">
        <v>13002</v>
      </c>
      <c r="M3527" s="15" t="s">
        <v>244</v>
      </c>
      <c r="N3527" s="15" t="s">
        <v>3009</v>
      </c>
      <c r="O3527" s="15" t="s">
        <v>5091</v>
      </c>
      <c r="P3527" s="15" t="s">
        <v>1410</v>
      </c>
      <c r="Q3527" s="15" t="s">
        <v>22807</v>
      </c>
      <c r="R3527" s="15" t="s">
        <v>19064</v>
      </c>
      <c r="S3527" s="15">
        <v>26931093</v>
      </c>
      <c r="T3527" s="15">
        <v>26955509</v>
      </c>
      <c r="U3527" s="15" t="s">
        <v>17091</v>
      </c>
      <c r="V3527" s="15" t="s">
        <v>12249</v>
      </c>
      <c r="W3527" s="4"/>
      <c r="X3527" s="4" t="s">
        <v>41</v>
      </c>
      <c r="Y3527" s="4" t="s">
        <v>11369</v>
      </c>
      <c r="Z3527" s="4"/>
      <c r="AB3527" s="25"/>
      <c r="AC3527" s="25"/>
      <c r="AD3527" s="25"/>
    </row>
    <row r="3528" spans="1:30" x14ac:dyDescent="0.35">
      <c r="A3528" s="15" t="s">
        <v>6854</v>
      </c>
      <c r="B3528" s="15" t="s">
        <v>7780</v>
      </c>
      <c r="D3528" s="15" t="s">
        <v>12244</v>
      </c>
      <c r="E3528" s="15" t="s">
        <v>12243</v>
      </c>
      <c r="F3528" s="15" t="s">
        <v>12245</v>
      </c>
      <c r="G3528" s="5" t="s">
        <v>1797</v>
      </c>
      <c r="H3528" s="5" t="s">
        <v>5</v>
      </c>
      <c r="I3528" s="5" t="s">
        <v>243</v>
      </c>
      <c r="J3528" s="5" t="s">
        <v>8</v>
      </c>
      <c r="K3528" s="5" t="s">
        <v>2</v>
      </c>
      <c r="L3528" s="5" t="s">
        <v>12996</v>
      </c>
      <c r="M3528" s="15" t="s">
        <v>244</v>
      </c>
      <c r="N3528" s="15" t="s">
        <v>22190</v>
      </c>
      <c r="O3528" s="15" t="s">
        <v>22800</v>
      </c>
      <c r="P3528" s="15" t="s">
        <v>10998</v>
      </c>
      <c r="Q3528" s="15" t="s">
        <v>22807</v>
      </c>
      <c r="R3528" s="15" t="s">
        <v>11014</v>
      </c>
      <c r="S3528" s="15">
        <v>22005292</v>
      </c>
      <c r="T3528" s="15"/>
      <c r="U3528" s="15" t="s">
        <v>17092</v>
      </c>
      <c r="V3528" s="15" t="s">
        <v>12246</v>
      </c>
      <c r="W3528" s="4"/>
      <c r="X3528" s="4" t="s">
        <v>41</v>
      </c>
      <c r="Y3528" s="4" t="s">
        <v>7651</v>
      </c>
      <c r="Z3528" s="4"/>
      <c r="AB3528" s="25"/>
      <c r="AC3528" s="25"/>
      <c r="AD3528" s="25"/>
    </row>
    <row r="3529" spans="1:30" x14ac:dyDescent="0.35">
      <c r="A3529" s="15" t="s">
        <v>12234</v>
      </c>
      <c r="B3529" s="15" t="s">
        <v>12235</v>
      </c>
      <c r="D3529" s="15" t="s">
        <v>12230</v>
      </c>
      <c r="E3529" s="15" t="s">
        <v>12229</v>
      </c>
      <c r="F3529" s="15" t="s">
        <v>1253</v>
      </c>
      <c r="G3529" s="5" t="s">
        <v>1404</v>
      </c>
      <c r="H3529" s="5" t="s">
        <v>3</v>
      </c>
      <c r="I3529" s="5" t="s">
        <v>143</v>
      </c>
      <c r="J3529" s="5" t="s">
        <v>7</v>
      </c>
      <c r="K3529" s="5" t="s">
        <v>4</v>
      </c>
      <c r="L3529" s="5" t="s">
        <v>13060</v>
      </c>
      <c r="M3529" s="15" t="s">
        <v>144</v>
      </c>
      <c r="N3529" s="15" t="s">
        <v>1404</v>
      </c>
      <c r="O3529" s="15" t="s">
        <v>5346</v>
      </c>
      <c r="P3529" s="15" t="s">
        <v>12231</v>
      </c>
      <c r="Q3529" s="15" t="s">
        <v>22807</v>
      </c>
      <c r="R3529" s="15" t="s">
        <v>12232</v>
      </c>
      <c r="S3529" s="15">
        <v>22005835</v>
      </c>
      <c r="T3529" s="15"/>
      <c r="U3529" s="15" t="s">
        <v>17093</v>
      </c>
      <c r="V3529" s="15" t="s">
        <v>12231</v>
      </c>
      <c r="W3529" s="4"/>
      <c r="X3529" s="4" t="s">
        <v>41</v>
      </c>
      <c r="Y3529" s="4" t="s">
        <v>7538</v>
      </c>
      <c r="Z3529" s="4"/>
      <c r="AB3529" s="25" t="s">
        <v>21118</v>
      </c>
      <c r="AC3529" s="25"/>
      <c r="AD3529" s="25"/>
    </row>
    <row r="3530" spans="1:30" x14ac:dyDescent="0.35">
      <c r="A3530" s="15" t="s">
        <v>12237</v>
      </c>
      <c r="B3530" s="15" t="s">
        <v>12238</v>
      </c>
      <c r="D3530" s="15" t="s">
        <v>12251</v>
      </c>
      <c r="E3530" s="15" t="s">
        <v>12250</v>
      </c>
      <c r="F3530" s="15" t="s">
        <v>879</v>
      </c>
      <c r="G3530" s="5" t="s">
        <v>18533</v>
      </c>
      <c r="H3530" s="5" t="s">
        <v>6</v>
      </c>
      <c r="I3530" s="5" t="s">
        <v>95</v>
      </c>
      <c r="J3530" s="5" t="s">
        <v>2</v>
      </c>
      <c r="K3530" s="5" t="s">
        <v>3</v>
      </c>
      <c r="L3530" s="5" t="s">
        <v>13077</v>
      </c>
      <c r="M3530" s="15" t="s">
        <v>21775</v>
      </c>
      <c r="N3530" s="15" t="s">
        <v>21775</v>
      </c>
      <c r="O3530" s="15" t="s">
        <v>21855</v>
      </c>
      <c r="P3530" s="15" t="s">
        <v>12252</v>
      </c>
      <c r="Q3530" s="15" t="s">
        <v>22807</v>
      </c>
      <c r="R3530" s="15" t="s">
        <v>24507</v>
      </c>
      <c r="S3530" s="15">
        <v>85213051</v>
      </c>
      <c r="T3530" s="15"/>
      <c r="U3530" s="15" t="s">
        <v>19694</v>
      </c>
      <c r="V3530" s="15" t="s">
        <v>20409</v>
      </c>
      <c r="W3530" s="4"/>
      <c r="X3530" s="4" t="s">
        <v>41</v>
      </c>
      <c r="Y3530" s="4" t="s">
        <v>11526</v>
      </c>
      <c r="Z3530" s="4"/>
      <c r="AB3530" s="25"/>
      <c r="AC3530" s="25"/>
      <c r="AD3530" s="25"/>
    </row>
    <row r="3531" spans="1:30" x14ac:dyDescent="0.35">
      <c r="A3531" s="15" t="s">
        <v>12240</v>
      </c>
      <c r="B3531" s="15" t="s">
        <v>12241</v>
      </c>
      <c r="D3531" s="15" t="s">
        <v>12206</v>
      </c>
      <c r="E3531" s="15" t="s">
        <v>12205</v>
      </c>
      <c r="F3531" s="15" t="s">
        <v>12207</v>
      </c>
      <c r="G3531" s="5" t="s">
        <v>18533</v>
      </c>
      <c r="H3531" s="5" t="s">
        <v>3</v>
      </c>
      <c r="I3531" s="5" t="s">
        <v>95</v>
      </c>
      <c r="J3531" s="5" t="s">
        <v>5</v>
      </c>
      <c r="K3531" s="5" t="s">
        <v>5</v>
      </c>
      <c r="L3531" s="5" t="s">
        <v>13096</v>
      </c>
      <c r="M3531" s="15" t="s">
        <v>21775</v>
      </c>
      <c r="N3531" s="15" t="s">
        <v>22293</v>
      </c>
      <c r="O3531" s="15" t="s">
        <v>22297</v>
      </c>
      <c r="P3531" s="15" t="s">
        <v>12207</v>
      </c>
      <c r="Q3531" s="15" t="s">
        <v>22807</v>
      </c>
      <c r="R3531" s="15" t="s">
        <v>17071</v>
      </c>
      <c r="S3531" s="15">
        <v>87593979</v>
      </c>
      <c r="T3531" s="15"/>
      <c r="U3531" s="15" t="s">
        <v>21714</v>
      </c>
      <c r="V3531" s="15" t="s">
        <v>24508</v>
      </c>
      <c r="W3531" s="4"/>
      <c r="X3531" s="4"/>
      <c r="Y3531" s="4"/>
      <c r="Z3531" s="4"/>
      <c r="AB3531" s="25"/>
      <c r="AC3531" s="25"/>
      <c r="AD3531" s="25"/>
    </row>
    <row r="3532" spans="1:30" x14ac:dyDescent="0.35">
      <c r="A3532" s="15" t="s">
        <v>6866</v>
      </c>
      <c r="B3532" s="15" t="s">
        <v>7772</v>
      </c>
      <c r="D3532" s="15" t="s">
        <v>7772</v>
      </c>
      <c r="E3532" s="15" t="s">
        <v>6866</v>
      </c>
      <c r="F3532" s="15" t="s">
        <v>550</v>
      </c>
      <c r="G3532" s="5" t="s">
        <v>231</v>
      </c>
      <c r="H3532" s="5" t="s">
        <v>12</v>
      </c>
      <c r="I3532" s="5" t="s">
        <v>44</v>
      </c>
      <c r="J3532" s="5" t="s">
        <v>232</v>
      </c>
      <c r="K3532" s="5" t="s">
        <v>4</v>
      </c>
      <c r="L3532" s="5" t="s">
        <v>12858</v>
      </c>
      <c r="M3532" s="15" t="s">
        <v>91</v>
      </c>
      <c r="N3532" s="15" t="s">
        <v>233</v>
      </c>
      <c r="O3532" s="15" t="s">
        <v>21900</v>
      </c>
      <c r="P3532" s="15" t="s">
        <v>550</v>
      </c>
      <c r="Q3532" s="15" t="s">
        <v>22807</v>
      </c>
      <c r="R3532" s="15" t="s">
        <v>18612</v>
      </c>
      <c r="S3532" s="15">
        <v>41051059</v>
      </c>
      <c r="T3532" s="15">
        <v>24717306</v>
      </c>
      <c r="U3532" s="15" t="s">
        <v>17094</v>
      </c>
      <c r="V3532" s="15" t="s">
        <v>15550</v>
      </c>
      <c r="W3532" s="4"/>
      <c r="X3532" s="4" t="s">
        <v>41</v>
      </c>
      <c r="Y3532" s="4" t="s">
        <v>5524</v>
      </c>
      <c r="Z3532" s="4"/>
      <c r="AB3532" s="25"/>
      <c r="AC3532" s="25"/>
      <c r="AD3532" s="25"/>
    </row>
    <row r="3533" spans="1:30" x14ac:dyDescent="0.35">
      <c r="A3533" s="15" t="s">
        <v>12243</v>
      </c>
      <c r="B3533" s="15" t="s">
        <v>12244</v>
      </c>
      <c r="D3533" s="15" t="s">
        <v>7657</v>
      </c>
      <c r="E3533" s="15" t="s">
        <v>6867</v>
      </c>
      <c r="F3533" s="15" t="s">
        <v>7658</v>
      </c>
      <c r="G3533" s="5" t="s">
        <v>231</v>
      </c>
      <c r="H3533" s="5" t="s">
        <v>16</v>
      </c>
      <c r="I3533" s="5" t="s">
        <v>44</v>
      </c>
      <c r="J3533" s="5" t="s">
        <v>12</v>
      </c>
      <c r="K3533" s="5" t="s">
        <v>12</v>
      </c>
      <c r="L3533" s="5" t="s">
        <v>12832</v>
      </c>
      <c r="M3533" s="15" t="s">
        <v>91</v>
      </c>
      <c r="N3533" s="15" t="s">
        <v>231</v>
      </c>
      <c r="O3533" s="15" t="s">
        <v>3371</v>
      </c>
      <c r="P3533" s="15" t="s">
        <v>6868</v>
      </c>
      <c r="Q3533" s="15" t="s">
        <v>22807</v>
      </c>
      <c r="R3533" s="15" t="s">
        <v>16226</v>
      </c>
      <c r="S3533" s="15">
        <v>24780180</v>
      </c>
      <c r="T3533" s="15">
        <v>24780180</v>
      </c>
      <c r="U3533" s="15" t="s">
        <v>17095</v>
      </c>
      <c r="V3533" s="15" t="s">
        <v>18402</v>
      </c>
      <c r="W3533" s="4"/>
      <c r="X3533" s="4" t="s">
        <v>41</v>
      </c>
      <c r="Y3533" s="4" t="s">
        <v>4851</v>
      </c>
      <c r="Z3533" s="4"/>
      <c r="AB3533" s="25"/>
      <c r="AC3533" s="25"/>
      <c r="AD3533" s="25"/>
    </row>
    <row r="3534" spans="1:30" x14ac:dyDescent="0.35">
      <c r="A3534" s="15" t="s">
        <v>12247</v>
      </c>
      <c r="B3534" s="15" t="s">
        <v>12248</v>
      </c>
      <c r="D3534" s="15" t="s">
        <v>12213</v>
      </c>
      <c r="E3534" s="15" t="s">
        <v>12212</v>
      </c>
      <c r="F3534" s="15" t="s">
        <v>12214</v>
      </c>
      <c r="G3534" s="5" t="s">
        <v>55</v>
      </c>
      <c r="H3534" s="5" t="s">
        <v>4</v>
      </c>
      <c r="I3534" s="5" t="s">
        <v>41</v>
      </c>
      <c r="J3534" s="5" t="s">
        <v>7</v>
      </c>
      <c r="K3534" s="5" t="s">
        <v>3</v>
      </c>
      <c r="L3534" s="5" t="s">
        <v>12671</v>
      </c>
      <c r="M3534" s="15" t="s">
        <v>42</v>
      </c>
      <c r="N3534" s="15" t="s">
        <v>532</v>
      </c>
      <c r="O3534" s="15" t="s">
        <v>549</v>
      </c>
      <c r="P3534" s="15" t="s">
        <v>12214</v>
      </c>
      <c r="Q3534" s="15" t="s">
        <v>22807</v>
      </c>
      <c r="R3534" s="15" t="s">
        <v>22448</v>
      </c>
      <c r="S3534" s="15">
        <v>22300209</v>
      </c>
      <c r="T3534" s="15">
        <v>88866216</v>
      </c>
      <c r="U3534" s="15" t="s">
        <v>19065</v>
      </c>
      <c r="V3534" s="15" t="s">
        <v>18403</v>
      </c>
      <c r="W3534" s="4"/>
      <c r="X3534" s="4"/>
      <c r="Y3534" s="4"/>
      <c r="Z3534" s="4"/>
      <c r="AB3534" s="25"/>
      <c r="AC3534" s="25"/>
      <c r="AD3534" s="25"/>
    </row>
    <row r="3535" spans="1:30" x14ac:dyDescent="0.35">
      <c r="A3535" s="15" t="s">
        <v>6857</v>
      </c>
      <c r="B3535" s="15" t="s">
        <v>7774</v>
      </c>
      <c r="D3535" s="15" t="s">
        <v>12202</v>
      </c>
      <c r="E3535" s="15" t="s">
        <v>12201</v>
      </c>
      <c r="F3535" s="15" t="s">
        <v>12203</v>
      </c>
      <c r="G3535" s="5" t="s">
        <v>1190</v>
      </c>
      <c r="H3535" s="5" t="s">
        <v>2</v>
      </c>
      <c r="I3535" s="5" t="s">
        <v>41</v>
      </c>
      <c r="J3535" s="5" t="s">
        <v>1191</v>
      </c>
      <c r="K3535" s="5" t="s">
        <v>2</v>
      </c>
      <c r="L3535" s="5" t="s">
        <v>12735</v>
      </c>
      <c r="M3535" s="15" t="s">
        <v>42</v>
      </c>
      <c r="N3535" s="15" t="s">
        <v>1190</v>
      </c>
      <c r="O3535" s="15" t="s">
        <v>22778</v>
      </c>
      <c r="P3535" s="15" t="s">
        <v>12203</v>
      </c>
      <c r="Q3535" s="15" t="s">
        <v>22807</v>
      </c>
      <c r="R3535" s="15" t="s">
        <v>24509</v>
      </c>
      <c r="S3535" s="15"/>
      <c r="T3535" s="15"/>
      <c r="U3535" s="15" t="s">
        <v>17097</v>
      </c>
      <c r="V3535" s="15" t="s">
        <v>12204</v>
      </c>
      <c r="W3535" s="4"/>
      <c r="X3535" s="4"/>
      <c r="Y3535" s="4"/>
      <c r="Z3535" s="4"/>
      <c r="AB3535" s="25"/>
      <c r="AC3535" s="25"/>
      <c r="AD3535" s="25"/>
    </row>
    <row r="3536" spans="1:30" x14ac:dyDescent="0.35">
      <c r="A3536" s="15" t="s">
        <v>12250</v>
      </c>
      <c r="B3536" s="15" t="s">
        <v>12251</v>
      </c>
      <c r="D3536" s="15" t="s">
        <v>12241</v>
      </c>
      <c r="E3536" s="15" t="s">
        <v>12240</v>
      </c>
      <c r="F3536" s="15" t="s">
        <v>79</v>
      </c>
      <c r="G3536" s="5" t="s">
        <v>18535</v>
      </c>
      <c r="H3536" s="5" t="s">
        <v>6</v>
      </c>
      <c r="I3536" s="5" t="s">
        <v>143</v>
      </c>
      <c r="J3536" s="5" t="s">
        <v>4</v>
      </c>
      <c r="K3536" s="5" t="s">
        <v>7</v>
      </c>
      <c r="L3536" s="5" t="s">
        <v>13045</v>
      </c>
      <c r="M3536" s="15" t="s">
        <v>144</v>
      </c>
      <c r="N3536" s="15" t="s">
        <v>1670</v>
      </c>
      <c r="O3536" s="15" t="s">
        <v>1952</v>
      </c>
      <c r="P3536" s="15" t="s">
        <v>79</v>
      </c>
      <c r="Q3536" s="15" t="s">
        <v>22807</v>
      </c>
      <c r="R3536" s="15" t="s">
        <v>14225</v>
      </c>
      <c r="S3536" s="15">
        <v>22001102</v>
      </c>
      <c r="T3536" s="15">
        <v>27300159</v>
      </c>
      <c r="U3536" s="15" t="s">
        <v>15551</v>
      </c>
      <c r="V3536" s="15" t="s">
        <v>12242</v>
      </c>
      <c r="W3536" s="4"/>
      <c r="X3536" s="4"/>
      <c r="Y3536" s="4"/>
      <c r="Z3536" s="4"/>
      <c r="AB3536" s="25"/>
      <c r="AC3536" s="25"/>
      <c r="AD3536" s="25"/>
    </row>
    <row r="3537" spans="1:30" x14ac:dyDescent="0.35">
      <c r="A3537" s="15" t="s">
        <v>6859</v>
      </c>
      <c r="B3537" s="15" t="s">
        <v>7867</v>
      </c>
      <c r="D3537" s="15" t="s">
        <v>12195</v>
      </c>
      <c r="E3537" s="15" t="s">
        <v>12194</v>
      </c>
      <c r="F3537" s="15" t="s">
        <v>12196</v>
      </c>
      <c r="G3537" s="5" t="s">
        <v>18535</v>
      </c>
      <c r="H3537" s="5" t="s">
        <v>17</v>
      </c>
      <c r="I3537" s="5" t="s">
        <v>143</v>
      </c>
      <c r="J3537" s="5" t="s">
        <v>4</v>
      </c>
      <c r="K3537" s="5" t="s">
        <v>2</v>
      </c>
      <c r="L3537" s="5" t="s">
        <v>13040</v>
      </c>
      <c r="M3537" s="15" t="s">
        <v>144</v>
      </c>
      <c r="N3537" s="15" t="s">
        <v>1670</v>
      </c>
      <c r="O3537" s="15" t="s">
        <v>1670</v>
      </c>
      <c r="P3537" s="15" t="s">
        <v>12196</v>
      </c>
      <c r="Q3537" s="15" t="s">
        <v>22807</v>
      </c>
      <c r="R3537" s="15" t="s">
        <v>19066</v>
      </c>
      <c r="S3537" s="15">
        <v>86473453</v>
      </c>
      <c r="T3537" s="15"/>
      <c r="U3537" s="15" t="s">
        <v>19695</v>
      </c>
      <c r="V3537" s="15" t="s">
        <v>24510</v>
      </c>
      <c r="W3537" s="4"/>
      <c r="X3537" s="4"/>
      <c r="Y3537" s="4"/>
      <c r="Z3537" s="4"/>
      <c r="AB3537" s="25"/>
      <c r="AC3537" s="25"/>
      <c r="AD3537" s="25"/>
    </row>
    <row r="3538" spans="1:30" x14ac:dyDescent="0.35">
      <c r="A3538" s="15" t="s">
        <v>6887</v>
      </c>
      <c r="B3538" s="15" t="s">
        <v>7878</v>
      </c>
      <c r="D3538" s="15" t="s">
        <v>12198</v>
      </c>
      <c r="E3538" s="15" t="s">
        <v>12197</v>
      </c>
      <c r="F3538" s="15" t="s">
        <v>249</v>
      </c>
      <c r="G3538" s="5" t="s">
        <v>18535</v>
      </c>
      <c r="H3538" s="5" t="s">
        <v>17</v>
      </c>
      <c r="I3538" s="5" t="s">
        <v>143</v>
      </c>
      <c r="J3538" s="5" t="s">
        <v>4</v>
      </c>
      <c r="K3538" s="5" t="s">
        <v>2</v>
      </c>
      <c r="L3538" s="5" t="s">
        <v>13040</v>
      </c>
      <c r="M3538" s="15" t="s">
        <v>144</v>
      </c>
      <c r="N3538" s="15" t="s">
        <v>1670</v>
      </c>
      <c r="O3538" s="15" t="s">
        <v>1670</v>
      </c>
      <c r="P3538" s="15" t="s">
        <v>22449</v>
      </c>
      <c r="Q3538" s="15" t="s">
        <v>22807</v>
      </c>
      <c r="R3538" s="15" t="s">
        <v>22450</v>
      </c>
      <c r="S3538" s="15">
        <v>88174853</v>
      </c>
      <c r="T3538" s="15">
        <v>27300159</v>
      </c>
      <c r="U3538" s="15" t="s">
        <v>15552</v>
      </c>
      <c r="V3538" s="15" t="s">
        <v>24511</v>
      </c>
      <c r="W3538" s="4"/>
      <c r="X3538" s="4"/>
      <c r="Y3538" s="4"/>
      <c r="Z3538" s="4"/>
      <c r="AB3538" s="25"/>
      <c r="AC3538" s="25"/>
      <c r="AD3538" s="25"/>
    </row>
    <row r="3539" spans="1:30" x14ac:dyDescent="0.35">
      <c r="A3539" s="15" t="s">
        <v>12253</v>
      </c>
      <c r="B3539" s="15" t="s">
        <v>12254</v>
      </c>
      <c r="D3539" s="15" t="s">
        <v>12200</v>
      </c>
      <c r="E3539" s="15" t="s">
        <v>12199</v>
      </c>
      <c r="F3539" s="15" t="s">
        <v>3164</v>
      </c>
      <c r="G3539" s="5" t="s">
        <v>18535</v>
      </c>
      <c r="H3539" s="5" t="s">
        <v>12</v>
      </c>
      <c r="I3539" s="5" t="s">
        <v>143</v>
      </c>
      <c r="J3539" s="5" t="s">
        <v>4</v>
      </c>
      <c r="K3539" s="5" t="s">
        <v>2</v>
      </c>
      <c r="L3539" s="5" t="s">
        <v>13040</v>
      </c>
      <c r="M3539" s="15" t="s">
        <v>144</v>
      </c>
      <c r="N3539" s="15" t="s">
        <v>1670</v>
      </c>
      <c r="O3539" s="15" t="s">
        <v>1670</v>
      </c>
      <c r="P3539" s="15" t="s">
        <v>3164</v>
      </c>
      <c r="Q3539" s="15" t="s">
        <v>22807</v>
      </c>
      <c r="R3539" s="15" t="s">
        <v>21715</v>
      </c>
      <c r="S3539" s="15">
        <v>22004474</v>
      </c>
      <c r="T3539" s="15">
        <v>88317180</v>
      </c>
      <c r="U3539" s="15" t="s">
        <v>21716</v>
      </c>
      <c r="V3539" s="15" t="s">
        <v>19067</v>
      </c>
      <c r="W3539" s="4"/>
      <c r="X3539" s="4" t="s">
        <v>41</v>
      </c>
      <c r="Y3539" s="4" t="s">
        <v>8538</v>
      </c>
      <c r="Z3539" s="4"/>
      <c r="AB3539" s="25"/>
      <c r="AC3539" s="25"/>
      <c r="AD3539" s="25"/>
    </row>
    <row r="3540" spans="1:30" x14ac:dyDescent="0.35">
      <c r="A3540" s="15" t="s">
        <v>6884</v>
      </c>
      <c r="B3540" s="15" t="s">
        <v>7884</v>
      </c>
      <c r="D3540" s="15" t="s">
        <v>7812</v>
      </c>
      <c r="E3540" s="15" t="s">
        <v>6869</v>
      </c>
      <c r="F3540" s="15" t="s">
        <v>798</v>
      </c>
      <c r="G3540" s="5" t="s">
        <v>1190</v>
      </c>
      <c r="H3540" s="5" t="s">
        <v>6</v>
      </c>
      <c r="I3540" s="5" t="s">
        <v>41</v>
      </c>
      <c r="J3540" s="5" t="s">
        <v>1191</v>
      </c>
      <c r="K3540" s="5" t="s">
        <v>5</v>
      </c>
      <c r="L3540" s="5" t="s">
        <v>12738</v>
      </c>
      <c r="M3540" s="15" t="s">
        <v>42</v>
      </c>
      <c r="N3540" s="15" t="s">
        <v>1190</v>
      </c>
      <c r="O3540" s="15" t="s">
        <v>1297</v>
      </c>
      <c r="P3540" s="15" t="s">
        <v>798</v>
      </c>
      <c r="Q3540" s="15" t="s">
        <v>22807</v>
      </c>
      <c r="R3540" s="15" t="s">
        <v>24512</v>
      </c>
      <c r="S3540" s="15">
        <v>27726147</v>
      </c>
      <c r="T3540" s="15"/>
      <c r="U3540" s="15" t="s">
        <v>15553</v>
      </c>
      <c r="V3540" s="15" t="s">
        <v>19696</v>
      </c>
      <c r="W3540" s="4"/>
      <c r="X3540" s="4" t="s">
        <v>41</v>
      </c>
      <c r="Y3540" s="4" t="s">
        <v>5691</v>
      </c>
      <c r="Z3540" s="4"/>
      <c r="AB3540" s="25" t="s">
        <v>21118</v>
      </c>
      <c r="AC3540" s="25"/>
      <c r="AD3540" s="25"/>
    </row>
    <row r="3541" spans="1:30" x14ac:dyDescent="0.35">
      <c r="A3541" s="15" t="s">
        <v>12257</v>
      </c>
      <c r="B3541" s="15" t="s">
        <v>12258</v>
      </c>
      <c r="D3541" s="15" t="s">
        <v>12298</v>
      </c>
      <c r="E3541" s="15" t="s">
        <v>12297</v>
      </c>
      <c r="F3541" s="15" t="s">
        <v>12299</v>
      </c>
      <c r="G3541" s="5" t="s">
        <v>3820</v>
      </c>
      <c r="H3541" s="5" t="s">
        <v>11</v>
      </c>
      <c r="I3541" s="5" t="s">
        <v>72</v>
      </c>
      <c r="J3541" s="5" t="s">
        <v>6</v>
      </c>
      <c r="K3541" s="5" t="s">
        <v>17</v>
      </c>
      <c r="L3541" s="5" t="s">
        <v>12902</v>
      </c>
      <c r="M3541" s="15" t="s">
        <v>249</v>
      </c>
      <c r="N3541" s="15" t="s">
        <v>3820</v>
      </c>
      <c r="O3541" s="15" t="s">
        <v>22063</v>
      </c>
      <c r="P3541" s="15" t="s">
        <v>12300</v>
      </c>
      <c r="Q3541" s="15" t="s">
        <v>22807</v>
      </c>
      <c r="R3541" s="15" t="s">
        <v>24513</v>
      </c>
      <c r="S3541" s="15">
        <v>83457821</v>
      </c>
      <c r="T3541" s="15"/>
      <c r="U3541" s="15" t="s">
        <v>24514</v>
      </c>
      <c r="V3541" s="15" t="s">
        <v>24515</v>
      </c>
      <c r="W3541" s="4"/>
      <c r="X3541" s="4" t="s">
        <v>41</v>
      </c>
      <c r="Y3541" s="4" t="s">
        <v>24631</v>
      </c>
      <c r="Z3541" s="4"/>
      <c r="AB3541" s="25"/>
      <c r="AC3541" s="25"/>
      <c r="AD3541" s="25"/>
    </row>
    <row r="3542" spans="1:30" x14ac:dyDescent="0.35">
      <c r="A3542" s="15" t="s">
        <v>6893</v>
      </c>
      <c r="B3542" s="15" t="s">
        <v>7851</v>
      </c>
      <c r="D3542" s="15" t="s">
        <v>12449</v>
      </c>
      <c r="E3542" s="15" t="s">
        <v>12448</v>
      </c>
      <c r="F3542" s="15" t="s">
        <v>12450</v>
      </c>
      <c r="G3542" s="5" t="s">
        <v>3820</v>
      </c>
      <c r="H3542" s="5" t="s">
        <v>11</v>
      </c>
      <c r="I3542" s="5" t="s">
        <v>95</v>
      </c>
      <c r="J3542" s="5" t="s">
        <v>2</v>
      </c>
      <c r="K3542" s="5" t="s">
        <v>3</v>
      </c>
      <c r="L3542" s="5" t="s">
        <v>13077</v>
      </c>
      <c r="M3542" s="15" t="s">
        <v>21775</v>
      </c>
      <c r="N3542" s="15" t="s">
        <v>21775</v>
      </c>
      <c r="O3542" s="15" t="s">
        <v>21855</v>
      </c>
      <c r="P3542" s="15" t="s">
        <v>12451</v>
      </c>
      <c r="Q3542" s="15" t="s">
        <v>22807</v>
      </c>
      <c r="R3542" s="15" t="s">
        <v>12452</v>
      </c>
      <c r="S3542" s="15">
        <v>86735857</v>
      </c>
      <c r="T3542" s="15">
        <v>70335302</v>
      </c>
      <c r="U3542" s="15" t="s">
        <v>19697</v>
      </c>
      <c r="V3542" s="15" t="s">
        <v>12453</v>
      </c>
      <c r="W3542" s="4"/>
      <c r="X3542" s="4" t="s">
        <v>41</v>
      </c>
      <c r="Y3542" s="4" t="s">
        <v>13763</v>
      </c>
      <c r="Z3542" s="4"/>
      <c r="AB3542" s="25"/>
      <c r="AC3542" s="25"/>
      <c r="AD3542" s="25"/>
    </row>
    <row r="3543" spans="1:30" x14ac:dyDescent="0.35">
      <c r="A3543" s="15" t="s">
        <v>6873</v>
      </c>
      <c r="B3543" s="15" t="s">
        <v>7879</v>
      </c>
      <c r="D3543" s="15" t="s">
        <v>12263</v>
      </c>
      <c r="E3543" s="15" t="s">
        <v>12262</v>
      </c>
      <c r="F3543" s="15" t="s">
        <v>12264</v>
      </c>
      <c r="G3543" s="5" t="s">
        <v>3820</v>
      </c>
      <c r="H3543" s="5" t="s">
        <v>8</v>
      </c>
      <c r="I3543" s="5" t="s">
        <v>95</v>
      </c>
      <c r="J3543" s="5" t="s">
        <v>2</v>
      </c>
      <c r="K3543" s="5" t="s">
        <v>3</v>
      </c>
      <c r="L3543" s="5" t="s">
        <v>13077</v>
      </c>
      <c r="M3543" s="15" t="s">
        <v>21775</v>
      </c>
      <c r="N3543" s="15" t="s">
        <v>21775</v>
      </c>
      <c r="O3543" s="15" t="s">
        <v>21855</v>
      </c>
      <c r="P3543" s="15" t="s">
        <v>12264</v>
      </c>
      <c r="Q3543" s="15" t="s">
        <v>22807</v>
      </c>
      <c r="R3543" s="15" t="s">
        <v>22430</v>
      </c>
      <c r="S3543" s="15">
        <v>85979539</v>
      </c>
      <c r="T3543" s="15"/>
      <c r="U3543" s="15" t="s">
        <v>20411</v>
      </c>
      <c r="V3543" s="15" t="s">
        <v>12265</v>
      </c>
      <c r="W3543" s="4"/>
      <c r="X3543" s="4"/>
      <c r="Y3543" s="4"/>
      <c r="Z3543" s="4"/>
      <c r="AB3543" s="25"/>
      <c r="AC3543" s="25"/>
      <c r="AD3543" s="25"/>
    </row>
    <row r="3544" spans="1:30" x14ac:dyDescent="0.35">
      <c r="A3544" s="15" t="s">
        <v>12262</v>
      </c>
      <c r="B3544" s="15" t="s">
        <v>12263</v>
      </c>
      <c r="D3544" s="15" t="s">
        <v>7894</v>
      </c>
      <c r="E3544" s="15" t="s">
        <v>6870</v>
      </c>
      <c r="F3544" s="15" t="s">
        <v>6871</v>
      </c>
      <c r="G3544" s="5" t="s">
        <v>3820</v>
      </c>
      <c r="H3544" s="5" t="s">
        <v>8</v>
      </c>
      <c r="I3544" s="5" t="s">
        <v>72</v>
      </c>
      <c r="J3544" s="5" t="s">
        <v>6</v>
      </c>
      <c r="K3544" s="5" t="s">
        <v>17</v>
      </c>
      <c r="L3544" s="5" t="s">
        <v>12902</v>
      </c>
      <c r="M3544" s="15" t="s">
        <v>249</v>
      </c>
      <c r="N3544" s="15" t="s">
        <v>3820</v>
      </c>
      <c r="O3544" s="15" t="s">
        <v>22063</v>
      </c>
      <c r="P3544" s="15" t="s">
        <v>1096</v>
      </c>
      <c r="Q3544" s="15" t="s">
        <v>22807</v>
      </c>
      <c r="R3544" s="15" t="s">
        <v>22451</v>
      </c>
      <c r="S3544" s="15">
        <v>22064643</v>
      </c>
      <c r="T3544" s="15">
        <v>89321895</v>
      </c>
      <c r="U3544" s="15" t="s">
        <v>22452</v>
      </c>
      <c r="V3544" s="15" t="s">
        <v>24516</v>
      </c>
      <c r="W3544" s="4"/>
      <c r="X3544" s="4" t="s">
        <v>41</v>
      </c>
      <c r="Y3544" s="4" t="s">
        <v>6121</v>
      </c>
      <c r="Z3544" s="4"/>
      <c r="AB3544" s="25"/>
      <c r="AC3544" s="25"/>
      <c r="AD3544" s="25"/>
    </row>
    <row r="3545" spans="1:30" x14ac:dyDescent="0.35">
      <c r="A3545" s="15" t="s">
        <v>6872</v>
      </c>
      <c r="B3545" s="15" t="s">
        <v>7918</v>
      </c>
      <c r="D3545" s="15" t="s">
        <v>12293</v>
      </c>
      <c r="E3545" s="15" t="s">
        <v>12292</v>
      </c>
      <c r="F3545" s="15" t="s">
        <v>12294</v>
      </c>
      <c r="G3545" s="5" t="s">
        <v>3820</v>
      </c>
      <c r="H3545" s="5" t="s">
        <v>8</v>
      </c>
      <c r="I3545" s="5" t="s">
        <v>95</v>
      </c>
      <c r="J3545" s="5" t="s">
        <v>2</v>
      </c>
      <c r="K3545" s="5" t="s">
        <v>3</v>
      </c>
      <c r="L3545" s="5" t="s">
        <v>13077</v>
      </c>
      <c r="M3545" s="15" t="s">
        <v>21775</v>
      </c>
      <c r="N3545" s="15" t="s">
        <v>21775</v>
      </c>
      <c r="O3545" s="15" t="s">
        <v>21855</v>
      </c>
      <c r="P3545" s="15" t="s">
        <v>12295</v>
      </c>
      <c r="Q3545" s="15" t="s">
        <v>22807</v>
      </c>
      <c r="R3545" s="15" t="s">
        <v>24517</v>
      </c>
      <c r="S3545" s="15">
        <v>85977530</v>
      </c>
      <c r="T3545" s="15"/>
      <c r="U3545" s="15" t="s">
        <v>20412</v>
      </c>
      <c r="V3545" s="15" t="s">
        <v>12296</v>
      </c>
      <c r="W3545" s="4"/>
      <c r="X3545" s="4" t="s">
        <v>41</v>
      </c>
      <c r="Y3545" s="4" t="s">
        <v>12002</v>
      </c>
      <c r="Z3545" s="4"/>
      <c r="AB3545" s="25"/>
      <c r="AC3545" s="25"/>
      <c r="AD3545" s="25"/>
    </row>
    <row r="3546" spans="1:30" x14ac:dyDescent="0.35">
      <c r="A3546" s="15" t="s">
        <v>12268</v>
      </c>
      <c r="B3546" s="15" t="s">
        <v>12269</v>
      </c>
      <c r="D3546" s="15" t="s">
        <v>12288</v>
      </c>
      <c r="E3546" s="15" t="s">
        <v>12287</v>
      </c>
      <c r="F3546" s="15" t="s">
        <v>12289</v>
      </c>
      <c r="G3546" s="5" t="s">
        <v>3820</v>
      </c>
      <c r="H3546" s="5" t="s">
        <v>8</v>
      </c>
      <c r="I3546" s="5" t="s">
        <v>72</v>
      </c>
      <c r="J3546" s="5" t="s">
        <v>6</v>
      </c>
      <c r="K3546" s="5" t="s">
        <v>17</v>
      </c>
      <c r="L3546" s="5" t="s">
        <v>12902</v>
      </c>
      <c r="M3546" s="15" t="s">
        <v>249</v>
      </c>
      <c r="N3546" s="15" t="s">
        <v>3820</v>
      </c>
      <c r="O3546" s="15" t="s">
        <v>22063</v>
      </c>
      <c r="P3546" s="15" t="s">
        <v>12289</v>
      </c>
      <c r="Q3546" s="15" t="s">
        <v>22807</v>
      </c>
      <c r="R3546" s="15" t="s">
        <v>22453</v>
      </c>
      <c r="S3546" s="15">
        <v>88865539</v>
      </c>
      <c r="T3546" s="15"/>
      <c r="U3546" s="15" t="s">
        <v>20413</v>
      </c>
      <c r="V3546" s="15" t="s">
        <v>24518</v>
      </c>
      <c r="W3546" s="4"/>
      <c r="X3546" s="4" t="s">
        <v>41</v>
      </c>
      <c r="Y3546" s="4" t="s">
        <v>11281</v>
      </c>
      <c r="Z3546" s="4"/>
      <c r="AB3546" s="25"/>
      <c r="AC3546" s="25"/>
      <c r="AD3546" s="25"/>
    </row>
    <row r="3547" spans="1:30" x14ac:dyDescent="0.35">
      <c r="A3547" s="15" t="s">
        <v>7273</v>
      </c>
      <c r="B3547" s="15" t="s">
        <v>7868</v>
      </c>
      <c r="D3547" s="15" t="s">
        <v>12285</v>
      </c>
      <c r="E3547" s="15" t="s">
        <v>12284</v>
      </c>
      <c r="F3547" s="15" t="s">
        <v>12286</v>
      </c>
      <c r="G3547" s="5" t="s">
        <v>3820</v>
      </c>
      <c r="H3547" s="5" t="s">
        <v>11</v>
      </c>
      <c r="I3547" s="5" t="s">
        <v>72</v>
      </c>
      <c r="J3547" s="5" t="s">
        <v>6</v>
      </c>
      <c r="K3547" s="5" t="s">
        <v>17</v>
      </c>
      <c r="L3547" s="5" t="s">
        <v>12902</v>
      </c>
      <c r="M3547" s="15" t="s">
        <v>249</v>
      </c>
      <c r="N3547" s="15" t="s">
        <v>3820</v>
      </c>
      <c r="O3547" s="15" t="s">
        <v>22063</v>
      </c>
      <c r="P3547" s="15" t="s">
        <v>12286</v>
      </c>
      <c r="Q3547" s="15" t="s">
        <v>22807</v>
      </c>
      <c r="R3547" s="15" t="s">
        <v>19699</v>
      </c>
      <c r="S3547" s="15">
        <v>84932879</v>
      </c>
      <c r="T3547" s="15"/>
      <c r="U3547" s="15" t="s">
        <v>15554</v>
      </c>
      <c r="V3547" s="15" t="s">
        <v>24519</v>
      </c>
      <c r="W3547" s="4"/>
      <c r="X3547" s="4" t="s">
        <v>41</v>
      </c>
      <c r="Y3547" s="4" t="s">
        <v>7732</v>
      </c>
      <c r="Z3547" s="4"/>
      <c r="AB3547" s="25"/>
      <c r="AC3547" s="25"/>
      <c r="AD3547" s="25"/>
    </row>
    <row r="3548" spans="1:30" x14ac:dyDescent="0.35">
      <c r="A3548" s="15" t="s">
        <v>6846</v>
      </c>
      <c r="B3548" s="15" t="s">
        <v>7857</v>
      </c>
      <c r="D3548" s="15" t="s">
        <v>12274</v>
      </c>
      <c r="E3548" s="15" t="s">
        <v>12273</v>
      </c>
      <c r="F3548" s="15" t="s">
        <v>18553</v>
      </c>
      <c r="G3548" s="5" t="s">
        <v>3820</v>
      </c>
      <c r="H3548" s="5" t="s">
        <v>11</v>
      </c>
      <c r="I3548" s="5" t="s">
        <v>72</v>
      </c>
      <c r="J3548" s="5" t="s">
        <v>6</v>
      </c>
      <c r="K3548" s="5" t="s">
        <v>17</v>
      </c>
      <c r="L3548" s="5" t="s">
        <v>12902</v>
      </c>
      <c r="M3548" s="15" t="s">
        <v>249</v>
      </c>
      <c r="N3548" s="15" t="s">
        <v>3820</v>
      </c>
      <c r="O3548" s="15" t="s">
        <v>22063</v>
      </c>
      <c r="P3548" s="15" t="s">
        <v>18553</v>
      </c>
      <c r="Q3548" s="15" t="s">
        <v>22807</v>
      </c>
      <c r="R3548" s="15" t="s">
        <v>22454</v>
      </c>
      <c r="S3548" s="15"/>
      <c r="T3548" s="15"/>
      <c r="U3548" s="15" t="s">
        <v>22455</v>
      </c>
      <c r="V3548" s="15" t="s">
        <v>12141</v>
      </c>
      <c r="W3548" s="4"/>
      <c r="X3548" s="4"/>
      <c r="Y3548" s="4"/>
      <c r="Z3548" s="4"/>
      <c r="AB3548" s="25"/>
      <c r="AC3548" s="25"/>
      <c r="AD3548" s="25"/>
    </row>
    <row r="3549" spans="1:30" x14ac:dyDescent="0.35">
      <c r="A3549" s="15" t="s">
        <v>6879</v>
      </c>
      <c r="B3549" s="15" t="s">
        <v>7791</v>
      </c>
      <c r="D3549" s="15" t="s">
        <v>7918</v>
      </c>
      <c r="E3549" s="15" t="s">
        <v>6872</v>
      </c>
      <c r="F3549" s="15" t="s">
        <v>6515</v>
      </c>
      <c r="G3549" s="5" t="s">
        <v>3820</v>
      </c>
      <c r="H3549" s="5" t="s">
        <v>11</v>
      </c>
      <c r="I3549" s="5" t="s">
        <v>72</v>
      </c>
      <c r="J3549" s="5" t="s">
        <v>6</v>
      </c>
      <c r="K3549" s="5" t="s">
        <v>17</v>
      </c>
      <c r="L3549" s="5" t="s">
        <v>12902</v>
      </c>
      <c r="M3549" s="15" t="s">
        <v>249</v>
      </c>
      <c r="N3549" s="15" t="s">
        <v>3820</v>
      </c>
      <c r="O3549" s="15" t="s">
        <v>22063</v>
      </c>
      <c r="P3549" s="15" t="s">
        <v>12266</v>
      </c>
      <c r="Q3549" s="15" t="s">
        <v>22807</v>
      </c>
      <c r="R3549" s="15" t="s">
        <v>24520</v>
      </c>
      <c r="S3549" s="15">
        <v>25140623</v>
      </c>
      <c r="T3549" s="15"/>
      <c r="U3549" s="15" t="s">
        <v>20414</v>
      </c>
      <c r="V3549" s="15" t="s">
        <v>12267</v>
      </c>
      <c r="W3549" s="4"/>
      <c r="X3549" s="4" t="s">
        <v>41</v>
      </c>
      <c r="Y3549" s="4" t="s">
        <v>6232</v>
      </c>
      <c r="Z3549" s="4"/>
      <c r="AB3549" s="25"/>
      <c r="AC3549" s="25"/>
      <c r="AD3549" s="25"/>
    </row>
    <row r="3550" spans="1:30" x14ac:dyDescent="0.35">
      <c r="A3550" s="15" t="s">
        <v>8758</v>
      </c>
      <c r="B3550" s="15" t="s">
        <v>8760</v>
      </c>
      <c r="D3550" s="15" t="s">
        <v>7879</v>
      </c>
      <c r="E3550" s="15" t="s">
        <v>6873</v>
      </c>
      <c r="F3550" s="15" t="s">
        <v>5764</v>
      </c>
      <c r="G3550" s="5" t="s">
        <v>3820</v>
      </c>
      <c r="H3550" s="5" t="s">
        <v>8</v>
      </c>
      <c r="I3550" s="5" t="s">
        <v>72</v>
      </c>
      <c r="J3550" s="5" t="s">
        <v>6</v>
      </c>
      <c r="K3550" s="5" t="s">
        <v>17</v>
      </c>
      <c r="L3550" s="5" t="s">
        <v>12902</v>
      </c>
      <c r="M3550" s="15" t="s">
        <v>249</v>
      </c>
      <c r="N3550" s="15" t="s">
        <v>3820</v>
      </c>
      <c r="O3550" s="15" t="s">
        <v>22063</v>
      </c>
      <c r="P3550" s="15" t="s">
        <v>12260</v>
      </c>
      <c r="Q3550" s="15" t="s">
        <v>22807</v>
      </c>
      <c r="R3550" s="15" t="s">
        <v>24521</v>
      </c>
      <c r="S3550" s="15">
        <v>25140441</v>
      </c>
      <c r="T3550" s="15"/>
      <c r="U3550" s="15" t="s">
        <v>17098</v>
      </c>
      <c r="V3550" s="15" t="s">
        <v>12261</v>
      </c>
      <c r="W3550" s="4"/>
      <c r="X3550" s="4" t="s">
        <v>41</v>
      </c>
      <c r="Y3550" s="4" t="s">
        <v>6054</v>
      </c>
      <c r="Z3550" s="4"/>
      <c r="AB3550" s="25"/>
      <c r="AC3550" s="25"/>
      <c r="AD3550" s="25"/>
    </row>
    <row r="3551" spans="1:30" x14ac:dyDescent="0.35">
      <c r="A3551" s="15" t="s">
        <v>12273</v>
      </c>
      <c r="B3551" s="15" t="s">
        <v>12274</v>
      </c>
      <c r="D3551" s="15" t="s">
        <v>7860</v>
      </c>
      <c r="E3551" s="15" t="s">
        <v>6874</v>
      </c>
      <c r="F3551" s="15" t="s">
        <v>6875</v>
      </c>
      <c r="G3551" s="5" t="s">
        <v>3820</v>
      </c>
      <c r="H3551" s="5" t="s">
        <v>2</v>
      </c>
      <c r="I3551" s="5" t="s">
        <v>72</v>
      </c>
      <c r="J3551" s="5" t="s">
        <v>5</v>
      </c>
      <c r="K3551" s="5" t="s">
        <v>3</v>
      </c>
      <c r="L3551" s="5" t="s">
        <v>12889</v>
      </c>
      <c r="M3551" s="15" t="s">
        <v>249</v>
      </c>
      <c r="N3551" s="15" t="s">
        <v>21589</v>
      </c>
      <c r="O3551" s="15" t="s">
        <v>3821</v>
      </c>
      <c r="P3551" s="15" t="s">
        <v>8761</v>
      </c>
      <c r="Q3551" s="15" t="s">
        <v>22807</v>
      </c>
      <c r="R3551" s="15" t="s">
        <v>20415</v>
      </c>
      <c r="S3551" s="15">
        <v>25351205</v>
      </c>
      <c r="T3551" s="15">
        <v>88449483</v>
      </c>
      <c r="U3551" s="15" t="s">
        <v>18405</v>
      </c>
      <c r="V3551" s="15" t="s">
        <v>12305</v>
      </c>
      <c r="W3551" s="4"/>
      <c r="X3551" s="4" t="s">
        <v>41</v>
      </c>
      <c r="Y3551" s="4" t="s">
        <v>13983</v>
      </c>
      <c r="Z3551" s="4"/>
      <c r="AB3551" s="25"/>
      <c r="AC3551" s="25"/>
      <c r="AD3551" s="25"/>
    </row>
    <row r="3552" spans="1:30" x14ac:dyDescent="0.35">
      <c r="A3552" s="15" t="s">
        <v>12275</v>
      </c>
      <c r="B3552" s="15" t="s">
        <v>12276</v>
      </c>
      <c r="D3552" s="15" t="s">
        <v>7840</v>
      </c>
      <c r="E3552" s="15" t="s">
        <v>6877</v>
      </c>
      <c r="F3552" s="15" t="s">
        <v>6425</v>
      </c>
      <c r="G3552" s="5" t="s">
        <v>3820</v>
      </c>
      <c r="H3552" s="5" t="s">
        <v>2</v>
      </c>
      <c r="I3552" s="5" t="s">
        <v>72</v>
      </c>
      <c r="J3552" s="5" t="s">
        <v>5</v>
      </c>
      <c r="K3552" s="5" t="s">
        <v>2</v>
      </c>
      <c r="L3552" s="5" t="s">
        <v>12888</v>
      </c>
      <c r="M3552" s="15" t="s">
        <v>249</v>
      </c>
      <c r="N3552" s="15" t="s">
        <v>21589</v>
      </c>
      <c r="O3552" s="15" t="s">
        <v>3825</v>
      </c>
      <c r="P3552" s="15" t="s">
        <v>6425</v>
      </c>
      <c r="Q3552" s="15" t="s">
        <v>22807</v>
      </c>
      <c r="R3552" s="15" t="s">
        <v>20416</v>
      </c>
      <c r="S3552" s="15">
        <v>25321301</v>
      </c>
      <c r="T3552" s="15"/>
      <c r="U3552" s="15" t="s">
        <v>15555</v>
      </c>
      <c r="V3552" s="15" t="s">
        <v>12304</v>
      </c>
      <c r="W3552" s="4"/>
      <c r="X3552" s="4" t="s">
        <v>41</v>
      </c>
      <c r="Y3552" s="4" t="s">
        <v>5835</v>
      </c>
      <c r="Z3552" s="4"/>
      <c r="AB3552" s="25"/>
      <c r="AC3552" s="25"/>
      <c r="AD3552" s="25"/>
    </row>
    <row r="3553" spans="1:30" x14ac:dyDescent="0.35">
      <c r="A3553" s="15" t="s">
        <v>12279</v>
      </c>
      <c r="B3553" s="15" t="s">
        <v>12280</v>
      </c>
      <c r="D3553" s="15" t="s">
        <v>7847</v>
      </c>
      <c r="E3553" s="15" t="s">
        <v>6878</v>
      </c>
      <c r="F3553" s="15" t="s">
        <v>578</v>
      </c>
      <c r="G3553" s="5" t="s">
        <v>15691</v>
      </c>
      <c r="H3553" s="5" t="s">
        <v>8</v>
      </c>
      <c r="I3553" s="5" t="s">
        <v>44</v>
      </c>
      <c r="J3553" s="5" t="s">
        <v>16</v>
      </c>
      <c r="K3553" s="5" t="s">
        <v>2</v>
      </c>
      <c r="L3553" s="5" t="s">
        <v>12836</v>
      </c>
      <c r="M3553" s="15" t="s">
        <v>91</v>
      </c>
      <c r="N3553" s="15" t="s">
        <v>1772</v>
      </c>
      <c r="O3553" s="15" t="s">
        <v>1772</v>
      </c>
      <c r="P3553" s="15" t="s">
        <v>578</v>
      </c>
      <c r="Q3553" s="15" t="s">
        <v>22807</v>
      </c>
      <c r="R3553" s="15" t="s">
        <v>21717</v>
      </c>
      <c r="S3553" s="15">
        <v>24631455</v>
      </c>
      <c r="T3553" s="15"/>
      <c r="U3553" s="15" t="s">
        <v>17099</v>
      </c>
      <c r="V3553" s="15" t="s">
        <v>24522</v>
      </c>
      <c r="W3553" s="4"/>
      <c r="X3553" s="4" t="s">
        <v>41</v>
      </c>
      <c r="Y3553" s="4" t="s">
        <v>5866</v>
      </c>
      <c r="Z3553" s="4"/>
      <c r="AB3553" s="25"/>
      <c r="AC3553" s="25"/>
      <c r="AD3553" s="25"/>
    </row>
    <row r="3554" spans="1:30" x14ac:dyDescent="0.35">
      <c r="A3554" s="15" t="s">
        <v>12284</v>
      </c>
      <c r="B3554" s="15" t="s">
        <v>12285</v>
      </c>
      <c r="D3554" s="15" t="s">
        <v>7791</v>
      </c>
      <c r="E3554" s="15" t="s">
        <v>6879</v>
      </c>
      <c r="F3554" s="15" t="s">
        <v>2459</v>
      </c>
      <c r="G3554" s="5" t="s">
        <v>908</v>
      </c>
      <c r="H3554" s="5" t="s">
        <v>3</v>
      </c>
      <c r="I3554" s="5" t="s">
        <v>243</v>
      </c>
      <c r="J3554" s="5" t="s">
        <v>2</v>
      </c>
      <c r="K3554" s="5" t="s">
        <v>2</v>
      </c>
      <c r="L3554" s="5" t="s">
        <v>12962</v>
      </c>
      <c r="M3554" s="15" t="s">
        <v>244</v>
      </c>
      <c r="N3554" s="15" t="s">
        <v>908</v>
      </c>
      <c r="O3554" s="15" t="s">
        <v>908</v>
      </c>
      <c r="P3554" s="15" t="s">
        <v>2459</v>
      </c>
      <c r="Q3554" s="15" t="s">
        <v>22807</v>
      </c>
      <c r="R3554" s="15" t="s">
        <v>14164</v>
      </c>
      <c r="S3554" s="15">
        <v>26671071</v>
      </c>
      <c r="T3554" s="15"/>
      <c r="U3554" s="15" t="s">
        <v>18406</v>
      </c>
      <c r="V3554" s="15" t="s">
        <v>18407</v>
      </c>
      <c r="W3554" s="4"/>
      <c r="X3554" s="4" t="s">
        <v>41</v>
      </c>
      <c r="Y3554" s="4" t="s">
        <v>5610</v>
      </c>
      <c r="Z3554" s="4"/>
      <c r="AB3554" s="25"/>
      <c r="AC3554" s="25"/>
      <c r="AD3554" s="25"/>
    </row>
    <row r="3555" spans="1:30" x14ac:dyDescent="0.35">
      <c r="A3555" s="15" t="s">
        <v>12287</v>
      </c>
      <c r="B3555" s="15" t="s">
        <v>12288</v>
      </c>
      <c r="D3555" s="15" t="s">
        <v>7868</v>
      </c>
      <c r="E3555" s="15" t="s">
        <v>7273</v>
      </c>
      <c r="F3555" s="15" t="s">
        <v>129</v>
      </c>
      <c r="G3555" s="5" t="s">
        <v>1190</v>
      </c>
      <c r="H3555" s="5" t="s">
        <v>7</v>
      </c>
      <c r="I3555" s="5" t="s">
        <v>41</v>
      </c>
      <c r="J3555" s="5" t="s">
        <v>1191</v>
      </c>
      <c r="K3555" s="5" t="s">
        <v>10</v>
      </c>
      <c r="L3555" s="5" t="s">
        <v>12742</v>
      </c>
      <c r="M3555" s="15" t="s">
        <v>42</v>
      </c>
      <c r="N3555" s="15" t="s">
        <v>1190</v>
      </c>
      <c r="O3555" s="15" t="s">
        <v>21196</v>
      </c>
      <c r="P3555" s="15" t="s">
        <v>129</v>
      </c>
      <c r="Q3555" s="15" t="s">
        <v>22807</v>
      </c>
      <c r="R3555" s="15" t="s">
        <v>24523</v>
      </c>
      <c r="S3555" s="15">
        <v>71219490</v>
      </c>
      <c r="T3555" s="15">
        <v>83162758</v>
      </c>
      <c r="U3555" s="15" t="s">
        <v>19068</v>
      </c>
      <c r="V3555" s="15" t="s">
        <v>15556</v>
      </c>
      <c r="W3555" s="4"/>
      <c r="X3555" s="4" t="s">
        <v>41</v>
      </c>
      <c r="Y3555" s="4" t="s">
        <v>7274</v>
      </c>
      <c r="Z3555" s="4"/>
      <c r="AB3555" s="25"/>
      <c r="AC3555" s="25"/>
      <c r="AD3555" s="25"/>
    </row>
    <row r="3556" spans="1:30" x14ac:dyDescent="0.35">
      <c r="A3556" s="15" t="s">
        <v>6889</v>
      </c>
      <c r="B3556" s="15" t="s">
        <v>7849</v>
      </c>
      <c r="D3556" s="15" t="s">
        <v>7859</v>
      </c>
      <c r="E3556" s="15" t="s">
        <v>6880</v>
      </c>
      <c r="F3556" s="15" t="s">
        <v>6881</v>
      </c>
      <c r="G3556" s="5" t="s">
        <v>1404</v>
      </c>
      <c r="H3556" s="5" t="s">
        <v>2</v>
      </c>
      <c r="I3556" s="5" t="s">
        <v>143</v>
      </c>
      <c r="J3556" s="5" t="s">
        <v>7</v>
      </c>
      <c r="K3556" s="5" t="s">
        <v>2</v>
      </c>
      <c r="L3556" s="5" t="s">
        <v>13058</v>
      </c>
      <c r="M3556" s="15" t="s">
        <v>144</v>
      </c>
      <c r="N3556" s="15" t="s">
        <v>1404</v>
      </c>
      <c r="O3556" s="15" t="s">
        <v>21872</v>
      </c>
      <c r="P3556" s="15" t="s">
        <v>6450</v>
      </c>
      <c r="Q3556" s="15" t="s">
        <v>22807</v>
      </c>
      <c r="R3556" s="15" t="s">
        <v>6882</v>
      </c>
      <c r="S3556" s="15">
        <v>27771603</v>
      </c>
      <c r="T3556" s="15">
        <v>27777049</v>
      </c>
      <c r="U3556" s="15" t="s">
        <v>20417</v>
      </c>
      <c r="V3556" s="15" t="s">
        <v>12315</v>
      </c>
      <c r="W3556" s="4"/>
      <c r="X3556" s="4" t="s">
        <v>41</v>
      </c>
      <c r="Y3556" s="4" t="s">
        <v>13984</v>
      </c>
      <c r="Z3556" s="4"/>
      <c r="AB3556" s="25" t="s">
        <v>21118</v>
      </c>
      <c r="AC3556" s="25"/>
      <c r="AD3556" s="25"/>
    </row>
    <row r="3557" spans="1:30" x14ac:dyDescent="0.35">
      <c r="A3557" s="15" t="s">
        <v>6885</v>
      </c>
      <c r="B3557" s="15" t="s">
        <v>7827</v>
      </c>
      <c r="D3557" s="15" t="s">
        <v>8760</v>
      </c>
      <c r="E3557" s="15" t="s">
        <v>8758</v>
      </c>
      <c r="F3557" s="15" t="s">
        <v>1209</v>
      </c>
      <c r="G3557" s="5" t="s">
        <v>18535</v>
      </c>
      <c r="H3557" s="5" t="s">
        <v>11</v>
      </c>
      <c r="I3557" s="5" t="s">
        <v>143</v>
      </c>
      <c r="J3557" s="5" t="s">
        <v>6</v>
      </c>
      <c r="K3557" s="5" t="s">
        <v>3</v>
      </c>
      <c r="L3557" s="5" t="s">
        <v>13053</v>
      </c>
      <c r="M3557" s="15" t="s">
        <v>144</v>
      </c>
      <c r="N3557" s="15" t="s">
        <v>21870</v>
      </c>
      <c r="O3557" s="15" t="s">
        <v>22254</v>
      </c>
      <c r="P3557" s="15" t="s">
        <v>1209</v>
      </c>
      <c r="Q3557" s="15" t="s">
        <v>22807</v>
      </c>
      <c r="R3557" s="15" t="s">
        <v>22383</v>
      </c>
      <c r="S3557" s="15">
        <v>83519933</v>
      </c>
      <c r="T3557" s="15">
        <v>27867373</v>
      </c>
      <c r="U3557" s="15" t="s">
        <v>18408</v>
      </c>
      <c r="V3557" s="15" t="s">
        <v>21718</v>
      </c>
      <c r="W3557" s="4"/>
      <c r="X3557" s="4" t="s">
        <v>41</v>
      </c>
      <c r="Y3557" s="4" t="s">
        <v>7690</v>
      </c>
      <c r="Z3557" s="4"/>
      <c r="AB3557" s="25"/>
      <c r="AC3557" s="25"/>
      <c r="AD3557" s="25"/>
    </row>
    <row r="3558" spans="1:30" x14ac:dyDescent="0.35">
      <c r="A3558" s="15" t="s">
        <v>12290</v>
      </c>
      <c r="B3558" s="15" t="s">
        <v>12291</v>
      </c>
      <c r="D3558" s="15" t="s">
        <v>7896</v>
      </c>
      <c r="E3558" s="15" t="s">
        <v>6883</v>
      </c>
      <c r="F3558" s="15" t="s">
        <v>5393</v>
      </c>
      <c r="G3558" s="5" t="s">
        <v>15692</v>
      </c>
      <c r="H3558" s="5" t="s">
        <v>4</v>
      </c>
      <c r="I3558" s="5" t="s">
        <v>143</v>
      </c>
      <c r="J3558" s="5" t="s">
        <v>18</v>
      </c>
      <c r="K3558" s="5" t="s">
        <v>2</v>
      </c>
      <c r="L3558" s="5" t="s">
        <v>22684</v>
      </c>
      <c r="M3558" s="15" t="s">
        <v>144</v>
      </c>
      <c r="N3558" s="15" t="s">
        <v>146</v>
      </c>
      <c r="O3558" s="15" t="s">
        <v>146</v>
      </c>
      <c r="P3558" s="15" t="s">
        <v>17391</v>
      </c>
      <c r="Q3558" s="15" t="s">
        <v>22807</v>
      </c>
      <c r="R3558" s="15" t="s">
        <v>18409</v>
      </c>
      <c r="S3558" s="15">
        <v>22001253</v>
      </c>
      <c r="T3558" s="15">
        <v>27355041</v>
      </c>
      <c r="U3558" s="15" t="s">
        <v>15557</v>
      </c>
      <c r="V3558" s="15" t="s">
        <v>24524</v>
      </c>
      <c r="W3558" s="4"/>
      <c r="X3558" s="4" t="s">
        <v>41</v>
      </c>
      <c r="Y3558" s="4" t="s">
        <v>6136</v>
      </c>
      <c r="Z3558" s="4"/>
      <c r="AB3558" s="25"/>
      <c r="AC3558" s="25"/>
      <c r="AD3558" s="25"/>
    </row>
    <row r="3559" spans="1:30" x14ac:dyDescent="0.35">
      <c r="A3559" s="15" t="s">
        <v>12292</v>
      </c>
      <c r="B3559" s="15" t="s">
        <v>12293</v>
      </c>
      <c r="D3559" s="15" t="s">
        <v>12254</v>
      </c>
      <c r="E3559" s="15" t="s">
        <v>12253</v>
      </c>
      <c r="F3559" s="15" t="s">
        <v>12255</v>
      </c>
      <c r="G3559" s="5" t="s">
        <v>21791</v>
      </c>
      <c r="H3559" s="5" t="s">
        <v>10</v>
      </c>
      <c r="I3559" s="5" t="s">
        <v>44</v>
      </c>
      <c r="J3559" s="5" t="s">
        <v>18</v>
      </c>
      <c r="K3559" s="5" t="s">
        <v>2</v>
      </c>
      <c r="L3559" s="5" t="s">
        <v>12848</v>
      </c>
      <c r="M3559" s="15" t="s">
        <v>91</v>
      </c>
      <c r="N3559" s="15" t="s">
        <v>206</v>
      </c>
      <c r="O3559" s="15" t="s">
        <v>206</v>
      </c>
      <c r="P3559" s="15" t="s">
        <v>12255</v>
      </c>
      <c r="Q3559" s="15" t="s">
        <v>22807</v>
      </c>
      <c r="R3559" s="15" t="s">
        <v>20418</v>
      </c>
      <c r="S3559" s="15">
        <v>44056281</v>
      </c>
      <c r="T3559" s="15"/>
      <c r="U3559" s="15" t="s">
        <v>17101</v>
      </c>
      <c r="V3559" s="15" t="s">
        <v>12256</v>
      </c>
      <c r="W3559" s="4"/>
      <c r="X3559" s="4" t="s">
        <v>41</v>
      </c>
      <c r="Y3559" s="4" t="s">
        <v>11378</v>
      </c>
      <c r="Z3559" s="4"/>
      <c r="AB3559" s="25"/>
      <c r="AC3559" s="25"/>
      <c r="AD3559" s="25"/>
    </row>
    <row r="3560" spans="1:30" x14ac:dyDescent="0.35">
      <c r="A3560" s="15" t="s">
        <v>6870</v>
      </c>
      <c r="B3560" s="15" t="s">
        <v>7894</v>
      </c>
      <c r="D3560" s="15" t="s">
        <v>12258</v>
      </c>
      <c r="E3560" s="15" t="s">
        <v>12257</v>
      </c>
      <c r="F3560" s="15" t="s">
        <v>2914</v>
      </c>
      <c r="G3560" s="5" t="s">
        <v>21791</v>
      </c>
      <c r="H3560" s="5" t="s">
        <v>2</v>
      </c>
      <c r="I3560" s="5" t="s">
        <v>44</v>
      </c>
      <c r="J3560" s="5" t="s">
        <v>18</v>
      </c>
      <c r="K3560" s="5" t="s">
        <v>2</v>
      </c>
      <c r="L3560" s="5" t="s">
        <v>12848</v>
      </c>
      <c r="M3560" s="15" t="s">
        <v>91</v>
      </c>
      <c r="N3560" s="15" t="s">
        <v>206</v>
      </c>
      <c r="O3560" s="15" t="s">
        <v>206</v>
      </c>
      <c r="P3560" s="15" t="s">
        <v>2914</v>
      </c>
      <c r="Q3560" s="15" t="s">
        <v>22807</v>
      </c>
      <c r="R3560" s="15" t="s">
        <v>24525</v>
      </c>
      <c r="S3560" s="15">
        <v>44057995</v>
      </c>
      <c r="T3560" s="15"/>
      <c r="U3560" s="15" t="s">
        <v>21719</v>
      </c>
      <c r="V3560" s="15" t="s">
        <v>12259</v>
      </c>
      <c r="W3560" s="4"/>
      <c r="X3560" s="4" t="s">
        <v>41</v>
      </c>
      <c r="Y3560" s="4" t="s">
        <v>7702</v>
      </c>
      <c r="Z3560" s="4"/>
      <c r="AB3560" s="25"/>
      <c r="AC3560" s="25"/>
      <c r="AD3560" s="25"/>
    </row>
    <row r="3561" spans="1:30" x14ac:dyDescent="0.35">
      <c r="A3561" s="15" t="s">
        <v>12297</v>
      </c>
      <c r="B3561" s="15" t="s">
        <v>12298</v>
      </c>
      <c r="D3561" s="15" t="s">
        <v>7884</v>
      </c>
      <c r="E3561" s="15" t="s">
        <v>6884</v>
      </c>
      <c r="F3561" s="15" t="s">
        <v>1197</v>
      </c>
      <c r="G3561" s="5" t="s">
        <v>21791</v>
      </c>
      <c r="H3561" s="5" t="s">
        <v>10</v>
      </c>
      <c r="I3561" s="5" t="s">
        <v>44</v>
      </c>
      <c r="J3561" s="5" t="s">
        <v>18</v>
      </c>
      <c r="K3561" s="5" t="s">
        <v>2</v>
      </c>
      <c r="L3561" s="5" t="s">
        <v>12848</v>
      </c>
      <c r="M3561" s="15" t="s">
        <v>91</v>
      </c>
      <c r="N3561" s="15" t="s">
        <v>206</v>
      </c>
      <c r="O3561" s="15" t="s">
        <v>206</v>
      </c>
      <c r="P3561" s="15" t="s">
        <v>1197</v>
      </c>
      <c r="Q3561" s="15" t="s">
        <v>22807</v>
      </c>
      <c r="R3561" s="15" t="s">
        <v>20419</v>
      </c>
      <c r="S3561" s="15">
        <v>72967940</v>
      </c>
      <c r="T3561" s="15">
        <v>24708313</v>
      </c>
      <c r="U3561" s="15" t="s">
        <v>22457</v>
      </c>
      <c r="V3561" s="15" t="s">
        <v>18410</v>
      </c>
      <c r="W3561" s="4"/>
      <c r="X3561" s="4" t="s">
        <v>41</v>
      </c>
      <c r="Y3561" s="4" t="s">
        <v>6072</v>
      </c>
      <c r="Z3561" s="4"/>
      <c r="AB3561" s="25"/>
      <c r="AC3561" s="25"/>
      <c r="AD3561" s="25"/>
    </row>
    <row r="3562" spans="1:30" x14ac:dyDescent="0.35">
      <c r="A3562" s="15" t="s">
        <v>6891</v>
      </c>
      <c r="B3562" s="15" t="s">
        <v>7885</v>
      </c>
      <c r="D3562" s="15" t="s">
        <v>12291</v>
      </c>
      <c r="E3562" s="15" t="s">
        <v>12290</v>
      </c>
      <c r="F3562" s="15" t="s">
        <v>21720</v>
      </c>
      <c r="G3562" s="5" t="s">
        <v>18533</v>
      </c>
      <c r="H3562" s="5" t="s">
        <v>4</v>
      </c>
      <c r="I3562" s="5" t="s">
        <v>95</v>
      </c>
      <c r="J3562" s="5" t="s">
        <v>5</v>
      </c>
      <c r="K3562" s="5" t="s">
        <v>5</v>
      </c>
      <c r="L3562" s="5" t="s">
        <v>13096</v>
      </c>
      <c r="M3562" s="15" t="s">
        <v>21775</v>
      </c>
      <c r="N3562" s="15" t="s">
        <v>22293</v>
      </c>
      <c r="O3562" s="15" t="s">
        <v>22297</v>
      </c>
      <c r="P3562" s="15" t="s">
        <v>21720</v>
      </c>
      <c r="Q3562" s="15" t="s">
        <v>22807</v>
      </c>
      <c r="R3562" s="15" t="s">
        <v>22458</v>
      </c>
      <c r="S3562" s="15">
        <v>88571306</v>
      </c>
      <c r="T3562" s="15"/>
      <c r="U3562" s="15" t="s">
        <v>24526</v>
      </c>
      <c r="V3562" s="15" t="s">
        <v>24527</v>
      </c>
      <c r="W3562" s="4"/>
      <c r="X3562" s="4"/>
      <c r="Y3562" s="4"/>
      <c r="Z3562" s="4"/>
      <c r="AB3562" s="25"/>
      <c r="AC3562" s="25"/>
      <c r="AD3562" s="25"/>
    </row>
    <row r="3563" spans="1:30" x14ac:dyDescent="0.35">
      <c r="A3563" s="15" t="s">
        <v>6878</v>
      </c>
      <c r="B3563" s="15" t="s">
        <v>7847</v>
      </c>
      <c r="D3563" s="15" t="s">
        <v>7827</v>
      </c>
      <c r="E3563" s="15" t="s">
        <v>6885</v>
      </c>
      <c r="F3563" s="15" t="s">
        <v>6886</v>
      </c>
      <c r="G3563" s="5" t="s">
        <v>18533</v>
      </c>
      <c r="H3563" s="5" t="s">
        <v>2</v>
      </c>
      <c r="I3563" s="5" t="s">
        <v>95</v>
      </c>
      <c r="J3563" s="5" t="s">
        <v>5</v>
      </c>
      <c r="K3563" s="5" t="s">
        <v>2</v>
      </c>
      <c r="L3563" s="5" t="s">
        <v>13093</v>
      </c>
      <c r="M3563" s="15" t="s">
        <v>21775</v>
      </c>
      <c r="N3563" s="15" t="s">
        <v>22293</v>
      </c>
      <c r="O3563" s="15" t="s">
        <v>5752</v>
      </c>
      <c r="P3563" s="15" t="s">
        <v>6886</v>
      </c>
      <c r="Q3563" s="15" t="s">
        <v>22807</v>
      </c>
      <c r="R3563" s="15" t="s">
        <v>24528</v>
      </c>
      <c r="S3563" s="15">
        <v>84757646</v>
      </c>
      <c r="T3563" s="15"/>
      <c r="U3563" s="15" t="s">
        <v>17102</v>
      </c>
      <c r="V3563" s="15" t="s">
        <v>24529</v>
      </c>
      <c r="W3563" s="4"/>
      <c r="X3563" s="4" t="s">
        <v>41</v>
      </c>
      <c r="Y3563" s="4" t="s">
        <v>5772</v>
      </c>
      <c r="Z3563" s="4"/>
      <c r="AB3563" s="25"/>
      <c r="AC3563" s="25"/>
      <c r="AD3563" s="25"/>
    </row>
    <row r="3564" spans="1:30" x14ac:dyDescent="0.35">
      <c r="A3564" s="15" t="s">
        <v>12301</v>
      </c>
      <c r="B3564" s="15" t="s">
        <v>12302</v>
      </c>
      <c r="D3564" s="15" t="s">
        <v>7878</v>
      </c>
      <c r="E3564" s="15" t="s">
        <v>6887</v>
      </c>
      <c r="F3564" s="15" t="s">
        <v>6888</v>
      </c>
      <c r="G3564" s="5" t="s">
        <v>21775</v>
      </c>
      <c r="H3564" s="5" t="s">
        <v>10</v>
      </c>
      <c r="I3564" s="5" t="s">
        <v>95</v>
      </c>
      <c r="J3564" s="5" t="s">
        <v>5</v>
      </c>
      <c r="K3564" s="5" t="s">
        <v>4</v>
      </c>
      <c r="L3564" s="5" t="s">
        <v>13095</v>
      </c>
      <c r="M3564" s="15" t="s">
        <v>21775</v>
      </c>
      <c r="N3564" s="15" t="s">
        <v>22293</v>
      </c>
      <c r="O3564" s="15" t="s">
        <v>6096</v>
      </c>
      <c r="P3564" s="15" t="s">
        <v>6888</v>
      </c>
      <c r="Q3564" s="15" t="s">
        <v>22807</v>
      </c>
      <c r="R3564" s="15" t="s">
        <v>24530</v>
      </c>
      <c r="S3564" s="15">
        <v>27550459</v>
      </c>
      <c r="T3564" s="15">
        <v>27550459</v>
      </c>
      <c r="U3564" s="15" t="s">
        <v>20421</v>
      </c>
      <c r="V3564" s="15" t="s">
        <v>24531</v>
      </c>
      <c r="W3564" s="4"/>
      <c r="X3564" s="4" t="s">
        <v>41</v>
      </c>
      <c r="Y3564" s="4" t="s">
        <v>6050</v>
      </c>
      <c r="Z3564" s="4"/>
      <c r="AB3564" s="25"/>
      <c r="AC3564" s="25"/>
      <c r="AD3564" s="25"/>
    </row>
    <row r="3565" spans="1:30" x14ac:dyDescent="0.35">
      <c r="A3565" s="15" t="s">
        <v>6877</v>
      </c>
      <c r="B3565" s="15" t="s">
        <v>7840</v>
      </c>
      <c r="D3565" s="15" t="s">
        <v>11647</v>
      </c>
      <c r="E3565" s="15" t="s">
        <v>14508</v>
      </c>
      <c r="F3565" s="15" t="s">
        <v>11648</v>
      </c>
      <c r="G3565" s="5" t="s">
        <v>21775</v>
      </c>
      <c r="H3565" s="5" t="s">
        <v>8</v>
      </c>
      <c r="I3565" s="5" t="s">
        <v>95</v>
      </c>
      <c r="J3565" s="5" t="s">
        <v>2</v>
      </c>
      <c r="K3565" s="5" t="s">
        <v>4</v>
      </c>
      <c r="L3565" s="5" t="s">
        <v>13078</v>
      </c>
      <c r="M3565" s="15" t="s">
        <v>21775</v>
      </c>
      <c r="N3565" s="15" t="s">
        <v>21775</v>
      </c>
      <c r="O3565" s="15" t="s">
        <v>96</v>
      </c>
      <c r="P3565" s="15" t="s">
        <v>11648</v>
      </c>
      <c r="Q3565" s="15" t="s">
        <v>22807</v>
      </c>
      <c r="R3565" s="15" t="s">
        <v>24532</v>
      </c>
      <c r="S3565" s="15">
        <v>27971103</v>
      </c>
      <c r="T3565" s="15"/>
      <c r="U3565" s="15" t="s">
        <v>21721</v>
      </c>
      <c r="V3565" s="15" t="s">
        <v>14226</v>
      </c>
      <c r="W3565" s="4"/>
      <c r="X3565" s="4" t="s">
        <v>41</v>
      </c>
      <c r="Y3565" s="4" t="s">
        <v>7808</v>
      </c>
      <c r="Z3565" s="4"/>
      <c r="AB3565" s="25"/>
      <c r="AC3565" s="25"/>
      <c r="AD3565" s="25"/>
    </row>
    <row r="3566" spans="1:30" x14ac:dyDescent="0.35">
      <c r="A3566" s="15" t="s">
        <v>6874</v>
      </c>
      <c r="B3566" s="15" t="s">
        <v>7860</v>
      </c>
      <c r="D3566" s="15" t="s">
        <v>12307</v>
      </c>
      <c r="E3566" s="15" t="s">
        <v>12306</v>
      </c>
      <c r="F3566" s="15" t="s">
        <v>12308</v>
      </c>
      <c r="G3566" s="5" t="s">
        <v>144</v>
      </c>
      <c r="H3566" s="5" t="s">
        <v>3</v>
      </c>
      <c r="I3566" s="5" t="s">
        <v>143</v>
      </c>
      <c r="J3566" s="5" t="s">
        <v>2</v>
      </c>
      <c r="K3566" s="5" t="s">
        <v>3</v>
      </c>
      <c r="L3566" s="5" t="s">
        <v>13022</v>
      </c>
      <c r="M3566" s="15" t="s">
        <v>144</v>
      </c>
      <c r="N3566" s="15" t="s">
        <v>144</v>
      </c>
      <c r="O3566" s="15" t="s">
        <v>5142</v>
      </c>
      <c r="P3566" s="15" t="s">
        <v>12308</v>
      </c>
      <c r="Q3566" s="15" t="s">
        <v>22807</v>
      </c>
      <c r="R3566" s="15" t="s">
        <v>12309</v>
      </c>
      <c r="S3566" s="15">
        <v>86152692</v>
      </c>
      <c r="T3566" s="15">
        <v>26393028</v>
      </c>
      <c r="U3566" s="15" t="s">
        <v>12310</v>
      </c>
      <c r="V3566" s="15" t="s">
        <v>12311</v>
      </c>
      <c r="W3566" s="4"/>
      <c r="X3566" s="4"/>
      <c r="Y3566" s="4"/>
      <c r="Z3566" s="4"/>
      <c r="AB3566" s="25"/>
      <c r="AC3566" s="25"/>
      <c r="AD3566" s="25"/>
    </row>
    <row r="3567" spans="1:30" x14ac:dyDescent="0.35">
      <c r="A3567" s="15" t="s">
        <v>12306</v>
      </c>
      <c r="B3567" s="15" t="s">
        <v>12307</v>
      </c>
      <c r="D3567" s="15" t="s">
        <v>7849</v>
      </c>
      <c r="E3567" s="15" t="s">
        <v>6889</v>
      </c>
      <c r="F3567" s="15" t="s">
        <v>1987</v>
      </c>
      <c r="G3567" s="5" t="s">
        <v>144</v>
      </c>
      <c r="H3567" s="5" t="s">
        <v>6</v>
      </c>
      <c r="I3567" s="5" t="s">
        <v>143</v>
      </c>
      <c r="J3567" s="5" t="s">
        <v>2</v>
      </c>
      <c r="K3567" s="5" t="s">
        <v>17</v>
      </c>
      <c r="L3567" s="5" t="s">
        <v>13030</v>
      </c>
      <c r="M3567" s="15" t="s">
        <v>144</v>
      </c>
      <c r="N3567" s="15" t="s">
        <v>144</v>
      </c>
      <c r="O3567" s="15" t="s">
        <v>5120</v>
      </c>
      <c r="P3567" s="15" t="s">
        <v>1987</v>
      </c>
      <c r="Q3567" s="15" t="s">
        <v>22807</v>
      </c>
      <c r="R3567" s="15" t="s">
        <v>22459</v>
      </c>
      <c r="S3567" s="15">
        <v>26645545</v>
      </c>
      <c r="T3567" s="15">
        <v>26633449</v>
      </c>
      <c r="U3567" s="15" t="s">
        <v>18411</v>
      </c>
      <c r="V3567" s="15" t="s">
        <v>15558</v>
      </c>
      <c r="W3567" s="4"/>
      <c r="X3567" s="4" t="s">
        <v>41</v>
      </c>
      <c r="Y3567" s="4" t="s">
        <v>5874</v>
      </c>
      <c r="Z3567" s="4" t="s">
        <v>41</v>
      </c>
      <c r="AA3567" s="4" t="s">
        <v>4672</v>
      </c>
      <c r="AB3567" s="25"/>
      <c r="AC3567" s="25"/>
      <c r="AD3567" s="25"/>
    </row>
    <row r="3568" spans="1:30" x14ac:dyDescent="0.35">
      <c r="A3568" s="15" t="s">
        <v>6890</v>
      </c>
      <c r="B3568" s="15" t="s">
        <v>7873</v>
      </c>
      <c r="D3568" s="15" t="s">
        <v>12302</v>
      </c>
      <c r="E3568" s="15" t="s">
        <v>12301</v>
      </c>
      <c r="F3568" s="15" t="s">
        <v>12303</v>
      </c>
      <c r="G3568" s="5" t="s">
        <v>213</v>
      </c>
      <c r="H3568" s="5" t="s">
        <v>2</v>
      </c>
      <c r="I3568" s="5" t="s">
        <v>44</v>
      </c>
      <c r="J3568" s="5" t="s">
        <v>940</v>
      </c>
      <c r="K3568" s="5" t="s">
        <v>3</v>
      </c>
      <c r="L3568" s="5" t="s">
        <v>19849</v>
      </c>
      <c r="M3568" s="15" t="s">
        <v>91</v>
      </c>
      <c r="N3568" s="15" t="s">
        <v>2739</v>
      </c>
      <c r="O3568" s="15" t="s">
        <v>2161</v>
      </c>
      <c r="P3568" s="15" t="s">
        <v>12303</v>
      </c>
      <c r="Q3568" s="15" t="s">
        <v>22807</v>
      </c>
      <c r="R3568" s="15" t="s">
        <v>10051</v>
      </c>
      <c r="S3568" s="15">
        <v>85368491</v>
      </c>
      <c r="T3568" s="15"/>
      <c r="U3568" s="15" t="s">
        <v>18412</v>
      </c>
      <c r="V3568" s="15" t="s">
        <v>222</v>
      </c>
      <c r="W3568" s="4"/>
      <c r="X3568" s="4" t="s">
        <v>41</v>
      </c>
      <c r="Y3568" s="4" t="s">
        <v>7770</v>
      </c>
      <c r="Z3568" s="4"/>
      <c r="AB3568" s="25"/>
      <c r="AC3568" s="25"/>
      <c r="AD3568" s="25"/>
    </row>
    <row r="3569" spans="1:30" x14ac:dyDescent="0.35">
      <c r="A3569" s="15" t="s">
        <v>12312</v>
      </c>
      <c r="B3569" s="15" t="s">
        <v>12313</v>
      </c>
      <c r="D3569" s="15" t="s">
        <v>12313</v>
      </c>
      <c r="E3569" s="15" t="s">
        <v>12312</v>
      </c>
      <c r="F3569" s="15" t="s">
        <v>6364</v>
      </c>
      <c r="G3569" s="5" t="s">
        <v>3350</v>
      </c>
      <c r="H3569" s="5" t="s">
        <v>7</v>
      </c>
      <c r="I3569" s="5" t="s">
        <v>95</v>
      </c>
      <c r="J3569" s="5" t="s">
        <v>3</v>
      </c>
      <c r="K3569" s="5" t="s">
        <v>4</v>
      </c>
      <c r="L3569" s="5" t="s">
        <v>13082</v>
      </c>
      <c r="M3569" s="15" t="s">
        <v>21775</v>
      </c>
      <c r="N3569" s="15" t="s">
        <v>21593</v>
      </c>
      <c r="O3569" s="15" t="s">
        <v>22278</v>
      </c>
      <c r="P3569" s="15" t="s">
        <v>14227</v>
      </c>
      <c r="Q3569" s="15" t="s">
        <v>22807</v>
      </c>
      <c r="R3569" s="15" t="s">
        <v>20422</v>
      </c>
      <c r="S3569" s="15">
        <v>44092463</v>
      </c>
      <c r="T3569" s="15"/>
      <c r="U3569" s="15" t="s">
        <v>17103</v>
      </c>
      <c r="V3569" s="15" t="s">
        <v>12314</v>
      </c>
      <c r="W3569" s="4"/>
      <c r="X3569" s="4" t="s">
        <v>41</v>
      </c>
      <c r="Y3569" s="4" t="s">
        <v>12173</v>
      </c>
      <c r="Z3569" s="4"/>
      <c r="AB3569" s="25"/>
      <c r="AC3569" s="25"/>
      <c r="AD3569" s="25"/>
    </row>
    <row r="3570" spans="1:30" x14ac:dyDescent="0.35">
      <c r="A3570" s="15" t="s">
        <v>6880</v>
      </c>
      <c r="B3570" s="15" t="s">
        <v>7859</v>
      </c>
      <c r="D3570" s="15" t="s">
        <v>7873</v>
      </c>
      <c r="E3570" s="15" t="s">
        <v>6890</v>
      </c>
      <c r="F3570" s="15" t="s">
        <v>343</v>
      </c>
      <c r="G3570" s="5" t="s">
        <v>3350</v>
      </c>
      <c r="H3570" s="5" t="s">
        <v>7</v>
      </c>
      <c r="I3570" s="5" t="s">
        <v>95</v>
      </c>
      <c r="J3570" s="5" t="s">
        <v>3</v>
      </c>
      <c r="K3570" s="5" t="s">
        <v>6</v>
      </c>
      <c r="L3570" s="5" t="s">
        <v>13084</v>
      </c>
      <c r="M3570" s="15" t="s">
        <v>21775</v>
      </c>
      <c r="N3570" s="15" t="s">
        <v>21593</v>
      </c>
      <c r="O3570" s="15" t="s">
        <v>3351</v>
      </c>
      <c r="P3570" s="15" t="s">
        <v>17104</v>
      </c>
      <c r="Q3570" s="15" t="s">
        <v>22807</v>
      </c>
      <c r="R3570" s="15" t="s">
        <v>24533</v>
      </c>
      <c r="S3570" s="15">
        <v>44092708</v>
      </c>
      <c r="T3570" s="15"/>
      <c r="U3570" s="15" t="s">
        <v>17105</v>
      </c>
      <c r="V3570" s="15" t="s">
        <v>24534</v>
      </c>
      <c r="W3570" s="4"/>
      <c r="X3570" s="4" t="s">
        <v>41</v>
      </c>
      <c r="Y3570" s="4" t="s">
        <v>6023</v>
      </c>
      <c r="Z3570" s="4"/>
      <c r="AB3570" s="25" t="s">
        <v>21118</v>
      </c>
      <c r="AC3570" s="25"/>
      <c r="AD3570" s="25"/>
    </row>
    <row r="3571" spans="1:30" x14ac:dyDescent="0.35">
      <c r="A3571" s="15" t="s">
        <v>6883</v>
      </c>
      <c r="B3571" s="15" t="s">
        <v>7896</v>
      </c>
      <c r="D3571" s="15" t="s">
        <v>7885</v>
      </c>
      <c r="E3571" s="15" t="s">
        <v>6891</v>
      </c>
      <c r="F3571" s="15" t="s">
        <v>8772</v>
      </c>
      <c r="G3571" s="5" t="s">
        <v>3350</v>
      </c>
      <c r="H3571" s="5" t="s">
        <v>7</v>
      </c>
      <c r="I3571" s="5" t="s">
        <v>95</v>
      </c>
      <c r="J3571" s="5" t="s">
        <v>3</v>
      </c>
      <c r="K3571" s="5" t="s">
        <v>6</v>
      </c>
      <c r="L3571" s="5" t="s">
        <v>13084</v>
      </c>
      <c r="M3571" s="15" t="s">
        <v>21775</v>
      </c>
      <c r="N3571" s="15" t="s">
        <v>21593</v>
      </c>
      <c r="O3571" s="15" t="s">
        <v>3351</v>
      </c>
      <c r="P3571" s="15" t="s">
        <v>6892</v>
      </c>
      <c r="Q3571" s="15" t="s">
        <v>22807</v>
      </c>
      <c r="R3571" s="15" t="s">
        <v>24535</v>
      </c>
      <c r="S3571" s="15">
        <v>44091832</v>
      </c>
      <c r="T3571" s="15"/>
      <c r="U3571" s="15" t="s">
        <v>15559</v>
      </c>
      <c r="V3571" s="15" t="s">
        <v>24536</v>
      </c>
      <c r="W3571" s="4"/>
      <c r="X3571" s="4" t="s">
        <v>41</v>
      </c>
      <c r="Y3571" s="4" t="s">
        <v>6075</v>
      </c>
      <c r="Z3571" s="4"/>
      <c r="AB3571" s="25"/>
      <c r="AC3571" s="25"/>
      <c r="AD3571" s="25"/>
    </row>
    <row r="3572" spans="1:30" x14ac:dyDescent="0.35">
      <c r="A3572" s="15" t="s">
        <v>12316</v>
      </c>
      <c r="B3572" s="15" t="s">
        <v>12317</v>
      </c>
      <c r="D3572" s="15" t="s">
        <v>7851</v>
      </c>
      <c r="E3572" s="15" t="s">
        <v>6893</v>
      </c>
      <c r="F3572" s="15" t="s">
        <v>21722</v>
      </c>
      <c r="G3572" s="5" t="s">
        <v>3350</v>
      </c>
      <c r="H3572" s="5" t="s">
        <v>7</v>
      </c>
      <c r="I3572" s="5" t="s">
        <v>95</v>
      </c>
      <c r="J3572" s="5" t="s">
        <v>3</v>
      </c>
      <c r="K3572" s="5" t="s">
        <v>6</v>
      </c>
      <c r="L3572" s="5" t="s">
        <v>13084</v>
      </c>
      <c r="M3572" s="15" t="s">
        <v>21775</v>
      </c>
      <c r="N3572" s="15" t="s">
        <v>21593</v>
      </c>
      <c r="O3572" s="15" t="s">
        <v>3351</v>
      </c>
      <c r="P3572" s="15" t="s">
        <v>21722</v>
      </c>
      <c r="Q3572" s="15" t="s">
        <v>22807</v>
      </c>
      <c r="R3572" s="15" t="s">
        <v>24537</v>
      </c>
      <c r="S3572" s="15">
        <v>44092706</v>
      </c>
      <c r="T3572" s="15"/>
      <c r="U3572" s="15" t="s">
        <v>17106</v>
      </c>
      <c r="V3572" s="15" t="s">
        <v>24538</v>
      </c>
      <c r="W3572" s="4"/>
      <c r="X3572" s="4" t="s">
        <v>41</v>
      </c>
      <c r="Y3572" s="4" t="s">
        <v>5890</v>
      </c>
      <c r="Z3572" s="4"/>
      <c r="AB3572" s="25"/>
      <c r="AC3572" s="25"/>
      <c r="AD3572" s="25"/>
    </row>
    <row r="3573" spans="1:30" x14ac:dyDescent="0.35">
      <c r="A3573" s="15" t="s">
        <v>6909</v>
      </c>
      <c r="B3573" s="15" t="s">
        <v>7895</v>
      </c>
      <c r="D3573" s="15" t="s">
        <v>12269</v>
      </c>
      <c r="E3573" s="15" t="s">
        <v>12268</v>
      </c>
      <c r="F3573" s="15" t="s">
        <v>1898</v>
      </c>
      <c r="G3573" s="5" t="s">
        <v>55</v>
      </c>
      <c r="H3573" s="5" t="s">
        <v>7</v>
      </c>
      <c r="I3573" s="5" t="s">
        <v>41</v>
      </c>
      <c r="J3573" s="5" t="s">
        <v>17</v>
      </c>
      <c r="K3573" s="5" t="s">
        <v>6</v>
      </c>
      <c r="L3573" s="5" t="s">
        <v>12710</v>
      </c>
      <c r="M3573" s="15" t="s">
        <v>42</v>
      </c>
      <c r="N3573" s="15" t="s">
        <v>21816</v>
      </c>
      <c r="O3573" s="15" t="s">
        <v>792</v>
      </c>
      <c r="P3573" s="15" t="s">
        <v>1898</v>
      </c>
      <c r="Q3573" s="15" t="s">
        <v>22807</v>
      </c>
      <c r="R3573" s="15" t="s">
        <v>22460</v>
      </c>
      <c r="S3573" s="15">
        <v>22005039</v>
      </c>
      <c r="T3573" s="15"/>
      <c r="U3573" s="15" t="s">
        <v>18413</v>
      </c>
      <c r="V3573" s="15" t="s">
        <v>12270</v>
      </c>
      <c r="W3573" s="4"/>
      <c r="X3573" s="4"/>
      <c r="Y3573" s="4"/>
      <c r="Z3573" s="4"/>
      <c r="AB3573" s="25"/>
      <c r="AC3573" s="25"/>
      <c r="AD3573" s="25"/>
    </row>
    <row r="3574" spans="1:30" x14ac:dyDescent="0.35">
      <c r="A3574" s="15" t="s">
        <v>12320</v>
      </c>
      <c r="B3574" s="15" t="s">
        <v>12321</v>
      </c>
      <c r="D3574" s="15" t="s">
        <v>12280</v>
      </c>
      <c r="E3574" s="15" t="s">
        <v>12279</v>
      </c>
      <c r="F3574" s="15" t="s">
        <v>12281</v>
      </c>
      <c r="G3574" s="5" t="s">
        <v>3820</v>
      </c>
      <c r="H3574" s="5" t="s">
        <v>7</v>
      </c>
      <c r="I3574" s="5" t="s">
        <v>72</v>
      </c>
      <c r="J3574" s="5" t="s">
        <v>6</v>
      </c>
      <c r="K3574" s="5" t="s">
        <v>17</v>
      </c>
      <c r="L3574" s="5" t="s">
        <v>12902</v>
      </c>
      <c r="M3574" s="15" t="s">
        <v>249</v>
      </c>
      <c r="N3574" s="15" t="s">
        <v>3820</v>
      </c>
      <c r="O3574" s="15" t="s">
        <v>22063</v>
      </c>
      <c r="P3574" s="15" t="s">
        <v>12282</v>
      </c>
      <c r="Q3574" s="15" t="s">
        <v>22807</v>
      </c>
      <c r="R3574" s="15" t="s">
        <v>19700</v>
      </c>
      <c r="S3574" s="15">
        <v>83580466</v>
      </c>
      <c r="T3574" s="15">
        <v>83381537</v>
      </c>
      <c r="U3574" s="15" t="s">
        <v>20423</v>
      </c>
      <c r="V3574" s="15" t="s">
        <v>12283</v>
      </c>
      <c r="W3574" s="4"/>
      <c r="X3574" s="4" t="s">
        <v>41</v>
      </c>
      <c r="Y3574" s="4" t="s">
        <v>7568</v>
      </c>
      <c r="Z3574" s="4"/>
      <c r="AB3574" s="25"/>
      <c r="AC3574" s="25"/>
      <c r="AD3574" s="25"/>
    </row>
    <row r="3575" spans="1:30" x14ac:dyDescent="0.35">
      <c r="A3575" s="15" t="s">
        <v>12323</v>
      </c>
      <c r="B3575" s="15" t="s">
        <v>12324</v>
      </c>
      <c r="D3575" s="15" t="s">
        <v>12276</v>
      </c>
      <c r="E3575" s="15" t="s">
        <v>12275</v>
      </c>
      <c r="F3575" s="15" t="s">
        <v>12277</v>
      </c>
      <c r="G3575" s="5" t="s">
        <v>3820</v>
      </c>
      <c r="H3575" s="5" t="s">
        <v>7</v>
      </c>
      <c r="I3575" s="5" t="s">
        <v>95</v>
      </c>
      <c r="J3575" s="5" t="s">
        <v>4</v>
      </c>
      <c r="K3575" s="5" t="s">
        <v>2</v>
      </c>
      <c r="L3575" s="5" t="s">
        <v>13087</v>
      </c>
      <c r="M3575" s="15" t="s">
        <v>21775</v>
      </c>
      <c r="N3575" s="15" t="s">
        <v>22006</v>
      </c>
      <c r="O3575" s="15" t="s">
        <v>22006</v>
      </c>
      <c r="P3575" s="15" t="s">
        <v>12277</v>
      </c>
      <c r="Q3575" s="15" t="s">
        <v>22807</v>
      </c>
      <c r="R3575" s="15" t="s">
        <v>24539</v>
      </c>
      <c r="S3575" s="15">
        <v>85949188</v>
      </c>
      <c r="T3575" s="15"/>
      <c r="U3575" s="15" t="s">
        <v>17107</v>
      </c>
      <c r="V3575" s="15" t="s">
        <v>12278</v>
      </c>
      <c r="W3575" s="4"/>
      <c r="X3575" s="4" t="s">
        <v>41</v>
      </c>
      <c r="Y3575" s="4" t="s">
        <v>7790</v>
      </c>
      <c r="Z3575" s="4"/>
      <c r="AB3575" s="25"/>
      <c r="AC3575" s="25"/>
      <c r="AD3575" s="25"/>
    </row>
    <row r="3576" spans="1:30" x14ac:dyDescent="0.35">
      <c r="A3576" s="15" t="s">
        <v>12327</v>
      </c>
      <c r="B3576" s="15" t="s">
        <v>12328</v>
      </c>
      <c r="D3576" s="15" t="s">
        <v>12377</v>
      </c>
      <c r="E3576" s="15" t="s">
        <v>12376</v>
      </c>
      <c r="F3576" s="15" t="s">
        <v>22461</v>
      </c>
      <c r="G3576" s="5" t="s">
        <v>18535</v>
      </c>
      <c r="H3576" s="5" t="s">
        <v>11</v>
      </c>
      <c r="I3576" s="5" t="s">
        <v>143</v>
      </c>
      <c r="J3576" s="5" t="s">
        <v>6</v>
      </c>
      <c r="K3576" s="5" t="s">
        <v>6</v>
      </c>
      <c r="L3576" s="5" t="s">
        <v>13056</v>
      </c>
      <c r="M3576" s="15" t="s">
        <v>144</v>
      </c>
      <c r="N3576" s="15" t="s">
        <v>21870</v>
      </c>
      <c r="O3576" s="15" t="s">
        <v>5446</v>
      </c>
      <c r="P3576" s="15" t="s">
        <v>22461</v>
      </c>
      <c r="Q3576" s="15" t="s">
        <v>22807</v>
      </c>
      <c r="R3576" s="15" t="s">
        <v>19070</v>
      </c>
      <c r="S3576" s="15">
        <v>22001385</v>
      </c>
      <c r="T3576" s="15">
        <v>61280041</v>
      </c>
      <c r="U3576" s="15" t="s">
        <v>18414</v>
      </c>
      <c r="V3576" s="15" t="s">
        <v>20424</v>
      </c>
      <c r="W3576" s="4"/>
      <c r="X3576" s="4" t="s">
        <v>41</v>
      </c>
      <c r="Y3576" s="4" t="s">
        <v>7626</v>
      </c>
      <c r="Z3576" s="4"/>
      <c r="AB3576" s="25" t="s">
        <v>21118</v>
      </c>
      <c r="AC3576" s="25"/>
      <c r="AD3576" s="25"/>
    </row>
    <row r="3577" spans="1:30" x14ac:dyDescent="0.35">
      <c r="A3577" s="15" t="s">
        <v>6905</v>
      </c>
      <c r="B3577" s="15" t="s">
        <v>7933</v>
      </c>
      <c r="D3577" s="15" t="s">
        <v>12363</v>
      </c>
      <c r="E3577" s="15" t="s">
        <v>12362</v>
      </c>
      <c r="F3577" s="15" t="s">
        <v>12364</v>
      </c>
      <c r="G3577" s="5" t="s">
        <v>15692</v>
      </c>
      <c r="H3577" s="5" t="s">
        <v>232</v>
      </c>
      <c r="I3577" s="5" t="s">
        <v>143</v>
      </c>
      <c r="J3577" s="5" t="s">
        <v>8</v>
      </c>
      <c r="K3577" s="5" t="s">
        <v>5</v>
      </c>
      <c r="L3577" s="5" t="s">
        <v>13063</v>
      </c>
      <c r="M3577" s="15" t="s">
        <v>144</v>
      </c>
      <c r="N3577" s="15" t="s">
        <v>145</v>
      </c>
      <c r="O3577" s="15" t="s">
        <v>1933</v>
      </c>
      <c r="P3577" s="15" t="s">
        <v>14466</v>
      </c>
      <c r="Q3577" s="15" t="s">
        <v>22807</v>
      </c>
      <c r="R3577" s="15" t="s">
        <v>18039</v>
      </c>
      <c r="S3577" s="15">
        <v>87737788</v>
      </c>
      <c r="T3577" s="15"/>
      <c r="U3577" s="15" t="s">
        <v>17108</v>
      </c>
      <c r="V3577" s="15" t="s">
        <v>24540</v>
      </c>
      <c r="W3577" s="4"/>
      <c r="X3577" s="4" t="s">
        <v>41</v>
      </c>
      <c r="Y3577" s="4" t="s">
        <v>10350</v>
      </c>
      <c r="Z3577" s="4"/>
      <c r="AB3577" s="25"/>
      <c r="AC3577" s="25"/>
      <c r="AD3577" s="25"/>
    </row>
    <row r="3578" spans="1:30" x14ac:dyDescent="0.35">
      <c r="A3578" s="15" t="s">
        <v>6907</v>
      </c>
      <c r="B3578" s="15" t="s">
        <v>7891</v>
      </c>
      <c r="D3578" s="15" t="s">
        <v>12374</v>
      </c>
      <c r="E3578" s="15" t="s">
        <v>12373</v>
      </c>
      <c r="F3578" s="15" t="s">
        <v>536</v>
      </c>
      <c r="G3578" s="5" t="s">
        <v>1404</v>
      </c>
      <c r="H3578" s="5" t="s">
        <v>4</v>
      </c>
      <c r="I3578" s="5" t="s">
        <v>143</v>
      </c>
      <c r="J3578" s="5" t="s">
        <v>11</v>
      </c>
      <c r="K3578" s="5" t="s">
        <v>2</v>
      </c>
      <c r="L3578" s="5" t="s">
        <v>13069</v>
      </c>
      <c r="M3578" s="15" t="s">
        <v>144</v>
      </c>
      <c r="N3578" s="15" t="s">
        <v>582</v>
      </c>
      <c r="O3578" s="15" t="s">
        <v>582</v>
      </c>
      <c r="P3578" s="15" t="s">
        <v>536</v>
      </c>
      <c r="Q3578" s="15" t="s">
        <v>22807</v>
      </c>
      <c r="R3578" s="15" t="s">
        <v>21502</v>
      </c>
      <c r="S3578" s="15"/>
      <c r="T3578" s="15"/>
      <c r="U3578" s="15" t="s">
        <v>17109</v>
      </c>
      <c r="V3578" s="15" t="s">
        <v>12375</v>
      </c>
      <c r="W3578" s="4"/>
      <c r="X3578" s="4"/>
      <c r="Y3578" s="4"/>
      <c r="Z3578" s="4"/>
      <c r="AB3578" s="25"/>
      <c r="AC3578" s="25"/>
      <c r="AD3578" s="25"/>
    </row>
    <row r="3579" spans="1:30" x14ac:dyDescent="0.35">
      <c r="A3579" s="15" t="s">
        <v>12332</v>
      </c>
      <c r="B3579" s="15" t="s">
        <v>12333</v>
      </c>
      <c r="D3579" s="15" t="s">
        <v>7907</v>
      </c>
      <c r="E3579" s="15" t="s">
        <v>6894</v>
      </c>
      <c r="F3579" s="15" t="s">
        <v>6895</v>
      </c>
      <c r="G3579" s="5" t="s">
        <v>15694</v>
      </c>
      <c r="H3579" s="5" t="s">
        <v>3</v>
      </c>
      <c r="I3579" s="5" t="s">
        <v>143</v>
      </c>
      <c r="J3579" s="5" t="s">
        <v>2</v>
      </c>
      <c r="K3579" s="5" t="s">
        <v>16</v>
      </c>
      <c r="L3579" s="5" t="s">
        <v>13029</v>
      </c>
      <c r="M3579" s="15" t="s">
        <v>144</v>
      </c>
      <c r="N3579" s="15" t="s">
        <v>144</v>
      </c>
      <c r="O3579" s="15" t="s">
        <v>3299</v>
      </c>
      <c r="P3579" s="15" t="s">
        <v>6895</v>
      </c>
      <c r="Q3579" s="15" t="s">
        <v>22807</v>
      </c>
      <c r="R3579" s="15" t="s">
        <v>24541</v>
      </c>
      <c r="S3579" s="15">
        <v>26420001</v>
      </c>
      <c r="T3579" s="15">
        <v>26420001</v>
      </c>
      <c r="U3579" s="15" t="s">
        <v>18415</v>
      </c>
      <c r="V3579" s="15" t="s">
        <v>24542</v>
      </c>
      <c r="W3579" s="4"/>
      <c r="X3579" s="4" t="s">
        <v>41</v>
      </c>
      <c r="Y3579" s="4" t="s">
        <v>6184</v>
      </c>
      <c r="Z3579" s="4"/>
      <c r="AB3579" s="25"/>
      <c r="AC3579" s="25"/>
      <c r="AD3579" s="25"/>
    </row>
    <row r="3580" spans="1:30" x14ac:dyDescent="0.35">
      <c r="A3580" s="15" t="s">
        <v>12335</v>
      </c>
      <c r="B3580" s="15" t="s">
        <v>12336</v>
      </c>
      <c r="D3580" s="15" t="s">
        <v>7906</v>
      </c>
      <c r="E3580" s="15" t="s">
        <v>6896</v>
      </c>
      <c r="F3580" s="15" t="s">
        <v>6897</v>
      </c>
      <c r="G3580" s="5" t="s">
        <v>15694</v>
      </c>
      <c r="H3580" s="5" t="s">
        <v>2</v>
      </c>
      <c r="I3580" s="5" t="s">
        <v>143</v>
      </c>
      <c r="J3580" s="5" t="s">
        <v>2</v>
      </c>
      <c r="K3580" s="5" t="s">
        <v>6</v>
      </c>
      <c r="L3580" s="5" t="s">
        <v>13025</v>
      </c>
      <c r="M3580" s="15" t="s">
        <v>144</v>
      </c>
      <c r="N3580" s="15" t="s">
        <v>144</v>
      </c>
      <c r="O3580" s="15" t="s">
        <v>5231</v>
      </c>
      <c r="P3580" s="15" t="s">
        <v>6897</v>
      </c>
      <c r="Q3580" s="15" t="s">
        <v>22807</v>
      </c>
      <c r="R3580" s="15" t="s">
        <v>21620</v>
      </c>
      <c r="S3580" s="15">
        <v>26410147</v>
      </c>
      <c r="T3580" s="15">
        <v>26411080</v>
      </c>
      <c r="U3580" s="15" t="s">
        <v>17110</v>
      </c>
      <c r="V3580" s="15" t="s">
        <v>15560</v>
      </c>
      <c r="W3580" s="4"/>
      <c r="X3580" s="4" t="s">
        <v>41</v>
      </c>
      <c r="Y3580" s="4" t="s">
        <v>6182</v>
      </c>
      <c r="Z3580" s="4"/>
      <c r="AB3580" s="25" t="s">
        <v>21118</v>
      </c>
      <c r="AC3580" s="25"/>
      <c r="AD3580" s="25"/>
    </row>
    <row r="3581" spans="1:30" x14ac:dyDescent="0.35">
      <c r="A3581" s="15" t="s">
        <v>12339</v>
      </c>
      <c r="B3581" s="15" t="s">
        <v>212</v>
      </c>
      <c r="D3581" s="15" t="s">
        <v>12371</v>
      </c>
      <c r="E3581" s="15" t="s">
        <v>12370</v>
      </c>
      <c r="F3581" s="15" t="s">
        <v>11773</v>
      </c>
      <c r="G3581" s="5" t="s">
        <v>1797</v>
      </c>
      <c r="H3581" s="5" t="s">
        <v>5</v>
      </c>
      <c r="I3581" s="5" t="s">
        <v>243</v>
      </c>
      <c r="J3581" s="5" t="s">
        <v>8</v>
      </c>
      <c r="K3581" s="5" t="s">
        <v>5</v>
      </c>
      <c r="L3581" s="5" t="s">
        <v>12999</v>
      </c>
      <c r="M3581" s="15" t="s">
        <v>244</v>
      </c>
      <c r="N3581" s="15" t="s">
        <v>22190</v>
      </c>
      <c r="O3581" s="15" t="s">
        <v>1898</v>
      </c>
      <c r="P3581" s="15" t="s">
        <v>11773</v>
      </c>
      <c r="Q3581" s="15" t="s">
        <v>22807</v>
      </c>
      <c r="R3581" s="15" t="s">
        <v>21723</v>
      </c>
      <c r="S3581" s="15">
        <v>22006852</v>
      </c>
      <c r="T3581" s="15"/>
      <c r="U3581" s="15" t="s">
        <v>19071</v>
      </c>
      <c r="V3581" s="15" t="s">
        <v>12372</v>
      </c>
      <c r="W3581" s="4"/>
      <c r="X3581" s="4" t="s">
        <v>41</v>
      </c>
      <c r="Y3581" s="4" t="s">
        <v>19115</v>
      </c>
      <c r="Z3581" s="4"/>
      <c r="AB3581" s="25"/>
      <c r="AC3581" s="25"/>
      <c r="AD3581" s="25"/>
    </row>
    <row r="3582" spans="1:30" x14ac:dyDescent="0.35">
      <c r="A3582" s="15" t="s">
        <v>12340</v>
      </c>
      <c r="B3582" s="15" t="s">
        <v>12341</v>
      </c>
      <c r="D3582" s="15" t="s">
        <v>12347</v>
      </c>
      <c r="E3582" s="15" t="s">
        <v>12346</v>
      </c>
      <c r="F3582" s="15" t="s">
        <v>12348</v>
      </c>
      <c r="G3582" s="5" t="s">
        <v>3820</v>
      </c>
      <c r="H3582" s="5" t="s">
        <v>10</v>
      </c>
      <c r="I3582" s="5" t="s">
        <v>72</v>
      </c>
      <c r="J3582" s="5" t="s">
        <v>6</v>
      </c>
      <c r="K3582" s="5" t="s">
        <v>6</v>
      </c>
      <c r="L3582" s="5" t="s">
        <v>12895</v>
      </c>
      <c r="M3582" s="15" t="s">
        <v>249</v>
      </c>
      <c r="N3582" s="15" t="s">
        <v>3820</v>
      </c>
      <c r="O3582" s="15" t="s">
        <v>578</v>
      </c>
      <c r="P3582" s="15" t="s">
        <v>3837</v>
      </c>
      <c r="Q3582" s="15" t="s">
        <v>22807</v>
      </c>
      <c r="R3582" s="15" t="s">
        <v>24543</v>
      </c>
      <c r="S3582" s="15"/>
      <c r="T3582" s="15"/>
      <c r="U3582" s="15" t="s">
        <v>20427</v>
      </c>
      <c r="V3582" s="15" t="s">
        <v>12349</v>
      </c>
      <c r="W3582" s="4"/>
      <c r="X3582" s="4" t="s">
        <v>41</v>
      </c>
      <c r="Y3582" s="4" t="s">
        <v>7548</v>
      </c>
      <c r="Z3582" s="4"/>
      <c r="AB3582" s="25"/>
      <c r="AC3582" s="25"/>
      <c r="AD3582" s="25"/>
    </row>
    <row r="3583" spans="1:30" x14ac:dyDescent="0.35">
      <c r="A3583" s="15" t="s">
        <v>12343</v>
      </c>
      <c r="B3583" s="15" t="s">
        <v>12344</v>
      </c>
      <c r="D3583" s="15" t="s">
        <v>7908</v>
      </c>
      <c r="E3583" s="15" t="s">
        <v>6898</v>
      </c>
      <c r="F3583" s="15" t="s">
        <v>6899</v>
      </c>
      <c r="G3583" s="5" t="s">
        <v>4495</v>
      </c>
      <c r="H3583" s="5" t="s">
        <v>3</v>
      </c>
      <c r="I3583" s="5" t="s">
        <v>243</v>
      </c>
      <c r="J3583" s="5" t="s">
        <v>3</v>
      </c>
      <c r="K3583" s="5" t="s">
        <v>8</v>
      </c>
      <c r="L3583" s="5" t="s">
        <v>12973</v>
      </c>
      <c r="M3583" s="15" t="s">
        <v>244</v>
      </c>
      <c r="N3583" s="15" t="s">
        <v>4495</v>
      </c>
      <c r="O3583" s="15" t="s">
        <v>22119</v>
      </c>
      <c r="P3583" s="15" t="s">
        <v>6899</v>
      </c>
      <c r="Q3583" s="15" t="s">
        <v>22807</v>
      </c>
      <c r="R3583" s="15" t="s">
        <v>12369</v>
      </c>
      <c r="S3583" s="15">
        <v>22006239</v>
      </c>
      <c r="T3583" s="15">
        <v>26851690</v>
      </c>
      <c r="U3583" s="15" t="s">
        <v>22462</v>
      </c>
      <c r="V3583" s="15" t="s">
        <v>22463</v>
      </c>
      <c r="W3583" s="4"/>
      <c r="X3583" s="4" t="s">
        <v>41</v>
      </c>
      <c r="Y3583" s="4" t="s">
        <v>6189</v>
      </c>
      <c r="Z3583" s="4"/>
      <c r="AB3583" s="25"/>
      <c r="AC3583" s="25"/>
      <c r="AD3583" s="25"/>
    </row>
    <row r="3584" spans="1:30" x14ac:dyDescent="0.35">
      <c r="A3584" s="15" t="s">
        <v>6900</v>
      </c>
      <c r="B3584" s="15" t="s">
        <v>7866</v>
      </c>
      <c r="D3584" s="15" t="s">
        <v>7866</v>
      </c>
      <c r="E3584" s="15" t="s">
        <v>6900</v>
      </c>
      <c r="F3584" s="15" t="s">
        <v>18554</v>
      </c>
      <c r="G3584" s="5" t="s">
        <v>249</v>
      </c>
      <c r="H3584" s="5" t="s">
        <v>3</v>
      </c>
      <c r="I3584" s="5" t="s">
        <v>72</v>
      </c>
      <c r="J3584" s="5" t="s">
        <v>2</v>
      </c>
      <c r="K3584" s="5" t="s">
        <v>5</v>
      </c>
      <c r="L3584" s="5" t="s">
        <v>12867</v>
      </c>
      <c r="M3584" s="15" t="s">
        <v>249</v>
      </c>
      <c r="N3584" s="15" t="s">
        <v>249</v>
      </c>
      <c r="O3584" s="15" t="s">
        <v>3537</v>
      </c>
      <c r="P3584" s="15" t="s">
        <v>14229</v>
      </c>
      <c r="Q3584" s="15" t="s">
        <v>22807</v>
      </c>
      <c r="R3584" s="15" t="s">
        <v>22464</v>
      </c>
      <c r="S3584" s="15">
        <v>25374864</v>
      </c>
      <c r="T3584" s="15">
        <v>83639777</v>
      </c>
      <c r="U3584" s="15" t="s">
        <v>18416</v>
      </c>
      <c r="V3584" s="15" t="s">
        <v>24544</v>
      </c>
      <c r="W3584" s="4"/>
      <c r="X3584" s="4" t="s">
        <v>41</v>
      </c>
      <c r="Y3584" s="4" t="s">
        <v>5972</v>
      </c>
      <c r="Z3584" s="4"/>
      <c r="AB3584" s="25"/>
      <c r="AC3584" s="25"/>
      <c r="AD3584" s="25" t="s">
        <v>21118</v>
      </c>
    </row>
    <row r="3585" spans="1:30" x14ac:dyDescent="0.35">
      <c r="A3585" s="15" t="s">
        <v>12346</v>
      </c>
      <c r="B3585" s="15" t="s">
        <v>12347</v>
      </c>
      <c r="D3585" s="15" t="s">
        <v>7870</v>
      </c>
      <c r="E3585" s="15" t="s">
        <v>6901</v>
      </c>
      <c r="F3585" s="15" t="s">
        <v>14468</v>
      </c>
      <c r="G3585" s="5" t="s">
        <v>18535</v>
      </c>
      <c r="H3585" s="5" t="s">
        <v>2</v>
      </c>
      <c r="I3585" s="5" t="s">
        <v>143</v>
      </c>
      <c r="J3585" s="5" t="s">
        <v>4</v>
      </c>
      <c r="K3585" s="5" t="s">
        <v>2</v>
      </c>
      <c r="L3585" s="5" t="s">
        <v>13040</v>
      </c>
      <c r="M3585" s="15" t="s">
        <v>144</v>
      </c>
      <c r="N3585" s="15" t="s">
        <v>1670</v>
      </c>
      <c r="O3585" s="15" t="s">
        <v>1670</v>
      </c>
      <c r="P3585" s="15" t="s">
        <v>1704</v>
      </c>
      <c r="Q3585" s="15" t="s">
        <v>22807</v>
      </c>
      <c r="R3585" s="15" t="s">
        <v>24545</v>
      </c>
      <c r="S3585" s="15">
        <v>27305520</v>
      </c>
      <c r="T3585" s="15"/>
      <c r="U3585" s="15" t="s">
        <v>20429</v>
      </c>
      <c r="V3585" s="15" t="s">
        <v>24546</v>
      </c>
      <c r="W3585" s="4"/>
      <c r="X3585" s="4" t="s">
        <v>41</v>
      </c>
      <c r="Y3585" s="4" t="s">
        <v>6004</v>
      </c>
      <c r="Z3585" s="4"/>
      <c r="AB3585" s="25" t="s">
        <v>21118</v>
      </c>
      <c r="AC3585" s="25"/>
      <c r="AD3585" s="25"/>
    </row>
    <row r="3586" spans="1:30" x14ac:dyDescent="0.35">
      <c r="A3586" s="15" t="s">
        <v>12350</v>
      </c>
      <c r="B3586" s="15" t="s">
        <v>12351</v>
      </c>
      <c r="D3586" s="15" t="s">
        <v>7871</v>
      </c>
      <c r="E3586" s="15" t="s">
        <v>6902</v>
      </c>
      <c r="F3586" s="15" t="s">
        <v>948</v>
      </c>
      <c r="G3586" s="5" t="s">
        <v>231</v>
      </c>
      <c r="H3586" s="5" t="s">
        <v>2</v>
      </c>
      <c r="I3586" s="5" t="s">
        <v>44</v>
      </c>
      <c r="J3586" s="5" t="s">
        <v>12</v>
      </c>
      <c r="K3586" s="5" t="s">
        <v>6</v>
      </c>
      <c r="L3586" s="5" t="s">
        <v>12827</v>
      </c>
      <c r="M3586" s="15" t="s">
        <v>91</v>
      </c>
      <c r="N3586" s="15" t="s">
        <v>231</v>
      </c>
      <c r="O3586" s="15" t="s">
        <v>2724</v>
      </c>
      <c r="P3586" s="15" t="s">
        <v>948</v>
      </c>
      <c r="Q3586" s="15" t="s">
        <v>22807</v>
      </c>
      <c r="R3586" s="15" t="s">
        <v>21724</v>
      </c>
      <c r="S3586" s="15">
        <v>24721391</v>
      </c>
      <c r="T3586" s="15">
        <v>24721527</v>
      </c>
      <c r="U3586" s="15" t="s">
        <v>17111</v>
      </c>
      <c r="V3586" s="15" t="s">
        <v>12357</v>
      </c>
      <c r="W3586" s="4"/>
      <c r="X3586" s="4" t="s">
        <v>41</v>
      </c>
      <c r="Y3586" s="4" t="s">
        <v>6009</v>
      </c>
      <c r="Z3586" s="4"/>
      <c r="AB3586" s="25"/>
      <c r="AC3586" s="25"/>
      <c r="AD3586" s="25"/>
    </row>
    <row r="3587" spans="1:30" x14ac:dyDescent="0.35">
      <c r="A3587" s="15" t="s">
        <v>12353</v>
      </c>
      <c r="B3587" s="15" t="s">
        <v>12354</v>
      </c>
      <c r="D3587" s="15" t="s">
        <v>12333</v>
      </c>
      <c r="E3587" s="15" t="s">
        <v>12332</v>
      </c>
      <c r="F3587" s="15" t="s">
        <v>22465</v>
      </c>
      <c r="G3587" s="5" t="s">
        <v>1190</v>
      </c>
      <c r="H3587" s="5" t="s">
        <v>5</v>
      </c>
      <c r="I3587" s="5" t="s">
        <v>143</v>
      </c>
      <c r="J3587" s="5" t="s">
        <v>7</v>
      </c>
      <c r="K3587" s="5" t="s">
        <v>3</v>
      </c>
      <c r="L3587" s="5" t="s">
        <v>13059</v>
      </c>
      <c r="M3587" s="15" t="s">
        <v>144</v>
      </c>
      <c r="N3587" s="15" t="s">
        <v>1404</v>
      </c>
      <c r="O3587" s="15" t="s">
        <v>1253</v>
      </c>
      <c r="P3587" s="15" t="s">
        <v>8146</v>
      </c>
      <c r="Q3587" s="15" t="s">
        <v>22807</v>
      </c>
      <c r="R3587" s="15" t="s">
        <v>24547</v>
      </c>
      <c r="S3587" s="15">
        <v>22007557</v>
      </c>
      <c r="T3587" s="15"/>
      <c r="U3587" s="15" t="s">
        <v>15561</v>
      </c>
      <c r="V3587" s="15" t="s">
        <v>12334</v>
      </c>
      <c r="W3587" s="4"/>
      <c r="X3587" s="4" t="s">
        <v>41</v>
      </c>
      <c r="Y3587" s="4" t="s">
        <v>7939</v>
      </c>
      <c r="Z3587" s="4"/>
      <c r="AB3587" s="25"/>
      <c r="AC3587" s="25"/>
      <c r="AD3587" s="25"/>
    </row>
    <row r="3588" spans="1:30" x14ac:dyDescent="0.35">
      <c r="A3588" s="15" t="s">
        <v>6902</v>
      </c>
      <c r="B3588" s="15" t="s">
        <v>7871</v>
      </c>
      <c r="D3588" s="15" t="s">
        <v>12317</v>
      </c>
      <c r="E3588" s="15" t="s">
        <v>12316</v>
      </c>
      <c r="F3588" s="15" t="s">
        <v>12318</v>
      </c>
      <c r="G3588" s="5" t="s">
        <v>18535</v>
      </c>
      <c r="H3588" s="5" t="s">
        <v>17</v>
      </c>
      <c r="I3588" s="5" t="s">
        <v>143</v>
      </c>
      <c r="J3588" s="5" t="s">
        <v>4</v>
      </c>
      <c r="K3588" s="5" t="s">
        <v>2</v>
      </c>
      <c r="L3588" s="5" t="s">
        <v>13040</v>
      </c>
      <c r="M3588" s="15" t="s">
        <v>144</v>
      </c>
      <c r="N3588" s="15" t="s">
        <v>1670</v>
      </c>
      <c r="O3588" s="15" t="s">
        <v>1670</v>
      </c>
      <c r="P3588" s="15" t="s">
        <v>12318</v>
      </c>
      <c r="Q3588" s="15" t="s">
        <v>22807</v>
      </c>
      <c r="R3588" s="15" t="s">
        <v>18417</v>
      </c>
      <c r="S3588" s="15">
        <v>84852602</v>
      </c>
      <c r="T3588" s="15"/>
      <c r="U3588" s="15" t="s">
        <v>22466</v>
      </c>
      <c r="V3588" s="15" t="s">
        <v>24548</v>
      </c>
      <c r="W3588" s="4"/>
      <c r="X3588" s="4" t="s">
        <v>41</v>
      </c>
      <c r="Y3588" s="4" t="s">
        <v>7624</v>
      </c>
      <c r="Z3588" s="4"/>
      <c r="AB3588" s="25" t="s">
        <v>21118</v>
      </c>
      <c r="AC3588" s="25"/>
      <c r="AD3588" s="25"/>
    </row>
    <row r="3589" spans="1:30" x14ac:dyDescent="0.35">
      <c r="A3589" s="15" t="s">
        <v>12358</v>
      </c>
      <c r="B3589" s="15" t="s">
        <v>12359</v>
      </c>
      <c r="D3589" s="15" t="s">
        <v>7898</v>
      </c>
      <c r="E3589" s="15" t="s">
        <v>6903</v>
      </c>
      <c r="F3589" s="15" t="s">
        <v>6904</v>
      </c>
      <c r="G3589" s="5" t="s">
        <v>3350</v>
      </c>
      <c r="H3589" s="5" t="s">
        <v>10</v>
      </c>
      <c r="I3589" s="5" t="s">
        <v>95</v>
      </c>
      <c r="J3589" s="5" t="s">
        <v>3</v>
      </c>
      <c r="K3589" s="5" t="s">
        <v>4</v>
      </c>
      <c r="L3589" s="5" t="s">
        <v>13082</v>
      </c>
      <c r="M3589" s="15" t="s">
        <v>21775</v>
      </c>
      <c r="N3589" s="15" t="s">
        <v>21593</v>
      </c>
      <c r="O3589" s="15" t="s">
        <v>22278</v>
      </c>
      <c r="P3589" s="15" t="s">
        <v>6904</v>
      </c>
      <c r="Q3589" s="15" t="s">
        <v>22807</v>
      </c>
      <c r="R3589" s="15" t="s">
        <v>21725</v>
      </c>
      <c r="S3589" s="15">
        <v>44090969</v>
      </c>
      <c r="T3589" s="15">
        <v>27632900</v>
      </c>
      <c r="U3589" s="15" t="s">
        <v>14026</v>
      </c>
      <c r="V3589" s="15" t="s">
        <v>24549</v>
      </c>
      <c r="W3589" s="4"/>
      <c r="X3589" s="4" t="s">
        <v>41</v>
      </c>
      <c r="Y3589" s="4" t="s">
        <v>6150</v>
      </c>
      <c r="Z3589" s="4"/>
      <c r="AB3589" s="25"/>
      <c r="AC3589" s="25"/>
      <c r="AD3589" s="25"/>
    </row>
    <row r="3590" spans="1:30" x14ac:dyDescent="0.35">
      <c r="A3590" s="15" t="s">
        <v>12362</v>
      </c>
      <c r="B3590" s="15" t="s">
        <v>12363</v>
      </c>
      <c r="D3590" s="15" t="s">
        <v>12351</v>
      </c>
      <c r="E3590" s="15" t="s">
        <v>12350</v>
      </c>
      <c r="F3590" s="15" t="s">
        <v>12352</v>
      </c>
      <c r="G3590" s="5" t="s">
        <v>18533</v>
      </c>
      <c r="H3590" s="5" t="s">
        <v>7</v>
      </c>
      <c r="I3590" s="5" t="s">
        <v>95</v>
      </c>
      <c r="J3590" s="5" t="s">
        <v>6</v>
      </c>
      <c r="K3590" s="5" t="s">
        <v>2</v>
      </c>
      <c r="L3590" s="5" t="s">
        <v>13097</v>
      </c>
      <c r="M3590" s="15" t="s">
        <v>21775</v>
      </c>
      <c r="N3590" s="15" t="s">
        <v>3128</v>
      </c>
      <c r="O3590" s="15" t="s">
        <v>3128</v>
      </c>
      <c r="P3590" s="15" t="s">
        <v>12352</v>
      </c>
      <c r="Q3590" s="15" t="s">
        <v>22807</v>
      </c>
      <c r="R3590" s="15" t="s">
        <v>15562</v>
      </c>
      <c r="S3590" s="15">
        <v>89470510</v>
      </c>
      <c r="T3590" s="15"/>
      <c r="U3590" s="15" t="s">
        <v>19703</v>
      </c>
      <c r="V3590" s="15" t="s">
        <v>24550</v>
      </c>
      <c r="W3590" s="4"/>
      <c r="X3590" s="4" t="s">
        <v>41</v>
      </c>
      <c r="Y3590" s="4" t="s">
        <v>6308</v>
      </c>
      <c r="Z3590" s="4"/>
      <c r="AB3590" s="25"/>
      <c r="AC3590" s="25"/>
      <c r="AD3590" s="25"/>
    </row>
    <row r="3591" spans="1:30" x14ac:dyDescent="0.35">
      <c r="A3591" s="15" t="s">
        <v>6908</v>
      </c>
      <c r="B3591" s="15" t="s">
        <v>7916</v>
      </c>
      <c r="D3591" s="15" t="s">
        <v>7933</v>
      </c>
      <c r="E3591" s="15" t="s">
        <v>6905</v>
      </c>
      <c r="F3591" s="15" t="s">
        <v>6906</v>
      </c>
      <c r="G3591" s="5" t="s">
        <v>18533</v>
      </c>
      <c r="H3591" s="5" t="s">
        <v>7</v>
      </c>
      <c r="I3591" s="5" t="s">
        <v>95</v>
      </c>
      <c r="J3591" s="5" t="s">
        <v>6</v>
      </c>
      <c r="K3591" s="5" t="s">
        <v>4</v>
      </c>
      <c r="L3591" s="5" t="s">
        <v>13099</v>
      </c>
      <c r="M3591" s="15" t="s">
        <v>21775</v>
      </c>
      <c r="N3591" s="15" t="s">
        <v>3128</v>
      </c>
      <c r="O3591" s="15" t="s">
        <v>21986</v>
      </c>
      <c r="P3591" s="15" t="s">
        <v>6906</v>
      </c>
      <c r="Q3591" s="15" t="s">
        <v>22807</v>
      </c>
      <c r="R3591" s="15" t="s">
        <v>24551</v>
      </c>
      <c r="S3591" s="15">
        <v>85308436</v>
      </c>
      <c r="T3591" s="15"/>
      <c r="U3591" s="15" t="s">
        <v>21727</v>
      </c>
      <c r="V3591" s="15" t="s">
        <v>12331</v>
      </c>
      <c r="W3591" s="4"/>
      <c r="X3591" s="4" t="s">
        <v>41</v>
      </c>
      <c r="Y3591" s="4" t="s">
        <v>6304</v>
      </c>
      <c r="Z3591" s="4"/>
      <c r="AB3591" s="25"/>
      <c r="AC3591" s="25"/>
      <c r="AD3591" s="25"/>
    </row>
    <row r="3592" spans="1:30" x14ac:dyDescent="0.35">
      <c r="A3592" s="15" t="s">
        <v>6901</v>
      </c>
      <c r="B3592" s="15" t="s">
        <v>7870</v>
      </c>
      <c r="D3592" s="15" t="s">
        <v>7891</v>
      </c>
      <c r="E3592" s="15" t="s">
        <v>6907</v>
      </c>
      <c r="F3592" s="15" t="s">
        <v>21728</v>
      </c>
      <c r="G3592" s="5" t="s">
        <v>18533</v>
      </c>
      <c r="H3592" s="5" t="s">
        <v>5</v>
      </c>
      <c r="I3592" s="5" t="s">
        <v>95</v>
      </c>
      <c r="J3592" s="5" t="s">
        <v>5</v>
      </c>
      <c r="K3592" s="5" t="s">
        <v>2</v>
      </c>
      <c r="L3592" s="5" t="s">
        <v>13093</v>
      </c>
      <c r="M3592" s="15" t="s">
        <v>21775</v>
      </c>
      <c r="N3592" s="15" t="s">
        <v>22293</v>
      </c>
      <c r="O3592" s="15" t="s">
        <v>5752</v>
      </c>
      <c r="P3592" s="15" t="s">
        <v>22467</v>
      </c>
      <c r="Q3592" s="15" t="s">
        <v>22807</v>
      </c>
      <c r="R3592" s="15" t="s">
        <v>24552</v>
      </c>
      <c r="S3592" s="15">
        <v>84242199</v>
      </c>
      <c r="T3592" s="15"/>
      <c r="U3592" s="15" t="s">
        <v>21729</v>
      </c>
      <c r="V3592" s="15" t="s">
        <v>8932</v>
      </c>
      <c r="W3592" s="4"/>
      <c r="X3592" s="4" t="s">
        <v>41</v>
      </c>
      <c r="Y3592" s="4" t="s">
        <v>6097</v>
      </c>
      <c r="Z3592" s="4"/>
      <c r="AB3592" s="25"/>
      <c r="AC3592" s="25"/>
      <c r="AD3592" s="25"/>
    </row>
    <row r="3593" spans="1:30" x14ac:dyDescent="0.35">
      <c r="A3593" s="15" t="s">
        <v>6903</v>
      </c>
      <c r="B3593" s="15" t="s">
        <v>7898</v>
      </c>
      <c r="D3593" s="15" t="s">
        <v>7916</v>
      </c>
      <c r="E3593" s="15" t="s">
        <v>6908</v>
      </c>
      <c r="F3593" s="15" t="s">
        <v>1600</v>
      </c>
      <c r="G3593" s="5" t="s">
        <v>21775</v>
      </c>
      <c r="H3593" s="5" t="s">
        <v>4</v>
      </c>
      <c r="I3593" s="5" t="s">
        <v>95</v>
      </c>
      <c r="J3593" s="5" t="s">
        <v>2</v>
      </c>
      <c r="K3593" s="5" t="s">
        <v>3</v>
      </c>
      <c r="L3593" s="5" t="s">
        <v>13077</v>
      </c>
      <c r="M3593" s="15" t="s">
        <v>21775</v>
      </c>
      <c r="N3593" s="15" t="s">
        <v>21775</v>
      </c>
      <c r="O3593" s="15" t="s">
        <v>21855</v>
      </c>
      <c r="P3593" s="15" t="s">
        <v>1600</v>
      </c>
      <c r="Q3593" s="15" t="s">
        <v>22807</v>
      </c>
      <c r="R3593" s="15" t="s">
        <v>24553</v>
      </c>
      <c r="S3593" s="15"/>
      <c r="T3593" s="15"/>
      <c r="U3593" s="15" t="s">
        <v>24554</v>
      </c>
      <c r="V3593" s="15" t="s">
        <v>12365</v>
      </c>
      <c r="W3593" s="4"/>
      <c r="X3593" s="4" t="s">
        <v>41</v>
      </c>
      <c r="Y3593" s="4" t="s">
        <v>6227</v>
      </c>
      <c r="Z3593" s="4"/>
      <c r="AB3593" s="25"/>
      <c r="AC3593" s="25"/>
      <c r="AD3593" s="25"/>
    </row>
    <row r="3594" spans="1:30" x14ac:dyDescent="0.35">
      <c r="A3594" s="15" t="s">
        <v>12366</v>
      </c>
      <c r="B3594" s="15" t="s">
        <v>12367</v>
      </c>
      <c r="D3594" s="15" t="s">
        <v>12359</v>
      </c>
      <c r="E3594" s="15" t="s">
        <v>12358</v>
      </c>
      <c r="F3594" s="15" t="s">
        <v>12360</v>
      </c>
      <c r="G3594" s="5" t="s">
        <v>3820</v>
      </c>
      <c r="H3594" s="5" t="s">
        <v>11</v>
      </c>
      <c r="I3594" s="5" t="s">
        <v>95</v>
      </c>
      <c r="J3594" s="5" t="s">
        <v>2</v>
      </c>
      <c r="K3594" s="5" t="s">
        <v>3</v>
      </c>
      <c r="L3594" s="5" t="s">
        <v>13077</v>
      </c>
      <c r="M3594" s="15" t="s">
        <v>21775</v>
      </c>
      <c r="N3594" s="15" t="s">
        <v>21775</v>
      </c>
      <c r="O3594" s="15" t="s">
        <v>21855</v>
      </c>
      <c r="P3594" s="15" t="s">
        <v>12361</v>
      </c>
      <c r="Q3594" s="15" t="s">
        <v>22807</v>
      </c>
      <c r="R3594" s="15" t="s">
        <v>12356</v>
      </c>
      <c r="S3594" s="15">
        <v>84862703</v>
      </c>
      <c r="T3594" s="15"/>
      <c r="U3594" s="15" t="s">
        <v>22468</v>
      </c>
      <c r="V3594" s="15" t="s">
        <v>14230</v>
      </c>
      <c r="W3594" s="4"/>
      <c r="X3594" s="4" t="s">
        <v>41</v>
      </c>
      <c r="Y3594" s="4" t="s">
        <v>13796</v>
      </c>
      <c r="Z3594" s="4"/>
      <c r="AB3594" s="25"/>
      <c r="AC3594" s="25"/>
      <c r="AD3594" s="25"/>
    </row>
    <row r="3595" spans="1:30" x14ac:dyDescent="0.35">
      <c r="A3595" s="15" t="s">
        <v>6898</v>
      </c>
      <c r="B3595" s="15" t="s">
        <v>7908</v>
      </c>
      <c r="D3595" s="15" t="s">
        <v>12367</v>
      </c>
      <c r="E3595" s="15" t="s">
        <v>12366</v>
      </c>
      <c r="F3595" s="15" t="s">
        <v>18555</v>
      </c>
      <c r="G3595" s="5" t="s">
        <v>3820</v>
      </c>
      <c r="H3595" s="5" t="s">
        <v>11</v>
      </c>
      <c r="I3595" s="5" t="s">
        <v>72</v>
      </c>
      <c r="J3595" s="5" t="s">
        <v>6</v>
      </c>
      <c r="K3595" s="5" t="s">
        <v>17</v>
      </c>
      <c r="L3595" s="5" t="s">
        <v>12902</v>
      </c>
      <c r="M3595" s="15" t="s">
        <v>249</v>
      </c>
      <c r="N3595" s="15" t="s">
        <v>3820</v>
      </c>
      <c r="O3595" s="15" t="s">
        <v>22063</v>
      </c>
      <c r="P3595" s="15" t="s">
        <v>18555</v>
      </c>
      <c r="Q3595" s="15" t="s">
        <v>22807</v>
      </c>
      <c r="R3595" s="15" t="s">
        <v>22469</v>
      </c>
      <c r="S3595" s="15">
        <v>87836633</v>
      </c>
      <c r="T3595" s="15"/>
      <c r="U3595" s="15" t="s">
        <v>17112</v>
      </c>
      <c r="V3595" s="15" t="s">
        <v>12368</v>
      </c>
      <c r="W3595" s="4"/>
      <c r="X3595" s="4" t="s">
        <v>41</v>
      </c>
      <c r="Y3595" s="4" t="s">
        <v>9145</v>
      </c>
      <c r="Z3595" s="4"/>
      <c r="AB3595" s="25"/>
      <c r="AC3595" s="25"/>
      <c r="AD3595" s="25"/>
    </row>
    <row r="3596" spans="1:30" x14ac:dyDescent="0.35">
      <c r="A3596" s="15" t="s">
        <v>6896</v>
      </c>
      <c r="B3596" s="15" t="s">
        <v>7906</v>
      </c>
      <c r="D3596" s="15" t="s">
        <v>12354</v>
      </c>
      <c r="E3596" s="15" t="s">
        <v>12353</v>
      </c>
      <c r="F3596" s="15" t="s">
        <v>12355</v>
      </c>
      <c r="G3596" s="5" t="s">
        <v>3820</v>
      </c>
      <c r="H3596" s="5" t="s">
        <v>8</v>
      </c>
      <c r="I3596" s="5" t="s">
        <v>95</v>
      </c>
      <c r="J3596" s="5" t="s">
        <v>2</v>
      </c>
      <c r="K3596" s="5" t="s">
        <v>3</v>
      </c>
      <c r="L3596" s="5" t="s">
        <v>13077</v>
      </c>
      <c r="M3596" s="15" t="s">
        <v>21775</v>
      </c>
      <c r="N3596" s="15" t="s">
        <v>21775</v>
      </c>
      <c r="O3596" s="15" t="s">
        <v>21855</v>
      </c>
      <c r="P3596" s="15" t="s">
        <v>12355</v>
      </c>
      <c r="Q3596" s="15" t="s">
        <v>22807</v>
      </c>
      <c r="R3596" s="15" t="s">
        <v>24555</v>
      </c>
      <c r="S3596" s="15">
        <v>84184218</v>
      </c>
      <c r="T3596" s="15"/>
      <c r="U3596" s="15" t="s">
        <v>20430</v>
      </c>
      <c r="V3596" s="15" t="s">
        <v>10385</v>
      </c>
      <c r="W3596" s="4"/>
      <c r="X3596" s="4" t="s">
        <v>41</v>
      </c>
      <c r="Y3596" s="4" t="s">
        <v>17149</v>
      </c>
      <c r="Z3596" s="4"/>
      <c r="AB3596" s="25"/>
      <c r="AC3596" s="25"/>
      <c r="AD3596" s="25"/>
    </row>
    <row r="3597" spans="1:30" x14ac:dyDescent="0.35">
      <c r="A3597" s="15" t="s">
        <v>12370</v>
      </c>
      <c r="B3597" s="15" t="s">
        <v>12371</v>
      </c>
      <c r="D3597" s="15" t="s">
        <v>12341</v>
      </c>
      <c r="E3597" s="15" t="s">
        <v>12340</v>
      </c>
      <c r="F3597" s="15" t="s">
        <v>19255</v>
      </c>
      <c r="G3597" s="5" t="s">
        <v>3820</v>
      </c>
      <c r="H3597" s="5" t="s">
        <v>7</v>
      </c>
      <c r="I3597" s="5" t="s">
        <v>72</v>
      </c>
      <c r="J3597" s="5" t="s">
        <v>6</v>
      </c>
      <c r="K3597" s="5" t="s">
        <v>17</v>
      </c>
      <c r="L3597" s="5" t="s">
        <v>12902</v>
      </c>
      <c r="M3597" s="15" t="s">
        <v>249</v>
      </c>
      <c r="N3597" s="15" t="s">
        <v>3820</v>
      </c>
      <c r="O3597" s="15" t="s">
        <v>22063</v>
      </c>
      <c r="P3597" s="15" t="s">
        <v>12342</v>
      </c>
      <c r="Q3597" s="15" t="s">
        <v>22807</v>
      </c>
      <c r="R3597" s="15" t="s">
        <v>20431</v>
      </c>
      <c r="S3597" s="15">
        <v>87757796</v>
      </c>
      <c r="T3597" s="15"/>
      <c r="U3597" s="15" t="s">
        <v>20432</v>
      </c>
      <c r="V3597" s="15" t="s">
        <v>15564</v>
      </c>
      <c r="W3597" s="4"/>
      <c r="X3597" s="4" t="s">
        <v>41</v>
      </c>
      <c r="Y3597" s="4" t="s">
        <v>10383</v>
      </c>
      <c r="Z3597" s="4"/>
      <c r="AB3597" s="25"/>
      <c r="AC3597" s="25"/>
      <c r="AD3597" s="25"/>
    </row>
    <row r="3598" spans="1:30" x14ac:dyDescent="0.35">
      <c r="A3598" s="15" t="s">
        <v>12373</v>
      </c>
      <c r="B3598" s="15" t="s">
        <v>12374</v>
      </c>
      <c r="D3598" s="15" t="s">
        <v>12336</v>
      </c>
      <c r="E3598" s="15" t="s">
        <v>12335</v>
      </c>
      <c r="F3598" s="15" t="s">
        <v>12337</v>
      </c>
      <c r="G3598" s="5" t="s">
        <v>3820</v>
      </c>
      <c r="H3598" s="5" t="s">
        <v>11</v>
      </c>
      <c r="I3598" s="5" t="s">
        <v>72</v>
      </c>
      <c r="J3598" s="5" t="s">
        <v>6</v>
      </c>
      <c r="K3598" s="5" t="s">
        <v>17</v>
      </c>
      <c r="L3598" s="5" t="s">
        <v>12902</v>
      </c>
      <c r="M3598" s="15" t="s">
        <v>249</v>
      </c>
      <c r="N3598" s="15" t="s">
        <v>3820</v>
      </c>
      <c r="O3598" s="15" t="s">
        <v>22063</v>
      </c>
      <c r="P3598" s="15" t="s">
        <v>12300</v>
      </c>
      <c r="Q3598" s="15" t="s">
        <v>22807</v>
      </c>
      <c r="R3598" s="15" t="s">
        <v>22470</v>
      </c>
      <c r="S3598" s="15">
        <v>72007796</v>
      </c>
      <c r="T3598" s="15"/>
      <c r="U3598" s="15" t="s">
        <v>15565</v>
      </c>
      <c r="V3598" s="15" t="s">
        <v>12338</v>
      </c>
      <c r="W3598" s="4"/>
      <c r="X3598" s="4" t="s">
        <v>41</v>
      </c>
      <c r="Y3598" s="4" t="s">
        <v>10354</v>
      </c>
      <c r="Z3598" s="4"/>
      <c r="AB3598" s="25"/>
      <c r="AC3598" s="25"/>
      <c r="AD3598" s="25"/>
    </row>
    <row r="3599" spans="1:30" x14ac:dyDescent="0.35">
      <c r="A3599" s="15" t="s">
        <v>6826</v>
      </c>
      <c r="B3599" s="15" t="s">
        <v>7892</v>
      </c>
      <c r="D3599" s="15" t="s">
        <v>12328</v>
      </c>
      <c r="E3599" s="15" t="s">
        <v>12327</v>
      </c>
      <c r="F3599" s="15" t="s">
        <v>22471</v>
      </c>
      <c r="G3599" s="5" t="s">
        <v>3820</v>
      </c>
      <c r="H3599" s="5" t="s">
        <v>7</v>
      </c>
      <c r="I3599" s="5" t="s">
        <v>95</v>
      </c>
      <c r="J3599" s="5" t="s">
        <v>2</v>
      </c>
      <c r="K3599" s="5" t="s">
        <v>3</v>
      </c>
      <c r="L3599" s="5" t="s">
        <v>13077</v>
      </c>
      <c r="M3599" s="15" t="s">
        <v>21775</v>
      </c>
      <c r="N3599" s="15" t="s">
        <v>21775</v>
      </c>
      <c r="O3599" s="15" t="s">
        <v>21855</v>
      </c>
      <c r="P3599" s="15" t="s">
        <v>12329</v>
      </c>
      <c r="Q3599" s="15" t="s">
        <v>22807</v>
      </c>
      <c r="R3599" s="15" t="s">
        <v>24556</v>
      </c>
      <c r="S3599" s="15">
        <v>87961357</v>
      </c>
      <c r="T3599" s="15"/>
      <c r="U3599" s="15" t="s">
        <v>20433</v>
      </c>
      <c r="V3599" s="15" t="s">
        <v>12330</v>
      </c>
      <c r="W3599" s="4"/>
      <c r="X3599" s="4" t="s">
        <v>41</v>
      </c>
      <c r="Y3599" s="4" t="s">
        <v>22472</v>
      </c>
      <c r="Z3599" s="4"/>
      <c r="AB3599" s="25"/>
      <c r="AC3599" s="25"/>
      <c r="AD3599" s="25"/>
    </row>
    <row r="3600" spans="1:30" x14ac:dyDescent="0.35">
      <c r="A3600" s="15" t="s">
        <v>12376</v>
      </c>
      <c r="B3600" s="15" t="s">
        <v>12377</v>
      </c>
      <c r="D3600" s="15" t="s">
        <v>12324</v>
      </c>
      <c r="E3600" s="15" t="s">
        <v>12323</v>
      </c>
      <c r="F3600" s="15" t="s">
        <v>12325</v>
      </c>
      <c r="G3600" s="5" t="s">
        <v>3820</v>
      </c>
      <c r="H3600" s="5" t="s">
        <v>11</v>
      </c>
      <c r="I3600" s="5" t="s">
        <v>72</v>
      </c>
      <c r="J3600" s="5" t="s">
        <v>6</v>
      </c>
      <c r="K3600" s="5" t="s">
        <v>17</v>
      </c>
      <c r="L3600" s="5" t="s">
        <v>12902</v>
      </c>
      <c r="M3600" s="15" t="s">
        <v>249</v>
      </c>
      <c r="N3600" s="15" t="s">
        <v>3820</v>
      </c>
      <c r="O3600" s="15" t="s">
        <v>22063</v>
      </c>
      <c r="P3600" s="15" t="s">
        <v>12140</v>
      </c>
      <c r="Q3600" s="15" t="s">
        <v>22807</v>
      </c>
      <c r="R3600" s="15" t="s">
        <v>19685</v>
      </c>
      <c r="S3600" s="15">
        <v>22064940</v>
      </c>
      <c r="T3600" s="15"/>
      <c r="U3600" s="15" t="s">
        <v>18418</v>
      </c>
      <c r="V3600" s="15" t="s">
        <v>12326</v>
      </c>
      <c r="W3600" s="4"/>
      <c r="X3600" s="4" t="s">
        <v>41</v>
      </c>
      <c r="Y3600" s="4" t="s">
        <v>17150</v>
      </c>
      <c r="Z3600" s="4"/>
      <c r="AB3600" s="25"/>
      <c r="AC3600" s="25"/>
      <c r="AD3600" s="25"/>
    </row>
    <row r="3601" spans="1:30" x14ac:dyDescent="0.35">
      <c r="A3601" s="15" t="s">
        <v>6894</v>
      </c>
      <c r="B3601" s="15" t="s">
        <v>7907</v>
      </c>
      <c r="D3601" s="15" t="s">
        <v>12321</v>
      </c>
      <c r="E3601" s="15" t="s">
        <v>12320</v>
      </c>
      <c r="F3601" s="15" t="s">
        <v>12322</v>
      </c>
      <c r="G3601" s="5" t="s">
        <v>3820</v>
      </c>
      <c r="H3601" s="5" t="s">
        <v>8</v>
      </c>
      <c r="I3601" s="5" t="s">
        <v>95</v>
      </c>
      <c r="J3601" s="5" t="s">
        <v>2</v>
      </c>
      <c r="K3601" s="5" t="s">
        <v>3</v>
      </c>
      <c r="L3601" s="5" t="s">
        <v>13077</v>
      </c>
      <c r="M3601" s="15" t="s">
        <v>21775</v>
      </c>
      <c r="N3601" s="15" t="s">
        <v>21775</v>
      </c>
      <c r="O3601" s="15" t="s">
        <v>21855</v>
      </c>
      <c r="P3601" s="15" t="s">
        <v>12322</v>
      </c>
      <c r="Q3601" s="15" t="s">
        <v>22807</v>
      </c>
      <c r="R3601" s="15" t="s">
        <v>14231</v>
      </c>
      <c r="S3601" s="15"/>
      <c r="T3601" s="15"/>
      <c r="U3601" s="15" t="s">
        <v>17113</v>
      </c>
      <c r="V3601" s="15" t="s">
        <v>24435</v>
      </c>
      <c r="W3601" s="4"/>
      <c r="X3601" s="4" t="s">
        <v>41</v>
      </c>
      <c r="Y3601" s="4" t="s">
        <v>8227</v>
      </c>
      <c r="Z3601" s="4"/>
      <c r="AB3601" s="25"/>
      <c r="AC3601" s="25"/>
      <c r="AD3601" s="25"/>
    </row>
    <row r="3602" spans="1:30" x14ac:dyDescent="0.35">
      <c r="A3602" s="15" t="s">
        <v>12378</v>
      </c>
      <c r="B3602" s="15" t="s">
        <v>12379</v>
      </c>
      <c r="D3602" s="15" t="s">
        <v>7895</v>
      </c>
      <c r="E3602" s="15" t="s">
        <v>6909</v>
      </c>
      <c r="F3602" s="15" t="s">
        <v>6910</v>
      </c>
      <c r="G3602" s="5" t="s">
        <v>3820</v>
      </c>
      <c r="H3602" s="5" t="s">
        <v>7</v>
      </c>
      <c r="I3602" s="5" t="s">
        <v>72</v>
      </c>
      <c r="J3602" s="5" t="s">
        <v>6</v>
      </c>
      <c r="K3602" s="5" t="s">
        <v>17</v>
      </c>
      <c r="L3602" s="5" t="s">
        <v>12902</v>
      </c>
      <c r="M3602" s="15" t="s">
        <v>249</v>
      </c>
      <c r="N3602" s="15" t="s">
        <v>3820</v>
      </c>
      <c r="O3602" s="15" t="s">
        <v>22063</v>
      </c>
      <c r="P3602" s="15" t="s">
        <v>6911</v>
      </c>
      <c r="Q3602" s="15" t="s">
        <v>22807</v>
      </c>
      <c r="R3602" s="15" t="s">
        <v>19698</v>
      </c>
      <c r="S3602" s="15">
        <v>84551435</v>
      </c>
      <c r="T3602" s="15"/>
      <c r="U3602" s="15" t="s">
        <v>20435</v>
      </c>
      <c r="V3602" s="15" t="s">
        <v>12319</v>
      </c>
      <c r="W3602" s="4"/>
      <c r="X3602" s="4" t="s">
        <v>41</v>
      </c>
      <c r="Y3602" s="4" t="s">
        <v>6124</v>
      </c>
      <c r="Z3602" s="4"/>
      <c r="AB3602" s="25"/>
      <c r="AC3602" s="25"/>
      <c r="AD3602" s="25"/>
    </row>
    <row r="3603" spans="1:30" x14ac:dyDescent="0.35">
      <c r="A3603" s="15" t="s">
        <v>12382</v>
      </c>
      <c r="B3603" s="15" t="s">
        <v>12383</v>
      </c>
      <c r="D3603" s="15" t="s">
        <v>12344</v>
      </c>
      <c r="E3603" s="15" t="s">
        <v>12343</v>
      </c>
      <c r="F3603" s="15" t="s">
        <v>12345</v>
      </c>
      <c r="G3603" s="5" t="s">
        <v>15692</v>
      </c>
      <c r="H3603" s="5" t="s">
        <v>232</v>
      </c>
      <c r="I3603" s="5" t="s">
        <v>143</v>
      </c>
      <c r="J3603" s="5" t="s">
        <v>8</v>
      </c>
      <c r="K3603" s="5" t="s">
        <v>5</v>
      </c>
      <c r="L3603" s="5" t="s">
        <v>13063</v>
      </c>
      <c r="M3603" s="15" t="s">
        <v>144</v>
      </c>
      <c r="N3603" s="15" t="s">
        <v>145</v>
      </c>
      <c r="O3603" s="15" t="s">
        <v>1933</v>
      </c>
      <c r="P3603" s="15" t="s">
        <v>819</v>
      </c>
      <c r="Q3603" s="15" t="s">
        <v>22807</v>
      </c>
      <c r="R3603" s="15" t="s">
        <v>19073</v>
      </c>
      <c r="S3603" s="15">
        <v>89908933</v>
      </c>
      <c r="T3603" s="15"/>
      <c r="U3603" s="15" t="s">
        <v>19074</v>
      </c>
      <c r="V3603" s="15" t="s">
        <v>24557</v>
      </c>
      <c r="W3603" s="4"/>
      <c r="X3603" s="4"/>
      <c r="Y3603" s="4"/>
      <c r="Z3603" s="4"/>
      <c r="AB3603" s="25"/>
      <c r="AC3603" s="25"/>
      <c r="AD3603" s="25"/>
    </row>
    <row r="3604" spans="1:30" x14ac:dyDescent="0.35">
      <c r="A3604" s="15" t="s">
        <v>12384</v>
      </c>
      <c r="B3604" s="15" t="s">
        <v>12385</v>
      </c>
      <c r="D3604" s="15" t="s">
        <v>7886</v>
      </c>
      <c r="E3604" s="15" t="s">
        <v>6912</v>
      </c>
      <c r="F3604" s="15" t="s">
        <v>15689</v>
      </c>
      <c r="G3604" s="5" t="s">
        <v>215</v>
      </c>
      <c r="H3604" s="5" t="s">
        <v>2</v>
      </c>
      <c r="I3604" s="5" t="s">
        <v>214</v>
      </c>
      <c r="J3604" s="5" t="s">
        <v>11</v>
      </c>
      <c r="K3604" s="5" t="s">
        <v>2</v>
      </c>
      <c r="L3604" s="5" t="s">
        <v>12955</v>
      </c>
      <c r="M3604" s="15" t="s">
        <v>215</v>
      </c>
      <c r="N3604" s="15" t="s">
        <v>1109</v>
      </c>
      <c r="O3604" s="15" t="s">
        <v>1109</v>
      </c>
      <c r="P3604" s="15" t="s">
        <v>70</v>
      </c>
      <c r="Q3604" s="15" t="s">
        <v>24633</v>
      </c>
      <c r="R3604" s="15" t="s">
        <v>7283</v>
      </c>
      <c r="S3604" s="15">
        <v>22633660</v>
      </c>
      <c r="T3604" s="15">
        <v>22633661</v>
      </c>
      <c r="U3604" s="15" t="s">
        <v>6913</v>
      </c>
      <c r="V3604" s="15" t="s">
        <v>19704</v>
      </c>
      <c r="W3604" s="4"/>
      <c r="X3604" s="4" t="s">
        <v>41</v>
      </c>
      <c r="Y3604" s="4" t="s">
        <v>6078</v>
      </c>
      <c r="Z3604" s="4"/>
      <c r="AB3604" s="25"/>
      <c r="AC3604" s="25"/>
      <c r="AD3604" s="25"/>
    </row>
    <row r="3605" spans="1:30" x14ac:dyDescent="0.35">
      <c r="A3605" s="15" t="s">
        <v>6914</v>
      </c>
      <c r="B3605" s="15" t="s">
        <v>7924</v>
      </c>
      <c r="D3605" s="15" t="s">
        <v>7924</v>
      </c>
      <c r="E3605" s="15" t="s">
        <v>6914</v>
      </c>
      <c r="F3605" s="15" t="s">
        <v>6915</v>
      </c>
      <c r="G3605" s="5" t="s">
        <v>249</v>
      </c>
      <c r="H3605" s="5" t="s">
        <v>3</v>
      </c>
      <c r="I3605" s="5" t="s">
        <v>72</v>
      </c>
      <c r="J3605" s="5" t="s">
        <v>2</v>
      </c>
      <c r="K3605" s="5" t="s">
        <v>12</v>
      </c>
      <c r="L3605" s="5" t="s">
        <v>12873</v>
      </c>
      <c r="M3605" s="15" t="s">
        <v>249</v>
      </c>
      <c r="N3605" s="15" t="s">
        <v>249</v>
      </c>
      <c r="O3605" s="15" t="s">
        <v>927</v>
      </c>
      <c r="P3605" s="15" t="s">
        <v>278</v>
      </c>
      <c r="Q3605" s="15" t="s">
        <v>22807</v>
      </c>
      <c r="R3605" s="15" t="s">
        <v>24558</v>
      </c>
      <c r="S3605" s="15">
        <v>25301889</v>
      </c>
      <c r="T3605" s="15">
        <v>25301889</v>
      </c>
      <c r="U3605" s="15" t="s">
        <v>17114</v>
      </c>
      <c r="V3605" s="15" t="s">
        <v>12387</v>
      </c>
      <c r="W3605" s="4"/>
      <c r="X3605" s="4" t="s">
        <v>41</v>
      </c>
      <c r="Y3605" s="4" t="s">
        <v>6254</v>
      </c>
      <c r="Z3605" s="4"/>
      <c r="AB3605" s="25"/>
      <c r="AC3605" s="25"/>
      <c r="AD3605" s="25"/>
    </row>
    <row r="3606" spans="1:30" x14ac:dyDescent="0.35">
      <c r="A3606" s="15" t="s">
        <v>12388</v>
      </c>
      <c r="B3606" s="15" t="s">
        <v>12389</v>
      </c>
      <c r="D3606" s="15" t="s">
        <v>12383</v>
      </c>
      <c r="E3606" s="15" t="s">
        <v>12382</v>
      </c>
      <c r="F3606" s="15" t="s">
        <v>1501</v>
      </c>
      <c r="G3606" s="5" t="s">
        <v>18535</v>
      </c>
      <c r="H3606" s="5" t="s">
        <v>17</v>
      </c>
      <c r="I3606" s="5" t="s">
        <v>143</v>
      </c>
      <c r="J3606" s="5" t="s">
        <v>4</v>
      </c>
      <c r="K3606" s="5" t="s">
        <v>2</v>
      </c>
      <c r="L3606" s="5" t="s">
        <v>13040</v>
      </c>
      <c r="M3606" s="15" t="s">
        <v>144</v>
      </c>
      <c r="N3606" s="15" t="s">
        <v>1670</v>
      </c>
      <c r="O3606" s="15" t="s">
        <v>1670</v>
      </c>
      <c r="P3606" s="15" t="s">
        <v>1501</v>
      </c>
      <c r="Q3606" s="15" t="s">
        <v>22807</v>
      </c>
      <c r="R3606" s="15" t="s">
        <v>18419</v>
      </c>
      <c r="S3606" s="15">
        <v>84891151</v>
      </c>
      <c r="T3606" s="15"/>
      <c r="U3606" s="15" t="s">
        <v>19705</v>
      </c>
      <c r="V3606" s="15" t="s">
        <v>18420</v>
      </c>
      <c r="W3606" s="4"/>
      <c r="X3606" s="4" t="s">
        <v>41</v>
      </c>
      <c r="Y3606" s="4" t="s">
        <v>13713</v>
      </c>
      <c r="Z3606" s="4"/>
      <c r="AB3606" s="25"/>
      <c r="AC3606" s="25"/>
      <c r="AD3606" s="25"/>
    </row>
    <row r="3607" spans="1:30" x14ac:dyDescent="0.35">
      <c r="A3607" s="15" t="s">
        <v>12392</v>
      </c>
      <c r="B3607" s="15" t="s">
        <v>12393</v>
      </c>
      <c r="D3607" s="15" t="s">
        <v>12385</v>
      </c>
      <c r="E3607" s="15" t="s">
        <v>12384</v>
      </c>
      <c r="F3607" s="15" t="s">
        <v>22473</v>
      </c>
      <c r="G3607" s="5" t="s">
        <v>18535</v>
      </c>
      <c r="H3607" s="5" t="s">
        <v>17</v>
      </c>
      <c r="I3607" s="5" t="s">
        <v>143</v>
      </c>
      <c r="J3607" s="5" t="s">
        <v>4</v>
      </c>
      <c r="K3607" s="5" t="s">
        <v>2</v>
      </c>
      <c r="L3607" s="5" t="s">
        <v>13040</v>
      </c>
      <c r="M3607" s="15" t="s">
        <v>144</v>
      </c>
      <c r="N3607" s="15" t="s">
        <v>1670</v>
      </c>
      <c r="O3607" s="15" t="s">
        <v>1670</v>
      </c>
      <c r="P3607" s="15" t="s">
        <v>12386</v>
      </c>
      <c r="Q3607" s="15" t="s">
        <v>22807</v>
      </c>
      <c r="R3607" s="15" t="s">
        <v>18421</v>
      </c>
      <c r="S3607" s="15">
        <v>27300159</v>
      </c>
      <c r="T3607" s="15">
        <v>83592350</v>
      </c>
      <c r="U3607" s="15" t="s">
        <v>18422</v>
      </c>
      <c r="V3607" s="15" t="s">
        <v>24559</v>
      </c>
      <c r="W3607" s="4"/>
      <c r="X3607" s="4"/>
      <c r="Y3607" s="4"/>
      <c r="Z3607" s="4"/>
      <c r="AB3607" s="25"/>
      <c r="AC3607" s="25"/>
      <c r="AD3607" s="25"/>
    </row>
    <row r="3608" spans="1:30" x14ac:dyDescent="0.35">
      <c r="A3608" s="15" t="s">
        <v>6918</v>
      </c>
      <c r="B3608" s="15" t="s">
        <v>7914</v>
      </c>
      <c r="D3608" s="15" t="s">
        <v>12403</v>
      </c>
      <c r="E3608" s="15" t="s">
        <v>12402</v>
      </c>
      <c r="F3608" s="15" t="s">
        <v>12404</v>
      </c>
      <c r="G3608" s="5" t="s">
        <v>18533</v>
      </c>
      <c r="H3608" s="5" t="s">
        <v>4</v>
      </c>
      <c r="I3608" s="5" t="s">
        <v>95</v>
      </c>
      <c r="J3608" s="5" t="s">
        <v>5</v>
      </c>
      <c r="K3608" s="5" t="s">
        <v>5</v>
      </c>
      <c r="L3608" s="5" t="s">
        <v>13096</v>
      </c>
      <c r="M3608" s="15" t="s">
        <v>21775</v>
      </c>
      <c r="N3608" s="15" t="s">
        <v>22293</v>
      </c>
      <c r="O3608" s="15" t="s">
        <v>22297</v>
      </c>
      <c r="P3608" s="15" t="s">
        <v>12405</v>
      </c>
      <c r="Q3608" s="15" t="s">
        <v>22807</v>
      </c>
      <c r="R3608" s="15" t="s">
        <v>12406</v>
      </c>
      <c r="S3608" s="15">
        <v>27511175</v>
      </c>
      <c r="T3608" s="15"/>
      <c r="U3608" s="15" t="s">
        <v>20436</v>
      </c>
      <c r="V3608" s="15" t="s">
        <v>12407</v>
      </c>
      <c r="W3608" s="4"/>
      <c r="X3608" s="4" t="s">
        <v>41</v>
      </c>
      <c r="Y3608" s="4" t="s">
        <v>7813</v>
      </c>
      <c r="Z3608" s="4"/>
      <c r="AB3608" s="25" t="s">
        <v>21118</v>
      </c>
      <c r="AC3608" s="25"/>
      <c r="AD3608" s="25"/>
    </row>
    <row r="3609" spans="1:30" x14ac:dyDescent="0.35">
      <c r="A3609" s="15" t="s">
        <v>12396</v>
      </c>
      <c r="B3609" s="15" t="s">
        <v>12397</v>
      </c>
      <c r="D3609" s="15" t="s">
        <v>12409</v>
      </c>
      <c r="E3609" s="15" t="s">
        <v>12408</v>
      </c>
      <c r="F3609" s="15" t="s">
        <v>12410</v>
      </c>
      <c r="G3609" s="5" t="s">
        <v>18533</v>
      </c>
      <c r="H3609" s="5" t="s">
        <v>3</v>
      </c>
      <c r="I3609" s="5" t="s">
        <v>95</v>
      </c>
      <c r="J3609" s="5" t="s">
        <v>5</v>
      </c>
      <c r="K3609" s="5" t="s">
        <v>5</v>
      </c>
      <c r="L3609" s="5" t="s">
        <v>13096</v>
      </c>
      <c r="M3609" s="15" t="s">
        <v>21775</v>
      </c>
      <c r="N3609" s="15" t="s">
        <v>22293</v>
      </c>
      <c r="O3609" s="15" t="s">
        <v>22297</v>
      </c>
      <c r="P3609" s="15" t="s">
        <v>12410</v>
      </c>
      <c r="Q3609" s="15" t="s">
        <v>22807</v>
      </c>
      <c r="R3609" s="15" t="s">
        <v>20437</v>
      </c>
      <c r="S3609" s="15">
        <v>50118430</v>
      </c>
      <c r="T3609" s="15"/>
      <c r="U3609" s="15" t="s">
        <v>18423</v>
      </c>
      <c r="V3609" s="15" t="s">
        <v>24560</v>
      </c>
      <c r="W3609" s="4"/>
      <c r="X3609" s="4" t="s">
        <v>41</v>
      </c>
      <c r="Y3609" s="4" t="s">
        <v>7404</v>
      </c>
      <c r="Z3609" s="4"/>
      <c r="AB3609" s="25"/>
      <c r="AC3609" s="25"/>
      <c r="AD3609" s="25"/>
    </row>
    <row r="3610" spans="1:30" x14ac:dyDescent="0.35">
      <c r="A3610" s="15" t="s">
        <v>6916</v>
      </c>
      <c r="B3610" s="15" t="s">
        <v>7929</v>
      </c>
      <c r="D3610" s="15" t="s">
        <v>12389</v>
      </c>
      <c r="E3610" s="15" t="s">
        <v>12388</v>
      </c>
      <c r="F3610" s="15" t="s">
        <v>12390</v>
      </c>
      <c r="G3610" s="5" t="s">
        <v>18533</v>
      </c>
      <c r="H3610" s="5" t="s">
        <v>4</v>
      </c>
      <c r="I3610" s="5" t="s">
        <v>95</v>
      </c>
      <c r="J3610" s="5" t="s">
        <v>5</v>
      </c>
      <c r="K3610" s="5" t="s">
        <v>5</v>
      </c>
      <c r="L3610" s="5" t="s">
        <v>13096</v>
      </c>
      <c r="M3610" s="15" t="s">
        <v>21775</v>
      </c>
      <c r="N3610" s="15" t="s">
        <v>22293</v>
      </c>
      <c r="O3610" s="15" t="s">
        <v>22297</v>
      </c>
      <c r="P3610" s="15" t="s">
        <v>977</v>
      </c>
      <c r="Q3610" s="15" t="s">
        <v>22807</v>
      </c>
      <c r="R3610" s="15" t="s">
        <v>24561</v>
      </c>
      <c r="S3610" s="15">
        <v>84304940</v>
      </c>
      <c r="T3610" s="15"/>
      <c r="U3610" s="15" t="s">
        <v>19706</v>
      </c>
      <c r="V3610" s="15" t="s">
        <v>12391</v>
      </c>
      <c r="W3610" s="4"/>
      <c r="X3610" s="4" t="s">
        <v>41</v>
      </c>
      <c r="Y3610" s="4" t="s">
        <v>8856</v>
      </c>
      <c r="Z3610" s="4"/>
      <c r="AB3610" s="25"/>
      <c r="AC3610" s="25"/>
      <c r="AD3610" s="25"/>
    </row>
    <row r="3611" spans="1:30" x14ac:dyDescent="0.35">
      <c r="A3611" s="15" t="s">
        <v>12400</v>
      </c>
      <c r="B3611" s="15" t="s">
        <v>12401</v>
      </c>
      <c r="D3611" s="15" t="s">
        <v>12393</v>
      </c>
      <c r="E3611" s="15" t="s">
        <v>12392</v>
      </c>
      <c r="F3611" s="15" t="s">
        <v>12394</v>
      </c>
      <c r="G3611" s="5" t="s">
        <v>18533</v>
      </c>
      <c r="H3611" s="5" t="s">
        <v>4</v>
      </c>
      <c r="I3611" s="5" t="s">
        <v>95</v>
      </c>
      <c r="J3611" s="5" t="s">
        <v>5</v>
      </c>
      <c r="K3611" s="5" t="s">
        <v>5</v>
      </c>
      <c r="L3611" s="5" t="s">
        <v>13096</v>
      </c>
      <c r="M3611" s="15" t="s">
        <v>21775</v>
      </c>
      <c r="N3611" s="15" t="s">
        <v>22293</v>
      </c>
      <c r="O3611" s="15" t="s">
        <v>22297</v>
      </c>
      <c r="P3611" s="15" t="s">
        <v>12395</v>
      </c>
      <c r="Q3611" s="15" t="s">
        <v>22807</v>
      </c>
      <c r="R3611" s="15" t="s">
        <v>24562</v>
      </c>
      <c r="S3611" s="15">
        <v>85814904</v>
      </c>
      <c r="T3611" s="15"/>
      <c r="U3611" s="15" t="s">
        <v>21730</v>
      </c>
      <c r="V3611" s="15" t="s">
        <v>24563</v>
      </c>
      <c r="W3611" s="4"/>
      <c r="X3611" s="4"/>
      <c r="Y3611" s="4"/>
      <c r="Z3611" s="4"/>
      <c r="AB3611" s="25"/>
      <c r="AC3611" s="25"/>
      <c r="AD3611" s="25"/>
    </row>
    <row r="3612" spans="1:30" x14ac:dyDescent="0.35">
      <c r="A3612" s="15" t="s">
        <v>12402</v>
      </c>
      <c r="B3612" s="15" t="s">
        <v>12403</v>
      </c>
      <c r="D3612" s="15" t="s">
        <v>12379</v>
      </c>
      <c r="E3612" s="15" t="s">
        <v>12378</v>
      </c>
      <c r="F3612" s="15" t="s">
        <v>8860</v>
      </c>
      <c r="G3612" s="5" t="s">
        <v>144</v>
      </c>
      <c r="H3612" s="5" t="s">
        <v>6</v>
      </c>
      <c r="I3612" s="5" t="s">
        <v>143</v>
      </c>
      <c r="J3612" s="5" t="s">
        <v>2</v>
      </c>
      <c r="K3612" s="5" t="s">
        <v>2</v>
      </c>
      <c r="L3612" s="5" t="s">
        <v>13021</v>
      </c>
      <c r="M3612" s="15" t="s">
        <v>144</v>
      </c>
      <c r="N3612" s="15" t="s">
        <v>144</v>
      </c>
      <c r="O3612" s="15" t="s">
        <v>144</v>
      </c>
      <c r="P3612" s="15" t="s">
        <v>12380</v>
      </c>
      <c r="Q3612" s="15" t="s">
        <v>22807</v>
      </c>
      <c r="R3612" s="15" t="s">
        <v>22474</v>
      </c>
      <c r="S3612" s="15">
        <v>26611133</v>
      </c>
      <c r="T3612" s="15">
        <v>26611133</v>
      </c>
      <c r="U3612" s="15" t="s">
        <v>17116</v>
      </c>
      <c r="V3612" s="15" t="s">
        <v>12381</v>
      </c>
      <c r="W3612" s="4"/>
      <c r="X3612" s="4" t="s">
        <v>41</v>
      </c>
      <c r="Y3612" s="4" t="s">
        <v>13631</v>
      </c>
      <c r="Z3612" s="4"/>
      <c r="AB3612" s="25" t="s">
        <v>21118</v>
      </c>
      <c r="AC3612" s="25"/>
      <c r="AD3612" s="25"/>
    </row>
    <row r="3613" spans="1:30" x14ac:dyDescent="0.35">
      <c r="A3613" s="15" t="s">
        <v>12408</v>
      </c>
      <c r="B3613" s="15" t="s">
        <v>12409</v>
      </c>
      <c r="D3613" s="15" t="s">
        <v>7929</v>
      </c>
      <c r="E3613" s="15" t="s">
        <v>6916</v>
      </c>
      <c r="F3613" s="15" t="s">
        <v>7930</v>
      </c>
      <c r="G3613" s="5" t="s">
        <v>144</v>
      </c>
      <c r="H3613" s="5" t="s">
        <v>3</v>
      </c>
      <c r="I3613" s="5" t="s">
        <v>143</v>
      </c>
      <c r="J3613" s="5" t="s">
        <v>2</v>
      </c>
      <c r="K3613" s="5" t="s">
        <v>3</v>
      </c>
      <c r="L3613" s="5" t="s">
        <v>13022</v>
      </c>
      <c r="M3613" s="15" t="s">
        <v>144</v>
      </c>
      <c r="N3613" s="15" t="s">
        <v>144</v>
      </c>
      <c r="O3613" s="15" t="s">
        <v>5142</v>
      </c>
      <c r="P3613" s="15" t="s">
        <v>7930</v>
      </c>
      <c r="Q3613" s="15" t="s">
        <v>22807</v>
      </c>
      <c r="R3613" s="15" t="s">
        <v>21477</v>
      </c>
      <c r="S3613" s="15">
        <v>26616630</v>
      </c>
      <c r="T3613" s="15">
        <v>26616630</v>
      </c>
      <c r="U3613" s="15" t="s">
        <v>17117</v>
      </c>
      <c r="V3613" s="15" t="s">
        <v>12399</v>
      </c>
      <c r="W3613" s="4"/>
      <c r="X3613" s="4" t="s">
        <v>41</v>
      </c>
      <c r="Y3613" s="4" t="s">
        <v>6279</v>
      </c>
      <c r="Z3613" s="4"/>
      <c r="AB3613" s="25"/>
      <c r="AC3613" s="25"/>
      <c r="AD3613" s="25"/>
    </row>
    <row r="3614" spans="1:30" x14ac:dyDescent="0.35">
      <c r="A3614" s="15" t="s">
        <v>12411</v>
      </c>
      <c r="B3614" s="15" t="s">
        <v>12412</v>
      </c>
      <c r="D3614" s="15" t="s">
        <v>12397</v>
      </c>
      <c r="E3614" s="15" t="s">
        <v>12396</v>
      </c>
      <c r="F3614" s="15" t="s">
        <v>12398</v>
      </c>
      <c r="G3614" s="5" t="s">
        <v>3820</v>
      </c>
      <c r="H3614" s="5" t="s">
        <v>11</v>
      </c>
      <c r="I3614" s="5" t="s">
        <v>72</v>
      </c>
      <c r="J3614" s="5" t="s">
        <v>6</v>
      </c>
      <c r="K3614" s="5" t="s">
        <v>17</v>
      </c>
      <c r="L3614" s="5" t="s">
        <v>12902</v>
      </c>
      <c r="M3614" s="15" t="s">
        <v>249</v>
      </c>
      <c r="N3614" s="15" t="s">
        <v>3820</v>
      </c>
      <c r="O3614" s="15" t="s">
        <v>22063</v>
      </c>
      <c r="P3614" s="15" t="s">
        <v>12140</v>
      </c>
      <c r="Q3614" s="15" t="s">
        <v>22807</v>
      </c>
      <c r="R3614" s="15" t="s">
        <v>24564</v>
      </c>
      <c r="S3614" s="15">
        <v>87122615</v>
      </c>
      <c r="T3614" s="15"/>
      <c r="U3614" s="15" t="s">
        <v>18424</v>
      </c>
      <c r="V3614" s="15" t="s">
        <v>24565</v>
      </c>
      <c r="W3614" s="4"/>
      <c r="X3614" s="4" t="s">
        <v>41</v>
      </c>
      <c r="Y3614" s="4" t="s">
        <v>10341</v>
      </c>
      <c r="Z3614" s="4"/>
      <c r="AB3614" s="25"/>
      <c r="AC3614" s="25"/>
      <c r="AD3614" s="25"/>
    </row>
    <row r="3615" spans="1:30" x14ac:dyDescent="0.35">
      <c r="A3615" s="15" t="s">
        <v>8768</v>
      </c>
      <c r="B3615" s="15" t="s">
        <v>8770</v>
      </c>
      <c r="D3615" s="15" t="s">
        <v>12401</v>
      </c>
      <c r="E3615" s="15" t="s">
        <v>12400</v>
      </c>
      <c r="F3615" s="15" t="s">
        <v>15690</v>
      </c>
      <c r="G3615" s="5" t="s">
        <v>3820</v>
      </c>
      <c r="H3615" s="5" t="s">
        <v>7</v>
      </c>
      <c r="I3615" s="5" t="s">
        <v>72</v>
      </c>
      <c r="J3615" s="5" t="s">
        <v>6</v>
      </c>
      <c r="K3615" s="5" t="s">
        <v>17</v>
      </c>
      <c r="L3615" s="5" t="s">
        <v>12902</v>
      </c>
      <c r="M3615" s="15" t="s">
        <v>249</v>
      </c>
      <c r="N3615" s="15" t="s">
        <v>3820</v>
      </c>
      <c r="O3615" s="15" t="s">
        <v>22063</v>
      </c>
      <c r="P3615" s="15" t="s">
        <v>6703</v>
      </c>
      <c r="Q3615" s="15" t="s">
        <v>22807</v>
      </c>
      <c r="R3615" s="15" t="s">
        <v>20438</v>
      </c>
      <c r="S3615" s="15">
        <v>22065100</v>
      </c>
      <c r="T3615" s="15">
        <v>85909369</v>
      </c>
      <c r="U3615" s="15" t="s">
        <v>22475</v>
      </c>
      <c r="V3615" s="15" t="s">
        <v>24566</v>
      </c>
      <c r="W3615" s="4"/>
      <c r="X3615" s="4" t="s">
        <v>41</v>
      </c>
      <c r="Y3615" s="4" t="s">
        <v>7492</v>
      </c>
      <c r="Z3615" s="4"/>
      <c r="AB3615" s="25"/>
      <c r="AC3615" s="25"/>
      <c r="AD3615" s="25"/>
    </row>
    <row r="3616" spans="1:30" x14ac:dyDescent="0.35">
      <c r="A3616" s="15" t="s">
        <v>6920</v>
      </c>
      <c r="B3616" s="15" t="s">
        <v>7919</v>
      </c>
      <c r="D3616" s="15" t="s">
        <v>12412</v>
      </c>
      <c r="E3616" s="15" t="s">
        <v>12411</v>
      </c>
      <c r="F3616" s="15" t="s">
        <v>12413</v>
      </c>
      <c r="G3616" s="5" t="s">
        <v>1404</v>
      </c>
      <c r="H3616" s="5" t="s">
        <v>2</v>
      </c>
      <c r="I3616" s="5" t="s">
        <v>143</v>
      </c>
      <c r="J3616" s="5" t="s">
        <v>7</v>
      </c>
      <c r="K3616" s="5" t="s">
        <v>2</v>
      </c>
      <c r="L3616" s="5" t="s">
        <v>13058</v>
      </c>
      <c r="M3616" s="15" t="s">
        <v>144</v>
      </c>
      <c r="N3616" s="15" t="s">
        <v>1404</v>
      </c>
      <c r="O3616" s="15" t="s">
        <v>21872</v>
      </c>
      <c r="P3616" s="15" t="s">
        <v>12413</v>
      </c>
      <c r="Q3616" s="15" t="s">
        <v>22807</v>
      </c>
      <c r="R3616" s="15" t="s">
        <v>22476</v>
      </c>
      <c r="S3616" s="15">
        <v>27773692</v>
      </c>
      <c r="T3616" s="15"/>
      <c r="U3616" s="15" t="s">
        <v>22477</v>
      </c>
      <c r="V3616" s="15" t="s">
        <v>24567</v>
      </c>
      <c r="W3616" s="4"/>
      <c r="X3616" s="4" t="s">
        <v>41</v>
      </c>
      <c r="Y3616" s="4" t="s">
        <v>10679</v>
      </c>
      <c r="Z3616" s="4"/>
      <c r="AB3616" s="25"/>
      <c r="AC3616" s="25"/>
      <c r="AD3616" s="25"/>
    </row>
    <row r="3617" spans="1:30" x14ac:dyDescent="0.35">
      <c r="A3617" s="15" t="s">
        <v>12415</v>
      </c>
      <c r="B3617" s="15" t="s">
        <v>12416</v>
      </c>
      <c r="D3617" s="15" t="s">
        <v>7914</v>
      </c>
      <c r="E3617" s="15" t="s">
        <v>6918</v>
      </c>
      <c r="F3617" s="15" t="s">
        <v>819</v>
      </c>
      <c r="G3617" s="5" t="s">
        <v>21775</v>
      </c>
      <c r="H3617" s="5" t="s">
        <v>10</v>
      </c>
      <c r="I3617" s="5" t="s">
        <v>95</v>
      </c>
      <c r="J3617" s="5" t="s">
        <v>5</v>
      </c>
      <c r="K3617" s="5" t="s">
        <v>3</v>
      </c>
      <c r="L3617" s="5" t="s">
        <v>13094</v>
      </c>
      <c r="M3617" s="15" t="s">
        <v>21775</v>
      </c>
      <c r="N3617" s="15" t="s">
        <v>22293</v>
      </c>
      <c r="O3617" s="15" t="s">
        <v>6091</v>
      </c>
      <c r="P3617" s="15" t="s">
        <v>819</v>
      </c>
      <c r="Q3617" s="15" t="s">
        <v>22807</v>
      </c>
      <c r="R3617" s="15" t="s">
        <v>21731</v>
      </c>
      <c r="S3617" s="15">
        <v>27541001</v>
      </c>
      <c r="T3617" s="15">
        <v>27541001</v>
      </c>
      <c r="U3617" s="15" t="s">
        <v>20439</v>
      </c>
      <c r="V3617" s="15" t="s">
        <v>21732</v>
      </c>
      <c r="W3617" s="4"/>
      <c r="X3617" s="4" t="s">
        <v>41</v>
      </c>
      <c r="Y3617" s="4" t="s">
        <v>6212</v>
      </c>
      <c r="Z3617" s="4"/>
      <c r="AB3617" s="25"/>
      <c r="AC3617" s="25"/>
      <c r="AD3617" s="25"/>
    </row>
    <row r="3618" spans="1:30" x14ac:dyDescent="0.35">
      <c r="A3618" s="15" t="s">
        <v>6923</v>
      </c>
      <c r="B3618" s="15" t="s">
        <v>7921</v>
      </c>
      <c r="D3618" s="15" t="s">
        <v>12425</v>
      </c>
      <c r="E3618" s="15" t="s">
        <v>12424</v>
      </c>
      <c r="F3618" s="15" t="s">
        <v>12426</v>
      </c>
      <c r="G3618" s="5" t="s">
        <v>3820</v>
      </c>
      <c r="H3618" s="5" t="s">
        <v>8</v>
      </c>
      <c r="I3618" s="5" t="s">
        <v>72</v>
      </c>
      <c r="J3618" s="5" t="s">
        <v>6</v>
      </c>
      <c r="K3618" s="5" t="s">
        <v>17</v>
      </c>
      <c r="L3618" s="5" t="s">
        <v>12902</v>
      </c>
      <c r="M3618" s="15" t="s">
        <v>249</v>
      </c>
      <c r="N3618" s="15" t="s">
        <v>3820</v>
      </c>
      <c r="O3618" s="15" t="s">
        <v>22063</v>
      </c>
      <c r="P3618" s="15" t="s">
        <v>12426</v>
      </c>
      <c r="Q3618" s="15" t="s">
        <v>22807</v>
      </c>
      <c r="R3618" s="15" t="s">
        <v>20440</v>
      </c>
      <c r="S3618" s="15"/>
      <c r="T3618" s="15"/>
      <c r="U3618" s="15" t="s">
        <v>15566</v>
      </c>
      <c r="V3618" s="15" t="s">
        <v>12427</v>
      </c>
      <c r="W3618" s="4"/>
      <c r="X3618" s="4" t="s">
        <v>41</v>
      </c>
      <c r="Y3618" s="4" t="s">
        <v>7400</v>
      </c>
      <c r="Z3618" s="4"/>
      <c r="AB3618" s="25"/>
      <c r="AC3618" s="25"/>
      <c r="AD3618" s="25"/>
    </row>
    <row r="3619" spans="1:30" x14ac:dyDescent="0.35">
      <c r="A3619" s="15" t="s">
        <v>6922</v>
      </c>
      <c r="B3619" s="15" t="s">
        <v>7920</v>
      </c>
      <c r="D3619" s="15" t="s">
        <v>12429</v>
      </c>
      <c r="E3619" s="15" t="s">
        <v>12428</v>
      </c>
      <c r="F3619" s="15" t="s">
        <v>12430</v>
      </c>
      <c r="G3619" s="5" t="s">
        <v>3820</v>
      </c>
      <c r="H3619" s="5" t="s">
        <v>11</v>
      </c>
      <c r="I3619" s="5" t="s">
        <v>72</v>
      </c>
      <c r="J3619" s="5" t="s">
        <v>6</v>
      </c>
      <c r="K3619" s="5" t="s">
        <v>17</v>
      </c>
      <c r="L3619" s="5" t="s">
        <v>12902</v>
      </c>
      <c r="M3619" s="15" t="s">
        <v>249</v>
      </c>
      <c r="N3619" s="15" t="s">
        <v>3820</v>
      </c>
      <c r="O3619" s="15" t="s">
        <v>22063</v>
      </c>
      <c r="P3619" s="15" t="s">
        <v>12430</v>
      </c>
      <c r="Q3619" s="15" t="s">
        <v>22807</v>
      </c>
      <c r="R3619" s="15" t="s">
        <v>22478</v>
      </c>
      <c r="S3619" s="15"/>
      <c r="T3619" s="15"/>
      <c r="U3619" s="15" t="s">
        <v>17118</v>
      </c>
      <c r="V3619" s="15" t="s">
        <v>12431</v>
      </c>
      <c r="W3619" s="4"/>
      <c r="X3619" s="4" t="s">
        <v>41</v>
      </c>
      <c r="Y3619" s="4" t="s">
        <v>7486</v>
      </c>
      <c r="Z3619" s="4"/>
      <c r="AB3619" s="25"/>
      <c r="AC3619" s="25"/>
      <c r="AD3619" s="25"/>
    </row>
    <row r="3620" spans="1:30" x14ac:dyDescent="0.35">
      <c r="A3620" s="15" t="s">
        <v>12420</v>
      </c>
      <c r="B3620" s="15" t="s">
        <v>12421</v>
      </c>
      <c r="D3620" s="15" t="s">
        <v>12436</v>
      </c>
      <c r="E3620" s="15" t="s">
        <v>12435</v>
      </c>
      <c r="F3620" s="15" t="s">
        <v>12437</v>
      </c>
      <c r="G3620" s="5" t="s">
        <v>3820</v>
      </c>
      <c r="H3620" s="5" t="s">
        <v>11</v>
      </c>
      <c r="I3620" s="5" t="s">
        <v>72</v>
      </c>
      <c r="J3620" s="5" t="s">
        <v>6</v>
      </c>
      <c r="K3620" s="5" t="s">
        <v>17</v>
      </c>
      <c r="L3620" s="5" t="s">
        <v>12902</v>
      </c>
      <c r="M3620" s="15" t="s">
        <v>249</v>
      </c>
      <c r="N3620" s="15" t="s">
        <v>3820</v>
      </c>
      <c r="O3620" s="15" t="s">
        <v>22063</v>
      </c>
      <c r="P3620" s="15" t="s">
        <v>12438</v>
      </c>
      <c r="Q3620" s="15" t="s">
        <v>22807</v>
      </c>
      <c r="R3620" s="15" t="s">
        <v>24568</v>
      </c>
      <c r="S3620" s="15">
        <v>86962615</v>
      </c>
      <c r="T3620" s="15"/>
      <c r="U3620" s="15" t="s">
        <v>22479</v>
      </c>
      <c r="V3620" s="15" t="s">
        <v>12439</v>
      </c>
      <c r="W3620" s="4"/>
      <c r="X3620" s="4" t="s">
        <v>41</v>
      </c>
      <c r="Y3620" s="4" t="s">
        <v>7924</v>
      </c>
      <c r="Z3620" s="4"/>
      <c r="AB3620" s="25"/>
      <c r="AC3620" s="25"/>
      <c r="AD3620" s="25"/>
    </row>
    <row r="3621" spans="1:30" x14ac:dyDescent="0.35">
      <c r="A3621" s="15" t="s">
        <v>12424</v>
      </c>
      <c r="B3621" s="15" t="s">
        <v>12425</v>
      </c>
      <c r="D3621" s="15" t="s">
        <v>12441</v>
      </c>
      <c r="E3621" s="15" t="s">
        <v>12440</v>
      </c>
      <c r="F3621" s="15" t="s">
        <v>12442</v>
      </c>
      <c r="G3621" s="5" t="s">
        <v>3820</v>
      </c>
      <c r="H3621" s="5" t="s">
        <v>7</v>
      </c>
      <c r="I3621" s="5" t="s">
        <v>72</v>
      </c>
      <c r="J3621" s="5" t="s">
        <v>6</v>
      </c>
      <c r="K3621" s="5" t="s">
        <v>17</v>
      </c>
      <c r="L3621" s="5" t="s">
        <v>12902</v>
      </c>
      <c r="M3621" s="15" t="s">
        <v>249</v>
      </c>
      <c r="N3621" s="15" t="s">
        <v>3820</v>
      </c>
      <c r="O3621" s="15" t="s">
        <v>22063</v>
      </c>
      <c r="P3621" s="15" t="s">
        <v>12443</v>
      </c>
      <c r="Q3621" s="15" t="s">
        <v>22807</v>
      </c>
      <c r="R3621" s="15" t="s">
        <v>24569</v>
      </c>
      <c r="S3621" s="15">
        <v>86575574</v>
      </c>
      <c r="T3621" s="15"/>
      <c r="U3621" s="15" t="s">
        <v>17119</v>
      </c>
      <c r="V3621" s="15" t="s">
        <v>24570</v>
      </c>
      <c r="W3621" s="4"/>
      <c r="X3621" s="4"/>
      <c r="Y3621" s="4"/>
      <c r="Z3621" s="4"/>
      <c r="AB3621" s="25"/>
      <c r="AC3621" s="25"/>
      <c r="AD3621" s="25"/>
    </row>
    <row r="3622" spans="1:30" x14ac:dyDescent="0.35">
      <c r="A3622" s="15" t="s">
        <v>12428</v>
      </c>
      <c r="B3622" s="15" t="s">
        <v>12429</v>
      </c>
      <c r="D3622" s="15" t="s">
        <v>12445</v>
      </c>
      <c r="E3622" s="15" t="s">
        <v>12444</v>
      </c>
      <c r="F3622" s="15" t="s">
        <v>12446</v>
      </c>
      <c r="G3622" s="5" t="s">
        <v>3820</v>
      </c>
      <c r="H3622" s="5" t="s">
        <v>8</v>
      </c>
      <c r="I3622" s="5" t="s">
        <v>95</v>
      </c>
      <c r="J3622" s="5" t="s">
        <v>2</v>
      </c>
      <c r="K3622" s="5" t="s">
        <v>3</v>
      </c>
      <c r="L3622" s="5" t="s">
        <v>13077</v>
      </c>
      <c r="M3622" s="15" t="s">
        <v>21775</v>
      </c>
      <c r="N3622" s="15" t="s">
        <v>21775</v>
      </c>
      <c r="O3622" s="15" t="s">
        <v>21855</v>
      </c>
      <c r="P3622" s="15" t="s">
        <v>12446</v>
      </c>
      <c r="Q3622" s="15" t="s">
        <v>22807</v>
      </c>
      <c r="R3622" s="15" t="s">
        <v>24571</v>
      </c>
      <c r="S3622" s="15">
        <v>69294198</v>
      </c>
      <c r="T3622" s="15"/>
      <c r="U3622" s="15" t="s">
        <v>20441</v>
      </c>
      <c r="V3622" s="15" t="s">
        <v>12447</v>
      </c>
      <c r="W3622" s="4"/>
      <c r="X3622" s="4" t="s">
        <v>41</v>
      </c>
      <c r="Y3622" s="4" t="s">
        <v>22480</v>
      </c>
      <c r="Z3622" s="4"/>
      <c r="AB3622" s="25"/>
      <c r="AC3622" s="25"/>
      <c r="AD3622" s="25"/>
    </row>
    <row r="3623" spans="1:30" x14ac:dyDescent="0.35">
      <c r="A3623" s="15" t="s">
        <v>12432</v>
      </c>
      <c r="B3623" s="15" t="s">
        <v>12433</v>
      </c>
      <c r="D3623" s="15" t="s">
        <v>12421</v>
      </c>
      <c r="E3623" s="15" t="s">
        <v>12420</v>
      </c>
      <c r="F3623" s="15" t="s">
        <v>12422</v>
      </c>
      <c r="G3623" s="5" t="s">
        <v>231</v>
      </c>
      <c r="H3623" s="5" t="s">
        <v>17</v>
      </c>
      <c r="I3623" s="5" t="s">
        <v>44</v>
      </c>
      <c r="J3623" s="5" t="s">
        <v>12</v>
      </c>
      <c r="K3623" s="5" t="s">
        <v>16</v>
      </c>
      <c r="L3623" s="5" t="s">
        <v>12833</v>
      </c>
      <c r="M3623" s="15" t="s">
        <v>91</v>
      </c>
      <c r="N3623" s="15" t="s">
        <v>231</v>
      </c>
      <c r="O3623" s="15" t="s">
        <v>21796</v>
      </c>
      <c r="P3623" s="15" t="s">
        <v>12422</v>
      </c>
      <c r="Q3623" s="15" t="s">
        <v>22807</v>
      </c>
      <c r="R3623" s="15" t="s">
        <v>24572</v>
      </c>
      <c r="S3623" s="15">
        <v>24673035</v>
      </c>
      <c r="T3623" s="15">
        <v>44139985</v>
      </c>
      <c r="U3623" s="15" t="s">
        <v>17120</v>
      </c>
      <c r="V3623" s="15" t="s">
        <v>12423</v>
      </c>
      <c r="W3623" s="4"/>
      <c r="X3623" s="4" t="s">
        <v>41</v>
      </c>
      <c r="Y3623" s="4" t="s">
        <v>24632</v>
      </c>
      <c r="Z3623" s="4"/>
      <c r="AB3623" s="25"/>
      <c r="AC3623" s="25"/>
      <c r="AD3623" s="25"/>
    </row>
    <row r="3624" spans="1:30" x14ac:dyDescent="0.35">
      <c r="A3624" s="15" t="s">
        <v>12435</v>
      </c>
      <c r="B3624" s="15" t="s">
        <v>12436</v>
      </c>
      <c r="D3624" s="15" t="s">
        <v>12416</v>
      </c>
      <c r="E3624" s="15" t="s">
        <v>12415</v>
      </c>
      <c r="F3624" s="15" t="s">
        <v>12417</v>
      </c>
      <c r="G3624" s="5" t="s">
        <v>18533</v>
      </c>
      <c r="H3624" s="5" t="s">
        <v>6</v>
      </c>
      <c r="I3624" s="5" t="s">
        <v>95</v>
      </c>
      <c r="J3624" s="5" t="s">
        <v>2</v>
      </c>
      <c r="K3624" s="5" t="s">
        <v>3</v>
      </c>
      <c r="L3624" s="5" t="s">
        <v>13077</v>
      </c>
      <c r="M3624" s="15" t="s">
        <v>21775</v>
      </c>
      <c r="N3624" s="15" t="s">
        <v>21775</v>
      </c>
      <c r="O3624" s="15" t="s">
        <v>21855</v>
      </c>
      <c r="P3624" s="15" t="s">
        <v>12417</v>
      </c>
      <c r="Q3624" s="15" t="s">
        <v>22807</v>
      </c>
      <c r="R3624" s="15" t="s">
        <v>18425</v>
      </c>
      <c r="S3624" s="15"/>
      <c r="T3624" s="15"/>
      <c r="U3624" s="15" t="s">
        <v>22481</v>
      </c>
      <c r="V3624" s="15" t="s">
        <v>24573</v>
      </c>
      <c r="W3624" s="4"/>
      <c r="X3624" s="4" t="s">
        <v>41</v>
      </c>
      <c r="Y3624" s="4" t="s">
        <v>7468</v>
      </c>
      <c r="Z3624" s="4"/>
      <c r="AB3624" s="25"/>
      <c r="AC3624" s="25"/>
      <c r="AD3624" s="25"/>
    </row>
    <row r="3625" spans="1:30" x14ac:dyDescent="0.35">
      <c r="A3625" s="15" t="s">
        <v>12440</v>
      </c>
      <c r="B3625" s="15" t="s">
        <v>12441</v>
      </c>
      <c r="D3625" s="15" t="s">
        <v>7919</v>
      </c>
      <c r="E3625" s="15" t="s">
        <v>6920</v>
      </c>
      <c r="F3625" s="15" t="s">
        <v>8772</v>
      </c>
      <c r="G3625" s="5" t="s">
        <v>213</v>
      </c>
      <c r="H3625" s="5" t="s">
        <v>6</v>
      </c>
      <c r="I3625" s="5" t="s">
        <v>214</v>
      </c>
      <c r="J3625" s="5" t="s">
        <v>12</v>
      </c>
      <c r="K3625" s="5" t="s">
        <v>2</v>
      </c>
      <c r="L3625" s="5" t="s">
        <v>12957</v>
      </c>
      <c r="M3625" s="15" t="s">
        <v>215</v>
      </c>
      <c r="N3625" s="15" t="s">
        <v>213</v>
      </c>
      <c r="O3625" s="15" t="s">
        <v>3375</v>
      </c>
      <c r="P3625" s="15" t="s">
        <v>8772</v>
      </c>
      <c r="Q3625" s="15" t="s">
        <v>22807</v>
      </c>
      <c r="R3625" s="15" t="s">
        <v>18291</v>
      </c>
      <c r="S3625" s="15">
        <v>24762129</v>
      </c>
      <c r="T3625" s="15"/>
      <c r="U3625" s="15" t="s">
        <v>19707</v>
      </c>
      <c r="V3625" s="15" t="s">
        <v>21733</v>
      </c>
      <c r="W3625" s="4"/>
      <c r="X3625" s="4" t="s">
        <v>41</v>
      </c>
      <c r="Y3625" s="4" t="s">
        <v>6240</v>
      </c>
      <c r="Z3625" s="4"/>
      <c r="AB3625" s="25"/>
      <c r="AC3625" s="25"/>
      <c r="AD3625" s="25"/>
    </row>
    <row r="3626" spans="1:30" x14ac:dyDescent="0.35">
      <c r="A3626" s="15" t="s">
        <v>12444</v>
      </c>
      <c r="B3626" s="15" t="s">
        <v>12445</v>
      </c>
      <c r="D3626" s="15" t="s">
        <v>7920</v>
      </c>
      <c r="E3626" s="15" t="s">
        <v>6922</v>
      </c>
      <c r="F3626" s="15" t="s">
        <v>4617</v>
      </c>
      <c r="G3626" s="5" t="s">
        <v>231</v>
      </c>
      <c r="H3626" s="5" t="s">
        <v>2</v>
      </c>
      <c r="I3626" s="5" t="s">
        <v>44</v>
      </c>
      <c r="J3626" s="5" t="s">
        <v>12</v>
      </c>
      <c r="K3626" s="5" t="s">
        <v>6</v>
      </c>
      <c r="L3626" s="5" t="s">
        <v>12827</v>
      </c>
      <c r="M3626" s="15" t="s">
        <v>91</v>
      </c>
      <c r="N3626" s="15" t="s">
        <v>231</v>
      </c>
      <c r="O3626" s="15" t="s">
        <v>2724</v>
      </c>
      <c r="P3626" s="15" t="s">
        <v>5279</v>
      </c>
      <c r="Q3626" s="15" t="s">
        <v>22807</v>
      </c>
      <c r="R3626" s="15" t="s">
        <v>19076</v>
      </c>
      <c r="S3626" s="15">
        <v>85792763</v>
      </c>
      <c r="T3626" s="15"/>
      <c r="U3626" s="15" t="s">
        <v>17122</v>
      </c>
      <c r="V3626" s="15" t="s">
        <v>12419</v>
      </c>
      <c r="W3626" s="4"/>
      <c r="X3626" s="4" t="s">
        <v>41</v>
      </c>
      <c r="Y3626" s="4" t="s">
        <v>14052</v>
      </c>
      <c r="Z3626" s="4"/>
      <c r="AB3626" s="25"/>
      <c r="AC3626" s="25"/>
      <c r="AD3626" s="25"/>
    </row>
    <row r="3627" spans="1:30" x14ac:dyDescent="0.35">
      <c r="A3627" s="15" t="s">
        <v>6925</v>
      </c>
      <c r="B3627" s="15" t="s">
        <v>7922</v>
      </c>
      <c r="D3627" s="15" t="s">
        <v>7921</v>
      </c>
      <c r="E3627" s="15" t="s">
        <v>6923</v>
      </c>
      <c r="F3627" s="15" t="s">
        <v>6924</v>
      </c>
      <c r="G3627" s="5" t="s">
        <v>231</v>
      </c>
      <c r="H3627" s="5" t="s">
        <v>5</v>
      </c>
      <c r="I3627" s="5" t="s">
        <v>44</v>
      </c>
      <c r="J3627" s="5" t="s">
        <v>12</v>
      </c>
      <c r="K3627" s="5" t="s">
        <v>5</v>
      </c>
      <c r="L3627" s="5" t="s">
        <v>12826</v>
      </c>
      <c r="M3627" s="15" t="s">
        <v>91</v>
      </c>
      <c r="N3627" s="15" t="s">
        <v>231</v>
      </c>
      <c r="O3627" s="15" t="s">
        <v>22787</v>
      </c>
      <c r="P3627" s="15" t="s">
        <v>6924</v>
      </c>
      <c r="Q3627" s="15" t="s">
        <v>22807</v>
      </c>
      <c r="R3627" s="15" t="s">
        <v>21963</v>
      </c>
      <c r="S3627" s="15">
        <v>24743233</v>
      </c>
      <c r="T3627" s="15"/>
      <c r="U3627" s="15" t="s">
        <v>15568</v>
      </c>
      <c r="V3627" s="15" t="s">
        <v>12418</v>
      </c>
      <c r="W3627" s="4"/>
      <c r="X3627" s="4" t="s">
        <v>41</v>
      </c>
      <c r="Y3627" s="4" t="s">
        <v>6241</v>
      </c>
      <c r="Z3627" s="4"/>
      <c r="AB3627" s="25"/>
      <c r="AC3627" s="25"/>
      <c r="AD3627" s="25"/>
    </row>
    <row r="3628" spans="1:30" x14ac:dyDescent="0.35">
      <c r="A3628" s="15" t="s">
        <v>12448</v>
      </c>
      <c r="B3628" s="15" t="s">
        <v>12449</v>
      </c>
      <c r="D3628" s="15" t="s">
        <v>7922</v>
      </c>
      <c r="E3628" s="15" t="s">
        <v>6925</v>
      </c>
      <c r="F3628" s="15" t="s">
        <v>6926</v>
      </c>
      <c r="G3628" s="5" t="s">
        <v>249</v>
      </c>
      <c r="H3628" s="5" t="s">
        <v>4</v>
      </c>
      <c r="I3628" s="5" t="s">
        <v>72</v>
      </c>
      <c r="J3628" s="5" t="s">
        <v>10</v>
      </c>
      <c r="K3628" s="5" t="s">
        <v>3</v>
      </c>
      <c r="L3628" s="5" t="s">
        <v>12912</v>
      </c>
      <c r="M3628" s="15" t="s">
        <v>249</v>
      </c>
      <c r="N3628" s="15" t="s">
        <v>22018</v>
      </c>
      <c r="O3628" s="15" t="s">
        <v>278</v>
      </c>
      <c r="P3628" s="15" t="s">
        <v>6926</v>
      </c>
      <c r="Q3628" s="15" t="s">
        <v>22807</v>
      </c>
      <c r="R3628" s="15" t="s">
        <v>21317</v>
      </c>
      <c r="S3628" s="15">
        <v>40702027</v>
      </c>
      <c r="T3628" s="15"/>
      <c r="U3628" s="15" t="s">
        <v>21734</v>
      </c>
      <c r="V3628" s="15" t="s">
        <v>6927</v>
      </c>
      <c r="W3628" s="4"/>
      <c r="X3628" s="4" t="s">
        <v>41</v>
      </c>
      <c r="Y3628" s="4" t="s">
        <v>6242</v>
      </c>
      <c r="Z3628" s="4"/>
      <c r="AB3628" s="25"/>
      <c r="AC3628" s="25"/>
      <c r="AD3628" s="25"/>
    </row>
    <row r="3629" spans="1:30" x14ac:dyDescent="0.35">
      <c r="A3629" s="15" t="s">
        <v>6928</v>
      </c>
      <c r="B3629" s="15" t="s">
        <v>7939</v>
      </c>
      <c r="D3629" s="15" t="s">
        <v>12433</v>
      </c>
      <c r="E3629" s="15" t="s">
        <v>12432</v>
      </c>
      <c r="F3629" s="15" t="s">
        <v>12434</v>
      </c>
      <c r="G3629" s="5" t="s">
        <v>18533</v>
      </c>
      <c r="H3629" s="5" t="s">
        <v>7</v>
      </c>
      <c r="I3629" s="5" t="s">
        <v>95</v>
      </c>
      <c r="J3629" s="5" t="s">
        <v>4</v>
      </c>
      <c r="K3629" s="5" t="s">
        <v>3</v>
      </c>
      <c r="L3629" s="5" t="s">
        <v>13088</v>
      </c>
      <c r="M3629" s="15" t="s">
        <v>21775</v>
      </c>
      <c r="N3629" s="15" t="s">
        <v>22006</v>
      </c>
      <c r="O3629" s="15" t="s">
        <v>1369</v>
      </c>
      <c r="P3629" s="15" t="s">
        <v>12434</v>
      </c>
      <c r="Q3629" s="15" t="s">
        <v>22807</v>
      </c>
      <c r="R3629" s="15" t="s">
        <v>19701</v>
      </c>
      <c r="S3629" s="15">
        <v>64511319</v>
      </c>
      <c r="T3629" s="15">
        <v>85949188</v>
      </c>
      <c r="U3629" s="15" t="s">
        <v>24574</v>
      </c>
      <c r="V3629" s="15" t="s">
        <v>24575</v>
      </c>
      <c r="W3629" s="4"/>
      <c r="X3629" s="4"/>
      <c r="Y3629" s="4"/>
      <c r="Z3629" s="4"/>
      <c r="AB3629" s="25"/>
      <c r="AC3629" s="25"/>
      <c r="AD3629" s="25"/>
    </row>
    <row r="3630" spans="1:30" x14ac:dyDescent="0.35">
      <c r="A3630" s="15" t="s">
        <v>12456</v>
      </c>
      <c r="B3630" s="15" t="s">
        <v>12457</v>
      </c>
      <c r="D3630" s="15" t="s">
        <v>8770</v>
      </c>
      <c r="E3630" s="15" t="s">
        <v>8768</v>
      </c>
      <c r="F3630" s="15" t="s">
        <v>8769</v>
      </c>
      <c r="G3630" s="5" t="s">
        <v>18535</v>
      </c>
      <c r="H3630" s="5" t="s">
        <v>3</v>
      </c>
      <c r="I3630" s="5" t="s">
        <v>143</v>
      </c>
      <c r="J3630" s="5" t="s">
        <v>4</v>
      </c>
      <c r="K3630" s="5" t="s">
        <v>3</v>
      </c>
      <c r="L3630" s="5" t="s">
        <v>13041</v>
      </c>
      <c r="M3630" s="15" t="s">
        <v>144</v>
      </c>
      <c r="N3630" s="15" t="s">
        <v>1670</v>
      </c>
      <c r="O3630" s="15" t="s">
        <v>21195</v>
      </c>
      <c r="P3630" s="15" t="s">
        <v>8769</v>
      </c>
      <c r="Q3630" s="15" t="s">
        <v>22807</v>
      </c>
      <c r="R3630" s="15" t="s">
        <v>24576</v>
      </c>
      <c r="S3630" s="15">
        <v>60050694</v>
      </c>
      <c r="T3630" s="15"/>
      <c r="U3630" s="15" t="s">
        <v>17123</v>
      </c>
      <c r="V3630" s="15" t="s">
        <v>12414</v>
      </c>
      <c r="W3630" s="4"/>
      <c r="X3630" s="4" t="s">
        <v>41</v>
      </c>
      <c r="Y3630" s="4" t="s">
        <v>7897</v>
      </c>
      <c r="Z3630" s="4"/>
      <c r="AB3630" s="25"/>
      <c r="AC3630" s="25"/>
      <c r="AD3630" s="25"/>
    </row>
    <row r="3631" spans="1:30" x14ac:dyDescent="0.35">
      <c r="A3631" s="15" t="s">
        <v>6930</v>
      </c>
      <c r="B3631" s="15" t="s">
        <v>7932</v>
      </c>
      <c r="D3631" s="15" t="s">
        <v>7939</v>
      </c>
      <c r="E3631" s="15" t="s">
        <v>6928</v>
      </c>
      <c r="F3631" s="15" t="s">
        <v>6929</v>
      </c>
      <c r="G3631" s="5" t="s">
        <v>231</v>
      </c>
      <c r="H3631" s="5" t="s">
        <v>232</v>
      </c>
      <c r="I3631" s="5" t="s">
        <v>44</v>
      </c>
      <c r="J3631" s="5" t="s">
        <v>12</v>
      </c>
      <c r="K3631" s="5" t="s">
        <v>2</v>
      </c>
      <c r="L3631" s="5" t="s">
        <v>12823</v>
      </c>
      <c r="M3631" s="15" t="s">
        <v>91</v>
      </c>
      <c r="N3631" s="15" t="s">
        <v>231</v>
      </c>
      <c r="O3631" s="15" t="s">
        <v>2857</v>
      </c>
      <c r="P3631" s="15" t="s">
        <v>6929</v>
      </c>
      <c r="Q3631" s="15" t="s">
        <v>22807</v>
      </c>
      <c r="R3631" s="15" t="s">
        <v>12454</v>
      </c>
      <c r="S3631" s="15">
        <v>24610579</v>
      </c>
      <c r="T3631" s="15">
        <v>24610579</v>
      </c>
      <c r="U3631" s="15" t="s">
        <v>17124</v>
      </c>
      <c r="V3631" s="15" t="s">
        <v>12455</v>
      </c>
      <c r="W3631" s="4"/>
      <c r="X3631" s="4" t="s">
        <v>41</v>
      </c>
      <c r="Y3631" s="4" t="s">
        <v>6326</v>
      </c>
      <c r="Z3631" s="4"/>
      <c r="AB3631" s="25"/>
      <c r="AC3631" s="25"/>
      <c r="AD3631" s="25"/>
    </row>
    <row r="3632" spans="1:30" x14ac:dyDescent="0.35">
      <c r="A3632" s="15" t="s">
        <v>12458</v>
      </c>
      <c r="B3632" s="15" t="s">
        <v>12459</v>
      </c>
      <c r="D3632" s="15" t="s">
        <v>12457</v>
      </c>
      <c r="E3632" s="15" t="s">
        <v>12456</v>
      </c>
      <c r="F3632" s="15" t="s">
        <v>79</v>
      </c>
      <c r="G3632" s="5" t="s">
        <v>18533</v>
      </c>
      <c r="H3632" s="5" t="s">
        <v>5</v>
      </c>
      <c r="I3632" s="5" t="s">
        <v>95</v>
      </c>
      <c r="J3632" s="5" t="s">
        <v>5</v>
      </c>
      <c r="K3632" s="5" t="s">
        <v>2</v>
      </c>
      <c r="L3632" s="5" t="s">
        <v>13093</v>
      </c>
      <c r="M3632" s="15" t="s">
        <v>21775</v>
      </c>
      <c r="N3632" s="15" t="s">
        <v>22293</v>
      </c>
      <c r="O3632" s="15" t="s">
        <v>5752</v>
      </c>
      <c r="P3632" s="15" t="s">
        <v>79</v>
      </c>
      <c r="Q3632" s="15" t="s">
        <v>22807</v>
      </c>
      <c r="R3632" s="15" t="s">
        <v>21735</v>
      </c>
      <c r="S3632" s="15"/>
      <c r="T3632" s="15"/>
      <c r="U3632" s="15" t="s">
        <v>22483</v>
      </c>
      <c r="V3632" s="15" t="s">
        <v>19077</v>
      </c>
      <c r="W3632" s="4"/>
      <c r="X3632" s="4" t="s">
        <v>41</v>
      </c>
      <c r="Y3632" s="4" t="s">
        <v>7891</v>
      </c>
      <c r="Z3632" s="4"/>
      <c r="AB3632" s="25"/>
      <c r="AC3632" s="25"/>
      <c r="AD3632" s="25"/>
    </row>
    <row r="3633" spans="1:30" x14ac:dyDescent="0.35">
      <c r="A3633" s="15" t="s">
        <v>12462</v>
      </c>
      <c r="B3633" s="15" t="s">
        <v>12463</v>
      </c>
      <c r="D3633" s="15" t="s">
        <v>7932</v>
      </c>
      <c r="E3633" s="15" t="s">
        <v>6930</v>
      </c>
      <c r="F3633" s="15" t="s">
        <v>6931</v>
      </c>
      <c r="G3633" s="5" t="s">
        <v>242</v>
      </c>
      <c r="H3633" s="5" t="s">
        <v>4</v>
      </c>
      <c r="I3633" s="5" t="s">
        <v>243</v>
      </c>
      <c r="J3633" s="5" t="s">
        <v>4</v>
      </c>
      <c r="K3633" s="5" t="s">
        <v>11</v>
      </c>
      <c r="L3633" s="5" t="s">
        <v>12982</v>
      </c>
      <c r="M3633" s="15" t="s">
        <v>244</v>
      </c>
      <c r="N3633" s="15" t="s">
        <v>242</v>
      </c>
      <c r="O3633" s="15" t="s">
        <v>4793</v>
      </c>
      <c r="P3633" s="15" t="s">
        <v>2134</v>
      </c>
      <c r="Q3633" s="15" t="s">
        <v>22807</v>
      </c>
      <c r="R3633" s="15" t="s">
        <v>21632</v>
      </c>
      <c r="S3633" s="15">
        <v>26534812</v>
      </c>
      <c r="T3633" s="15">
        <v>26524812</v>
      </c>
      <c r="U3633" s="15" t="s">
        <v>15570</v>
      </c>
      <c r="V3633" s="15" t="s">
        <v>24577</v>
      </c>
      <c r="W3633" s="4"/>
      <c r="X3633" s="4" t="s">
        <v>41</v>
      </c>
      <c r="Y3633" s="4" t="s">
        <v>6292</v>
      </c>
      <c r="Z3633" s="4"/>
      <c r="AB3633" s="25"/>
      <c r="AC3633" s="25"/>
      <c r="AD3633" s="25"/>
    </row>
    <row r="3634" spans="1:30" x14ac:dyDescent="0.35">
      <c r="A3634" s="15" t="s">
        <v>8777</v>
      </c>
      <c r="B3634" s="15" t="s">
        <v>8779</v>
      </c>
      <c r="D3634" s="15" t="s">
        <v>12459</v>
      </c>
      <c r="E3634" s="15" t="s">
        <v>12458</v>
      </c>
      <c r="F3634" s="15" t="s">
        <v>12460</v>
      </c>
      <c r="G3634" s="5" t="s">
        <v>18535</v>
      </c>
      <c r="H3634" s="5" t="s">
        <v>7</v>
      </c>
      <c r="I3634" s="5" t="s">
        <v>143</v>
      </c>
      <c r="J3634" s="5" t="s">
        <v>6</v>
      </c>
      <c r="K3634" s="5" t="s">
        <v>2</v>
      </c>
      <c r="L3634" s="5" t="s">
        <v>13052</v>
      </c>
      <c r="M3634" s="15" t="s">
        <v>144</v>
      </c>
      <c r="N3634" s="15" t="s">
        <v>21870</v>
      </c>
      <c r="O3634" s="15" t="s">
        <v>22252</v>
      </c>
      <c r="P3634" s="15" t="s">
        <v>12460</v>
      </c>
      <c r="Q3634" s="15" t="s">
        <v>22807</v>
      </c>
      <c r="R3634" s="15" t="s">
        <v>24578</v>
      </c>
      <c r="S3634" s="15">
        <v>84833207</v>
      </c>
      <c r="T3634" s="15"/>
      <c r="U3634" s="15" t="s">
        <v>18426</v>
      </c>
      <c r="V3634" s="15" t="s">
        <v>24579</v>
      </c>
      <c r="W3634" s="4"/>
      <c r="X3634" s="4"/>
      <c r="Y3634" s="4"/>
      <c r="Z3634" s="4"/>
      <c r="AB3634" s="25"/>
      <c r="AC3634" s="25"/>
      <c r="AD3634" s="25"/>
    </row>
    <row r="3635" spans="1:30" x14ac:dyDescent="0.35">
      <c r="A3635" s="15" t="s">
        <v>12465</v>
      </c>
      <c r="B3635" s="15" t="s">
        <v>12466</v>
      </c>
      <c r="D3635" s="15" t="s">
        <v>8779</v>
      </c>
      <c r="E3635" s="15" t="s">
        <v>8777</v>
      </c>
      <c r="F3635" s="15" t="s">
        <v>8778</v>
      </c>
      <c r="G3635" s="5" t="s">
        <v>18535</v>
      </c>
      <c r="H3635" s="5" t="s">
        <v>17</v>
      </c>
      <c r="I3635" s="5" t="s">
        <v>143</v>
      </c>
      <c r="J3635" s="5" t="s">
        <v>4</v>
      </c>
      <c r="K3635" s="5" t="s">
        <v>2</v>
      </c>
      <c r="L3635" s="5" t="s">
        <v>13040</v>
      </c>
      <c r="M3635" s="15" t="s">
        <v>144</v>
      </c>
      <c r="N3635" s="15" t="s">
        <v>1670</v>
      </c>
      <c r="O3635" s="15" t="s">
        <v>1670</v>
      </c>
      <c r="P3635" s="15" t="s">
        <v>8778</v>
      </c>
      <c r="Q3635" s="15" t="s">
        <v>22807</v>
      </c>
      <c r="R3635" s="15" t="s">
        <v>24580</v>
      </c>
      <c r="S3635" s="15">
        <v>27300159</v>
      </c>
      <c r="T3635" s="15">
        <v>84341341</v>
      </c>
      <c r="U3635" s="15" t="s">
        <v>21736</v>
      </c>
      <c r="V3635" s="15" t="s">
        <v>24581</v>
      </c>
      <c r="W3635" s="4"/>
      <c r="X3635" s="4" t="s">
        <v>41</v>
      </c>
      <c r="Y3635" s="4" t="s">
        <v>8201</v>
      </c>
      <c r="Z3635" s="4"/>
      <c r="AB3635" s="25"/>
      <c r="AC3635" s="25"/>
      <c r="AD3635" s="25"/>
    </row>
    <row r="3636" spans="1:30" x14ac:dyDescent="0.35">
      <c r="A3636" s="15" t="s">
        <v>6932</v>
      </c>
      <c r="B3636" s="15" t="s">
        <v>7954</v>
      </c>
      <c r="D3636" s="15" t="s">
        <v>12466</v>
      </c>
      <c r="E3636" s="15" t="s">
        <v>12465</v>
      </c>
      <c r="F3636" s="15" t="s">
        <v>10725</v>
      </c>
      <c r="G3636" s="5" t="s">
        <v>18533</v>
      </c>
      <c r="H3636" s="5" t="s">
        <v>7</v>
      </c>
      <c r="I3636" s="5" t="s">
        <v>95</v>
      </c>
      <c r="J3636" s="5" t="s">
        <v>6</v>
      </c>
      <c r="K3636" s="5" t="s">
        <v>2</v>
      </c>
      <c r="L3636" s="5" t="s">
        <v>13097</v>
      </c>
      <c r="M3636" s="15" t="s">
        <v>21775</v>
      </c>
      <c r="N3636" s="15" t="s">
        <v>3128</v>
      </c>
      <c r="O3636" s="15" t="s">
        <v>3128</v>
      </c>
      <c r="P3636" s="15" t="s">
        <v>10725</v>
      </c>
      <c r="Q3636" s="15" t="s">
        <v>22807</v>
      </c>
      <c r="R3636" s="15" t="s">
        <v>12467</v>
      </c>
      <c r="S3636" s="15">
        <v>85469186</v>
      </c>
      <c r="T3636" s="15"/>
      <c r="U3636" s="15" t="s">
        <v>22484</v>
      </c>
      <c r="V3636" s="15" t="s">
        <v>19078</v>
      </c>
      <c r="W3636" s="4"/>
      <c r="X3636" s="4" t="s">
        <v>41</v>
      </c>
      <c r="Y3636" s="4" t="s">
        <v>7467</v>
      </c>
      <c r="Z3636" s="4"/>
      <c r="AB3636" s="25"/>
      <c r="AC3636" s="25"/>
      <c r="AD3636" s="25"/>
    </row>
    <row r="3637" spans="1:30" x14ac:dyDescent="0.35">
      <c r="A3637" s="15" t="s">
        <v>12469</v>
      </c>
      <c r="B3637" s="15" t="s">
        <v>12470</v>
      </c>
      <c r="D3637" s="15" t="s">
        <v>7954</v>
      </c>
      <c r="E3637" s="15" t="s">
        <v>6932</v>
      </c>
      <c r="F3637" s="15" t="s">
        <v>1491</v>
      </c>
      <c r="G3637" s="5" t="s">
        <v>231</v>
      </c>
      <c r="H3637" s="5" t="s">
        <v>11</v>
      </c>
      <c r="I3637" s="5" t="s">
        <v>44</v>
      </c>
      <c r="J3637" s="5" t="s">
        <v>232</v>
      </c>
      <c r="K3637" s="5" t="s">
        <v>2</v>
      </c>
      <c r="L3637" s="5" t="s">
        <v>12856</v>
      </c>
      <c r="M3637" s="15" t="s">
        <v>91</v>
      </c>
      <c r="N3637" s="15" t="s">
        <v>233</v>
      </c>
      <c r="O3637" s="15" t="s">
        <v>233</v>
      </c>
      <c r="P3637" s="15" t="s">
        <v>1491</v>
      </c>
      <c r="Q3637" s="15" t="s">
        <v>22807</v>
      </c>
      <c r="R3637" s="15" t="s">
        <v>6933</v>
      </c>
      <c r="S3637" s="15"/>
      <c r="T3637" s="15"/>
      <c r="U3637" s="15" t="s">
        <v>17125</v>
      </c>
      <c r="V3637" s="15" t="s">
        <v>12468</v>
      </c>
      <c r="W3637" s="4"/>
      <c r="X3637" s="4" t="s">
        <v>41</v>
      </c>
      <c r="Y3637" s="4" t="s">
        <v>6368</v>
      </c>
      <c r="Z3637" s="4"/>
      <c r="AB3637" s="25"/>
      <c r="AC3637" s="25"/>
      <c r="AD3637" s="25"/>
    </row>
    <row r="3638" spans="1:30" x14ac:dyDescent="0.35">
      <c r="A3638" s="15" t="s">
        <v>6940</v>
      </c>
      <c r="B3638" s="15" t="s">
        <v>7957</v>
      </c>
      <c r="D3638" s="15" t="s">
        <v>12470</v>
      </c>
      <c r="E3638" s="15" t="s">
        <v>12469</v>
      </c>
      <c r="F3638" s="15" t="s">
        <v>12471</v>
      </c>
      <c r="G3638" s="5" t="s">
        <v>18535</v>
      </c>
      <c r="H3638" s="5" t="s">
        <v>17</v>
      </c>
      <c r="I3638" s="5" t="s">
        <v>143</v>
      </c>
      <c r="J3638" s="5" t="s">
        <v>4</v>
      </c>
      <c r="K3638" s="5" t="s">
        <v>2</v>
      </c>
      <c r="L3638" s="5" t="s">
        <v>13040</v>
      </c>
      <c r="M3638" s="15" t="s">
        <v>144</v>
      </c>
      <c r="N3638" s="15" t="s">
        <v>1670</v>
      </c>
      <c r="O3638" s="15" t="s">
        <v>1670</v>
      </c>
      <c r="P3638" s="15" t="s">
        <v>9564</v>
      </c>
      <c r="Q3638" s="15" t="s">
        <v>22807</v>
      </c>
      <c r="R3638" s="15" t="s">
        <v>24582</v>
      </c>
      <c r="S3638" s="15">
        <v>27300159</v>
      </c>
      <c r="T3638" s="15">
        <v>83013861</v>
      </c>
      <c r="U3638" s="15" t="s">
        <v>18427</v>
      </c>
      <c r="V3638" s="15" t="s">
        <v>24583</v>
      </c>
      <c r="W3638" s="4"/>
      <c r="X3638" s="4" t="s">
        <v>41</v>
      </c>
      <c r="Y3638" s="4" t="s">
        <v>9910</v>
      </c>
      <c r="Z3638" s="4"/>
      <c r="AB3638" s="25"/>
      <c r="AC3638" s="25"/>
      <c r="AD3638" s="25"/>
    </row>
    <row r="3639" spans="1:30" x14ac:dyDescent="0.35">
      <c r="A3639" s="15" t="s">
        <v>12474</v>
      </c>
      <c r="B3639" s="15" t="s">
        <v>12475</v>
      </c>
      <c r="D3639" s="15" t="s">
        <v>12463</v>
      </c>
      <c r="E3639" s="15" t="s">
        <v>12462</v>
      </c>
      <c r="F3639" s="15" t="s">
        <v>12464</v>
      </c>
      <c r="G3639" s="5" t="s">
        <v>3350</v>
      </c>
      <c r="H3639" s="5" t="s">
        <v>7</v>
      </c>
      <c r="I3639" s="5" t="s">
        <v>95</v>
      </c>
      <c r="J3639" s="5" t="s">
        <v>3</v>
      </c>
      <c r="K3639" s="5" t="s">
        <v>6</v>
      </c>
      <c r="L3639" s="5" t="s">
        <v>13084</v>
      </c>
      <c r="M3639" s="15" t="s">
        <v>21775</v>
      </c>
      <c r="N3639" s="15" t="s">
        <v>21593</v>
      </c>
      <c r="O3639" s="15" t="s">
        <v>3351</v>
      </c>
      <c r="P3639" s="15" t="s">
        <v>11755</v>
      </c>
      <c r="Q3639" s="15" t="s">
        <v>22807</v>
      </c>
      <c r="R3639" s="15" t="s">
        <v>18428</v>
      </c>
      <c r="S3639" s="15">
        <v>86145788</v>
      </c>
      <c r="T3639" s="15">
        <v>44092873</v>
      </c>
      <c r="U3639" s="15" t="s">
        <v>18429</v>
      </c>
      <c r="V3639" s="15" t="s">
        <v>21737</v>
      </c>
      <c r="W3639" s="4"/>
      <c r="X3639" s="4" t="s">
        <v>41</v>
      </c>
      <c r="Y3639" s="4" t="s">
        <v>8518</v>
      </c>
      <c r="Z3639" s="4"/>
      <c r="AB3639" s="25"/>
      <c r="AC3639" s="25"/>
      <c r="AD3639" s="25"/>
    </row>
    <row r="3640" spans="1:30" x14ac:dyDescent="0.35">
      <c r="A3640" s="15" t="s">
        <v>6912</v>
      </c>
      <c r="B3640" s="15" t="s">
        <v>7886</v>
      </c>
      <c r="D3640" s="15" t="s">
        <v>12479</v>
      </c>
      <c r="E3640" s="15" t="s">
        <v>12478</v>
      </c>
      <c r="F3640" s="15" t="s">
        <v>12480</v>
      </c>
      <c r="G3640" s="5" t="s">
        <v>21791</v>
      </c>
      <c r="H3640" s="5" t="s">
        <v>6</v>
      </c>
      <c r="I3640" s="5" t="s">
        <v>44</v>
      </c>
      <c r="J3640" s="5" t="s">
        <v>210</v>
      </c>
      <c r="K3640" s="5" t="s">
        <v>2</v>
      </c>
      <c r="L3640" s="5" t="s">
        <v>12860</v>
      </c>
      <c r="M3640" s="15" t="s">
        <v>91</v>
      </c>
      <c r="N3640" s="15" t="s">
        <v>211</v>
      </c>
      <c r="O3640" s="15" t="s">
        <v>165</v>
      </c>
      <c r="P3640" s="15" t="s">
        <v>12480</v>
      </c>
      <c r="Q3640" s="15" t="s">
        <v>22807</v>
      </c>
      <c r="R3640" s="15" t="s">
        <v>19708</v>
      </c>
      <c r="S3640" s="15">
        <v>41051100</v>
      </c>
      <c r="T3640" s="15"/>
      <c r="U3640" s="15" t="s">
        <v>20445</v>
      </c>
      <c r="V3640" s="15" t="s">
        <v>12480</v>
      </c>
      <c r="W3640" s="4"/>
      <c r="X3640" s="4" t="s">
        <v>41</v>
      </c>
      <c r="Y3640" s="4" t="s">
        <v>10398</v>
      </c>
      <c r="Z3640" s="4"/>
      <c r="AB3640" s="25"/>
      <c r="AC3640" s="25"/>
      <c r="AD3640" s="25"/>
    </row>
    <row r="3641" spans="1:30" x14ac:dyDescent="0.35">
      <c r="A3641" s="15" t="s">
        <v>12478</v>
      </c>
      <c r="B3641" s="15" t="s">
        <v>12479</v>
      </c>
      <c r="D3641" s="15" t="s">
        <v>7942</v>
      </c>
      <c r="E3641" s="15" t="s">
        <v>6934</v>
      </c>
      <c r="F3641" s="15" t="s">
        <v>7943</v>
      </c>
      <c r="G3641" s="5" t="s">
        <v>15692</v>
      </c>
      <c r="H3641" s="5" t="s">
        <v>18</v>
      </c>
      <c r="I3641" s="5" t="s">
        <v>143</v>
      </c>
      <c r="J3641" s="5" t="s">
        <v>10</v>
      </c>
      <c r="K3641" s="5" t="s">
        <v>5</v>
      </c>
      <c r="L3641" s="5" t="s">
        <v>13067</v>
      </c>
      <c r="M3641" s="15" t="s">
        <v>144</v>
      </c>
      <c r="N3641" s="15" t="s">
        <v>21789</v>
      </c>
      <c r="O3641" s="15" t="s">
        <v>198</v>
      </c>
      <c r="P3641" s="15" t="s">
        <v>12481</v>
      </c>
      <c r="Q3641" s="15" t="s">
        <v>22807</v>
      </c>
      <c r="R3641" s="15" t="s">
        <v>18430</v>
      </c>
      <c r="S3641" s="15">
        <v>85047559</v>
      </c>
      <c r="T3641" s="15"/>
      <c r="U3641" s="15" t="s">
        <v>15571</v>
      </c>
      <c r="V3641" s="15" t="s">
        <v>24584</v>
      </c>
      <c r="W3641" s="4"/>
      <c r="X3641" s="4" t="s">
        <v>41</v>
      </c>
      <c r="Y3641" s="4" t="s">
        <v>13517</v>
      </c>
      <c r="Z3641" s="4"/>
      <c r="AB3641" s="25"/>
      <c r="AC3641" s="25"/>
      <c r="AD3641" s="25"/>
    </row>
    <row r="3642" spans="1:30" x14ac:dyDescent="0.35">
      <c r="A3642" s="15" t="s">
        <v>14349</v>
      </c>
      <c r="B3642" s="15" t="s">
        <v>14348</v>
      </c>
      <c r="D3642" s="21" t="s">
        <v>8782</v>
      </c>
      <c r="E3642" s="15" t="s">
        <v>8781</v>
      </c>
      <c r="F3642" s="15" t="s">
        <v>1600</v>
      </c>
      <c r="G3642" s="5" t="s">
        <v>1797</v>
      </c>
      <c r="H3642" s="5" t="s">
        <v>6</v>
      </c>
      <c r="I3642" s="5" t="s">
        <v>243</v>
      </c>
      <c r="J3642" s="5" t="s">
        <v>10</v>
      </c>
      <c r="K3642" s="5" t="s">
        <v>10</v>
      </c>
      <c r="L3642" s="5" t="s">
        <v>20909</v>
      </c>
      <c r="M3642" s="15" t="s">
        <v>244</v>
      </c>
      <c r="N3642" s="15" t="s">
        <v>3009</v>
      </c>
      <c r="O3642" s="15" t="s">
        <v>12482</v>
      </c>
      <c r="P3642" s="15" t="s">
        <v>12482</v>
      </c>
      <c r="Q3642" s="15" t="s">
        <v>22807</v>
      </c>
      <c r="R3642" s="15" t="s">
        <v>24585</v>
      </c>
      <c r="S3642" s="15">
        <v>26938124</v>
      </c>
      <c r="T3642" s="15">
        <v>26938585</v>
      </c>
      <c r="U3642" s="15" t="s">
        <v>19079</v>
      </c>
      <c r="V3642" s="15" t="s">
        <v>12483</v>
      </c>
      <c r="W3642" s="4"/>
      <c r="X3642" s="4"/>
      <c r="Y3642" s="4"/>
      <c r="Z3642" s="4"/>
      <c r="AB3642" s="25"/>
      <c r="AC3642" s="25"/>
      <c r="AD3642" s="25"/>
    </row>
    <row r="3643" spans="1:30" x14ac:dyDescent="0.35">
      <c r="A3643" s="15" t="s">
        <v>6934</v>
      </c>
      <c r="B3643" s="15" t="s">
        <v>7942</v>
      </c>
      <c r="D3643" s="15" t="s">
        <v>11111</v>
      </c>
      <c r="E3643" s="15" t="s">
        <v>11110</v>
      </c>
      <c r="F3643" s="15" t="s">
        <v>10440</v>
      </c>
      <c r="G3643" s="5" t="s">
        <v>144</v>
      </c>
      <c r="H3643" s="5" t="s">
        <v>4</v>
      </c>
      <c r="I3643" s="5" t="s">
        <v>143</v>
      </c>
      <c r="J3643" s="5" t="s">
        <v>2</v>
      </c>
      <c r="K3643" s="5" t="s">
        <v>4</v>
      </c>
      <c r="L3643" s="5" t="s">
        <v>13023</v>
      </c>
      <c r="M3643" s="15" t="s">
        <v>144</v>
      </c>
      <c r="N3643" s="15" t="s">
        <v>144</v>
      </c>
      <c r="O3643" s="15" t="s">
        <v>5174</v>
      </c>
      <c r="P3643" s="15" t="s">
        <v>10440</v>
      </c>
      <c r="Q3643" s="15" t="s">
        <v>22807</v>
      </c>
      <c r="R3643" s="15" t="s">
        <v>24586</v>
      </c>
      <c r="S3643" s="15">
        <v>26388009</v>
      </c>
      <c r="T3643" s="15">
        <v>60393378</v>
      </c>
      <c r="U3643" s="15" t="s">
        <v>17126</v>
      </c>
      <c r="V3643" s="15" t="s">
        <v>15572</v>
      </c>
      <c r="W3643" s="4"/>
      <c r="X3643" s="4" t="s">
        <v>41</v>
      </c>
      <c r="Y3643" s="4" t="s">
        <v>13904</v>
      </c>
      <c r="Z3643" s="4"/>
      <c r="AB3643" s="25"/>
      <c r="AC3643" s="25"/>
      <c r="AD3643" s="25"/>
    </row>
    <row r="3644" spans="1:30" x14ac:dyDescent="0.35">
      <c r="A3644" s="15" t="s">
        <v>8781</v>
      </c>
      <c r="B3644" s="21" t="s">
        <v>8782</v>
      </c>
      <c r="D3644" s="15" t="s">
        <v>12490</v>
      </c>
      <c r="E3644" s="15" t="s">
        <v>12489</v>
      </c>
      <c r="F3644" s="15" t="s">
        <v>12491</v>
      </c>
      <c r="G3644" s="5" t="s">
        <v>18533</v>
      </c>
      <c r="H3644" s="5" t="s">
        <v>6</v>
      </c>
      <c r="I3644" s="5" t="s">
        <v>95</v>
      </c>
      <c r="J3644" s="5" t="s">
        <v>2</v>
      </c>
      <c r="K3644" s="5" t="s">
        <v>3</v>
      </c>
      <c r="L3644" s="5" t="s">
        <v>13077</v>
      </c>
      <c r="M3644" s="15" t="s">
        <v>21775</v>
      </c>
      <c r="N3644" s="15" t="s">
        <v>21775</v>
      </c>
      <c r="O3644" s="15" t="s">
        <v>21855</v>
      </c>
      <c r="P3644" s="15" t="s">
        <v>12491</v>
      </c>
      <c r="Q3644" s="15" t="s">
        <v>22807</v>
      </c>
      <c r="R3644" s="15" t="s">
        <v>20446</v>
      </c>
      <c r="S3644" s="15"/>
      <c r="T3644" s="15"/>
      <c r="U3644" s="15" t="s">
        <v>21739</v>
      </c>
      <c r="V3644" s="15" t="s">
        <v>24587</v>
      </c>
      <c r="W3644" s="4"/>
      <c r="X3644" s="4" t="s">
        <v>41</v>
      </c>
      <c r="Y3644" s="4" t="s">
        <v>7759</v>
      </c>
      <c r="Z3644" s="4"/>
      <c r="AB3644" s="25"/>
      <c r="AC3644" s="25"/>
      <c r="AD3644" s="25"/>
    </row>
    <row r="3645" spans="1:30" x14ac:dyDescent="0.35">
      <c r="A3645" s="15" t="s">
        <v>12484</v>
      </c>
      <c r="B3645" s="15" t="s">
        <v>12485</v>
      </c>
      <c r="D3645" s="15" t="s">
        <v>7946</v>
      </c>
      <c r="E3645" s="15" t="s">
        <v>6935</v>
      </c>
      <c r="F3645" s="15" t="s">
        <v>22486</v>
      </c>
      <c r="G3645" s="5" t="s">
        <v>18535</v>
      </c>
      <c r="H3645" s="5" t="s">
        <v>17</v>
      </c>
      <c r="I3645" s="5" t="s">
        <v>143</v>
      </c>
      <c r="J3645" s="5" t="s">
        <v>4</v>
      </c>
      <c r="K3645" s="5" t="s">
        <v>2</v>
      </c>
      <c r="L3645" s="5" t="s">
        <v>13040</v>
      </c>
      <c r="M3645" s="15" t="s">
        <v>144</v>
      </c>
      <c r="N3645" s="15" t="s">
        <v>1670</v>
      </c>
      <c r="O3645" s="15" t="s">
        <v>1670</v>
      </c>
      <c r="P3645" s="15" t="s">
        <v>6919</v>
      </c>
      <c r="Q3645" s="15" t="s">
        <v>22807</v>
      </c>
      <c r="R3645" s="15" t="s">
        <v>24588</v>
      </c>
      <c r="S3645" s="15">
        <v>22001054</v>
      </c>
      <c r="T3645" s="15">
        <v>27300159</v>
      </c>
      <c r="U3645" s="15" t="s">
        <v>19080</v>
      </c>
      <c r="V3645" s="15" t="s">
        <v>24589</v>
      </c>
      <c r="W3645" s="4"/>
      <c r="X3645" s="4" t="s">
        <v>41</v>
      </c>
      <c r="Y3645" s="4" t="s">
        <v>14067</v>
      </c>
      <c r="Z3645" s="4"/>
      <c r="AB3645" s="25"/>
      <c r="AC3645" s="25"/>
      <c r="AD3645" s="25"/>
    </row>
    <row r="3646" spans="1:30" x14ac:dyDescent="0.35">
      <c r="A3646" s="15" t="s">
        <v>12487</v>
      </c>
      <c r="B3646" s="15" t="s">
        <v>12488</v>
      </c>
      <c r="D3646" s="15" t="s">
        <v>12493</v>
      </c>
      <c r="E3646" s="15" t="s">
        <v>12492</v>
      </c>
      <c r="F3646" s="15" t="s">
        <v>21740</v>
      </c>
      <c r="G3646" s="5" t="s">
        <v>18533</v>
      </c>
      <c r="H3646" s="5" t="s">
        <v>6</v>
      </c>
      <c r="I3646" s="5" t="s">
        <v>95</v>
      </c>
      <c r="J3646" s="5" t="s">
        <v>2</v>
      </c>
      <c r="K3646" s="5" t="s">
        <v>3</v>
      </c>
      <c r="L3646" s="5" t="s">
        <v>13077</v>
      </c>
      <c r="M3646" s="15" t="s">
        <v>21775</v>
      </c>
      <c r="N3646" s="15" t="s">
        <v>21775</v>
      </c>
      <c r="O3646" s="15" t="s">
        <v>21855</v>
      </c>
      <c r="P3646" s="15" t="s">
        <v>12494</v>
      </c>
      <c r="Q3646" s="15" t="s">
        <v>22807</v>
      </c>
      <c r="R3646" s="15" t="s">
        <v>24590</v>
      </c>
      <c r="S3646" s="15"/>
      <c r="T3646" s="15"/>
      <c r="U3646" s="15" t="s">
        <v>20447</v>
      </c>
      <c r="V3646" s="15" t="s">
        <v>19081</v>
      </c>
      <c r="W3646" s="4"/>
      <c r="X3646" s="4" t="s">
        <v>41</v>
      </c>
      <c r="Y3646" s="4" t="s">
        <v>8165</v>
      </c>
      <c r="Z3646" s="4"/>
      <c r="AB3646" s="25"/>
      <c r="AC3646" s="25"/>
      <c r="AD3646" s="25"/>
    </row>
    <row r="3647" spans="1:30" x14ac:dyDescent="0.35">
      <c r="A3647" s="15" t="s">
        <v>12489</v>
      </c>
      <c r="B3647" s="15" t="s">
        <v>12490</v>
      </c>
      <c r="D3647" s="15" t="s">
        <v>12519</v>
      </c>
      <c r="E3647" s="15" t="s">
        <v>12518</v>
      </c>
      <c r="F3647" s="15" t="s">
        <v>12520</v>
      </c>
      <c r="G3647" s="5" t="s">
        <v>18533</v>
      </c>
      <c r="H3647" s="5" t="s">
        <v>5</v>
      </c>
      <c r="I3647" s="5" t="s">
        <v>95</v>
      </c>
      <c r="J3647" s="5" t="s">
        <v>5</v>
      </c>
      <c r="K3647" s="5" t="s">
        <v>5</v>
      </c>
      <c r="L3647" s="5" t="s">
        <v>13096</v>
      </c>
      <c r="M3647" s="15" t="s">
        <v>21775</v>
      </c>
      <c r="N3647" s="15" t="s">
        <v>22293</v>
      </c>
      <c r="O3647" s="15" t="s">
        <v>22297</v>
      </c>
      <c r="P3647" s="15" t="s">
        <v>12521</v>
      </c>
      <c r="Q3647" s="15" t="s">
        <v>22807</v>
      </c>
      <c r="R3647" s="15" t="s">
        <v>24591</v>
      </c>
      <c r="S3647" s="15">
        <v>86159219</v>
      </c>
      <c r="T3647" s="15"/>
      <c r="U3647" s="15" t="s">
        <v>24592</v>
      </c>
      <c r="V3647" s="15" t="s">
        <v>24593</v>
      </c>
      <c r="W3647" s="4"/>
      <c r="X3647" s="4"/>
      <c r="Y3647" s="4"/>
      <c r="Z3647" s="4"/>
      <c r="AB3647" s="25"/>
      <c r="AC3647" s="25"/>
      <c r="AD3647" s="25"/>
    </row>
    <row r="3648" spans="1:30" x14ac:dyDescent="0.35">
      <c r="A3648" s="15" t="s">
        <v>12492</v>
      </c>
      <c r="B3648" s="15" t="s">
        <v>12493</v>
      </c>
      <c r="D3648" s="15" t="s">
        <v>12516</v>
      </c>
      <c r="E3648" s="15" t="s">
        <v>12515</v>
      </c>
      <c r="F3648" s="15" t="s">
        <v>12517</v>
      </c>
      <c r="G3648" s="5" t="s">
        <v>18533</v>
      </c>
      <c r="H3648" s="5" t="s">
        <v>5</v>
      </c>
      <c r="I3648" s="5" t="s">
        <v>95</v>
      </c>
      <c r="J3648" s="5" t="s">
        <v>5</v>
      </c>
      <c r="K3648" s="5" t="s">
        <v>5</v>
      </c>
      <c r="L3648" s="5" t="s">
        <v>13096</v>
      </c>
      <c r="M3648" s="15" t="s">
        <v>21775</v>
      </c>
      <c r="N3648" s="15" t="s">
        <v>22293</v>
      </c>
      <c r="O3648" s="15" t="s">
        <v>22297</v>
      </c>
      <c r="P3648" s="15" t="s">
        <v>21741</v>
      </c>
      <c r="Q3648" s="15" t="s">
        <v>22807</v>
      </c>
      <c r="R3648" s="15" t="s">
        <v>17127</v>
      </c>
      <c r="S3648" s="15"/>
      <c r="T3648" s="15"/>
      <c r="U3648" s="15" t="s">
        <v>20448</v>
      </c>
      <c r="V3648" s="15" t="s">
        <v>19082</v>
      </c>
      <c r="W3648" s="4"/>
      <c r="X3648" s="4"/>
      <c r="Y3648" s="4"/>
      <c r="Z3648" s="4"/>
      <c r="AB3648" s="25" t="s">
        <v>21118</v>
      </c>
      <c r="AC3648" s="25"/>
      <c r="AD3648" s="25"/>
    </row>
    <row r="3649" spans="1:30" x14ac:dyDescent="0.35">
      <c r="A3649" s="15" t="s">
        <v>12495</v>
      </c>
      <c r="B3649" s="15" t="s">
        <v>12496</v>
      </c>
      <c r="D3649" s="15" t="s">
        <v>12513</v>
      </c>
      <c r="E3649" s="15" t="s">
        <v>12512</v>
      </c>
      <c r="F3649" s="15" t="s">
        <v>12514</v>
      </c>
      <c r="G3649" s="5" t="s">
        <v>18533</v>
      </c>
      <c r="H3649" s="5" t="s">
        <v>5</v>
      </c>
      <c r="I3649" s="5" t="s">
        <v>95</v>
      </c>
      <c r="J3649" s="5" t="s">
        <v>5</v>
      </c>
      <c r="K3649" s="5" t="s">
        <v>5</v>
      </c>
      <c r="L3649" s="5" t="s">
        <v>13096</v>
      </c>
      <c r="M3649" s="15" t="s">
        <v>21775</v>
      </c>
      <c r="N3649" s="15" t="s">
        <v>22293</v>
      </c>
      <c r="O3649" s="15" t="s">
        <v>22297</v>
      </c>
      <c r="P3649" s="15" t="s">
        <v>12514</v>
      </c>
      <c r="Q3649" s="15" t="s">
        <v>22807</v>
      </c>
      <c r="R3649" s="15" t="s">
        <v>24594</v>
      </c>
      <c r="S3649" s="15">
        <v>88559138</v>
      </c>
      <c r="T3649" s="15"/>
      <c r="U3649" s="15" t="s">
        <v>22487</v>
      </c>
      <c r="V3649" s="15" t="s">
        <v>12525</v>
      </c>
      <c r="W3649" s="4"/>
      <c r="X3649" s="4"/>
      <c r="Y3649" s="4"/>
      <c r="Z3649" s="4"/>
      <c r="AB3649" s="25"/>
      <c r="AC3649" s="25"/>
      <c r="AD3649" s="25"/>
    </row>
    <row r="3650" spans="1:30" x14ac:dyDescent="0.35">
      <c r="A3650" s="15" t="s">
        <v>12498</v>
      </c>
      <c r="B3650" s="15" t="s">
        <v>12499</v>
      </c>
      <c r="D3650" s="15" t="s">
        <v>12509</v>
      </c>
      <c r="E3650" s="15" t="s">
        <v>12508</v>
      </c>
      <c r="F3650" s="15" t="s">
        <v>12510</v>
      </c>
      <c r="G3650" s="5" t="s">
        <v>18533</v>
      </c>
      <c r="H3650" s="5" t="s">
        <v>5</v>
      </c>
      <c r="I3650" s="5" t="s">
        <v>95</v>
      </c>
      <c r="J3650" s="5" t="s">
        <v>5</v>
      </c>
      <c r="K3650" s="5" t="s">
        <v>5</v>
      </c>
      <c r="L3650" s="5" t="s">
        <v>13096</v>
      </c>
      <c r="M3650" s="15" t="s">
        <v>21775</v>
      </c>
      <c r="N3650" s="15" t="s">
        <v>22293</v>
      </c>
      <c r="O3650" s="15" t="s">
        <v>22297</v>
      </c>
      <c r="P3650" s="15" t="s">
        <v>12511</v>
      </c>
      <c r="Q3650" s="15" t="s">
        <v>22807</v>
      </c>
      <c r="R3650" s="15" t="s">
        <v>24595</v>
      </c>
      <c r="S3650" s="15">
        <v>84374703</v>
      </c>
      <c r="T3650" s="15"/>
      <c r="U3650" s="15" t="s">
        <v>24596</v>
      </c>
      <c r="V3650" s="15" t="s">
        <v>15573</v>
      </c>
      <c r="W3650" s="4"/>
      <c r="X3650" s="4"/>
      <c r="Y3650" s="4"/>
      <c r="Z3650" s="4"/>
      <c r="AB3650" s="25" t="s">
        <v>21118</v>
      </c>
      <c r="AC3650" s="25"/>
      <c r="AD3650" s="25"/>
    </row>
    <row r="3651" spans="1:30" x14ac:dyDescent="0.35">
      <c r="A3651" s="15" t="s">
        <v>12501</v>
      </c>
      <c r="B3651" s="15" t="s">
        <v>12502</v>
      </c>
      <c r="D3651" s="15" t="s">
        <v>12506</v>
      </c>
      <c r="E3651" s="15" t="s">
        <v>12505</v>
      </c>
      <c r="F3651" s="15" t="s">
        <v>12507</v>
      </c>
      <c r="G3651" s="5" t="s">
        <v>18533</v>
      </c>
      <c r="H3651" s="5" t="s">
        <v>5</v>
      </c>
      <c r="I3651" s="5" t="s">
        <v>95</v>
      </c>
      <c r="J3651" s="5" t="s">
        <v>5</v>
      </c>
      <c r="K3651" s="5" t="s">
        <v>5</v>
      </c>
      <c r="L3651" s="5" t="s">
        <v>13096</v>
      </c>
      <c r="M3651" s="15" t="s">
        <v>21775</v>
      </c>
      <c r="N3651" s="15" t="s">
        <v>22293</v>
      </c>
      <c r="O3651" s="15" t="s">
        <v>22297</v>
      </c>
      <c r="P3651" s="15" t="s">
        <v>3594</v>
      </c>
      <c r="Q3651" s="15" t="s">
        <v>22807</v>
      </c>
      <c r="R3651" s="15" t="s">
        <v>24597</v>
      </c>
      <c r="S3651" s="15">
        <v>86835658</v>
      </c>
      <c r="T3651" s="15"/>
      <c r="U3651" s="15" t="s">
        <v>22488</v>
      </c>
      <c r="V3651" s="15" t="s">
        <v>24598</v>
      </c>
      <c r="W3651" s="4"/>
      <c r="X3651" s="4"/>
      <c r="Y3651" s="4"/>
      <c r="Z3651" s="4"/>
      <c r="AB3651" s="25"/>
      <c r="AC3651" s="25"/>
      <c r="AD3651" s="25"/>
    </row>
    <row r="3652" spans="1:30" x14ac:dyDescent="0.35">
      <c r="A3652" s="15" t="s">
        <v>6936</v>
      </c>
      <c r="B3652" s="15" t="s">
        <v>7947</v>
      </c>
      <c r="D3652" s="15" t="s">
        <v>7947</v>
      </c>
      <c r="E3652" s="15" t="s">
        <v>6936</v>
      </c>
      <c r="F3652" s="15" t="s">
        <v>6937</v>
      </c>
      <c r="G3652" s="5" t="s">
        <v>18533</v>
      </c>
      <c r="H3652" s="5" t="s">
        <v>6</v>
      </c>
      <c r="I3652" s="5" t="s">
        <v>95</v>
      </c>
      <c r="J3652" s="5" t="s">
        <v>2</v>
      </c>
      <c r="K3652" s="5" t="s">
        <v>3</v>
      </c>
      <c r="L3652" s="5" t="s">
        <v>13077</v>
      </c>
      <c r="M3652" s="15" t="s">
        <v>21775</v>
      </c>
      <c r="N3652" s="15" t="s">
        <v>21775</v>
      </c>
      <c r="O3652" s="15" t="s">
        <v>21855</v>
      </c>
      <c r="P3652" s="15" t="s">
        <v>6937</v>
      </c>
      <c r="Q3652" s="15" t="s">
        <v>22807</v>
      </c>
      <c r="R3652" s="15" t="s">
        <v>24599</v>
      </c>
      <c r="S3652" s="15">
        <v>89856091</v>
      </c>
      <c r="T3652" s="15"/>
      <c r="U3652" s="15" t="s">
        <v>19083</v>
      </c>
      <c r="V3652" s="15" t="s">
        <v>24600</v>
      </c>
      <c r="W3652" s="4"/>
      <c r="X3652" s="4" t="s">
        <v>41</v>
      </c>
      <c r="Y3652" s="4" t="s">
        <v>14068</v>
      </c>
      <c r="Z3652" s="4"/>
      <c r="AB3652" s="25"/>
      <c r="AC3652" s="25"/>
      <c r="AD3652" s="25"/>
    </row>
    <row r="3653" spans="1:30" x14ac:dyDescent="0.35">
      <c r="A3653" s="15" t="s">
        <v>6938</v>
      </c>
      <c r="B3653" s="15" t="s">
        <v>7950</v>
      </c>
      <c r="D3653" s="15" t="s">
        <v>12542</v>
      </c>
      <c r="E3653" s="15" t="s">
        <v>12541</v>
      </c>
      <c r="F3653" s="15" t="s">
        <v>18556</v>
      </c>
      <c r="G3653" s="5" t="s">
        <v>18535</v>
      </c>
      <c r="H3653" s="5" t="s">
        <v>17</v>
      </c>
      <c r="I3653" s="5" t="s">
        <v>143</v>
      </c>
      <c r="J3653" s="5" t="s">
        <v>4</v>
      </c>
      <c r="K3653" s="5" t="s">
        <v>2</v>
      </c>
      <c r="L3653" s="5" t="s">
        <v>13040</v>
      </c>
      <c r="M3653" s="15" t="s">
        <v>144</v>
      </c>
      <c r="N3653" s="15" t="s">
        <v>1670</v>
      </c>
      <c r="O3653" s="15" t="s">
        <v>1670</v>
      </c>
      <c r="P3653" s="15" t="s">
        <v>12543</v>
      </c>
      <c r="Q3653" s="15" t="s">
        <v>22807</v>
      </c>
      <c r="R3653" s="15" t="s">
        <v>21742</v>
      </c>
      <c r="S3653" s="15">
        <v>86947985</v>
      </c>
      <c r="T3653" s="15"/>
      <c r="U3653" s="15" t="s">
        <v>21743</v>
      </c>
      <c r="V3653" s="15" t="s">
        <v>24601</v>
      </c>
      <c r="W3653" s="4"/>
      <c r="X3653" s="4" t="s">
        <v>41</v>
      </c>
      <c r="Y3653" s="4" t="s">
        <v>19116</v>
      </c>
      <c r="Z3653" s="4"/>
      <c r="AB3653" s="25"/>
      <c r="AC3653" s="25"/>
      <c r="AD3653" s="25"/>
    </row>
    <row r="3654" spans="1:30" x14ac:dyDescent="0.35">
      <c r="A3654" s="15" t="s">
        <v>12505</v>
      </c>
      <c r="B3654" s="15" t="s">
        <v>12506</v>
      </c>
      <c r="D3654" s="15" t="s">
        <v>12499</v>
      </c>
      <c r="E3654" s="15" t="s">
        <v>12498</v>
      </c>
      <c r="F3654" s="15" t="s">
        <v>12500</v>
      </c>
      <c r="G3654" s="5" t="s">
        <v>18533</v>
      </c>
      <c r="H3654" s="5" t="s">
        <v>6</v>
      </c>
      <c r="I3654" s="5" t="s">
        <v>95</v>
      </c>
      <c r="J3654" s="5" t="s">
        <v>2</v>
      </c>
      <c r="K3654" s="5" t="s">
        <v>3</v>
      </c>
      <c r="L3654" s="5" t="s">
        <v>13077</v>
      </c>
      <c r="M3654" s="15" t="s">
        <v>21775</v>
      </c>
      <c r="N3654" s="15" t="s">
        <v>21775</v>
      </c>
      <c r="O3654" s="15" t="s">
        <v>21855</v>
      </c>
      <c r="P3654" s="15" t="s">
        <v>12500</v>
      </c>
      <c r="Q3654" s="15" t="s">
        <v>22807</v>
      </c>
      <c r="R3654" s="15" t="s">
        <v>18431</v>
      </c>
      <c r="S3654" s="15"/>
      <c r="T3654" s="15"/>
      <c r="U3654" s="15" t="s">
        <v>20449</v>
      </c>
      <c r="V3654" s="15" t="s">
        <v>24602</v>
      </c>
      <c r="W3654" s="4"/>
      <c r="X3654" s="4" t="s">
        <v>41</v>
      </c>
      <c r="Y3654" s="4" t="s">
        <v>19117</v>
      </c>
      <c r="Z3654" s="4"/>
      <c r="AB3654" s="25"/>
      <c r="AC3654" s="25"/>
      <c r="AD3654" s="25"/>
    </row>
    <row r="3655" spans="1:30" x14ac:dyDescent="0.35">
      <c r="A3655" s="15" t="s">
        <v>12508</v>
      </c>
      <c r="B3655" s="15" t="s">
        <v>12509</v>
      </c>
      <c r="D3655" s="15" t="s">
        <v>12534</v>
      </c>
      <c r="E3655" s="15" t="s">
        <v>12533</v>
      </c>
      <c r="F3655" s="15" t="s">
        <v>14474</v>
      </c>
      <c r="G3655" s="5" t="s">
        <v>3820</v>
      </c>
      <c r="H3655" s="5" t="s">
        <v>7</v>
      </c>
      <c r="I3655" s="5" t="s">
        <v>72</v>
      </c>
      <c r="J3655" s="5" t="s">
        <v>6</v>
      </c>
      <c r="K3655" s="5" t="s">
        <v>17</v>
      </c>
      <c r="L3655" s="5" t="s">
        <v>12902</v>
      </c>
      <c r="M3655" s="15" t="s">
        <v>249</v>
      </c>
      <c r="N3655" s="15" t="s">
        <v>3820</v>
      </c>
      <c r="O3655" s="15" t="s">
        <v>22063</v>
      </c>
      <c r="P3655" s="15" t="s">
        <v>10367</v>
      </c>
      <c r="Q3655" s="15" t="s">
        <v>22807</v>
      </c>
      <c r="R3655" s="15" t="s">
        <v>22489</v>
      </c>
      <c r="S3655" s="15">
        <v>89424006</v>
      </c>
      <c r="T3655" s="15"/>
      <c r="U3655" s="15" t="s">
        <v>20450</v>
      </c>
      <c r="V3655" s="15" t="s">
        <v>12535</v>
      </c>
      <c r="W3655" s="4"/>
      <c r="X3655" s="4" t="s">
        <v>41</v>
      </c>
      <c r="Y3655" s="4" t="s">
        <v>7881</v>
      </c>
      <c r="Z3655" s="4"/>
      <c r="AB3655" s="25"/>
      <c r="AC3655" s="25"/>
      <c r="AD3655" s="25"/>
    </row>
    <row r="3656" spans="1:30" x14ac:dyDescent="0.35">
      <c r="A3656" s="15" t="s">
        <v>12512</v>
      </c>
      <c r="B3656" s="15" t="s">
        <v>12513</v>
      </c>
      <c r="D3656" s="15" t="s">
        <v>12537</v>
      </c>
      <c r="E3656" s="15" t="s">
        <v>12536</v>
      </c>
      <c r="F3656" s="15" t="s">
        <v>12538</v>
      </c>
      <c r="G3656" s="5" t="s">
        <v>3820</v>
      </c>
      <c r="H3656" s="5" t="s">
        <v>11</v>
      </c>
      <c r="I3656" s="5" t="s">
        <v>95</v>
      </c>
      <c r="J3656" s="5" t="s">
        <v>2</v>
      </c>
      <c r="K3656" s="5" t="s">
        <v>3</v>
      </c>
      <c r="L3656" s="5" t="s">
        <v>13077</v>
      </c>
      <c r="M3656" s="15" t="s">
        <v>21775</v>
      </c>
      <c r="N3656" s="15" t="s">
        <v>21775</v>
      </c>
      <c r="O3656" s="15" t="s">
        <v>21855</v>
      </c>
      <c r="P3656" s="15" t="s">
        <v>12538</v>
      </c>
      <c r="Q3656" s="15" t="s">
        <v>22807</v>
      </c>
      <c r="R3656" s="15" t="s">
        <v>22490</v>
      </c>
      <c r="S3656" s="15">
        <v>85916425</v>
      </c>
      <c r="T3656" s="15"/>
      <c r="U3656" s="15" t="s">
        <v>12539</v>
      </c>
      <c r="V3656" s="15" t="s">
        <v>12540</v>
      </c>
      <c r="W3656" s="4"/>
      <c r="X3656" s="4" t="s">
        <v>41</v>
      </c>
      <c r="Y3656" s="4" t="s">
        <v>13766</v>
      </c>
      <c r="Z3656" s="4"/>
      <c r="AB3656" s="25"/>
      <c r="AC3656" s="25"/>
      <c r="AD3656" s="25"/>
    </row>
    <row r="3657" spans="1:30" x14ac:dyDescent="0.35">
      <c r="A3657" s="15" t="s">
        <v>12515</v>
      </c>
      <c r="B3657" s="15" t="s">
        <v>12516</v>
      </c>
      <c r="D3657" s="15" t="s">
        <v>12488</v>
      </c>
      <c r="E3657" s="15" t="s">
        <v>12487</v>
      </c>
      <c r="F3657" s="15" t="s">
        <v>249</v>
      </c>
      <c r="G3657" s="5" t="s">
        <v>18533</v>
      </c>
      <c r="H3657" s="5" t="s">
        <v>6</v>
      </c>
      <c r="I3657" s="5" t="s">
        <v>95</v>
      </c>
      <c r="J3657" s="5" t="s">
        <v>2</v>
      </c>
      <c r="K3657" s="5" t="s">
        <v>3</v>
      </c>
      <c r="L3657" s="5" t="s">
        <v>13077</v>
      </c>
      <c r="M3657" s="15" t="s">
        <v>21775</v>
      </c>
      <c r="N3657" s="15" t="s">
        <v>21775</v>
      </c>
      <c r="O3657" s="15" t="s">
        <v>21855</v>
      </c>
      <c r="P3657" s="15" t="s">
        <v>22491</v>
      </c>
      <c r="Q3657" s="15" t="s">
        <v>22807</v>
      </c>
      <c r="R3657" s="15" t="s">
        <v>18432</v>
      </c>
      <c r="S3657" s="15">
        <v>84569296</v>
      </c>
      <c r="T3657" s="15">
        <v>85001950</v>
      </c>
      <c r="U3657" s="15" t="s">
        <v>20451</v>
      </c>
      <c r="V3657" s="15" t="s">
        <v>20452</v>
      </c>
      <c r="W3657" s="4"/>
      <c r="X3657" s="4"/>
      <c r="Y3657" s="4"/>
      <c r="Z3657" s="4"/>
      <c r="AB3657" s="25"/>
      <c r="AC3657" s="25"/>
      <c r="AD3657" s="25"/>
    </row>
    <row r="3658" spans="1:30" x14ac:dyDescent="0.35">
      <c r="A3658" s="15" t="s">
        <v>12518</v>
      </c>
      <c r="B3658" s="15" t="s">
        <v>12519</v>
      </c>
      <c r="D3658" s="15" t="s">
        <v>12530</v>
      </c>
      <c r="E3658" s="15" t="s">
        <v>12529</v>
      </c>
      <c r="F3658" s="15" t="s">
        <v>12531</v>
      </c>
      <c r="G3658" s="5" t="s">
        <v>3820</v>
      </c>
      <c r="H3658" s="5" t="s">
        <v>7</v>
      </c>
      <c r="I3658" s="5" t="s">
        <v>95</v>
      </c>
      <c r="J3658" s="5" t="s">
        <v>2</v>
      </c>
      <c r="K3658" s="5" t="s">
        <v>3</v>
      </c>
      <c r="L3658" s="5" t="s">
        <v>13077</v>
      </c>
      <c r="M3658" s="15" t="s">
        <v>21775</v>
      </c>
      <c r="N3658" s="15" t="s">
        <v>21775</v>
      </c>
      <c r="O3658" s="15" t="s">
        <v>21855</v>
      </c>
      <c r="P3658" s="15" t="s">
        <v>12531</v>
      </c>
      <c r="Q3658" s="15" t="s">
        <v>22807</v>
      </c>
      <c r="R3658" s="15" t="s">
        <v>14232</v>
      </c>
      <c r="S3658" s="15">
        <v>83268884</v>
      </c>
      <c r="T3658" s="15"/>
      <c r="U3658" s="15" t="s">
        <v>18433</v>
      </c>
      <c r="V3658" s="15" t="s">
        <v>12532</v>
      </c>
      <c r="W3658" s="4"/>
      <c r="X3658" s="4" t="s">
        <v>41</v>
      </c>
      <c r="Y3658" s="4" t="s">
        <v>13663</v>
      </c>
      <c r="Z3658" s="4"/>
      <c r="AB3658" s="25"/>
      <c r="AC3658" s="25"/>
      <c r="AD3658" s="25"/>
    </row>
    <row r="3659" spans="1:30" x14ac:dyDescent="0.35">
      <c r="A3659" s="15" t="s">
        <v>12522</v>
      </c>
      <c r="B3659" s="15" t="s">
        <v>12523</v>
      </c>
      <c r="D3659" s="15" t="s">
        <v>12523</v>
      </c>
      <c r="E3659" s="15" t="s">
        <v>12522</v>
      </c>
      <c r="F3659" s="15" t="s">
        <v>12524</v>
      </c>
      <c r="G3659" s="5" t="s">
        <v>18533</v>
      </c>
      <c r="H3659" s="5" t="s">
        <v>5</v>
      </c>
      <c r="I3659" s="5" t="s">
        <v>95</v>
      </c>
      <c r="J3659" s="5" t="s">
        <v>5</v>
      </c>
      <c r="K3659" s="5" t="s">
        <v>5</v>
      </c>
      <c r="L3659" s="5" t="s">
        <v>13096</v>
      </c>
      <c r="M3659" s="15" t="s">
        <v>21775</v>
      </c>
      <c r="N3659" s="15" t="s">
        <v>22293</v>
      </c>
      <c r="O3659" s="15" t="s">
        <v>22297</v>
      </c>
      <c r="P3659" s="15" t="s">
        <v>12524</v>
      </c>
      <c r="Q3659" s="15" t="s">
        <v>22807</v>
      </c>
      <c r="R3659" s="15" t="s">
        <v>22492</v>
      </c>
      <c r="S3659" s="15">
        <v>84374873</v>
      </c>
      <c r="T3659" s="15"/>
      <c r="U3659" s="15" t="s">
        <v>22493</v>
      </c>
      <c r="V3659" s="15" t="s">
        <v>12525</v>
      </c>
      <c r="W3659" s="4"/>
      <c r="X3659" s="4"/>
      <c r="Y3659" s="4"/>
      <c r="Z3659" s="4"/>
      <c r="AB3659" s="25"/>
      <c r="AC3659" s="25"/>
      <c r="AD3659" s="25"/>
    </row>
    <row r="3660" spans="1:30" x14ac:dyDescent="0.35">
      <c r="A3660" s="15" t="s">
        <v>12526</v>
      </c>
      <c r="B3660" s="15" t="s">
        <v>12527</v>
      </c>
      <c r="D3660" s="15" t="s">
        <v>12527</v>
      </c>
      <c r="E3660" s="15" t="s">
        <v>12526</v>
      </c>
      <c r="F3660" s="15" t="s">
        <v>12528</v>
      </c>
      <c r="G3660" s="5" t="s">
        <v>3820</v>
      </c>
      <c r="H3660" s="5" t="s">
        <v>7</v>
      </c>
      <c r="I3660" s="5" t="s">
        <v>95</v>
      </c>
      <c r="J3660" s="5" t="s">
        <v>2</v>
      </c>
      <c r="K3660" s="5" t="s">
        <v>3</v>
      </c>
      <c r="L3660" s="5" t="s">
        <v>13077</v>
      </c>
      <c r="M3660" s="15" t="s">
        <v>21775</v>
      </c>
      <c r="N3660" s="15" t="s">
        <v>21775</v>
      </c>
      <c r="O3660" s="15" t="s">
        <v>21855</v>
      </c>
      <c r="P3660" s="15" t="s">
        <v>12528</v>
      </c>
      <c r="Q3660" s="15" t="s">
        <v>22807</v>
      </c>
      <c r="R3660" s="15" t="s">
        <v>19709</v>
      </c>
      <c r="S3660" s="15">
        <v>25560698</v>
      </c>
      <c r="T3660" s="15">
        <v>87077883</v>
      </c>
      <c r="U3660" s="15" t="s">
        <v>20453</v>
      </c>
      <c r="V3660" s="15" t="s">
        <v>10385</v>
      </c>
      <c r="W3660" s="4"/>
      <c r="X3660" s="4" t="s">
        <v>41</v>
      </c>
      <c r="Y3660" s="4" t="s">
        <v>10199</v>
      </c>
      <c r="Z3660" s="4"/>
      <c r="AB3660" s="25"/>
      <c r="AC3660" s="25"/>
      <c r="AD3660" s="25"/>
    </row>
    <row r="3661" spans="1:30" x14ac:dyDescent="0.35">
      <c r="A3661" s="15" t="s">
        <v>12529</v>
      </c>
      <c r="B3661" s="15" t="s">
        <v>12530</v>
      </c>
      <c r="D3661" s="15" t="s">
        <v>12496</v>
      </c>
      <c r="E3661" s="15" t="s">
        <v>12495</v>
      </c>
      <c r="F3661" s="15" t="s">
        <v>12497</v>
      </c>
      <c r="G3661" s="5" t="s">
        <v>18533</v>
      </c>
      <c r="H3661" s="5" t="s">
        <v>6</v>
      </c>
      <c r="I3661" s="5" t="s">
        <v>95</v>
      </c>
      <c r="J3661" s="5" t="s">
        <v>2</v>
      </c>
      <c r="K3661" s="5" t="s">
        <v>3</v>
      </c>
      <c r="L3661" s="5" t="s">
        <v>13077</v>
      </c>
      <c r="M3661" s="15" t="s">
        <v>21775</v>
      </c>
      <c r="N3661" s="15" t="s">
        <v>21775</v>
      </c>
      <c r="O3661" s="15" t="s">
        <v>21855</v>
      </c>
      <c r="P3661" s="15" t="s">
        <v>12497</v>
      </c>
      <c r="Q3661" s="15" t="s">
        <v>22807</v>
      </c>
      <c r="R3661" s="15" t="s">
        <v>22494</v>
      </c>
      <c r="S3661" s="15">
        <v>89367711</v>
      </c>
      <c r="T3661" s="15"/>
      <c r="U3661" s="15" t="s">
        <v>21744</v>
      </c>
      <c r="V3661" s="15" t="s">
        <v>24603</v>
      </c>
      <c r="W3661" s="4"/>
      <c r="X3661" s="4" t="s">
        <v>41</v>
      </c>
      <c r="Y3661" s="4" t="s">
        <v>13995</v>
      </c>
      <c r="Z3661" s="4"/>
      <c r="AB3661" s="25"/>
      <c r="AC3661" s="25"/>
      <c r="AD3661" s="25"/>
    </row>
    <row r="3662" spans="1:30" x14ac:dyDescent="0.35">
      <c r="A3662" s="15" t="s">
        <v>12533</v>
      </c>
      <c r="B3662" s="15" t="s">
        <v>12534</v>
      </c>
      <c r="D3662" s="15" t="s">
        <v>12502</v>
      </c>
      <c r="E3662" s="15" t="s">
        <v>12501</v>
      </c>
      <c r="F3662" s="15" t="s">
        <v>12503</v>
      </c>
      <c r="G3662" s="5" t="s">
        <v>18533</v>
      </c>
      <c r="H3662" s="5" t="s">
        <v>6</v>
      </c>
      <c r="I3662" s="5" t="s">
        <v>95</v>
      </c>
      <c r="J3662" s="5" t="s">
        <v>2</v>
      </c>
      <c r="K3662" s="5" t="s">
        <v>3</v>
      </c>
      <c r="L3662" s="5" t="s">
        <v>13077</v>
      </c>
      <c r="M3662" s="15" t="s">
        <v>21775</v>
      </c>
      <c r="N3662" s="15" t="s">
        <v>21775</v>
      </c>
      <c r="O3662" s="15" t="s">
        <v>21855</v>
      </c>
      <c r="P3662" s="15" t="s">
        <v>12503</v>
      </c>
      <c r="Q3662" s="15" t="s">
        <v>22807</v>
      </c>
      <c r="R3662" s="15" t="s">
        <v>24604</v>
      </c>
      <c r="S3662" s="15">
        <v>89739644</v>
      </c>
      <c r="T3662" s="15"/>
      <c r="U3662" s="15" t="s">
        <v>21745</v>
      </c>
      <c r="V3662" s="15" t="s">
        <v>20454</v>
      </c>
      <c r="W3662" s="4"/>
      <c r="X3662" s="4"/>
      <c r="Y3662" s="4"/>
      <c r="Z3662" s="4"/>
      <c r="AB3662" s="25"/>
      <c r="AC3662" s="25"/>
      <c r="AD3662" s="25"/>
    </row>
    <row r="3663" spans="1:30" x14ac:dyDescent="0.35">
      <c r="A3663" s="15" t="s">
        <v>12536</v>
      </c>
      <c r="B3663" s="15" t="s">
        <v>12537</v>
      </c>
      <c r="D3663" s="15" t="s">
        <v>7950</v>
      </c>
      <c r="E3663" s="15" t="s">
        <v>6938</v>
      </c>
      <c r="F3663" s="15" t="s">
        <v>6939</v>
      </c>
      <c r="G3663" s="5" t="s">
        <v>21775</v>
      </c>
      <c r="H3663" s="5" t="s">
        <v>4</v>
      </c>
      <c r="I3663" s="5" t="s">
        <v>95</v>
      </c>
      <c r="J3663" s="5" t="s">
        <v>2</v>
      </c>
      <c r="K3663" s="5" t="s">
        <v>3</v>
      </c>
      <c r="L3663" s="5" t="s">
        <v>13077</v>
      </c>
      <c r="M3663" s="15" t="s">
        <v>21775</v>
      </c>
      <c r="N3663" s="15" t="s">
        <v>21775</v>
      </c>
      <c r="O3663" s="15" t="s">
        <v>21855</v>
      </c>
      <c r="P3663" s="15" t="s">
        <v>6939</v>
      </c>
      <c r="Q3663" s="15" t="s">
        <v>22807</v>
      </c>
      <c r="R3663" s="15" t="s">
        <v>21746</v>
      </c>
      <c r="S3663" s="15">
        <v>22001659</v>
      </c>
      <c r="T3663" s="15"/>
      <c r="U3663" s="15" t="s">
        <v>18434</v>
      </c>
      <c r="V3663" s="15" t="s">
        <v>12504</v>
      </c>
      <c r="W3663" s="4"/>
      <c r="X3663" s="4" t="s">
        <v>41</v>
      </c>
      <c r="Y3663" s="4" t="s">
        <v>13549</v>
      </c>
      <c r="Z3663" s="4"/>
      <c r="AB3663" s="25"/>
      <c r="AC3663" s="25"/>
      <c r="AD3663" s="25"/>
    </row>
    <row r="3664" spans="1:30" x14ac:dyDescent="0.35">
      <c r="A3664" s="15" t="s">
        <v>6935</v>
      </c>
      <c r="B3664" s="15" t="s">
        <v>7946</v>
      </c>
      <c r="D3664" s="15" t="s">
        <v>7957</v>
      </c>
      <c r="E3664" s="15" t="s">
        <v>6940</v>
      </c>
      <c r="F3664" s="15" t="s">
        <v>14096</v>
      </c>
      <c r="G3664" s="5" t="s">
        <v>91</v>
      </c>
      <c r="H3664" s="5" t="s">
        <v>11</v>
      </c>
      <c r="I3664" s="5" t="s">
        <v>44</v>
      </c>
      <c r="J3664" s="5" t="s">
        <v>11</v>
      </c>
      <c r="K3664" s="5" t="s">
        <v>5</v>
      </c>
      <c r="L3664" s="5" t="s">
        <v>12821</v>
      </c>
      <c r="M3664" s="15" t="s">
        <v>91</v>
      </c>
      <c r="N3664" s="15" t="s">
        <v>21938</v>
      </c>
      <c r="O3664" s="15" t="s">
        <v>775</v>
      </c>
      <c r="P3664" s="15" t="s">
        <v>6941</v>
      </c>
      <c r="Q3664" s="15" t="s">
        <v>22807</v>
      </c>
      <c r="R3664" s="15" t="s">
        <v>6942</v>
      </c>
      <c r="S3664" s="15">
        <v>47053028</v>
      </c>
      <c r="T3664" s="15"/>
      <c r="U3664" s="15" t="s">
        <v>17128</v>
      </c>
      <c r="V3664" s="15" t="s">
        <v>12473</v>
      </c>
      <c r="W3664" s="4"/>
      <c r="X3664" s="4" t="s">
        <v>41</v>
      </c>
      <c r="Y3664" s="4" t="s">
        <v>6374</v>
      </c>
      <c r="Z3664" s="4"/>
      <c r="AB3664" s="25" t="s">
        <v>21118</v>
      </c>
      <c r="AC3664" s="25"/>
      <c r="AD3664" s="25"/>
    </row>
    <row r="3665" spans="1:30" x14ac:dyDescent="0.35">
      <c r="A3665" s="15" t="s">
        <v>12541</v>
      </c>
      <c r="B3665" s="15" t="s">
        <v>12542</v>
      </c>
      <c r="D3665" s="15" t="s">
        <v>12475</v>
      </c>
      <c r="E3665" s="15" t="s">
        <v>12474</v>
      </c>
      <c r="F3665" s="15" t="s">
        <v>12476</v>
      </c>
      <c r="G3665" s="5" t="s">
        <v>18533</v>
      </c>
      <c r="H3665" s="5" t="s">
        <v>7</v>
      </c>
      <c r="I3665" s="5" t="s">
        <v>95</v>
      </c>
      <c r="J3665" s="5" t="s">
        <v>6</v>
      </c>
      <c r="K3665" s="5" t="s">
        <v>4</v>
      </c>
      <c r="L3665" s="5" t="s">
        <v>13099</v>
      </c>
      <c r="M3665" s="15" t="s">
        <v>21775</v>
      </c>
      <c r="N3665" s="15" t="s">
        <v>3128</v>
      </c>
      <c r="O3665" s="15" t="s">
        <v>21986</v>
      </c>
      <c r="P3665" s="15" t="s">
        <v>12476</v>
      </c>
      <c r="Q3665" s="15" t="s">
        <v>22807</v>
      </c>
      <c r="R3665" s="15" t="s">
        <v>21726</v>
      </c>
      <c r="S3665" s="15">
        <v>85175739</v>
      </c>
      <c r="T3665" s="15"/>
      <c r="U3665" s="15" t="s">
        <v>24605</v>
      </c>
      <c r="V3665" s="15" t="s">
        <v>12477</v>
      </c>
      <c r="W3665" s="4"/>
      <c r="X3665" s="4" t="s">
        <v>41</v>
      </c>
      <c r="Y3665" s="4" t="s">
        <v>9317</v>
      </c>
      <c r="Z3665" s="4"/>
      <c r="AB3665" s="25"/>
      <c r="AC3665" s="25"/>
      <c r="AD3665" s="25"/>
    </row>
    <row r="3666" spans="1:30" x14ac:dyDescent="0.35">
      <c r="A3666" s="15" t="s">
        <v>12544</v>
      </c>
      <c r="B3666" s="15" t="s">
        <v>12545</v>
      </c>
      <c r="D3666" s="15" t="s">
        <v>12485</v>
      </c>
      <c r="E3666" s="15" t="s">
        <v>12484</v>
      </c>
      <c r="F3666" s="15" t="s">
        <v>12486</v>
      </c>
      <c r="G3666" s="5" t="s">
        <v>18535</v>
      </c>
      <c r="H3666" s="5" t="s">
        <v>17</v>
      </c>
      <c r="I3666" s="5" t="s">
        <v>143</v>
      </c>
      <c r="J3666" s="5" t="s">
        <v>4</v>
      </c>
      <c r="K3666" s="5" t="s">
        <v>2</v>
      </c>
      <c r="L3666" s="5" t="s">
        <v>13040</v>
      </c>
      <c r="M3666" s="15" t="s">
        <v>144</v>
      </c>
      <c r="N3666" s="15" t="s">
        <v>1670</v>
      </c>
      <c r="O3666" s="15" t="s">
        <v>1670</v>
      </c>
      <c r="P3666" s="15" t="s">
        <v>1541</v>
      </c>
      <c r="Q3666" s="15" t="s">
        <v>22807</v>
      </c>
      <c r="R3666" s="15" t="s">
        <v>24606</v>
      </c>
      <c r="S3666" s="15">
        <v>27300159</v>
      </c>
      <c r="T3666" s="15">
        <v>87191016</v>
      </c>
      <c r="U3666" s="15" t="s">
        <v>17129</v>
      </c>
      <c r="V3666" s="15" t="s">
        <v>24607</v>
      </c>
      <c r="W3666" s="4"/>
      <c r="X3666" s="4" t="s">
        <v>41</v>
      </c>
      <c r="Y3666" s="4" t="s">
        <v>7913</v>
      </c>
      <c r="Z3666" s="4"/>
      <c r="AB3666" s="25"/>
      <c r="AC3666" s="25"/>
      <c r="AD3666" s="25"/>
    </row>
    <row r="3667" spans="1:30" x14ac:dyDescent="0.35">
      <c r="A3667" s="15" t="s">
        <v>12548</v>
      </c>
      <c r="B3667" s="15" t="s">
        <v>12549</v>
      </c>
      <c r="D3667" s="15" t="s">
        <v>12545</v>
      </c>
      <c r="E3667" s="15" t="s">
        <v>12544</v>
      </c>
      <c r="F3667" s="15" t="s">
        <v>12546</v>
      </c>
      <c r="G3667" s="5" t="s">
        <v>3350</v>
      </c>
      <c r="H3667" s="5" t="s">
        <v>10</v>
      </c>
      <c r="I3667" s="5" t="s">
        <v>95</v>
      </c>
      <c r="J3667" s="5" t="s">
        <v>3</v>
      </c>
      <c r="K3667" s="5" t="s">
        <v>4</v>
      </c>
      <c r="L3667" s="5" t="s">
        <v>13082</v>
      </c>
      <c r="M3667" s="15" t="s">
        <v>21775</v>
      </c>
      <c r="N3667" s="15" t="s">
        <v>21593</v>
      </c>
      <c r="O3667" s="15" t="s">
        <v>22278</v>
      </c>
      <c r="P3667" s="15" t="s">
        <v>12546</v>
      </c>
      <c r="Q3667" s="15" t="s">
        <v>22807</v>
      </c>
      <c r="R3667" s="15" t="s">
        <v>24608</v>
      </c>
      <c r="S3667" s="15">
        <v>44090970</v>
      </c>
      <c r="T3667" s="15"/>
      <c r="U3667" s="15" t="s">
        <v>15574</v>
      </c>
      <c r="V3667" s="15" t="s">
        <v>17130</v>
      </c>
      <c r="W3667" s="4"/>
      <c r="X3667" s="4" t="s">
        <v>41</v>
      </c>
      <c r="Y3667" s="4" t="s">
        <v>12251</v>
      </c>
      <c r="Z3667" s="4"/>
      <c r="AB3667" s="25"/>
      <c r="AC3667" s="25"/>
      <c r="AD3667" s="25"/>
    </row>
    <row r="3668" spans="1:30" x14ac:dyDescent="0.35">
      <c r="A3668" s="15" t="s">
        <v>8933</v>
      </c>
      <c r="B3668" s="15" t="s">
        <v>8935</v>
      </c>
      <c r="D3668" s="15" t="s">
        <v>12549</v>
      </c>
      <c r="E3668" s="15" t="s">
        <v>12548</v>
      </c>
      <c r="F3668" s="15" t="s">
        <v>18557</v>
      </c>
      <c r="G3668" s="5" t="s">
        <v>3820</v>
      </c>
      <c r="H3668" s="5" t="s">
        <v>11</v>
      </c>
      <c r="I3668" s="5" t="s">
        <v>72</v>
      </c>
      <c r="J3668" s="5" t="s">
        <v>6</v>
      </c>
      <c r="K3668" s="5" t="s">
        <v>17</v>
      </c>
      <c r="L3668" s="5" t="s">
        <v>12902</v>
      </c>
      <c r="M3668" s="15" t="s">
        <v>249</v>
      </c>
      <c r="N3668" s="15" t="s">
        <v>3820</v>
      </c>
      <c r="O3668" s="15" t="s">
        <v>22063</v>
      </c>
      <c r="P3668" s="15" t="s">
        <v>5842</v>
      </c>
      <c r="Q3668" s="15" t="s">
        <v>22807</v>
      </c>
      <c r="R3668" s="15" t="s">
        <v>20404</v>
      </c>
      <c r="S3668" s="15"/>
      <c r="T3668" s="15"/>
      <c r="U3668" s="15" t="s">
        <v>19710</v>
      </c>
      <c r="V3668" s="15" t="s">
        <v>14233</v>
      </c>
      <c r="W3668" s="4"/>
      <c r="X3668" s="4" t="s">
        <v>41</v>
      </c>
      <c r="Y3668" s="4" t="s">
        <v>13760</v>
      </c>
      <c r="Z3668" s="4"/>
      <c r="AB3668" s="25"/>
      <c r="AC3668" s="25"/>
      <c r="AD3668" s="25"/>
    </row>
    <row r="3669" spans="1:30" x14ac:dyDescent="0.35">
      <c r="A3669" s="15" t="s">
        <v>8936</v>
      </c>
      <c r="B3669" s="15" t="s">
        <v>8938</v>
      </c>
      <c r="D3669" s="15" t="s">
        <v>12554</v>
      </c>
      <c r="E3669" s="15" t="s">
        <v>12553</v>
      </c>
      <c r="F3669" s="15" t="s">
        <v>449</v>
      </c>
      <c r="G3669" s="5" t="s">
        <v>231</v>
      </c>
      <c r="H3669" s="5" t="s">
        <v>11</v>
      </c>
      <c r="I3669" s="5" t="s">
        <v>44</v>
      </c>
      <c r="J3669" s="5" t="s">
        <v>232</v>
      </c>
      <c r="K3669" s="5" t="s">
        <v>2</v>
      </c>
      <c r="L3669" s="5" t="s">
        <v>12856</v>
      </c>
      <c r="M3669" s="15" t="s">
        <v>91</v>
      </c>
      <c r="N3669" s="15" t="s">
        <v>233</v>
      </c>
      <c r="O3669" s="15" t="s">
        <v>233</v>
      </c>
      <c r="P3669" s="15" t="s">
        <v>449</v>
      </c>
      <c r="Q3669" s="15" t="s">
        <v>22807</v>
      </c>
      <c r="R3669" s="15" t="s">
        <v>21747</v>
      </c>
      <c r="S3669" s="15">
        <v>41051079</v>
      </c>
      <c r="T3669" s="15">
        <v>41051079</v>
      </c>
      <c r="U3669" s="15" t="s">
        <v>17131</v>
      </c>
      <c r="V3669" s="15" t="s">
        <v>12555</v>
      </c>
      <c r="W3669" s="4"/>
      <c r="X3669" s="4" t="s">
        <v>41</v>
      </c>
      <c r="Y3669" s="4" t="s">
        <v>7451</v>
      </c>
      <c r="Z3669" s="4"/>
      <c r="AB3669" s="25"/>
      <c r="AC3669" s="25"/>
      <c r="AD3669" s="25"/>
    </row>
    <row r="3670" spans="1:30" x14ac:dyDescent="0.35">
      <c r="A3670" s="15" t="s">
        <v>12551</v>
      </c>
      <c r="B3670" s="15" t="s">
        <v>12552</v>
      </c>
      <c r="D3670" s="15" t="s">
        <v>8949</v>
      </c>
      <c r="E3670" s="15" t="s">
        <v>8946</v>
      </c>
      <c r="F3670" s="15" t="s">
        <v>8948</v>
      </c>
      <c r="G3670" s="5" t="s">
        <v>3820</v>
      </c>
      <c r="H3670" s="5" t="s">
        <v>2</v>
      </c>
      <c r="I3670" s="5" t="s">
        <v>72</v>
      </c>
      <c r="J3670" s="5" t="s">
        <v>5</v>
      </c>
      <c r="K3670" s="5" t="s">
        <v>4</v>
      </c>
      <c r="L3670" s="5" t="s">
        <v>12890</v>
      </c>
      <c r="M3670" s="15" t="s">
        <v>249</v>
      </c>
      <c r="N3670" s="15" t="s">
        <v>21589</v>
      </c>
      <c r="O3670" s="15" t="s">
        <v>1676</v>
      </c>
      <c r="P3670" s="15" t="s">
        <v>8948</v>
      </c>
      <c r="Q3670" s="15" t="s">
        <v>22807</v>
      </c>
      <c r="R3670" s="15" t="s">
        <v>19711</v>
      </c>
      <c r="S3670" s="15">
        <v>25312907</v>
      </c>
      <c r="T3670" s="15"/>
      <c r="U3670" s="15" t="s">
        <v>18436</v>
      </c>
      <c r="V3670" s="15" t="s">
        <v>12567</v>
      </c>
      <c r="W3670" s="4"/>
      <c r="X3670" s="4" t="s">
        <v>41</v>
      </c>
      <c r="Y3670" s="4" t="s">
        <v>8947</v>
      </c>
      <c r="Z3670" s="4"/>
      <c r="AB3670" s="25"/>
      <c r="AC3670" s="25"/>
      <c r="AD3670" s="25"/>
    </row>
    <row r="3671" spans="1:30" x14ac:dyDescent="0.35">
      <c r="A3671" s="15" t="s">
        <v>8939</v>
      </c>
      <c r="B3671" s="15" t="s">
        <v>8941</v>
      </c>
      <c r="D3671" s="15" t="s">
        <v>8941</v>
      </c>
      <c r="E3671" s="15" t="s">
        <v>8939</v>
      </c>
      <c r="F3671" s="15" t="s">
        <v>8940</v>
      </c>
      <c r="G3671" s="5" t="s">
        <v>1190</v>
      </c>
      <c r="H3671" s="5" t="s">
        <v>7</v>
      </c>
      <c r="I3671" s="5" t="s">
        <v>41</v>
      </c>
      <c r="J3671" s="5" t="s">
        <v>1191</v>
      </c>
      <c r="K3671" s="5" t="s">
        <v>10</v>
      </c>
      <c r="L3671" s="5" t="s">
        <v>12742</v>
      </c>
      <c r="M3671" s="15" t="s">
        <v>42</v>
      </c>
      <c r="N3671" s="15" t="s">
        <v>1190</v>
      </c>
      <c r="O3671" s="15" t="s">
        <v>21196</v>
      </c>
      <c r="P3671" s="15" t="s">
        <v>8940</v>
      </c>
      <c r="Q3671" s="15" t="s">
        <v>22807</v>
      </c>
      <c r="R3671" s="15" t="s">
        <v>19084</v>
      </c>
      <c r="S3671" s="15"/>
      <c r="T3671" s="15"/>
      <c r="U3671" s="15" t="s">
        <v>17132</v>
      </c>
      <c r="V3671" s="15" t="s">
        <v>19085</v>
      </c>
      <c r="W3671" s="4"/>
      <c r="X3671" s="4" t="s">
        <v>41</v>
      </c>
      <c r="Y3671" s="4" t="s">
        <v>14128</v>
      </c>
      <c r="Z3671" s="4"/>
      <c r="AB3671" s="25"/>
      <c r="AC3671" s="25"/>
      <c r="AD3671" s="25"/>
    </row>
    <row r="3672" spans="1:30" x14ac:dyDescent="0.35">
      <c r="A3672" s="15" t="s">
        <v>12553</v>
      </c>
      <c r="B3672" s="15" t="s">
        <v>12554</v>
      </c>
      <c r="D3672" s="15" t="s">
        <v>12552</v>
      </c>
      <c r="E3672" s="15" t="s">
        <v>12551</v>
      </c>
      <c r="F3672" s="15" t="s">
        <v>2959</v>
      </c>
      <c r="G3672" s="5" t="s">
        <v>15694</v>
      </c>
      <c r="H3672" s="5" t="s">
        <v>3</v>
      </c>
      <c r="I3672" s="5" t="s">
        <v>143</v>
      </c>
      <c r="J3672" s="5" t="s">
        <v>2</v>
      </c>
      <c r="K3672" s="5" t="s">
        <v>16</v>
      </c>
      <c r="L3672" s="5" t="s">
        <v>13029</v>
      </c>
      <c r="M3672" s="15" t="s">
        <v>144</v>
      </c>
      <c r="N3672" s="15" t="s">
        <v>144</v>
      </c>
      <c r="O3672" s="15" t="s">
        <v>3299</v>
      </c>
      <c r="P3672" s="15" t="s">
        <v>2959</v>
      </c>
      <c r="Q3672" s="15" t="s">
        <v>22807</v>
      </c>
      <c r="R3672" s="15" t="s">
        <v>24609</v>
      </c>
      <c r="S3672" s="15">
        <v>22001340</v>
      </c>
      <c r="T3672" s="15">
        <v>87012659</v>
      </c>
      <c r="U3672" s="15" t="s">
        <v>17133</v>
      </c>
      <c r="V3672" s="15" t="s">
        <v>18437</v>
      </c>
      <c r="W3672" s="4"/>
      <c r="X3672" s="4" t="s">
        <v>41</v>
      </c>
      <c r="Y3672" s="4" t="s">
        <v>13802</v>
      </c>
      <c r="Z3672" s="4"/>
      <c r="AB3672" s="25"/>
      <c r="AC3672" s="25"/>
      <c r="AD3672" s="25"/>
    </row>
    <row r="3673" spans="1:30" x14ac:dyDescent="0.35">
      <c r="A3673" s="15" t="s">
        <v>8942</v>
      </c>
      <c r="B3673" s="15" t="s">
        <v>8945</v>
      </c>
      <c r="D3673" s="15" t="s">
        <v>8935</v>
      </c>
      <c r="E3673" s="15" t="s">
        <v>8933</v>
      </c>
      <c r="F3673" s="15" t="s">
        <v>8934</v>
      </c>
      <c r="G3673" s="5" t="s">
        <v>3350</v>
      </c>
      <c r="H3673" s="5" t="s">
        <v>6</v>
      </c>
      <c r="I3673" s="5" t="s">
        <v>95</v>
      </c>
      <c r="J3673" s="5" t="s">
        <v>3</v>
      </c>
      <c r="K3673" s="5" t="s">
        <v>3</v>
      </c>
      <c r="L3673" s="5" t="s">
        <v>13081</v>
      </c>
      <c r="M3673" s="15" t="s">
        <v>21775</v>
      </c>
      <c r="N3673" s="15" t="s">
        <v>21593</v>
      </c>
      <c r="O3673" s="15" t="s">
        <v>21589</v>
      </c>
      <c r="P3673" s="15" t="s">
        <v>8934</v>
      </c>
      <c r="Q3673" s="15" t="s">
        <v>22807</v>
      </c>
      <c r="R3673" s="15" t="s">
        <v>21748</v>
      </c>
      <c r="S3673" s="15">
        <v>89754652</v>
      </c>
      <c r="T3673" s="15"/>
      <c r="U3673" s="15" t="s">
        <v>15575</v>
      </c>
      <c r="V3673" s="15" t="s">
        <v>12550</v>
      </c>
      <c r="W3673" s="4"/>
      <c r="X3673" s="4" t="s">
        <v>41</v>
      </c>
      <c r="Y3673" s="4" t="s">
        <v>13581</v>
      </c>
      <c r="Z3673" s="4"/>
      <c r="AB3673" s="25"/>
      <c r="AC3673" s="25"/>
      <c r="AD3673" s="25"/>
    </row>
    <row r="3674" spans="1:30" x14ac:dyDescent="0.35">
      <c r="A3674" s="15" t="s">
        <v>12557</v>
      </c>
      <c r="B3674" s="15" t="s">
        <v>12558</v>
      </c>
      <c r="D3674" s="15" t="s">
        <v>12558</v>
      </c>
      <c r="E3674" s="15" t="s">
        <v>12557</v>
      </c>
      <c r="F3674" s="15" t="s">
        <v>12559</v>
      </c>
      <c r="G3674" s="5" t="s">
        <v>18533</v>
      </c>
      <c r="H3674" s="5" t="s">
        <v>5</v>
      </c>
      <c r="I3674" s="5" t="s">
        <v>95</v>
      </c>
      <c r="J3674" s="5" t="s">
        <v>5</v>
      </c>
      <c r="K3674" s="5" t="s">
        <v>2</v>
      </c>
      <c r="L3674" s="5" t="s">
        <v>13093</v>
      </c>
      <c r="M3674" s="15" t="s">
        <v>21775</v>
      </c>
      <c r="N3674" s="15" t="s">
        <v>22293</v>
      </c>
      <c r="O3674" s="15" t="s">
        <v>5752</v>
      </c>
      <c r="P3674" s="15" t="s">
        <v>12559</v>
      </c>
      <c r="Q3674" s="15" t="s">
        <v>22807</v>
      </c>
      <c r="R3674" s="15" t="s">
        <v>24610</v>
      </c>
      <c r="S3674" s="15">
        <v>88153321</v>
      </c>
      <c r="T3674" s="15"/>
      <c r="U3674" s="15" t="s">
        <v>22495</v>
      </c>
      <c r="V3674" s="15" t="s">
        <v>24611</v>
      </c>
      <c r="W3674" s="4"/>
      <c r="X3674" s="4"/>
      <c r="Y3674" s="4"/>
      <c r="Z3674" s="4"/>
      <c r="AB3674" s="25"/>
      <c r="AC3674" s="25"/>
      <c r="AD3674" s="25"/>
    </row>
    <row r="3675" spans="1:30" x14ac:dyDescent="0.35">
      <c r="A3675" s="15" t="s">
        <v>12560</v>
      </c>
      <c r="B3675" s="15" t="s">
        <v>12561</v>
      </c>
      <c r="D3675" s="15" t="s">
        <v>12561</v>
      </c>
      <c r="E3675" s="15" t="s">
        <v>12560</v>
      </c>
      <c r="F3675" s="15" t="s">
        <v>12562</v>
      </c>
      <c r="G3675" s="5" t="s">
        <v>18533</v>
      </c>
      <c r="H3675" s="5" t="s">
        <v>7</v>
      </c>
      <c r="I3675" s="5" t="s">
        <v>95</v>
      </c>
      <c r="J3675" s="5" t="s">
        <v>4</v>
      </c>
      <c r="K3675" s="5" t="s">
        <v>3</v>
      </c>
      <c r="L3675" s="5" t="s">
        <v>13088</v>
      </c>
      <c r="M3675" s="15" t="s">
        <v>21775</v>
      </c>
      <c r="N3675" s="15" t="s">
        <v>22006</v>
      </c>
      <c r="O3675" s="15" t="s">
        <v>1369</v>
      </c>
      <c r="P3675" s="15" t="s">
        <v>12563</v>
      </c>
      <c r="Q3675" s="15" t="s">
        <v>22807</v>
      </c>
      <c r="R3675" s="15" t="s">
        <v>19712</v>
      </c>
      <c r="S3675" s="15">
        <v>22064946</v>
      </c>
      <c r="T3675" s="15"/>
      <c r="U3675" s="15" t="s">
        <v>19713</v>
      </c>
      <c r="V3675" s="15" t="s">
        <v>24612</v>
      </c>
      <c r="W3675" s="4"/>
      <c r="X3675" s="4" t="s">
        <v>41</v>
      </c>
      <c r="Y3675" s="4" t="s">
        <v>7865</v>
      </c>
      <c r="Z3675" s="4"/>
      <c r="AB3675" s="25" t="s">
        <v>21118</v>
      </c>
      <c r="AC3675" s="25"/>
      <c r="AD3675" s="25"/>
    </row>
    <row r="3676" spans="1:30" x14ac:dyDescent="0.35">
      <c r="A3676" s="15" t="s">
        <v>12564</v>
      </c>
      <c r="B3676" s="15" t="s">
        <v>12565</v>
      </c>
      <c r="D3676" s="15" t="s">
        <v>12565</v>
      </c>
      <c r="E3676" s="15" t="s">
        <v>12564</v>
      </c>
      <c r="F3676" s="15" t="s">
        <v>12566</v>
      </c>
      <c r="G3676" s="5" t="s">
        <v>18533</v>
      </c>
      <c r="H3676" s="5" t="s">
        <v>7</v>
      </c>
      <c r="I3676" s="5" t="s">
        <v>95</v>
      </c>
      <c r="J3676" s="5" t="s">
        <v>6</v>
      </c>
      <c r="K3676" s="5" t="s">
        <v>3</v>
      </c>
      <c r="L3676" s="5" t="s">
        <v>13098</v>
      </c>
      <c r="M3676" s="15" t="s">
        <v>21775</v>
      </c>
      <c r="N3676" s="15" t="s">
        <v>3128</v>
      </c>
      <c r="O3676" s="15" t="s">
        <v>6015</v>
      </c>
      <c r="P3676" s="15" t="s">
        <v>12566</v>
      </c>
      <c r="Q3676" s="15" t="s">
        <v>22807</v>
      </c>
      <c r="R3676" s="15" t="s">
        <v>19714</v>
      </c>
      <c r="S3676" s="15">
        <v>65791067</v>
      </c>
      <c r="T3676" s="15"/>
      <c r="U3676" s="15" t="s">
        <v>19715</v>
      </c>
      <c r="V3676" s="15" t="s">
        <v>24613</v>
      </c>
      <c r="W3676" s="4"/>
      <c r="X3676" s="4"/>
      <c r="Y3676" s="4"/>
      <c r="Z3676" s="4"/>
      <c r="AB3676" s="25"/>
      <c r="AC3676" s="25"/>
      <c r="AD3676" s="25"/>
    </row>
    <row r="3677" spans="1:30" x14ac:dyDescent="0.35">
      <c r="A3677" s="15" t="s">
        <v>8946</v>
      </c>
      <c r="B3677" s="15" t="s">
        <v>8949</v>
      </c>
      <c r="D3677" s="15" t="s">
        <v>8938</v>
      </c>
      <c r="E3677" s="15" t="s">
        <v>8936</v>
      </c>
      <c r="F3677" s="15" t="s">
        <v>3624</v>
      </c>
      <c r="G3677" s="5" t="s">
        <v>15693</v>
      </c>
      <c r="H3677" s="5" t="s">
        <v>2</v>
      </c>
      <c r="I3677" s="5" t="s">
        <v>41</v>
      </c>
      <c r="J3677" s="5" t="s">
        <v>6</v>
      </c>
      <c r="K3677" s="5" t="s">
        <v>2</v>
      </c>
      <c r="L3677" s="5" t="s">
        <v>12667</v>
      </c>
      <c r="M3677" s="15" t="s">
        <v>42</v>
      </c>
      <c r="N3677" s="15" t="s">
        <v>22013</v>
      </c>
      <c r="O3677" s="15" t="s">
        <v>1266</v>
      </c>
      <c r="P3677" s="15" t="s">
        <v>1597</v>
      </c>
      <c r="Q3677" s="15" t="s">
        <v>22807</v>
      </c>
      <c r="R3677" s="15" t="s">
        <v>24614</v>
      </c>
      <c r="S3677" s="15">
        <v>25466027</v>
      </c>
      <c r="T3677" s="15"/>
      <c r="U3677" s="15" t="s">
        <v>22496</v>
      </c>
      <c r="V3677" s="15" t="s">
        <v>24615</v>
      </c>
      <c r="W3677" s="4"/>
      <c r="X3677" s="4" t="s">
        <v>41</v>
      </c>
      <c r="Y3677" s="4" t="s">
        <v>8937</v>
      </c>
      <c r="Z3677" s="4"/>
      <c r="AB3677" s="25"/>
      <c r="AC3677" s="25"/>
      <c r="AD3677" s="25"/>
    </row>
    <row r="3678" spans="1:30" x14ac:dyDescent="0.35">
      <c r="A3678" s="15" t="s">
        <v>12568</v>
      </c>
      <c r="B3678" s="15" t="s">
        <v>12569</v>
      </c>
      <c r="D3678" s="15" t="s">
        <v>8945</v>
      </c>
      <c r="E3678" s="15" t="s">
        <v>8942</v>
      </c>
      <c r="F3678" s="15" t="s">
        <v>8943</v>
      </c>
      <c r="G3678" s="5" t="s">
        <v>231</v>
      </c>
      <c r="H3678" s="5" t="s">
        <v>11</v>
      </c>
      <c r="I3678" s="5" t="s">
        <v>44</v>
      </c>
      <c r="J3678" s="5" t="s">
        <v>232</v>
      </c>
      <c r="K3678" s="5" t="s">
        <v>2</v>
      </c>
      <c r="L3678" s="5" t="s">
        <v>12856</v>
      </c>
      <c r="M3678" s="15" t="s">
        <v>91</v>
      </c>
      <c r="N3678" s="15" t="s">
        <v>233</v>
      </c>
      <c r="O3678" s="15" t="s">
        <v>233</v>
      </c>
      <c r="P3678" s="15" t="s">
        <v>14130</v>
      </c>
      <c r="Q3678" s="15" t="s">
        <v>22807</v>
      </c>
      <c r="R3678" s="15" t="s">
        <v>234</v>
      </c>
      <c r="S3678" s="15">
        <v>41051053</v>
      </c>
      <c r="T3678" s="15">
        <v>24711634</v>
      </c>
      <c r="U3678" s="15" t="s">
        <v>17134</v>
      </c>
      <c r="V3678" s="15" t="s">
        <v>12556</v>
      </c>
      <c r="W3678" s="4"/>
      <c r="X3678" s="4" t="s">
        <v>41</v>
      </c>
      <c r="Y3678" s="4" t="s">
        <v>14129</v>
      </c>
      <c r="Z3678" s="4"/>
      <c r="AB3678" s="25"/>
      <c r="AC3678" s="25"/>
      <c r="AD3678" s="25"/>
    </row>
    <row r="3679" spans="1:30" x14ac:dyDescent="0.35">
      <c r="A3679" s="15" t="s">
        <v>12596</v>
      </c>
      <c r="B3679" s="15" t="s">
        <v>12597</v>
      </c>
      <c r="D3679" s="15" t="s">
        <v>12569</v>
      </c>
      <c r="E3679" s="15" t="s">
        <v>12568</v>
      </c>
      <c r="F3679" s="15" t="s">
        <v>12570</v>
      </c>
      <c r="G3679" s="5" t="s">
        <v>15691</v>
      </c>
      <c r="H3679" s="5" t="s">
        <v>11</v>
      </c>
      <c r="I3679" s="5" t="s">
        <v>44</v>
      </c>
      <c r="J3679" s="5" t="s">
        <v>3</v>
      </c>
      <c r="K3679" s="5" t="s">
        <v>18</v>
      </c>
      <c r="L3679" s="5" t="s">
        <v>12778</v>
      </c>
      <c r="M3679" s="15" t="s">
        <v>91</v>
      </c>
      <c r="N3679" s="15" t="s">
        <v>92</v>
      </c>
      <c r="O3679" s="15" t="s">
        <v>22785</v>
      </c>
      <c r="P3679" s="15" t="s">
        <v>12570</v>
      </c>
      <c r="Q3679" s="15" t="s">
        <v>22807</v>
      </c>
      <c r="R3679" s="15" t="s">
        <v>22497</v>
      </c>
      <c r="S3679" s="15">
        <v>24790154</v>
      </c>
      <c r="T3679" s="15">
        <v>24790168</v>
      </c>
      <c r="U3679" s="15" t="s">
        <v>17135</v>
      </c>
      <c r="V3679" s="15" t="s">
        <v>24616</v>
      </c>
      <c r="W3679" s="4"/>
      <c r="X3679" s="4" t="s">
        <v>41</v>
      </c>
      <c r="Y3679" s="4" t="s">
        <v>7862</v>
      </c>
      <c r="Z3679" s="4"/>
      <c r="AB3679" s="25"/>
      <c r="AC3679" s="25"/>
      <c r="AD3679" s="25"/>
    </row>
    <row r="3680" spans="1:30" x14ac:dyDescent="0.35">
      <c r="A3680" s="15" t="s">
        <v>12599</v>
      </c>
      <c r="B3680" s="15" t="s">
        <v>12600</v>
      </c>
      <c r="D3680" s="15" t="s">
        <v>12597</v>
      </c>
      <c r="E3680" s="15" t="s">
        <v>12596</v>
      </c>
      <c r="F3680" s="15" t="s">
        <v>12598</v>
      </c>
      <c r="G3680" s="5" t="s">
        <v>18533</v>
      </c>
      <c r="H3680" s="5" t="s">
        <v>3</v>
      </c>
      <c r="I3680" s="5" t="s">
        <v>95</v>
      </c>
      <c r="J3680" s="5" t="s">
        <v>5</v>
      </c>
      <c r="K3680" s="5" t="s">
        <v>5</v>
      </c>
      <c r="L3680" s="5" t="s">
        <v>13096</v>
      </c>
      <c r="M3680" s="15" t="s">
        <v>21775</v>
      </c>
      <c r="N3680" s="15" t="s">
        <v>22293</v>
      </c>
      <c r="O3680" s="15" t="s">
        <v>22297</v>
      </c>
      <c r="P3680" s="15" t="s">
        <v>14234</v>
      </c>
      <c r="Q3680" s="15" t="s">
        <v>22807</v>
      </c>
      <c r="R3680" s="15" t="s">
        <v>17054</v>
      </c>
      <c r="S3680" s="15">
        <v>83290273</v>
      </c>
      <c r="T3680" s="15"/>
      <c r="U3680" s="15" t="s">
        <v>17137</v>
      </c>
      <c r="V3680" s="15" t="s">
        <v>24617</v>
      </c>
      <c r="W3680" s="4"/>
      <c r="X3680" s="4"/>
      <c r="Y3680" s="4"/>
      <c r="Z3680" s="4"/>
      <c r="AB3680" s="25"/>
      <c r="AC3680" s="25"/>
      <c r="AD3680" s="25"/>
    </row>
    <row r="3681" spans="1:30" x14ac:dyDescent="0.35">
      <c r="A3681" s="15" t="s">
        <v>12602</v>
      </c>
      <c r="B3681" s="15" t="s">
        <v>12603</v>
      </c>
      <c r="D3681" s="15" t="s">
        <v>12600</v>
      </c>
      <c r="E3681" s="15" t="s">
        <v>12599</v>
      </c>
      <c r="F3681" s="15" t="s">
        <v>12601</v>
      </c>
      <c r="G3681" s="5" t="s">
        <v>1797</v>
      </c>
      <c r="H3681" s="5" t="s">
        <v>5</v>
      </c>
      <c r="I3681" s="5" t="s">
        <v>243</v>
      </c>
      <c r="J3681" s="5" t="s">
        <v>7</v>
      </c>
      <c r="K3681" s="5" t="s">
        <v>6</v>
      </c>
      <c r="L3681" s="5" t="s">
        <v>12995</v>
      </c>
      <c r="M3681" s="15" t="s">
        <v>244</v>
      </c>
      <c r="N3681" s="15" t="s">
        <v>1797</v>
      </c>
      <c r="O3681" s="15" t="s">
        <v>5009</v>
      </c>
      <c r="P3681" s="15" t="s">
        <v>12601</v>
      </c>
      <c r="Q3681" s="15" t="s">
        <v>22807</v>
      </c>
      <c r="R3681" s="15" t="s">
        <v>21749</v>
      </c>
      <c r="S3681" s="15"/>
      <c r="T3681" s="15"/>
      <c r="U3681" s="15" t="s">
        <v>15576</v>
      </c>
      <c r="V3681" s="15" t="s">
        <v>14235</v>
      </c>
      <c r="W3681" s="4"/>
      <c r="X3681" s="4"/>
      <c r="Y3681" s="4"/>
      <c r="Z3681" s="4"/>
      <c r="AB3681" s="25"/>
      <c r="AC3681" s="25"/>
      <c r="AD3681" s="25"/>
    </row>
    <row r="3682" spans="1:30" x14ac:dyDescent="0.35">
      <c r="A3682" s="15" t="s">
        <v>14238</v>
      </c>
      <c r="B3682" s="15" t="s">
        <v>14237</v>
      </c>
      <c r="D3682" s="15" t="s">
        <v>12603</v>
      </c>
      <c r="E3682" s="15" t="s">
        <v>12602</v>
      </c>
      <c r="F3682" s="15" t="s">
        <v>1631</v>
      </c>
      <c r="G3682" s="5" t="s">
        <v>91</v>
      </c>
      <c r="H3682" s="5" t="s">
        <v>11</v>
      </c>
      <c r="I3682" s="5" t="s">
        <v>44</v>
      </c>
      <c r="J3682" s="5" t="s">
        <v>11</v>
      </c>
      <c r="K3682" s="5" t="s">
        <v>5</v>
      </c>
      <c r="L3682" s="5" t="s">
        <v>12821</v>
      </c>
      <c r="M3682" s="15" t="s">
        <v>91</v>
      </c>
      <c r="N3682" s="15" t="s">
        <v>21938</v>
      </c>
      <c r="O3682" s="15" t="s">
        <v>775</v>
      </c>
      <c r="P3682" s="15" t="s">
        <v>1631</v>
      </c>
      <c r="Q3682" s="15" t="s">
        <v>22807</v>
      </c>
      <c r="R3682" s="15" t="s">
        <v>17138</v>
      </c>
      <c r="S3682" s="15">
        <v>24284220</v>
      </c>
      <c r="T3682" s="15"/>
      <c r="U3682" s="15" t="s">
        <v>17139</v>
      </c>
      <c r="V3682" s="15" t="s">
        <v>14236</v>
      </c>
      <c r="W3682" s="4"/>
      <c r="X3682" s="4" t="s">
        <v>41</v>
      </c>
      <c r="Y3682" s="4" t="s">
        <v>13605</v>
      </c>
      <c r="Z3682" s="4"/>
      <c r="AB3682" s="25" t="s">
        <v>21118</v>
      </c>
      <c r="AC3682" s="25"/>
      <c r="AD3682" s="25"/>
    </row>
    <row r="3683" spans="1:30" x14ac:dyDescent="0.35">
      <c r="A3683" s="15" t="s">
        <v>14491</v>
      </c>
      <c r="B3683" s="15" t="s">
        <v>14490</v>
      </c>
      <c r="D3683" s="15" t="s">
        <v>14237</v>
      </c>
      <c r="E3683" s="15" t="s">
        <v>14238</v>
      </c>
      <c r="F3683" s="15" t="s">
        <v>14239</v>
      </c>
      <c r="G3683" s="5" t="s">
        <v>908</v>
      </c>
      <c r="H3683" s="5" t="s">
        <v>2</v>
      </c>
      <c r="I3683" s="5" t="s">
        <v>243</v>
      </c>
      <c r="J3683" s="5" t="s">
        <v>12</v>
      </c>
      <c r="K3683" s="5" t="s">
        <v>4</v>
      </c>
      <c r="L3683" s="5" t="s">
        <v>13015</v>
      </c>
      <c r="M3683" s="15" t="s">
        <v>244</v>
      </c>
      <c r="N3683" s="15" t="s">
        <v>770</v>
      </c>
      <c r="O3683" s="15" t="s">
        <v>2134</v>
      </c>
      <c r="P3683" s="15" t="s">
        <v>14239</v>
      </c>
      <c r="Q3683" s="15" t="s">
        <v>22807</v>
      </c>
      <c r="R3683" s="15" t="s">
        <v>24618</v>
      </c>
      <c r="S3683" s="15">
        <v>83283788</v>
      </c>
      <c r="T3683" s="15">
        <v>26799174</v>
      </c>
      <c r="U3683" s="15" t="s">
        <v>17140</v>
      </c>
      <c r="V3683" s="15" t="s">
        <v>21750</v>
      </c>
      <c r="W3683" s="4"/>
      <c r="X3683" s="4" t="s">
        <v>41</v>
      </c>
      <c r="Y3683" s="4" t="s">
        <v>18449</v>
      </c>
      <c r="Z3683" s="4"/>
      <c r="AB3683" s="25" t="s">
        <v>21118</v>
      </c>
      <c r="AC3683" s="25"/>
      <c r="AD3683" s="25"/>
    </row>
    <row r="3684" spans="1:30" x14ac:dyDescent="0.35">
      <c r="A3684" s="15" t="s">
        <v>14493</v>
      </c>
      <c r="B3684" s="15" t="s">
        <v>14492</v>
      </c>
      <c r="D3684" s="15" t="s">
        <v>14348</v>
      </c>
      <c r="E3684" s="15" t="s">
        <v>14349</v>
      </c>
      <c r="F3684" s="15" t="s">
        <v>14477</v>
      </c>
      <c r="G3684" s="5" t="s">
        <v>91</v>
      </c>
      <c r="H3684" s="5" t="s">
        <v>5</v>
      </c>
      <c r="I3684" s="5" t="s">
        <v>44</v>
      </c>
      <c r="J3684" s="5" t="s">
        <v>2</v>
      </c>
      <c r="K3684" s="5" t="s">
        <v>3</v>
      </c>
      <c r="L3684" s="5" t="s">
        <v>12753</v>
      </c>
      <c r="M3684" s="15" t="s">
        <v>91</v>
      </c>
      <c r="N3684" s="15" t="s">
        <v>91</v>
      </c>
      <c r="O3684" s="15" t="s">
        <v>42</v>
      </c>
      <c r="P3684" s="15" t="s">
        <v>2085</v>
      </c>
      <c r="Q3684" s="15" t="s">
        <v>24633</v>
      </c>
      <c r="R3684" s="15" t="s">
        <v>24619</v>
      </c>
      <c r="S3684" s="15">
        <v>24334736</v>
      </c>
      <c r="T3684" s="15">
        <v>24339892</v>
      </c>
      <c r="U3684" s="15" t="s">
        <v>15578</v>
      </c>
      <c r="V3684" s="15" t="s">
        <v>15579</v>
      </c>
      <c r="W3684" s="4"/>
      <c r="X3684" s="4"/>
      <c r="Y3684" s="4"/>
      <c r="Z3684" s="4"/>
      <c r="AB3684" s="25"/>
      <c r="AC3684" s="25"/>
      <c r="AD3684" s="25"/>
    </row>
    <row r="3685" spans="1:30" x14ac:dyDescent="0.35">
      <c r="A3685" s="15" t="s">
        <v>14495</v>
      </c>
      <c r="B3685" s="15" t="s">
        <v>14494</v>
      </c>
      <c r="D3685" s="15" t="s">
        <v>14490</v>
      </c>
      <c r="E3685" s="15" t="s">
        <v>14491</v>
      </c>
      <c r="F3685" s="15" t="s">
        <v>3295</v>
      </c>
      <c r="G3685" s="5" t="s">
        <v>231</v>
      </c>
      <c r="H3685" s="5" t="s">
        <v>10</v>
      </c>
      <c r="I3685" s="5" t="s">
        <v>44</v>
      </c>
      <c r="J3685" s="5" t="s">
        <v>12</v>
      </c>
      <c r="K3685" s="5" t="s">
        <v>18</v>
      </c>
      <c r="L3685" s="5" t="s">
        <v>12835</v>
      </c>
      <c r="M3685" s="15" t="s">
        <v>91</v>
      </c>
      <c r="N3685" s="15" t="s">
        <v>231</v>
      </c>
      <c r="O3685" s="15" t="s">
        <v>277</v>
      </c>
      <c r="P3685" s="15" t="s">
        <v>3295</v>
      </c>
      <c r="Q3685" s="15" t="s">
        <v>22807</v>
      </c>
      <c r="R3685" s="15" t="s">
        <v>20456</v>
      </c>
      <c r="S3685" s="15">
        <v>22005148</v>
      </c>
      <c r="T3685" s="15"/>
      <c r="U3685" s="15" t="s">
        <v>17141</v>
      </c>
      <c r="V3685" s="15" t="s">
        <v>15580</v>
      </c>
      <c r="W3685" s="4"/>
      <c r="X3685" s="4" t="s">
        <v>41</v>
      </c>
      <c r="Y3685" s="4" t="s">
        <v>15581</v>
      </c>
      <c r="Z3685" s="4"/>
      <c r="AB3685" s="25"/>
      <c r="AC3685" s="25"/>
      <c r="AD3685" s="25"/>
    </row>
    <row r="3686" spans="1:30" x14ac:dyDescent="0.35">
      <c r="A3686" s="15" t="s">
        <v>14486</v>
      </c>
      <c r="B3686" s="15" t="s">
        <v>13497</v>
      </c>
      <c r="D3686" s="15" t="s">
        <v>14492</v>
      </c>
      <c r="E3686" s="15" t="s">
        <v>14493</v>
      </c>
      <c r="F3686" s="15" t="s">
        <v>1314</v>
      </c>
      <c r="G3686" s="5" t="s">
        <v>18535</v>
      </c>
      <c r="H3686" s="5" t="s">
        <v>3</v>
      </c>
      <c r="I3686" s="5" t="s">
        <v>143</v>
      </c>
      <c r="J3686" s="5" t="s">
        <v>4</v>
      </c>
      <c r="K3686" s="5" t="s">
        <v>3</v>
      </c>
      <c r="L3686" s="5" t="s">
        <v>13041</v>
      </c>
      <c r="M3686" s="15" t="s">
        <v>144</v>
      </c>
      <c r="N3686" s="15" t="s">
        <v>1670</v>
      </c>
      <c r="O3686" s="15" t="s">
        <v>21195</v>
      </c>
      <c r="P3686" s="15" t="s">
        <v>1314</v>
      </c>
      <c r="Q3686" s="15" t="s">
        <v>22807</v>
      </c>
      <c r="R3686" s="15" t="s">
        <v>24620</v>
      </c>
      <c r="S3686" s="15">
        <v>22006162</v>
      </c>
      <c r="T3686" s="15">
        <v>86748326</v>
      </c>
      <c r="U3686" s="15" t="s">
        <v>17142</v>
      </c>
      <c r="V3686" s="15" t="s">
        <v>15582</v>
      </c>
      <c r="W3686" s="4"/>
      <c r="X3686" s="4" t="s">
        <v>41</v>
      </c>
      <c r="Y3686" s="4" t="s">
        <v>13817</v>
      </c>
      <c r="Z3686" s="4"/>
      <c r="AB3686" s="25" t="s">
        <v>21118</v>
      </c>
      <c r="AC3686" s="25"/>
      <c r="AD3686" s="25"/>
    </row>
    <row r="3687" spans="1:30" x14ac:dyDescent="0.35">
      <c r="A3687" s="15" t="s">
        <v>14508</v>
      </c>
      <c r="B3687" s="15" t="s">
        <v>11647</v>
      </c>
      <c r="D3687" s="15" t="s">
        <v>14494</v>
      </c>
      <c r="E3687" s="15" t="s">
        <v>14495</v>
      </c>
      <c r="F3687" s="15" t="s">
        <v>14478</v>
      </c>
      <c r="G3687" s="5" t="s">
        <v>231</v>
      </c>
      <c r="H3687" s="5" t="s">
        <v>6</v>
      </c>
      <c r="I3687" s="5" t="s">
        <v>44</v>
      </c>
      <c r="J3687" s="5" t="s">
        <v>12</v>
      </c>
      <c r="K3687" s="5" t="s">
        <v>7</v>
      </c>
      <c r="L3687" s="5" t="s">
        <v>12828</v>
      </c>
      <c r="M3687" s="15" t="s">
        <v>91</v>
      </c>
      <c r="N3687" s="15" t="s">
        <v>231</v>
      </c>
      <c r="O3687" s="15" t="s">
        <v>2964</v>
      </c>
      <c r="P3687" s="15" t="s">
        <v>2964</v>
      </c>
      <c r="Q3687" s="15" t="s">
        <v>22807</v>
      </c>
      <c r="R3687" s="15" t="s">
        <v>19086</v>
      </c>
      <c r="S3687" s="15">
        <v>22065115</v>
      </c>
      <c r="T3687" s="15"/>
      <c r="U3687" s="15" t="s">
        <v>18438</v>
      </c>
      <c r="V3687" s="15" t="s">
        <v>24621</v>
      </c>
      <c r="W3687" s="4"/>
      <c r="X3687" s="4" t="s">
        <v>41</v>
      </c>
      <c r="Y3687" s="4" t="s">
        <v>7563</v>
      </c>
      <c r="Z3687" s="4"/>
      <c r="AB3687" s="25"/>
      <c r="AC3687" s="25"/>
      <c r="AD3687" s="25"/>
    </row>
    <row r="3688" spans="1:30" x14ac:dyDescent="0.35">
      <c r="A3688" s="15" t="s">
        <v>18559</v>
      </c>
      <c r="B3688" s="15" t="s">
        <v>18558</v>
      </c>
      <c r="D3688" s="15" t="s">
        <v>18558</v>
      </c>
      <c r="E3688" s="15" t="s">
        <v>18559</v>
      </c>
      <c r="F3688" s="15" t="s">
        <v>18560</v>
      </c>
      <c r="G3688" s="5" t="s">
        <v>15692</v>
      </c>
      <c r="H3688" s="5" t="s">
        <v>18</v>
      </c>
      <c r="I3688" s="5" t="s">
        <v>143</v>
      </c>
      <c r="J3688" s="5" t="s">
        <v>10</v>
      </c>
      <c r="K3688" s="5" t="s">
        <v>5</v>
      </c>
      <c r="L3688" s="5" t="s">
        <v>13067</v>
      </c>
      <c r="M3688" s="15" t="s">
        <v>144</v>
      </c>
      <c r="N3688" s="15" t="s">
        <v>21789</v>
      </c>
      <c r="O3688" s="15" t="s">
        <v>198</v>
      </c>
      <c r="P3688" s="15" t="s">
        <v>19087</v>
      </c>
      <c r="Q3688" s="15" t="s">
        <v>22807</v>
      </c>
      <c r="R3688" s="15" t="s">
        <v>20457</v>
      </c>
      <c r="S3688" s="15">
        <v>84896083</v>
      </c>
      <c r="T3688" s="15"/>
      <c r="U3688" s="15" t="s">
        <v>19088</v>
      </c>
      <c r="V3688" s="15" t="s">
        <v>22498</v>
      </c>
      <c r="W3688" s="4"/>
      <c r="X3688" s="4" t="s">
        <v>41</v>
      </c>
      <c r="Y3688" s="4" t="s">
        <v>8770</v>
      </c>
      <c r="Z3688" s="4"/>
      <c r="AB3688" s="25" t="s">
        <v>21118</v>
      </c>
      <c r="AC3688" s="25"/>
      <c r="AD3688" s="25"/>
    </row>
    <row r="3689" spans="1:30" x14ac:dyDescent="0.35">
      <c r="A3689" s="15" t="s">
        <v>19846</v>
      </c>
      <c r="B3689" s="15" t="s">
        <v>19845</v>
      </c>
      <c r="D3689" s="15" t="s">
        <v>19256</v>
      </c>
      <c r="E3689" s="15" t="s">
        <v>19257</v>
      </c>
      <c r="F3689" s="15" t="s">
        <v>19258</v>
      </c>
      <c r="G3689" s="5" t="s">
        <v>18535</v>
      </c>
      <c r="H3689" s="5" t="s">
        <v>12</v>
      </c>
      <c r="I3689" s="5" t="s">
        <v>143</v>
      </c>
      <c r="J3689" s="5" t="s">
        <v>4</v>
      </c>
      <c r="K3689" s="5" t="s">
        <v>2</v>
      </c>
      <c r="L3689" s="5" t="s">
        <v>13040</v>
      </c>
      <c r="M3689" s="15" t="s">
        <v>144</v>
      </c>
      <c r="N3689" s="15" t="s">
        <v>1670</v>
      </c>
      <c r="O3689" s="15" t="s">
        <v>1670</v>
      </c>
      <c r="P3689" s="15" t="s">
        <v>1237</v>
      </c>
      <c r="Q3689" s="15" t="s">
        <v>22807</v>
      </c>
      <c r="R3689" s="15" t="s">
        <v>19716</v>
      </c>
      <c r="S3689" s="15">
        <v>84052956</v>
      </c>
      <c r="T3689" s="15"/>
      <c r="U3689" s="15" t="s">
        <v>21751</v>
      </c>
      <c r="V3689" s="15" t="s">
        <v>19717</v>
      </c>
      <c r="W3689" s="4"/>
      <c r="X3689" s="4"/>
      <c r="Y3689" s="4"/>
      <c r="Z3689" s="4"/>
      <c r="AB3689" s="25"/>
      <c r="AC3689" s="25"/>
      <c r="AD3689" s="25"/>
    </row>
    <row r="3690" spans="1:30" x14ac:dyDescent="0.35">
      <c r="A3690" s="15" t="s">
        <v>19257</v>
      </c>
      <c r="B3690" s="15" t="s">
        <v>19256</v>
      </c>
      <c r="D3690" s="15" t="s">
        <v>19845</v>
      </c>
      <c r="E3690" s="15" t="s">
        <v>19846</v>
      </c>
      <c r="F3690" s="15" t="s">
        <v>19847</v>
      </c>
      <c r="G3690" s="5" t="s">
        <v>15692</v>
      </c>
      <c r="H3690" s="5" t="s">
        <v>18</v>
      </c>
      <c r="I3690" s="5" t="s">
        <v>143</v>
      </c>
      <c r="J3690" s="5" t="s">
        <v>4</v>
      </c>
      <c r="K3690" s="5" t="s">
        <v>8</v>
      </c>
      <c r="L3690" s="5" t="s">
        <v>13046</v>
      </c>
      <c r="M3690" s="15" t="s">
        <v>144</v>
      </c>
      <c r="N3690" s="15" t="s">
        <v>1670</v>
      </c>
      <c r="O3690" s="15" t="s">
        <v>21200</v>
      </c>
      <c r="P3690" s="15" t="s">
        <v>19718</v>
      </c>
      <c r="Q3690" s="15" t="s">
        <v>22807</v>
      </c>
      <c r="R3690" s="15" t="s">
        <v>24622</v>
      </c>
      <c r="S3690" s="15">
        <v>84348738</v>
      </c>
      <c r="T3690" s="15"/>
      <c r="U3690" s="15" t="s">
        <v>19719</v>
      </c>
      <c r="V3690" s="15" t="s">
        <v>24623</v>
      </c>
      <c r="W3690" s="4"/>
      <c r="X3690" s="4" t="s">
        <v>41</v>
      </c>
      <c r="Y3690" s="4" t="s">
        <v>12527</v>
      </c>
      <c r="Z3690" s="4"/>
      <c r="AB3690" s="25" t="s">
        <v>21118</v>
      </c>
      <c r="AC3690" s="25"/>
      <c r="AD3690" s="25"/>
    </row>
    <row r="3691" spans="1:30" x14ac:dyDescent="0.35">
      <c r="A3691" s="15" t="s">
        <v>21753</v>
      </c>
      <c r="B3691" s="15" t="s">
        <v>21752</v>
      </c>
      <c r="D3691" s="15" t="s">
        <v>21752</v>
      </c>
      <c r="E3691" s="15" t="s">
        <v>21753</v>
      </c>
      <c r="F3691" s="15" t="s">
        <v>21754</v>
      </c>
      <c r="G3691" s="5" t="s">
        <v>18533</v>
      </c>
      <c r="H3691" s="5" t="s">
        <v>7</v>
      </c>
      <c r="I3691" s="5" t="s">
        <v>95</v>
      </c>
      <c r="J3691" s="5" t="s">
        <v>6</v>
      </c>
      <c r="K3691" s="5" t="s">
        <v>3</v>
      </c>
      <c r="L3691" s="5" t="s">
        <v>13098</v>
      </c>
      <c r="M3691" s="15" t="s">
        <v>21775</v>
      </c>
      <c r="N3691" s="15" t="s">
        <v>3128</v>
      </c>
      <c r="O3691" s="15" t="s">
        <v>6015</v>
      </c>
      <c r="P3691" s="15" t="s">
        <v>22499</v>
      </c>
      <c r="Q3691" s="15" t="s">
        <v>22807</v>
      </c>
      <c r="R3691" s="15" t="s">
        <v>22500</v>
      </c>
      <c r="S3691" s="15">
        <v>86694211</v>
      </c>
      <c r="T3691" s="15"/>
      <c r="U3691" s="15" t="s">
        <v>24624</v>
      </c>
      <c r="V3691" s="15" t="s">
        <v>22501</v>
      </c>
      <c r="W3691" s="4"/>
      <c r="X3691" s="4"/>
      <c r="Y3691" s="4"/>
      <c r="Z3691" s="4"/>
      <c r="AB3691" s="25"/>
      <c r="AC3691" s="25"/>
      <c r="AD3691" s="25"/>
    </row>
    <row r="3692" spans="1:30" x14ac:dyDescent="0.35">
      <c r="A3692" s="15" t="s">
        <v>21756</v>
      </c>
      <c r="B3692" s="15" t="s">
        <v>21755</v>
      </c>
      <c r="D3692" s="15" t="s">
        <v>21755</v>
      </c>
      <c r="E3692" s="15" t="s">
        <v>21756</v>
      </c>
      <c r="F3692" s="15" t="s">
        <v>21757</v>
      </c>
      <c r="G3692" s="5" t="s">
        <v>18533</v>
      </c>
      <c r="H3692" s="5" t="s">
        <v>6</v>
      </c>
      <c r="I3692" s="5" t="s">
        <v>95</v>
      </c>
      <c r="J3692" s="5" t="s">
        <v>2</v>
      </c>
      <c r="K3692" s="5" t="s">
        <v>3</v>
      </c>
      <c r="L3692" s="5" t="s">
        <v>13077</v>
      </c>
      <c r="M3692" s="15" t="s">
        <v>21775</v>
      </c>
      <c r="N3692" s="15" t="s">
        <v>21775</v>
      </c>
      <c r="O3692" s="15" t="s">
        <v>21855</v>
      </c>
      <c r="P3692" s="15" t="s">
        <v>12559</v>
      </c>
      <c r="Q3692" s="15" t="s">
        <v>22807</v>
      </c>
      <c r="R3692" s="15" t="s">
        <v>22502</v>
      </c>
      <c r="S3692" s="15"/>
      <c r="T3692" s="15"/>
      <c r="U3692" s="15" t="s">
        <v>22503</v>
      </c>
      <c r="V3692" s="15" t="s">
        <v>22504</v>
      </c>
      <c r="W3692" s="4"/>
      <c r="X3692" s="4" t="s">
        <v>41</v>
      </c>
      <c r="Y3692" s="4" t="s">
        <v>12344</v>
      </c>
      <c r="Z3692" s="4"/>
      <c r="AB3692" s="25"/>
      <c r="AC3692" s="25"/>
      <c r="AD3692" s="25"/>
    </row>
    <row r="3693" spans="1:30" x14ac:dyDescent="0.35">
      <c r="A3693" s="15" t="s">
        <v>21759</v>
      </c>
      <c r="B3693" s="15" t="s">
        <v>21758</v>
      </c>
      <c r="D3693" s="15" t="s">
        <v>21758</v>
      </c>
      <c r="E3693" s="15" t="s">
        <v>21759</v>
      </c>
      <c r="F3693" s="15" t="s">
        <v>21760</v>
      </c>
      <c r="G3693" s="5" t="s">
        <v>18533</v>
      </c>
      <c r="H3693" s="5" t="s">
        <v>6</v>
      </c>
      <c r="I3693" s="5" t="s">
        <v>95</v>
      </c>
      <c r="J3693" s="5" t="s">
        <v>2</v>
      </c>
      <c r="K3693" s="5" t="s">
        <v>3</v>
      </c>
      <c r="L3693" s="5" t="s">
        <v>13077</v>
      </c>
      <c r="M3693" s="15" t="s">
        <v>21775</v>
      </c>
      <c r="N3693" s="15" t="s">
        <v>21775</v>
      </c>
      <c r="O3693" s="15" t="s">
        <v>21855</v>
      </c>
      <c r="P3693" s="15" t="s">
        <v>21760</v>
      </c>
      <c r="Q3693" s="15" t="s">
        <v>22807</v>
      </c>
      <c r="R3693" s="15" t="s">
        <v>22505</v>
      </c>
      <c r="S3693" s="15"/>
      <c r="T3693" s="15"/>
      <c r="U3693" s="15" t="s">
        <v>24625</v>
      </c>
      <c r="V3693" s="15" t="s">
        <v>22506</v>
      </c>
      <c r="W3693" s="4"/>
      <c r="X3693" s="4" t="s">
        <v>41</v>
      </c>
      <c r="Y3693" s="4" t="s">
        <v>12479</v>
      </c>
      <c r="Z3693" s="4"/>
      <c r="AB3693" s="25"/>
      <c r="AC3693" s="25"/>
      <c r="AD3693" s="25"/>
    </row>
  </sheetData>
  <sheetProtection algorithmName="SHA-512" hashValue="GEsRNmIM567jQXCbMA4/TVUBvoQ/FcZ2YNSQShzKcdjp8y8yHLqRI0aQxe8MmSa0h/u+uc5ZSIzHvJK+SPAJZQ==" saltValue="bmZ8QlGbYnnGS+8tjZDmjA==" spinCount="100000" sheet="1" objects="1" scenarios="1"/>
  <autoFilter ref="A2:AF3693" xr:uid="{00000000-0009-0000-0000-000001000000}"/>
  <sortState xmlns:xlrd2="http://schemas.microsoft.com/office/spreadsheetml/2017/richdata2" ref="A3:B3693">
    <sortCondition ref="A3:A3693"/>
  </sortState>
  <hyperlinks>
    <hyperlink ref="U2228" r:id="rId1" xr:uid="{5805FCEF-90E1-46EE-99A9-62A1D3EA2287}"/>
    <hyperlink ref="U2348" r:id="rId2" xr:uid="{00C69826-0778-40DC-9DC2-3AC5E4965EBB}"/>
    <hyperlink ref="U2636" r:id="rId3" xr:uid="{891A9EEC-A23C-42A2-B102-999E4BCB4BCA}"/>
    <hyperlink ref="U3379" r:id="rId4" display="esc.altosdesanantonio@mep.go.cr" xr:uid="{B5E725C1-B7A2-4258-812D-8FA7C08C223B}"/>
  </hyperlinks>
  <pageMargins left="0.7" right="0.7" top="0.75" bottom="0.75" header="0.3" footer="0.3"/>
  <pageSetup paperSize="9" orientation="portrait"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5338B-B5BB-43D4-870F-BE8063D9B632}">
  <sheetPr codeName="Hoja4">
    <pageSetUpPr fitToPage="1"/>
  </sheetPr>
  <dimension ref="B1:G18"/>
  <sheetViews>
    <sheetView showGridLines="0" showRuler="0" zoomScale="90" zoomScaleNormal="90" zoomScaleSheetLayoutView="90" zoomScalePageLayoutView="86" workbookViewId="0">
      <selection activeCell="A2" sqref="A2"/>
    </sheetView>
  </sheetViews>
  <sheetFormatPr baseColWidth="10" defaultColWidth="11.453125" defaultRowHeight="14" x14ac:dyDescent="0.35"/>
  <cols>
    <col min="1" max="1" width="9.1796875" style="85" customWidth="1"/>
    <col min="2" max="2" width="3.1796875" style="83" hidden="1" customWidth="1"/>
    <col min="3" max="3" width="49.90625" style="85" customWidth="1"/>
    <col min="4" max="7" width="16.90625" style="85" customWidth="1"/>
    <col min="8" max="16384" width="11.453125" style="85"/>
  </cols>
  <sheetData>
    <row r="1" spans="2:7" ht="18" x14ac:dyDescent="0.35">
      <c r="C1" s="84" t="s">
        <v>22745</v>
      </c>
      <c r="D1" s="84"/>
    </row>
    <row r="2" spans="2:7" ht="57.65" customHeight="1" thickBot="1" x14ac:dyDescent="0.4">
      <c r="C2" s="805" t="s">
        <v>22749</v>
      </c>
      <c r="D2" s="805"/>
      <c r="E2" s="805"/>
      <c r="F2" s="805"/>
      <c r="G2" s="805"/>
    </row>
    <row r="3" spans="2:7" ht="25.25" customHeight="1" thickTop="1" x14ac:dyDescent="0.35">
      <c r="B3" s="83">
        <f>+B2+1</f>
        <v>1</v>
      </c>
      <c r="C3" s="806" t="s">
        <v>8057</v>
      </c>
      <c r="D3" s="727" t="s">
        <v>8056</v>
      </c>
      <c r="E3" s="728"/>
      <c r="F3" s="808" t="s">
        <v>22743</v>
      </c>
      <c r="G3" s="718"/>
    </row>
    <row r="4" spans="2:7" ht="26.5" thickBot="1" x14ac:dyDescent="0.4">
      <c r="B4" s="83">
        <f t="shared" ref="B4:B8" si="0">+B3+1</f>
        <v>2</v>
      </c>
      <c r="C4" s="807"/>
      <c r="D4" s="113" t="s">
        <v>22744</v>
      </c>
      <c r="E4" s="114" t="s">
        <v>8051</v>
      </c>
      <c r="F4" s="115" t="s">
        <v>22744</v>
      </c>
      <c r="G4" s="116" t="s">
        <v>8051</v>
      </c>
    </row>
    <row r="5" spans="2:7" ht="26.4" customHeight="1" thickTop="1" x14ac:dyDescent="0.35">
      <c r="B5" s="83">
        <f t="shared" si="0"/>
        <v>3</v>
      </c>
      <c r="C5" s="117" t="s">
        <v>8052</v>
      </c>
      <c r="D5" s="118">
        <f>SUM(D6:D8)</f>
        <v>0</v>
      </c>
      <c r="E5" s="119">
        <f>SUM(E6:E8)</f>
        <v>0</v>
      </c>
      <c r="F5" s="120">
        <f>SUM(F6:F8)</f>
        <v>0</v>
      </c>
      <c r="G5" s="121">
        <f>SUM(G6:G8)</f>
        <v>0</v>
      </c>
    </row>
    <row r="6" spans="2:7" ht="26.4" customHeight="1" x14ac:dyDescent="0.35">
      <c r="B6" s="83">
        <f t="shared" si="0"/>
        <v>4</v>
      </c>
      <c r="C6" s="122" t="s">
        <v>8053</v>
      </c>
      <c r="D6" s="123"/>
      <c r="E6" s="124"/>
      <c r="F6" s="125"/>
      <c r="G6" s="126"/>
    </row>
    <row r="7" spans="2:7" ht="26.4" customHeight="1" x14ac:dyDescent="0.35">
      <c r="B7" s="83">
        <f t="shared" si="0"/>
        <v>5</v>
      </c>
      <c r="C7" s="122" t="s">
        <v>8054</v>
      </c>
      <c r="D7" s="123"/>
      <c r="E7" s="124"/>
      <c r="F7" s="125"/>
      <c r="G7" s="126"/>
    </row>
    <row r="8" spans="2:7" ht="26.4" customHeight="1" thickBot="1" x14ac:dyDescent="0.4">
      <c r="B8" s="83">
        <f t="shared" si="0"/>
        <v>6</v>
      </c>
      <c r="C8" s="127" t="s">
        <v>8055</v>
      </c>
      <c r="D8" s="128"/>
      <c r="E8" s="129"/>
      <c r="F8" s="130"/>
      <c r="G8" s="131"/>
    </row>
    <row r="9" spans="2:7" ht="14.5" thickTop="1" x14ac:dyDescent="0.35"/>
    <row r="11" spans="2:7" ht="15.5" x14ac:dyDescent="0.35">
      <c r="C11" s="109" t="s">
        <v>12575</v>
      </c>
    </row>
    <row r="12" spans="2:7" x14ac:dyDescent="0.35">
      <c r="B12" s="83">
        <v>7</v>
      </c>
      <c r="C12" s="792"/>
      <c r="D12" s="802"/>
      <c r="E12" s="802"/>
      <c r="F12" s="802"/>
      <c r="G12" s="793"/>
    </row>
    <row r="13" spans="2:7" x14ac:dyDescent="0.35">
      <c r="C13" s="794"/>
      <c r="D13" s="803"/>
      <c r="E13" s="803"/>
      <c r="F13" s="803"/>
      <c r="G13" s="795"/>
    </row>
    <row r="14" spans="2:7" x14ac:dyDescent="0.35">
      <c r="C14" s="794"/>
      <c r="D14" s="803"/>
      <c r="E14" s="803"/>
      <c r="F14" s="803"/>
      <c r="G14" s="795"/>
    </row>
    <row r="15" spans="2:7" x14ac:dyDescent="0.35">
      <c r="C15" s="794"/>
      <c r="D15" s="803"/>
      <c r="E15" s="803"/>
      <c r="F15" s="803"/>
      <c r="G15" s="795"/>
    </row>
    <row r="16" spans="2:7" x14ac:dyDescent="0.35">
      <c r="C16" s="794"/>
      <c r="D16" s="803"/>
      <c r="E16" s="803"/>
      <c r="F16" s="803"/>
      <c r="G16" s="795"/>
    </row>
    <row r="17" spans="3:7" x14ac:dyDescent="0.35">
      <c r="C17" s="794"/>
      <c r="D17" s="803"/>
      <c r="E17" s="803"/>
      <c r="F17" s="803"/>
      <c r="G17" s="795"/>
    </row>
    <row r="18" spans="3:7" x14ac:dyDescent="0.35">
      <c r="C18" s="796"/>
      <c r="D18" s="804"/>
      <c r="E18" s="804"/>
      <c r="F18" s="804"/>
      <c r="G18" s="797"/>
    </row>
  </sheetData>
  <sheetProtection algorithmName="SHA-512" hashValue="SCPyvimY+2wdl6Y1Bgs8tt8tDpAi7fiAX2nkYRx1IoYrqISgK32zKlgAzZfM9LxAIZrW+mznsSqBhOkh50zMUQ==" saltValue="MTgpeXs+Jlh2p3afeEMUyQ==" spinCount="100000" sheet="1" objects="1" scenarios="1"/>
  <mergeCells count="5">
    <mergeCell ref="C3:C4"/>
    <mergeCell ref="D3:E3"/>
    <mergeCell ref="F3:G3"/>
    <mergeCell ref="C12:G18"/>
    <mergeCell ref="C2:G2"/>
  </mergeCells>
  <conditionalFormatting sqref="D5:G5">
    <cfRule type="cellIs" dxfId="1" priority="1" operator="equal">
      <formula>0</formula>
    </cfRule>
  </conditionalFormatting>
  <dataValidations count="1">
    <dataValidation type="whole" operator="greaterThanOrEqual" allowBlank="1" showInputMessage="1" showErrorMessage="1" sqref="D5:G8" xr:uid="{EDBB98FB-1C48-450D-89AB-D6CB4D91CE3F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orientation="landscape" r:id="rId1"/>
  <headerFooter scaleWithDoc="0">
    <oddHeader>&amp;C&amp;G</oddHeader>
    <oddFooter>&amp;R&amp;"-,Negrita"I y II Ciclos&amp;"-,Normal", 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300D4-7BCD-4BD1-B3EB-2F112575F7E4}">
  <sheetPr codeName="Hoja5">
    <pageSetUpPr fitToPage="1"/>
  </sheetPr>
  <dimension ref="B1:M17"/>
  <sheetViews>
    <sheetView showGridLines="0" showRuler="0" zoomScale="90" zoomScaleNormal="90" zoomScaleSheetLayoutView="90" zoomScalePageLayoutView="86" workbookViewId="0">
      <selection activeCell="A2" sqref="A2"/>
    </sheetView>
  </sheetViews>
  <sheetFormatPr baseColWidth="10" defaultColWidth="11.453125" defaultRowHeight="14" x14ac:dyDescent="0.35"/>
  <cols>
    <col min="1" max="1" width="9.1796875" style="85" customWidth="1"/>
    <col min="2" max="2" width="3.1796875" style="83" hidden="1" customWidth="1"/>
    <col min="3" max="3" width="43.1796875" style="85" customWidth="1"/>
    <col min="4" max="11" width="13" style="85" customWidth="1"/>
    <col min="12" max="12" width="23.36328125" style="87" customWidth="1"/>
    <col min="13" max="16384" width="11.453125" style="85"/>
  </cols>
  <sheetData>
    <row r="1" spans="2:13" ht="18" x14ac:dyDescent="0.35">
      <c r="C1" s="84" t="s">
        <v>22746</v>
      </c>
      <c r="D1" s="84"/>
      <c r="H1" s="84"/>
      <c r="K1" s="86"/>
      <c r="L1" s="86"/>
    </row>
    <row r="2" spans="2:13" ht="41.4" customHeight="1" thickBot="1" x14ac:dyDescent="0.4">
      <c r="C2" s="805" t="s">
        <v>22747</v>
      </c>
      <c r="D2" s="805"/>
      <c r="E2" s="805"/>
      <c r="F2" s="805"/>
      <c r="G2" s="805"/>
      <c r="H2" s="805"/>
      <c r="I2" s="805"/>
      <c r="J2" s="805"/>
      <c r="K2" s="805"/>
    </row>
    <row r="3" spans="2:13" ht="25.75" customHeight="1" thickTop="1" x14ac:dyDescent="0.35">
      <c r="B3" s="83">
        <v>1</v>
      </c>
      <c r="C3" s="662"/>
      <c r="D3" s="817" t="s">
        <v>0</v>
      </c>
      <c r="E3" s="818"/>
      <c r="F3" s="819" t="s">
        <v>19209</v>
      </c>
      <c r="G3" s="820"/>
      <c r="H3" s="821" t="s">
        <v>19210</v>
      </c>
      <c r="I3" s="818"/>
      <c r="J3" s="821" t="s">
        <v>19211</v>
      </c>
      <c r="K3" s="820"/>
    </row>
    <row r="4" spans="2:13" ht="29.4" customHeight="1" thickBot="1" x14ac:dyDescent="0.4">
      <c r="B4" s="83">
        <v>2</v>
      </c>
      <c r="C4" s="663"/>
      <c r="D4" s="88" t="s">
        <v>0</v>
      </c>
      <c r="E4" s="89" t="s">
        <v>22741</v>
      </c>
      <c r="F4" s="90" t="s">
        <v>0</v>
      </c>
      <c r="G4" s="89" t="s">
        <v>22741</v>
      </c>
      <c r="H4" s="91" t="s">
        <v>0</v>
      </c>
      <c r="I4" s="89" t="s">
        <v>22741</v>
      </c>
      <c r="J4" s="91" t="s">
        <v>0</v>
      </c>
      <c r="K4" s="92" t="s">
        <v>22741</v>
      </c>
    </row>
    <row r="5" spans="2:13" ht="23.4" customHeight="1" thickTop="1" x14ac:dyDescent="0.35">
      <c r="B5" s="83">
        <v>3</v>
      </c>
      <c r="C5" s="93" t="s">
        <v>19208</v>
      </c>
      <c r="D5" s="94">
        <f>+F5+H5+J5</f>
        <v>0</v>
      </c>
      <c r="E5" s="95">
        <f>+G5+I5+K5</f>
        <v>0</v>
      </c>
      <c r="F5" s="96"/>
      <c r="G5" s="97"/>
      <c r="H5" s="98"/>
      <c r="I5" s="99"/>
      <c r="J5" s="98"/>
      <c r="K5" s="97"/>
      <c r="L5" s="809" t="str">
        <f>IF(AND(D5&gt;0,E5=0),"¿Nada en buen estado?",IF(OR(G5&gt;F5,I5&gt;H5,K5&gt;J5),"Verifique la cantidad total, se indicó más cantidad en buen estado",""))</f>
        <v/>
      </c>
      <c r="M5" s="809"/>
    </row>
    <row r="6" spans="2:13" ht="23.4" customHeight="1" x14ac:dyDescent="0.35">
      <c r="B6" s="83">
        <v>4</v>
      </c>
      <c r="C6" s="100" t="s">
        <v>8044</v>
      </c>
      <c r="D6" s="101">
        <f t="shared" ref="D6:E9" si="0">+F6+H6+J6</f>
        <v>0</v>
      </c>
      <c r="E6" s="102">
        <f t="shared" si="0"/>
        <v>0</v>
      </c>
      <c r="F6" s="103"/>
      <c r="G6" s="104"/>
      <c r="H6" s="105"/>
      <c r="I6" s="106"/>
      <c r="J6" s="105"/>
      <c r="K6" s="104"/>
      <c r="L6" s="809" t="str">
        <f>IF(AND(D6&gt;0,E6=0),"¿Nada en buen estado?",IF(OR(G6&gt;F6,I6&gt;H6,K6&gt;J6),"Verifique la cantidad total, se indicó más cantidad en buen estado",""))</f>
        <v/>
      </c>
      <c r="M6" s="809"/>
    </row>
    <row r="7" spans="2:13" ht="23.4" customHeight="1" x14ac:dyDescent="0.35">
      <c r="B7" s="83">
        <v>5</v>
      </c>
      <c r="C7" s="100" t="s">
        <v>8043</v>
      </c>
      <c r="D7" s="101">
        <f t="shared" si="0"/>
        <v>0</v>
      </c>
      <c r="E7" s="102">
        <f t="shared" si="0"/>
        <v>0</v>
      </c>
      <c r="F7" s="103"/>
      <c r="G7" s="104"/>
      <c r="H7" s="105"/>
      <c r="I7" s="106"/>
      <c r="J7" s="105"/>
      <c r="K7" s="104"/>
      <c r="L7" s="809" t="str">
        <f t="shared" ref="L7:L10" si="1">IF(AND(D7&gt;0,E7=0),"¿Nada en buen estado?",IF(OR(G7&gt;F7,I7&gt;H7,K7&gt;J7),"Verifique la cantidad total, se indicó más cantidad en buen estado",""))</f>
        <v/>
      </c>
      <c r="M7" s="809"/>
    </row>
    <row r="8" spans="2:13" ht="23.4" customHeight="1" x14ac:dyDescent="0.35">
      <c r="B8" s="83">
        <v>6</v>
      </c>
      <c r="C8" s="100" t="s">
        <v>19234</v>
      </c>
      <c r="D8" s="101">
        <f t="shared" si="0"/>
        <v>0</v>
      </c>
      <c r="E8" s="102">
        <f t="shared" si="0"/>
        <v>0</v>
      </c>
      <c r="F8" s="103"/>
      <c r="G8" s="104"/>
      <c r="H8" s="105"/>
      <c r="I8" s="106"/>
      <c r="J8" s="105"/>
      <c r="K8" s="104"/>
      <c r="L8" s="809" t="str">
        <f t="shared" si="1"/>
        <v/>
      </c>
      <c r="M8" s="809"/>
    </row>
    <row r="9" spans="2:13" ht="23.4" customHeight="1" x14ac:dyDescent="0.35">
      <c r="B9" s="83">
        <v>7</v>
      </c>
      <c r="C9" s="664" t="s">
        <v>19237</v>
      </c>
      <c r="D9" s="665">
        <f t="shared" si="0"/>
        <v>0</v>
      </c>
      <c r="E9" s="666">
        <f t="shared" si="0"/>
        <v>0</v>
      </c>
      <c r="F9" s="105"/>
      <c r="G9" s="104"/>
      <c r="H9" s="105"/>
      <c r="I9" s="106"/>
      <c r="J9" s="105"/>
      <c r="K9" s="104"/>
      <c r="L9" s="809" t="str">
        <f t="shared" si="1"/>
        <v/>
      </c>
      <c r="M9" s="809"/>
    </row>
    <row r="10" spans="2:13" ht="23.4" customHeight="1" thickBot="1" x14ac:dyDescent="0.4">
      <c r="B10" s="83">
        <v>8</v>
      </c>
      <c r="C10" s="107" t="s">
        <v>19240</v>
      </c>
      <c r="D10" s="667"/>
      <c r="E10" s="108"/>
      <c r="F10" s="822"/>
      <c r="G10" s="822"/>
      <c r="H10" s="822"/>
      <c r="I10" s="822"/>
      <c r="J10" s="822"/>
      <c r="K10" s="822"/>
      <c r="L10" s="809" t="str">
        <f t="shared" si="1"/>
        <v/>
      </c>
      <c r="M10" s="809"/>
    </row>
    <row r="11" spans="2:13" ht="21" customHeight="1" thickTop="1" x14ac:dyDescent="0.35"/>
    <row r="12" spans="2:13" ht="15.5" x14ac:dyDescent="0.35">
      <c r="C12" s="109" t="s">
        <v>12575</v>
      </c>
    </row>
    <row r="13" spans="2:13" ht="20.399999999999999" customHeight="1" x14ac:dyDescent="0.35">
      <c r="B13" s="83">
        <v>9</v>
      </c>
      <c r="C13" s="792"/>
      <c r="D13" s="802"/>
      <c r="E13" s="802"/>
      <c r="F13" s="802"/>
      <c r="G13" s="802"/>
      <c r="H13" s="802"/>
      <c r="I13" s="802"/>
      <c r="J13" s="810"/>
      <c r="K13" s="811"/>
    </row>
    <row r="14" spans="2:13" ht="20.399999999999999" customHeight="1" x14ac:dyDescent="0.35">
      <c r="C14" s="794"/>
      <c r="D14" s="803"/>
      <c r="E14" s="803"/>
      <c r="F14" s="803"/>
      <c r="G14" s="803"/>
      <c r="H14" s="803"/>
      <c r="I14" s="803"/>
      <c r="J14" s="812"/>
      <c r="K14" s="813"/>
    </row>
    <row r="15" spans="2:13" ht="20.399999999999999" customHeight="1" x14ac:dyDescent="0.35">
      <c r="C15" s="794"/>
      <c r="D15" s="803"/>
      <c r="E15" s="803"/>
      <c r="F15" s="803"/>
      <c r="G15" s="803"/>
      <c r="H15" s="803"/>
      <c r="I15" s="803"/>
      <c r="J15" s="812"/>
      <c r="K15" s="813"/>
    </row>
    <row r="16" spans="2:13" ht="20.399999999999999" customHeight="1" x14ac:dyDescent="0.35">
      <c r="C16" s="794"/>
      <c r="D16" s="803"/>
      <c r="E16" s="803"/>
      <c r="F16" s="803"/>
      <c r="G16" s="803"/>
      <c r="H16" s="803"/>
      <c r="I16" s="803"/>
      <c r="J16" s="812"/>
      <c r="K16" s="813"/>
    </row>
    <row r="17" spans="3:11" ht="20.399999999999999" customHeight="1" x14ac:dyDescent="0.35">
      <c r="C17" s="814"/>
      <c r="D17" s="815"/>
      <c r="E17" s="815"/>
      <c r="F17" s="815"/>
      <c r="G17" s="815"/>
      <c r="H17" s="815"/>
      <c r="I17" s="815"/>
      <c r="J17" s="815"/>
      <c r="K17" s="816"/>
    </row>
  </sheetData>
  <sheetProtection algorithmName="SHA-512" hashValue="AdBbJNf3KwYfpteR9c6/WaVDv0VAWVcMHBo3YgbsJMX3lwyQSOsnpEzZihQ1YVEYdXW7enKGh1kkgwdsyLtS3A==" saltValue="EOMD0E13OD1Z600OHOkI2Q==" spinCount="100000" sheet="1" objects="1" scenarios="1"/>
  <mergeCells count="13">
    <mergeCell ref="L10:M10"/>
    <mergeCell ref="C13:K17"/>
    <mergeCell ref="D3:E3"/>
    <mergeCell ref="F3:G3"/>
    <mergeCell ref="H3:I3"/>
    <mergeCell ref="J3:K3"/>
    <mergeCell ref="L5:M5"/>
    <mergeCell ref="F10:K10"/>
    <mergeCell ref="C2:K2"/>
    <mergeCell ref="L6:M6"/>
    <mergeCell ref="L7:M7"/>
    <mergeCell ref="L8:M8"/>
    <mergeCell ref="L9:M9"/>
  </mergeCells>
  <conditionalFormatting sqref="D5:E10 L5:L10">
    <cfRule type="cellIs" dxfId="0" priority="1" operator="equal">
      <formula>0</formula>
    </cfRule>
  </conditionalFormatting>
  <dataValidations count="2">
    <dataValidation type="whole" operator="greaterThanOrEqual" allowBlank="1" showInputMessage="1" showErrorMessage="1" sqref="J21:J23 J25:J27 J17:J19 J8:J10 J13:J15 K7:L27" xr:uid="{998A5A71-414E-4EE0-B7F9-7752AC0F787F}">
      <formula1>0</formula1>
    </dataValidation>
    <dataValidation type="list" allowBlank="1" showInputMessage="1" showErrorMessage="1" sqref="D11:D21 D5:D8 D24:D29 D32:D37" xr:uid="{FF7607FB-7CB6-4325-82F2-F681012E7D9F}">
      <formula1>marca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6" orientation="landscape" r:id="rId1"/>
  <headerFooter scaleWithDoc="0">
    <oddHeader>&amp;C&amp;G</oddHeader>
    <oddFooter>&amp;R&amp;"-,Negrita"I y II Ciclos&amp;"-,Normal", 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9"/>
  <dimension ref="A1:E4"/>
  <sheetViews>
    <sheetView workbookViewId="0"/>
  </sheetViews>
  <sheetFormatPr baseColWidth="10" defaultColWidth="11.453125" defaultRowHeight="14.5" x14ac:dyDescent="0.35"/>
  <cols>
    <col min="1" max="1" width="19.453125" style="11" bestFit="1" customWidth="1"/>
    <col min="2" max="4" width="11.453125" style="11"/>
    <col min="5" max="16384" width="11.453125" style="4"/>
  </cols>
  <sheetData>
    <row r="1" spans="1:5" x14ac:dyDescent="0.35">
      <c r="A1" s="10" t="s">
        <v>15</v>
      </c>
      <c r="E1" s="11" t="s">
        <v>12619</v>
      </c>
    </row>
    <row r="2" spans="1:5" x14ac:dyDescent="0.35">
      <c r="A2" s="11" t="s">
        <v>6999</v>
      </c>
      <c r="E2" s="11" t="s">
        <v>12620</v>
      </c>
    </row>
    <row r="3" spans="1:5" x14ac:dyDescent="0.35">
      <c r="A3" s="11" t="s">
        <v>8048</v>
      </c>
    </row>
    <row r="4" spans="1:5" x14ac:dyDescent="0.35">
      <c r="A4" s="11" t="s">
        <v>7000</v>
      </c>
    </row>
  </sheetData>
  <sheetProtection algorithmName="SHA-512" hashValue="K1OebU74wrAA2rydZkuQwqrvqNioXzMyeha24tljZtyB9gvVM3BVsyul6V+3XaydaQH0GNI63G+WAki5EiC7Cw==" saltValue="vJDLKowbN0yStv58OMzvsQ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rgb="FF3366FF"/>
  </sheetPr>
  <dimension ref="A1:AG338"/>
  <sheetViews>
    <sheetView zoomScale="90" zoomScaleNormal="90" workbookViewId="0">
      <pane ySplit="2" topLeftCell="A109" activePane="bottomLeft" state="frozen"/>
      <selection pane="bottomLeft" activeCell="R287" sqref="R287"/>
    </sheetView>
  </sheetViews>
  <sheetFormatPr baseColWidth="10" defaultColWidth="11.453125" defaultRowHeight="14.5" x14ac:dyDescent="0.35"/>
  <cols>
    <col min="1" max="1" width="8.36328125" style="5" customWidth="1"/>
    <col min="2" max="2" width="29.08984375" style="5" customWidth="1"/>
    <col min="3" max="3" width="7.90625" style="5" bestFit="1" customWidth="1"/>
    <col min="4" max="4" width="11.453125" style="4"/>
    <col min="5" max="5" width="7.90625" style="5" bestFit="1" customWidth="1"/>
    <col min="6" max="6" width="8.08984375" style="5" bestFit="1" customWidth="1"/>
    <col min="7" max="7" width="41" style="5" bestFit="1" customWidth="1"/>
    <col min="8" max="8" width="19.6328125" style="5" bestFit="1" customWidth="1"/>
    <col min="9" max="9" width="8.08984375" style="5" bestFit="1" customWidth="1"/>
    <col min="10" max="10" width="5.54296875" style="5" bestFit="1" customWidth="1"/>
    <col min="11" max="11" width="7.08984375" style="5" bestFit="1" customWidth="1"/>
    <col min="12" max="12" width="6.08984375" style="5" bestFit="1" customWidth="1"/>
    <col min="13" max="13" width="8.90625" style="5" customWidth="1"/>
    <col min="14" max="14" width="13.36328125" style="5" bestFit="1" customWidth="1"/>
    <col min="15" max="15" width="23.36328125" style="5" bestFit="1" customWidth="1"/>
    <col min="16" max="16" width="22.36328125" style="5" bestFit="1" customWidth="1"/>
    <col min="17" max="17" width="24.08984375" style="5" bestFit="1" customWidth="1"/>
    <col min="18" max="18" width="10" style="5" bestFit="1" customWidth="1"/>
    <col min="19" max="19" width="36" style="5" bestFit="1" customWidth="1"/>
    <col min="20" max="21" width="13.90625" style="5" customWidth="1"/>
    <col min="22" max="22" width="33.6328125" style="5" bestFit="1" customWidth="1"/>
    <col min="23" max="23" width="50.90625" style="5" bestFit="1" customWidth="1"/>
    <col min="24" max="24" width="12.453125" style="5" bestFit="1" customWidth="1"/>
    <col min="25" max="27" width="12.453125" style="5" customWidth="1"/>
    <col min="28" max="16384" width="11.453125" style="4"/>
  </cols>
  <sheetData>
    <row r="1" spans="1:33" x14ac:dyDescent="0.35">
      <c r="A1" s="6">
        <v>1</v>
      </c>
      <c r="B1" s="6"/>
      <c r="C1" s="6">
        <v>2</v>
      </c>
      <c r="E1" s="6">
        <v>1</v>
      </c>
      <c r="F1" s="6">
        <v>2</v>
      </c>
      <c r="G1" s="6">
        <v>3</v>
      </c>
      <c r="H1" s="6">
        <v>4</v>
      </c>
      <c r="I1" s="6">
        <v>5</v>
      </c>
      <c r="J1" s="6">
        <v>6</v>
      </c>
      <c r="K1" s="6">
        <v>7</v>
      </c>
      <c r="L1" s="6">
        <v>8</v>
      </c>
      <c r="M1" s="6">
        <v>9</v>
      </c>
      <c r="N1" s="6">
        <v>10</v>
      </c>
      <c r="O1" s="6">
        <v>11</v>
      </c>
      <c r="P1" s="6">
        <v>12</v>
      </c>
      <c r="Q1" s="6">
        <v>13</v>
      </c>
      <c r="R1" s="6">
        <v>14</v>
      </c>
      <c r="S1" s="6">
        <v>15</v>
      </c>
      <c r="T1" s="6">
        <v>16</v>
      </c>
      <c r="U1" s="6">
        <v>17</v>
      </c>
      <c r="V1" s="6">
        <v>18</v>
      </c>
      <c r="W1" s="6">
        <v>19</v>
      </c>
      <c r="X1" s="6">
        <v>20</v>
      </c>
      <c r="Y1" s="6">
        <v>21</v>
      </c>
      <c r="Z1" s="6">
        <v>22</v>
      </c>
      <c r="AA1" s="6">
        <v>23</v>
      </c>
      <c r="AB1" s="6">
        <v>24</v>
      </c>
      <c r="AC1" s="6">
        <v>25</v>
      </c>
      <c r="AD1" s="6">
        <v>26</v>
      </c>
    </row>
    <row r="2" spans="1:33" s="8" customFormat="1" x14ac:dyDescent="0.35">
      <c r="A2" s="7" t="s">
        <v>23</v>
      </c>
      <c r="B2" s="7" t="s">
        <v>24</v>
      </c>
      <c r="C2" s="7" t="s">
        <v>22</v>
      </c>
      <c r="E2" s="7" t="s">
        <v>22</v>
      </c>
      <c r="F2" s="7" t="s">
        <v>23</v>
      </c>
      <c r="G2" s="7" t="s">
        <v>24</v>
      </c>
      <c r="H2" s="7" t="s">
        <v>25</v>
      </c>
      <c r="I2" s="7" t="s">
        <v>26</v>
      </c>
      <c r="J2" s="7" t="s">
        <v>27</v>
      </c>
      <c r="K2" s="7" t="s">
        <v>28</v>
      </c>
      <c r="L2" s="7" t="s">
        <v>29</v>
      </c>
      <c r="M2" s="7" t="s">
        <v>13105</v>
      </c>
      <c r="N2" s="7" t="s">
        <v>30</v>
      </c>
      <c r="O2" s="7" t="s">
        <v>31</v>
      </c>
      <c r="P2" s="7" t="s">
        <v>32</v>
      </c>
      <c r="Q2" s="7" t="s">
        <v>33</v>
      </c>
      <c r="R2" s="7" t="s">
        <v>34</v>
      </c>
      <c r="S2" s="7" t="s">
        <v>35</v>
      </c>
      <c r="T2" s="7" t="s">
        <v>36</v>
      </c>
      <c r="U2" s="7" t="s">
        <v>37</v>
      </c>
      <c r="V2" s="7" t="s">
        <v>38</v>
      </c>
      <c r="W2" s="7" t="s">
        <v>39</v>
      </c>
      <c r="X2" s="7" t="s">
        <v>40</v>
      </c>
      <c r="Y2" s="9" t="s">
        <v>14502</v>
      </c>
      <c r="Z2" s="9" t="s">
        <v>14503</v>
      </c>
      <c r="AA2" s="9" t="s">
        <v>14504</v>
      </c>
      <c r="AB2" s="9" t="s">
        <v>14505</v>
      </c>
      <c r="AC2" s="9" t="s">
        <v>14506</v>
      </c>
      <c r="AD2" s="9" t="s">
        <v>14507</v>
      </c>
    </row>
    <row r="3" spans="1:33" x14ac:dyDescent="0.35">
      <c r="B3" s="28" t="s">
        <v>13392</v>
      </c>
      <c r="C3" s="28" t="s">
        <v>13332</v>
      </c>
      <c r="E3" s="28" t="s">
        <v>13124</v>
      </c>
      <c r="F3" s="28" t="s">
        <v>14342</v>
      </c>
      <c r="G3" s="28" t="s">
        <v>13121</v>
      </c>
      <c r="H3" s="15" t="s">
        <v>18531</v>
      </c>
      <c r="I3" s="15" t="s">
        <v>2</v>
      </c>
      <c r="J3" s="5" t="s">
        <v>41</v>
      </c>
      <c r="K3" s="5" t="s">
        <v>2</v>
      </c>
      <c r="L3" s="5" t="s">
        <v>16</v>
      </c>
      <c r="M3" s="5" t="str">
        <f t="shared" ref="M3:M66" si="0">CONCATENATE(J3,"-",K3,"-",L3)</f>
        <v>1-01-11</v>
      </c>
      <c r="N3" s="15" t="s">
        <v>42</v>
      </c>
      <c r="O3" s="15" t="s">
        <v>42</v>
      </c>
      <c r="P3" s="15" t="s">
        <v>21801</v>
      </c>
      <c r="Q3" s="15" t="s">
        <v>13109</v>
      </c>
      <c r="R3" s="15" t="s">
        <v>8048</v>
      </c>
      <c r="S3" s="15" t="s">
        <v>15592</v>
      </c>
      <c r="T3" s="15">
        <v>22266596</v>
      </c>
      <c r="U3" s="15">
        <v>22274907</v>
      </c>
      <c r="V3" s="15" t="s">
        <v>13122</v>
      </c>
      <c r="W3" s="15" t="s">
        <v>13123</v>
      </c>
      <c r="Y3" s="25" t="s">
        <v>41</v>
      </c>
      <c r="Z3" s="25" t="s">
        <v>8110</v>
      </c>
      <c r="AA3" s="4"/>
    </row>
    <row r="4" spans="1:33" x14ac:dyDescent="0.35">
      <c r="B4" s="28" t="s">
        <v>14453</v>
      </c>
      <c r="C4" s="28" t="s">
        <v>13804</v>
      </c>
      <c r="E4" s="28" t="s">
        <v>13127</v>
      </c>
      <c r="F4" s="28" t="s">
        <v>14342</v>
      </c>
      <c r="G4" s="28" t="s">
        <v>13125</v>
      </c>
      <c r="H4" s="15" t="s">
        <v>49</v>
      </c>
      <c r="I4" s="15" t="s">
        <v>4</v>
      </c>
      <c r="J4" s="5" t="s">
        <v>72</v>
      </c>
      <c r="K4" s="5" t="s">
        <v>4</v>
      </c>
      <c r="L4" s="5" t="s">
        <v>6</v>
      </c>
      <c r="M4" s="5" t="str">
        <f t="shared" si="0"/>
        <v>3-03-05</v>
      </c>
      <c r="N4" s="15" t="s">
        <v>249</v>
      </c>
      <c r="O4" s="15" t="s">
        <v>250</v>
      </c>
      <c r="P4" s="15" t="s">
        <v>251</v>
      </c>
      <c r="Q4" s="15" t="s">
        <v>251</v>
      </c>
      <c r="R4" s="15" t="s">
        <v>8048</v>
      </c>
      <c r="S4" s="15" t="s">
        <v>18469</v>
      </c>
      <c r="T4" s="15">
        <v>22792626</v>
      </c>
      <c r="U4" s="15">
        <v>22797894</v>
      </c>
      <c r="V4" s="15" t="s">
        <v>15593</v>
      </c>
      <c r="W4" s="15" t="s">
        <v>13126</v>
      </c>
      <c r="Y4" s="25" t="s">
        <v>41</v>
      </c>
      <c r="Z4" s="25" t="s">
        <v>7015</v>
      </c>
      <c r="AA4" s="4"/>
      <c r="AF4" s="6">
        <v>2</v>
      </c>
      <c r="AG4" s="7" t="s">
        <v>22</v>
      </c>
    </row>
    <row r="5" spans="1:33" x14ac:dyDescent="0.35">
      <c r="B5" s="28" t="s">
        <v>14396</v>
      </c>
      <c r="C5" s="28" t="s">
        <v>13314</v>
      </c>
      <c r="E5" s="28" t="s">
        <v>13130</v>
      </c>
      <c r="F5" s="28" t="s">
        <v>14342</v>
      </c>
      <c r="G5" s="28" t="s">
        <v>13128</v>
      </c>
      <c r="H5" s="15" t="s">
        <v>55</v>
      </c>
      <c r="I5" s="15" t="s">
        <v>2</v>
      </c>
      <c r="J5" s="5" t="s">
        <v>41</v>
      </c>
      <c r="K5" s="5" t="s">
        <v>4</v>
      </c>
      <c r="L5" s="5" t="s">
        <v>6</v>
      </c>
      <c r="M5" s="5" t="str">
        <f t="shared" si="0"/>
        <v>1-03-05</v>
      </c>
      <c r="N5" s="15" t="s">
        <v>42</v>
      </c>
      <c r="O5" s="15" t="s">
        <v>55</v>
      </c>
      <c r="P5" s="15" t="s">
        <v>257</v>
      </c>
      <c r="Q5" s="15" t="s">
        <v>257</v>
      </c>
      <c r="R5" s="15" t="s">
        <v>8048</v>
      </c>
      <c r="S5" s="15" t="s">
        <v>24659</v>
      </c>
      <c r="T5" s="15">
        <v>22768243</v>
      </c>
      <c r="U5" s="15">
        <v>22769394</v>
      </c>
      <c r="V5" s="15" t="s">
        <v>19784</v>
      </c>
      <c r="W5" s="15" t="s">
        <v>13129</v>
      </c>
      <c r="Y5" s="25" t="s">
        <v>41</v>
      </c>
      <c r="Z5" s="25" t="s">
        <v>7098</v>
      </c>
      <c r="AA5" s="4"/>
      <c r="AF5" s="6">
        <v>3</v>
      </c>
      <c r="AG5" s="7" t="s">
        <v>24</v>
      </c>
    </row>
    <row r="6" spans="1:33" x14ac:dyDescent="0.35">
      <c r="B6" s="28" t="s">
        <v>13546</v>
      </c>
      <c r="C6" s="28" t="s">
        <v>13473</v>
      </c>
      <c r="E6" s="28" t="s">
        <v>13110</v>
      </c>
      <c r="F6" s="28" t="s">
        <v>14342</v>
      </c>
      <c r="G6" s="28" t="s">
        <v>13143</v>
      </c>
      <c r="H6" s="15" t="s">
        <v>49</v>
      </c>
      <c r="I6" s="15" t="s">
        <v>5</v>
      </c>
      <c r="J6" s="5" t="s">
        <v>41</v>
      </c>
      <c r="K6" s="5" t="s">
        <v>18</v>
      </c>
      <c r="L6" s="5" t="s">
        <v>4</v>
      </c>
      <c r="M6" s="5" t="str">
        <f t="shared" si="0"/>
        <v>1-13-03</v>
      </c>
      <c r="N6" s="15" t="s">
        <v>42</v>
      </c>
      <c r="O6" s="15" t="s">
        <v>21784</v>
      </c>
      <c r="P6" s="15" t="s">
        <v>186</v>
      </c>
      <c r="Q6" s="15" t="s">
        <v>515</v>
      </c>
      <c r="R6" s="15" t="s">
        <v>8048</v>
      </c>
      <c r="S6" s="15" t="s">
        <v>17170</v>
      </c>
      <c r="T6" s="15">
        <v>22410425</v>
      </c>
      <c r="U6" s="15">
        <v>83770184</v>
      </c>
      <c r="V6" s="15" t="s">
        <v>19785</v>
      </c>
      <c r="W6" s="15" t="s">
        <v>19142</v>
      </c>
      <c r="Y6" s="25" t="s">
        <v>41</v>
      </c>
      <c r="Z6" s="25" t="s">
        <v>8627</v>
      </c>
      <c r="AA6" s="4"/>
      <c r="AF6" s="6">
        <v>4</v>
      </c>
      <c r="AG6" s="7" t="s">
        <v>25</v>
      </c>
    </row>
    <row r="7" spans="1:33" x14ac:dyDescent="0.35">
      <c r="B7" s="28" t="s">
        <v>14421</v>
      </c>
      <c r="C7" s="28" t="s">
        <v>13441</v>
      </c>
      <c r="E7" s="28" t="s">
        <v>13139</v>
      </c>
      <c r="F7" s="28" t="s">
        <v>14342</v>
      </c>
      <c r="G7" s="28" t="s">
        <v>13144</v>
      </c>
      <c r="H7" s="15" t="s">
        <v>55</v>
      </c>
      <c r="I7" s="15" t="s">
        <v>2</v>
      </c>
      <c r="J7" s="5" t="s">
        <v>41</v>
      </c>
      <c r="K7" s="5" t="s">
        <v>4</v>
      </c>
      <c r="L7" s="5" t="s">
        <v>2</v>
      </c>
      <c r="M7" s="5" t="str">
        <f t="shared" si="0"/>
        <v>1-03-01</v>
      </c>
      <c r="N7" s="15" t="s">
        <v>42</v>
      </c>
      <c r="O7" s="15" t="s">
        <v>55</v>
      </c>
      <c r="P7" s="15" t="s">
        <v>55</v>
      </c>
      <c r="Q7" s="15" t="s">
        <v>1541</v>
      </c>
      <c r="R7" s="15" t="s">
        <v>8048</v>
      </c>
      <c r="S7" s="15" t="s">
        <v>13145</v>
      </c>
      <c r="T7" s="15">
        <v>22597148</v>
      </c>
      <c r="U7" s="15"/>
      <c r="V7" s="15" t="s">
        <v>15594</v>
      </c>
      <c r="W7" s="15" t="s">
        <v>13146</v>
      </c>
      <c r="Y7" s="25" t="s">
        <v>41</v>
      </c>
      <c r="Z7" s="25" t="s">
        <v>8703</v>
      </c>
      <c r="AA7" s="4"/>
      <c r="AF7" s="6">
        <v>5</v>
      </c>
      <c r="AG7" s="7" t="s">
        <v>26</v>
      </c>
    </row>
    <row r="8" spans="1:33" x14ac:dyDescent="0.35">
      <c r="B8" s="28" t="s">
        <v>14005</v>
      </c>
      <c r="C8" s="28" t="s">
        <v>14008</v>
      </c>
      <c r="E8" s="28" t="s">
        <v>13151</v>
      </c>
      <c r="F8" s="28" t="s">
        <v>14342</v>
      </c>
      <c r="G8" s="28" t="s">
        <v>13148</v>
      </c>
      <c r="H8" s="15" t="s">
        <v>55</v>
      </c>
      <c r="I8" s="15" t="s">
        <v>2</v>
      </c>
      <c r="J8" s="5" t="s">
        <v>72</v>
      </c>
      <c r="K8" s="5" t="s">
        <v>4</v>
      </c>
      <c r="L8" s="5" t="s">
        <v>10</v>
      </c>
      <c r="M8" s="5" t="str">
        <f t="shared" si="0"/>
        <v>3-03-08</v>
      </c>
      <c r="N8" s="15" t="s">
        <v>249</v>
      </c>
      <c r="O8" s="15" t="s">
        <v>250</v>
      </c>
      <c r="P8" s="15" t="s">
        <v>443</v>
      </c>
      <c r="Q8" s="15" t="s">
        <v>798</v>
      </c>
      <c r="R8" s="15" t="s">
        <v>8048</v>
      </c>
      <c r="S8" s="15" t="s">
        <v>17171</v>
      </c>
      <c r="T8" s="15">
        <v>22766961</v>
      </c>
      <c r="U8" s="15">
        <v>22766961</v>
      </c>
      <c r="V8" s="15" t="s">
        <v>13149</v>
      </c>
      <c r="W8" s="15" t="s">
        <v>13150</v>
      </c>
      <c r="Y8" s="25" t="s">
        <v>41</v>
      </c>
      <c r="Z8" s="25" t="s">
        <v>8705</v>
      </c>
      <c r="AA8" s="4"/>
      <c r="AF8" s="6">
        <v>6</v>
      </c>
      <c r="AG8" s="7" t="s">
        <v>27</v>
      </c>
    </row>
    <row r="9" spans="1:33" x14ac:dyDescent="0.35">
      <c r="B9" s="28" t="s">
        <v>13756</v>
      </c>
      <c r="C9" s="28" t="s">
        <v>13758</v>
      </c>
      <c r="E9" s="28" t="s">
        <v>13168</v>
      </c>
      <c r="F9" s="28" t="s">
        <v>14342</v>
      </c>
      <c r="G9" s="28" t="s">
        <v>13165</v>
      </c>
      <c r="H9" s="15" t="s">
        <v>49</v>
      </c>
      <c r="I9" s="15" t="s">
        <v>2</v>
      </c>
      <c r="J9" s="5" t="s">
        <v>41</v>
      </c>
      <c r="K9" s="5" t="s">
        <v>10</v>
      </c>
      <c r="L9" s="5" t="s">
        <v>4</v>
      </c>
      <c r="M9" s="5" t="str">
        <f t="shared" si="0"/>
        <v>1-08-03</v>
      </c>
      <c r="N9" s="15" t="s">
        <v>42</v>
      </c>
      <c r="O9" s="15" t="s">
        <v>21819</v>
      </c>
      <c r="P9" s="15" t="s">
        <v>646</v>
      </c>
      <c r="Q9" s="15" t="s">
        <v>9243</v>
      </c>
      <c r="R9" s="15" t="s">
        <v>8048</v>
      </c>
      <c r="S9" s="15" t="s">
        <v>24660</v>
      </c>
      <c r="T9" s="15">
        <v>88139459</v>
      </c>
      <c r="U9" s="15"/>
      <c r="V9" s="15" t="s">
        <v>13166</v>
      </c>
      <c r="W9" s="15" t="s">
        <v>13167</v>
      </c>
      <c r="Y9" s="25" t="s">
        <v>41</v>
      </c>
      <c r="Z9" s="25" t="s">
        <v>8611</v>
      </c>
      <c r="AA9" s="4"/>
      <c r="AF9" s="6">
        <v>7</v>
      </c>
      <c r="AG9" s="7" t="s">
        <v>28</v>
      </c>
    </row>
    <row r="10" spans="1:33" x14ac:dyDescent="0.35">
      <c r="B10" s="28" t="s">
        <v>14461</v>
      </c>
      <c r="C10" s="28" t="s">
        <v>13863</v>
      </c>
      <c r="E10" s="28" t="s">
        <v>13171</v>
      </c>
      <c r="F10" s="28" t="s">
        <v>14342</v>
      </c>
      <c r="G10" s="28" t="s">
        <v>14262</v>
      </c>
      <c r="H10" s="15" t="s">
        <v>18531</v>
      </c>
      <c r="I10" s="15" t="s">
        <v>4</v>
      </c>
      <c r="J10" s="5" t="s">
        <v>41</v>
      </c>
      <c r="K10" s="5" t="s">
        <v>98</v>
      </c>
      <c r="L10" s="5" t="s">
        <v>4</v>
      </c>
      <c r="M10" s="5" t="str">
        <f t="shared" si="0"/>
        <v>1-18-03</v>
      </c>
      <c r="N10" s="15" t="s">
        <v>42</v>
      </c>
      <c r="O10" s="15" t="s">
        <v>99</v>
      </c>
      <c r="P10" s="15" t="s">
        <v>21778</v>
      </c>
      <c r="Q10" s="15" t="s">
        <v>14273</v>
      </c>
      <c r="R10" s="15" t="s">
        <v>8048</v>
      </c>
      <c r="S10" s="15" t="s">
        <v>19786</v>
      </c>
      <c r="T10" s="15">
        <v>40008989</v>
      </c>
      <c r="U10" s="15"/>
      <c r="V10" s="15" t="s">
        <v>19787</v>
      </c>
      <c r="W10" s="15" t="s">
        <v>14278</v>
      </c>
      <c r="Y10" s="25"/>
      <c r="Z10" s="25"/>
      <c r="AA10" s="4"/>
      <c r="AF10" s="6">
        <v>8</v>
      </c>
      <c r="AG10" s="7" t="s">
        <v>29</v>
      </c>
    </row>
    <row r="11" spans="1:33" x14ac:dyDescent="0.35">
      <c r="B11" s="28" t="s">
        <v>19118</v>
      </c>
      <c r="C11" s="28" t="s">
        <v>13476</v>
      </c>
      <c r="E11" s="28" t="s">
        <v>13173</v>
      </c>
      <c r="F11" s="28" t="s">
        <v>14342</v>
      </c>
      <c r="G11" s="28" t="s">
        <v>13172</v>
      </c>
      <c r="H11" s="15" t="s">
        <v>49</v>
      </c>
      <c r="I11" s="15" t="s">
        <v>3</v>
      </c>
      <c r="J11" s="5" t="s">
        <v>41</v>
      </c>
      <c r="K11" s="5" t="s">
        <v>10</v>
      </c>
      <c r="L11" s="5" t="s">
        <v>8</v>
      </c>
      <c r="M11" s="5" t="str">
        <f t="shared" si="0"/>
        <v>1-08-07</v>
      </c>
      <c r="N11" s="15" t="s">
        <v>42</v>
      </c>
      <c r="O11" s="15" t="s">
        <v>21819</v>
      </c>
      <c r="P11" s="15" t="s">
        <v>657</v>
      </c>
      <c r="Q11" s="15" t="s">
        <v>6488</v>
      </c>
      <c r="R11" s="15" t="s">
        <v>8048</v>
      </c>
      <c r="S11" s="15" t="s">
        <v>17172</v>
      </c>
      <c r="T11" s="15">
        <v>22292249</v>
      </c>
      <c r="U11" s="15"/>
      <c r="V11" s="15" t="s">
        <v>17173</v>
      </c>
      <c r="W11" s="15" t="s">
        <v>1492</v>
      </c>
      <c r="Y11" s="25" t="s">
        <v>41</v>
      </c>
      <c r="Z11" s="25" t="s">
        <v>13171</v>
      </c>
      <c r="AA11" s="4"/>
      <c r="AF11" s="6">
        <v>9</v>
      </c>
      <c r="AG11" s="7" t="s">
        <v>30</v>
      </c>
    </row>
    <row r="12" spans="1:33" x14ac:dyDescent="0.35">
      <c r="B12" s="28" t="s">
        <v>13823</v>
      </c>
      <c r="C12" s="28" t="s">
        <v>13825</v>
      </c>
      <c r="E12" s="28" t="s">
        <v>13175</v>
      </c>
      <c r="F12" s="28" t="s">
        <v>14342</v>
      </c>
      <c r="G12" s="28" t="s">
        <v>3888</v>
      </c>
      <c r="H12" s="15" t="s">
        <v>49</v>
      </c>
      <c r="I12" s="15" t="s">
        <v>6</v>
      </c>
      <c r="J12" s="5" t="s">
        <v>41</v>
      </c>
      <c r="K12" s="5" t="s">
        <v>232</v>
      </c>
      <c r="L12" s="5" t="s">
        <v>2</v>
      </c>
      <c r="M12" s="5" t="str">
        <f t="shared" si="0"/>
        <v>1-14-01</v>
      </c>
      <c r="N12" s="15" t="s">
        <v>42</v>
      </c>
      <c r="O12" s="15" t="s">
        <v>678</v>
      </c>
      <c r="P12" s="15" t="s">
        <v>699</v>
      </c>
      <c r="Q12" s="15" t="s">
        <v>707</v>
      </c>
      <c r="R12" s="15" t="s">
        <v>8048</v>
      </c>
      <c r="S12" s="15" t="s">
        <v>18470</v>
      </c>
      <c r="T12" s="15">
        <v>22407511</v>
      </c>
      <c r="U12" s="15">
        <v>22369796</v>
      </c>
      <c r="V12" s="15" t="s">
        <v>15595</v>
      </c>
      <c r="W12" s="15" t="s">
        <v>13178</v>
      </c>
      <c r="Y12" s="25" t="s">
        <v>41</v>
      </c>
      <c r="Z12" s="25" t="s">
        <v>13177</v>
      </c>
      <c r="AA12" s="4"/>
      <c r="AF12" s="6">
        <v>10</v>
      </c>
      <c r="AG12" s="7" t="s">
        <v>31</v>
      </c>
    </row>
    <row r="13" spans="1:33" x14ac:dyDescent="0.35">
      <c r="B13" s="28" t="s">
        <v>13179</v>
      </c>
      <c r="C13" s="28" t="s">
        <v>13174</v>
      </c>
      <c r="E13" s="28" t="s">
        <v>13174</v>
      </c>
      <c r="F13" s="28" t="s">
        <v>14342</v>
      </c>
      <c r="G13" s="28" t="s">
        <v>13179</v>
      </c>
      <c r="H13" s="15" t="s">
        <v>49</v>
      </c>
      <c r="I13" s="15" t="s">
        <v>7</v>
      </c>
      <c r="J13" s="5" t="s">
        <v>41</v>
      </c>
      <c r="K13" s="5" t="s">
        <v>16</v>
      </c>
      <c r="L13" s="5" t="s">
        <v>2</v>
      </c>
      <c r="M13" s="5" t="str">
        <f t="shared" si="0"/>
        <v>1-11-01</v>
      </c>
      <c r="N13" s="15" t="s">
        <v>42</v>
      </c>
      <c r="O13" s="15" t="s">
        <v>21824</v>
      </c>
      <c r="P13" s="15" t="s">
        <v>278</v>
      </c>
      <c r="Q13" s="15" t="s">
        <v>5425</v>
      </c>
      <c r="R13" s="15" t="s">
        <v>8048</v>
      </c>
      <c r="S13" s="15" t="s">
        <v>13180</v>
      </c>
      <c r="T13" s="15">
        <v>22293462</v>
      </c>
      <c r="U13" s="15">
        <v>22299249</v>
      </c>
      <c r="V13" s="15" t="s">
        <v>13181</v>
      </c>
      <c r="W13" s="15" t="s">
        <v>13182</v>
      </c>
      <c r="Y13" s="25" t="s">
        <v>41</v>
      </c>
      <c r="Z13" s="25" t="s">
        <v>8687</v>
      </c>
      <c r="AA13" s="4"/>
      <c r="AF13" s="6">
        <v>11</v>
      </c>
      <c r="AG13" s="7" t="s">
        <v>32</v>
      </c>
    </row>
    <row r="14" spans="1:33" x14ac:dyDescent="0.35">
      <c r="B14" s="28" t="s">
        <v>17151</v>
      </c>
      <c r="C14" s="28" t="s">
        <v>13569</v>
      </c>
      <c r="E14" s="28" t="s">
        <v>13177</v>
      </c>
      <c r="F14" s="28" t="s">
        <v>14342</v>
      </c>
      <c r="G14" s="28" t="s">
        <v>13183</v>
      </c>
      <c r="H14" s="15" t="s">
        <v>49</v>
      </c>
      <c r="I14" s="15" t="s">
        <v>6</v>
      </c>
      <c r="J14" s="5" t="s">
        <v>41</v>
      </c>
      <c r="K14" s="5" t="s">
        <v>232</v>
      </c>
      <c r="L14" s="5" t="s">
        <v>2</v>
      </c>
      <c r="M14" s="5" t="str">
        <f t="shared" si="0"/>
        <v>1-14-01</v>
      </c>
      <c r="N14" s="15" t="s">
        <v>42</v>
      </c>
      <c r="O14" s="15" t="s">
        <v>678</v>
      </c>
      <c r="P14" s="15" t="s">
        <v>699</v>
      </c>
      <c r="Q14" s="15" t="s">
        <v>13184</v>
      </c>
      <c r="R14" s="15" t="s">
        <v>8048</v>
      </c>
      <c r="S14" s="15" t="s">
        <v>13185</v>
      </c>
      <c r="T14" s="15">
        <v>22974500</v>
      </c>
      <c r="U14" s="15">
        <v>22974503</v>
      </c>
      <c r="V14" s="15" t="s">
        <v>15596</v>
      </c>
      <c r="W14" s="15" t="s">
        <v>13186</v>
      </c>
      <c r="Y14" s="25" t="s">
        <v>41</v>
      </c>
      <c r="Z14" s="25" t="s">
        <v>8689</v>
      </c>
      <c r="AA14" s="4"/>
      <c r="AF14" s="6">
        <v>12</v>
      </c>
      <c r="AG14" s="7" t="s">
        <v>33</v>
      </c>
    </row>
    <row r="15" spans="1:33" x14ac:dyDescent="0.35">
      <c r="B15" s="28" t="s">
        <v>13925</v>
      </c>
      <c r="C15" s="28" t="s">
        <v>13927</v>
      </c>
      <c r="E15" s="28" t="s">
        <v>13192</v>
      </c>
      <c r="F15" s="28" t="s">
        <v>14342</v>
      </c>
      <c r="G15" s="28" t="s">
        <v>13189</v>
      </c>
      <c r="H15" s="15" t="s">
        <v>49</v>
      </c>
      <c r="I15" s="15" t="s">
        <v>6</v>
      </c>
      <c r="J15" s="5" t="s">
        <v>41</v>
      </c>
      <c r="K15" s="5" t="s">
        <v>232</v>
      </c>
      <c r="L15" s="5" t="s">
        <v>2</v>
      </c>
      <c r="M15" s="5" t="str">
        <f t="shared" si="0"/>
        <v>1-14-01</v>
      </c>
      <c r="N15" s="15" t="s">
        <v>42</v>
      </c>
      <c r="O15" s="15" t="s">
        <v>678</v>
      </c>
      <c r="P15" s="15" t="s">
        <v>699</v>
      </c>
      <c r="Q15" s="15" t="s">
        <v>13190</v>
      </c>
      <c r="R15" s="15" t="s">
        <v>8048</v>
      </c>
      <c r="S15" s="15" t="s">
        <v>22507</v>
      </c>
      <c r="T15" s="15">
        <v>22971704</v>
      </c>
      <c r="U15" s="15">
        <v>22409672</v>
      </c>
      <c r="V15" s="15" t="s">
        <v>14279</v>
      </c>
      <c r="W15" s="15" t="s">
        <v>13191</v>
      </c>
      <c r="Y15" s="25" t="s">
        <v>41</v>
      </c>
      <c r="Z15" s="25" t="s">
        <v>13188</v>
      </c>
      <c r="AA15" s="4"/>
      <c r="AF15" s="6"/>
      <c r="AG15" s="7"/>
    </row>
    <row r="16" spans="1:33" x14ac:dyDescent="0.35">
      <c r="B16" s="28" t="s">
        <v>13979</v>
      </c>
      <c r="C16" s="28" t="s">
        <v>13980</v>
      </c>
      <c r="E16" s="28" t="s">
        <v>13188</v>
      </c>
      <c r="F16" s="28" t="s">
        <v>14342</v>
      </c>
      <c r="G16" s="28" t="s">
        <v>18450</v>
      </c>
      <c r="H16" s="15" t="s">
        <v>49</v>
      </c>
      <c r="I16" s="15" t="s">
        <v>6</v>
      </c>
      <c r="J16" s="5" t="s">
        <v>41</v>
      </c>
      <c r="K16" s="5" t="s">
        <v>232</v>
      </c>
      <c r="L16" s="5" t="s">
        <v>2</v>
      </c>
      <c r="M16" s="5" t="str">
        <f t="shared" si="0"/>
        <v>1-14-01</v>
      </c>
      <c r="N16" s="15" t="s">
        <v>42</v>
      </c>
      <c r="O16" s="15" t="s">
        <v>678</v>
      </c>
      <c r="P16" s="15" t="s">
        <v>699</v>
      </c>
      <c r="Q16" s="15" t="s">
        <v>13190</v>
      </c>
      <c r="R16" s="15" t="s">
        <v>8048</v>
      </c>
      <c r="S16" s="15" t="s">
        <v>24661</v>
      </c>
      <c r="T16" s="15">
        <v>22414151</v>
      </c>
      <c r="U16" s="15"/>
      <c r="V16" s="15" t="s">
        <v>22508</v>
      </c>
      <c r="W16" s="15" t="s">
        <v>13193</v>
      </c>
      <c r="Y16" s="25"/>
      <c r="Z16" s="25"/>
      <c r="AA16" s="4"/>
      <c r="AF16" s="6"/>
      <c r="AG16" s="7"/>
    </row>
    <row r="17" spans="2:33" x14ac:dyDescent="0.35">
      <c r="B17" s="28" t="s">
        <v>13125</v>
      </c>
      <c r="C17" s="28" t="s">
        <v>13127</v>
      </c>
      <c r="E17" s="28" t="s">
        <v>13197</v>
      </c>
      <c r="F17" s="28" t="s">
        <v>14342</v>
      </c>
      <c r="G17" s="28" t="s">
        <v>13194</v>
      </c>
      <c r="H17" s="15" t="s">
        <v>49</v>
      </c>
      <c r="I17" s="15" t="s">
        <v>6</v>
      </c>
      <c r="J17" s="5" t="s">
        <v>41</v>
      </c>
      <c r="K17" s="5" t="s">
        <v>232</v>
      </c>
      <c r="L17" s="5" t="s">
        <v>2</v>
      </c>
      <c r="M17" s="5" t="str">
        <f t="shared" si="0"/>
        <v>1-14-01</v>
      </c>
      <c r="N17" s="15" t="s">
        <v>42</v>
      </c>
      <c r="O17" s="15" t="s">
        <v>678</v>
      </c>
      <c r="P17" s="15" t="s">
        <v>699</v>
      </c>
      <c r="Q17" s="15" t="s">
        <v>1407</v>
      </c>
      <c r="R17" s="15" t="s">
        <v>8048</v>
      </c>
      <c r="S17" s="15" t="s">
        <v>24662</v>
      </c>
      <c r="T17" s="15">
        <v>22410874</v>
      </c>
      <c r="U17" s="15">
        <v>22357214</v>
      </c>
      <c r="V17" s="15" t="s">
        <v>13195</v>
      </c>
      <c r="W17" s="15" t="s">
        <v>13196</v>
      </c>
      <c r="Y17" s="25" t="s">
        <v>41</v>
      </c>
      <c r="Z17" s="25" t="s">
        <v>8645</v>
      </c>
      <c r="AA17" s="4"/>
      <c r="AF17" s="6"/>
      <c r="AG17" s="7"/>
    </row>
    <row r="18" spans="2:33" x14ac:dyDescent="0.35">
      <c r="B18" s="28" t="s">
        <v>14458</v>
      </c>
      <c r="C18" s="28" t="s">
        <v>13831</v>
      </c>
      <c r="E18" s="28" t="s">
        <v>13187</v>
      </c>
      <c r="F18" s="28" t="s">
        <v>14342</v>
      </c>
      <c r="G18" s="28" t="s">
        <v>13198</v>
      </c>
      <c r="H18" s="15" t="s">
        <v>49</v>
      </c>
      <c r="I18" s="15" t="s">
        <v>6</v>
      </c>
      <c r="J18" s="5" t="s">
        <v>214</v>
      </c>
      <c r="K18" s="5" t="s">
        <v>4</v>
      </c>
      <c r="L18" s="5" t="s">
        <v>4</v>
      </c>
      <c r="M18" s="5" t="str">
        <f t="shared" si="0"/>
        <v>4-03-03</v>
      </c>
      <c r="N18" s="15" t="s">
        <v>215</v>
      </c>
      <c r="O18" s="15" t="s">
        <v>1610</v>
      </c>
      <c r="P18" s="15" t="s">
        <v>59</v>
      </c>
      <c r="Q18" s="15" t="s">
        <v>1623</v>
      </c>
      <c r="R18" s="15" t="s">
        <v>8048</v>
      </c>
      <c r="S18" s="15" t="s">
        <v>24663</v>
      </c>
      <c r="T18" s="15">
        <v>22476612</v>
      </c>
      <c r="U18" s="15">
        <v>22476686</v>
      </c>
      <c r="V18" s="15" t="s">
        <v>15597</v>
      </c>
      <c r="W18" s="15" t="s">
        <v>13199</v>
      </c>
      <c r="Y18" s="25" t="s">
        <v>41</v>
      </c>
      <c r="Z18" s="25" t="s">
        <v>8647</v>
      </c>
      <c r="AA18" s="4"/>
      <c r="AF18" s="6"/>
      <c r="AG18" s="7"/>
    </row>
    <row r="19" spans="2:33" x14ac:dyDescent="0.35">
      <c r="B19" s="28" t="s">
        <v>18462</v>
      </c>
      <c r="C19" s="28" t="s">
        <v>14113</v>
      </c>
      <c r="E19" s="28" t="s">
        <v>13205</v>
      </c>
      <c r="F19" s="28" t="s">
        <v>14342</v>
      </c>
      <c r="G19" s="28" t="s">
        <v>20458</v>
      </c>
      <c r="H19" s="15" t="s">
        <v>215</v>
      </c>
      <c r="I19" s="15" t="s">
        <v>6</v>
      </c>
      <c r="J19" s="5" t="s">
        <v>214</v>
      </c>
      <c r="K19" s="5" t="s">
        <v>4</v>
      </c>
      <c r="L19" s="5" t="s">
        <v>4</v>
      </c>
      <c r="M19" s="5" t="str">
        <f t="shared" si="0"/>
        <v>4-03-03</v>
      </c>
      <c r="N19" s="15" t="s">
        <v>215</v>
      </c>
      <c r="O19" s="15" t="s">
        <v>1610</v>
      </c>
      <c r="P19" s="15" t="s">
        <v>59</v>
      </c>
      <c r="Q19" s="15" t="s">
        <v>59</v>
      </c>
      <c r="R19" s="15" t="s">
        <v>8048</v>
      </c>
      <c r="S19" s="15" t="s">
        <v>24664</v>
      </c>
      <c r="T19" s="15">
        <v>22411445</v>
      </c>
      <c r="U19" s="15">
        <v>22414944</v>
      </c>
      <c r="V19" s="15" t="s">
        <v>20459</v>
      </c>
      <c r="W19" s="15" t="s">
        <v>18471</v>
      </c>
      <c r="Y19" s="25" t="s">
        <v>41</v>
      </c>
      <c r="Z19" s="25" t="s">
        <v>8665</v>
      </c>
      <c r="AA19" s="4"/>
      <c r="AF19" s="6"/>
      <c r="AG19" s="7"/>
    </row>
    <row r="20" spans="2:33" x14ac:dyDescent="0.35">
      <c r="B20" s="28" t="s">
        <v>14053</v>
      </c>
      <c r="C20" s="28" t="s">
        <v>14054</v>
      </c>
      <c r="E20" s="28" t="s">
        <v>13211</v>
      </c>
      <c r="F20" s="28" t="s">
        <v>14342</v>
      </c>
      <c r="G20" s="28" t="s">
        <v>13207</v>
      </c>
      <c r="H20" s="15" t="s">
        <v>49</v>
      </c>
      <c r="I20" s="15" t="s">
        <v>4</v>
      </c>
      <c r="J20" s="5" t="s">
        <v>41</v>
      </c>
      <c r="K20" s="5" t="s">
        <v>210</v>
      </c>
      <c r="L20" s="5" t="s">
        <v>3</v>
      </c>
      <c r="M20" s="5" t="str">
        <f t="shared" si="0"/>
        <v>1-15-02</v>
      </c>
      <c r="N20" s="15" t="s">
        <v>42</v>
      </c>
      <c r="O20" s="15" t="s">
        <v>21840</v>
      </c>
      <c r="P20" s="15" t="s">
        <v>860</v>
      </c>
      <c r="Q20" s="15" t="s">
        <v>860</v>
      </c>
      <c r="R20" s="15" t="s">
        <v>8048</v>
      </c>
      <c r="S20" s="15" t="s">
        <v>13208</v>
      </c>
      <c r="T20" s="15">
        <v>22801220</v>
      </c>
      <c r="U20" s="15"/>
      <c r="V20" s="15" t="s">
        <v>13209</v>
      </c>
      <c r="W20" s="15" t="s">
        <v>13210</v>
      </c>
      <c r="Y20" s="25" t="s">
        <v>41</v>
      </c>
      <c r="Z20" s="25" t="s">
        <v>7016</v>
      </c>
      <c r="AA20" s="4"/>
      <c r="AF20" s="6"/>
      <c r="AG20" s="7"/>
    </row>
    <row r="21" spans="2:33" x14ac:dyDescent="0.35">
      <c r="B21" s="28" t="s">
        <v>13267</v>
      </c>
      <c r="C21" s="28" t="s">
        <v>13269</v>
      </c>
      <c r="E21" s="28" t="s">
        <v>13213</v>
      </c>
      <c r="F21" s="28" t="s">
        <v>14342</v>
      </c>
      <c r="G21" s="28" t="s">
        <v>19752</v>
      </c>
      <c r="H21" s="15" t="s">
        <v>49</v>
      </c>
      <c r="I21" s="15" t="s">
        <v>4</v>
      </c>
      <c r="J21" s="5" t="s">
        <v>41</v>
      </c>
      <c r="K21" s="5" t="s">
        <v>210</v>
      </c>
      <c r="L21" s="5" t="s">
        <v>2</v>
      </c>
      <c r="M21" s="5" t="str">
        <f t="shared" si="0"/>
        <v>1-15-01</v>
      </c>
      <c r="N21" s="15" t="s">
        <v>42</v>
      </c>
      <c r="O21" s="15" t="s">
        <v>21840</v>
      </c>
      <c r="P21" s="15" t="s">
        <v>688</v>
      </c>
      <c r="Q21" s="15" t="s">
        <v>843</v>
      </c>
      <c r="R21" s="15" t="s">
        <v>8048</v>
      </c>
      <c r="S21" s="15" t="s">
        <v>21003</v>
      </c>
      <c r="T21" s="15">
        <v>22240833</v>
      </c>
      <c r="U21" s="15">
        <v>22243386</v>
      </c>
      <c r="V21" s="15" t="s">
        <v>22509</v>
      </c>
      <c r="W21" s="15" t="s">
        <v>13212</v>
      </c>
      <c r="Y21" s="25" t="s">
        <v>41</v>
      </c>
      <c r="Z21" s="25" t="s">
        <v>531</v>
      </c>
      <c r="AA21" s="4"/>
      <c r="AF21" s="6">
        <v>13</v>
      </c>
      <c r="AG21" s="7" t="s">
        <v>34</v>
      </c>
    </row>
    <row r="22" spans="2:33" x14ac:dyDescent="0.35">
      <c r="B22" s="28" t="s">
        <v>24648</v>
      </c>
      <c r="C22" s="28" t="s">
        <v>24647</v>
      </c>
      <c r="E22" s="28" t="s">
        <v>13216</v>
      </c>
      <c r="F22" s="28" t="s">
        <v>14342</v>
      </c>
      <c r="G22" s="28" t="s">
        <v>13214</v>
      </c>
      <c r="H22" s="15" t="s">
        <v>49</v>
      </c>
      <c r="I22" s="15" t="s">
        <v>4</v>
      </c>
      <c r="J22" s="5" t="s">
        <v>41</v>
      </c>
      <c r="K22" s="5" t="s">
        <v>210</v>
      </c>
      <c r="L22" s="5" t="s">
        <v>2</v>
      </c>
      <c r="M22" s="5" t="str">
        <f t="shared" si="0"/>
        <v>1-15-01</v>
      </c>
      <c r="N22" s="15" t="s">
        <v>42</v>
      </c>
      <c r="O22" s="15" t="s">
        <v>21840</v>
      </c>
      <c r="P22" s="15" t="s">
        <v>688</v>
      </c>
      <c r="Q22" s="15" t="s">
        <v>688</v>
      </c>
      <c r="R22" s="15" t="s">
        <v>8048</v>
      </c>
      <c r="S22" s="15" t="s">
        <v>19143</v>
      </c>
      <c r="T22" s="15">
        <v>22834730</v>
      </c>
      <c r="U22" s="15">
        <v>22831890</v>
      </c>
      <c r="V22" s="15" t="s">
        <v>13215</v>
      </c>
      <c r="W22" s="15" t="s">
        <v>22510</v>
      </c>
      <c r="Y22" s="25" t="s">
        <v>41</v>
      </c>
      <c r="Z22" s="25" t="s">
        <v>8065</v>
      </c>
      <c r="AA22" s="4"/>
      <c r="AF22" s="6">
        <v>14</v>
      </c>
      <c r="AG22" s="7" t="s">
        <v>35</v>
      </c>
    </row>
    <row r="23" spans="2:33" x14ac:dyDescent="0.35">
      <c r="B23" s="28" t="s">
        <v>17229</v>
      </c>
      <c r="C23" s="28" t="s">
        <v>13978</v>
      </c>
      <c r="E23" s="28" t="s">
        <v>13111</v>
      </c>
      <c r="F23" s="28" t="s">
        <v>14342</v>
      </c>
      <c r="G23" s="28" t="s">
        <v>21004</v>
      </c>
      <c r="H23" s="15" t="s">
        <v>15691</v>
      </c>
      <c r="I23" s="15" t="s">
        <v>6</v>
      </c>
      <c r="J23" s="5" t="s">
        <v>44</v>
      </c>
      <c r="K23" s="5" t="s">
        <v>7</v>
      </c>
      <c r="L23" s="5" t="s">
        <v>2</v>
      </c>
      <c r="M23" s="5" t="str">
        <f t="shared" si="0"/>
        <v>2-06-01</v>
      </c>
      <c r="N23" s="15" t="s">
        <v>91</v>
      </c>
      <c r="O23" s="15" t="s">
        <v>805</v>
      </c>
      <c r="P23" s="15" t="s">
        <v>805</v>
      </c>
      <c r="Q23" s="15" t="s">
        <v>679</v>
      </c>
      <c r="R23" s="15" t="s">
        <v>8048</v>
      </c>
      <c r="S23" s="15" t="s">
        <v>18472</v>
      </c>
      <c r="T23" s="15">
        <v>24500316</v>
      </c>
      <c r="U23" s="15">
        <v>24500408</v>
      </c>
      <c r="V23" s="15" t="s">
        <v>13232</v>
      </c>
      <c r="W23" s="15" t="s">
        <v>13233</v>
      </c>
      <c r="Y23" s="25" t="s">
        <v>41</v>
      </c>
      <c r="Z23" s="25" t="s">
        <v>7068</v>
      </c>
      <c r="AA23" s="4"/>
      <c r="AF23" s="6">
        <v>15</v>
      </c>
      <c r="AG23" s="7" t="s">
        <v>36</v>
      </c>
    </row>
    <row r="24" spans="2:33" x14ac:dyDescent="0.35">
      <c r="B24" s="28" t="s">
        <v>13644</v>
      </c>
      <c r="C24" s="28" t="s">
        <v>13646</v>
      </c>
      <c r="E24" s="28" t="s">
        <v>13235</v>
      </c>
      <c r="F24" s="28" t="s">
        <v>14342</v>
      </c>
      <c r="G24" s="28" t="s">
        <v>13234</v>
      </c>
      <c r="H24" s="15" t="s">
        <v>1797</v>
      </c>
      <c r="I24" s="15" t="s">
        <v>2</v>
      </c>
      <c r="J24" s="5" t="s">
        <v>243</v>
      </c>
      <c r="K24" s="5" t="s">
        <v>7</v>
      </c>
      <c r="L24" s="5" t="s">
        <v>2</v>
      </c>
      <c r="M24" s="5" t="str">
        <f t="shared" si="0"/>
        <v>5-06-01</v>
      </c>
      <c r="N24" s="15" t="s">
        <v>244</v>
      </c>
      <c r="O24" s="15" t="s">
        <v>1797</v>
      </c>
      <c r="P24" s="15" t="s">
        <v>1797</v>
      </c>
      <c r="Q24" s="15" t="s">
        <v>22511</v>
      </c>
      <c r="R24" s="15" t="s">
        <v>8048</v>
      </c>
      <c r="S24" s="15" t="s">
        <v>24665</v>
      </c>
      <c r="T24" s="15">
        <v>26690904</v>
      </c>
      <c r="U24" s="15">
        <v>26687835</v>
      </c>
      <c r="V24" s="15" t="s">
        <v>22512</v>
      </c>
      <c r="W24" s="15" t="s">
        <v>19144</v>
      </c>
      <c r="Y24" s="25" t="s">
        <v>41</v>
      </c>
      <c r="Z24" s="25" t="s">
        <v>7100</v>
      </c>
      <c r="AA24" s="4"/>
      <c r="AF24" s="6">
        <v>16</v>
      </c>
      <c r="AG24" s="7" t="s">
        <v>37</v>
      </c>
    </row>
    <row r="25" spans="2:33" x14ac:dyDescent="0.35">
      <c r="B25" s="28" t="s">
        <v>19763</v>
      </c>
      <c r="C25" s="28" t="s">
        <v>14499</v>
      </c>
      <c r="E25" s="28" t="s">
        <v>13245</v>
      </c>
      <c r="F25" s="28" t="s">
        <v>14342</v>
      </c>
      <c r="G25" s="28" t="s">
        <v>13241</v>
      </c>
      <c r="H25" s="15" t="s">
        <v>18535</v>
      </c>
      <c r="I25" s="15" t="s">
        <v>2</v>
      </c>
      <c r="J25" s="5" t="s">
        <v>143</v>
      </c>
      <c r="K25" s="5" t="s">
        <v>4</v>
      </c>
      <c r="L25" s="5" t="s">
        <v>2</v>
      </c>
      <c r="M25" s="5" t="str">
        <f t="shared" si="0"/>
        <v>6-03-01</v>
      </c>
      <c r="N25" s="15" t="s">
        <v>144</v>
      </c>
      <c r="O25" s="15" t="s">
        <v>1670</v>
      </c>
      <c r="P25" s="15" t="s">
        <v>1670</v>
      </c>
      <c r="Q25" s="15" t="s">
        <v>13242</v>
      </c>
      <c r="R25" s="15" t="s">
        <v>8048</v>
      </c>
      <c r="S25" s="15" t="s">
        <v>13243</v>
      </c>
      <c r="T25" s="15">
        <v>27300097</v>
      </c>
      <c r="U25" s="15">
        <v>27300097</v>
      </c>
      <c r="V25" s="15" t="s">
        <v>18473</v>
      </c>
      <c r="W25" s="15" t="s">
        <v>13244</v>
      </c>
      <c r="Y25" s="25" t="s">
        <v>41</v>
      </c>
      <c r="Z25" s="25" t="s">
        <v>7021</v>
      </c>
      <c r="AA25" s="4"/>
      <c r="AF25" s="6">
        <v>17</v>
      </c>
      <c r="AG25" s="7" t="s">
        <v>38</v>
      </c>
    </row>
    <row r="26" spans="2:33" x14ac:dyDescent="0.35">
      <c r="B26" s="28" t="s">
        <v>22553</v>
      </c>
      <c r="C26" s="28" t="s">
        <v>13940</v>
      </c>
      <c r="E26" s="28" t="s">
        <v>13254</v>
      </c>
      <c r="F26" s="28" t="s">
        <v>14342</v>
      </c>
      <c r="G26" s="28" t="s">
        <v>13252</v>
      </c>
      <c r="H26" s="15" t="s">
        <v>215</v>
      </c>
      <c r="I26" s="15" t="s">
        <v>5</v>
      </c>
      <c r="J26" s="5" t="s">
        <v>214</v>
      </c>
      <c r="K26" s="5" t="s">
        <v>3</v>
      </c>
      <c r="L26" s="5" t="s">
        <v>4</v>
      </c>
      <c r="M26" s="5" t="str">
        <f t="shared" si="0"/>
        <v>4-02-03</v>
      </c>
      <c r="N26" s="15" t="s">
        <v>215</v>
      </c>
      <c r="O26" s="15" t="s">
        <v>4082</v>
      </c>
      <c r="P26" s="15" t="s">
        <v>1109</v>
      </c>
      <c r="Q26" s="15" t="s">
        <v>1109</v>
      </c>
      <c r="R26" s="15" t="s">
        <v>8048</v>
      </c>
      <c r="S26" s="15" t="s">
        <v>13253</v>
      </c>
      <c r="T26" s="15">
        <v>22618021</v>
      </c>
      <c r="U26" s="15">
        <v>22261802</v>
      </c>
      <c r="V26" s="15" t="s">
        <v>24666</v>
      </c>
      <c r="W26" s="15" t="s">
        <v>21005</v>
      </c>
      <c r="Y26" s="25" t="s">
        <v>41</v>
      </c>
      <c r="Z26" s="25" t="s">
        <v>7253</v>
      </c>
      <c r="AA26" s="4"/>
      <c r="AF26" s="6">
        <v>18</v>
      </c>
      <c r="AG26" s="7" t="s">
        <v>39</v>
      </c>
    </row>
    <row r="27" spans="2:33" x14ac:dyDescent="0.35">
      <c r="B27" s="28" t="s">
        <v>19755</v>
      </c>
      <c r="C27" s="28" t="s">
        <v>13639</v>
      </c>
      <c r="E27" s="28" t="s">
        <v>13260</v>
      </c>
      <c r="F27" s="28" t="s">
        <v>14342</v>
      </c>
      <c r="G27" s="28" t="s">
        <v>13256</v>
      </c>
      <c r="H27" s="15" t="s">
        <v>91</v>
      </c>
      <c r="I27" s="15" t="s">
        <v>3</v>
      </c>
      <c r="J27" s="5" t="s">
        <v>44</v>
      </c>
      <c r="K27" s="5" t="s">
        <v>2</v>
      </c>
      <c r="L27" s="5" t="s">
        <v>2</v>
      </c>
      <c r="M27" s="5" t="str">
        <f t="shared" si="0"/>
        <v>2-01-01</v>
      </c>
      <c r="N27" s="15" t="s">
        <v>91</v>
      </c>
      <c r="O27" s="15" t="s">
        <v>91</v>
      </c>
      <c r="P27" s="15" t="s">
        <v>91</v>
      </c>
      <c r="Q27" s="15" t="s">
        <v>13257</v>
      </c>
      <c r="R27" s="15" t="s">
        <v>8048</v>
      </c>
      <c r="S27" s="15" t="s">
        <v>24667</v>
      </c>
      <c r="T27" s="15">
        <v>24402424</v>
      </c>
      <c r="U27" s="15">
        <v>24423063</v>
      </c>
      <c r="V27" s="15" t="s">
        <v>13258</v>
      </c>
      <c r="W27" s="15" t="s">
        <v>13259</v>
      </c>
      <c r="Y27" s="25" t="s">
        <v>41</v>
      </c>
      <c r="Z27" s="25" t="s">
        <v>7024</v>
      </c>
      <c r="AA27" s="4"/>
      <c r="AF27" s="6">
        <v>19</v>
      </c>
      <c r="AG27" s="7" t="s">
        <v>40</v>
      </c>
    </row>
    <row r="28" spans="2:33" x14ac:dyDescent="0.35">
      <c r="B28" s="28" t="s">
        <v>14025</v>
      </c>
      <c r="C28" s="28" t="s">
        <v>14024</v>
      </c>
      <c r="E28" s="28" t="s">
        <v>13265</v>
      </c>
      <c r="F28" s="28" t="s">
        <v>14342</v>
      </c>
      <c r="G28" s="28" t="s">
        <v>13261</v>
      </c>
      <c r="H28" s="15" t="s">
        <v>91</v>
      </c>
      <c r="I28" s="15" t="s">
        <v>3</v>
      </c>
      <c r="J28" s="5" t="s">
        <v>44</v>
      </c>
      <c r="K28" s="5" t="s">
        <v>2</v>
      </c>
      <c r="L28" s="5" t="s">
        <v>12</v>
      </c>
      <c r="M28" s="5" t="str">
        <f t="shared" si="0"/>
        <v>2-01-10</v>
      </c>
      <c r="N28" s="15" t="s">
        <v>91</v>
      </c>
      <c r="O28" s="15" t="s">
        <v>91</v>
      </c>
      <c r="P28" s="15" t="s">
        <v>55</v>
      </c>
      <c r="Q28" s="15" t="s">
        <v>55</v>
      </c>
      <c r="R28" s="15" t="s">
        <v>8048</v>
      </c>
      <c r="S28" s="15" t="s">
        <v>13262</v>
      </c>
      <c r="T28" s="15">
        <v>24408200</v>
      </c>
      <c r="U28" s="15">
        <v>24411669</v>
      </c>
      <c r="V28" s="15" t="s">
        <v>13263</v>
      </c>
      <c r="W28" s="15" t="s">
        <v>13264</v>
      </c>
      <c r="Y28" s="25" t="s">
        <v>41</v>
      </c>
      <c r="Z28" s="25" t="s">
        <v>8108</v>
      </c>
      <c r="AA28" s="4"/>
      <c r="AF28" s="6">
        <v>20</v>
      </c>
      <c r="AG28" s="7" t="s">
        <v>7965</v>
      </c>
    </row>
    <row r="29" spans="2:33" x14ac:dyDescent="0.35">
      <c r="B29" s="28" t="s">
        <v>21043</v>
      </c>
      <c r="C29" s="28" t="s">
        <v>13972</v>
      </c>
      <c r="E29" s="28" t="s">
        <v>13269</v>
      </c>
      <c r="F29" s="28" t="s">
        <v>14342</v>
      </c>
      <c r="G29" s="28" t="s">
        <v>13267</v>
      </c>
      <c r="H29" s="15" t="s">
        <v>91</v>
      </c>
      <c r="I29" s="15" t="s">
        <v>4</v>
      </c>
      <c r="J29" s="5" t="s">
        <v>44</v>
      </c>
      <c r="K29" s="5" t="s">
        <v>2</v>
      </c>
      <c r="L29" s="5" t="s">
        <v>7</v>
      </c>
      <c r="M29" s="5" t="str">
        <f t="shared" si="0"/>
        <v>2-01-06</v>
      </c>
      <c r="N29" s="15" t="s">
        <v>91</v>
      </c>
      <c r="O29" s="15" t="s">
        <v>91</v>
      </c>
      <c r="P29" s="15" t="s">
        <v>278</v>
      </c>
      <c r="Q29" s="15" t="s">
        <v>2305</v>
      </c>
      <c r="R29" s="15" t="s">
        <v>8048</v>
      </c>
      <c r="S29" s="15" t="s">
        <v>13268</v>
      </c>
      <c r="T29" s="15">
        <v>24413820</v>
      </c>
      <c r="U29" s="15"/>
      <c r="V29" s="15" t="s">
        <v>21006</v>
      </c>
      <c r="W29" s="15" t="s">
        <v>21007</v>
      </c>
      <c r="Y29" s="25" t="s">
        <v>41</v>
      </c>
      <c r="Z29" s="25" t="s">
        <v>8148</v>
      </c>
      <c r="AA29" s="4"/>
      <c r="AF29" s="6">
        <v>21</v>
      </c>
      <c r="AG29" s="7" t="s">
        <v>7966</v>
      </c>
    </row>
    <row r="30" spans="2:33" x14ac:dyDescent="0.35">
      <c r="B30" s="28" t="s">
        <v>22571</v>
      </c>
      <c r="C30" s="28" t="s">
        <v>14090</v>
      </c>
      <c r="E30" s="28" t="s">
        <v>13274</v>
      </c>
      <c r="F30" s="28" t="s">
        <v>14342</v>
      </c>
      <c r="G30" s="28" t="s">
        <v>13271</v>
      </c>
      <c r="H30" s="15" t="s">
        <v>91</v>
      </c>
      <c r="I30" s="15" t="s">
        <v>5</v>
      </c>
      <c r="J30" s="5" t="s">
        <v>44</v>
      </c>
      <c r="K30" s="5" t="s">
        <v>2</v>
      </c>
      <c r="L30" s="5" t="s">
        <v>10</v>
      </c>
      <c r="M30" s="5" t="str">
        <f t="shared" si="0"/>
        <v>2-01-08</v>
      </c>
      <c r="N30" s="15" t="s">
        <v>91</v>
      </c>
      <c r="O30" s="15" t="s">
        <v>91</v>
      </c>
      <c r="P30" s="15" t="s">
        <v>165</v>
      </c>
      <c r="Q30" s="15" t="s">
        <v>4917</v>
      </c>
      <c r="R30" s="15" t="s">
        <v>8048</v>
      </c>
      <c r="S30" s="15" t="s">
        <v>24668</v>
      </c>
      <c r="T30" s="15">
        <v>24380824</v>
      </c>
      <c r="U30" s="15">
        <v>24382125</v>
      </c>
      <c r="V30" s="15" t="s">
        <v>13272</v>
      </c>
      <c r="W30" s="15" t="s">
        <v>13273</v>
      </c>
      <c r="Y30" s="25" t="s">
        <v>41</v>
      </c>
      <c r="Z30" s="25" t="s">
        <v>8694</v>
      </c>
      <c r="AA30" s="4"/>
      <c r="AF30" s="6">
        <v>22</v>
      </c>
      <c r="AG30" s="7" t="s">
        <v>7967</v>
      </c>
    </row>
    <row r="31" spans="2:33" x14ac:dyDescent="0.35">
      <c r="B31" s="28" t="s">
        <v>22547</v>
      </c>
      <c r="C31" s="28" t="s">
        <v>13858</v>
      </c>
      <c r="E31" s="28" t="s">
        <v>13318</v>
      </c>
      <c r="F31" s="28" t="s">
        <v>14342</v>
      </c>
      <c r="G31" s="28" t="s">
        <v>14395</v>
      </c>
      <c r="H31" s="15" t="s">
        <v>249</v>
      </c>
      <c r="I31" s="15" t="s">
        <v>2</v>
      </c>
      <c r="J31" s="5" t="s">
        <v>72</v>
      </c>
      <c r="K31" s="5" t="s">
        <v>2</v>
      </c>
      <c r="L31" s="5" t="s">
        <v>2</v>
      </c>
      <c r="M31" s="5" t="str">
        <f t="shared" si="0"/>
        <v>3-01-01</v>
      </c>
      <c r="N31" s="15" t="s">
        <v>249</v>
      </c>
      <c r="O31" s="15" t="s">
        <v>249</v>
      </c>
      <c r="P31" s="15" t="s">
        <v>22025</v>
      </c>
      <c r="Q31" s="15" t="s">
        <v>9243</v>
      </c>
      <c r="R31" s="15" t="s">
        <v>8048</v>
      </c>
      <c r="S31" s="15" t="s">
        <v>21008</v>
      </c>
      <c r="T31" s="15">
        <v>25511140</v>
      </c>
      <c r="U31" s="15">
        <v>25922507</v>
      </c>
      <c r="V31" s="15" t="s">
        <v>21009</v>
      </c>
      <c r="W31" s="15" t="s">
        <v>24669</v>
      </c>
      <c r="Y31" s="25" t="s">
        <v>41</v>
      </c>
      <c r="Z31" s="25" t="s">
        <v>7033</v>
      </c>
      <c r="AA31" s="4"/>
      <c r="AF31" s="6">
        <v>23</v>
      </c>
      <c r="AG31" s="7" t="s">
        <v>8059</v>
      </c>
    </row>
    <row r="32" spans="2:33" x14ac:dyDescent="0.35">
      <c r="B32" s="28" t="s">
        <v>13723</v>
      </c>
      <c r="C32" s="28" t="s">
        <v>13726</v>
      </c>
      <c r="E32" s="28" t="s">
        <v>13314</v>
      </c>
      <c r="F32" s="28" t="s">
        <v>14342</v>
      </c>
      <c r="G32" s="28" t="s">
        <v>14396</v>
      </c>
      <c r="H32" s="15" t="s">
        <v>249</v>
      </c>
      <c r="I32" s="15" t="s">
        <v>2</v>
      </c>
      <c r="J32" s="5" t="s">
        <v>72</v>
      </c>
      <c r="K32" s="5" t="s">
        <v>2</v>
      </c>
      <c r="L32" s="5" t="s">
        <v>4</v>
      </c>
      <c r="M32" s="5" t="str">
        <f t="shared" si="0"/>
        <v>3-01-03</v>
      </c>
      <c r="N32" s="15" t="s">
        <v>249</v>
      </c>
      <c r="O32" s="15" t="s">
        <v>249</v>
      </c>
      <c r="P32" s="15" t="s">
        <v>21769</v>
      </c>
      <c r="Q32" s="15" t="s">
        <v>707</v>
      </c>
      <c r="R32" s="15" t="s">
        <v>8048</v>
      </c>
      <c r="S32" s="15" t="s">
        <v>21010</v>
      </c>
      <c r="T32" s="15">
        <v>25532617</v>
      </c>
      <c r="U32" s="15">
        <v>72152412</v>
      </c>
      <c r="V32" s="15" t="s">
        <v>13331</v>
      </c>
      <c r="W32" s="15" t="s">
        <v>24670</v>
      </c>
      <c r="Y32" s="25" t="s">
        <v>41</v>
      </c>
      <c r="Z32" s="25" t="s">
        <v>8676</v>
      </c>
      <c r="AA32" s="4"/>
      <c r="AF32" s="6">
        <v>24</v>
      </c>
      <c r="AG32" s="7" t="s">
        <v>8060</v>
      </c>
    </row>
    <row r="33" spans="2:33" x14ac:dyDescent="0.35">
      <c r="B33" s="28" t="s">
        <v>14480</v>
      </c>
      <c r="C33" s="28" t="s">
        <v>14496</v>
      </c>
      <c r="E33" s="28" t="s">
        <v>13354</v>
      </c>
      <c r="F33" s="28" t="s">
        <v>14342</v>
      </c>
      <c r="G33" s="28" t="s">
        <v>9076</v>
      </c>
      <c r="H33" s="15" t="s">
        <v>3820</v>
      </c>
      <c r="I33" s="15" t="s">
        <v>3</v>
      </c>
      <c r="J33" s="5" t="s">
        <v>72</v>
      </c>
      <c r="K33" s="5" t="s">
        <v>6</v>
      </c>
      <c r="L33" s="5" t="s">
        <v>2</v>
      </c>
      <c r="M33" s="5" t="str">
        <f t="shared" si="0"/>
        <v>3-05-01</v>
      </c>
      <c r="N33" s="15" t="s">
        <v>249</v>
      </c>
      <c r="O33" s="15" t="s">
        <v>3820</v>
      </c>
      <c r="P33" s="15" t="s">
        <v>3820</v>
      </c>
      <c r="Q33" s="15" t="s">
        <v>13352</v>
      </c>
      <c r="R33" s="15" t="s">
        <v>8048</v>
      </c>
      <c r="S33" s="15" t="s">
        <v>20460</v>
      </c>
      <c r="T33" s="15">
        <v>25569962</v>
      </c>
      <c r="U33" s="15"/>
      <c r="V33" s="15" t="s">
        <v>24671</v>
      </c>
      <c r="W33" s="15" t="s">
        <v>13353</v>
      </c>
      <c r="Y33" s="25" t="s">
        <v>41</v>
      </c>
      <c r="Z33" s="25" t="s">
        <v>8683</v>
      </c>
      <c r="AA33" s="4"/>
      <c r="AF33" s="6">
        <v>25</v>
      </c>
      <c r="AG33" s="7" t="s">
        <v>8058</v>
      </c>
    </row>
    <row r="34" spans="2:33" x14ac:dyDescent="0.35">
      <c r="B34" s="28" t="s">
        <v>13883</v>
      </c>
      <c r="C34" s="28" t="s">
        <v>13882</v>
      </c>
      <c r="E34" s="28" t="s">
        <v>13357</v>
      </c>
      <c r="F34" s="28" t="s">
        <v>14342</v>
      </c>
      <c r="G34" s="28" t="s">
        <v>14399</v>
      </c>
      <c r="H34" s="15" t="s">
        <v>3820</v>
      </c>
      <c r="I34" s="15" t="s">
        <v>3</v>
      </c>
      <c r="J34" s="5" t="s">
        <v>72</v>
      </c>
      <c r="K34" s="5" t="s">
        <v>6</v>
      </c>
      <c r="L34" s="5" t="s">
        <v>2</v>
      </c>
      <c r="M34" s="5" t="str">
        <f t="shared" si="0"/>
        <v>3-05-01</v>
      </c>
      <c r="N34" s="15" t="s">
        <v>249</v>
      </c>
      <c r="O34" s="15" t="s">
        <v>3820</v>
      </c>
      <c r="P34" s="15" t="s">
        <v>3820</v>
      </c>
      <c r="Q34" s="15" t="s">
        <v>13355</v>
      </c>
      <c r="R34" s="15" t="s">
        <v>8048</v>
      </c>
      <c r="S34" s="15" t="s">
        <v>13356</v>
      </c>
      <c r="T34" s="15">
        <v>25567942</v>
      </c>
      <c r="U34" s="15"/>
      <c r="V34" s="15" t="s">
        <v>20461</v>
      </c>
      <c r="W34" s="15" t="s">
        <v>24672</v>
      </c>
      <c r="Y34" s="25" t="s">
        <v>41</v>
      </c>
      <c r="Z34" s="25" t="s">
        <v>7037</v>
      </c>
      <c r="AA34" s="4"/>
    </row>
    <row r="35" spans="2:33" x14ac:dyDescent="0.35">
      <c r="B35" s="28" t="s">
        <v>21028</v>
      </c>
      <c r="C35" s="28" t="s">
        <v>13771</v>
      </c>
      <c r="E35" s="28" t="s">
        <v>13227</v>
      </c>
      <c r="F35" s="28" t="s">
        <v>14342</v>
      </c>
      <c r="G35" s="28" t="s">
        <v>24634</v>
      </c>
      <c r="H35" s="15" t="s">
        <v>215</v>
      </c>
      <c r="I35" s="15" t="s">
        <v>8</v>
      </c>
      <c r="J35" s="5" t="s">
        <v>214</v>
      </c>
      <c r="K35" s="5" t="s">
        <v>10</v>
      </c>
      <c r="L35" s="5" t="s">
        <v>3</v>
      </c>
      <c r="M35" s="5" t="str">
        <f t="shared" si="0"/>
        <v>4-08-02</v>
      </c>
      <c r="N35" s="15" t="s">
        <v>215</v>
      </c>
      <c r="O35" s="15" t="s">
        <v>22072</v>
      </c>
      <c r="P35" s="15" t="s">
        <v>4069</v>
      </c>
      <c r="Q35" s="15" t="s">
        <v>24655</v>
      </c>
      <c r="R35" s="15" t="s">
        <v>8048</v>
      </c>
      <c r="S35" s="15" t="s">
        <v>21011</v>
      </c>
      <c r="T35" s="15">
        <v>22657391</v>
      </c>
      <c r="U35" s="15">
        <v>22658519</v>
      </c>
      <c r="V35" s="15" t="s">
        <v>13367</v>
      </c>
      <c r="W35" s="15" t="s">
        <v>13368</v>
      </c>
      <c r="Y35" s="25" t="s">
        <v>41</v>
      </c>
      <c r="Z35" s="25" t="s">
        <v>7046</v>
      </c>
      <c r="AA35" s="4"/>
    </row>
    <row r="36" spans="2:33" x14ac:dyDescent="0.35">
      <c r="B36" s="28" t="s">
        <v>14469</v>
      </c>
      <c r="C36" s="28" t="s">
        <v>14030</v>
      </c>
      <c r="E36" s="28" t="s">
        <v>13373</v>
      </c>
      <c r="F36" s="28" t="s">
        <v>14342</v>
      </c>
      <c r="G36" s="28" t="s">
        <v>19753</v>
      </c>
      <c r="H36" s="15" t="s">
        <v>215</v>
      </c>
      <c r="I36" s="15" t="s">
        <v>5</v>
      </c>
      <c r="J36" s="5" t="s">
        <v>214</v>
      </c>
      <c r="K36" s="5" t="s">
        <v>6</v>
      </c>
      <c r="L36" s="5" t="s">
        <v>2</v>
      </c>
      <c r="M36" s="5" t="str">
        <f t="shared" si="0"/>
        <v>4-05-01</v>
      </c>
      <c r="N36" s="15" t="s">
        <v>215</v>
      </c>
      <c r="O36" s="15" t="s">
        <v>165</v>
      </c>
      <c r="P36" s="15" t="s">
        <v>165</v>
      </c>
      <c r="Q36" s="15" t="s">
        <v>165</v>
      </c>
      <c r="R36" s="15" t="s">
        <v>8048</v>
      </c>
      <c r="S36" s="15" t="s">
        <v>13372</v>
      </c>
      <c r="T36" s="15">
        <v>22631414</v>
      </c>
      <c r="U36" s="15">
        <v>22633070</v>
      </c>
      <c r="V36" s="15" t="s">
        <v>17174</v>
      </c>
      <c r="W36" s="15" t="s">
        <v>24673</v>
      </c>
      <c r="Y36" s="25" t="s">
        <v>41</v>
      </c>
      <c r="Z36" s="25" t="s">
        <v>8314</v>
      </c>
      <c r="AA36" s="4"/>
    </row>
    <row r="37" spans="2:33" x14ac:dyDescent="0.35">
      <c r="B37" s="28" t="s">
        <v>13743</v>
      </c>
      <c r="C37" s="28" t="s">
        <v>13745</v>
      </c>
      <c r="E37" s="28" t="s">
        <v>13332</v>
      </c>
      <c r="F37" s="28" t="s">
        <v>14342</v>
      </c>
      <c r="G37" s="28" t="s">
        <v>13392</v>
      </c>
      <c r="H37" s="15" t="s">
        <v>908</v>
      </c>
      <c r="I37" s="15" t="s">
        <v>5</v>
      </c>
      <c r="J37" s="5" t="s">
        <v>243</v>
      </c>
      <c r="K37" s="5" t="s">
        <v>2</v>
      </c>
      <c r="L37" s="5" t="s">
        <v>2</v>
      </c>
      <c r="M37" s="5" t="str">
        <f t="shared" si="0"/>
        <v>5-01-01</v>
      </c>
      <c r="N37" s="15" t="s">
        <v>244</v>
      </c>
      <c r="O37" s="15" t="s">
        <v>908</v>
      </c>
      <c r="P37" s="15" t="s">
        <v>908</v>
      </c>
      <c r="Q37" s="15" t="s">
        <v>13393</v>
      </c>
      <c r="R37" s="15" t="s">
        <v>8048</v>
      </c>
      <c r="S37" s="15" t="s">
        <v>24674</v>
      </c>
      <c r="T37" s="15">
        <v>26668780</v>
      </c>
      <c r="U37" s="15"/>
      <c r="V37" s="15" t="s">
        <v>20462</v>
      </c>
      <c r="W37" s="15" t="s">
        <v>13394</v>
      </c>
      <c r="Y37" s="25" t="s">
        <v>41</v>
      </c>
      <c r="Z37" s="25" t="s">
        <v>7055</v>
      </c>
      <c r="AA37" s="4"/>
    </row>
    <row r="38" spans="2:33" x14ac:dyDescent="0.35">
      <c r="B38" s="28" t="s">
        <v>13810</v>
      </c>
      <c r="C38" s="28" t="s">
        <v>13812</v>
      </c>
      <c r="E38" s="28" t="s">
        <v>13396</v>
      </c>
      <c r="F38" s="28" t="s">
        <v>14342</v>
      </c>
      <c r="G38" s="28" t="s">
        <v>347</v>
      </c>
      <c r="H38" s="15" t="s">
        <v>908</v>
      </c>
      <c r="I38" s="15" t="s">
        <v>3</v>
      </c>
      <c r="J38" s="5" t="s">
        <v>243</v>
      </c>
      <c r="K38" s="5" t="s">
        <v>2</v>
      </c>
      <c r="L38" s="5" t="s">
        <v>2</v>
      </c>
      <c r="M38" s="5" t="str">
        <f t="shared" si="0"/>
        <v>5-01-01</v>
      </c>
      <c r="N38" s="15" t="s">
        <v>244</v>
      </c>
      <c r="O38" s="15" t="s">
        <v>908</v>
      </c>
      <c r="P38" s="15" t="s">
        <v>908</v>
      </c>
      <c r="Q38" s="15" t="s">
        <v>770</v>
      </c>
      <c r="R38" s="15" t="s">
        <v>8048</v>
      </c>
      <c r="S38" s="15" t="s">
        <v>24675</v>
      </c>
      <c r="T38" s="15">
        <v>26660301</v>
      </c>
      <c r="U38" s="15"/>
      <c r="V38" s="15" t="s">
        <v>22514</v>
      </c>
      <c r="W38" s="15" t="s">
        <v>13395</v>
      </c>
      <c r="Y38" s="25" t="s">
        <v>41</v>
      </c>
      <c r="Z38" s="25" t="s">
        <v>7056</v>
      </c>
      <c r="AA38" s="4"/>
    </row>
    <row r="39" spans="2:33" x14ac:dyDescent="0.35">
      <c r="B39" s="28" t="s">
        <v>14395</v>
      </c>
      <c r="C39" s="28" t="s">
        <v>13318</v>
      </c>
      <c r="E39" s="28" t="s">
        <v>13400</v>
      </c>
      <c r="F39" s="28" t="s">
        <v>14342</v>
      </c>
      <c r="G39" s="28" t="s">
        <v>14403</v>
      </c>
      <c r="H39" s="15" t="s">
        <v>4495</v>
      </c>
      <c r="I39" s="15" t="s">
        <v>2</v>
      </c>
      <c r="J39" s="5" t="s">
        <v>243</v>
      </c>
      <c r="K39" s="5" t="s">
        <v>3</v>
      </c>
      <c r="L39" s="5" t="s">
        <v>2</v>
      </c>
      <c r="M39" s="5" t="str">
        <f t="shared" si="0"/>
        <v>5-02-01</v>
      </c>
      <c r="N39" s="15" t="s">
        <v>244</v>
      </c>
      <c r="O39" s="15" t="s">
        <v>4495</v>
      </c>
      <c r="P39" s="15" t="s">
        <v>4495</v>
      </c>
      <c r="Q39" s="15" t="s">
        <v>371</v>
      </c>
      <c r="R39" s="15" t="s">
        <v>8048</v>
      </c>
      <c r="S39" s="15" t="s">
        <v>13401</v>
      </c>
      <c r="T39" s="15">
        <v>26866561</v>
      </c>
      <c r="U39" s="15">
        <v>56866561</v>
      </c>
      <c r="V39" s="15" t="s">
        <v>13402</v>
      </c>
      <c r="W39" s="15" t="s">
        <v>13403</v>
      </c>
      <c r="Y39" s="25" t="s">
        <v>41</v>
      </c>
      <c r="Z39" s="25" t="s">
        <v>7059</v>
      </c>
      <c r="AA39" s="4"/>
    </row>
    <row r="40" spans="2:33" x14ac:dyDescent="0.35">
      <c r="B40" s="28" t="s">
        <v>18456</v>
      </c>
      <c r="C40" s="28" t="s">
        <v>13598</v>
      </c>
      <c r="E40" s="28" t="s">
        <v>13410</v>
      </c>
      <c r="F40" s="28" t="s">
        <v>14342</v>
      </c>
      <c r="G40" s="28" t="s">
        <v>5288</v>
      </c>
      <c r="H40" s="15" t="s">
        <v>242</v>
      </c>
      <c r="I40" s="15" t="s">
        <v>2</v>
      </c>
      <c r="J40" s="5" t="s">
        <v>243</v>
      </c>
      <c r="K40" s="5" t="s">
        <v>4</v>
      </c>
      <c r="L40" s="5" t="s">
        <v>2</v>
      </c>
      <c r="M40" s="5" t="str">
        <f t="shared" si="0"/>
        <v>5-03-01</v>
      </c>
      <c r="N40" s="15" t="s">
        <v>244</v>
      </c>
      <c r="O40" s="15" t="s">
        <v>242</v>
      </c>
      <c r="P40" s="15" t="s">
        <v>242</v>
      </c>
      <c r="Q40" s="15" t="s">
        <v>13415</v>
      </c>
      <c r="R40" s="15" t="s">
        <v>8048</v>
      </c>
      <c r="S40" s="15" t="s">
        <v>17175</v>
      </c>
      <c r="T40" s="15">
        <v>26801704</v>
      </c>
      <c r="U40" s="15">
        <v>26801704</v>
      </c>
      <c r="V40" s="15" t="s">
        <v>13416</v>
      </c>
      <c r="W40" s="15" t="s">
        <v>13417</v>
      </c>
      <c r="Y40" s="25" t="s">
        <v>41</v>
      </c>
      <c r="Z40" s="25" t="s">
        <v>9290</v>
      </c>
      <c r="AA40" s="4"/>
    </row>
    <row r="41" spans="2:33" x14ac:dyDescent="0.35">
      <c r="B41" s="28" t="s">
        <v>13556</v>
      </c>
      <c r="C41" s="28" t="s">
        <v>13478</v>
      </c>
      <c r="E41" s="28" t="s">
        <v>13435</v>
      </c>
      <c r="F41" s="28" t="s">
        <v>14342</v>
      </c>
      <c r="G41" s="28" t="s">
        <v>21012</v>
      </c>
      <c r="H41" s="15" t="s">
        <v>55</v>
      </c>
      <c r="I41" s="15" t="s">
        <v>8</v>
      </c>
      <c r="J41" s="5" t="s">
        <v>41</v>
      </c>
      <c r="K41" s="5" t="s">
        <v>4</v>
      </c>
      <c r="L41" s="5" t="s">
        <v>16</v>
      </c>
      <c r="M41" s="5" t="str">
        <f t="shared" si="0"/>
        <v>1-03-11</v>
      </c>
      <c r="N41" s="15" t="s">
        <v>42</v>
      </c>
      <c r="O41" s="15" t="s">
        <v>55</v>
      </c>
      <c r="P41" s="15" t="s">
        <v>336</v>
      </c>
      <c r="Q41" s="15" t="s">
        <v>336</v>
      </c>
      <c r="R41" s="15" t="s">
        <v>8048</v>
      </c>
      <c r="S41" s="15" t="s">
        <v>13433</v>
      </c>
      <c r="T41" s="15">
        <v>22752345</v>
      </c>
      <c r="U41" s="15">
        <v>22752345</v>
      </c>
      <c r="V41" s="15" t="s">
        <v>13434</v>
      </c>
      <c r="W41" s="15" t="s">
        <v>24676</v>
      </c>
      <c r="Y41" s="25" t="s">
        <v>41</v>
      </c>
      <c r="Z41" s="25" t="s">
        <v>7078</v>
      </c>
      <c r="AA41" s="4"/>
    </row>
    <row r="42" spans="2:33" x14ac:dyDescent="0.35">
      <c r="B42" s="28" t="s">
        <v>21012</v>
      </c>
      <c r="C42" s="28" t="s">
        <v>13435</v>
      </c>
      <c r="E42" s="28" t="s">
        <v>13383</v>
      </c>
      <c r="F42" s="28" t="s">
        <v>14342</v>
      </c>
      <c r="G42" s="28" t="s">
        <v>13442</v>
      </c>
      <c r="H42" s="15" t="s">
        <v>49</v>
      </c>
      <c r="I42" s="15" t="s">
        <v>4</v>
      </c>
      <c r="J42" s="5" t="s">
        <v>41</v>
      </c>
      <c r="K42" s="5" t="s">
        <v>210</v>
      </c>
      <c r="L42" s="5" t="s">
        <v>2</v>
      </c>
      <c r="M42" s="5" t="str">
        <f t="shared" si="0"/>
        <v>1-15-01</v>
      </c>
      <c r="N42" s="15" t="s">
        <v>42</v>
      </c>
      <c r="O42" s="15" t="s">
        <v>21840</v>
      </c>
      <c r="P42" s="15" t="s">
        <v>688</v>
      </c>
      <c r="Q42" s="15" t="s">
        <v>536</v>
      </c>
      <c r="R42" s="15" t="s">
        <v>8048</v>
      </c>
      <c r="S42" s="15" t="s">
        <v>19145</v>
      </c>
      <c r="T42" s="15">
        <v>22341424</v>
      </c>
      <c r="U42" s="15"/>
      <c r="V42" s="15" t="s">
        <v>13443</v>
      </c>
      <c r="W42" s="15" t="s">
        <v>13444</v>
      </c>
      <c r="Y42" s="25" t="s">
        <v>41</v>
      </c>
      <c r="Z42" s="25" t="s">
        <v>8465</v>
      </c>
      <c r="AA42" s="4"/>
    </row>
    <row r="43" spans="2:33" x14ac:dyDescent="0.35">
      <c r="B43" s="28" t="s">
        <v>22566</v>
      </c>
      <c r="C43" s="28" t="s">
        <v>13999</v>
      </c>
      <c r="E43" s="28" t="s">
        <v>13449</v>
      </c>
      <c r="F43" s="28" t="s">
        <v>14342</v>
      </c>
      <c r="G43" s="28" t="s">
        <v>515</v>
      </c>
      <c r="H43" s="15" t="s">
        <v>91</v>
      </c>
      <c r="I43" s="15" t="s">
        <v>3</v>
      </c>
      <c r="J43" s="5" t="s">
        <v>44</v>
      </c>
      <c r="K43" s="5" t="s">
        <v>2</v>
      </c>
      <c r="L43" s="5" t="s">
        <v>3</v>
      </c>
      <c r="M43" s="5" t="str">
        <f t="shared" si="0"/>
        <v>2-01-02</v>
      </c>
      <c r="N43" s="15" t="s">
        <v>91</v>
      </c>
      <c r="O43" s="15" t="s">
        <v>91</v>
      </c>
      <c r="P43" s="15" t="s">
        <v>42</v>
      </c>
      <c r="Q43" s="15" t="s">
        <v>515</v>
      </c>
      <c r="R43" s="15" t="s">
        <v>8048</v>
      </c>
      <c r="S43" s="15" t="s">
        <v>13447</v>
      </c>
      <c r="T43" s="15">
        <v>24419977</v>
      </c>
      <c r="U43" s="15">
        <v>24419977</v>
      </c>
      <c r="V43" s="15" t="s">
        <v>20463</v>
      </c>
      <c r="W43" s="15" t="s">
        <v>13448</v>
      </c>
      <c r="Y43" s="25" t="s">
        <v>41</v>
      </c>
      <c r="Z43" s="25" t="s">
        <v>7079</v>
      </c>
      <c r="AA43" s="4"/>
    </row>
    <row r="44" spans="2:33" x14ac:dyDescent="0.35">
      <c r="B44" s="28" t="s">
        <v>13632</v>
      </c>
      <c r="C44" s="28" t="s">
        <v>13634</v>
      </c>
      <c r="E44" s="28" t="s">
        <v>13476</v>
      </c>
      <c r="F44" s="28" t="s">
        <v>14342</v>
      </c>
      <c r="G44" s="28" t="s">
        <v>19118</v>
      </c>
      <c r="H44" s="15" t="s">
        <v>15692</v>
      </c>
      <c r="I44" s="15" t="s">
        <v>12</v>
      </c>
      <c r="J44" s="5" t="s">
        <v>143</v>
      </c>
      <c r="K44" s="5" t="s">
        <v>12</v>
      </c>
      <c r="L44" s="5" t="s">
        <v>4</v>
      </c>
      <c r="M44" s="5" t="str">
        <f t="shared" si="0"/>
        <v>6-10-03</v>
      </c>
      <c r="N44" s="15" t="s">
        <v>144</v>
      </c>
      <c r="O44" s="15" t="s">
        <v>21785</v>
      </c>
      <c r="P44" s="15" t="s">
        <v>1996</v>
      </c>
      <c r="Q44" s="15" t="s">
        <v>19146</v>
      </c>
      <c r="R44" s="15" t="s">
        <v>8048</v>
      </c>
      <c r="S44" s="15" t="s">
        <v>24677</v>
      </c>
      <c r="T44" s="15">
        <v>27322886</v>
      </c>
      <c r="U44" s="15"/>
      <c r="V44" s="15" t="s">
        <v>19147</v>
      </c>
      <c r="W44" s="15" t="s">
        <v>19148</v>
      </c>
      <c r="Y44" s="25" t="s">
        <v>41</v>
      </c>
      <c r="Z44" s="25" t="s">
        <v>7061</v>
      </c>
      <c r="AA44" s="4"/>
    </row>
    <row r="45" spans="2:33" x14ac:dyDescent="0.35">
      <c r="B45" s="28" t="s">
        <v>21095</v>
      </c>
      <c r="C45" s="28" t="s">
        <v>21094</v>
      </c>
      <c r="E45" s="28" t="s">
        <v>13441</v>
      </c>
      <c r="F45" s="28" t="s">
        <v>14342</v>
      </c>
      <c r="G45" s="28" t="s">
        <v>14421</v>
      </c>
      <c r="H45" s="15" t="s">
        <v>21775</v>
      </c>
      <c r="I45" s="15" t="s">
        <v>2</v>
      </c>
      <c r="J45" s="5" t="s">
        <v>95</v>
      </c>
      <c r="K45" s="5" t="s">
        <v>2</v>
      </c>
      <c r="L45" s="5" t="s">
        <v>2</v>
      </c>
      <c r="M45" s="5" t="str">
        <f t="shared" si="0"/>
        <v>7-01-01</v>
      </c>
      <c r="N45" s="15" t="s">
        <v>21775</v>
      </c>
      <c r="O45" s="15" t="s">
        <v>21775</v>
      </c>
      <c r="P45" s="15" t="s">
        <v>21775</v>
      </c>
      <c r="Q45" s="15" t="s">
        <v>14426</v>
      </c>
      <c r="R45" s="15" t="s">
        <v>8048</v>
      </c>
      <c r="S45" s="15" t="s">
        <v>14006</v>
      </c>
      <c r="T45" s="15">
        <v>27983804</v>
      </c>
      <c r="U45" s="15">
        <v>27583786</v>
      </c>
      <c r="V45" s="15" t="s">
        <v>13484</v>
      </c>
      <c r="W45" s="15" t="s">
        <v>24678</v>
      </c>
      <c r="Y45" s="25" t="s">
        <v>41</v>
      </c>
      <c r="Z45" s="25" t="s">
        <v>13260</v>
      </c>
      <c r="AA45" s="4"/>
    </row>
    <row r="46" spans="2:33" x14ac:dyDescent="0.35">
      <c r="B46" s="28" t="s">
        <v>18452</v>
      </c>
      <c r="C46" s="28" t="s">
        <v>13117</v>
      </c>
      <c r="E46" s="28" t="s">
        <v>13488</v>
      </c>
      <c r="F46" s="28" t="s">
        <v>14342</v>
      </c>
      <c r="G46" s="28" t="s">
        <v>1266</v>
      </c>
      <c r="H46" s="15" t="s">
        <v>21775</v>
      </c>
      <c r="I46" s="15" t="s">
        <v>2</v>
      </c>
      <c r="J46" s="5" t="s">
        <v>95</v>
      </c>
      <c r="K46" s="5" t="s">
        <v>2</v>
      </c>
      <c r="L46" s="5" t="s">
        <v>2</v>
      </c>
      <c r="M46" s="5" t="str">
        <f t="shared" si="0"/>
        <v>7-01-01</v>
      </c>
      <c r="N46" s="15" t="s">
        <v>21775</v>
      </c>
      <c r="O46" s="15" t="s">
        <v>21775</v>
      </c>
      <c r="P46" s="15" t="s">
        <v>21775</v>
      </c>
      <c r="Q46" s="15" t="s">
        <v>8530</v>
      </c>
      <c r="R46" s="15" t="s">
        <v>8048</v>
      </c>
      <c r="S46" s="15" t="s">
        <v>22515</v>
      </c>
      <c r="T46" s="15">
        <v>27980530</v>
      </c>
      <c r="U46" s="15">
        <v>27985290</v>
      </c>
      <c r="V46" s="15" t="s">
        <v>17176</v>
      </c>
      <c r="W46" s="15" t="s">
        <v>13487</v>
      </c>
      <c r="Y46" s="25" t="s">
        <v>41</v>
      </c>
      <c r="Z46" s="25" t="s">
        <v>13265</v>
      </c>
      <c r="AA46" s="4"/>
    </row>
    <row r="47" spans="2:33" x14ac:dyDescent="0.35">
      <c r="B47" s="28" t="s">
        <v>13868</v>
      </c>
      <c r="C47" s="28" t="s">
        <v>13872</v>
      </c>
      <c r="E47" s="28" t="s">
        <v>5896</v>
      </c>
      <c r="F47" s="28" t="s">
        <v>14342</v>
      </c>
      <c r="G47" s="28" t="s">
        <v>706</v>
      </c>
      <c r="H47" s="15" t="s">
        <v>21775</v>
      </c>
      <c r="I47" s="15" t="s">
        <v>2</v>
      </c>
      <c r="J47" s="5" t="s">
        <v>95</v>
      </c>
      <c r="K47" s="5" t="s">
        <v>2</v>
      </c>
      <c r="L47" s="5" t="s">
        <v>2</v>
      </c>
      <c r="M47" s="5" t="str">
        <f t="shared" si="0"/>
        <v>7-01-01</v>
      </c>
      <c r="N47" s="15" t="s">
        <v>21775</v>
      </c>
      <c r="O47" s="15" t="s">
        <v>21775</v>
      </c>
      <c r="P47" s="15" t="s">
        <v>21775</v>
      </c>
      <c r="Q47" s="15" t="s">
        <v>11659</v>
      </c>
      <c r="R47" s="15" t="s">
        <v>8048</v>
      </c>
      <c r="S47" s="15" t="s">
        <v>18474</v>
      </c>
      <c r="T47" s="15">
        <v>27984544</v>
      </c>
      <c r="U47" s="15">
        <v>27982622</v>
      </c>
      <c r="V47" s="15" t="s">
        <v>13489</v>
      </c>
      <c r="W47" s="15" t="s">
        <v>15598</v>
      </c>
      <c r="Y47" s="25" t="s">
        <v>41</v>
      </c>
      <c r="Z47" s="25" t="s">
        <v>2025</v>
      </c>
      <c r="AA47" s="4"/>
    </row>
    <row r="48" spans="2:33" x14ac:dyDescent="0.35">
      <c r="B48" s="28" t="s">
        <v>17154</v>
      </c>
      <c r="C48" s="28" t="s">
        <v>14242</v>
      </c>
      <c r="E48" s="28" t="s">
        <v>13201</v>
      </c>
      <c r="F48" s="28" t="s">
        <v>14342</v>
      </c>
      <c r="G48" s="28" t="s">
        <v>14344</v>
      </c>
      <c r="H48" s="15" t="s">
        <v>21775</v>
      </c>
      <c r="I48" s="15" t="s">
        <v>2</v>
      </c>
      <c r="J48" s="5" t="s">
        <v>95</v>
      </c>
      <c r="K48" s="5" t="s">
        <v>2</v>
      </c>
      <c r="L48" s="5" t="s">
        <v>2</v>
      </c>
      <c r="M48" s="5" t="str">
        <f t="shared" si="0"/>
        <v>7-01-01</v>
      </c>
      <c r="N48" s="15" t="s">
        <v>21775</v>
      </c>
      <c r="O48" s="15" t="s">
        <v>21775</v>
      </c>
      <c r="P48" s="15" t="s">
        <v>21775</v>
      </c>
      <c r="Q48" s="15" t="s">
        <v>19149</v>
      </c>
      <c r="R48" s="15" t="s">
        <v>8048</v>
      </c>
      <c r="S48" s="15" t="s">
        <v>19150</v>
      </c>
      <c r="T48" s="15">
        <v>22017114</v>
      </c>
      <c r="U48" s="15">
        <v>27950800</v>
      </c>
      <c r="V48" s="15" t="s">
        <v>19151</v>
      </c>
      <c r="W48" s="15" t="s">
        <v>18475</v>
      </c>
      <c r="Y48" s="25" t="s">
        <v>41</v>
      </c>
      <c r="Z48" s="25" t="s">
        <v>8096</v>
      </c>
      <c r="AA48" s="4"/>
    </row>
    <row r="49" spans="2:27" x14ac:dyDescent="0.35">
      <c r="B49" s="28" t="s">
        <v>13876</v>
      </c>
      <c r="C49" s="28" t="s">
        <v>13880</v>
      </c>
      <c r="E49" s="28" t="s">
        <v>14241</v>
      </c>
      <c r="F49" s="28" t="s">
        <v>14342</v>
      </c>
      <c r="G49" s="28" t="s">
        <v>21013</v>
      </c>
      <c r="H49" s="15" t="s">
        <v>21775</v>
      </c>
      <c r="I49" s="15" t="s">
        <v>3</v>
      </c>
      <c r="J49" s="5" t="s">
        <v>95</v>
      </c>
      <c r="K49" s="5" t="s">
        <v>2</v>
      </c>
      <c r="L49" s="5" t="s">
        <v>2</v>
      </c>
      <c r="M49" s="5" t="str">
        <f t="shared" si="0"/>
        <v>7-01-01</v>
      </c>
      <c r="N49" s="15" t="s">
        <v>21775</v>
      </c>
      <c r="O49" s="15" t="s">
        <v>21775</v>
      </c>
      <c r="P49" s="15" t="s">
        <v>21775</v>
      </c>
      <c r="Q49" s="15" t="s">
        <v>14274</v>
      </c>
      <c r="R49" s="15" t="s">
        <v>8048</v>
      </c>
      <c r="S49" s="15" t="s">
        <v>19788</v>
      </c>
      <c r="T49" s="15">
        <v>27986114</v>
      </c>
      <c r="U49" s="15">
        <v>27986114</v>
      </c>
      <c r="V49" s="15" t="s">
        <v>14280</v>
      </c>
      <c r="W49" s="15" t="s">
        <v>18476</v>
      </c>
      <c r="Y49" s="25" t="s">
        <v>41</v>
      </c>
      <c r="Z49" s="25" t="s">
        <v>7062</v>
      </c>
      <c r="AA49" s="4"/>
    </row>
    <row r="50" spans="2:27" x14ac:dyDescent="0.35">
      <c r="B50" s="28" t="s">
        <v>17157</v>
      </c>
      <c r="C50" s="28" t="s">
        <v>14257</v>
      </c>
      <c r="E50" s="28" t="s">
        <v>13516</v>
      </c>
      <c r="F50" s="28" t="s">
        <v>14342</v>
      </c>
      <c r="G50" s="28" t="s">
        <v>13513</v>
      </c>
      <c r="H50" s="15" t="s">
        <v>18531</v>
      </c>
      <c r="I50" s="15" t="s">
        <v>4</v>
      </c>
      <c r="J50" s="5" t="s">
        <v>41</v>
      </c>
      <c r="K50" s="5" t="s">
        <v>98</v>
      </c>
      <c r="L50" s="5" t="s">
        <v>2</v>
      </c>
      <c r="M50" s="5" t="str">
        <f t="shared" si="0"/>
        <v>1-18-01</v>
      </c>
      <c r="N50" s="15" t="s">
        <v>42</v>
      </c>
      <c r="O50" s="15" t="s">
        <v>99</v>
      </c>
      <c r="P50" s="15" t="s">
        <v>99</v>
      </c>
      <c r="Q50" s="15" t="s">
        <v>138</v>
      </c>
      <c r="R50" s="15" t="s">
        <v>8048</v>
      </c>
      <c r="S50" s="15" t="s">
        <v>19152</v>
      </c>
      <c r="T50" s="15">
        <v>22725464</v>
      </c>
      <c r="U50" s="15">
        <v>22725410</v>
      </c>
      <c r="V50" s="15" t="s">
        <v>13514</v>
      </c>
      <c r="W50" s="15" t="s">
        <v>13515</v>
      </c>
      <c r="Y50" s="25" t="s">
        <v>41</v>
      </c>
      <c r="Z50" s="25" t="s">
        <v>8628</v>
      </c>
      <c r="AA50" s="4"/>
    </row>
    <row r="51" spans="2:27" x14ac:dyDescent="0.35">
      <c r="B51" s="28" t="s">
        <v>13214</v>
      </c>
      <c r="C51" s="28" t="s">
        <v>13216</v>
      </c>
      <c r="E51" s="28" t="s">
        <v>13517</v>
      </c>
      <c r="F51" s="28" t="s">
        <v>14342</v>
      </c>
      <c r="G51" s="28" t="s">
        <v>18451</v>
      </c>
      <c r="H51" s="15" t="s">
        <v>18532</v>
      </c>
      <c r="I51" s="15" t="s">
        <v>5</v>
      </c>
      <c r="J51" s="5" t="s">
        <v>41</v>
      </c>
      <c r="K51" s="5" t="s">
        <v>11</v>
      </c>
      <c r="L51" s="5" t="s">
        <v>4</v>
      </c>
      <c r="M51" s="5" t="str">
        <f t="shared" si="0"/>
        <v>1-09-03</v>
      </c>
      <c r="N51" s="15" t="s">
        <v>42</v>
      </c>
      <c r="O51" s="15" t="s">
        <v>347</v>
      </c>
      <c r="P51" s="15" t="s">
        <v>348</v>
      </c>
      <c r="Q51" s="15" t="s">
        <v>5262</v>
      </c>
      <c r="R51" s="15" t="s">
        <v>8048</v>
      </c>
      <c r="S51" s="15" t="s">
        <v>24679</v>
      </c>
      <c r="T51" s="15">
        <v>22036474</v>
      </c>
      <c r="U51" s="15">
        <v>22821609</v>
      </c>
      <c r="V51" s="15" t="s">
        <v>24680</v>
      </c>
      <c r="W51" s="15" t="s">
        <v>24681</v>
      </c>
      <c r="Y51" s="25" t="s">
        <v>41</v>
      </c>
      <c r="Z51" s="25" t="s">
        <v>13124</v>
      </c>
      <c r="AA51" s="4"/>
    </row>
    <row r="52" spans="2:27" x14ac:dyDescent="0.35">
      <c r="B52" s="28" t="s">
        <v>14266</v>
      </c>
      <c r="C52" s="28" t="s">
        <v>14250</v>
      </c>
      <c r="E52" s="28" t="s">
        <v>13523</v>
      </c>
      <c r="F52" s="28" t="s">
        <v>14342</v>
      </c>
      <c r="G52" s="28" t="s">
        <v>13518</v>
      </c>
      <c r="H52" s="15" t="s">
        <v>18531</v>
      </c>
      <c r="I52" s="15" t="s">
        <v>3</v>
      </c>
      <c r="J52" s="5" t="s">
        <v>41</v>
      </c>
      <c r="K52" s="5" t="s">
        <v>2</v>
      </c>
      <c r="L52" s="5" t="s">
        <v>5</v>
      </c>
      <c r="M52" s="5" t="str">
        <f t="shared" si="0"/>
        <v>1-01-04</v>
      </c>
      <c r="N52" s="15" t="s">
        <v>42</v>
      </c>
      <c r="O52" s="15" t="s">
        <v>42</v>
      </c>
      <c r="P52" s="15" t="s">
        <v>21772</v>
      </c>
      <c r="Q52" s="15" t="s">
        <v>13519</v>
      </c>
      <c r="R52" s="15" t="s">
        <v>8048</v>
      </c>
      <c r="S52" s="15" t="s">
        <v>13520</v>
      </c>
      <c r="T52" s="15">
        <v>22250029</v>
      </c>
      <c r="U52" s="15">
        <v>22831839</v>
      </c>
      <c r="V52" s="15" t="s">
        <v>13521</v>
      </c>
      <c r="W52" s="15" t="s">
        <v>13522</v>
      </c>
      <c r="Y52" s="25" t="s">
        <v>41</v>
      </c>
      <c r="Z52" s="25" t="s">
        <v>8637</v>
      </c>
      <c r="AA52" s="4"/>
    </row>
    <row r="53" spans="2:27" x14ac:dyDescent="0.35">
      <c r="B53" s="28" t="s">
        <v>14447</v>
      </c>
      <c r="C53" s="28" t="s">
        <v>13663</v>
      </c>
      <c r="E53" s="28" t="s">
        <v>13474</v>
      </c>
      <c r="F53" s="28" t="s">
        <v>14342</v>
      </c>
      <c r="G53" s="28" t="s">
        <v>13526</v>
      </c>
      <c r="H53" s="15" t="s">
        <v>18531</v>
      </c>
      <c r="I53" s="15" t="s">
        <v>4</v>
      </c>
      <c r="J53" s="5" t="s">
        <v>41</v>
      </c>
      <c r="K53" s="5" t="s">
        <v>98</v>
      </c>
      <c r="L53" s="5" t="s">
        <v>3</v>
      </c>
      <c r="M53" s="5" t="str">
        <f t="shared" si="0"/>
        <v>1-18-02</v>
      </c>
      <c r="N53" s="15" t="s">
        <v>42</v>
      </c>
      <c r="O53" s="15" t="s">
        <v>99</v>
      </c>
      <c r="P53" s="15" t="s">
        <v>21780</v>
      </c>
      <c r="Q53" s="15" t="s">
        <v>13524</v>
      </c>
      <c r="R53" s="15" t="s">
        <v>8048</v>
      </c>
      <c r="S53" s="15" t="s">
        <v>17177</v>
      </c>
      <c r="T53" s="15">
        <v>22734271</v>
      </c>
      <c r="U53" s="15">
        <v>22733414</v>
      </c>
      <c r="V53" s="15" t="s">
        <v>17178</v>
      </c>
      <c r="W53" s="15" t="s">
        <v>13525</v>
      </c>
      <c r="Y53" s="25" t="s">
        <v>41</v>
      </c>
      <c r="Z53" s="25" t="s">
        <v>8639</v>
      </c>
      <c r="AA53" s="4"/>
    </row>
    <row r="54" spans="2:27" x14ac:dyDescent="0.35">
      <c r="B54" s="28" t="s">
        <v>14344</v>
      </c>
      <c r="C54" s="28" t="s">
        <v>13201</v>
      </c>
      <c r="E54" s="28" t="s">
        <v>13506</v>
      </c>
      <c r="F54" s="28" t="s">
        <v>14342</v>
      </c>
      <c r="G54" s="28" t="s">
        <v>13527</v>
      </c>
      <c r="H54" s="15" t="s">
        <v>18531</v>
      </c>
      <c r="I54" s="15" t="s">
        <v>4</v>
      </c>
      <c r="J54" s="5" t="s">
        <v>41</v>
      </c>
      <c r="K54" s="5" t="s">
        <v>2</v>
      </c>
      <c r="L54" s="5" t="s">
        <v>6</v>
      </c>
      <c r="M54" s="5" t="str">
        <f t="shared" si="0"/>
        <v>1-01-05</v>
      </c>
      <c r="N54" s="15" t="s">
        <v>42</v>
      </c>
      <c r="O54" s="15" t="s">
        <v>42</v>
      </c>
      <c r="P54" s="15" t="s">
        <v>103</v>
      </c>
      <c r="Q54" s="15" t="s">
        <v>103</v>
      </c>
      <c r="R54" s="15" t="s">
        <v>8048</v>
      </c>
      <c r="S54" s="15" t="s">
        <v>22516</v>
      </c>
      <c r="T54" s="15">
        <v>25285600</v>
      </c>
      <c r="U54" s="15">
        <v>22246205</v>
      </c>
      <c r="V54" s="15" t="s">
        <v>18477</v>
      </c>
      <c r="W54" s="15" t="s">
        <v>13528</v>
      </c>
      <c r="Y54" s="34" t="s">
        <v>41</v>
      </c>
      <c r="Z54" s="35" t="s">
        <v>7103</v>
      </c>
      <c r="AA54" s="4"/>
    </row>
    <row r="55" spans="2:27" x14ac:dyDescent="0.35">
      <c r="B55" s="28" t="s">
        <v>21089</v>
      </c>
      <c r="C55" s="28" t="s">
        <v>21088</v>
      </c>
      <c r="E55" s="28" t="s">
        <v>13363</v>
      </c>
      <c r="F55" s="28" t="s">
        <v>14342</v>
      </c>
      <c r="G55" s="28" t="s">
        <v>1417</v>
      </c>
      <c r="H55" s="15" t="s">
        <v>49</v>
      </c>
      <c r="I55" s="15" t="s">
        <v>4</v>
      </c>
      <c r="J55" s="5" t="s">
        <v>41</v>
      </c>
      <c r="K55" s="5" t="s">
        <v>210</v>
      </c>
      <c r="L55" s="5" t="s">
        <v>2</v>
      </c>
      <c r="M55" s="5" t="str">
        <f t="shared" si="0"/>
        <v>1-15-01</v>
      </c>
      <c r="N55" s="15" t="s">
        <v>42</v>
      </c>
      <c r="O55" s="15" t="s">
        <v>21840</v>
      </c>
      <c r="P55" s="15" t="s">
        <v>688</v>
      </c>
      <c r="Q55" s="15" t="s">
        <v>129</v>
      </c>
      <c r="R55" s="15" t="s">
        <v>8048</v>
      </c>
      <c r="S55" s="15" t="s">
        <v>17179</v>
      </c>
      <c r="T55" s="15">
        <v>22532900</v>
      </c>
      <c r="U55" s="15">
        <v>22342123</v>
      </c>
      <c r="V55" s="15" t="s">
        <v>19153</v>
      </c>
      <c r="W55" s="15" t="s">
        <v>13529</v>
      </c>
      <c r="Y55" s="25" t="s">
        <v>41</v>
      </c>
      <c r="Z55" s="25" t="s">
        <v>8071</v>
      </c>
      <c r="AA55" s="4"/>
    </row>
    <row r="56" spans="2:27" x14ac:dyDescent="0.35">
      <c r="B56" s="28" t="s">
        <v>17161</v>
      </c>
      <c r="C56" s="28" t="s">
        <v>15654</v>
      </c>
      <c r="E56" s="28" t="s">
        <v>14068</v>
      </c>
      <c r="F56" s="28" t="s">
        <v>14342</v>
      </c>
      <c r="G56" s="28" t="s">
        <v>6088</v>
      </c>
      <c r="H56" s="15" t="s">
        <v>18531</v>
      </c>
      <c r="I56" s="15" t="s">
        <v>5</v>
      </c>
      <c r="J56" s="5" t="s">
        <v>41</v>
      </c>
      <c r="K56" s="5" t="s">
        <v>98</v>
      </c>
      <c r="L56" s="5" t="s">
        <v>4</v>
      </c>
      <c r="M56" s="5" t="str">
        <f t="shared" si="0"/>
        <v>1-18-03</v>
      </c>
      <c r="N56" s="15" t="s">
        <v>42</v>
      </c>
      <c r="O56" s="15" t="s">
        <v>99</v>
      </c>
      <c r="P56" s="15" t="s">
        <v>21778</v>
      </c>
      <c r="Q56" s="15" t="s">
        <v>14273</v>
      </c>
      <c r="R56" s="15" t="s">
        <v>8048</v>
      </c>
      <c r="S56" s="15" t="s">
        <v>15599</v>
      </c>
      <c r="T56" s="15">
        <v>40008900</v>
      </c>
      <c r="U56" s="15"/>
      <c r="V56" s="15" t="s">
        <v>17180</v>
      </c>
      <c r="W56" s="15" t="s">
        <v>22517</v>
      </c>
      <c r="Y56" s="25"/>
      <c r="Z56" s="25"/>
      <c r="AA56" s="4"/>
    </row>
    <row r="57" spans="2:27" x14ac:dyDescent="0.35">
      <c r="B57" s="28" t="s">
        <v>18451</v>
      </c>
      <c r="C57" s="28" t="s">
        <v>13517</v>
      </c>
      <c r="E57" s="28" t="s">
        <v>13531</v>
      </c>
      <c r="F57" s="28" t="s">
        <v>14342</v>
      </c>
      <c r="G57" s="28" t="s">
        <v>21014</v>
      </c>
      <c r="H57" s="15" t="s">
        <v>18532</v>
      </c>
      <c r="I57" s="15" t="s">
        <v>2</v>
      </c>
      <c r="J57" s="5" t="s">
        <v>41</v>
      </c>
      <c r="K57" s="5" t="s">
        <v>2</v>
      </c>
      <c r="L57" s="5" t="s">
        <v>10</v>
      </c>
      <c r="M57" s="5" t="str">
        <f t="shared" si="0"/>
        <v>1-01-08</v>
      </c>
      <c r="N57" s="15" t="s">
        <v>42</v>
      </c>
      <c r="O57" s="15" t="s">
        <v>42</v>
      </c>
      <c r="P57" s="15" t="s">
        <v>201</v>
      </c>
      <c r="Q57" s="15" t="s">
        <v>1726</v>
      </c>
      <c r="R57" s="15" t="s">
        <v>8048</v>
      </c>
      <c r="S57" s="15" t="s">
        <v>20464</v>
      </c>
      <c r="T57" s="15">
        <v>22201050</v>
      </c>
      <c r="U57" s="15">
        <v>22917871</v>
      </c>
      <c r="V57" s="15" t="s">
        <v>20465</v>
      </c>
      <c r="W57" s="15" t="s">
        <v>13530</v>
      </c>
      <c r="Y57" s="25" t="s">
        <v>41</v>
      </c>
      <c r="Z57" s="25" t="s">
        <v>8651</v>
      </c>
      <c r="AA57" s="4"/>
    </row>
    <row r="58" spans="2:27" x14ac:dyDescent="0.35">
      <c r="B58" s="28" t="s">
        <v>13234</v>
      </c>
      <c r="C58" s="28" t="s">
        <v>13235</v>
      </c>
      <c r="E58" s="28" t="s">
        <v>13534</v>
      </c>
      <c r="F58" s="28" t="s">
        <v>14342</v>
      </c>
      <c r="G58" s="28" t="s">
        <v>13532</v>
      </c>
      <c r="H58" s="15" t="s">
        <v>18532</v>
      </c>
      <c r="I58" s="15" t="s">
        <v>3</v>
      </c>
      <c r="J58" s="5" t="s">
        <v>41</v>
      </c>
      <c r="K58" s="5" t="s">
        <v>2</v>
      </c>
      <c r="L58" s="5" t="s">
        <v>11</v>
      </c>
      <c r="M58" s="5" t="str">
        <f t="shared" si="0"/>
        <v>1-01-09</v>
      </c>
      <c r="N58" s="15" t="s">
        <v>42</v>
      </c>
      <c r="O58" s="15" t="s">
        <v>42</v>
      </c>
      <c r="P58" s="15" t="s">
        <v>226</v>
      </c>
      <c r="Q58" s="15" t="s">
        <v>13107</v>
      </c>
      <c r="R58" s="15" t="s">
        <v>8048</v>
      </c>
      <c r="S58" s="15" t="s">
        <v>18478</v>
      </c>
      <c r="T58" s="15">
        <v>22312070</v>
      </c>
      <c r="U58" s="15">
        <v>22312070</v>
      </c>
      <c r="V58" s="15" t="s">
        <v>13533</v>
      </c>
      <c r="W58" s="15" t="s">
        <v>18479</v>
      </c>
      <c r="Y58" s="25" t="s">
        <v>41</v>
      </c>
      <c r="Z58" s="25" t="s">
        <v>8656</v>
      </c>
      <c r="AA58" s="4"/>
    </row>
    <row r="59" spans="2:27" x14ac:dyDescent="0.35">
      <c r="B59" s="28" t="s">
        <v>14465</v>
      </c>
      <c r="C59" s="28" t="s">
        <v>14004</v>
      </c>
      <c r="E59" s="28" t="s">
        <v>13536</v>
      </c>
      <c r="F59" s="28" t="s">
        <v>14342</v>
      </c>
      <c r="G59" s="28" t="s">
        <v>79</v>
      </c>
      <c r="H59" s="15" t="s">
        <v>18532</v>
      </c>
      <c r="I59" s="15" t="s">
        <v>2</v>
      </c>
      <c r="J59" s="5" t="s">
        <v>41</v>
      </c>
      <c r="K59" s="5" t="s">
        <v>2</v>
      </c>
      <c r="L59" s="5" t="s">
        <v>10</v>
      </c>
      <c r="M59" s="5" t="str">
        <f t="shared" si="0"/>
        <v>1-01-08</v>
      </c>
      <c r="N59" s="15" t="s">
        <v>42</v>
      </c>
      <c r="O59" s="15" t="s">
        <v>42</v>
      </c>
      <c r="P59" s="15" t="s">
        <v>201</v>
      </c>
      <c r="Q59" s="15" t="s">
        <v>3888</v>
      </c>
      <c r="R59" s="15" t="s">
        <v>8048</v>
      </c>
      <c r="S59" s="15" t="s">
        <v>18480</v>
      </c>
      <c r="T59" s="15">
        <v>22322770</v>
      </c>
      <c r="U59" s="15">
        <v>22320815</v>
      </c>
      <c r="V59" s="15" t="s">
        <v>13535</v>
      </c>
      <c r="W59" s="15" t="s">
        <v>18481</v>
      </c>
      <c r="Y59" s="25" t="s">
        <v>41</v>
      </c>
      <c r="Z59" s="25" t="s">
        <v>8649</v>
      </c>
      <c r="AA59" s="4"/>
    </row>
    <row r="60" spans="2:27" x14ac:dyDescent="0.35">
      <c r="B60" s="28" t="s">
        <v>19131</v>
      </c>
      <c r="C60" s="28" t="s">
        <v>14140</v>
      </c>
      <c r="E60" s="28" t="s">
        <v>13540</v>
      </c>
      <c r="F60" s="28" t="s">
        <v>14342</v>
      </c>
      <c r="G60" s="28" t="s">
        <v>21015</v>
      </c>
      <c r="H60" s="15" t="s">
        <v>18532</v>
      </c>
      <c r="I60" s="15" t="s">
        <v>3</v>
      </c>
      <c r="J60" s="5" t="s">
        <v>41</v>
      </c>
      <c r="K60" s="5" t="s">
        <v>2</v>
      </c>
      <c r="L60" s="5" t="s">
        <v>11</v>
      </c>
      <c r="M60" s="5" t="str">
        <f t="shared" si="0"/>
        <v>1-01-09</v>
      </c>
      <c r="N60" s="15" t="s">
        <v>42</v>
      </c>
      <c r="O60" s="15" t="s">
        <v>42</v>
      </c>
      <c r="P60" s="15" t="s">
        <v>226</v>
      </c>
      <c r="Q60" s="15" t="s">
        <v>13537</v>
      </c>
      <c r="R60" s="15" t="s">
        <v>8048</v>
      </c>
      <c r="S60" s="15" t="s">
        <v>22518</v>
      </c>
      <c r="T60" s="15">
        <v>22321455</v>
      </c>
      <c r="U60" s="15">
        <v>22320093</v>
      </c>
      <c r="V60" s="15" t="s">
        <v>13538</v>
      </c>
      <c r="W60" s="15" t="s">
        <v>13539</v>
      </c>
      <c r="Y60" s="25" t="s">
        <v>41</v>
      </c>
      <c r="Z60" s="25" t="s">
        <v>8623</v>
      </c>
      <c r="AA60" s="4"/>
    </row>
    <row r="61" spans="2:27" x14ac:dyDescent="0.35">
      <c r="B61" s="28" t="s">
        <v>24639</v>
      </c>
      <c r="C61" s="28" t="s">
        <v>22569</v>
      </c>
      <c r="E61" s="28" t="s">
        <v>13117</v>
      </c>
      <c r="F61" s="28" t="s">
        <v>14342</v>
      </c>
      <c r="G61" s="28" t="s">
        <v>18452</v>
      </c>
      <c r="H61" s="15" t="s">
        <v>18532</v>
      </c>
      <c r="I61" s="15" t="s">
        <v>3</v>
      </c>
      <c r="J61" s="5" t="s">
        <v>41</v>
      </c>
      <c r="K61" s="5" t="s">
        <v>2</v>
      </c>
      <c r="L61" s="5" t="s">
        <v>11</v>
      </c>
      <c r="M61" s="5" t="str">
        <f t="shared" si="0"/>
        <v>1-01-09</v>
      </c>
      <c r="N61" s="15" t="s">
        <v>42</v>
      </c>
      <c r="O61" s="15" t="s">
        <v>42</v>
      </c>
      <c r="P61" s="15" t="s">
        <v>226</v>
      </c>
      <c r="Q61" s="15" t="s">
        <v>13107</v>
      </c>
      <c r="R61" s="15" t="s">
        <v>8048</v>
      </c>
      <c r="S61" s="15" t="s">
        <v>15600</v>
      </c>
      <c r="T61" s="15">
        <v>22200131</v>
      </c>
      <c r="U61" s="15">
        <v>22327833</v>
      </c>
      <c r="V61" s="15" t="s">
        <v>24682</v>
      </c>
      <c r="W61" s="15" t="s">
        <v>13541</v>
      </c>
      <c r="Y61" s="25" t="s">
        <v>41</v>
      </c>
      <c r="Z61" s="25" t="s">
        <v>8644</v>
      </c>
      <c r="AA61" s="4"/>
    </row>
    <row r="62" spans="2:27" x14ac:dyDescent="0.35">
      <c r="B62" s="28" t="s">
        <v>19771</v>
      </c>
      <c r="C62" s="28" t="s">
        <v>19770</v>
      </c>
      <c r="E62" s="28" t="s">
        <v>13411</v>
      </c>
      <c r="F62" s="28" t="s">
        <v>14342</v>
      </c>
      <c r="G62" s="28" t="s">
        <v>21016</v>
      </c>
      <c r="H62" s="15" t="s">
        <v>18532</v>
      </c>
      <c r="I62" s="15" t="s">
        <v>2</v>
      </c>
      <c r="J62" s="5" t="s">
        <v>41</v>
      </c>
      <c r="K62" s="5" t="s">
        <v>2</v>
      </c>
      <c r="L62" s="5" t="s">
        <v>10</v>
      </c>
      <c r="M62" s="5" t="str">
        <f t="shared" si="0"/>
        <v>1-01-08</v>
      </c>
      <c r="N62" s="15" t="s">
        <v>42</v>
      </c>
      <c r="O62" s="15" t="s">
        <v>42</v>
      </c>
      <c r="P62" s="15" t="s">
        <v>201</v>
      </c>
      <c r="Q62" s="15" t="s">
        <v>202</v>
      </c>
      <c r="R62" s="15" t="s">
        <v>8048</v>
      </c>
      <c r="S62" s="15" t="s">
        <v>22519</v>
      </c>
      <c r="T62" s="15">
        <v>22911633</v>
      </c>
      <c r="U62" s="15">
        <v>22325179</v>
      </c>
      <c r="V62" s="15" t="s">
        <v>20466</v>
      </c>
      <c r="W62" s="15" t="s">
        <v>18482</v>
      </c>
      <c r="Y62" s="25" t="s">
        <v>41</v>
      </c>
      <c r="Z62" s="25" t="s">
        <v>8643</v>
      </c>
      <c r="AA62" s="4"/>
    </row>
    <row r="63" spans="2:27" x14ac:dyDescent="0.35">
      <c r="B63" s="28" t="s">
        <v>20553</v>
      </c>
      <c r="C63" s="28" t="s">
        <v>20552</v>
      </c>
      <c r="E63" s="28" t="s">
        <v>13545</v>
      </c>
      <c r="F63" s="28" t="s">
        <v>14342</v>
      </c>
      <c r="G63" s="28" t="s">
        <v>13542</v>
      </c>
      <c r="H63" s="15" t="s">
        <v>18531</v>
      </c>
      <c r="I63" s="15" t="s">
        <v>6</v>
      </c>
      <c r="J63" s="5" t="s">
        <v>41</v>
      </c>
      <c r="K63" s="5" t="s">
        <v>2</v>
      </c>
      <c r="L63" s="5" t="s">
        <v>12</v>
      </c>
      <c r="M63" s="5" t="str">
        <f t="shared" si="0"/>
        <v>1-01-10</v>
      </c>
      <c r="N63" s="15" t="s">
        <v>42</v>
      </c>
      <c r="O63" s="15" t="s">
        <v>42</v>
      </c>
      <c r="P63" s="15" t="s">
        <v>286</v>
      </c>
      <c r="Q63" s="15" t="s">
        <v>13108</v>
      </c>
      <c r="R63" s="15" t="s">
        <v>8048</v>
      </c>
      <c r="S63" s="15" t="s">
        <v>19789</v>
      </c>
      <c r="T63" s="15">
        <v>22543651</v>
      </c>
      <c r="U63" s="15">
        <v>22543651</v>
      </c>
      <c r="V63" s="15" t="s">
        <v>13543</v>
      </c>
      <c r="W63" s="15" t="s">
        <v>13544</v>
      </c>
      <c r="Y63" s="25" t="s">
        <v>41</v>
      </c>
      <c r="Z63" s="25" t="s">
        <v>8646</v>
      </c>
      <c r="AA63" s="4"/>
    </row>
    <row r="64" spans="2:27" x14ac:dyDescent="0.35">
      <c r="B64" s="28" t="s">
        <v>22605</v>
      </c>
      <c r="C64" s="28" t="s">
        <v>22604</v>
      </c>
      <c r="E64" s="28" t="s">
        <v>13473</v>
      </c>
      <c r="F64" s="28" t="s">
        <v>14342</v>
      </c>
      <c r="G64" s="28" t="s">
        <v>13546</v>
      </c>
      <c r="H64" s="15" t="s">
        <v>18531</v>
      </c>
      <c r="I64" s="15" t="s">
        <v>6</v>
      </c>
      <c r="J64" s="5" t="s">
        <v>41</v>
      </c>
      <c r="K64" s="5" t="s">
        <v>2</v>
      </c>
      <c r="L64" s="5" t="s">
        <v>12</v>
      </c>
      <c r="M64" s="5" t="str">
        <f t="shared" si="0"/>
        <v>1-01-10</v>
      </c>
      <c r="N64" s="15" t="s">
        <v>42</v>
      </c>
      <c r="O64" s="15" t="s">
        <v>42</v>
      </c>
      <c r="P64" s="15" t="s">
        <v>286</v>
      </c>
      <c r="Q64" s="15" t="s">
        <v>13108</v>
      </c>
      <c r="R64" s="15" t="s">
        <v>8048</v>
      </c>
      <c r="S64" s="15" t="s">
        <v>20467</v>
      </c>
      <c r="T64" s="15">
        <v>25543555</v>
      </c>
      <c r="U64" s="15">
        <v>22540345</v>
      </c>
      <c r="V64" s="15" t="s">
        <v>19790</v>
      </c>
      <c r="W64" s="15" t="s">
        <v>13547</v>
      </c>
      <c r="Y64" s="25" t="s">
        <v>41</v>
      </c>
      <c r="Z64" s="25" t="s">
        <v>8608</v>
      </c>
      <c r="AA64" s="4"/>
    </row>
    <row r="65" spans="2:27" x14ac:dyDescent="0.35">
      <c r="B65" s="28" t="s">
        <v>24654</v>
      </c>
      <c r="C65" s="28" t="s">
        <v>24653</v>
      </c>
      <c r="E65" s="28" t="s">
        <v>13549</v>
      </c>
      <c r="F65" s="28" t="s">
        <v>14342</v>
      </c>
      <c r="G65" s="28" t="s">
        <v>20468</v>
      </c>
      <c r="H65" s="15" t="s">
        <v>18532</v>
      </c>
      <c r="I65" s="15" t="s">
        <v>5</v>
      </c>
      <c r="J65" s="5" t="s">
        <v>214</v>
      </c>
      <c r="K65" s="5" t="s">
        <v>8</v>
      </c>
      <c r="L65" s="5" t="s">
        <v>2</v>
      </c>
      <c r="M65" s="5" t="str">
        <f t="shared" si="0"/>
        <v>4-07-01</v>
      </c>
      <c r="N65" s="15" t="s">
        <v>215</v>
      </c>
      <c r="O65" s="15" t="s">
        <v>4073</v>
      </c>
      <c r="P65" s="15" t="s">
        <v>257</v>
      </c>
      <c r="Q65" s="15" t="s">
        <v>257</v>
      </c>
      <c r="R65" s="15" t="s">
        <v>8048</v>
      </c>
      <c r="S65" s="15" t="s">
        <v>21017</v>
      </c>
      <c r="T65" s="15">
        <v>22937393</v>
      </c>
      <c r="U65" s="15">
        <v>22937392</v>
      </c>
      <c r="V65" s="15" t="s">
        <v>21018</v>
      </c>
      <c r="W65" s="15" t="s">
        <v>13548</v>
      </c>
      <c r="Y65" s="25" t="s">
        <v>41</v>
      </c>
      <c r="Z65" s="25" t="s">
        <v>8666</v>
      </c>
      <c r="AA65" s="4"/>
    </row>
    <row r="66" spans="2:27" x14ac:dyDescent="0.35">
      <c r="B66" s="28" t="s">
        <v>17159</v>
      </c>
      <c r="C66" s="28" t="s">
        <v>14134</v>
      </c>
      <c r="E66" s="28" t="s">
        <v>13436</v>
      </c>
      <c r="F66" s="28" t="s">
        <v>14342</v>
      </c>
      <c r="G66" s="28" t="s">
        <v>20469</v>
      </c>
      <c r="H66" s="15" t="s">
        <v>18532</v>
      </c>
      <c r="I66" s="15" t="s">
        <v>4</v>
      </c>
      <c r="J66" s="5" t="s">
        <v>41</v>
      </c>
      <c r="K66" s="5" t="s">
        <v>3</v>
      </c>
      <c r="L66" s="5" t="s">
        <v>4</v>
      </c>
      <c r="M66" s="5" t="str">
        <f t="shared" si="0"/>
        <v>1-02-03</v>
      </c>
      <c r="N66" s="15" t="s">
        <v>42</v>
      </c>
      <c r="O66" s="15" t="s">
        <v>351</v>
      </c>
      <c r="P66" s="15" t="s">
        <v>165</v>
      </c>
      <c r="Q66" s="15" t="s">
        <v>17253</v>
      </c>
      <c r="R66" s="15" t="s">
        <v>8048</v>
      </c>
      <c r="S66" s="15" t="s">
        <v>24683</v>
      </c>
      <c r="T66" s="15">
        <v>40366010</v>
      </c>
      <c r="U66" s="15"/>
      <c r="V66" s="15" t="s">
        <v>13550</v>
      </c>
      <c r="W66" s="15" t="s">
        <v>18483</v>
      </c>
      <c r="Y66" s="25"/>
      <c r="Z66" s="25"/>
      <c r="AA66" s="4"/>
    </row>
    <row r="67" spans="2:27" x14ac:dyDescent="0.35">
      <c r="B67" s="28" t="s">
        <v>19781</v>
      </c>
      <c r="C67" s="28" t="s">
        <v>19780</v>
      </c>
      <c r="E67" s="28" t="s">
        <v>13118</v>
      </c>
      <c r="F67" s="28" t="s">
        <v>14342</v>
      </c>
      <c r="G67" s="28" t="s">
        <v>18453</v>
      </c>
      <c r="H67" s="15" t="s">
        <v>91</v>
      </c>
      <c r="I67" s="15" t="s">
        <v>5</v>
      </c>
      <c r="J67" s="5" t="s">
        <v>44</v>
      </c>
      <c r="K67" s="5" t="s">
        <v>2</v>
      </c>
      <c r="L67" s="5" t="s">
        <v>10</v>
      </c>
      <c r="M67" s="5" t="str">
        <f t="shared" ref="M67:M130" si="1">CONCATENATE(J67,"-",K67,"-",L67)</f>
        <v>2-01-08</v>
      </c>
      <c r="N67" s="15" t="s">
        <v>91</v>
      </c>
      <c r="O67" s="15" t="s">
        <v>91</v>
      </c>
      <c r="P67" s="15" t="s">
        <v>165</v>
      </c>
      <c r="Q67" s="15" t="s">
        <v>18484</v>
      </c>
      <c r="R67" s="15" t="s">
        <v>8048</v>
      </c>
      <c r="S67" s="15" t="s">
        <v>22520</v>
      </c>
      <c r="T67" s="15">
        <v>22890919</v>
      </c>
      <c r="U67" s="15">
        <v>22282076</v>
      </c>
      <c r="V67" s="15" t="s">
        <v>19791</v>
      </c>
      <c r="W67" s="15" t="s">
        <v>19154</v>
      </c>
      <c r="Y67" s="25" t="s">
        <v>41</v>
      </c>
      <c r="Z67" s="25" t="s">
        <v>8699</v>
      </c>
      <c r="AA67" s="4"/>
    </row>
    <row r="68" spans="2:27" x14ac:dyDescent="0.35">
      <c r="B68" s="28" t="s">
        <v>19764</v>
      </c>
      <c r="C68" s="28" t="s">
        <v>19138</v>
      </c>
      <c r="E68" s="28" t="s">
        <v>13553</v>
      </c>
      <c r="F68" s="28" t="s">
        <v>14342</v>
      </c>
      <c r="G68" s="28" t="s">
        <v>13551</v>
      </c>
      <c r="H68" s="15" t="s">
        <v>18532</v>
      </c>
      <c r="I68" s="15" t="s">
        <v>4</v>
      </c>
      <c r="J68" s="5" t="s">
        <v>41</v>
      </c>
      <c r="K68" s="5" t="s">
        <v>3</v>
      </c>
      <c r="L68" s="5" t="s">
        <v>2</v>
      </c>
      <c r="M68" s="5" t="str">
        <f t="shared" si="1"/>
        <v>1-02-01</v>
      </c>
      <c r="N68" s="15" t="s">
        <v>42</v>
      </c>
      <c r="O68" s="15" t="s">
        <v>351</v>
      </c>
      <c r="P68" s="15" t="s">
        <v>351</v>
      </c>
      <c r="Q68" s="15" t="s">
        <v>351</v>
      </c>
      <c r="R68" s="15" t="s">
        <v>8048</v>
      </c>
      <c r="S68" s="15" t="s">
        <v>18485</v>
      </c>
      <c r="T68" s="15">
        <v>22898889</v>
      </c>
      <c r="U68" s="15">
        <v>22884459</v>
      </c>
      <c r="V68" s="15" t="s">
        <v>13552</v>
      </c>
      <c r="W68" s="15" t="s">
        <v>24684</v>
      </c>
      <c r="Y68" s="25" t="s">
        <v>41</v>
      </c>
      <c r="Z68" s="25" t="s">
        <v>8671</v>
      </c>
      <c r="AA68" s="4"/>
    </row>
    <row r="69" spans="2:27" x14ac:dyDescent="0.35">
      <c r="B69" s="28" t="s">
        <v>19132</v>
      </c>
      <c r="C69" s="28" t="s">
        <v>14261</v>
      </c>
      <c r="E69" s="28" t="s">
        <v>13554</v>
      </c>
      <c r="F69" s="28" t="s">
        <v>14342</v>
      </c>
      <c r="G69" s="28" t="s">
        <v>19119</v>
      </c>
      <c r="H69" s="15" t="s">
        <v>49</v>
      </c>
      <c r="I69" s="15" t="s">
        <v>6</v>
      </c>
      <c r="J69" s="5" t="s">
        <v>41</v>
      </c>
      <c r="K69" s="5" t="s">
        <v>232</v>
      </c>
      <c r="L69" s="5" t="s">
        <v>2</v>
      </c>
      <c r="M69" s="5" t="str">
        <f t="shared" si="1"/>
        <v>1-14-01</v>
      </c>
      <c r="N69" s="15" t="s">
        <v>42</v>
      </c>
      <c r="O69" s="15" t="s">
        <v>678</v>
      </c>
      <c r="P69" s="15" t="s">
        <v>699</v>
      </c>
      <c r="Q69" s="15" t="s">
        <v>150</v>
      </c>
      <c r="R69" s="15" t="s">
        <v>8048</v>
      </c>
      <c r="S69" s="15" t="s">
        <v>17181</v>
      </c>
      <c r="T69" s="15">
        <v>22406034</v>
      </c>
      <c r="U69" s="15">
        <v>22367022</v>
      </c>
      <c r="V69" s="15" t="s">
        <v>20470</v>
      </c>
      <c r="W69" s="15" t="s">
        <v>19155</v>
      </c>
      <c r="Y69" s="25" t="s">
        <v>41</v>
      </c>
      <c r="Z69" s="25" t="s">
        <v>13197</v>
      </c>
      <c r="AA69" s="4"/>
    </row>
    <row r="70" spans="2:27" x14ac:dyDescent="0.35">
      <c r="B70" s="28" t="s">
        <v>24640</v>
      </c>
      <c r="C70" s="28" t="s">
        <v>14501</v>
      </c>
      <c r="E70" s="28" t="s">
        <v>13478</v>
      </c>
      <c r="F70" s="28" t="s">
        <v>14342</v>
      </c>
      <c r="G70" s="28" t="s">
        <v>13556</v>
      </c>
      <c r="H70" s="15" t="s">
        <v>249</v>
      </c>
      <c r="I70" s="15" t="s">
        <v>6</v>
      </c>
      <c r="J70" s="5" t="s">
        <v>72</v>
      </c>
      <c r="K70" s="5" t="s">
        <v>3</v>
      </c>
      <c r="L70" s="5" t="s">
        <v>6</v>
      </c>
      <c r="M70" s="5" t="str">
        <f t="shared" si="1"/>
        <v>3-02-05</v>
      </c>
      <c r="N70" s="15" t="s">
        <v>249</v>
      </c>
      <c r="O70" s="15" t="s">
        <v>3187</v>
      </c>
      <c r="P70" s="15" t="s">
        <v>22794</v>
      </c>
      <c r="Q70" s="15" t="s">
        <v>13557</v>
      </c>
      <c r="R70" s="15" t="s">
        <v>8048</v>
      </c>
      <c r="S70" s="15" t="s">
        <v>22521</v>
      </c>
      <c r="T70" s="15">
        <v>25744728</v>
      </c>
      <c r="U70" s="15">
        <v>89288597</v>
      </c>
      <c r="V70" s="15" t="s">
        <v>22522</v>
      </c>
      <c r="W70" s="15" t="s">
        <v>24685</v>
      </c>
      <c r="Y70" s="25" t="s">
        <v>41</v>
      </c>
      <c r="Z70" s="25" t="s">
        <v>8679</v>
      </c>
      <c r="AA70" s="4"/>
    </row>
    <row r="71" spans="2:27" x14ac:dyDescent="0.35">
      <c r="B71" s="28" t="s">
        <v>19130</v>
      </c>
      <c r="C71" s="28" t="s">
        <v>14107</v>
      </c>
      <c r="E71" s="28" t="s">
        <v>13461</v>
      </c>
      <c r="F71" s="28" t="s">
        <v>14342</v>
      </c>
      <c r="G71" s="28" t="s">
        <v>13558</v>
      </c>
      <c r="H71" s="15" t="s">
        <v>3350</v>
      </c>
      <c r="I71" s="15" t="s">
        <v>2</v>
      </c>
      <c r="J71" s="5" t="s">
        <v>95</v>
      </c>
      <c r="K71" s="5" t="s">
        <v>3</v>
      </c>
      <c r="L71" s="5" t="s">
        <v>2</v>
      </c>
      <c r="M71" s="5" t="str">
        <f t="shared" si="1"/>
        <v>7-02-01</v>
      </c>
      <c r="N71" s="15" t="s">
        <v>21775</v>
      </c>
      <c r="O71" s="15" t="s">
        <v>21593</v>
      </c>
      <c r="P71" s="15" t="s">
        <v>3350</v>
      </c>
      <c r="Q71" s="15" t="s">
        <v>13559</v>
      </c>
      <c r="R71" s="15" t="s">
        <v>8048</v>
      </c>
      <c r="S71" s="15" t="s">
        <v>13560</v>
      </c>
      <c r="T71" s="15">
        <v>27104827</v>
      </c>
      <c r="U71" s="15">
        <v>27103043</v>
      </c>
      <c r="V71" s="15" t="s">
        <v>13561</v>
      </c>
      <c r="W71" s="15" t="s">
        <v>24686</v>
      </c>
      <c r="Y71" s="25" t="s">
        <v>41</v>
      </c>
      <c r="Z71" s="25" t="s">
        <v>9125</v>
      </c>
      <c r="AA71" s="4"/>
    </row>
    <row r="72" spans="2:27" x14ac:dyDescent="0.35">
      <c r="B72" s="28" t="s">
        <v>17167</v>
      </c>
      <c r="C72" s="28" t="s">
        <v>15661</v>
      </c>
      <c r="E72" s="28" t="s">
        <v>13564</v>
      </c>
      <c r="F72" s="28" t="s">
        <v>14342</v>
      </c>
      <c r="G72" s="28" t="s">
        <v>15583</v>
      </c>
      <c r="H72" s="15" t="s">
        <v>55</v>
      </c>
      <c r="I72" s="15" t="s">
        <v>3</v>
      </c>
      <c r="J72" s="5" t="s">
        <v>41</v>
      </c>
      <c r="K72" s="5" t="s">
        <v>4</v>
      </c>
      <c r="L72" s="5" t="s">
        <v>18</v>
      </c>
      <c r="M72" s="5" t="str">
        <f t="shared" si="1"/>
        <v>1-03-13</v>
      </c>
      <c r="N72" s="15" t="s">
        <v>42</v>
      </c>
      <c r="O72" s="15" t="s">
        <v>55</v>
      </c>
      <c r="P72" s="15" t="s">
        <v>56</v>
      </c>
      <c r="Q72" s="15" t="s">
        <v>17182</v>
      </c>
      <c r="R72" s="15" t="s">
        <v>8048</v>
      </c>
      <c r="S72" s="15" t="s">
        <v>15601</v>
      </c>
      <c r="T72" s="15">
        <v>22702694</v>
      </c>
      <c r="U72" s="15">
        <v>22702694</v>
      </c>
      <c r="V72" s="15" t="s">
        <v>13563</v>
      </c>
      <c r="W72" s="15" t="s">
        <v>18486</v>
      </c>
      <c r="Y72" s="25" t="s">
        <v>41</v>
      </c>
      <c r="Z72" s="25" t="s">
        <v>7090</v>
      </c>
      <c r="AA72" s="4"/>
    </row>
    <row r="73" spans="2:27" x14ac:dyDescent="0.35">
      <c r="B73" s="28" t="s">
        <v>19783</v>
      </c>
      <c r="C73" s="28" t="s">
        <v>19782</v>
      </c>
      <c r="E73" s="28" t="s">
        <v>13299</v>
      </c>
      <c r="F73" s="28" t="s">
        <v>14342</v>
      </c>
      <c r="G73" s="28" t="s">
        <v>13565</v>
      </c>
      <c r="H73" s="15" t="s">
        <v>1404</v>
      </c>
      <c r="I73" s="15" t="s">
        <v>2</v>
      </c>
      <c r="J73" s="5" t="s">
        <v>143</v>
      </c>
      <c r="K73" s="5" t="s">
        <v>7</v>
      </c>
      <c r="L73" s="5" t="s">
        <v>2</v>
      </c>
      <c r="M73" s="5" t="str">
        <f t="shared" si="1"/>
        <v>6-06-01</v>
      </c>
      <c r="N73" s="15" t="s">
        <v>144</v>
      </c>
      <c r="O73" s="15" t="s">
        <v>1404</v>
      </c>
      <c r="P73" s="15" t="s">
        <v>21872</v>
      </c>
      <c r="Q73" s="15" t="s">
        <v>13566</v>
      </c>
      <c r="R73" s="15" t="s">
        <v>8048</v>
      </c>
      <c r="S73" s="15" t="s">
        <v>19156</v>
      </c>
      <c r="T73" s="15">
        <v>27772211</v>
      </c>
      <c r="U73" s="15">
        <v>27772929</v>
      </c>
      <c r="V73" s="15" t="s">
        <v>24687</v>
      </c>
      <c r="W73" s="15" t="s">
        <v>24688</v>
      </c>
      <c r="Y73" s="25" t="s">
        <v>41</v>
      </c>
      <c r="Z73" s="25" t="s">
        <v>7060</v>
      </c>
      <c r="AA73" s="4"/>
    </row>
    <row r="74" spans="2:27" x14ac:dyDescent="0.35">
      <c r="B74" s="28" t="s">
        <v>19773</v>
      </c>
      <c r="C74" s="28" t="s">
        <v>19772</v>
      </c>
      <c r="E74" s="28" t="s">
        <v>13569</v>
      </c>
      <c r="F74" s="28" t="s">
        <v>14342</v>
      </c>
      <c r="G74" s="28" t="s">
        <v>17151</v>
      </c>
      <c r="H74" s="15" t="s">
        <v>215</v>
      </c>
      <c r="I74" s="15" t="s">
        <v>8</v>
      </c>
      <c r="J74" s="5" t="s">
        <v>214</v>
      </c>
      <c r="K74" s="5" t="s">
        <v>8</v>
      </c>
      <c r="L74" s="5" t="s">
        <v>4</v>
      </c>
      <c r="M74" s="5" t="str">
        <f t="shared" si="1"/>
        <v>4-07-03</v>
      </c>
      <c r="N74" s="15" t="s">
        <v>215</v>
      </c>
      <c r="O74" s="15" t="s">
        <v>4073</v>
      </c>
      <c r="P74" s="15" t="s">
        <v>4075</v>
      </c>
      <c r="Q74" s="15" t="s">
        <v>13568</v>
      </c>
      <c r="R74" s="15" t="s">
        <v>8048</v>
      </c>
      <c r="S74" s="15" t="s">
        <v>22523</v>
      </c>
      <c r="T74" s="15">
        <v>22932567</v>
      </c>
      <c r="U74" s="15">
        <v>22390625</v>
      </c>
      <c r="V74" s="15" t="s">
        <v>19792</v>
      </c>
      <c r="W74" s="15" t="s">
        <v>22524</v>
      </c>
      <c r="Y74" s="25" t="s">
        <v>41</v>
      </c>
      <c r="Z74" s="25" t="s">
        <v>7043</v>
      </c>
      <c r="AA74" s="4"/>
    </row>
    <row r="75" spans="2:27" x14ac:dyDescent="0.35">
      <c r="B75" s="28" t="s">
        <v>24646</v>
      </c>
      <c r="C75" s="28" t="s">
        <v>24645</v>
      </c>
      <c r="E75" s="28" t="s">
        <v>13574</v>
      </c>
      <c r="F75" s="28" t="s">
        <v>14342</v>
      </c>
      <c r="G75" s="28" t="s">
        <v>13570</v>
      </c>
      <c r="H75" s="15" t="s">
        <v>249</v>
      </c>
      <c r="I75" s="15" t="s">
        <v>2</v>
      </c>
      <c r="J75" s="5" t="s">
        <v>72</v>
      </c>
      <c r="K75" s="5" t="s">
        <v>2</v>
      </c>
      <c r="L75" s="5" t="s">
        <v>3</v>
      </c>
      <c r="M75" s="5" t="str">
        <f t="shared" si="1"/>
        <v>3-01-02</v>
      </c>
      <c r="N75" s="15" t="s">
        <v>249</v>
      </c>
      <c r="O75" s="15" t="s">
        <v>249</v>
      </c>
      <c r="P75" s="15" t="s">
        <v>22026</v>
      </c>
      <c r="Q75" s="15" t="s">
        <v>13571</v>
      </c>
      <c r="R75" s="15" t="s">
        <v>8048</v>
      </c>
      <c r="S75" s="15" t="s">
        <v>13572</v>
      </c>
      <c r="T75" s="15">
        <v>25911575</v>
      </c>
      <c r="U75" s="15">
        <v>25911575</v>
      </c>
      <c r="V75" s="15" t="s">
        <v>13573</v>
      </c>
      <c r="W75" s="15" t="s">
        <v>24689</v>
      </c>
      <c r="Y75" s="25" t="s">
        <v>41</v>
      </c>
      <c r="Z75" s="25" t="s">
        <v>8681</v>
      </c>
      <c r="AA75" s="4"/>
    </row>
    <row r="76" spans="2:27" x14ac:dyDescent="0.35">
      <c r="B76" s="28" t="s">
        <v>19779</v>
      </c>
      <c r="C76" s="28" t="s">
        <v>19778</v>
      </c>
      <c r="E76" s="28" t="s">
        <v>13238</v>
      </c>
      <c r="F76" s="28" t="s">
        <v>14342</v>
      </c>
      <c r="G76" s="28" t="s">
        <v>18454</v>
      </c>
      <c r="H76" s="15" t="s">
        <v>15691</v>
      </c>
      <c r="I76" s="15" t="s">
        <v>4</v>
      </c>
      <c r="J76" s="5" t="s">
        <v>44</v>
      </c>
      <c r="K76" s="5" t="s">
        <v>3</v>
      </c>
      <c r="L76" s="5" t="s">
        <v>11</v>
      </c>
      <c r="M76" s="5" t="str">
        <f t="shared" si="1"/>
        <v>2-02-09</v>
      </c>
      <c r="N76" s="15" t="s">
        <v>91</v>
      </c>
      <c r="O76" s="15" t="s">
        <v>92</v>
      </c>
      <c r="P76" s="15" t="s">
        <v>21951</v>
      </c>
      <c r="Q76" s="15" t="s">
        <v>2516</v>
      </c>
      <c r="R76" s="15" t="s">
        <v>8048</v>
      </c>
      <c r="S76" s="15" t="s">
        <v>18487</v>
      </c>
      <c r="T76" s="15">
        <v>24456454</v>
      </c>
      <c r="U76" s="15">
        <v>24456454</v>
      </c>
      <c r="V76" s="15" t="s">
        <v>13575</v>
      </c>
      <c r="W76" s="15" t="s">
        <v>18488</v>
      </c>
      <c r="Y76" s="25" t="s">
        <v>41</v>
      </c>
      <c r="Z76" s="25" t="s">
        <v>8700</v>
      </c>
      <c r="AA76" s="4"/>
    </row>
    <row r="77" spans="2:27" x14ac:dyDescent="0.35">
      <c r="B77" s="28" t="s">
        <v>21086</v>
      </c>
      <c r="C77" s="28" t="s">
        <v>21085</v>
      </c>
      <c r="E77" s="28" t="s">
        <v>13579</v>
      </c>
      <c r="F77" s="28" t="s">
        <v>14342</v>
      </c>
      <c r="G77" s="28" t="s">
        <v>18455</v>
      </c>
      <c r="H77" s="15" t="s">
        <v>15691</v>
      </c>
      <c r="I77" s="15" t="s">
        <v>7</v>
      </c>
      <c r="J77" s="5" t="s">
        <v>44</v>
      </c>
      <c r="K77" s="5" t="s">
        <v>8</v>
      </c>
      <c r="L77" s="5" t="s">
        <v>2</v>
      </c>
      <c r="M77" s="5" t="str">
        <f t="shared" si="1"/>
        <v>2-07-01</v>
      </c>
      <c r="N77" s="15" t="s">
        <v>91</v>
      </c>
      <c r="O77" s="15" t="s">
        <v>1471</v>
      </c>
      <c r="P77" s="15" t="s">
        <v>1471</v>
      </c>
      <c r="Q77" s="15" t="s">
        <v>13576</v>
      </c>
      <c r="R77" s="15" t="s">
        <v>8048</v>
      </c>
      <c r="S77" s="15" t="s">
        <v>13577</v>
      </c>
      <c r="T77" s="15">
        <v>24531011</v>
      </c>
      <c r="U77" s="15">
        <v>24532916</v>
      </c>
      <c r="V77" s="15" t="s">
        <v>13578</v>
      </c>
      <c r="W77" s="15" t="s">
        <v>24690</v>
      </c>
      <c r="Y77" s="25" t="s">
        <v>41</v>
      </c>
      <c r="Z77" s="25" t="s">
        <v>7069</v>
      </c>
      <c r="AA77" s="4"/>
    </row>
    <row r="78" spans="2:27" x14ac:dyDescent="0.35">
      <c r="B78" s="28" t="s">
        <v>19127</v>
      </c>
      <c r="C78" s="28" t="s">
        <v>14051</v>
      </c>
      <c r="E78" s="28" t="s">
        <v>14131</v>
      </c>
      <c r="F78" s="28" t="s">
        <v>14342</v>
      </c>
      <c r="G78" s="28" t="s">
        <v>3295</v>
      </c>
      <c r="H78" s="15" t="s">
        <v>18532</v>
      </c>
      <c r="I78" s="15" t="s">
        <v>3</v>
      </c>
      <c r="J78" s="5" t="s">
        <v>41</v>
      </c>
      <c r="K78" s="5" t="s">
        <v>2</v>
      </c>
      <c r="L78" s="5" t="s">
        <v>11</v>
      </c>
      <c r="M78" s="5" t="str">
        <f t="shared" si="1"/>
        <v>1-01-09</v>
      </c>
      <c r="N78" s="15" t="s">
        <v>42</v>
      </c>
      <c r="O78" s="15" t="s">
        <v>42</v>
      </c>
      <c r="P78" s="15" t="s">
        <v>226</v>
      </c>
      <c r="Q78" s="15" t="s">
        <v>13107</v>
      </c>
      <c r="R78" s="15" t="s">
        <v>8048</v>
      </c>
      <c r="S78" s="15" t="s">
        <v>14281</v>
      </c>
      <c r="T78" s="15">
        <v>22321168</v>
      </c>
      <c r="U78" s="15">
        <v>22321168</v>
      </c>
      <c r="V78" s="15" t="s">
        <v>14282</v>
      </c>
      <c r="W78" s="15" t="s">
        <v>24691</v>
      </c>
      <c r="Y78" s="25"/>
      <c r="Z78" s="25"/>
      <c r="AA78" s="4"/>
    </row>
    <row r="79" spans="2:27" x14ac:dyDescent="0.35">
      <c r="B79" s="28" t="s">
        <v>19128</v>
      </c>
      <c r="C79" s="28" t="s">
        <v>14080</v>
      </c>
      <c r="E79" s="28" t="s">
        <v>13581</v>
      </c>
      <c r="F79" s="28" t="s">
        <v>14342</v>
      </c>
      <c r="G79" s="28" t="s">
        <v>17152</v>
      </c>
      <c r="H79" s="15" t="s">
        <v>215</v>
      </c>
      <c r="I79" s="15" t="s">
        <v>6</v>
      </c>
      <c r="J79" s="5" t="s">
        <v>214</v>
      </c>
      <c r="K79" s="5" t="s">
        <v>4</v>
      </c>
      <c r="L79" s="5" t="s">
        <v>3</v>
      </c>
      <c r="M79" s="5" t="str">
        <f t="shared" si="1"/>
        <v>4-03-02</v>
      </c>
      <c r="N79" s="15" t="s">
        <v>215</v>
      </c>
      <c r="O79" s="15" t="s">
        <v>1610</v>
      </c>
      <c r="P79" s="15" t="s">
        <v>699</v>
      </c>
      <c r="Q79" s="15" t="s">
        <v>13580</v>
      </c>
      <c r="R79" s="15" t="s">
        <v>8048</v>
      </c>
      <c r="S79" s="15" t="s">
        <v>19157</v>
      </c>
      <c r="T79" s="15">
        <v>22448686</v>
      </c>
      <c r="U79" s="15">
        <v>22442900</v>
      </c>
      <c r="V79" s="15" t="s">
        <v>18489</v>
      </c>
      <c r="W79" s="15" t="s">
        <v>24692</v>
      </c>
      <c r="Y79" s="25" t="s">
        <v>41</v>
      </c>
      <c r="Z79" s="25" t="s">
        <v>7054</v>
      </c>
      <c r="AA79" s="4"/>
    </row>
    <row r="80" spans="2:27" x14ac:dyDescent="0.35">
      <c r="B80" s="28" t="s">
        <v>19120</v>
      </c>
      <c r="C80" s="28" t="s">
        <v>13671</v>
      </c>
      <c r="E80" s="28" t="s">
        <v>13419</v>
      </c>
      <c r="F80" s="28" t="s">
        <v>14342</v>
      </c>
      <c r="G80" s="28" t="s">
        <v>19754</v>
      </c>
      <c r="H80" s="15" t="s">
        <v>49</v>
      </c>
      <c r="I80" s="15" t="s">
        <v>2</v>
      </c>
      <c r="J80" s="5" t="s">
        <v>41</v>
      </c>
      <c r="K80" s="5" t="s">
        <v>10</v>
      </c>
      <c r="L80" s="5" t="s">
        <v>2</v>
      </c>
      <c r="M80" s="5" t="str">
        <f t="shared" si="1"/>
        <v>1-08-01</v>
      </c>
      <c r="N80" s="15" t="s">
        <v>42</v>
      </c>
      <c r="O80" s="15" t="s">
        <v>21819</v>
      </c>
      <c r="P80" s="15" t="s">
        <v>627</v>
      </c>
      <c r="Q80" s="15" t="s">
        <v>257</v>
      </c>
      <c r="R80" s="15" t="s">
        <v>8048</v>
      </c>
      <c r="S80" s="15" t="s">
        <v>19793</v>
      </c>
      <c r="T80" s="15">
        <v>25245259</v>
      </c>
      <c r="U80" s="15"/>
      <c r="V80" s="15" t="s">
        <v>19794</v>
      </c>
      <c r="W80" s="15" t="s">
        <v>19795</v>
      </c>
      <c r="Y80" s="25"/>
      <c r="Z80" s="25"/>
      <c r="AA80" s="4"/>
    </row>
    <row r="81" spans="2:27" x14ac:dyDescent="0.35">
      <c r="B81" s="28" t="s">
        <v>19133</v>
      </c>
      <c r="C81" s="28" t="s">
        <v>15655</v>
      </c>
      <c r="E81" s="28" t="s">
        <v>13583</v>
      </c>
      <c r="F81" s="28" t="s">
        <v>14342</v>
      </c>
      <c r="G81" s="28" t="s">
        <v>17153</v>
      </c>
      <c r="H81" s="15" t="s">
        <v>215</v>
      </c>
      <c r="I81" s="15" t="s">
        <v>3</v>
      </c>
      <c r="J81" s="5" t="s">
        <v>214</v>
      </c>
      <c r="K81" s="5" t="s">
        <v>2</v>
      </c>
      <c r="L81" s="5" t="s">
        <v>3</v>
      </c>
      <c r="M81" s="5" t="str">
        <f t="shared" si="1"/>
        <v>4-01-02</v>
      </c>
      <c r="N81" s="15" t="s">
        <v>215</v>
      </c>
      <c r="O81" s="15" t="s">
        <v>215</v>
      </c>
      <c r="P81" s="15" t="s">
        <v>851</v>
      </c>
      <c r="Q81" s="15" t="s">
        <v>13582</v>
      </c>
      <c r="R81" s="15" t="s">
        <v>8048</v>
      </c>
      <c r="S81" s="15" t="s">
        <v>22525</v>
      </c>
      <c r="T81" s="15">
        <v>22615368</v>
      </c>
      <c r="U81" s="15">
        <v>22604227</v>
      </c>
      <c r="V81" s="15" t="s">
        <v>19158</v>
      </c>
      <c r="W81" s="15" t="s">
        <v>24693</v>
      </c>
      <c r="Y81" s="25" t="s">
        <v>41</v>
      </c>
      <c r="Z81" s="25" t="s">
        <v>8193</v>
      </c>
      <c r="AA81" s="4"/>
    </row>
    <row r="82" spans="2:27" x14ac:dyDescent="0.35">
      <c r="B82" s="28" t="s">
        <v>19121</v>
      </c>
      <c r="C82" s="28" t="s">
        <v>13695</v>
      </c>
      <c r="E82" s="28" t="s">
        <v>13454</v>
      </c>
      <c r="F82" s="28" t="s">
        <v>14342</v>
      </c>
      <c r="G82" s="28" t="s">
        <v>13584</v>
      </c>
      <c r="H82" s="15" t="s">
        <v>49</v>
      </c>
      <c r="I82" s="15" t="s">
        <v>4</v>
      </c>
      <c r="J82" s="5" t="s">
        <v>72</v>
      </c>
      <c r="K82" s="5" t="s">
        <v>4</v>
      </c>
      <c r="L82" s="5" t="s">
        <v>4</v>
      </c>
      <c r="M82" s="5" t="str">
        <f t="shared" si="1"/>
        <v>3-03-03</v>
      </c>
      <c r="N82" s="15" t="s">
        <v>249</v>
      </c>
      <c r="O82" s="15" t="s">
        <v>250</v>
      </c>
      <c r="P82" s="15" t="s">
        <v>179</v>
      </c>
      <c r="Q82" s="15" t="s">
        <v>179</v>
      </c>
      <c r="R82" s="15" t="s">
        <v>8048</v>
      </c>
      <c r="S82" s="15" t="s">
        <v>20471</v>
      </c>
      <c r="T82" s="15">
        <v>22794444</v>
      </c>
      <c r="U82" s="15"/>
      <c r="V82" s="15" t="s">
        <v>13585</v>
      </c>
      <c r="W82" s="15" t="s">
        <v>13586</v>
      </c>
      <c r="Y82" s="25" t="s">
        <v>41</v>
      </c>
      <c r="Z82" s="25" t="s">
        <v>8063</v>
      </c>
      <c r="AA82" s="4"/>
    </row>
    <row r="83" spans="2:27" x14ac:dyDescent="0.35">
      <c r="B83" s="28" t="s">
        <v>18468</v>
      </c>
      <c r="C83" s="28" t="s">
        <v>18467</v>
      </c>
      <c r="E83" s="28" t="s">
        <v>13432</v>
      </c>
      <c r="F83" s="28" t="s">
        <v>14342</v>
      </c>
      <c r="G83" s="28" t="s">
        <v>13587</v>
      </c>
      <c r="H83" s="15" t="s">
        <v>49</v>
      </c>
      <c r="I83" s="15" t="s">
        <v>4</v>
      </c>
      <c r="J83" s="5" t="s">
        <v>72</v>
      </c>
      <c r="K83" s="5" t="s">
        <v>4</v>
      </c>
      <c r="L83" s="5" t="s">
        <v>6</v>
      </c>
      <c r="M83" s="5" t="str">
        <f t="shared" si="1"/>
        <v>3-03-05</v>
      </c>
      <c r="N83" s="15" t="s">
        <v>249</v>
      </c>
      <c r="O83" s="15" t="s">
        <v>250</v>
      </c>
      <c r="P83" s="15" t="s">
        <v>251</v>
      </c>
      <c r="Q83" s="15" t="s">
        <v>13588</v>
      </c>
      <c r="R83" s="15" t="s">
        <v>8048</v>
      </c>
      <c r="S83" s="15" t="s">
        <v>19159</v>
      </c>
      <c r="T83" s="15">
        <v>22782537</v>
      </c>
      <c r="U83" s="15">
        <v>22782536</v>
      </c>
      <c r="V83" s="15" t="s">
        <v>13589</v>
      </c>
      <c r="W83" s="15" t="s">
        <v>13590</v>
      </c>
      <c r="Y83" s="25" t="s">
        <v>41</v>
      </c>
      <c r="Z83" s="25" t="s">
        <v>7077</v>
      </c>
      <c r="AA83" s="4"/>
    </row>
    <row r="84" spans="2:27" x14ac:dyDescent="0.35">
      <c r="B84" s="28" t="s">
        <v>17164</v>
      </c>
      <c r="C84" s="28" t="s">
        <v>15658</v>
      </c>
      <c r="E84" s="28" t="s">
        <v>13323</v>
      </c>
      <c r="F84" s="28" t="s">
        <v>14342</v>
      </c>
      <c r="G84" s="28" t="s">
        <v>13591</v>
      </c>
      <c r="H84" s="15" t="s">
        <v>49</v>
      </c>
      <c r="I84" s="15" t="s">
        <v>6</v>
      </c>
      <c r="J84" s="5" t="s">
        <v>41</v>
      </c>
      <c r="K84" s="5" t="s">
        <v>232</v>
      </c>
      <c r="L84" s="5" t="s">
        <v>2</v>
      </c>
      <c r="M84" s="5" t="str">
        <f t="shared" si="1"/>
        <v>1-14-01</v>
      </c>
      <c r="N84" s="15" t="s">
        <v>42</v>
      </c>
      <c r="O84" s="15" t="s">
        <v>678</v>
      </c>
      <c r="P84" s="15" t="s">
        <v>699</v>
      </c>
      <c r="Q84" s="15" t="s">
        <v>3888</v>
      </c>
      <c r="R84" s="15" t="s">
        <v>8048</v>
      </c>
      <c r="S84" s="15" t="s">
        <v>19796</v>
      </c>
      <c r="T84" s="15">
        <v>25079874</v>
      </c>
      <c r="U84" s="15">
        <v>25079812</v>
      </c>
      <c r="V84" s="15" t="s">
        <v>13592</v>
      </c>
      <c r="W84" s="15" t="s">
        <v>22526</v>
      </c>
      <c r="Y84" s="25" t="s">
        <v>41</v>
      </c>
      <c r="Z84" s="25" t="s">
        <v>8658</v>
      </c>
      <c r="AA84" s="4"/>
    </row>
    <row r="85" spans="2:27" x14ac:dyDescent="0.35">
      <c r="B85" s="28" t="s">
        <v>18458</v>
      </c>
      <c r="C85" s="28" t="s">
        <v>13619</v>
      </c>
      <c r="E85" s="28" t="s">
        <v>13120</v>
      </c>
      <c r="F85" s="28" t="s">
        <v>14342</v>
      </c>
      <c r="G85" s="28" t="s">
        <v>15584</v>
      </c>
      <c r="H85" s="15" t="s">
        <v>55</v>
      </c>
      <c r="I85" s="15" t="s">
        <v>2</v>
      </c>
      <c r="J85" s="5" t="s">
        <v>41</v>
      </c>
      <c r="K85" s="5" t="s">
        <v>4</v>
      </c>
      <c r="L85" s="5" t="s">
        <v>2</v>
      </c>
      <c r="M85" s="5" t="str">
        <f t="shared" si="1"/>
        <v>1-03-01</v>
      </c>
      <c r="N85" s="15" t="s">
        <v>42</v>
      </c>
      <c r="O85" s="15" t="s">
        <v>55</v>
      </c>
      <c r="P85" s="15" t="s">
        <v>55</v>
      </c>
      <c r="Q85" s="15" t="s">
        <v>13593</v>
      </c>
      <c r="R85" s="15" t="s">
        <v>8048</v>
      </c>
      <c r="S85" s="15" t="s">
        <v>24694</v>
      </c>
      <c r="T85" s="15">
        <v>22504138</v>
      </c>
      <c r="U85" s="15">
        <v>22504138</v>
      </c>
      <c r="V85" s="15" t="s">
        <v>13594</v>
      </c>
      <c r="W85" s="15" t="s">
        <v>13595</v>
      </c>
      <c r="Y85" s="25" t="s">
        <v>41</v>
      </c>
      <c r="Z85" s="25" t="s">
        <v>7073</v>
      </c>
      <c r="AA85" s="4"/>
    </row>
    <row r="86" spans="2:27" x14ac:dyDescent="0.35">
      <c r="B86" s="28" t="s">
        <v>21108</v>
      </c>
      <c r="C86" s="28" t="s">
        <v>21107</v>
      </c>
      <c r="E86" s="28" t="s">
        <v>13598</v>
      </c>
      <c r="F86" s="28" t="s">
        <v>14342</v>
      </c>
      <c r="G86" s="28" t="s">
        <v>18456</v>
      </c>
      <c r="H86" s="15" t="s">
        <v>49</v>
      </c>
      <c r="I86" s="15" t="s">
        <v>6</v>
      </c>
      <c r="J86" s="5" t="s">
        <v>41</v>
      </c>
      <c r="K86" s="5" t="s">
        <v>232</v>
      </c>
      <c r="L86" s="5" t="s">
        <v>2</v>
      </c>
      <c r="M86" s="5" t="str">
        <f t="shared" si="1"/>
        <v>1-14-01</v>
      </c>
      <c r="N86" s="15" t="s">
        <v>42</v>
      </c>
      <c r="O86" s="15" t="s">
        <v>678</v>
      </c>
      <c r="P86" s="15" t="s">
        <v>699</v>
      </c>
      <c r="Q86" s="15" t="s">
        <v>699</v>
      </c>
      <c r="R86" s="15" t="s">
        <v>8048</v>
      </c>
      <c r="S86" s="15" t="s">
        <v>19797</v>
      </c>
      <c r="T86" s="15">
        <v>22978043</v>
      </c>
      <c r="U86" s="15">
        <v>22416185</v>
      </c>
      <c r="V86" s="15" t="s">
        <v>15602</v>
      </c>
      <c r="W86" s="15" t="s">
        <v>13597</v>
      </c>
      <c r="Y86" s="25" t="s">
        <v>41</v>
      </c>
      <c r="Z86" s="25" t="s">
        <v>7075</v>
      </c>
      <c r="AA86" s="4"/>
    </row>
    <row r="87" spans="2:27" x14ac:dyDescent="0.35">
      <c r="B87" s="28" t="s">
        <v>19775</v>
      </c>
      <c r="C87" s="28" t="s">
        <v>19774</v>
      </c>
      <c r="E87" s="28" t="s">
        <v>13601</v>
      </c>
      <c r="F87" s="28" t="s">
        <v>14342</v>
      </c>
      <c r="G87" s="28" t="s">
        <v>14427</v>
      </c>
      <c r="H87" s="15" t="s">
        <v>144</v>
      </c>
      <c r="I87" s="15" t="s">
        <v>2</v>
      </c>
      <c r="J87" s="5" t="s">
        <v>143</v>
      </c>
      <c r="K87" s="5" t="s">
        <v>2</v>
      </c>
      <c r="L87" s="5" t="s">
        <v>10</v>
      </c>
      <c r="M87" s="5" t="str">
        <f t="shared" si="1"/>
        <v>6-01-08</v>
      </c>
      <c r="N87" s="15" t="s">
        <v>144</v>
      </c>
      <c r="O87" s="15" t="s">
        <v>144</v>
      </c>
      <c r="P87" s="15" t="s">
        <v>2510</v>
      </c>
      <c r="Q87" s="15" t="s">
        <v>79</v>
      </c>
      <c r="R87" s="15" t="s">
        <v>8048</v>
      </c>
      <c r="S87" s="15" t="s">
        <v>21019</v>
      </c>
      <c r="T87" s="15">
        <v>26632269</v>
      </c>
      <c r="U87" s="15">
        <v>26632269</v>
      </c>
      <c r="V87" s="15" t="s">
        <v>13599</v>
      </c>
      <c r="W87" s="15" t="s">
        <v>13600</v>
      </c>
      <c r="Y87" s="25" t="s">
        <v>41</v>
      </c>
      <c r="Z87" s="25" t="s">
        <v>8747</v>
      </c>
      <c r="AA87" s="4"/>
    </row>
    <row r="88" spans="2:27" x14ac:dyDescent="0.35">
      <c r="B88" s="28" t="s">
        <v>22540</v>
      </c>
      <c r="C88" s="28" t="s">
        <v>13760</v>
      </c>
      <c r="E88" s="28" t="s">
        <v>13605</v>
      </c>
      <c r="F88" s="28" t="s">
        <v>14342</v>
      </c>
      <c r="G88" s="28" t="s">
        <v>13602</v>
      </c>
      <c r="H88" s="15" t="s">
        <v>1190</v>
      </c>
      <c r="I88" s="15" t="s">
        <v>2</v>
      </c>
      <c r="J88" s="5" t="s">
        <v>41</v>
      </c>
      <c r="K88" s="5" t="s">
        <v>1191</v>
      </c>
      <c r="L88" s="5" t="s">
        <v>2</v>
      </c>
      <c r="M88" s="5" t="str">
        <f t="shared" si="1"/>
        <v>1-19-01</v>
      </c>
      <c r="N88" s="15" t="s">
        <v>42</v>
      </c>
      <c r="O88" s="15" t="s">
        <v>1190</v>
      </c>
      <c r="P88" s="15" t="s">
        <v>22778</v>
      </c>
      <c r="Q88" s="15" t="s">
        <v>278</v>
      </c>
      <c r="R88" s="15" t="s">
        <v>8048</v>
      </c>
      <c r="S88" s="15" t="s">
        <v>17183</v>
      </c>
      <c r="T88" s="15">
        <v>27716994</v>
      </c>
      <c r="U88" s="15">
        <v>27714632</v>
      </c>
      <c r="V88" s="15" t="s">
        <v>13603</v>
      </c>
      <c r="W88" s="15" t="s">
        <v>13604</v>
      </c>
      <c r="Y88" s="25" t="s">
        <v>41</v>
      </c>
      <c r="Z88" s="25" t="s">
        <v>7082</v>
      </c>
      <c r="AA88" s="4"/>
    </row>
    <row r="89" spans="2:27" x14ac:dyDescent="0.35">
      <c r="B89" s="28" t="s">
        <v>13252</v>
      </c>
      <c r="C89" s="28" t="s">
        <v>13254</v>
      </c>
      <c r="E89" s="28" t="s">
        <v>13608</v>
      </c>
      <c r="F89" s="28" t="s">
        <v>14342</v>
      </c>
      <c r="G89" s="28" t="s">
        <v>18457</v>
      </c>
      <c r="H89" s="15" t="s">
        <v>18532</v>
      </c>
      <c r="I89" s="15" t="s">
        <v>4</v>
      </c>
      <c r="J89" s="5" t="s">
        <v>41</v>
      </c>
      <c r="K89" s="5" t="s">
        <v>3</v>
      </c>
      <c r="L89" s="5" t="s">
        <v>4</v>
      </c>
      <c r="M89" s="5" t="str">
        <f t="shared" si="1"/>
        <v>1-02-03</v>
      </c>
      <c r="N89" s="15" t="s">
        <v>42</v>
      </c>
      <c r="O89" s="15" t="s">
        <v>351</v>
      </c>
      <c r="P89" s="15" t="s">
        <v>165</v>
      </c>
      <c r="Q89" s="15" t="s">
        <v>17253</v>
      </c>
      <c r="R89" s="15" t="s">
        <v>8048</v>
      </c>
      <c r="S89" s="15" t="s">
        <v>19798</v>
      </c>
      <c r="T89" s="15">
        <v>22152204</v>
      </c>
      <c r="U89" s="15"/>
      <c r="V89" s="15" t="s">
        <v>22527</v>
      </c>
      <c r="W89" s="15" t="s">
        <v>24695</v>
      </c>
      <c r="Y89" s="25" t="s">
        <v>41</v>
      </c>
      <c r="Z89" s="25" t="s">
        <v>8320</v>
      </c>
      <c r="AA89" s="4"/>
    </row>
    <row r="90" spans="2:27" x14ac:dyDescent="0.35">
      <c r="B90" s="28" t="s">
        <v>20548</v>
      </c>
      <c r="C90" s="28" t="s">
        <v>20547</v>
      </c>
      <c r="E90" s="28" t="s">
        <v>13619</v>
      </c>
      <c r="F90" s="28" t="s">
        <v>14342</v>
      </c>
      <c r="G90" s="28" t="s">
        <v>18458</v>
      </c>
      <c r="H90" s="15" t="s">
        <v>215</v>
      </c>
      <c r="I90" s="15" t="s">
        <v>8</v>
      </c>
      <c r="J90" s="5" t="s">
        <v>214</v>
      </c>
      <c r="K90" s="5" t="s">
        <v>8</v>
      </c>
      <c r="L90" s="5" t="s">
        <v>3</v>
      </c>
      <c r="M90" s="5" t="str">
        <f t="shared" si="1"/>
        <v>4-07-02</v>
      </c>
      <c r="N90" s="15" t="s">
        <v>215</v>
      </c>
      <c r="O90" s="15" t="s">
        <v>4073</v>
      </c>
      <c r="P90" s="15" t="s">
        <v>22795</v>
      </c>
      <c r="Q90" s="15" t="s">
        <v>13617</v>
      </c>
      <c r="R90" s="15" t="s">
        <v>8048</v>
      </c>
      <c r="S90" s="15" t="s">
        <v>13618</v>
      </c>
      <c r="T90" s="15">
        <v>22396293</v>
      </c>
      <c r="U90" s="15">
        <v>22390457</v>
      </c>
      <c r="V90" s="15" t="s">
        <v>18490</v>
      </c>
      <c r="W90" s="15" t="s">
        <v>18491</v>
      </c>
      <c r="Y90" s="25" t="s">
        <v>41</v>
      </c>
      <c r="Z90" s="25" t="s">
        <v>7070</v>
      </c>
      <c r="AA90" s="4"/>
    </row>
    <row r="91" spans="2:27" x14ac:dyDescent="0.35">
      <c r="B91" s="28" t="s">
        <v>17168</v>
      </c>
      <c r="C91" s="28" t="s">
        <v>15662</v>
      </c>
      <c r="E91" s="28" t="s">
        <v>13621</v>
      </c>
      <c r="F91" s="28" t="s">
        <v>14342</v>
      </c>
      <c r="G91" s="28" t="s">
        <v>13620</v>
      </c>
      <c r="H91" s="15" t="s">
        <v>215</v>
      </c>
      <c r="I91" s="15" t="s">
        <v>6</v>
      </c>
      <c r="J91" s="5" t="s">
        <v>214</v>
      </c>
      <c r="K91" s="5" t="s">
        <v>4</v>
      </c>
      <c r="L91" s="5" t="s">
        <v>7</v>
      </c>
      <c r="M91" s="5" t="str">
        <f t="shared" si="1"/>
        <v>4-03-06</v>
      </c>
      <c r="N91" s="15" t="s">
        <v>215</v>
      </c>
      <c r="O91" s="15" t="s">
        <v>1610</v>
      </c>
      <c r="P91" s="15" t="s">
        <v>1237</v>
      </c>
      <c r="Q91" s="15" t="s">
        <v>1237</v>
      </c>
      <c r="R91" s="15" t="s">
        <v>8048</v>
      </c>
      <c r="S91" s="15" t="s">
        <v>24696</v>
      </c>
      <c r="T91" s="15">
        <v>22440084</v>
      </c>
      <c r="U91" s="15"/>
      <c r="V91" s="15" t="s">
        <v>20472</v>
      </c>
      <c r="W91" s="15" t="s">
        <v>19160</v>
      </c>
      <c r="Y91" s="25" t="s">
        <v>41</v>
      </c>
      <c r="Z91" s="25" t="s">
        <v>7072</v>
      </c>
      <c r="AA91" s="4"/>
    </row>
    <row r="92" spans="2:27" x14ac:dyDescent="0.35">
      <c r="B92" s="28" t="s">
        <v>22599</v>
      </c>
      <c r="C92" s="28" t="s">
        <v>22598</v>
      </c>
      <c r="E92" s="28" t="s">
        <v>13625</v>
      </c>
      <c r="F92" s="28" t="s">
        <v>14342</v>
      </c>
      <c r="G92" s="28" t="s">
        <v>1237</v>
      </c>
      <c r="H92" s="15" t="s">
        <v>215</v>
      </c>
      <c r="I92" s="15" t="s">
        <v>2</v>
      </c>
      <c r="J92" s="5" t="s">
        <v>214</v>
      </c>
      <c r="K92" s="5" t="s">
        <v>2</v>
      </c>
      <c r="L92" s="5" t="s">
        <v>2</v>
      </c>
      <c r="M92" s="5" t="str">
        <f t="shared" si="1"/>
        <v>4-01-01</v>
      </c>
      <c r="N92" s="15" t="s">
        <v>215</v>
      </c>
      <c r="O92" s="15" t="s">
        <v>215</v>
      </c>
      <c r="P92" s="15" t="s">
        <v>215</v>
      </c>
      <c r="Q92" s="15" t="s">
        <v>426</v>
      </c>
      <c r="R92" s="15" t="s">
        <v>8048</v>
      </c>
      <c r="S92" s="15" t="s">
        <v>13623</v>
      </c>
      <c r="T92" s="15">
        <v>22383014</v>
      </c>
      <c r="U92" s="15">
        <v>22383014</v>
      </c>
      <c r="V92" s="15" t="s">
        <v>19161</v>
      </c>
      <c r="W92" s="15" t="s">
        <v>13624</v>
      </c>
      <c r="Y92" s="25" t="s">
        <v>41</v>
      </c>
      <c r="Z92" s="25" t="s">
        <v>7041</v>
      </c>
      <c r="AA92" s="4"/>
    </row>
    <row r="93" spans="2:27" x14ac:dyDescent="0.35">
      <c r="B93" s="28" t="s">
        <v>21039</v>
      </c>
      <c r="C93" s="28" t="s">
        <v>13928</v>
      </c>
      <c r="E93" s="28" t="s">
        <v>13631</v>
      </c>
      <c r="F93" s="28" t="s">
        <v>14342</v>
      </c>
      <c r="G93" s="28" t="s">
        <v>14446</v>
      </c>
      <c r="H93" s="15" t="s">
        <v>91</v>
      </c>
      <c r="I93" s="15" t="s">
        <v>3</v>
      </c>
      <c r="J93" s="5" t="s">
        <v>44</v>
      </c>
      <c r="K93" s="5" t="s">
        <v>2</v>
      </c>
      <c r="L93" s="5" t="s">
        <v>12</v>
      </c>
      <c r="M93" s="5" t="str">
        <f t="shared" si="1"/>
        <v>2-01-10</v>
      </c>
      <c r="N93" s="15" t="s">
        <v>91</v>
      </c>
      <c r="O93" s="15" t="s">
        <v>91</v>
      </c>
      <c r="P93" s="15" t="s">
        <v>55</v>
      </c>
      <c r="Q93" s="15" t="s">
        <v>13628</v>
      </c>
      <c r="R93" s="15" t="s">
        <v>8048</v>
      </c>
      <c r="S93" s="15" t="s">
        <v>13629</v>
      </c>
      <c r="T93" s="15">
        <v>24435050</v>
      </c>
      <c r="U93" s="15">
        <v>24435050</v>
      </c>
      <c r="V93" s="15" t="s">
        <v>19162</v>
      </c>
      <c r="W93" s="15" t="s">
        <v>13630</v>
      </c>
      <c r="Y93" s="25" t="s">
        <v>41</v>
      </c>
      <c r="Z93" s="25" t="s">
        <v>8113</v>
      </c>
      <c r="AA93" s="4"/>
    </row>
    <row r="94" spans="2:27" x14ac:dyDescent="0.35">
      <c r="B94" s="28" t="s">
        <v>21029</v>
      </c>
      <c r="C94" s="28" t="s">
        <v>13784</v>
      </c>
      <c r="E94" s="28" t="s">
        <v>13634</v>
      </c>
      <c r="F94" s="28" t="s">
        <v>14342</v>
      </c>
      <c r="G94" s="28" t="s">
        <v>13632</v>
      </c>
      <c r="H94" s="15" t="s">
        <v>91</v>
      </c>
      <c r="I94" s="15" t="s">
        <v>2</v>
      </c>
      <c r="J94" s="5" t="s">
        <v>44</v>
      </c>
      <c r="K94" s="5" t="s">
        <v>2</v>
      </c>
      <c r="L94" s="5" t="s">
        <v>2</v>
      </c>
      <c r="M94" s="5" t="str">
        <f t="shared" si="1"/>
        <v>2-01-01</v>
      </c>
      <c r="N94" s="15" t="s">
        <v>91</v>
      </c>
      <c r="O94" s="15" t="s">
        <v>91</v>
      </c>
      <c r="P94" s="15" t="s">
        <v>91</v>
      </c>
      <c r="Q94" s="15" t="s">
        <v>13116</v>
      </c>
      <c r="R94" s="15" t="s">
        <v>8048</v>
      </c>
      <c r="S94" s="15" t="s">
        <v>19799</v>
      </c>
      <c r="T94" s="15">
        <v>24417541</v>
      </c>
      <c r="U94" s="15">
        <v>24423663</v>
      </c>
      <c r="V94" s="15" t="s">
        <v>13633</v>
      </c>
      <c r="W94" s="15" t="s">
        <v>24697</v>
      </c>
      <c r="Y94" s="25" t="s">
        <v>41</v>
      </c>
      <c r="Z94" s="25" t="s">
        <v>7064</v>
      </c>
      <c r="AA94" s="4"/>
    </row>
    <row r="95" spans="2:27" x14ac:dyDescent="0.35">
      <c r="B95" s="28" t="s">
        <v>18454</v>
      </c>
      <c r="C95" s="28" t="s">
        <v>13238</v>
      </c>
      <c r="E95" s="28" t="s">
        <v>13639</v>
      </c>
      <c r="F95" s="28" t="s">
        <v>14342</v>
      </c>
      <c r="G95" s="28" t="s">
        <v>19755</v>
      </c>
      <c r="H95" s="15" t="s">
        <v>1404</v>
      </c>
      <c r="I95" s="15" t="s">
        <v>6</v>
      </c>
      <c r="J95" s="5" t="s">
        <v>143</v>
      </c>
      <c r="K95" s="5" t="s">
        <v>16</v>
      </c>
      <c r="L95" s="5" t="s">
        <v>2</v>
      </c>
      <c r="M95" s="5" t="str">
        <f t="shared" si="1"/>
        <v>6-11-01</v>
      </c>
      <c r="N95" s="15" t="s">
        <v>144</v>
      </c>
      <c r="O95" s="15" t="s">
        <v>2277</v>
      </c>
      <c r="P95" s="15" t="s">
        <v>2302</v>
      </c>
      <c r="Q95" s="15" t="s">
        <v>2302</v>
      </c>
      <c r="R95" s="15" t="s">
        <v>8048</v>
      </c>
      <c r="S95" s="15" t="s">
        <v>24698</v>
      </c>
      <c r="T95" s="15">
        <v>26433836</v>
      </c>
      <c r="U95" s="15">
        <v>26432657</v>
      </c>
      <c r="V95" s="15" t="s">
        <v>13637</v>
      </c>
      <c r="W95" s="15" t="s">
        <v>13638</v>
      </c>
      <c r="Y95" s="25" t="s">
        <v>41</v>
      </c>
      <c r="Z95" s="25" t="s">
        <v>8750</v>
      </c>
      <c r="AA95" s="4"/>
    </row>
    <row r="96" spans="2:27" x14ac:dyDescent="0.35">
      <c r="B96" s="28" t="s">
        <v>24635</v>
      </c>
      <c r="C96" s="28" t="s">
        <v>13653</v>
      </c>
      <c r="E96" s="28" t="s">
        <v>13642</v>
      </c>
      <c r="F96" s="28" t="s">
        <v>14342</v>
      </c>
      <c r="G96" s="28" t="s">
        <v>13643</v>
      </c>
      <c r="H96" s="15" t="s">
        <v>18531</v>
      </c>
      <c r="I96" s="15" t="s">
        <v>4</v>
      </c>
      <c r="J96" s="5" t="s">
        <v>41</v>
      </c>
      <c r="K96" s="5" t="s">
        <v>98</v>
      </c>
      <c r="L96" s="5" t="s">
        <v>2</v>
      </c>
      <c r="M96" s="5" t="str">
        <f t="shared" si="1"/>
        <v>1-18-01</v>
      </c>
      <c r="N96" s="15" t="s">
        <v>42</v>
      </c>
      <c r="O96" s="15" t="s">
        <v>99</v>
      </c>
      <c r="P96" s="15" t="s">
        <v>99</v>
      </c>
      <c r="Q96" s="15" t="s">
        <v>8748</v>
      </c>
      <c r="R96" s="15" t="s">
        <v>8048</v>
      </c>
      <c r="S96" s="15" t="s">
        <v>13640</v>
      </c>
      <c r="T96" s="15">
        <v>22721524</v>
      </c>
      <c r="U96" s="15">
        <v>22723969</v>
      </c>
      <c r="V96" s="15" t="s">
        <v>21020</v>
      </c>
      <c r="W96" s="15" t="s">
        <v>13641</v>
      </c>
      <c r="Y96" s="34" t="s">
        <v>41</v>
      </c>
      <c r="Z96" s="36" t="s">
        <v>7356</v>
      </c>
      <c r="AA96" s="4"/>
    </row>
    <row r="97" spans="2:27" x14ac:dyDescent="0.35">
      <c r="B97" s="28" t="s">
        <v>13172</v>
      </c>
      <c r="C97" s="28" t="s">
        <v>13173</v>
      </c>
      <c r="E97" s="28" t="s">
        <v>13646</v>
      </c>
      <c r="F97" s="28" t="s">
        <v>14342</v>
      </c>
      <c r="G97" s="28" t="s">
        <v>13644</v>
      </c>
      <c r="H97" s="15" t="s">
        <v>18531</v>
      </c>
      <c r="I97" s="15" t="s">
        <v>4</v>
      </c>
      <c r="J97" s="5" t="s">
        <v>41</v>
      </c>
      <c r="K97" s="5" t="s">
        <v>98</v>
      </c>
      <c r="L97" s="5" t="s">
        <v>2</v>
      </c>
      <c r="M97" s="5" t="str">
        <f t="shared" si="1"/>
        <v>1-18-01</v>
      </c>
      <c r="N97" s="15" t="s">
        <v>42</v>
      </c>
      <c r="O97" s="15" t="s">
        <v>99</v>
      </c>
      <c r="P97" s="15" t="s">
        <v>99</v>
      </c>
      <c r="Q97" s="15" t="s">
        <v>99</v>
      </c>
      <c r="R97" s="15" t="s">
        <v>8048</v>
      </c>
      <c r="S97" s="15" t="s">
        <v>13645</v>
      </c>
      <c r="T97" s="15">
        <v>22725792</v>
      </c>
      <c r="U97" s="15">
        <v>89377151</v>
      </c>
      <c r="V97" s="15" t="s">
        <v>19800</v>
      </c>
      <c r="W97" s="15" t="s">
        <v>24699</v>
      </c>
      <c r="Y97" s="34" t="s">
        <v>41</v>
      </c>
      <c r="Z97" s="35" t="s">
        <v>8622</v>
      </c>
      <c r="AA97" s="4"/>
    </row>
    <row r="98" spans="2:27" x14ac:dyDescent="0.35">
      <c r="B98" s="28" t="s">
        <v>22610</v>
      </c>
      <c r="C98" s="28" t="s">
        <v>22609</v>
      </c>
      <c r="E98" s="28" t="s">
        <v>13649</v>
      </c>
      <c r="F98" s="28" t="s">
        <v>14342</v>
      </c>
      <c r="G98" s="28" t="s">
        <v>13650</v>
      </c>
      <c r="H98" s="15" t="s">
        <v>49</v>
      </c>
      <c r="I98" s="15" t="s">
        <v>5</v>
      </c>
      <c r="J98" s="5" t="s">
        <v>41</v>
      </c>
      <c r="K98" s="5" t="s">
        <v>18</v>
      </c>
      <c r="L98" s="5" t="s">
        <v>2</v>
      </c>
      <c r="M98" s="5" t="str">
        <f t="shared" si="1"/>
        <v>1-13-01</v>
      </c>
      <c r="N98" s="15" t="s">
        <v>42</v>
      </c>
      <c r="O98" s="15" t="s">
        <v>21784</v>
      </c>
      <c r="P98" s="15" t="s">
        <v>22771</v>
      </c>
      <c r="Q98" s="15" t="s">
        <v>179</v>
      </c>
      <c r="R98" s="15" t="s">
        <v>8048</v>
      </c>
      <c r="S98" s="15" t="s">
        <v>19801</v>
      </c>
      <c r="T98" s="15">
        <v>22367120</v>
      </c>
      <c r="U98" s="15">
        <v>22413193</v>
      </c>
      <c r="V98" s="15" t="s">
        <v>13647</v>
      </c>
      <c r="W98" s="15" t="s">
        <v>13648</v>
      </c>
      <c r="Y98" s="25" t="s">
        <v>41</v>
      </c>
      <c r="Z98" s="25" t="s">
        <v>8616</v>
      </c>
      <c r="AA98" s="4"/>
    </row>
    <row r="99" spans="2:27" x14ac:dyDescent="0.35">
      <c r="B99" s="28" t="s">
        <v>21015</v>
      </c>
      <c r="C99" s="28" t="s">
        <v>13540</v>
      </c>
      <c r="E99" s="28" t="s">
        <v>13653</v>
      </c>
      <c r="F99" s="28" t="s">
        <v>14342</v>
      </c>
      <c r="G99" s="28" t="s">
        <v>24635</v>
      </c>
      <c r="H99" s="15" t="s">
        <v>18531</v>
      </c>
      <c r="I99" s="15" t="s">
        <v>4</v>
      </c>
      <c r="J99" s="5" t="s">
        <v>41</v>
      </c>
      <c r="K99" s="5" t="s">
        <v>2</v>
      </c>
      <c r="L99" s="5" t="s">
        <v>16</v>
      </c>
      <c r="M99" s="5" t="str">
        <f t="shared" si="1"/>
        <v>1-01-11</v>
      </c>
      <c r="N99" s="15" t="s">
        <v>42</v>
      </c>
      <c r="O99" s="15" t="s">
        <v>42</v>
      </c>
      <c r="P99" s="15" t="s">
        <v>21801</v>
      </c>
      <c r="Q99" s="15" t="s">
        <v>13651</v>
      </c>
      <c r="R99" s="15" t="s">
        <v>8048</v>
      </c>
      <c r="S99" s="15" t="s">
        <v>24700</v>
      </c>
      <c r="T99" s="15">
        <v>22272141</v>
      </c>
      <c r="U99" s="15"/>
      <c r="V99" s="15" t="s">
        <v>24701</v>
      </c>
      <c r="W99" s="15" t="s">
        <v>13652</v>
      </c>
      <c r="Y99" s="25" t="s">
        <v>41</v>
      </c>
      <c r="Z99" s="25" t="s">
        <v>7109</v>
      </c>
      <c r="AA99" s="4"/>
    </row>
    <row r="100" spans="2:27" x14ac:dyDescent="0.35">
      <c r="B100" s="28" t="s">
        <v>21016</v>
      </c>
      <c r="C100" s="28" t="s">
        <v>13411</v>
      </c>
      <c r="E100" s="28" t="s">
        <v>13657</v>
      </c>
      <c r="F100" s="28" t="s">
        <v>14342</v>
      </c>
      <c r="G100" s="28" t="s">
        <v>13654</v>
      </c>
      <c r="H100" s="15" t="s">
        <v>18531</v>
      </c>
      <c r="I100" s="15" t="s">
        <v>2</v>
      </c>
      <c r="J100" s="5" t="s">
        <v>41</v>
      </c>
      <c r="K100" s="5" t="s">
        <v>2</v>
      </c>
      <c r="L100" s="5" t="s">
        <v>4</v>
      </c>
      <c r="M100" s="5" t="str">
        <f t="shared" si="1"/>
        <v>1-01-03</v>
      </c>
      <c r="N100" s="15" t="s">
        <v>42</v>
      </c>
      <c r="O100" s="15" t="s">
        <v>42</v>
      </c>
      <c r="P100" s="15" t="s">
        <v>21771</v>
      </c>
      <c r="Q100" s="15" t="s">
        <v>75</v>
      </c>
      <c r="R100" s="15" t="s">
        <v>8048</v>
      </c>
      <c r="S100" s="15" t="s">
        <v>19163</v>
      </c>
      <c r="T100" s="15">
        <v>22335489</v>
      </c>
      <c r="U100" s="15">
        <v>22572114</v>
      </c>
      <c r="V100" s="15" t="s">
        <v>13655</v>
      </c>
      <c r="W100" s="15" t="s">
        <v>13656</v>
      </c>
      <c r="Y100" s="25" t="s">
        <v>41</v>
      </c>
      <c r="Z100" s="25" t="s">
        <v>8625</v>
      </c>
      <c r="AA100" s="4"/>
    </row>
    <row r="101" spans="2:27" x14ac:dyDescent="0.35">
      <c r="B101" s="28" t="s">
        <v>13442</v>
      </c>
      <c r="C101" s="28" t="s">
        <v>13383</v>
      </c>
      <c r="E101" s="28" t="s">
        <v>13659</v>
      </c>
      <c r="F101" s="28" t="s">
        <v>14342</v>
      </c>
      <c r="G101" s="28" t="s">
        <v>13660</v>
      </c>
      <c r="H101" s="15" t="s">
        <v>55</v>
      </c>
      <c r="I101" s="15" t="s">
        <v>3</v>
      </c>
      <c r="J101" s="5" t="s">
        <v>41</v>
      </c>
      <c r="K101" s="5" t="s">
        <v>4</v>
      </c>
      <c r="L101" s="5" t="s">
        <v>3</v>
      </c>
      <c r="M101" s="5" t="str">
        <f t="shared" si="1"/>
        <v>1-03-02</v>
      </c>
      <c r="N101" s="15" t="s">
        <v>42</v>
      </c>
      <c r="O101" s="15" t="s">
        <v>55</v>
      </c>
      <c r="P101" s="15" t="s">
        <v>59</v>
      </c>
      <c r="Q101" s="15" t="s">
        <v>13658</v>
      </c>
      <c r="R101" s="15" t="s">
        <v>8048</v>
      </c>
      <c r="S101" s="15" t="s">
        <v>14283</v>
      </c>
      <c r="T101" s="15">
        <v>40361295</v>
      </c>
      <c r="U101" s="15"/>
      <c r="V101" s="15" t="s">
        <v>15603</v>
      </c>
      <c r="W101" s="15" t="s">
        <v>14284</v>
      </c>
      <c r="Y101" s="25" t="s">
        <v>41</v>
      </c>
      <c r="Z101" s="25" t="s">
        <v>8642</v>
      </c>
      <c r="AA101" s="4"/>
    </row>
    <row r="102" spans="2:27" x14ac:dyDescent="0.35">
      <c r="B102" s="28" t="s">
        <v>24638</v>
      </c>
      <c r="C102" s="28" t="s">
        <v>13976</v>
      </c>
      <c r="E102" s="28" t="s">
        <v>13663</v>
      </c>
      <c r="F102" s="28" t="s">
        <v>14342</v>
      </c>
      <c r="G102" s="28" t="s">
        <v>14447</v>
      </c>
      <c r="H102" s="15" t="s">
        <v>49</v>
      </c>
      <c r="I102" s="15" t="s">
        <v>4</v>
      </c>
      <c r="J102" s="5" t="s">
        <v>41</v>
      </c>
      <c r="K102" s="5" t="s">
        <v>210</v>
      </c>
      <c r="L102" s="5" t="s">
        <v>3</v>
      </c>
      <c r="M102" s="5" t="str">
        <f t="shared" si="1"/>
        <v>1-15-02</v>
      </c>
      <c r="N102" s="15" t="s">
        <v>42</v>
      </c>
      <c r="O102" s="15" t="s">
        <v>21840</v>
      </c>
      <c r="P102" s="15" t="s">
        <v>860</v>
      </c>
      <c r="Q102" s="15" t="s">
        <v>13661</v>
      </c>
      <c r="R102" s="15" t="s">
        <v>8048</v>
      </c>
      <c r="S102" s="15" t="s">
        <v>19164</v>
      </c>
      <c r="T102" s="15">
        <v>22245080</v>
      </c>
      <c r="U102" s="15">
        <v>22346329</v>
      </c>
      <c r="V102" s="15" t="s">
        <v>18492</v>
      </c>
      <c r="W102" s="15" t="s">
        <v>13662</v>
      </c>
      <c r="Y102" s="25" t="s">
        <v>41</v>
      </c>
      <c r="Z102" s="25" t="s">
        <v>7018</v>
      </c>
      <c r="AA102" s="4"/>
    </row>
    <row r="103" spans="2:27" x14ac:dyDescent="0.35">
      <c r="B103" s="28" t="s">
        <v>17152</v>
      </c>
      <c r="C103" s="28" t="s">
        <v>13581</v>
      </c>
      <c r="E103" s="28" t="s">
        <v>22528</v>
      </c>
      <c r="F103" s="28" t="s">
        <v>14342</v>
      </c>
      <c r="G103" s="28" t="s">
        <v>22624</v>
      </c>
      <c r="H103" s="15" t="s">
        <v>91</v>
      </c>
      <c r="I103" s="15" t="s">
        <v>3</v>
      </c>
      <c r="J103" s="5" t="s">
        <v>44</v>
      </c>
      <c r="K103" s="5" t="s">
        <v>2</v>
      </c>
      <c r="L103" s="5" t="s">
        <v>12</v>
      </c>
      <c r="M103" s="5" t="str">
        <f t="shared" si="1"/>
        <v>2-01-10</v>
      </c>
      <c r="N103" s="15" t="s">
        <v>91</v>
      </c>
      <c r="O103" s="15" t="s">
        <v>91</v>
      </c>
      <c r="P103" s="15" t="s">
        <v>55</v>
      </c>
      <c r="Q103" s="15" t="s">
        <v>13628</v>
      </c>
      <c r="R103" s="15" t="s">
        <v>8048</v>
      </c>
      <c r="S103" s="15" t="s">
        <v>24702</v>
      </c>
      <c r="T103" s="15">
        <v>24314887</v>
      </c>
      <c r="U103" s="15">
        <v>24410200</v>
      </c>
      <c r="V103" s="15" t="s">
        <v>22529</v>
      </c>
      <c r="W103" s="15" t="s">
        <v>22530</v>
      </c>
      <c r="Y103" s="25" t="s">
        <v>41</v>
      </c>
      <c r="Z103" s="25" t="s">
        <v>12542</v>
      </c>
      <c r="AA103" s="4"/>
    </row>
    <row r="104" spans="2:27" x14ac:dyDescent="0.35">
      <c r="B104" s="28" t="s">
        <v>13918</v>
      </c>
      <c r="C104" s="28" t="s">
        <v>13922</v>
      </c>
      <c r="E104" s="28" t="s">
        <v>13668</v>
      </c>
      <c r="F104" s="28" t="s">
        <v>14342</v>
      </c>
      <c r="G104" s="28" t="s">
        <v>14448</v>
      </c>
      <c r="H104" s="15" t="s">
        <v>249</v>
      </c>
      <c r="I104" s="15" t="s">
        <v>2</v>
      </c>
      <c r="J104" s="5" t="s">
        <v>72</v>
      </c>
      <c r="K104" s="5" t="s">
        <v>2</v>
      </c>
      <c r="L104" s="5" t="s">
        <v>4</v>
      </c>
      <c r="M104" s="5" t="str">
        <f t="shared" si="1"/>
        <v>3-01-03</v>
      </c>
      <c r="N104" s="15" t="s">
        <v>249</v>
      </c>
      <c r="O104" s="15" t="s">
        <v>249</v>
      </c>
      <c r="P104" s="15" t="s">
        <v>21769</v>
      </c>
      <c r="Q104" s="15" t="s">
        <v>371</v>
      </c>
      <c r="R104" s="15" t="s">
        <v>8048</v>
      </c>
      <c r="S104" s="15" t="s">
        <v>21021</v>
      </c>
      <c r="T104" s="15">
        <v>25910912</v>
      </c>
      <c r="U104" s="15">
        <v>25910912</v>
      </c>
      <c r="V104" s="15" t="s">
        <v>24703</v>
      </c>
      <c r="W104" s="15" t="s">
        <v>13667</v>
      </c>
      <c r="Y104" s="25" t="s">
        <v>41</v>
      </c>
      <c r="Z104" s="25" t="s">
        <v>8686</v>
      </c>
      <c r="AA104" s="4"/>
    </row>
    <row r="105" spans="2:27" x14ac:dyDescent="0.35">
      <c r="B105" s="28" t="s">
        <v>24634</v>
      </c>
      <c r="C105" s="28" t="s">
        <v>13227</v>
      </c>
      <c r="E105" s="28" t="s">
        <v>13671</v>
      </c>
      <c r="F105" s="28" t="s">
        <v>14342</v>
      </c>
      <c r="G105" s="28" t="s">
        <v>19120</v>
      </c>
      <c r="H105" s="15" t="s">
        <v>231</v>
      </c>
      <c r="I105" s="15" t="s">
        <v>4</v>
      </c>
      <c r="J105" s="5" t="s">
        <v>44</v>
      </c>
      <c r="K105" s="5" t="s">
        <v>12</v>
      </c>
      <c r="L105" s="5" t="s">
        <v>2</v>
      </c>
      <c r="M105" s="5" t="str">
        <f t="shared" si="1"/>
        <v>2-10-01</v>
      </c>
      <c r="N105" s="15" t="s">
        <v>91</v>
      </c>
      <c r="O105" s="15" t="s">
        <v>231</v>
      </c>
      <c r="P105" s="15" t="s">
        <v>2857</v>
      </c>
      <c r="Q105" s="15" t="s">
        <v>24656</v>
      </c>
      <c r="R105" s="15" t="s">
        <v>8048</v>
      </c>
      <c r="S105" s="15" t="s">
        <v>24704</v>
      </c>
      <c r="T105" s="15">
        <v>24601745</v>
      </c>
      <c r="U105" s="15">
        <v>24611412</v>
      </c>
      <c r="V105" s="15" t="s">
        <v>19802</v>
      </c>
      <c r="W105" s="15" t="s">
        <v>13670</v>
      </c>
      <c r="Y105" s="25" t="s">
        <v>41</v>
      </c>
      <c r="Z105" s="25" t="s">
        <v>8693</v>
      </c>
      <c r="AA105" s="4"/>
    </row>
    <row r="106" spans="2:27" x14ac:dyDescent="0.35">
      <c r="B106" s="28" t="s">
        <v>19777</v>
      </c>
      <c r="C106" s="28" t="s">
        <v>19776</v>
      </c>
      <c r="E106" s="28" t="s">
        <v>13674</v>
      </c>
      <c r="F106" s="28" t="s">
        <v>14342</v>
      </c>
      <c r="G106" s="28" t="s">
        <v>13672</v>
      </c>
      <c r="H106" s="15" t="s">
        <v>18531</v>
      </c>
      <c r="I106" s="15" t="s">
        <v>4</v>
      </c>
      <c r="J106" s="5" t="s">
        <v>41</v>
      </c>
      <c r="K106" s="5" t="s">
        <v>98</v>
      </c>
      <c r="L106" s="5" t="s">
        <v>4</v>
      </c>
      <c r="M106" s="5" t="str">
        <f t="shared" si="1"/>
        <v>1-18-03</v>
      </c>
      <c r="N106" s="15" t="s">
        <v>42</v>
      </c>
      <c r="O106" s="15" t="s">
        <v>99</v>
      </c>
      <c r="P106" s="15" t="s">
        <v>21778</v>
      </c>
      <c r="Q106" s="15" t="s">
        <v>105</v>
      </c>
      <c r="R106" s="15" t="s">
        <v>8048</v>
      </c>
      <c r="S106" s="15" t="s">
        <v>24705</v>
      </c>
      <c r="T106" s="15">
        <v>22727097</v>
      </c>
      <c r="U106" s="15">
        <v>22726634</v>
      </c>
      <c r="V106" s="15" t="s">
        <v>13673</v>
      </c>
      <c r="W106" s="15" t="s">
        <v>22531</v>
      </c>
      <c r="Y106" s="25" t="s">
        <v>41</v>
      </c>
      <c r="Z106" s="25" t="s">
        <v>7086</v>
      </c>
      <c r="AA106" s="4"/>
    </row>
    <row r="107" spans="2:27" x14ac:dyDescent="0.35">
      <c r="B107" s="28" t="s">
        <v>13705</v>
      </c>
      <c r="C107" s="28" t="s">
        <v>13707</v>
      </c>
      <c r="E107" s="28" t="s">
        <v>13678</v>
      </c>
      <c r="F107" s="28" t="s">
        <v>14342</v>
      </c>
      <c r="G107" s="28" t="s">
        <v>13675</v>
      </c>
      <c r="H107" s="15" t="s">
        <v>18532</v>
      </c>
      <c r="I107" s="15" t="s">
        <v>4</v>
      </c>
      <c r="J107" s="5" t="s">
        <v>41</v>
      </c>
      <c r="K107" s="5" t="s">
        <v>3</v>
      </c>
      <c r="L107" s="5" t="s">
        <v>4</v>
      </c>
      <c r="M107" s="5" t="str">
        <f t="shared" si="1"/>
        <v>1-02-03</v>
      </c>
      <c r="N107" s="15" t="s">
        <v>42</v>
      </c>
      <c r="O107" s="15" t="s">
        <v>351</v>
      </c>
      <c r="P107" s="15" t="s">
        <v>165</v>
      </c>
      <c r="Q107" s="15" t="s">
        <v>17253</v>
      </c>
      <c r="R107" s="15" t="s">
        <v>8048</v>
      </c>
      <c r="S107" s="15" t="s">
        <v>13676</v>
      </c>
      <c r="T107" s="15">
        <v>22151016</v>
      </c>
      <c r="U107" s="15">
        <v>22151384</v>
      </c>
      <c r="V107" s="15" t="s">
        <v>13677</v>
      </c>
      <c r="W107" s="15" t="s">
        <v>24706</v>
      </c>
      <c r="Y107" s="25" t="s">
        <v>41</v>
      </c>
      <c r="Z107" s="25" t="s">
        <v>8503</v>
      </c>
      <c r="AA107" s="4"/>
    </row>
    <row r="108" spans="2:27" x14ac:dyDescent="0.35">
      <c r="B108" s="28" t="s">
        <v>13908</v>
      </c>
      <c r="C108" s="28" t="s">
        <v>13910</v>
      </c>
      <c r="E108" s="28" t="s">
        <v>13681</v>
      </c>
      <c r="F108" s="28" t="s">
        <v>14342</v>
      </c>
      <c r="G108" s="28" t="s">
        <v>14449</v>
      </c>
      <c r="H108" s="15" t="s">
        <v>215</v>
      </c>
      <c r="I108" s="15" t="s">
        <v>5</v>
      </c>
      <c r="J108" s="5" t="s">
        <v>214</v>
      </c>
      <c r="K108" s="5" t="s">
        <v>3</v>
      </c>
      <c r="L108" s="5" t="s">
        <v>6</v>
      </c>
      <c r="M108" s="5" t="str">
        <f t="shared" si="1"/>
        <v>4-02-05</v>
      </c>
      <c r="N108" s="15" t="s">
        <v>215</v>
      </c>
      <c r="O108" s="15" t="s">
        <v>4082</v>
      </c>
      <c r="P108" s="15" t="s">
        <v>3295</v>
      </c>
      <c r="Q108" s="15" t="s">
        <v>3295</v>
      </c>
      <c r="R108" s="15" t="s">
        <v>8048</v>
      </c>
      <c r="S108" s="15" t="s">
        <v>22532</v>
      </c>
      <c r="T108" s="15">
        <v>22607305</v>
      </c>
      <c r="U108" s="15">
        <v>22623263</v>
      </c>
      <c r="V108" s="15" t="s">
        <v>21022</v>
      </c>
      <c r="W108" s="15" t="s">
        <v>24707</v>
      </c>
      <c r="Y108" s="25"/>
      <c r="Z108" s="25"/>
      <c r="AA108" s="4"/>
    </row>
    <row r="109" spans="2:27" x14ac:dyDescent="0.35">
      <c r="B109" s="28" t="s">
        <v>14141</v>
      </c>
      <c r="C109" s="28" t="s">
        <v>14143</v>
      </c>
      <c r="E109" s="28" t="s">
        <v>13685</v>
      </c>
      <c r="F109" s="28" t="s">
        <v>14342</v>
      </c>
      <c r="G109" s="28" t="s">
        <v>13683</v>
      </c>
      <c r="H109" s="15" t="s">
        <v>4495</v>
      </c>
      <c r="I109" s="15" t="s">
        <v>2</v>
      </c>
      <c r="J109" s="5" t="s">
        <v>243</v>
      </c>
      <c r="K109" s="5" t="s">
        <v>3</v>
      </c>
      <c r="L109" s="5" t="s">
        <v>2</v>
      </c>
      <c r="M109" s="5" t="str">
        <f t="shared" si="1"/>
        <v>5-02-01</v>
      </c>
      <c r="N109" s="15" t="s">
        <v>244</v>
      </c>
      <c r="O109" s="15" t="s">
        <v>4495</v>
      </c>
      <c r="P109" s="15" t="s">
        <v>4495</v>
      </c>
      <c r="Q109" s="15" t="s">
        <v>948</v>
      </c>
      <c r="R109" s="15" t="s">
        <v>24633</v>
      </c>
      <c r="S109" s="15" t="s">
        <v>22513</v>
      </c>
      <c r="T109" s="15">
        <v>26855221</v>
      </c>
      <c r="U109" s="15"/>
      <c r="V109" s="15" t="s">
        <v>22533</v>
      </c>
      <c r="W109" s="15" t="s">
        <v>13684</v>
      </c>
      <c r="Y109" s="25" t="s">
        <v>41</v>
      </c>
      <c r="Z109" s="25" t="s">
        <v>2719</v>
      </c>
      <c r="AA109" s="4"/>
    </row>
    <row r="110" spans="2:27" x14ac:dyDescent="0.35">
      <c r="B110" s="28" t="s">
        <v>14464</v>
      </c>
      <c r="C110" s="28" t="s">
        <v>13962</v>
      </c>
      <c r="E110" s="28" t="s">
        <v>13688</v>
      </c>
      <c r="F110" s="28" t="s">
        <v>14342</v>
      </c>
      <c r="G110" s="28" t="s">
        <v>13687</v>
      </c>
      <c r="H110" s="15" t="s">
        <v>49</v>
      </c>
      <c r="I110" s="15" t="s">
        <v>7</v>
      </c>
      <c r="J110" s="5" t="s">
        <v>41</v>
      </c>
      <c r="K110" s="5" t="s">
        <v>16</v>
      </c>
      <c r="L110" s="5" t="s">
        <v>2</v>
      </c>
      <c r="M110" s="5" t="str">
        <f t="shared" si="1"/>
        <v>1-11-01</v>
      </c>
      <c r="N110" s="15" t="s">
        <v>42</v>
      </c>
      <c r="O110" s="15" t="s">
        <v>21824</v>
      </c>
      <c r="P110" s="15" t="s">
        <v>278</v>
      </c>
      <c r="Q110" s="15" t="s">
        <v>278</v>
      </c>
      <c r="R110" s="15" t="s">
        <v>8048</v>
      </c>
      <c r="S110" s="15" t="s">
        <v>15604</v>
      </c>
      <c r="T110" s="15">
        <v>22294490</v>
      </c>
      <c r="U110" s="15">
        <v>22292314</v>
      </c>
      <c r="V110" s="15" t="s">
        <v>21023</v>
      </c>
      <c r="W110" s="15" t="s">
        <v>19165</v>
      </c>
      <c r="Y110" s="25" t="s">
        <v>41</v>
      </c>
      <c r="Z110" s="25" t="s">
        <v>7074</v>
      </c>
      <c r="AA110" s="4"/>
    </row>
    <row r="111" spans="2:27" x14ac:dyDescent="0.35">
      <c r="B111" s="28" t="s">
        <v>19123</v>
      </c>
      <c r="C111" s="28" t="s">
        <v>13793</v>
      </c>
      <c r="E111" s="28" t="s">
        <v>13692</v>
      </c>
      <c r="F111" s="28" t="s">
        <v>14342</v>
      </c>
      <c r="G111" s="28" t="s">
        <v>13693</v>
      </c>
      <c r="H111" s="15" t="s">
        <v>49</v>
      </c>
      <c r="I111" s="15" t="s">
        <v>5</v>
      </c>
      <c r="J111" s="5" t="s">
        <v>41</v>
      </c>
      <c r="K111" s="5" t="s">
        <v>18</v>
      </c>
      <c r="L111" s="5" t="s">
        <v>2</v>
      </c>
      <c r="M111" s="5" t="str">
        <f t="shared" si="1"/>
        <v>1-13-01</v>
      </c>
      <c r="N111" s="15" t="s">
        <v>42</v>
      </c>
      <c r="O111" s="15" t="s">
        <v>21784</v>
      </c>
      <c r="P111" s="15" t="s">
        <v>22771</v>
      </c>
      <c r="Q111" s="15" t="s">
        <v>13689</v>
      </c>
      <c r="R111" s="15" t="s">
        <v>8048</v>
      </c>
      <c r="S111" s="15" t="s">
        <v>19166</v>
      </c>
      <c r="T111" s="15">
        <v>22408890</v>
      </c>
      <c r="U111" s="15"/>
      <c r="V111" s="15" t="s">
        <v>13690</v>
      </c>
      <c r="W111" s="15" t="s">
        <v>13691</v>
      </c>
      <c r="Y111" s="25" t="s">
        <v>41</v>
      </c>
      <c r="Z111" s="25" t="s">
        <v>8613</v>
      </c>
      <c r="AA111" s="4"/>
    </row>
    <row r="112" spans="2:27" x14ac:dyDescent="0.35">
      <c r="B112" s="28" t="s">
        <v>15591</v>
      </c>
      <c r="C112" s="28" t="s">
        <v>15590</v>
      </c>
      <c r="E112" s="28" t="s">
        <v>13695</v>
      </c>
      <c r="F112" s="28" t="s">
        <v>14342</v>
      </c>
      <c r="G112" s="28" t="s">
        <v>19121</v>
      </c>
      <c r="H112" s="15" t="s">
        <v>215</v>
      </c>
      <c r="I112" s="15" t="s">
        <v>6</v>
      </c>
      <c r="J112" s="5" t="s">
        <v>214</v>
      </c>
      <c r="K112" s="5" t="s">
        <v>4</v>
      </c>
      <c r="L112" s="5" t="s">
        <v>2</v>
      </c>
      <c r="M112" s="5" t="str">
        <f t="shared" si="1"/>
        <v>4-03-01</v>
      </c>
      <c r="N112" s="15" t="s">
        <v>215</v>
      </c>
      <c r="O112" s="15" t="s">
        <v>1610</v>
      </c>
      <c r="P112" s="15" t="s">
        <v>1610</v>
      </c>
      <c r="Q112" s="15" t="s">
        <v>1610</v>
      </c>
      <c r="R112" s="15" t="s">
        <v>8048</v>
      </c>
      <c r="S112" s="15" t="s">
        <v>24708</v>
      </c>
      <c r="T112" s="15">
        <v>22442673</v>
      </c>
      <c r="U112" s="15"/>
      <c r="V112" s="15" t="s">
        <v>19167</v>
      </c>
      <c r="W112" s="15" t="s">
        <v>18493</v>
      </c>
      <c r="Y112" s="25" t="s">
        <v>41</v>
      </c>
      <c r="Z112" s="25" t="s">
        <v>8322</v>
      </c>
      <c r="AA112" s="4"/>
    </row>
    <row r="113" spans="2:27" x14ac:dyDescent="0.35">
      <c r="B113" s="28" t="s">
        <v>13818</v>
      </c>
      <c r="C113" s="28" t="s">
        <v>13821</v>
      </c>
      <c r="E113" s="28" t="s">
        <v>13700</v>
      </c>
      <c r="F113" s="28" t="s">
        <v>14342</v>
      </c>
      <c r="G113" s="28" t="s">
        <v>13697</v>
      </c>
      <c r="H113" s="15" t="s">
        <v>49</v>
      </c>
      <c r="I113" s="15" t="s">
        <v>3</v>
      </c>
      <c r="J113" s="5" t="s">
        <v>41</v>
      </c>
      <c r="K113" s="5" t="s">
        <v>10</v>
      </c>
      <c r="L113" s="5" t="s">
        <v>5</v>
      </c>
      <c r="M113" s="5" t="str">
        <f t="shared" si="1"/>
        <v>1-08-04</v>
      </c>
      <c r="N113" s="15" t="s">
        <v>42</v>
      </c>
      <c r="O113" s="15" t="s">
        <v>21819</v>
      </c>
      <c r="P113" s="15" t="s">
        <v>652</v>
      </c>
      <c r="Q113" s="15" t="s">
        <v>13698</v>
      </c>
      <c r="R113" s="15" t="s">
        <v>8048</v>
      </c>
      <c r="S113" s="15" t="s">
        <v>19803</v>
      </c>
      <c r="T113" s="15">
        <v>22853138</v>
      </c>
      <c r="U113" s="15">
        <v>22852762</v>
      </c>
      <c r="V113" s="15" t="s">
        <v>19168</v>
      </c>
      <c r="W113" s="15" t="s">
        <v>13699</v>
      </c>
      <c r="Y113" s="25" t="s">
        <v>41</v>
      </c>
      <c r="Z113" s="25" t="s">
        <v>8497</v>
      </c>
      <c r="AA113" s="4"/>
    </row>
    <row r="114" spans="2:27" x14ac:dyDescent="0.35">
      <c r="B114" s="28" t="s">
        <v>17160</v>
      </c>
      <c r="C114" s="28" t="s">
        <v>15586</v>
      </c>
      <c r="E114" s="28" t="s">
        <v>13704</v>
      </c>
      <c r="F114" s="28" t="s">
        <v>14342</v>
      </c>
      <c r="G114" s="28" t="s">
        <v>13701</v>
      </c>
      <c r="H114" s="15" t="s">
        <v>18531</v>
      </c>
      <c r="I114" s="15" t="s">
        <v>4</v>
      </c>
      <c r="J114" s="5" t="s">
        <v>41</v>
      </c>
      <c r="K114" s="5" t="s">
        <v>98</v>
      </c>
      <c r="L114" s="5" t="s">
        <v>4</v>
      </c>
      <c r="M114" s="5" t="str">
        <f t="shared" si="1"/>
        <v>1-18-03</v>
      </c>
      <c r="N114" s="15" t="s">
        <v>42</v>
      </c>
      <c r="O114" s="15" t="s">
        <v>99</v>
      </c>
      <c r="P114" s="15" t="s">
        <v>21778</v>
      </c>
      <c r="Q114" s="15" t="s">
        <v>13702</v>
      </c>
      <c r="R114" s="15" t="s">
        <v>8048</v>
      </c>
      <c r="S114" s="15" t="s">
        <v>13703</v>
      </c>
      <c r="T114" s="15">
        <v>22722045</v>
      </c>
      <c r="U114" s="15"/>
      <c r="V114" s="15" t="s">
        <v>22534</v>
      </c>
      <c r="W114" s="15" t="s">
        <v>22535</v>
      </c>
      <c r="Y114" s="34" t="s">
        <v>41</v>
      </c>
      <c r="Z114" s="35" t="s">
        <v>8293</v>
      </c>
      <c r="AA114" s="4"/>
    </row>
    <row r="115" spans="2:27" x14ac:dyDescent="0.35">
      <c r="B115" s="28" t="s">
        <v>18453</v>
      </c>
      <c r="C115" s="28" t="s">
        <v>13118</v>
      </c>
      <c r="E115" s="28" t="s">
        <v>13707</v>
      </c>
      <c r="F115" s="28" t="s">
        <v>14342</v>
      </c>
      <c r="G115" s="28" t="s">
        <v>13705</v>
      </c>
      <c r="H115" s="15" t="s">
        <v>21775</v>
      </c>
      <c r="I115" s="15" t="s">
        <v>10</v>
      </c>
      <c r="J115" s="5" t="s">
        <v>95</v>
      </c>
      <c r="K115" s="5" t="s">
        <v>5</v>
      </c>
      <c r="L115" s="5" t="s">
        <v>4</v>
      </c>
      <c r="M115" s="5" t="str">
        <f t="shared" si="1"/>
        <v>7-04-03</v>
      </c>
      <c r="N115" s="15" t="s">
        <v>21775</v>
      </c>
      <c r="O115" s="15" t="s">
        <v>22293</v>
      </c>
      <c r="P115" s="15" t="s">
        <v>6096</v>
      </c>
      <c r="Q115" s="15" t="s">
        <v>6096</v>
      </c>
      <c r="R115" s="15" t="s">
        <v>8048</v>
      </c>
      <c r="S115" s="15" t="s">
        <v>19804</v>
      </c>
      <c r="T115" s="15">
        <v>27550129</v>
      </c>
      <c r="U115" s="15">
        <v>27550075</v>
      </c>
      <c r="V115" s="15" t="s">
        <v>13706</v>
      </c>
      <c r="W115" s="15" t="s">
        <v>15605</v>
      </c>
      <c r="Y115" s="25" t="s">
        <v>41</v>
      </c>
      <c r="Z115" s="25" t="s">
        <v>7091</v>
      </c>
      <c r="AA115" s="4"/>
    </row>
    <row r="116" spans="2:27" x14ac:dyDescent="0.35">
      <c r="B116" s="28" t="s">
        <v>20564</v>
      </c>
      <c r="C116" s="28" t="s">
        <v>14246</v>
      </c>
      <c r="E116" s="28" t="s">
        <v>14242</v>
      </c>
      <c r="F116" s="28" t="s">
        <v>14342</v>
      </c>
      <c r="G116" s="28" t="s">
        <v>17154</v>
      </c>
      <c r="H116" s="15" t="s">
        <v>49</v>
      </c>
      <c r="I116" s="15" t="s">
        <v>2</v>
      </c>
      <c r="J116" s="5" t="s">
        <v>41</v>
      </c>
      <c r="K116" s="5" t="s">
        <v>10</v>
      </c>
      <c r="L116" s="5" t="s">
        <v>2</v>
      </c>
      <c r="M116" s="5" t="str">
        <f t="shared" si="1"/>
        <v>1-08-01</v>
      </c>
      <c r="N116" s="15" t="s">
        <v>42</v>
      </c>
      <c r="O116" s="15" t="s">
        <v>21819</v>
      </c>
      <c r="P116" s="15" t="s">
        <v>627</v>
      </c>
      <c r="Q116" s="15" t="s">
        <v>628</v>
      </c>
      <c r="R116" s="15" t="s">
        <v>8048</v>
      </c>
      <c r="S116" s="15" t="s">
        <v>14285</v>
      </c>
      <c r="T116" s="15">
        <v>22253237</v>
      </c>
      <c r="U116" s="15"/>
      <c r="V116" s="15" t="s">
        <v>21024</v>
      </c>
      <c r="W116" s="15" t="s">
        <v>14286</v>
      </c>
      <c r="Y116" s="25"/>
      <c r="Z116" s="25"/>
      <c r="AA116" s="4"/>
    </row>
    <row r="117" spans="2:27" x14ac:dyDescent="0.35">
      <c r="B117" s="28" t="s">
        <v>22558</v>
      </c>
      <c r="C117" s="28" t="s">
        <v>22557</v>
      </c>
      <c r="E117" s="28" t="s">
        <v>13710</v>
      </c>
      <c r="F117" s="28" t="s">
        <v>14342</v>
      </c>
      <c r="G117" s="28" t="s">
        <v>13708</v>
      </c>
      <c r="H117" s="15" t="s">
        <v>49</v>
      </c>
      <c r="I117" s="15" t="s">
        <v>6</v>
      </c>
      <c r="J117" s="5" t="s">
        <v>41</v>
      </c>
      <c r="K117" s="5" t="s">
        <v>232</v>
      </c>
      <c r="L117" s="5" t="s">
        <v>2</v>
      </c>
      <c r="M117" s="5" t="str">
        <f t="shared" si="1"/>
        <v>1-14-01</v>
      </c>
      <c r="N117" s="15" t="s">
        <v>42</v>
      </c>
      <c r="O117" s="15" t="s">
        <v>678</v>
      </c>
      <c r="P117" s="15" t="s">
        <v>699</v>
      </c>
      <c r="Q117" s="15" t="s">
        <v>165</v>
      </c>
      <c r="R117" s="15" t="s">
        <v>8048</v>
      </c>
      <c r="S117" s="15" t="s">
        <v>24709</v>
      </c>
      <c r="T117" s="15">
        <v>22363886</v>
      </c>
      <c r="U117" s="15">
        <v>22977533</v>
      </c>
      <c r="V117" s="15" t="s">
        <v>19169</v>
      </c>
      <c r="W117" s="15" t="s">
        <v>13709</v>
      </c>
      <c r="Y117" s="25" t="s">
        <v>41</v>
      </c>
      <c r="Z117" s="25" t="s">
        <v>7107</v>
      </c>
      <c r="AA117" s="4"/>
    </row>
    <row r="118" spans="2:27" x14ac:dyDescent="0.35">
      <c r="B118" s="28" t="s">
        <v>20508</v>
      </c>
      <c r="C118" s="28" t="s">
        <v>20507</v>
      </c>
      <c r="E118" s="28" t="s">
        <v>13713</v>
      </c>
      <c r="F118" s="28" t="s">
        <v>14342</v>
      </c>
      <c r="G118" s="28" t="s">
        <v>13711</v>
      </c>
      <c r="H118" s="15" t="s">
        <v>144</v>
      </c>
      <c r="I118" s="15" t="s">
        <v>8</v>
      </c>
      <c r="J118" s="5" t="s">
        <v>143</v>
      </c>
      <c r="K118" s="5" t="s">
        <v>3</v>
      </c>
      <c r="L118" s="5" t="s">
        <v>2</v>
      </c>
      <c r="M118" s="5" t="str">
        <f t="shared" si="1"/>
        <v>6-02-01</v>
      </c>
      <c r="N118" s="15" t="s">
        <v>144</v>
      </c>
      <c r="O118" s="15" t="s">
        <v>5017</v>
      </c>
      <c r="P118" s="15" t="s">
        <v>5288</v>
      </c>
      <c r="Q118" s="15" t="s">
        <v>6375</v>
      </c>
      <c r="R118" s="15" t="s">
        <v>8048</v>
      </c>
      <c r="S118" s="15" t="s">
        <v>20473</v>
      </c>
      <c r="T118" s="15">
        <v>26366019</v>
      </c>
      <c r="U118" s="15">
        <v>26366000</v>
      </c>
      <c r="V118" s="15" t="s">
        <v>13712</v>
      </c>
      <c r="W118" s="15" t="s">
        <v>19170</v>
      </c>
      <c r="Y118" s="25" t="s">
        <v>41</v>
      </c>
      <c r="Z118" s="25" t="s">
        <v>8139</v>
      </c>
      <c r="AA118" s="4"/>
    </row>
    <row r="119" spans="2:27" x14ac:dyDescent="0.35">
      <c r="B119" s="28" t="s">
        <v>14427</v>
      </c>
      <c r="C119" s="28" t="s">
        <v>13601</v>
      </c>
      <c r="E119" s="28" t="s">
        <v>13717</v>
      </c>
      <c r="F119" s="28" t="s">
        <v>14342</v>
      </c>
      <c r="G119" s="28" t="s">
        <v>1558</v>
      </c>
      <c r="H119" s="15" t="s">
        <v>231</v>
      </c>
      <c r="I119" s="15" t="s">
        <v>5</v>
      </c>
      <c r="J119" s="5" t="s">
        <v>44</v>
      </c>
      <c r="K119" s="5" t="s">
        <v>12</v>
      </c>
      <c r="L119" s="5" t="s">
        <v>5</v>
      </c>
      <c r="M119" s="5" t="str">
        <f t="shared" si="1"/>
        <v>2-10-04</v>
      </c>
      <c r="N119" s="15" t="s">
        <v>91</v>
      </c>
      <c r="O119" s="15" t="s">
        <v>231</v>
      </c>
      <c r="P119" s="15" t="s">
        <v>22787</v>
      </c>
      <c r="Q119" s="15" t="s">
        <v>2902</v>
      </c>
      <c r="R119" s="15" t="s">
        <v>8048</v>
      </c>
      <c r="S119" s="15" t="s">
        <v>13714</v>
      </c>
      <c r="T119" s="15">
        <v>24744070</v>
      </c>
      <c r="U119" s="15">
        <v>88754269</v>
      </c>
      <c r="V119" s="15" t="s">
        <v>13715</v>
      </c>
      <c r="W119" s="15" t="s">
        <v>13716</v>
      </c>
      <c r="Y119" s="25" t="s">
        <v>41</v>
      </c>
      <c r="Z119" s="25" t="s">
        <v>8451</v>
      </c>
      <c r="AA119" s="4"/>
    </row>
    <row r="120" spans="2:27" x14ac:dyDescent="0.35">
      <c r="B120" s="28" t="s">
        <v>21013</v>
      </c>
      <c r="C120" s="28" t="s">
        <v>14241</v>
      </c>
      <c r="E120" s="28" t="s">
        <v>13722</v>
      </c>
      <c r="F120" s="28" t="s">
        <v>14342</v>
      </c>
      <c r="G120" s="28" t="s">
        <v>19756</v>
      </c>
      <c r="H120" s="15" t="s">
        <v>91</v>
      </c>
      <c r="I120" s="15" t="s">
        <v>11</v>
      </c>
      <c r="J120" s="5" t="s">
        <v>44</v>
      </c>
      <c r="K120" s="5" t="s">
        <v>11</v>
      </c>
      <c r="L120" s="5" t="s">
        <v>2</v>
      </c>
      <c r="M120" s="5" t="str">
        <f t="shared" si="1"/>
        <v>2-09-01</v>
      </c>
      <c r="N120" s="15" t="s">
        <v>91</v>
      </c>
      <c r="O120" s="15" t="s">
        <v>21938</v>
      </c>
      <c r="P120" s="15" t="s">
        <v>21938</v>
      </c>
      <c r="Q120" s="15" t="s">
        <v>13718</v>
      </c>
      <c r="R120" s="15" t="s">
        <v>8048</v>
      </c>
      <c r="S120" s="15" t="s">
        <v>13719</v>
      </c>
      <c r="T120" s="15">
        <v>24289910</v>
      </c>
      <c r="U120" s="15">
        <v>24287436</v>
      </c>
      <c r="V120" s="15" t="s">
        <v>13720</v>
      </c>
      <c r="W120" s="15" t="s">
        <v>13721</v>
      </c>
      <c r="Y120" s="25" t="s">
        <v>41</v>
      </c>
      <c r="Z120" s="25" t="s">
        <v>8281</v>
      </c>
      <c r="AA120" s="4"/>
    </row>
    <row r="121" spans="2:27" x14ac:dyDescent="0.35">
      <c r="B121" s="28" t="s">
        <v>15583</v>
      </c>
      <c r="C121" s="28" t="s">
        <v>13564</v>
      </c>
      <c r="E121" s="28" t="s">
        <v>13726</v>
      </c>
      <c r="F121" s="28" t="s">
        <v>14342</v>
      </c>
      <c r="G121" s="28" t="s">
        <v>13723</v>
      </c>
      <c r="H121" s="15" t="s">
        <v>215</v>
      </c>
      <c r="I121" s="15" t="s">
        <v>4</v>
      </c>
      <c r="J121" s="5" t="s">
        <v>214</v>
      </c>
      <c r="K121" s="5" t="s">
        <v>5</v>
      </c>
      <c r="L121" s="5" t="s">
        <v>4</v>
      </c>
      <c r="M121" s="5" t="str">
        <f t="shared" si="1"/>
        <v>4-04-03</v>
      </c>
      <c r="N121" s="15" t="s">
        <v>215</v>
      </c>
      <c r="O121" s="15" t="s">
        <v>4050</v>
      </c>
      <c r="P121" s="15" t="s">
        <v>179</v>
      </c>
      <c r="Q121" s="15" t="s">
        <v>179</v>
      </c>
      <c r="R121" s="15" t="s">
        <v>8048</v>
      </c>
      <c r="S121" s="15" t="s">
        <v>24710</v>
      </c>
      <c r="T121" s="15">
        <v>22774500</v>
      </c>
      <c r="U121" s="15">
        <v>22655393</v>
      </c>
      <c r="V121" s="15" t="s">
        <v>13724</v>
      </c>
      <c r="W121" s="15" t="s">
        <v>13725</v>
      </c>
      <c r="Y121" s="25" t="s">
        <v>41</v>
      </c>
      <c r="Z121" s="25" t="s">
        <v>8223</v>
      </c>
      <c r="AA121" s="4"/>
    </row>
    <row r="122" spans="2:27" x14ac:dyDescent="0.35">
      <c r="B122" s="28" t="s">
        <v>15584</v>
      </c>
      <c r="C122" s="28" t="s">
        <v>13120</v>
      </c>
      <c r="E122" s="28" t="s">
        <v>13731</v>
      </c>
      <c r="F122" s="28" t="s">
        <v>14342</v>
      </c>
      <c r="G122" s="28" t="s">
        <v>13727</v>
      </c>
      <c r="H122" s="15" t="s">
        <v>215</v>
      </c>
      <c r="I122" s="15" t="s">
        <v>7</v>
      </c>
      <c r="J122" s="5" t="s">
        <v>214</v>
      </c>
      <c r="K122" s="5" t="s">
        <v>7</v>
      </c>
      <c r="L122" s="5" t="s">
        <v>2</v>
      </c>
      <c r="M122" s="5" t="str">
        <f t="shared" si="1"/>
        <v>4-06-01</v>
      </c>
      <c r="N122" s="15" t="s">
        <v>215</v>
      </c>
      <c r="O122" s="15" t="s">
        <v>278</v>
      </c>
      <c r="P122" s="15" t="s">
        <v>278</v>
      </c>
      <c r="Q122" s="15" t="s">
        <v>13728</v>
      </c>
      <c r="R122" s="15" t="s">
        <v>8048</v>
      </c>
      <c r="S122" s="15" t="s">
        <v>21025</v>
      </c>
      <c r="T122" s="15">
        <v>22686964</v>
      </c>
      <c r="U122" s="15">
        <v>22684012</v>
      </c>
      <c r="V122" s="15" t="s">
        <v>13729</v>
      </c>
      <c r="W122" s="15" t="s">
        <v>13730</v>
      </c>
      <c r="Y122" s="25" t="s">
        <v>41</v>
      </c>
      <c r="Z122" s="25" t="s">
        <v>7112</v>
      </c>
      <c r="AA122" s="4"/>
    </row>
    <row r="123" spans="2:27" x14ac:dyDescent="0.35">
      <c r="B123" s="28" t="s">
        <v>13708</v>
      </c>
      <c r="C123" s="28" t="s">
        <v>13710</v>
      </c>
      <c r="E123" s="28" t="s">
        <v>13736</v>
      </c>
      <c r="F123" s="28" t="s">
        <v>14342</v>
      </c>
      <c r="G123" s="28" t="s">
        <v>13733</v>
      </c>
      <c r="H123" s="15" t="s">
        <v>215</v>
      </c>
      <c r="I123" s="15" t="s">
        <v>7</v>
      </c>
      <c r="J123" s="5" t="s">
        <v>214</v>
      </c>
      <c r="K123" s="5" t="s">
        <v>11</v>
      </c>
      <c r="L123" s="5" t="s">
        <v>2</v>
      </c>
      <c r="M123" s="5" t="str">
        <f t="shared" si="1"/>
        <v>4-09-01</v>
      </c>
      <c r="N123" s="15" t="s">
        <v>215</v>
      </c>
      <c r="O123" s="15" t="s">
        <v>1109</v>
      </c>
      <c r="P123" s="15" t="s">
        <v>1109</v>
      </c>
      <c r="Q123" s="15" t="s">
        <v>4022</v>
      </c>
      <c r="R123" s="15" t="s">
        <v>8048</v>
      </c>
      <c r="S123" s="15" t="s">
        <v>13734</v>
      </c>
      <c r="T123" s="15">
        <v>22610717</v>
      </c>
      <c r="U123" s="15">
        <v>22635793</v>
      </c>
      <c r="V123" s="15" t="s">
        <v>13735</v>
      </c>
      <c r="W123" s="15" t="s">
        <v>24711</v>
      </c>
      <c r="Y123" s="25" t="s">
        <v>41</v>
      </c>
      <c r="Z123" s="25" t="s">
        <v>13732</v>
      </c>
      <c r="AA123" s="4"/>
    </row>
    <row r="124" spans="2:27" x14ac:dyDescent="0.35">
      <c r="B124" s="28" t="s">
        <v>13148</v>
      </c>
      <c r="C124" s="28" t="s">
        <v>13151</v>
      </c>
      <c r="E124" s="28" t="s">
        <v>13742</v>
      </c>
      <c r="F124" s="28" t="s">
        <v>14342</v>
      </c>
      <c r="G124" s="28" t="s">
        <v>13738</v>
      </c>
      <c r="H124" s="15" t="s">
        <v>49</v>
      </c>
      <c r="I124" s="15" t="s">
        <v>7</v>
      </c>
      <c r="J124" s="5" t="s">
        <v>41</v>
      </c>
      <c r="K124" s="5" t="s">
        <v>16</v>
      </c>
      <c r="L124" s="5" t="s">
        <v>3</v>
      </c>
      <c r="M124" s="5" t="str">
        <f t="shared" si="1"/>
        <v>1-11-02</v>
      </c>
      <c r="N124" s="15" t="s">
        <v>42</v>
      </c>
      <c r="O124" s="15" t="s">
        <v>21824</v>
      </c>
      <c r="P124" s="15" t="s">
        <v>165</v>
      </c>
      <c r="Q124" s="15" t="s">
        <v>165</v>
      </c>
      <c r="R124" s="15" t="s">
        <v>8048</v>
      </c>
      <c r="S124" s="15" t="s">
        <v>13739</v>
      </c>
      <c r="T124" s="15">
        <v>22940429</v>
      </c>
      <c r="U124" s="15">
        <v>22920136</v>
      </c>
      <c r="V124" s="15" t="s">
        <v>13740</v>
      </c>
      <c r="W124" s="15" t="s">
        <v>13741</v>
      </c>
      <c r="Y124" s="25" t="s">
        <v>41</v>
      </c>
      <c r="Z124" s="25" t="s">
        <v>8343</v>
      </c>
      <c r="AA124" s="4"/>
    </row>
    <row r="125" spans="2:27" x14ac:dyDescent="0.35">
      <c r="B125" s="28" t="s">
        <v>13797</v>
      </c>
      <c r="C125" s="28" t="s">
        <v>13799</v>
      </c>
      <c r="E125" s="28" t="s">
        <v>13745</v>
      </c>
      <c r="F125" s="28" t="s">
        <v>14342</v>
      </c>
      <c r="G125" s="28" t="s">
        <v>13743</v>
      </c>
      <c r="H125" s="15" t="s">
        <v>91</v>
      </c>
      <c r="I125" s="15" t="s">
        <v>7</v>
      </c>
      <c r="J125" s="5" t="s">
        <v>44</v>
      </c>
      <c r="K125" s="5" t="s">
        <v>4</v>
      </c>
      <c r="L125" s="5" t="s">
        <v>2</v>
      </c>
      <c r="M125" s="5" t="str">
        <f t="shared" si="1"/>
        <v>2-03-01</v>
      </c>
      <c r="N125" s="15" t="s">
        <v>91</v>
      </c>
      <c r="O125" s="15" t="s">
        <v>692</v>
      </c>
      <c r="P125" s="15" t="s">
        <v>692</v>
      </c>
      <c r="Q125" s="15" t="s">
        <v>692</v>
      </c>
      <c r="R125" s="15" t="s">
        <v>8048</v>
      </c>
      <c r="S125" s="15" t="s">
        <v>24712</v>
      </c>
      <c r="T125" s="15">
        <v>24945665</v>
      </c>
      <c r="U125" s="15"/>
      <c r="V125" s="15" t="s">
        <v>13744</v>
      </c>
      <c r="W125" s="15" t="s">
        <v>22536</v>
      </c>
      <c r="Y125" s="25" t="s">
        <v>41</v>
      </c>
      <c r="Z125" s="25" t="s">
        <v>7097</v>
      </c>
      <c r="AA125" s="4"/>
    </row>
    <row r="126" spans="2:27" x14ac:dyDescent="0.35">
      <c r="B126" s="28" t="s">
        <v>13697</v>
      </c>
      <c r="C126" s="28" t="s">
        <v>13700</v>
      </c>
      <c r="E126" s="28" t="s">
        <v>14243</v>
      </c>
      <c r="F126" s="28" t="s">
        <v>14342</v>
      </c>
      <c r="G126" s="28" t="s">
        <v>14263</v>
      </c>
      <c r="H126" s="15" t="s">
        <v>91</v>
      </c>
      <c r="I126" s="15" t="s">
        <v>7</v>
      </c>
      <c r="J126" s="5" t="s">
        <v>44</v>
      </c>
      <c r="K126" s="5" t="s">
        <v>4</v>
      </c>
      <c r="L126" s="5" t="s">
        <v>2</v>
      </c>
      <c r="M126" s="5" t="str">
        <f t="shared" si="1"/>
        <v>2-03-01</v>
      </c>
      <c r="N126" s="15" t="s">
        <v>91</v>
      </c>
      <c r="O126" s="15" t="s">
        <v>692</v>
      </c>
      <c r="P126" s="15" t="s">
        <v>692</v>
      </c>
      <c r="Q126" s="15" t="s">
        <v>879</v>
      </c>
      <c r="R126" s="15" t="s">
        <v>8048</v>
      </c>
      <c r="S126" s="15" t="s">
        <v>14287</v>
      </c>
      <c r="T126" s="15">
        <v>24941533</v>
      </c>
      <c r="U126" s="15">
        <v>24946663</v>
      </c>
      <c r="V126" s="15" t="s">
        <v>22537</v>
      </c>
      <c r="W126" s="15" t="s">
        <v>14288</v>
      </c>
      <c r="Y126" s="25"/>
      <c r="Z126" s="25"/>
      <c r="AA126" s="4"/>
    </row>
    <row r="127" spans="2:27" x14ac:dyDescent="0.35">
      <c r="B127" s="28" t="s">
        <v>24652</v>
      </c>
      <c r="C127" s="28" t="s">
        <v>24651</v>
      </c>
      <c r="E127" s="28" t="s">
        <v>13746</v>
      </c>
      <c r="F127" s="28" t="s">
        <v>14342</v>
      </c>
      <c r="G127" s="28" t="s">
        <v>24636</v>
      </c>
      <c r="H127" s="15" t="s">
        <v>18531</v>
      </c>
      <c r="I127" s="15" t="s">
        <v>6</v>
      </c>
      <c r="J127" s="5" t="s">
        <v>41</v>
      </c>
      <c r="K127" s="5" t="s">
        <v>2</v>
      </c>
      <c r="L127" s="5" t="s">
        <v>12</v>
      </c>
      <c r="M127" s="5" t="str">
        <f t="shared" si="1"/>
        <v>1-01-10</v>
      </c>
      <c r="N127" s="15" t="s">
        <v>42</v>
      </c>
      <c r="O127" s="15" t="s">
        <v>42</v>
      </c>
      <c r="P127" s="15" t="s">
        <v>286</v>
      </c>
      <c r="Q127" s="15" t="s">
        <v>302</v>
      </c>
      <c r="R127" s="15" t="s">
        <v>8048</v>
      </c>
      <c r="S127" s="15" t="s">
        <v>21026</v>
      </c>
      <c r="T127" s="15">
        <v>40019261</v>
      </c>
      <c r="U127" s="15"/>
      <c r="V127" s="15" t="s">
        <v>19805</v>
      </c>
      <c r="W127" s="15" t="s">
        <v>24713</v>
      </c>
      <c r="Y127" s="25" t="s">
        <v>41</v>
      </c>
      <c r="Z127" s="25" t="s">
        <v>8661</v>
      </c>
      <c r="AA127" s="4"/>
    </row>
    <row r="128" spans="2:27" x14ac:dyDescent="0.35">
      <c r="B128" s="28" t="s">
        <v>14086</v>
      </c>
      <c r="C128" s="28" t="s">
        <v>14087</v>
      </c>
      <c r="E128" s="28" t="s">
        <v>13751</v>
      </c>
      <c r="F128" s="28" t="s">
        <v>14342</v>
      </c>
      <c r="G128" s="28" t="s">
        <v>15585</v>
      </c>
      <c r="H128" s="15" t="s">
        <v>215</v>
      </c>
      <c r="I128" s="15" t="s">
        <v>5</v>
      </c>
      <c r="J128" s="5" t="s">
        <v>214</v>
      </c>
      <c r="K128" s="5" t="s">
        <v>6</v>
      </c>
      <c r="L128" s="5" t="s">
        <v>5</v>
      </c>
      <c r="M128" s="5" t="str">
        <f t="shared" si="1"/>
        <v>4-05-04</v>
      </c>
      <c r="N128" s="15" t="s">
        <v>215</v>
      </c>
      <c r="O128" s="15" t="s">
        <v>165</v>
      </c>
      <c r="P128" s="15" t="s">
        <v>93</v>
      </c>
      <c r="Q128" s="15" t="s">
        <v>3005</v>
      </c>
      <c r="R128" s="15" t="s">
        <v>8048</v>
      </c>
      <c r="S128" s="15" t="s">
        <v>19806</v>
      </c>
      <c r="T128" s="15">
        <v>22635470</v>
      </c>
      <c r="U128" s="15">
        <v>22377086</v>
      </c>
      <c r="V128" s="15" t="s">
        <v>13749</v>
      </c>
      <c r="W128" s="15" t="s">
        <v>13750</v>
      </c>
      <c r="Y128" s="25" t="s">
        <v>41</v>
      </c>
      <c r="Z128" s="25" t="s">
        <v>8493</v>
      </c>
      <c r="AA128" s="4"/>
    </row>
    <row r="129" spans="2:27" x14ac:dyDescent="0.35">
      <c r="B129" s="28" t="s">
        <v>13602</v>
      </c>
      <c r="C129" s="28" t="s">
        <v>13605</v>
      </c>
      <c r="E129" s="28" t="s">
        <v>13755</v>
      </c>
      <c r="F129" s="28" t="s">
        <v>14342</v>
      </c>
      <c r="G129" s="28" t="s">
        <v>22538</v>
      </c>
      <c r="H129" s="15" t="s">
        <v>15691</v>
      </c>
      <c r="I129" s="15" t="s">
        <v>7</v>
      </c>
      <c r="J129" s="5" t="s">
        <v>44</v>
      </c>
      <c r="K129" s="5" t="s">
        <v>8</v>
      </c>
      <c r="L129" s="5" t="s">
        <v>4</v>
      </c>
      <c r="M129" s="5" t="str">
        <f t="shared" si="1"/>
        <v>2-07-03</v>
      </c>
      <c r="N129" s="15" t="s">
        <v>91</v>
      </c>
      <c r="O129" s="15" t="s">
        <v>1471</v>
      </c>
      <c r="P129" s="15" t="s">
        <v>1670</v>
      </c>
      <c r="Q129" s="15" t="s">
        <v>13752</v>
      </c>
      <c r="R129" s="15" t="s">
        <v>8048</v>
      </c>
      <c r="S129" s="15" t="s">
        <v>13753</v>
      </c>
      <c r="T129" s="15">
        <v>40015939</v>
      </c>
      <c r="U129" s="15">
        <v>24533170</v>
      </c>
      <c r="V129" s="15" t="s">
        <v>22539</v>
      </c>
      <c r="W129" s="15" t="s">
        <v>13754</v>
      </c>
      <c r="Y129" s="25" t="s">
        <v>41</v>
      </c>
      <c r="Z129" s="25" t="s">
        <v>7129</v>
      </c>
      <c r="AA129" s="4"/>
    </row>
    <row r="130" spans="2:27" x14ac:dyDescent="0.35">
      <c r="B130" s="28" t="s">
        <v>14473</v>
      </c>
      <c r="C130" s="28" t="s">
        <v>14062</v>
      </c>
      <c r="E130" s="28" t="s">
        <v>13758</v>
      </c>
      <c r="F130" s="28" t="s">
        <v>14342</v>
      </c>
      <c r="G130" s="28" t="s">
        <v>13756</v>
      </c>
      <c r="H130" s="15" t="s">
        <v>908</v>
      </c>
      <c r="I130" s="15" t="s">
        <v>3</v>
      </c>
      <c r="J130" s="5" t="s">
        <v>243</v>
      </c>
      <c r="K130" s="5" t="s">
        <v>2</v>
      </c>
      <c r="L130" s="5" t="s">
        <v>3</v>
      </c>
      <c r="M130" s="5" t="str">
        <f t="shared" si="1"/>
        <v>5-01-02</v>
      </c>
      <c r="N130" s="15" t="s">
        <v>244</v>
      </c>
      <c r="O130" s="15" t="s">
        <v>908</v>
      </c>
      <c r="P130" s="15" t="s">
        <v>4443</v>
      </c>
      <c r="Q130" s="15" t="s">
        <v>13112</v>
      </c>
      <c r="R130" s="15" t="s">
        <v>8048</v>
      </c>
      <c r="S130" s="15" t="s">
        <v>21027</v>
      </c>
      <c r="T130" s="15">
        <v>26665984</v>
      </c>
      <c r="U130" s="15">
        <v>61965191</v>
      </c>
      <c r="V130" s="15" t="s">
        <v>13757</v>
      </c>
      <c r="W130" s="15" t="s">
        <v>24714</v>
      </c>
      <c r="Y130" s="25" t="s">
        <v>41</v>
      </c>
      <c r="Z130" s="25" t="s">
        <v>10181</v>
      </c>
      <c r="AA130" s="4"/>
    </row>
    <row r="131" spans="2:27" x14ac:dyDescent="0.35">
      <c r="B131" s="28" t="s">
        <v>14137</v>
      </c>
      <c r="C131" s="28" t="s">
        <v>14138</v>
      </c>
      <c r="E131" s="28" t="s">
        <v>13760</v>
      </c>
      <c r="F131" s="28" t="s">
        <v>14342</v>
      </c>
      <c r="G131" s="28" t="s">
        <v>22540</v>
      </c>
      <c r="H131" s="15" t="s">
        <v>18531</v>
      </c>
      <c r="I131" s="15" t="s">
        <v>2</v>
      </c>
      <c r="J131" s="5" t="s">
        <v>41</v>
      </c>
      <c r="K131" s="5" t="s">
        <v>2</v>
      </c>
      <c r="L131" s="5" t="s">
        <v>16</v>
      </c>
      <c r="M131" s="5" t="str">
        <f t="shared" ref="M131:M194" si="2">CONCATENATE(J131,"-",K131,"-",L131)</f>
        <v>1-01-11</v>
      </c>
      <c r="N131" s="15" t="s">
        <v>42</v>
      </c>
      <c r="O131" s="15" t="s">
        <v>42</v>
      </c>
      <c r="P131" s="15" t="s">
        <v>21801</v>
      </c>
      <c r="Q131" s="15" t="s">
        <v>13759</v>
      </c>
      <c r="R131" s="15" t="s">
        <v>8048</v>
      </c>
      <c r="S131" s="15" t="s">
        <v>24715</v>
      </c>
      <c r="T131" s="15">
        <v>22262244</v>
      </c>
      <c r="U131" s="15">
        <v>84214748</v>
      </c>
      <c r="V131" s="15" t="s">
        <v>19807</v>
      </c>
      <c r="W131" s="15" t="s">
        <v>15606</v>
      </c>
      <c r="Y131" s="25" t="s">
        <v>41</v>
      </c>
      <c r="Z131" s="25" t="s">
        <v>7114</v>
      </c>
      <c r="AA131" s="4"/>
    </row>
    <row r="132" spans="2:27" x14ac:dyDescent="0.35">
      <c r="B132" s="28" t="s">
        <v>20526</v>
      </c>
      <c r="C132" s="28" t="s">
        <v>20525</v>
      </c>
      <c r="E132" s="28" t="s">
        <v>13763</v>
      </c>
      <c r="F132" s="28" t="s">
        <v>14342</v>
      </c>
      <c r="G132" s="28" t="s">
        <v>13761</v>
      </c>
      <c r="H132" s="15" t="s">
        <v>55</v>
      </c>
      <c r="I132" s="15" t="s">
        <v>3</v>
      </c>
      <c r="J132" s="5" t="s">
        <v>41</v>
      </c>
      <c r="K132" s="5" t="s">
        <v>4</v>
      </c>
      <c r="L132" s="5" t="s">
        <v>4</v>
      </c>
      <c r="M132" s="5" t="str">
        <f t="shared" si="2"/>
        <v>1-03-03</v>
      </c>
      <c r="N132" s="15" t="s">
        <v>42</v>
      </c>
      <c r="O132" s="15" t="s">
        <v>55</v>
      </c>
      <c r="P132" s="15" t="s">
        <v>332</v>
      </c>
      <c r="Q132" s="15" t="s">
        <v>332</v>
      </c>
      <c r="R132" s="15" t="s">
        <v>8048</v>
      </c>
      <c r="S132" s="15" t="s">
        <v>22541</v>
      </c>
      <c r="T132" s="15">
        <v>22504858</v>
      </c>
      <c r="U132" s="15"/>
      <c r="V132" s="15" t="s">
        <v>15607</v>
      </c>
      <c r="W132" s="15" t="s">
        <v>13762</v>
      </c>
      <c r="Y132" s="25" t="s">
        <v>41</v>
      </c>
      <c r="Z132" s="25" t="s">
        <v>7130</v>
      </c>
      <c r="AA132" s="4"/>
    </row>
    <row r="133" spans="2:27" x14ac:dyDescent="0.35">
      <c r="B133" s="28" t="s">
        <v>14454</v>
      </c>
      <c r="C133" s="28" t="s">
        <v>13806</v>
      </c>
      <c r="E133" s="28" t="s">
        <v>13766</v>
      </c>
      <c r="F133" s="28" t="s">
        <v>14342</v>
      </c>
      <c r="G133" s="28" t="s">
        <v>13764</v>
      </c>
      <c r="H133" s="15" t="s">
        <v>231</v>
      </c>
      <c r="I133" s="15" t="s">
        <v>4</v>
      </c>
      <c r="J133" s="5" t="s">
        <v>44</v>
      </c>
      <c r="K133" s="5" t="s">
        <v>12</v>
      </c>
      <c r="L133" s="5" t="s">
        <v>2</v>
      </c>
      <c r="M133" s="5" t="str">
        <f t="shared" si="2"/>
        <v>2-10-01</v>
      </c>
      <c r="N133" s="15" t="s">
        <v>91</v>
      </c>
      <c r="O133" s="15" t="s">
        <v>231</v>
      </c>
      <c r="P133" s="15" t="s">
        <v>2857</v>
      </c>
      <c r="Q133" s="15" t="s">
        <v>6170</v>
      </c>
      <c r="R133" s="15" t="s">
        <v>8048</v>
      </c>
      <c r="S133" s="15" t="s">
        <v>22542</v>
      </c>
      <c r="T133" s="15">
        <v>24615656</v>
      </c>
      <c r="U133" s="15">
        <v>24607355</v>
      </c>
      <c r="V133" s="15" t="s">
        <v>18494</v>
      </c>
      <c r="W133" s="15" t="s">
        <v>13765</v>
      </c>
      <c r="Y133" s="25" t="s">
        <v>41</v>
      </c>
      <c r="Z133" s="25" t="s">
        <v>7087</v>
      </c>
      <c r="AA133" s="4"/>
    </row>
    <row r="134" spans="2:27" x14ac:dyDescent="0.35">
      <c r="B134" s="28" t="s">
        <v>17158</v>
      </c>
      <c r="C134" s="28" t="s">
        <v>14072</v>
      </c>
      <c r="E134" s="28" t="s">
        <v>13771</v>
      </c>
      <c r="F134" s="28" t="s">
        <v>14342</v>
      </c>
      <c r="G134" s="28" t="s">
        <v>21028</v>
      </c>
      <c r="H134" s="15" t="s">
        <v>3350</v>
      </c>
      <c r="I134" s="15" t="s">
        <v>2</v>
      </c>
      <c r="J134" s="5" t="s">
        <v>95</v>
      </c>
      <c r="K134" s="5" t="s">
        <v>3</v>
      </c>
      <c r="L134" s="5" t="s">
        <v>2</v>
      </c>
      <c r="M134" s="5" t="str">
        <f t="shared" si="2"/>
        <v>7-02-01</v>
      </c>
      <c r="N134" s="15" t="s">
        <v>21775</v>
      </c>
      <c r="O134" s="15" t="s">
        <v>21593</v>
      </c>
      <c r="P134" s="15" t="s">
        <v>3350</v>
      </c>
      <c r="Q134" s="15" t="s">
        <v>550</v>
      </c>
      <c r="R134" s="15" t="s">
        <v>8048</v>
      </c>
      <c r="S134" s="15" t="s">
        <v>18495</v>
      </c>
      <c r="T134" s="15">
        <v>27104025</v>
      </c>
      <c r="U134" s="15">
        <v>27105646</v>
      </c>
      <c r="V134" s="15" t="s">
        <v>13769</v>
      </c>
      <c r="W134" s="15" t="s">
        <v>13770</v>
      </c>
      <c r="Y134" s="25" t="s">
        <v>41</v>
      </c>
      <c r="Z134" s="25" t="s">
        <v>7134</v>
      </c>
      <c r="AA134" s="4"/>
    </row>
    <row r="135" spans="2:27" x14ac:dyDescent="0.35">
      <c r="B135" s="28" t="s">
        <v>13565</v>
      </c>
      <c r="C135" s="28" t="s">
        <v>13299</v>
      </c>
      <c r="E135" s="28" t="s">
        <v>13776</v>
      </c>
      <c r="F135" s="28" t="s">
        <v>14342</v>
      </c>
      <c r="G135" s="28" t="s">
        <v>19122</v>
      </c>
      <c r="H135" s="15" t="s">
        <v>18531</v>
      </c>
      <c r="I135" s="15" t="s">
        <v>3</v>
      </c>
      <c r="J135" s="5" t="s">
        <v>41</v>
      </c>
      <c r="K135" s="5" t="s">
        <v>2</v>
      </c>
      <c r="L135" s="5" t="s">
        <v>2</v>
      </c>
      <c r="M135" s="5" t="str">
        <f t="shared" si="2"/>
        <v>1-01-01</v>
      </c>
      <c r="N135" s="15" t="s">
        <v>42</v>
      </c>
      <c r="O135" s="15" t="s">
        <v>42</v>
      </c>
      <c r="P135" s="15" t="s">
        <v>21769</v>
      </c>
      <c r="Q135" s="15" t="s">
        <v>13119</v>
      </c>
      <c r="R135" s="15" t="s">
        <v>8048</v>
      </c>
      <c r="S135" s="15" t="s">
        <v>13773</v>
      </c>
      <c r="T135" s="15">
        <v>22830540</v>
      </c>
      <c r="U135" s="15">
        <v>22728608</v>
      </c>
      <c r="V135" s="15" t="s">
        <v>13774</v>
      </c>
      <c r="W135" s="15" t="s">
        <v>13775</v>
      </c>
      <c r="Y135" s="25" t="s">
        <v>41</v>
      </c>
      <c r="Z135" s="25" t="s">
        <v>7122</v>
      </c>
      <c r="AA135" s="4"/>
    </row>
    <row r="136" spans="2:27" x14ac:dyDescent="0.35">
      <c r="B136" s="28" t="s">
        <v>19124</v>
      </c>
      <c r="C136" s="28" t="s">
        <v>13849</v>
      </c>
      <c r="E136" s="28" t="s">
        <v>13781</v>
      </c>
      <c r="F136" s="28" t="s">
        <v>14342</v>
      </c>
      <c r="G136" s="28" t="s">
        <v>13778</v>
      </c>
      <c r="H136" s="15" t="s">
        <v>49</v>
      </c>
      <c r="I136" s="15" t="s">
        <v>5</v>
      </c>
      <c r="J136" s="5" t="s">
        <v>41</v>
      </c>
      <c r="K136" s="5" t="s">
        <v>18</v>
      </c>
      <c r="L136" s="5" t="s">
        <v>4</v>
      </c>
      <c r="M136" s="5" t="str">
        <f t="shared" si="2"/>
        <v>1-13-03</v>
      </c>
      <c r="N136" s="15" t="s">
        <v>42</v>
      </c>
      <c r="O136" s="15" t="s">
        <v>21784</v>
      </c>
      <c r="P136" s="15" t="s">
        <v>186</v>
      </c>
      <c r="Q136" s="15" t="s">
        <v>186</v>
      </c>
      <c r="R136" s="15" t="s">
        <v>8048</v>
      </c>
      <c r="S136" s="15" t="s">
        <v>13779</v>
      </c>
      <c r="T136" s="15">
        <v>22400440</v>
      </c>
      <c r="U136" s="15"/>
      <c r="V136" s="15" t="s">
        <v>13780</v>
      </c>
      <c r="W136" s="15" t="s">
        <v>14289</v>
      </c>
      <c r="Y136" s="25" t="s">
        <v>41</v>
      </c>
      <c r="Z136" s="25" t="s">
        <v>8619</v>
      </c>
      <c r="AA136" s="4"/>
    </row>
    <row r="137" spans="2:27" x14ac:dyDescent="0.35">
      <c r="B137" s="28" t="s">
        <v>13654</v>
      </c>
      <c r="C137" s="28" t="s">
        <v>13657</v>
      </c>
      <c r="E137" s="28" t="s">
        <v>13784</v>
      </c>
      <c r="F137" s="28" t="s">
        <v>14342</v>
      </c>
      <c r="G137" s="28" t="s">
        <v>21029</v>
      </c>
      <c r="H137" s="15" t="s">
        <v>18532</v>
      </c>
      <c r="I137" s="15" t="s">
        <v>3</v>
      </c>
      <c r="J137" s="5" t="s">
        <v>41</v>
      </c>
      <c r="K137" s="5" t="s">
        <v>2</v>
      </c>
      <c r="L137" s="5" t="s">
        <v>11</v>
      </c>
      <c r="M137" s="5" t="str">
        <f t="shared" si="2"/>
        <v>1-01-09</v>
      </c>
      <c r="N137" s="15" t="s">
        <v>42</v>
      </c>
      <c r="O137" s="15" t="s">
        <v>42</v>
      </c>
      <c r="P137" s="15" t="s">
        <v>226</v>
      </c>
      <c r="Q137" s="15" t="s">
        <v>13537</v>
      </c>
      <c r="R137" s="15" t="s">
        <v>8048</v>
      </c>
      <c r="S137" s="15" t="s">
        <v>18496</v>
      </c>
      <c r="T137" s="15">
        <v>22901174</v>
      </c>
      <c r="U137" s="15">
        <v>21026206</v>
      </c>
      <c r="V137" s="15" t="s">
        <v>13782</v>
      </c>
      <c r="W137" s="15" t="s">
        <v>13783</v>
      </c>
      <c r="Y137" s="25" t="s">
        <v>41</v>
      </c>
      <c r="Z137" s="25" t="s">
        <v>7123</v>
      </c>
      <c r="AA137" s="4"/>
    </row>
    <row r="138" spans="2:27" x14ac:dyDescent="0.35">
      <c r="B138" s="28" t="s">
        <v>14472</v>
      </c>
      <c r="C138" s="28" t="s">
        <v>14488</v>
      </c>
      <c r="E138" s="28" t="s">
        <v>13788</v>
      </c>
      <c r="F138" s="28" t="s">
        <v>14342</v>
      </c>
      <c r="G138" s="28" t="s">
        <v>21030</v>
      </c>
      <c r="H138" s="15" t="s">
        <v>18532</v>
      </c>
      <c r="I138" s="15" t="s">
        <v>4</v>
      </c>
      <c r="J138" s="5" t="s">
        <v>41</v>
      </c>
      <c r="K138" s="5" t="s">
        <v>3</v>
      </c>
      <c r="L138" s="5" t="s">
        <v>4</v>
      </c>
      <c r="M138" s="5" t="str">
        <f t="shared" si="2"/>
        <v>1-02-03</v>
      </c>
      <c r="N138" s="15" t="s">
        <v>42</v>
      </c>
      <c r="O138" s="15" t="s">
        <v>351</v>
      </c>
      <c r="P138" s="15" t="s">
        <v>165</v>
      </c>
      <c r="Q138" s="15" t="s">
        <v>17253</v>
      </c>
      <c r="R138" s="15" t="s">
        <v>8048</v>
      </c>
      <c r="S138" s="15" t="s">
        <v>13785</v>
      </c>
      <c r="T138" s="15">
        <v>22151742</v>
      </c>
      <c r="U138" s="15">
        <v>22151126</v>
      </c>
      <c r="V138" s="15" t="s">
        <v>13786</v>
      </c>
      <c r="W138" s="15" t="s">
        <v>13787</v>
      </c>
      <c r="Y138" s="25" t="s">
        <v>41</v>
      </c>
      <c r="Z138" s="25" t="s">
        <v>7125</v>
      </c>
      <c r="AA138" s="4"/>
    </row>
    <row r="139" spans="2:27" x14ac:dyDescent="0.35">
      <c r="B139" s="28" t="s">
        <v>20521</v>
      </c>
      <c r="C139" s="28" t="s">
        <v>20520</v>
      </c>
      <c r="E139" s="28" t="s">
        <v>13792</v>
      </c>
      <c r="F139" s="28" t="s">
        <v>14342</v>
      </c>
      <c r="G139" s="28" t="s">
        <v>13789</v>
      </c>
      <c r="H139" s="15" t="s">
        <v>249</v>
      </c>
      <c r="I139" s="15" t="s">
        <v>2</v>
      </c>
      <c r="J139" s="5" t="s">
        <v>72</v>
      </c>
      <c r="K139" s="5" t="s">
        <v>2</v>
      </c>
      <c r="L139" s="5" t="s">
        <v>2</v>
      </c>
      <c r="M139" s="5" t="str">
        <f t="shared" si="2"/>
        <v>3-01-01</v>
      </c>
      <c r="N139" s="15" t="s">
        <v>249</v>
      </c>
      <c r="O139" s="15" t="s">
        <v>249</v>
      </c>
      <c r="P139" s="15" t="s">
        <v>22025</v>
      </c>
      <c r="Q139" s="15" t="s">
        <v>4613</v>
      </c>
      <c r="R139" s="15" t="s">
        <v>8048</v>
      </c>
      <c r="S139" s="15" t="s">
        <v>24716</v>
      </c>
      <c r="T139" s="15">
        <v>25257378</v>
      </c>
      <c r="U139" s="15">
        <v>25517626</v>
      </c>
      <c r="V139" s="15" t="s">
        <v>13790</v>
      </c>
      <c r="W139" s="15" t="s">
        <v>13791</v>
      </c>
      <c r="Y139" s="25" t="s">
        <v>41</v>
      </c>
      <c r="Z139" s="25" t="s">
        <v>7127</v>
      </c>
      <c r="AA139" s="4"/>
    </row>
    <row r="140" spans="2:27" x14ac:dyDescent="0.35">
      <c r="B140" s="28" t="s">
        <v>18460</v>
      </c>
      <c r="C140" s="28" t="s">
        <v>13894</v>
      </c>
      <c r="E140" s="28" t="s">
        <v>14244</v>
      </c>
      <c r="F140" s="28" t="s">
        <v>14342</v>
      </c>
      <c r="G140" s="28" t="s">
        <v>17155</v>
      </c>
      <c r="H140" s="15" t="s">
        <v>215</v>
      </c>
      <c r="I140" s="15" t="s">
        <v>3</v>
      </c>
      <c r="J140" s="5" t="s">
        <v>214</v>
      </c>
      <c r="K140" s="5" t="s">
        <v>2</v>
      </c>
      <c r="L140" s="5" t="s">
        <v>3</v>
      </c>
      <c r="M140" s="5" t="str">
        <f t="shared" si="2"/>
        <v>4-01-02</v>
      </c>
      <c r="N140" s="15" t="s">
        <v>215</v>
      </c>
      <c r="O140" s="15" t="s">
        <v>215</v>
      </c>
      <c r="P140" s="15" t="s">
        <v>851</v>
      </c>
      <c r="Q140" s="15" t="s">
        <v>367</v>
      </c>
      <c r="R140" s="15" t="s">
        <v>8048</v>
      </c>
      <c r="S140" s="15" t="s">
        <v>19171</v>
      </c>
      <c r="T140" s="15">
        <v>22600353</v>
      </c>
      <c r="U140" s="15">
        <v>22600353</v>
      </c>
      <c r="V140" s="15" t="s">
        <v>14290</v>
      </c>
      <c r="W140" s="15" t="s">
        <v>14291</v>
      </c>
      <c r="Y140" s="25"/>
      <c r="Z140" s="25"/>
      <c r="AA140" s="4"/>
    </row>
    <row r="141" spans="2:27" x14ac:dyDescent="0.35">
      <c r="B141" s="28" t="s">
        <v>17166</v>
      </c>
      <c r="C141" s="28" t="s">
        <v>15660</v>
      </c>
      <c r="E141" s="28" t="s">
        <v>13793</v>
      </c>
      <c r="F141" s="28" t="s">
        <v>14342</v>
      </c>
      <c r="G141" s="28" t="s">
        <v>19123</v>
      </c>
      <c r="H141" s="15" t="s">
        <v>55</v>
      </c>
      <c r="I141" s="15" t="s">
        <v>4</v>
      </c>
      <c r="J141" s="5" t="s">
        <v>41</v>
      </c>
      <c r="K141" s="5" t="s">
        <v>7</v>
      </c>
      <c r="L141" s="5" t="s">
        <v>2</v>
      </c>
      <c r="M141" s="5" t="str">
        <f t="shared" si="2"/>
        <v>1-06-01</v>
      </c>
      <c r="N141" s="15" t="s">
        <v>42</v>
      </c>
      <c r="O141" s="15" t="s">
        <v>532</v>
      </c>
      <c r="P141" s="15" t="s">
        <v>532</v>
      </c>
      <c r="Q141" s="15" t="s">
        <v>2565</v>
      </c>
      <c r="R141" s="15" t="s">
        <v>8048</v>
      </c>
      <c r="S141" s="15" t="s">
        <v>22543</v>
      </c>
      <c r="T141" s="15">
        <v>22300821</v>
      </c>
      <c r="U141" s="15"/>
      <c r="V141" s="15" t="s">
        <v>19172</v>
      </c>
      <c r="W141" s="15" t="s">
        <v>19173</v>
      </c>
      <c r="Y141" s="25" t="s">
        <v>41</v>
      </c>
      <c r="Z141" s="25" t="s">
        <v>7133</v>
      </c>
      <c r="AA141" s="4"/>
    </row>
    <row r="142" spans="2:27" x14ac:dyDescent="0.35">
      <c r="B142" s="28" t="s">
        <v>19762</v>
      </c>
      <c r="C142" s="28" t="s">
        <v>14136</v>
      </c>
      <c r="E142" s="28" t="s">
        <v>13796</v>
      </c>
      <c r="F142" s="28" t="s">
        <v>14342</v>
      </c>
      <c r="G142" s="28" t="s">
        <v>2161</v>
      </c>
      <c r="H142" s="15" t="s">
        <v>18531</v>
      </c>
      <c r="I142" s="15" t="s">
        <v>7</v>
      </c>
      <c r="J142" s="5" t="s">
        <v>41</v>
      </c>
      <c r="K142" s="5" t="s">
        <v>12</v>
      </c>
      <c r="L142" s="5" t="s">
        <v>2</v>
      </c>
      <c r="M142" s="5" t="str">
        <f t="shared" si="2"/>
        <v>1-10-01</v>
      </c>
      <c r="N142" s="15" t="s">
        <v>42</v>
      </c>
      <c r="O142" s="15" t="s">
        <v>256</v>
      </c>
      <c r="P142" s="15" t="s">
        <v>256</v>
      </c>
      <c r="Q142" s="15" t="s">
        <v>129</v>
      </c>
      <c r="R142" s="15" t="s">
        <v>8048</v>
      </c>
      <c r="S142" s="15" t="s">
        <v>13795</v>
      </c>
      <c r="T142" s="15">
        <v>22545206</v>
      </c>
      <c r="U142" s="15"/>
      <c r="V142" s="15" t="s">
        <v>24717</v>
      </c>
      <c r="W142" s="15" t="s">
        <v>13115</v>
      </c>
      <c r="Y142" s="34" t="s">
        <v>41</v>
      </c>
      <c r="Z142" s="35" t="s">
        <v>8669</v>
      </c>
      <c r="AA142" s="4"/>
    </row>
    <row r="143" spans="2:27" x14ac:dyDescent="0.35">
      <c r="B143" s="28" t="s">
        <v>5288</v>
      </c>
      <c r="C143" s="28" t="s">
        <v>13410</v>
      </c>
      <c r="E143" s="28" t="s">
        <v>13799</v>
      </c>
      <c r="F143" s="28" t="s">
        <v>14342</v>
      </c>
      <c r="G143" s="28" t="s">
        <v>13797</v>
      </c>
      <c r="H143" s="15" t="s">
        <v>91</v>
      </c>
      <c r="I143" s="15" t="s">
        <v>5</v>
      </c>
      <c r="J143" s="5" t="s">
        <v>44</v>
      </c>
      <c r="K143" s="5" t="s">
        <v>2</v>
      </c>
      <c r="L143" s="5" t="s">
        <v>10</v>
      </c>
      <c r="M143" s="5" t="str">
        <f t="shared" si="2"/>
        <v>2-01-08</v>
      </c>
      <c r="N143" s="15" t="s">
        <v>91</v>
      </c>
      <c r="O143" s="15" t="s">
        <v>91</v>
      </c>
      <c r="P143" s="15" t="s">
        <v>165</v>
      </c>
      <c r="Q143" s="15" t="s">
        <v>257</v>
      </c>
      <c r="R143" s="15" t="s">
        <v>8048</v>
      </c>
      <c r="S143" s="15" t="s">
        <v>19174</v>
      </c>
      <c r="T143" s="15">
        <v>22939406</v>
      </c>
      <c r="U143" s="15">
        <v>22939406</v>
      </c>
      <c r="V143" s="15" t="s">
        <v>20474</v>
      </c>
      <c r="W143" s="15" t="s">
        <v>13798</v>
      </c>
      <c r="Y143" s="25" t="s">
        <v>41</v>
      </c>
      <c r="Z143" s="25" t="s">
        <v>8138</v>
      </c>
      <c r="AA143" s="4"/>
    </row>
    <row r="144" spans="2:27" x14ac:dyDescent="0.35">
      <c r="B144" s="28" t="s">
        <v>14091</v>
      </c>
      <c r="C144" s="28" t="s">
        <v>14092</v>
      </c>
      <c r="E144" s="28" t="s">
        <v>14245</v>
      </c>
      <c r="F144" s="28" t="s">
        <v>14342</v>
      </c>
      <c r="G144" s="28" t="s">
        <v>14264</v>
      </c>
      <c r="H144" s="15" t="s">
        <v>18531</v>
      </c>
      <c r="I144" s="15" t="s">
        <v>3</v>
      </c>
      <c r="J144" s="5" t="s">
        <v>41</v>
      </c>
      <c r="K144" s="5" t="s">
        <v>2</v>
      </c>
      <c r="L144" s="5" t="s">
        <v>2</v>
      </c>
      <c r="M144" s="5" t="str">
        <f t="shared" si="2"/>
        <v>1-01-01</v>
      </c>
      <c r="N144" s="15" t="s">
        <v>42</v>
      </c>
      <c r="O144" s="15" t="s">
        <v>42</v>
      </c>
      <c r="P144" s="15" t="s">
        <v>21769</v>
      </c>
      <c r="Q144" s="15" t="s">
        <v>13119</v>
      </c>
      <c r="R144" s="15" t="s">
        <v>8048</v>
      </c>
      <c r="S144" s="15" t="s">
        <v>14292</v>
      </c>
      <c r="T144" s="15">
        <v>22332789</v>
      </c>
      <c r="U144" s="15"/>
      <c r="V144" s="15" t="s">
        <v>22544</v>
      </c>
      <c r="W144" s="15" t="s">
        <v>24718</v>
      </c>
      <c r="Y144" s="25"/>
      <c r="Z144" s="25"/>
      <c r="AA144" s="4"/>
    </row>
    <row r="145" spans="2:27" x14ac:dyDescent="0.35">
      <c r="B145" s="28" t="s">
        <v>14403</v>
      </c>
      <c r="C145" s="28" t="s">
        <v>13400</v>
      </c>
      <c r="E145" s="28" t="s">
        <v>14246</v>
      </c>
      <c r="F145" s="28" t="s">
        <v>14342</v>
      </c>
      <c r="G145" s="28" t="s">
        <v>20564</v>
      </c>
      <c r="H145" s="15" t="s">
        <v>144</v>
      </c>
      <c r="I145" s="15" t="s">
        <v>8</v>
      </c>
      <c r="J145" s="5" t="s">
        <v>143</v>
      </c>
      <c r="K145" s="5" t="s">
        <v>3</v>
      </c>
      <c r="L145" s="5" t="s">
        <v>4</v>
      </c>
      <c r="M145" s="5" t="str">
        <f t="shared" si="2"/>
        <v>6-02-03</v>
      </c>
      <c r="N145" s="15" t="s">
        <v>144</v>
      </c>
      <c r="O145" s="15" t="s">
        <v>5017</v>
      </c>
      <c r="P145" s="15" t="s">
        <v>22226</v>
      </c>
      <c r="Q145" s="15" t="s">
        <v>5299</v>
      </c>
      <c r="R145" s="15" t="s">
        <v>8048</v>
      </c>
      <c r="S145" s="15" t="s">
        <v>19175</v>
      </c>
      <c r="T145" s="15">
        <v>26355873</v>
      </c>
      <c r="U145" s="15"/>
      <c r="V145" s="15" t="s">
        <v>20475</v>
      </c>
      <c r="W145" s="15" t="s">
        <v>18497</v>
      </c>
      <c r="Y145" s="25" t="s">
        <v>41</v>
      </c>
      <c r="Z145" s="25" t="s">
        <v>13686</v>
      </c>
      <c r="AA145" s="4"/>
    </row>
    <row r="146" spans="2:27" x14ac:dyDescent="0.35">
      <c r="B146" s="28" t="s">
        <v>13733</v>
      </c>
      <c r="C146" s="28" t="s">
        <v>13736</v>
      </c>
      <c r="E146" s="28" t="s">
        <v>14247</v>
      </c>
      <c r="F146" s="28" t="s">
        <v>14342</v>
      </c>
      <c r="G146" s="28" t="s">
        <v>19757</v>
      </c>
      <c r="H146" s="15" t="s">
        <v>91</v>
      </c>
      <c r="I146" s="15" t="s">
        <v>3</v>
      </c>
      <c r="J146" s="5" t="s">
        <v>44</v>
      </c>
      <c r="K146" s="5" t="s">
        <v>2</v>
      </c>
      <c r="L146" s="5" t="s">
        <v>12</v>
      </c>
      <c r="M146" s="5" t="str">
        <f t="shared" si="2"/>
        <v>2-01-10</v>
      </c>
      <c r="N146" s="15" t="s">
        <v>91</v>
      </c>
      <c r="O146" s="15" t="s">
        <v>91</v>
      </c>
      <c r="P146" s="15" t="s">
        <v>55</v>
      </c>
      <c r="Q146" s="15" t="s">
        <v>14452</v>
      </c>
      <c r="R146" s="15" t="s">
        <v>8048</v>
      </c>
      <c r="S146" s="15" t="s">
        <v>14293</v>
      </c>
      <c r="T146" s="15">
        <v>24400185</v>
      </c>
      <c r="U146" s="15">
        <v>85640641</v>
      </c>
      <c r="V146" s="15" t="s">
        <v>14294</v>
      </c>
      <c r="W146" s="15" t="s">
        <v>14295</v>
      </c>
      <c r="Y146" s="25"/>
      <c r="Z146" s="25"/>
      <c r="AA146" s="4"/>
    </row>
    <row r="147" spans="2:27" x14ac:dyDescent="0.35">
      <c r="B147" s="28" t="s">
        <v>15588</v>
      </c>
      <c r="C147" s="28" t="s">
        <v>15587</v>
      </c>
      <c r="E147" s="28" t="s">
        <v>13804</v>
      </c>
      <c r="F147" s="28" t="s">
        <v>14342</v>
      </c>
      <c r="G147" s="28" t="s">
        <v>14453</v>
      </c>
      <c r="H147" s="15" t="s">
        <v>91</v>
      </c>
      <c r="I147" s="15" t="s">
        <v>6</v>
      </c>
      <c r="J147" s="5" t="s">
        <v>44</v>
      </c>
      <c r="K147" s="5" t="s">
        <v>2</v>
      </c>
      <c r="L147" s="5" t="s">
        <v>3</v>
      </c>
      <c r="M147" s="5" t="str">
        <f t="shared" si="2"/>
        <v>2-01-02</v>
      </c>
      <c r="N147" s="15" t="s">
        <v>91</v>
      </c>
      <c r="O147" s="15" t="s">
        <v>91</v>
      </c>
      <c r="P147" s="15" t="s">
        <v>42</v>
      </c>
      <c r="Q147" s="15" t="s">
        <v>42</v>
      </c>
      <c r="R147" s="15" t="s">
        <v>8048</v>
      </c>
      <c r="S147" s="15" t="s">
        <v>13803</v>
      </c>
      <c r="T147" s="15">
        <v>24333210</v>
      </c>
      <c r="U147" s="15">
        <v>24333225</v>
      </c>
      <c r="V147" s="15" t="s">
        <v>22545</v>
      </c>
      <c r="W147" s="15" t="s">
        <v>24719</v>
      </c>
      <c r="Y147" s="25" t="s">
        <v>41</v>
      </c>
      <c r="Z147" s="25" t="s">
        <v>7151</v>
      </c>
      <c r="AA147" s="4"/>
    </row>
    <row r="148" spans="2:27" x14ac:dyDescent="0.35">
      <c r="B148" s="28" t="s">
        <v>21075</v>
      </c>
      <c r="C148" s="28" t="s">
        <v>21074</v>
      </c>
      <c r="E148" s="28" t="s">
        <v>13806</v>
      </c>
      <c r="F148" s="28" t="s">
        <v>14342</v>
      </c>
      <c r="G148" s="28" t="s">
        <v>14454</v>
      </c>
      <c r="H148" s="15" t="s">
        <v>49</v>
      </c>
      <c r="I148" s="15" t="s">
        <v>6</v>
      </c>
      <c r="J148" s="5" t="s">
        <v>41</v>
      </c>
      <c r="K148" s="5" t="s">
        <v>232</v>
      </c>
      <c r="L148" s="5" t="s">
        <v>3</v>
      </c>
      <c r="M148" s="5" t="str">
        <f t="shared" si="2"/>
        <v>1-14-02</v>
      </c>
      <c r="N148" s="15" t="s">
        <v>42</v>
      </c>
      <c r="O148" s="15" t="s">
        <v>678</v>
      </c>
      <c r="P148" s="15" t="s">
        <v>449</v>
      </c>
      <c r="Q148" s="15" t="s">
        <v>449</v>
      </c>
      <c r="R148" s="15" t="s">
        <v>8048</v>
      </c>
      <c r="S148" s="15" t="s">
        <v>24720</v>
      </c>
      <c r="T148" s="15">
        <v>22297708</v>
      </c>
      <c r="U148" s="15"/>
      <c r="V148" s="15" t="s">
        <v>20476</v>
      </c>
      <c r="W148" s="15" t="s">
        <v>13805</v>
      </c>
      <c r="Y148" s="25" t="s">
        <v>41</v>
      </c>
      <c r="Z148" s="25" t="s">
        <v>7155</v>
      </c>
      <c r="AA148" s="4"/>
    </row>
    <row r="149" spans="2:27" x14ac:dyDescent="0.35">
      <c r="B149" s="28" t="s">
        <v>14263</v>
      </c>
      <c r="C149" s="28" t="s">
        <v>14243</v>
      </c>
      <c r="E149" s="28" t="s">
        <v>14248</v>
      </c>
      <c r="F149" s="28" t="s">
        <v>14342</v>
      </c>
      <c r="G149" s="28" t="s">
        <v>14265</v>
      </c>
      <c r="H149" s="15" t="s">
        <v>49</v>
      </c>
      <c r="I149" s="15" t="s">
        <v>7</v>
      </c>
      <c r="J149" s="5" t="s">
        <v>41</v>
      </c>
      <c r="K149" s="5" t="s">
        <v>16</v>
      </c>
      <c r="L149" s="5" t="s">
        <v>3</v>
      </c>
      <c r="M149" s="5" t="str">
        <f t="shared" si="2"/>
        <v>1-11-02</v>
      </c>
      <c r="N149" s="15" t="s">
        <v>42</v>
      </c>
      <c r="O149" s="15" t="s">
        <v>21824</v>
      </c>
      <c r="P149" s="15" t="s">
        <v>165</v>
      </c>
      <c r="Q149" s="15" t="s">
        <v>230</v>
      </c>
      <c r="R149" s="15" t="s">
        <v>8048</v>
      </c>
      <c r="S149" s="15" t="s">
        <v>14296</v>
      </c>
      <c r="T149" s="15">
        <v>25290494</v>
      </c>
      <c r="U149" s="15">
        <v>25290673</v>
      </c>
      <c r="V149" s="15" t="s">
        <v>14297</v>
      </c>
      <c r="W149" s="15" t="s">
        <v>14298</v>
      </c>
      <c r="Y149" s="25"/>
      <c r="Z149" s="25"/>
      <c r="AA149" s="4"/>
    </row>
    <row r="150" spans="2:27" x14ac:dyDescent="0.35">
      <c r="B150" s="28" t="s">
        <v>14271</v>
      </c>
      <c r="C150" s="28" t="s">
        <v>14259</v>
      </c>
      <c r="E150" s="28" t="s">
        <v>13809</v>
      </c>
      <c r="F150" s="28" t="s">
        <v>14342</v>
      </c>
      <c r="G150" s="28" t="s">
        <v>19758</v>
      </c>
      <c r="H150" s="15" t="s">
        <v>91</v>
      </c>
      <c r="I150" s="15" t="s">
        <v>5</v>
      </c>
      <c r="J150" s="5" t="s">
        <v>44</v>
      </c>
      <c r="K150" s="5" t="s">
        <v>2</v>
      </c>
      <c r="L150" s="5" t="s">
        <v>5</v>
      </c>
      <c r="M150" s="5" t="str">
        <f t="shared" si="2"/>
        <v>2-01-04</v>
      </c>
      <c r="N150" s="15" t="s">
        <v>91</v>
      </c>
      <c r="O150" s="15" t="s">
        <v>91</v>
      </c>
      <c r="P150" s="15" t="s">
        <v>257</v>
      </c>
      <c r="Q150" s="15" t="s">
        <v>1410</v>
      </c>
      <c r="R150" s="15" t="s">
        <v>8048</v>
      </c>
      <c r="S150" s="15" t="s">
        <v>18498</v>
      </c>
      <c r="T150" s="15">
        <v>24381611</v>
      </c>
      <c r="U150" s="15">
        <v>24382450</v>
      </c>
      <c r="V150" s="15" t="s">
        <v>13807</v>
      </c>
      <c r="W150" s="15" t="s">
        <v>13808</v>
      </c>
      <c r="Y150" s="25" t="s">
        <v>41</v>
      </c>
      <c r="Z150" s="25" t="s">
        <v>8352</v>
      </c>
      <c r="AA150" s="4"/>
    </row>
    <row r="151" spans="2:27" x14ac:dyDescent="0.35">
      <c r="B151" s="28" t="s">
        <v>13964</v>
      </c>
      <c r="C151" s="28" t="s">
        <v>13968</v>
      </c>
      <c r="E151" s="28" t="s">
        <v>13812</v>
      </c>
      <c r="F151" s="28" t="s">
        <v>14342</v>
      </c>
      <c r="G151" s="28" t="s">
        <v>13810</v>
      </c>
      <c r="H151" s="15" t="s">
        <v>144</v>
      </c>
      <c r="I151" s="15" t="s">
        <v>8</v>
      </c>
      <c r="J151" s="5" t="s">
        <v>143</v>
      </c>
      <c r="K151" s="5" t="s">
        <v>3</v>
      </c>
      <c r="L151" s="5" t="s">
        <v>4</v>
      </c>
      <c r="M151" s="5" t="str">
        <f t="shared" si="2"/>
        <v>6-02-03</v>
      </c>
      <c r="N151" s="15" t="s">
        <v>144</v>
      </c>
      <c r="O151" s="15" t="s">
        <v>5017</v>
      </c>
      <c r="P151" s="15" t="s">
        <v>22226</v>
      </c>
      <c r="Q151" s="15" t="s">
        <v>5299</v>
      </c>
      <c r="R151" s="15" t="s">
        <v>8048</v>
      </c>
      <c r="S151" s="15" t="s">
        <v>13811</v>
      </c>
      <c r="T151" s="15">
        <v>26367771</v>
      </c>
      <c r="U151" s="15">
        <v>26367775</v>
      </c>
      <c r="V151" s="15" t="s">
        <v>17185</v>
      </c>
      <c r="W151" s="15" t="s">
        <v>24721</v>
      </c>
      <c r="Y151" s="25" t="s">
        <v>41</v>
      </c>
      <c r="Z151" s="25" t="s">
        <v>7267</v>
      </c>
      <c r="AA151" s="4"/>
    </row>
    <row r="152" spans="2:27" x14ac:dyDescent="0.35">
      <c r="B152" s="28" t="s">
        <v>21100</v>
      </c>
      <c r="C152" s="28" t="s">
        <v>21099</v>
      </c>
      <c r="E152" s="28" t="s">
        <v>13817</v>
      </c>
      <c r="F152" s="28" t="s">
        <v>14342</v>
      </c>
      <c r="G152" s="28" t="s">
        <v>14456</v>
      </c>
      <c r="H152" s="15" t="s">
        <v>49</v>
      </c>
      <c r="I152" s="15" t="s">
        <v>4</v>
      </c>
      <c r="J152" s="5" t="s">
        <v>72</v>
      </c>
      <c r="K152" s="5" t="s">
        <v>4</v>
      </c>
      <c r="L152" s="5" t="s">
        <v>4</v>
      </c>
      <c r="M152" s="5" t="str">
        <f t="shared" si="2"/>
        <v>3-03-03</v>
      </c>
      <c r="N152" s="15" t="s">
        <v>249</v>
      </c>
      <c r="O152" s="15" t="s">
        <v>250</v>
      </c>
      <c r="P152" s="15" t="s">
        <v>179</v>
      </c>
      <c r="Q152" s="15" t="s">
        <v>13814</v>
      </c>
      <c r="R152" s="15" t="s">
        <v>8048</v>
      </c>
      <c r="S152" s="15" t="s">
        <v>13815</v>
      </c>
      <c r="T152" s="15">
        <v>22789300</v>
      </c>
      <c r="U152" s="15"/>
      <c r="V152" s="15" t="s">
        <v>13816</v>
      </c>
      <c r="W152" s="15" t="s">
        <v>20477</v>
      </c>
      <c r="Y152" s="25" t="s">
        <v>41</v>
      </c>
      <c r="Z152" s="25" t="s">
        <v>8374</v>
      </c>
      <c r="AA152" s="4"/>
    </row>
    <row r="153" spans="2:27" x14ac:dyDescent="0.35">
      <c r="B153" s="28" t="s">
        <v>20481</v>
      </c>
      <c r="C153" s="28" t="s">
        <v>21070</v>
      </c>
      <c r="E153" s="28" t="s">
        <v>13821</v>
      </c>
      <c r="F153" s="28" t="s">
        <v>14342</v>
      </c>
      <c r="G153" s="28" t="s">
        <v>13818</v>
      </c>
      <c r="H153" s="15" t="s">
        <v>49</v>
      </c>
      <c r="I153" s="15" t="s">
        <v>7</v>
      </c>
      <c r="J153" s="5" t="s">
        <v>41</v>
      </c>
      <c r="K153" s="5" t="s">
        <v>16</v>
      </c>
      <c r="L153" s="5" t="s">
        <v>5</v>
      </c>
      <c r="M153" s="5" t="str">
        <f t="shared" si="2"/>
        <v>1-11-04</v>
      </c>
      <c r="N153" s="15" t="s">
        <v>42</v>
      </c>
      <c r="O153" s="15" t="s">
        <v>21824</v>
      </c>
      <c r="P153" s="15" t="s">
        <v>21829</v>
      </c>
      <c r="Q153" s="15" t="s">
        <v>257</v>
      </c>
      <c r="R153" s="15" t="s">
        <v>8048</v>
      </c>
      <c r="S153" s="15" t="s">
        <v>18499</v>
      </c>
      <c r="T153" s="15">
        <v>22296800</v>
      </c>
      <c r="U153" s="15"/>
      <c r="V153" s="15" t="s">
        <v>13819</v>
      </c>
      <c r="W153" s="15" t="s">
        <v>13820</v>
      </c>
      <c r="Y153" s="25" t="s">
        <v>41</v>
      </c>
      <c r="Z153" s="25" t="s">
        <v>7157</v>
      </c>
      <c r="AA153" s="4"/>
    </row>
    <row r="154" spans="2:27" x14ac:dyDescent="0.35">
      <c r="B154" s="28" t="s">
        <v>21045</v>
      </c>
      <c r="C154" s="28" t="s">
        <v>13982</v>
      </c>
      <c r="E154" s="28" t="s">
        <v>13825</v>
      </c>
      <c r="F154" s="28" t="s">
        <v>14342</v>
      </c>
      <c r="G154" s="28" t="s">
        <v>13823</v>
      </c>
      <c r="H154" s="15" t="s">
        <v>3350</v>
      </c>
      <c r="I154" s="15" t="s">
        <v>2</v>
      </c>
      <c r="J154" s="5" t="s">
        <v>95</v>
      </c>
      <c r="K154" s="5" t="s">
        <v>3</v>
      </c>
      <c r="L154" s="5" t="s">
        <v>2</v>
      </c>
      <c r="M154" s="5" t="str">
        <f t="shared" si="2"/>
        <v>7-02-01</v>
      </c>
      <c r="N154" s="15" t="s">
        <v>21775</v>
      </c>
      <c r="O154" s="15" t="s">
        <v>21593</v>
      </c>
      <c r="P154" s="15" t="s">
        <v>3350</v>
      </c>
      <c r="Q154" s="15" t="s">
        <v>13824</v>
      </c>
      <c r="R154" s="15" t="s">
        <v>8048</v>
      </c>
      <c r="S154" s="15" t="s">
        <v>21031</v>
      </c>
      <c r="T154" s="15">
        <v>40313344</v>
      </c>
      <c r="U154" s="15"/>
      <c r="V154" s="15" t="s">
        <v>20478</v>
      </c>
      <c r="W154" s="15" t="s">
        <v>18500</v>
      </c>
      <c r="Y154" s="35" t="s">
        <v>41</v>
      </c>
      <c r="Z154" s="35" t="s">
        <v>7154</v>
      </c>
      <c r="AA154" s="4"/>
    </row>
    <row r="155" spans="2:27" x14ac:dyDescent="0.35">
      <c r="B155" s="28" t="s">
        <v>22603</v>
      </c>
      <c r="C155" s="28" t="s">
        <v>22602</v>
      </c>
      <c r="E155" s="28" t="s">
        <v>13831</v>
      </c>
      <c r="F155" s="28" t="s">
        <v>14342</v>
      </c>
      <c r="G155" s="28" t="s">
        <v>14458</v>
      </c>
      <c r="H155" s="15" t="s">
        <v>249</v>
      </c>
      <c r="I155" s="15" t="s">
        <v>4</v>
      </c>
      <c r="J155" s="5" t="s">
        <v>72</v>
      </c>
      <c r="K155" s="5" t="s">
        <v>10</v>
      </c>
      <c r="L155" s="5" t="s">
        <v>2</v>
      </c>
      <c r="M155" s="5" t="str">
        <f t="shared" si="2"/>
        <v>3-08-01</v>
      </c>
      <c r="N155" s="15" t="s">
        <v>249</v>
      </c>
      <c r="O155" s="15" t="s">
        <v>22018</v>
      </c>
      <c r="P155" s="15" t="s">
        <v>22793</v>
      </c>
      <c r="Q155" s="15" t="s">
        <v>3642</v>
      </c>
      <c r="R155" s="15" t="s">
        <v>8048</v>
      </c>
      <c r="S155" s="15" t="s">
        <v>13828</v>
      </c>
      <c r="T155" s="15">
        <v>25512512</v>
      </c>
      <c r="U155" s="15">
        <v>25510156</v>
      </c>
      <c r="V155" s="15" t="s">
        <v>13829</v>
      </c>
      <c r="W155" s="15" t="s">
        <v>13830</v>
      </c>
      <c r="Y155" s="25" t="s">
        <v>41</v>
      </c>
      <c r="Z155" s="25" t="s">
        <v>8766</v>
      </c>
      <c r="AA155" s="4"/>
    </row>
    <row r="156" spans="2:27" x14ac:dyDescent="0.35">
      <c r="B156" s="28" t="s">
        <v>24642</v>
      </c>
      <c r="C156" s="28" t="s">
        <v>24641</v>
      </c>
      <c r="E156" s="28" t="s">
        <v>13835</v>
      </c>
      <c r="F156" s="28" t="s">
        <v>14342</v>
      </c>
      <c r="G156" s="28" t="s">
        <v>13832</v>
      </c>
      <c r="H156" s="15" t="s">
        <v>249</v>
      </c>
      <c r="I156" s="15" t="s">
        <v>7</v>
      </c>
      <c r="J156" s="5" t="s">
        <v>72</v>
      </c>
      <c r="K156" s="5" t="s">
        <v>4</v>
      </c>
      <c r="L156" s="5" t="s">
        <v>6</v>
      </c>
      <c r="M156" s="5" t="str">
        <f t="shared" si="2"/>
        <v>3-03-05</v>
      </c>
      <c r="N156" s="15" t="s">
        <v>249</v>
      </c>
      <c r="O156" s="15" t="s">
        <v>250</v>
      </c>
      <c r="P156" s="15" t="s">
        <v>251</v>
      </c>
      <c r="Q156" s="15" t="s">
        <v>3809</v>
      </c>
      <c r="R156" s="15" t="s">
        <v>8048</v>
      </c>
      <c r="S156" s="15" t="s">
        <v>24722</v>
      </c>
      <c r="T156" s="15">
        <v>22781018</v>
      </c>
      <c r="U156" s="15">
        <v>22795489</v>
      </c>
      <c r="V156" s="15" t="s">
        <v>13833</v>
      </c>
      <c r="W156" s="15" t="s">
        <v>13834</v>
      </c>
      <c r="Y156" s="25" t="s">
        <v>41</v>
      </c>
      <c r="Z156" s="25" t="s">
        <v>8501</v>
      </c>
      <c r="AA156" s="4"/>
    </row>
    <row r="157" spans="2:27" x14ac:dyDescent="0.35">
      <c r="B157" s="28" t="s">
        <v>14264</v>
      </c>
      <c r="C157" s="28" t="s">
        <v>14245</v>
      </c>
      <c r="E157" s="28" t="s">
        <v>14250</v>
      </c>
      <c r="F157" s="28" t="s">
        <v>14342</v>
      </c>
      <c r="G157" s="28" t="s">
        <v>14266</v>
      </c>
      <c r="H157" s="15" t="s">
        <v>91</v>
      </c>
      <c r="I157" s="15" t="s">
        <v>5</v>
      </c>
      <c r="J157" s="5" t="s">
        <v>44</v>
      </c>
      <c r="K157" s="5" t="s">
        <v>2</v>
      </c>
      <c r="L157" s="5" t="s">
        <v>5</v>
      </c>
      <c r="M157" s="5" t="str">
        <f t="shared" si="2"/>
        <v>2-01-04</v>
      </c>
      <c r="N157" s="15" t="s">
        <v>91</v>
      </c>
      <c r="O157" s="15" t="s">
        <v>91</v>
      </c>
      <c r="P157" s="15" t="s">
        <v>257</v>
      </c>
      <c r="Q157" s="15" t="s">
        <v>1410</v>
      </c>
      <c r="R157" s="15" t="s">
        <v>8048</v>
      </c>
      <c r="S157" s="15" t="s">
        <v>21032</v>
      </c>
      <c r="T157" s="15">
        <v>24387353</v>
      </c>
      <c r="U157" s="15"/>
      <c r="V157" s="15" t="s">
        <v>15608</v>
      </c>
      <c r="W157" s="15" t="s">
        <v>14299</v>
      </c>
      <c r="Y157" s="25"/>
      <c r="Z157" s="25"/>
      <c r="AA157" s="4"/>
    </row>
    <row r="158" spans="2:27" x14ac:dyDescent="0.35">
      <c r="B158" s="28" t="s">
        <v>19137</v>
      </c>
      <c r="C158" s="28" t="s">
        <v>19136</v>
      </c>
      <c r="E158" s="28" t="s">
        <v>13840</v>
      </c>
      <c r="F158" s="28" t="s">
        <v>14342</v>
      </c>
      <c r="G158" s="28" t="s">
        <v>13836</v>
      </c>
      <c r="H158" s="15" t="s">
        <v>18531</v>
      </c>
      <c r="I158" s="15" t="s">
        <v>6</v>
      </c>
      <c r="J158" s="5" t="s">
        <v>41</v>
      </c>
      <c r="K158" s="5" t="s">
        <v>2</v>
      </c>
      <c r="L158" s="5" t="s">
        <v>12</v>
      </c>
      <c r="M158" s="5" t="str">
        <f t="shared" si="2"/>
        <v>1-01-10</v>
      </c>
      <c r="N158" s="15" t="s">
        <v>42</v>
      </c>
      <c r="O158" s="15" t="s">
        <v>42</v>
      </c>
      <c r="P158" s="15" t="s">
        <v>286</v>
      </c>
      <c r="Q158" s="15" t="s">
        <v>13837</v>
      </c>
      <c r="R158" s="15" t="s">
        <v>8048</v>
      </c>
      <c r="S158" s="15" t="s">
        <v>13838</v>
      </c>
      <c r="T158" s="15">
        <v>22524118</v>
      </c>
      <c r="U158" s="15">
        <v>88241506</v>
      </c>
      <c r="V158" s="15" t="s">
        <v>13839</v>
      </c>
      <c r="W158" s="15" t="s">
        <v>24723</v>
      </c>
      <c r="Y158" s="25" t="s">
        <v>41</v>
      </c>
      <c r="Z158" s="25" t="s">
        <v>8354</v>
      </c>
      <c r="AA158" s="4"/>
    </row>
    <row r="159" spans="2:27" x14ac:dyDescent="0.35">
      <c r="B159" s="28" t="s">
        <v>13764</v>
      </c>
      <c r="C159" s="28" t="s">
        <v>13766</v>
      </c>
      <c r="E159" s="28" t="s">
        <v>19740</v>
      </c>
      <c r="F159" s="28" t="s">
        <v>14342</v>
      </c>
      <c r="G159" s="28" t="s">
        <v>24637</v>
      </c>
      <c r="H159" s="15" t="s">
        <v>49</v>
      </c>
      <c r="I159" s="15" t="s">
        <v>7</v>
      </c>
      <c r="J159" s="5" t="s">
        <v>41</v>
      </c>
      <c r="K159" s="5" t="s">
        <v>16</v>
      </c>
      <c r="L159" s="5" t="s">
        <v>3</v>
      </c>
      <c r="M159" s="5" t="str">
        <f t="shared" si="2"/>
        <v>1-11-02</v>
      </c>
      <c r="N159" s="15" t="s">
        <v>42</v>
      </c>
      <c r="O159" s="15" t="s">
        <v>21824</v>
      </c>
      <c r="P159" s="15" t="s">
        <v>165</v>
      </c>
      <c r="Q159" s="15" t="s">
        <v>165</v>
      </c>
      <c r="R159" s="15" t="s">
        <v>8048</v>
      </c>
      <c r="S159" s="15" t="s">
        <v>24724</v>
      </c>
      <c r="T159" s="15">
        <v>22924451</v>
      </c>
      <c r="U159" s="15">
        <v>22946217</v>
      </c>
      <c r="V159" s="15" t="s">
        <v>24725</v>
      </c>
      <c r="W159" s="15" t="s">
        <v>24726</v>
      </c>
      <c r="Y159" s="25" t="s">
        <v>41</v>
      </c>
      <c r="Z159" s="25" t="s">
        <v>7176</v>
      </c>
      <c r="AA159" s="4"/>
    </row>
    <row r="160" spans="2:27" x14ac:dyDescent="0.35">
      <c r="B160" s="28" t="s">
        <v>22624</v>
      </c>
      <c r="C160" s="28" t="s">
        <v>22528</v>
      </c>
      <c r="E160" s="28" t="s">
        <v>13843</v>
      </c>
      <c r="F160" s="28" t="s">
        <v>14342</v>
      </c>
      <c r="G160" s="28" t="s">
        <v>14459</v>
      </c>
      <c r="H160" s="15" t="s">
        <v>249</v>
      </c>
      <c r="I160" s="15" t="s">
        <v>2</v>
      </c>
      <c r="J160" s="5" t="s">
        <v>72</v>
      </c>
      <c r="K160" s="5" t="s">
        <v>2</v>
      </c>
      <c r="L160" s="5" t="s">
        <v>3</v>
      </c>
      <c r="M160" s="5" t="str">
        <f t="shared" si="2"/>
        <v>3-01-02</v>
      </c>
      <c r="N160" s="15" t="s">
        <v>249</v>
      </c>
      <c r="O160" s="15" t="s">
        <v>249</v>
      </c>
      <c r="P160" s="15" t="s">
        <v>22026</v>
      </c>
      <c r="Q160" s="15" t="s">
        <v>2837</v>
      </c>
      <c r="R160" s="15" t="s">
        <v>8048</v>
      </c>
      <c r="S160" s="15" t="s">
        <v>22546</v>
      </c>
      <c r="T160" s="15">
        <v>25520931</v>
      </c>
      <c r="U160" s="15">
        <v>25914463</v>
      </c>
      <c r="V160" s="15" t="s">
        <v>13841</v>
      </c>
      <c r="W160" s="15" t="s">
        <v>13842</v>
      </c>
      <c r="Y160" s="25"/>
      <c r="Z160" s="25"/>
      <c r="AA160" s="4"/>
    </row>
    <row r="161" spans="2:27" x14ac:dyDescent="0.35">
      <c r="B161" s="28" t="s">
        <v>19767</v>
      </c>
      <c r="C161" s="28" t="s">
        <v>19766</v>
      </c>
      <c r="E161" s="28" t="s">
        <v>13845</v>
      </c>
      <c r="F161" s="28" t="s">
        <v>14342</v>
      </c>
      <c r="G161" s="28" t="s">
        <v>14460</v>
      </c>
      <c r="H161" s="15" t="s">
        <v>249</v>
      </c>
      <c r="I161" s="15" t="s">
        <v>4</v>
      </c>
      <c r="J161" s="5" t="s">
        <v>72</v>
      </c>
      <c r="K161" s="5" t="s">
        <v>10</v>
      </c>
      <c r="L161" s="5" t="s">
        <v>2</v>
      </c>
      <c r="M161" s="5" t="str">
        <f t="shared" si="2"/>
        <v>3-08-01</v>
      </c>
      <c r="N161" s="15" t="s">
        <v>249</v>
      </c>
      <c r="O161" s="15" t="s">
        <v>22018</v>
      </c>
      <c r="P161" s="15" t="s">
        <v>22793</v>
      </c>
      <c r="Q161" s="15" t="s">
        <v>1675</v>
      </c>
      <c r="R161" s="15" t="s">
        <v>8048</v>
      </c>
      <c r="S161" s="15" t="s">
        <v>15609</v>
      </c>
      <c r="T161" s="15">
        <v>25736493</v>
      </c>
      <c r="U161" s="15">
        <v>25736493</v>
      </c>
      <c r="V161" s="15" t="s">
        <v>13844</v>
      </c>
      <c r="W161" s="15" t="s">
        <v>24727</v>
      </c>
      <c r="Y161" s="25" t="s">
        <v>41</v>
      </c>
      <c r="Z161" s="25" t="s">
        <v>8531</v>
      </c>
      <c r="AA161" s="4"/>
    </row>
    <row r="162" spans="2:27" x14ac:dyDescent="0.35">
      <c r="B162" s="28" t="s">
        <v>13558</v>
      </c>
      <c r="C162" s="28" t="s">
        <v>13461</v>
      </c>
      <c r="E162" s="28" t="s">
        <v>13849</v>
      </c>
      <c r="F162" s="28" t="s">
        <v>14342</v>
      </c>
      <c r="G162" s="28" t="s">
        <v>19124</v>
      </c>
      <c r="H162" s="15" t="s">
        <v>91</v>
      </c>
      <c r="I162" s="15" t="s">
        <v>7</v>
      </c>
      <c r="J162" s="5" t="s">
        <v>44</v>
      </c>
      <c r="K162" s="5" t="s">
        <v>4</v>
      </c>
      <c r="L162" s="5" t="s">
        <v>3</v>
      </c>
      <c r="M162" s="5" t="str">
        <f t="shared" si="2"/>
        <v>2-03-02</v>
      </c>
      <c r="N162" s="15" t="s">
        <v>91</v>
      </c>
      <c r="O162" s="15" t="s">
        <v>692</v>
      </c>
      <c r="P162" s="15" t="s">
        <v>278</v>
      </c>
      <c r="Q162" s="15" t="s">
        <v>2186</v>
      </c>
      <c r="R162" s="15" t="s">
        <v>8048</v>
      </c>
      <c r="S162" s="15" t="s">
        <v>13846</v>
      </c>
      <c r="T162" s="15">
        <v>24948382</v>
      </c>
      <c r="U162" s="15">
        <v>24948889</v>
      </c>
      <c r="V162" s="15" t="s">
        <v>13847</v>
      </c>
      <c r="W162" s="15" t="s">
        <v>13848</v>
      </c>
      <c r="Y162" s="25" t="s">
        <v>41</v>
      </c>
      <c r="Z162" s="25" t="s">
        <v>10676</v>
      </c>
      <c r="AA162" s="4"/>
    </row>
    <row r="163" spans="2:27" x14ac:dyDescent="0.35">
      <c r="B163" s="28" t="s">
        <v>14043</v>
      </c>
      <c r="C163" s="28" t="s">
        <v>14047</v>
      </c>
      <c r="E163" s="28" t="s">
        <v>13853</v>
      </c>
      <c r="F163" s="28" t="s">
        <v>14342</v>
      </c>
      <c r="G163" s="28" t="s">
        <v>18459</v>
      </c>
      <c r="H163" s="15" t="s">
        <v>18532</v>
      </c>
      <c r="I163" s="15" t="s">
        <v>4</v>
      </c>
      <c r="J163" s="5" t="s">
        <v>41</v>
      </c>
      <c r="K163" s="5" t="s">
        <v>3</v>
      </c>
      <c r="L163" s="5" t="s">
        <v>4</v>
      </c>
      <c r="M163" s="5" t="str">
        <f t="shared" si="2"/>
        <v>1-02-03</v>
      </c>
      <c r="N163" s="15" t="s">
        <v>42</v>
      </c>
      <c r="O163" s="15" t="s">
        <v>351</v>
      </c>
      <c r="P163" s="15" t="s">
        <v>165</v>
      </c>
      <c r="Q163" s="15" t="s">
        <v>165</v>
      </c>
      <c r="R163" s="15" t="s">
        <v>8048</v>
      </c>
      <c r="S163" s="15" t="s">
        <v>13850</v>
      </c>
      <c r="T163" s="15">
        <v>22281439</v>
      </c>
      <c r="U163" s="15">
        <v>25881910</v>
      </c>
      <c r="V163" s="15" t="s">
        <v>13851</v>
      </c>
      <c r="W163" s="15" t="s">
        <v>13852</v>
      </c>
      <c r="Y163" s="25" t="s">
        <v>41</v>
      </c>
      <c r="Z163" s="25" t="s">
        <v>7232</v>
      </c>
      <c r="AA163" s="4"/>
    </row>
    <row r="164" spans="2:27" x14ac:dyDescent="0.35">
      <c r="B164" s="28" t="s">
        <v>20535</v>
      </c>
      <c r="C164" s="28" t="s">
        <v>20534</v>
      </c>
      <c r="E164" s="28" t="s">
        <v>13855</v>
      </c>
      <c r="F164" s="28" t="s">
        <v>14342</v>
      </c>
      <c r="G164" s="28" t="s">
        <v>19125</v>
      </c>
      <c r="H164" s="15" t="s">
        <v>21775</v>
      </c>
      <c r="I164" s="15" t="s">
        <v>2</v>
      </c>
      <c r="J164" s="5" t="s">
        <v>95</v>
      </c>
      <c r="K164" s="5" t="s">
        <v>2</v>
      </c>
      <c r="L164" s="5" t="s">
        <v>2</v>
      </c>
      <c r="M164" s="5" t="str">
        <f t="shared" si="2"/>
        <v>7-01-01</v>
      </c>
      <c r="N164" s="15" t="s">
        <v>21775</v>
      </c>
      <c r="O164" s="15" t="s">
        <v>21775</v>
      </c>
      <c r="P164" s="15" t="s">
        <v>21775</v>
      </c>
      <c r="Q164" s="15" t="s">
        <v>24657</v>
      </c>
      <c r="R164" s="15" t="s">
        <v>8048</v>
      </c>
      <c r="S164" s="15" t="s">
        <v>24728</v>
      </c>
      <c r="T164" s="15">
        <v>27980003</v>
      </c>
      <c r="U164" s="15">
        <v>87042233</v>
      </c>
      <c r="V164" s="15" t="s">
        <v>17186</v>
      </c>
      <c r="W164" s="15" t="s">
        <v>24729</v>
      </c>
      <c r="Y164" s="25"/>
      <c r="Z164" s="25"/>
      <c r="AA164" s="4"/>
    </row>
    <row r="165" spans="2:27" x14ac:dyDescent="0.35">
      <c r="B165" s="28" t="s">
        <v>19141</v>
      </c>
      <c r="C165" s="28" t="s">
        <v>19140</v>
      </c>
      <c r="E165" s="28" t="s">
        <v>13858</v>
      </c>
      <c r="F165" s="28" t="s">
        <v>14342</v>
      </c>
      <c r="G165" s="28" t="s">
        <v>22547</v>
      </c>
      <c r="H165" s="15" t="s">
        <v>215</v>
      </c>
      <c r="I165" s="15" t="s">
        <v>5</v>
      </c>
      <c r="J165" s="5" t="s">
        <v>214</v>
      </c>
      <c r="K165" s="5" t="s">
        <v>3</v>
      </c>
      <c r="L165" s="5" t="s">
        <v>2</v>
      </c>
      <c r="M165" s="5" t="str">
        <f t="shared" si="2"/>
        <v>4-02-01</v>
      </c>
      <c r="N165" s="15" t="s">
        <v>215</v>
      </c>
      <c r="O165" s="15" t="s">
        <v>4082</v>
      </c>
      <c r="P165" s="15" t="s">
        <v>4082</v>
      </c>
      <c r="Q165" s="15" t="s">
        <v>13856</v>
      </c>
      <c r="R165" s="15" t="s">
        <v>8048</v>
      </c>
      <c r="S165" s="15" t="s">
        <v>17187</v>
      </c>
      <c r="T165" s="15">
        <v>22377271</v>
      </c>
      <c r="U165" s="15">
        <v>72835580</v>
      </c>
      <c r="V165" s="15" t="s">
        <v>21033</v>
      </c>
      <c r="W165" s="15" t="s">
        <v>13857</v>
      </c>
      <c r="Y165" s="25" t="s">
        <v>41</v>
      </c>
      <c r="Z165" s="25" t="s">
        <v>8417</v>
      </c>
      <c r="AA165" s="4"/>
    </row>
    <row r="166" spans="2:27" x14ac:dyDescent="0.35">
      <c r="B166" s="28" t="s">
        <v>19758</v>
      </c>
      <c r="C166" s="28" t="s">
        <v>13809</v>
      </c>
      <c r="E166" s="28" t="s">
        <v>13862</v>
      </c>
      <c r="F166" s="28" t="s">
        <v>14342</v>
      </c>
      <c r="G166" s="28" t="s">
        <v>13859</v>
      </c>
      <c r="H166" s="15" t="s">
        <v>144</v>
      </c>
      <c r="I166" s="15" t="s">
        <v>8</v>
      </c>
      <c r="J166" s="5" t="s">
        <v>143</v>
      </c>
      <c r="K166" s="5" t="s">
        <v>3</v>
      </c>
      <c r="L166" s="5" t="s">
        <v>4</v>
      </c>
      <c r="M166" s="5" t="str">
        <f t="shared" si="2"/>
        <v>6-02-03</v>
      </c>
      <c r="N166" s="15" t="s">
        <v>144</v>
      </c>
      <c r="O166" s="15" t="s">
        <v>5017</v>
      </c>
      <c r="P166" s="15" t="s">
        <v>22226</v>
      </c>
      <c r="Q166" s="15" t="s">
        <v>5299</v>
      </c>
      <c r="R166" s="15" t="s">
        <v>8048</v>
      </c>
      <c r="S166" s="15" t="s">
        <v>24730</v>
      </c>
      <c r="T166" s="15">
        <v>26367366</v>
      </c>
      <c r="U166" s="15">
        <v>26367366</v>
      </c>
      <c r="V166" s="15" t="s">
        <v>13860</v>
      </c>
      <c r="W166" s="15" t="s">
        <v>13861</v>
      </c>
      <c r="Y166" s="25" t="s">
        <v>41</v>
      </c>
      <c r="Z166" s="25" t="s">
        <v>8722</v>
      </c>
      <c r="AA166" s="4"/>
    </row>
    <row r="167" spans="2:27" x14ac:dyDescent="0.35">
      <c r="B167" s="28" t="s">
        <v>13952</v>
      </c>
      <c r="C167" s="28" t="s">
        <v>13954</v>
      </c>
      <c r="E167" s="28" t="s">
        <v>13863</v>
      </c>
      <c r="F167" s="28" t="s">
        <v>14342</v>
      </c>
      <c r="G167" s="28" t="s">
        <v>14461</v>
      </c>
      <c r="H167" s="15" t="s">
        <v>908</v>
      </c>
      <c r="I167" s="15" t="s">
        <v>4</v>
      </c>
      <c r="J167" s="5" t="s">
        <v>243</v>
      </c>
      <c r="K167" s="5" t="s">
        <v>5</v>
      </c>
      <c r="L167" s="5" t="s">
        <v>4</v>
      </c>
      <c r="M167" s="5" t="str">
        <f t="shared" si="2"/>
        <v>5-04-03</v>
      </c>
      <c r="N167" s="15" t="s">
        <v>244</v>
      </c>
      <c r="O167" s="15" t="s">
        <v>21847</v>
      </c>
      <c r="P167" s="15" t="s">
        <v>21848</v>
      </c>
      <c r="Q167" s="15" t="s">
        <v>1096</v>
      </c>
      <c r="R167" s="15" t="s">
        <v>8048</v>
      </c>
      <c r="S167" s="15" t="s">
        <v>22548</v>
      </c>
      <c r="T167" s="15">
        <v>47011867</v>
      </c>
      <c r="U167" s="15">
        <v>87050305</v>
      </c>
      <c r="V167" s="15" t="s">
        <v>18501</v>
      </c>
      <c r="W167" s="15" t="s">
        <v>24731</v>
      </c>
      <c r="Y167" s="25" t="s">
        <v>41</v>
      </c>
      <c r="Z167" s="25" t="s">
        <v>7195</v>
      </c>
      <c r="AA167" s="4"/>
    </row>
    <row r="168" spans="2:27" x14ac:dyDescent="0.35">
      <c r="B168" s="28" t="s">
        <v>24644</v>
      </c>
      <c r="C168" s="28" t="s">
        <v>24643</v>
      </c>
      <c r="E168" s="28" t="s">
        <v>13866</v>
      </c>
      <c r="F168" s="28" t="s">
        <v>14342</v>
      </c>
      <c r="G168" s="28" t="s">
        <v>14347</v>
      </c>
      <c r="H168" s="15" t="s">
        <v>3350</v>
      </c>
      <c r="I168" s="15" t="s">
        <v>2</v>
      </c>
      <c r="J168" s="5" t="s">
        <v>95</v>
      </c>
      <c r="K168" s="5" t="s">
        <v>3</v>
      </c>
      <c r="L168" s="5" t="s">
        <v>3</v>
      </c>
      <c r="M168" s="5" t="str">
        <f t="shared" si="2"/>
        <v>7-02-02</v>
      </c>
      <c r="N168" s="15" t="s">
        <v>21775</v>
      </c>
      <c r="O168" s="15" t="s">
        <v>21593</v>
      </c>
      <c r="P168" s="15" t="s">
        <v>21589</v>
      </c>
      <c r="Q168" s="15" t="s">
        <v>13864</v>
      </c>
      <c r="R168" s="15" t="s">
        <v>8048</v>
      </c>
      <c r="S168" s="15" t="s">
        <v>24732</v>
      </c>
      <c r="T168" s="15">
        <v>27100891</v>
      </c>
      <c r="U168" s="15">
        <v>27100891</v>
      </c>
      <c r="V168" s="15" t="s">
        <v>19176</v>
      </c>
      <c r="W168" s="15" t="s">
        <v>13865</v>
      </c>
      <c r="Y168" s="25" t="s">
        <v>41</v>
      </c>
      <c r="Z168" s="25" t="s">
        <v>8285</v>
      </c>
      <c r="AA168" s="4"/>
    </row>
    <row r="169" spans="2:27" x14ac:dyDescent="0.35">
      <c r="B169" s="28" t="s">
        <v>20458</v>
      </c>
      <c r="C169" s="28" t="s">
        <v>13205</v>
      </c>
      <c r="E169" s="28" t="s">
        <v>14251</v>
      </c>
      <c r="F169" s="28" t="s">
        <v>14342</v>
      </c>
      <c r="G169" s="28" t="s">
        <v>14267</v>
      </c>
      <c r="H169" s="15" t="s">
        <v>21775</v>
      </c>
      <c r="I169" s="15" t="s">
        <v>10</v>
      </c>
      <c r="J169" s="5" t="s">
        <v>95</v>
      </c>
      <c r="K169" s="5" t="s">
        <v>5</v>
      </c>
      <c r="L169" s="5" t="s">
        <v>4</v>
      </c>
      <c r="M169" s="5" t="str">
        <f t="shared" si="2"/>
        <v>7-04-03</v>
      </c>
      <c r="N169" s="15" t="s">
        <v>21775</v>
      </c>
      <c r="O169" s="15" t="s">
        <v>22293</v>
      </c>
      <c r="P169" s="15" t="s">
        <v>6096</v>
      </c>
      <c r="Q169" s="15" t="s">
        <v>14267</v>
      </c>
      <c r="R169" s="15" t="s">
        <v>8048</v>
      </c>
      <c r="S169" s="15" t="s">
        <v>24733</v>
      </c>
      <c r="T169" s="15">
        <v>27500754</v>
      </c>
      <c r="U169" s="15">
        <v>61968483</v>
      </c>
      <c r="V169" s="15" t="s">
        <v>14300</v>
      </c>
      <c r="W169" s="15" t="s">
        <v>24734</v>
      </c>
      <c r="Y169" s="25"/>
      <c r="Z169" s="25"/>
      <c r="AA169" s="4"/>
    </row>
    <row r="170" spans="2:27" x14ac:dyDescent="0.35">
      <c r="B170" s="28" t="s">
        <v>20512</v>
      </c>
      <c r="C170" s="28" t="s">
        <v>20511</v>
      </c>
      <c r="E170" s="28" t="s">
        <v>13872</v>
      </c>
      <c r="F170" s="28" t="s">
        <v>14342</v>
      </c>
      <c r="G170" s="28" t="s">
        <v>13868</v>
      </c>
      <c r="H170" s="15" t="s">
        <v>242</v>
      </c>
      <c r="I170" s="15" t="s">
        <v>2</v>
      </c>
      <c r="J170" s="5" t="s">
        <v>243</v>
      </c>
      <c r="K170" s="5" t="s">
        <v>4</v>
      </c>
      <c r="L170" s="5" t="s">
        <v>2</v>
      </c>
      <c r="M170" s="5" t="str">
        <f t="shared" si="2"/>
        <v>5-03-01</v>
      </c>
      <c r="N170" s="15" t="s">
        <v>244</v>
      </c>
      <c r="O170" s="15" t="s">
        <v>242</v>
      </c>
      <c r="P170" s="15" t="s">
        <v>242</v>
      </c>
      <c r="Q170" s="15" t="s">
        <v>22549</v>
      </c>
      <c r="R170" s="15" t="s">
        <v>8048</v>
      </c>
      <c r="S170" s="15" t="s">
        <v>13869</v>
      </c>
      <c r="T170" s="15">
        <v>88638487</v>
      </c>
      <c r="U170" s="15"/>
      <c r="V170" s="15" t="s">
        <v>13870</v>
      </c>
      <c r="W170" s="15" t="s">
        <v>13871</v>
      </c>
      <c r="Y170" s="25" t="s">
        <v>41</v>
      </c>
      <c r="Z170" s="25" t="s">
        <v>13867</v>
      </c>
      <c r="AA170" s="4"/>
    </row>
    <row r="171" spans="2:27" x14ac:dyDescent="0.35">
      <c r="B171" s="28" t="s">
        <v>19757</v>
      </c>
      <c r="C171" s="28" t="s">
        <v>14247</v>
      </c>
      <c r="E171" s="28" t="s">
        <v>13880</v>
      </c>
      <c r="F171" s="28" t="s">
        <v>14342</v>
      </c>
      <c r="G171" s="28" t="s">
        <v>13876</v>
      </c>
      <c r="H171" s="15" t="s">
        <v>144</v>
      </c>
      <c r="I171" s="15" t="s">
        <v>2</v>
      </c>
      <c r="J171" s="5" t="s">
        <v>143</v>
      </c>
      <c r="K171" s="5" t="s">
        <v>2</v>
      </c>
      <c r="L171" s="5" t="s">
        <v>210</v>
      </c>
      <c r="M171" s="5" t="str">
        <f t="shared" si="2"/>
        <v>6-01-15</v>
      </c>
      <c r="N171" s="15" t="s">
        <v>144</v>
      </c>
      <c r="O171" s="15" t="s">
        <v>144</v>
      </c>
      <c r="P171" s="15" t="s">
        <v>1410</v>
      </c>
      <c r="Q171" s="15" t="s">
        <v>1410</v>
      </c>
      <c r="R171" s="15" t="s">
        <v>8048</v>
      </c>
      <c r="S171" s="15" t="s">
        <v>13877</v>
      </c>
      <c r="T171" s="15">
        <v>26634885</v>
      </c>
      <c r="U171" s="15">
        <v>26631871</v>
      </c>
      <c r="V171" s="15" t="s">
        <v>13878</v>
      </c>
      <c r="W171" s="15" t="s">
        <v>13879</v>
      </c>
      <c r="Y171" s="25" t="s">
        <v>41</v>
      </c>
      <c r="Z171" s="25" t="s">
        <v>8066</v>
      </c>
      <c r="AA171" s="4"/>
    </row>
    <row r="172" spans="2:27" x14ac:dyDescent="0.35">
      <c r="B172" s="28" t="s">
        <v>13542</v>
      </c>
      <c r="C172" s="28" t="s">
        <v>13545</v>
      </c>
      <c r="E172" s="28" t="s">
        <v>13882</v>
      </c>
      <c r="F172" s="28" t="s">
        <v>14342</v>
      </c>
      <c r="G172" s="28" t="s">
        <v>13883</v>
      </c>
      <c r="H172" s="15" t="s">
        <v>18531</v>
      </c>
      <c r="I172" s="15" t="s">
        <v>2</v>
      </c>
      <c r="J172" s="5" t="s">
        <v>41</v>
      </c>
      <c r="K172" s="5" t="s">
        <v>2</v>
      </c>
      <c r="L172" s="5" t="s">
        <v>2</v>
      </c>
      <c r="M172" s="5" t="str">
        <f t="shared" si="2"/>
        <v>1-01-01</v>
      </c>
      <c r="N172" s="15" t="s">
        <v>42</v>
      </c>
      <c r="O172" s="15" t="s">
        <v>42</v>
      </c>
      <c r="P172" s="15" t="s">
        <v>21769</v>
      </c>
      <c r="Q172" s="15" t="s">
        <v>330</v>
      </c>
      <c r="R172" s="15" t="s">
        <v>8048</v>
      </c>
      <c r="S172" s="15" t="s">
        <v>18502</v>
      </c>
      <c r="T172" s="15">
        <v>22268123</v>
      </c>
      <c r="U172" s="15"/>
      <c r="V172" s="15" t="s">
        <v>21034</v>
      </c>
      <c r="W172" s="15" t="s">
        <v>13881</v>
      </c>
      <c r="Y172" s="25" t="s">
        <v>41</v>
      </c>
      <c r="Z172" s="25" t="s">
        <v>8634</v>
      </c>
      <c r="AA172" s="4"/>
    </row>
    <row r="173" spans="2:27" x14ac:dyDescent="0.35">
      <c r="B173" s="28" t="s">
        <v>14265</v>
      </c>
      <c r="C173" s="28" t="s">
        <v>14248</v>
      </c>
      <c r="E173" s="28" t="s">
        <v>13885</v>
      </c>
      <c r="F173" s="28" t="s">
        <v>14342</v>
      </c>
      <c r="G173" s="28" t="s">
        <v>13884</v>
      </c>
      <c r="H173" s="15" t="s">
        <v>249</v>
      </c>
      <c r="I173" s="15" t="s">
        <v>8</v>
      </c>
      <c r="J173" s="5" t="s">
        <v>72</v>
      </c>
      <c r="K173" s="5" t="s">
        <v>10</v>
      </c>
      <c r="L173" s="5" t="s">
        <v>2</v>
      </c>
      <c r="M173" s="5" t="str">
        <f t="shared" si="2"/>
        <v>3-08-01</v>
      </c>
      <c r="N173" s="15" t="s">
        <v>249</v>
      </c>
      <c r="O173" s="15" t="s">
        <v>22018</v>
      </c>
      <c r="P173" s="15" t="s">
        <v>22793</v>
      </c>
      <c r="Q173" s="15" t="s">
        <v>1675</v>
      </c>
      <c r="R173" s="15" t="s">
        <v>8048</v>
      </c>
      <c r="S173" s="15" t="s">
        <v>15610</v>
      </c>
      <c r="T173" s="15">
        <v>25736003</v>
      </c>
      <c r="U173" s="15">
        <v>83942773</v>
      </c>
      <c r="V173" s="15" t="s">
        <v>21035</v>
      </c>
      <c r="W173" s="15" t="s">
        <v>24735</v>
      </c>
      <c r="Y173" s="25" t="s">
        <v>41</v>
      </c>
      <c r="Z173" s="25" t="s">
        <v>7185</v>
      </c>
      <c r="AA173" s="4"/>
    </row>
    <row r="174" spans="2:27" x14ac:dyDescent="0.35">
      <c r="B174" s="28" t="s">
        <v>19119</v>
      </c>
      <c r="C174" s="28" t="s">
        <v>13554</v>
      </c>
      <c r="E174" s="28" t="s">
        <v>13887</v>
      </c>
      <c r="F174" s="28" t="s">
        <v>14342</v>
      </c>
      <c r="G174" s="28" t="s">
        <v>22550</v>
      </c>
      <c r="H174" s="15" t="s">
        <v>249</v>
      </c>
      <c r="I174" s="15" t="s">
        <v>3</v>
      </c>
      <c r="J174" s="5" t="s">
        <v>72</v>
      </c>
      <c r="K174" s="5" t="s">
        <v>2</v>
      </c>
      <c r="L174" s="5" t="s">
        <v>7</v>
      </c>
      <c r="M174" s="5" t="str">
        <f t="shared" si="2"/>
        <v>3-01-06</v>
      </c>
      <c r="N174" s="15" t="s">
        <v>249</v>
      </c>
      <c r="O174" s="15" t="s">
        <v>249</v>
      </c>
      <c r="P174" s="15" t="s">
        <v>22790</v>
      </c>
      <c r="Q174" s="15" t="s">
        <v>13886</v>
      </c>
      <c r="R174" s="15" t="s">
        <v>8048</v>
      </c>
      <c r="S174" s="15" t="s">
        <v>21036</v>
      </c>
      <c r="T174" s="15">
        <v>25521886</v>
      </c>
      <c r="U174" s="15">
        <v>25522714</v>
      </c>
      <c r="V174" s="15" t="s">
        <v>17188</v>
      </c>
      <c r="W174" s="15" t="s">
        <v>24736</v>
      </c>
      <c r="Y174" s="25" t="s">
        <v>41</v>
      </c>
      <c r="Z174" s="25" t="s">
        <v>8525</v>
      </c>
      <c r="AA174" s="4"/>
    </row>
    <row r="175" spans="2:27" x14ac:dyDescent="0.35">
      <c r="B175" s="28" t="s">
        <v>21014</v>
      </c>
      <c r="C175" s="28" t="s">
        <v>13531</v>
      </c>
      <c r="E175" s="28" t="s">
        <v>13889</v>
      </c>
      <c r="F175" s="28" t="s">
        <v>14342</v>
      </c>
      <c r="G175" s="28" t="s">
        <v>74</v>
      </c>
      <c r="H175" s="15" t="s">
        <v>91</v>
      </c>
      <c r="I175" s="15" t="s">
        <v>3</v>
      </c>
      <c r="J175" s="5" t="s">
        <v>44</v>
      </c>
      <c r="K175" s="5" t="s">
        <v>2</v>
      </c>
      <c r="L175" s="5" t="s">
        <v>2</v>
      </c>
      <c r="M175" s="5" t="str">
        <f t="shared" si="2"/>
        <v>2-01-01</v>
      </c>
      <c r="N175" s="15" t="s">
        <v>91</v>
      </c>
      <c r="O175" s="15" t="s">
        <v>91</v>
      </c>
      <c r="P175" s="15" t="s">
        <v>91</v>
      </c>
      <c r="Q175" s="15" t="s">
        <v>13682</v>
      </c>
      <c r="R175" s="15" t="s">
        <v>8048</v>
      </c>
      <c r="S175" s="15" t="s">
        <v>22551</v>
      </c>
      <c r="T175" s="15">
        <v>24427723</v>
      </c>
      <c r="U175" s="15"/>
      <c r="V175" s="15" t="s">
        <v>17189</v>
      </c>
      <c r="W175" s="15" t="s">
        <v>13888</v>
      </c>
      <c r="Y175" s="25" t="s">
        <v>41</v>
      </c>
      <c r="Z175" s="25" t="s">
        <v>7197</v>
      </c>
      <c r="AA175" s="4"/>
    </row>
    <row r="176" spans="2:27" x14ac:dyDescent="0.35">
      <c r="B176" s="28" t="s">
        <v>17156</v>
      </c>
      <c r="C176" s="28" t="s">
        <v>14253</v>
      </c>
      <c r="E176" s="28" t="s">
        <v>13894</v>
      </c>
      <c r="F176" s="28" t="s">
        <v>14342</v>
      </c>
      <c r="G176" s="28" t="s">
        <v>18460</v>
      </c>
      <c r="H176" s="15" t="s">
        <v>91</v>
      </c>
      <c r="I176" s="15" t="s">
        <v>10</v>
      </c>
      <c r="J176" s="5" t="s">
        <v>44</v>
      </c>
      <c r="K176" s="5" t="s">
        <v>6</v>
      </c>
      <c r="L176" s="5" t="s">
        <v>6</v>
      </c>
      <c r="M176" s="5" t="str">
        <f t="shared" si="2"/>
        <v>2-05-05</v>
      </c>
      <c r="N176" s="15" t="s">
        <v>91</v>
      </c>
      <c r="O176" s="15" t="s">
        <v>2356</v>
      </c>
      <c r="P176" s="15" t="s">
        <v>251</v>
      </c>
      <c r="Q176" s="15" t="s">
        <v>79</v>
      </c>
      <c r="R176" s="15" t="s">
        <v>8048</v>
      </c>
      <c r="S176" s="15" t="s">
        <v>13891</v>
      </c>
      <c r="T176" s="15">
        <v>24464027</v>
      </c>
      <c r="U176" s="15">
        <v>24469063</v>
      </c>
      <c r="V176" s="15" t="s">
        <v>13892</v>
      </c>
      <c r="W176" s="15" t="s">
        <v>13893</v>
      </c>
      <c r="Y176" s="25" t="s">
        <v>41</v>
      </c>
      <c r="Z176" s="25" t="s">
        <v>13890</v>
      </c>
      <c r="AA176" s="4"/>
    </row>
    <row r="177" spans="2:27" x14ac:dyDescent="0.35">
      <c r="B177" s="28" t="s">
        <v>13526</v>
      </c>
      <c r="C177" s="28" t="s">
        <v>13474</v>
      </c>
      <c r="E177" s="28" t="s">
        <v>13898</v>
      </c>
      <c r="F177" s="28" t="s">
        <v>14342</v>
      </c>
      <c r="G177" s="28" t="s">
        <v>13895</v>
      </c>
      <c r="H177" s="15" t="s">
        <v>91</v>
      </c>
      <c r="I177" s="15" t="s">
        <v>10</v>
      </c>
      <c r="J177" s="5" t="s">
        <v>44</v>
      </c>
      <c r="K177" s="5" t="s">
        <v>6</v>
      </c>
      <c r="L177" s="5" t="s">
        <v>3</v>
      </c>
      <c r="M177" s="5" t="str">
        <f t="shared" si="2"/>
        <v>2-05-02</v>
      </c>
      <c r="N177" s="15" t="s">
        <v>91</v>
      </c>
      <c r="O177" s="15" t="s">
        <v>2356</v>
      </c>
      <c r="P177" s="15" t="s">
        <v>2368</v>
      </c>
      <c r="Q177" s="15" t="s">
        <v>2382</v>
      </c>
      <c r="R177" s="15" t="s">
        <v>8048</v>
      </c>
      <c r="S177" s="15" t="s">
        <v>20479</v>
      </c>
      <c r="T177" s="15">
        <v>24468281</v>
      </c>
      <c r="U177" s="15">
        <v>24463901</v>
      </c>
      <c r="V177" s="15" t="s">
        <v>13896</v>
      </c>
      <c r="W177" s="15" t="s">
        <v>13897</v>
      </c>
      <c r="Y177" s="25" t="s">
        <v>41</v>
      </c>
      <c r="Z177" s="25" t="s">
        <v>8332</v>
      </c>
      <c r="AA177" s="4"/>
    </row>
    <row r="178" spans="2:27" x14ac:dyDescent="0.35">
      <c r="B178" s="28" t="s">
        <v>19125</v>
      </c>
      <c r="C178" s="28" t="s">
        <v>13855</v>
      </c>
      <c r="E178" s="28" t="s">
        <v>13904</v>
      </c>
      <c r="F178" s="28" t="s">
        <v>14342</v>
      </c>
      <c r="G178" s="28" t="s">
        <v>13899</v>
      </c>
      <c r="H178" s="15" t="s">
        <v>91</v>
      </c>
      <c r="I178" s="15" t="s">
        <v>8</v>
      </c>
      <c r="J178" s="5" t="s">
        <v>44</v>
      </c>
      <c r="K178" s="5" t="s">
        <v>10</v>
      </c>
      <c r="L178" s="5" t="s">
        <v>5</v>
      </c>
      <c r="M178" s="5" t="str">
        <f t="shared" si="2"/>
        <v>2-08-04</v>
      </c>
      <c r="N178" s="15" t="s">
        <v>91</v>
      </c>
      <c r="O178" s="15" t="s">
        <v>589</v>
      </c>
      <c r="P178" s="15" t="s">
        <v>2111</v>
      </c>
      <c r="Q178" s="15" t="s">
        <v>13900</v>
      </c>
      <c r="R178" s="15" t="s">
        <v>8048</v>
      </c>
      <c r="S178" s="15" t="s">
        <v>13901</v>
      </c>
      <c r="T178" s="15">
        <v>24584839</v>
      </c>
      <c r="U178" s="15">
        <v>24584839</v>
      </c>
      <c r="V178" s="15" t="s">
        <v>13902</v>
      </c>
      <c r="W178" s="15" t="s">
        <v>13903</v>
      </c>
      <c r="Y178" s="25" t="s">
        <v>41</v>
      </c>
      <c r="Z178" s="25" t="s">
        <v>7200</v>
      </c>
      <c r="AA178" s="4"/>
    </row>
    <row r="179" spans="2:27" x14ac:dyDescent="0.35">
      <c r="B179" s="28" t="s">
        <v>24637</v>
      </c>
      <c r="C179" s="28" t="s">
        <v>19740</v>
      </c>
      <c r="E179" s="28" t="s">
        <v>13907</v>
      </c>
      <c r="F179" s="28" t="s">
        <v>14342</v>
      </c>
      <c r="G179" s="28" t="s">
        <v>21037</v>
      </c>
      <c r="H179" s="15" t="s">
        <v>215</v>
      </c>
      <c r="I179" s="15" t="s">
        <v>8</v>
      </c>
      <c r="J179" s="5" t="s">
        <v>214</v>
      </c>
      <c r="K179" s="5" t="s">
        <v>10</v>
      </c>
      <c r="L179" s="5" t="s">
        <v>2</v>
      </c>
      <c r="M179" s="5" t="str">
        <f t="shared" si="2"/>
        <v>4-08-01</v>
      </c>
      <c r="N179" s="15" t="s">
        <v>215</v>
      </c>
      <c r="O179" s="15" t="s">
        <v>22072</v>
      </c>
      <c r="P179" s="15" t="s">
        <v>3098</v>
      </c>
      <c r="Q179" s="15" t="s">
        <v>3098</v>
      </c>
      <c r="R179" s="15" t="s">
        <v>8048</v>
      </c>
      <c r="S179" s="15" t="s">
        <v>21038</v>
      </c>
      <c r="T179" s="15">
        <v>22658060</v>
      </c>
      <c r="U179" s="15">
        <v>22658060</v>
      </c>
      <c r="V179" s="15" t="s">
        <v>13905</v>
      </c>
      <c r="W179" s="15" t="s">
        <v>13906</v>
      </c>
      <c r="Y179" s="25" t="s">
        <v>41</v>
      </c>
      <c r="Z179" s="25" t="s">
        <v>8434</v>
      </c>
      <c r="AA179" s="4"/>
    </row>
    <row r="180" spans="2:27" x14ac:dyDescent="0.35">
      <c r="B180" s="28" t="s">
        <v>14399</v>
      </c>
      <c r="C180" s="28" t="s">
        <v>13357</v>
      </c>
      <c r="E180" s="28" t="s">
        <v>13910</v>
      </c>
      <c r="F180" s="28" t="s">
        <v>14342</v>
      </c>
      <c r="G180" s="28" t="s">
        <v>13908</v>
      </c>
      <c r="H180" s="15" t="s">
        <v>215</v>
      </c>
      <c r="I180" s="15" t="s">
        <v>5</v>
      </c>
      <c r="J180" s="5" t="s">
        <v>214</v>
      </c>
      <c r="K180" s="5" t="s">
        <v>3</v>
      </c>
      <c r="L180" s="5" t="s">
        <v>5</v>
      </c>
      <c r="M180" s="5" t="str">
        <f t="shared" si="2"/>
        <v>4-02-04</v>
      </c>
      <c r="N180" s="15" t="s">
        <v>215</v>
      </c>
      <c r="O180" s="15" t="s">
        <v>4082</v>
      </c>
      <c r="P180" s="15" t="s">
        <v>2172</v>
      </c>
      <c r="Q180" s="15" t="s">
        <v>2172</v>
      </c>
      <c r="R180" s="15" t="s">
        <v>8048</v>
      </c>
      <c r="S180" s="15" t="s">
        <v>24737</v>
      </c>
      <c r="T180" s="15">
        <v>21017459</v>
      </c>
      <c r="U180" s="15"/>
      <c r="V180" s="15" t="s">
        <v>13909</v>
      </c>
      <c r="W180" s="15" t="s">
        <v>17190</v>
      </c>
      <c r="Y180" s="25" t="s">
        <v>41</v>
      </c>
      <c r="Z180" s="25" t="s">
        <v>8292</v>
      </c>
      <c r="AA180" s="4"/>
    </row>
    <row r="181" spans="2:27" x14ac:dyDescent="0.35">
      <c r="B181" s="28" t="s">
        <v>13672</v>
      </c>
      <c r="C181" s="28" t="s">
        <v>13674</v>
      </c>
      <c r="E181" s="28" t="s">
        <v>13914</v>
      </c>
      <c r="F181" s="28" t="s">
        <v>14342</v>
      </c>
      <c r="G181" s="28" t="s">
        <v>3009</v>
      </c>
      <c r="H181" s="15" t="s">
        <v>1797</v>
      </c>
      <c r="I181" s="15" t="s">
        <v>4</v>
      </c>
      <c r="J181" s="5" t="s">
        <v>243</v>
      </c>
      <c r="K181" s="5" t="s">
        <v>10</v>
      </c>
      <c r="L181" s="5" t="s">
        <v>2</v>
      </c>
      <c r="M181" s="5" t="str">
        <f t="shared" si="2"/>
        <v>5-08-01</v>
      </c>
      <c r="N181" s="15" t="s">
        <v>244</v>
      </c>
      <c r="O181" s="15" t="s">
        <v>3009</v>
      </c>
      <c r="P181" s="15" t="s">
        <v>3009</v>
      </c>
      <c r="Q181" s="15" t="s">
        <v>1670</v>
      </c>
      <c r="R181" s="15" t="s">
        <v>8048</v>
      </c>
      <c r="S181" s="15" t="s">
        <v>13911</v>
      </c>
      <c r="T181" s="15">
        <v>26958255</v>
      </c>
      <c r="U181" s="15">
        <v>26692119</v>
      </c>
      <c r="V181" s="15" t="s">
        <v>13912</v>
      </c>
      <c r="W181" s="15" t="s">
        <v>13913</v>
      </c>
      <c r="Y181" s="25" t="s">
        <v>41</v>
      </c>
      <c r="Z181" s="25" t="s">
        <v>8430</v>
      </c>
      <c r="AA181" s="4"/>
    </row>
    <row r="182" spans="2:27" x14ac:dyDescent="0.35">
      <c r="B182" s="28" t="s">
        <v>21030</v>
      </c>
      <c r="C182" s="28" t="s">
        <v>13788</v>
      </c>
      <c r="E182" s="28" t="s">
        <v>13917</v>
      </c>
      <c r="F182" s="28" t="s">
        <v>14342</v>
      </c>
      <c r="G182" s="28" t="s">
        <v>13915</v>
      </c>
      <c r="H182" s="15" t="s">
        <v>18532</v>
      </c>
      <c r="I182" s="15" t="s">
        <v>4</v>
      </c>
      <c r="J182" s="5" t="s">
        <v>41</v>
      </c>
      <c r="K182" s="5" t="s">
        <v>3</v>
      </c>
      <c r="L182" s="5" t="s">
        <v>4</v>
      </c>
      <c r="M182" s="5" t="str">
        <f t="shared" si="2"/>
        <v>1-02-03</v>
      </c>
      <c r="N182" s="15" t="s">
        <v>42</v>
      </c>
      <c r="O182" s="15" t="s">
        <v>351</v>
      </c>
      <c r="P182" s="15" t="s">
        <v>165</v>
      </c>
      <c r="Q182" s="15" t="s">
        <v>17253</v>
      </c>
      <c r="R182" s="15" t="s">
        <v>8048</v>
      </c>
      <c r="S182" s="15" t="s">
        <v>24738</v>
      </c>
      <c r="T182" s="15">
        <v>22151154</v>
      </c>
      <c r="U182" s="15">
        <v>22151339</v>
      </c>
      <c r="V182" s="15" t="s">
        <v>13916</v>
      </c>
      <c r="W182" s="15" t="s">
        <v>24739</v>
      </c>
      <c r="Y182" s="25" t="s">
        <v>41</v>
      </c>
      <c r="Z182" s="25" t="s">
        <v>8297</v>
      </c>
      <c r="AA182" s="4"/>
    </row>
    <row r="183" spans="2:27" x14ac:dyDescent="0.35">
      <c r="B183" s="28" t="s">
        <v>14262</v>
      </c>
      <c r="C183" s="28" t="s">
        <v>13171</v>
      </c>
      <c r="E183" s="28" t="s">
        <v>13922</v>
      </c>
      <c r="F183" s="28" t="s">
        <v>14342</v>
      </c>
      <c r="G183" s="28" t="s">
        <v>13918</v>
      </c>
      <c r="H183" s="15" t="s">
        <v>18532</v>
      </c>
      <c r="I183" s="15" t="s">
        <v>5</v>
      </c>
      <c r="J183" s="5" t="s">
        <v>41</v>
      </c>
      <c r="K183" s="5" t="s">
        <v>11</v>
      </c>
      <c r="L183" s="5" t="s">
        <v>2</v>
      </c>
      <c r="M183" s="5" t="str">
        <f t="shared" si="2"/>
        <v>1-09-01</v>
      </c>
      <c r="N183" s="15" t="s">
        <v>42</v>
      </c>
      <c r="O183" s="15" t="s">
        <v>347</v>
      </c>
      <c r="P183" s="15" t="s">
        <v>347</v>
      </c>
      <c r="Q183" s="15" t="s">
        <v>1410</v>
      </c>
      <c r="R183" s="15" t="s">
        <v>8048</v>
      </c>
      <c r="S183" s="15" t="s">
        <v>13919</v>
      </c>
      <c r="T183" s="15">
        <v>22033246</v>
      </c>
      <c r="U183" s="15">
        <v>22034676</v>
      </c>
      <c r="V183" s="15" t="s">
        <v>13920</v>
      </c>
      <c r="W183" s="15" t="s">
        <v>13921</v>
      </c>
      <c r="Y183" s="25" t="s">
        <v>41</v>
      </c>
      <c r="Z183" s="25" t="s">
        <v>8702</v>
      </c>
      <c r="AA183" s="4"/>
    </row>
    <row r="184" spans="2:27" x14ac:dyDescent="0.35">
      <c r="B184" s="28" t="s">
        <v>18459</v>
      </c>
      <c r="C184" s="28" t="s">
        <v>13853</v>
      </c>
      <c r="E184" s="28" t="s">
        <v>13927</v>
      </c>
      <c r="F184" s="28" t="s">
        <v>14342</v>
      </c>
      <c r="G184" s="28" t="s">
        <v>13925</v>
      </c>
      <c r="H184" s="15" t="s">
        <v>144</v>
      </c>
      <c r="I184" s="15" t="s">
        <v>2</v>
      </c>
      <c r="J184" s="5" t="s">
        <v>143</v>
      </c>
      <c r="K184" s="5" t="s">
        <v>2</v>
      </c>
      <c r="L184" s="5" t="s">
        <v>10</v>
      </c>
      <c r="M184" s="5" t="str">
        <f t="shared" si="2"/>
        <v>6-01-08</v>
      </c>
      <c r="N184" s="15" t="s">
        <v>144</v>
      </c>
      <c r="O184" s="15" t="s">
        <v>144</v>
      </c>
      <c r="P184" s="15" t="s">
        <v>2510</v>
      </c>
      <c r="Q184" s="15" t="s">
        <v>11212</v>
      </c>
      <c r="R184" s="15" t="s">
        <v>8048</v>
      </c>
      <c r="S184" s="15" t="s">
        <v>22552</v>
      </c>
      <c r="T184" s="15">
        <v>26633839</v>
      </c>
      <c r="U184" s="15">
        <v>26636064</v>
      </c>
      <c r="V184" s="15" t="s">
        <v>19808</v>
      </c>
      <c r="W184" s="15" t="s">
        <v>13926</v>
      </c>
      <c r="Y184" s="25" t="s">
        <v>41</v>
      </c>
      <c r="Z184" s="25" t="s">
        <v>8431</v>
      </c>
      <c r="AA184" s="4"/>
    </row>
    <row r="185" spans="2:27" x14ac:dyDescent="0.35">
      <c r="B185" s="28" t="s">
        <v>9076</v>
      </c>
      <c r="C185" s="28" t="s">
        <v>13354</v>
      </c>
      <c r="E185" s="28" t="s">
        <v>13928</v>
      </c>
      <c r="F185" s="28" t="s">
        <v>14342</v>
      </c>
      <c r="G185" s="28" t="s">
        <v>21039</v>
      </c>
      <c r="H185" s="15" t="s">
        <v>908</v>
      </c>
      <c r="I185" s="15" t="s">
        <v>3</v>
      </c>
      <c r="J185" s="5" t="s">
        <v>243</v>
      </c>
      <c r="K185" s="5" t="s">
        <v>2</v>
      </c>
      <c r="L185" s="5" t="s">
        <v>2</v>
      </c>
      <c r="M185" s="5" t="str">
        <f t="shared" si="2"/>
        <v>5-01-01</v>
      </c>
      <c r="N185" s="15" t="s">
        <v>244</v>
      </c>
      <c r="O185" s="15" t="s">
        <v>908</v>
      </c>
      <c r="P185" s="15" t="s">
        <v>908</v>
      </c>
      <c r="Q185" s="15" t="s">
        <v>59</v>
      </c>
      <c r="R185" s="15" t="s">
        <v>8048</v>
      </c>
      <c r="S185" s="15" t="s">
        <v>24740</v>
      </c>
      <c r="T185" s="15">
        <v>26663000</v>
      </c>
      <c r="U185" s="15">
        <v>26664146</v>
      </c>
      <c r="V185" s="15" t="s">
        <v>15611</v>
      </c>
      <c r="W185" s="15" t="s">
        <v>15612</v>
      </c>
      <c r="Y185" s="25" t="s">
        <v>41</v>
      </c>
      <c r="Z185" s="25" t="s">
        <v>7212</v>
      </c>
      <c r="AA185" s="4"/>
    </row>
    <row r="186" spans="2:27" x14ac:dyDescent="0.35">
      <c r="B186" s="28" t="s">
        <v>14014</v>
      </c>
      <c r="C186" s="28" t="s">
        <v>14018</v>
      </c>
      <c r="E186" s="28" t="s">
        <v>13931</v>
      </c>
      <c r="F186" s="28" t="s">
        <v>14342</v>
      </c>
      <c r="G186" s="28" t="s">
        <v>13929</v>
      </c>
      <c r="H186" s="15" t="s">
        <v>18531</v>
      </c>
      <c r="I186" s="15" t="s">
        <v>2</v>
      </c>
      <c r="J186" s="5" t="s">
        <v>41</v>
      </c>
      <c r="K186" s="5" t="s">
        <v>2</v>
      </c>
      <c r="L186" s="5" t="s">
        <v>16</v>
      </c>
      <c r="M186" s="5" t="str">
        <f t="shared" si="2"/>
        <v>1-01-11</v>
      </c>
      <c r="N186" s="15" t="s">
        <v>42</v>
      </c>
      <c r="O186" s="15" t="s">
        <v>42</v>
      </c>
      <c r="P186" s="15" t="s">
        <v>21801</v>
      </c>
      <c r="Q186" s="15" t="s">
        <v>13930</v>
      </c>
      <c r="R186" s="15" t="s">
        <v>8048</v>
      </c>
      <c r="S186" s="15" t="s">
        <v>17191</v>
      </c>
      <c r="T186" s="15">
        <v>22864176</v>
      </c>
      <c r="U186" s="15"/>
      <c r="V186" s="15" t="s">
        <v>15613</v>
      </c>
      <c r="W186" s="15" t="s">
        <v>20480</v>
      </c>
      <c r="Y186" s="25" t="s">
        <v>41</v>
      </c>
      <c r="Z186" s="25" t="s">
        <v>8194</v>
      </c>
      <c r="AA186" s="4"/>
    </row>
    <row r="187" spans="2:27" x14ac:dyDescent="0.35">
      <c r="B187" s="28" t="s">
        <v>14482</v>
      </c>
      <c r="C187" s="28" t="s">
        <v>14498</v>
      </c>
      <c r="E187" s="28" t="s">
        <v>13933</v>
      </c>
      <c r="F187" s="28" t="s">
        <v>14342</v>
      </c>
      <c r="G187" s="28" t="s">
        <v>626</v>
      </c>
      <c r="H187" s="15" t="s">
        <v>15692</v>
      </c>
      <c r="I187" s="15" t="s">
        <v>11</v>
      </c>
      <c r="J187" s="5" t="s">
        <v>143</v>
      </c>
      <c r="K187" s="5" t="s">
        <v>12</v>
      </c>
      <c r="L187" s="5" t="s">
        <v>4</v>
      </c>
      <c r="M187" s="5" t="str">
        <f t="shared" si="2"/>
        <v>6-10-03</v>
      </c>
      <c r="N187" s="15" t="s">
        <v>144</v>
      </c>
      <c r="O187" s="15" t="s">
        <v>21785</v>
      </c>
      <c r="P187" s="15" t="s">
        <v>1996</v>
      </c>
      <c r="Q187" s="15" t="s">
        <v>17192</v>
      </c>
      <c r="R187" s="15" t="s">
        <v>8048</v>
      </c>
      <c r="S187" s="15" t="s">
        <v>13169</v>
      </c>
      <c r="T187" s="15">
        <v>89459126</v>
      </c>
      <c r="U187" s="15"/>
      <c r="V187" s="15" t="s">
        <v>15614</v>
      </c>
      <c r="W187" s="15" t="s">
        <v>24741</v>
      </c>
      <c r="Y187" s="25" t="s">
        <v>41</v>
      </c>
      <c r="Z187" s="25" t="s">
        <v>8387</v>
      </c>
      <c r="AA187" s="4"/>
    </row>
    <row r="188" spans="2:27" x14ac:dyDescent="0.35">
      <c r="B188" s="28" t="s">
        <v>13778</v>
      </c>
      <c r="C188" s="28" t="s">
        <v>13781</v>
      </c>
      <c r="E188" s="28" t="s">
        <v>13937</v>
      </c>
      <c r="F188" s="28" t="s">
        <v>14342</v>
      </c>
      <c r="G188" s="28" t="s">
        <v>19759</v>
      </c>
      <c r="H188" s="15" t="s">
        <v>1404</v>
      </c>
      <c r="I188" s="15" t="s">
        <v>6</v>
      </c>
      <c r="J188" s="5" t="s">
        <v>143</v>
      </c>
      <c r="K188" s="5" t="s">
        <v>16</v>
      </c>
      <c r="L188" s="5" t="s">
        <v>2</v>
      </c>
      <c r="M188" s="5" t="str">
        <f t="shared" si="2"/>
        <v>6-11-01</v>
      </c>
      <c r="N188" s="15" t="s">
        <v>144</v>
      </c>
      <c r="O188" s="15" t="s">
        <v>2277</v>
      </c>
      <c r="P188" s="15" t="s">
        <v>2302</v>
      </c>
      <c r="Q188" s="15" t="s">
        <v>1452</v>
      </c>
      <c r="R188" s="15" t="s">
        <v>8048</v>
      </c>
      <c r="S188" s="15" t="s">
        <v>13934</v>
      </c>
      <c r="T188" s="15">
        <v>26432440</v>
      </c>
      <c r="U188" s="15">
        <v>26432421</v>
      </c>
      <c r="V188" s="15" t="s">
        <v>13935</v>
      </c>
      <c r="W188" s="15" t="s">
        <v>13936</v>
      </c>
      <c r="Y188" s="25" t="s">
        <v>41</v>
      </c>
      <c r="Z188" s="25" t="s">
        <v>7219</v>
      </c>
      <c r="AA188" s="4"/>
    </row>
    <row r="189" spans="2:27" x14ac:dyDescent="0.35">
      <c r="B189" s="28" t="s">
        <v>13836</v>
      </c>
      <c r="C189" s="28" t="s">
        <v>13840</v>
      </c>
      <c r="E189" s="28" t="s">
        <v>13940</v>
      </c>
      <c r="F189" s="28" t="s">
        <v>14342</v>
      </c>
      <c r="G189" s="28" t="s">
        <v>22553</v>
      </c>
      <c r="H189" s="15" t="s">
        <v>249</v>
      </c>
      <c r="I189" s="15" t="s">
        <v>2</v>
      </c>
      <c r="J189" s="5" t="s">
        <v>72</v>
      </c>
      <c r="K189" s="5" t="s">
        <v>2</v>
      </c>
      <c r="L189" s="5" t="s">
        <v>2</v>
      </c>
      <c r="M189" s="5" t="str">
        <f t="shared" si="2"/>
        <v>3-01-01</v>
      </c>
      <c r="N189" s="15" t="s">
        <v>249</v>
      </c>
      <c r="O189" s="15" t="s">
        <v>249</v>
      </c>
      <c r="P189" s="15" t="s">
        <v>22025</v>
      </c>
      <c r="Q189" s="15" t="s">
        <v>13938</v>
      </c>
      <c r="R189" s="15" t="s">
        <v>8048</v>
      </c>
      <c r="S189" s="15" t="s">
        <v>21040</v>
      </c>
      <c r="T189" s="15">
        <v>25510832</v>
      </c>
      <c r="U189" s="15">
        <v>25914581</v>
      </c>
      <c r="V189" s="15" t="s">
        <v>21041</v>
      </c>
      <c r="W189" s="15" t="s">
        <v>13939</v>
      </c>
      <c r="Y189" s="25" t="s">
        <v>41</v>
      </c>
      <c r="Z189" s="25" t="s">
        <v>8484</v>
      </c>
      <c r="AA189" s="4"/>
    </row>
    <row r="190" spans="2:27" x14ac:dyDescent="0.35">
      <c r="B190" s="28" t="s">
        <v>19126</v>
      </c>
      <c r="C190" s="28" t="s">
        <v>14254</v>
      </c>
      <c r="E190" s="28" t="s">
        <v>13944</v>
      </c>
      <c r="F190" s="28" t="s">
        <v>14342</v>
      </c>
      <c r="G190" s="28" t="s">
        <v>13943</v>
      </c>
      <c r="H190" s="15" t="s">
        <v>18532</v>
      </c>
      <c r="I190" s="15" t="s">
        <v>5</v>
      </c>
      <c r="J190" s="5" t="s">
        <v>41</v>
      </c>
      <c r="K190" s="5" t="s">
        <v>11</v>
      </c>
      <c r="L190" s="5" t="s">
        <v>6</v>
      </c>
      <c r="M190" s="5" t="str">
        <f t="shared" si="2"/>
        <v>1-09-05</v>
      </c>
      <c r="N190" s="15" t="s">
        <v>42</v>
      </c>
      <c r="O190" s="15" t="s">
        <v>347</v>
      </c>
      <c r="P190" s="15" t="s">
        <v>403</v>
      </c>
      <c r="Q190" s="15" t="s">
        <v>403</v>
      </c>
      <c r="R190" s="15" t="s">
        <v>8048</v>
      </c>
      <c r="S190" s="15" t="s">
        <v>18503</v>
      </c>
      <c r="T190" s="15">
        <v>22827263</v>
      </c>
      <c r="U190" s="15"/>
      <c r="V190" s="15" t="s">
        <v>24742</v>
      </c>
      <c r="W190" s="15" t="s">
        <v>24743</v>
      </c>
      <c r="Y190" s="25" t="s">
        <v>41</v>
      </c>
      <c r="Z190" s="25" t="s">
        <v>8550</v>
      </c>
      <c r="AA190" s="4"/>
    </row>
    <row r="191" spans="2:27" x14ac:dyDescent="0.35">
      <c r="B191" s="28" t="s">
        <v>20516</v>
      </c>
      <c r="C191" s="28" t="s">
        <v>20515</v>
      </c>
      <c r="E191" s="28" t="s">
        <v>13947</v>
      </c>
      <c r="F191" s="28" t="s">
        <v>14342</v>
      </c>
      <c r="G191" s="28" t="s">
        <v>13945</v>
      </c>
      <c r="H191" s="15" t="s">
        <v>18532</v>
      </c>
      <c r="I191" s="15" t="s">
        <v>5</v>
      </c>
      <c r="J191" s="5" t="s">
        <v>41</v>
      </c>
      <c r="K191" s="5" t="s">
        <v>11</v>
      </c>
      <c r="L191" s="5" t="s">
        <v>2</v>
      </c>
      <c r="M191" s="5" t="str">
        <f t="shared" si="2"/>
        <v>1-09-01</v>
      </c>
      <c r="N191" s="15" t="s">
        <v>42</v>
      </c>
      <c r="O191" s="15" t="s">
        <v>347</v>
      </c>
      <c r="P191" s="15" t="s">
        <v>347</v>
      </c>
      <c r="Q191" s="15" t="s">
        <v>13946</v>
      </c>
      <c r="R191" s="15" t="s">
        <v>8048</v>
      </c>
      <c r="S191" s="15" t="s">
        <v>18504</v>
      </c>
      <c r="T191" s="15">
        <v>22038498</v>
      </c>
      <c r="U191" s="15">
        <v>22827593</v>
      </c>
      <c r="V191" s="15" t="s">
        <v>19177</v>
      </c>
      <c r="W191" s="15" t="s">
        <v>24744</v>
      </c>
      <c r="Y191" s="25" t="s">
        <v>41</v>
      </c>
      <c r="Z191" s="25" t="s">
        <v>8076</v>
      </c>
      <c r="AA191" s="4"/>
    </row>
    <row r="192" spans="2:27" x14ac:dyDescent="0.35">
      <c r="B192" s="28" t="s">
        <v>21053</v>
      </c>
      <c r="C192" s="28" t="s">
        <v>14115</v>
      </c>
      <c r="E192" s="28" t="s">
        <v>13951</v>
      </c>
      <c r="F192" s="28" t="s">
        <v>14342</v>
      </c>
      <c r="G192" s="28" t="s">
        <v>14463</v>
      </c>
      <c r="H192" s="15" t="s">
        <v>215</v>
      </c>
      <c r="I192" s="15" t="s">
        <v>5</v>
      </c>
      <c r="J192" s="5" t="s">
        <v>214</v>
      </c>
      <c r="K192" s="5" t="s">
        <v>6</v>
      </c>
      <c r="L192" s="5" t="s">
        <v>5</v>
      </c>
      <c r="M192" s="5" t="str">
        <f t="shared" si="2"/>
        <v>4-05-04</v>
      </c>
      <c r="N192" s="15" t="s">
        <v>215</v>
      </c>
      <c r="O192" s="15" t="s">
        <v>165</v>
      </c>
      <c r="P192" s="15" t="s">
        <v>93</v>
      </c>
      <c r="Q192" s="15" t="s">
        <v>79</v>
      </c>
      <c r="R192" s="15" t="s">
        <v>8048</v>
      </c>
      <c r="S192" s="15" t="s">
        <v>13948</v>
      </c>
      <c r="T192" s="15">
        <v>22378927</v>
      </c>
      <c r="U192" s="15">
        <v>22606137</v>
      </c>
      <c r="V192" s="15" t="s">
        <v>13949</v>
      </c>
      <c r="W192" s="15" t="s">
        <v>13950</v>
      </c>
      <c r="Y192" s="25" t="s">
        <v>41</v>
      </c>
      <c r="Z192" s="25" t="s">
        <v>11575</v>
      </c>
      <c r="AA192" s="4"/>
    </row>
    <row r="193" spans="2:27" x14ac:dyDescent="0.35">
      <c r="B193" s="28" t="s">
        <v>18463</v>
      </c>
      <c r="C193" s="28" t="s">
        <v>15663</v>
      </c>
      <c r="E193" s="28" t="s">
        <v>13954</v>
      </c>
      <c r="F193" s="28" t="s">
        <v>14342</v>
      </c>
      <c r="G193" s="28" t="s">
        <v>13952</v>
      </c>
      <c r="H193" s="15" t="s">
        <v>55</v>
      </c>
      <c r="I193" s="15" t="s">
        <v>4</v>
      </c>
      <c r="J193" s="5" t="s">
        <v>41</v>
      </c>
      <c r="K193" s="5" t="s">
        <v>7</v>
      </c>
      <c r="L193" s="5" t="s">
        <v>2</v>
      </c>
      <c r="M193" s="5" t="str">
        <f t="shared" si="2"/>
        <v>1-06-01</v>
      </c>
      <c r="N193" s="15" t="s">
        <v>42</v>
      </c>
      <c r="O193" s="15" t="s">
        <v>532</v>
      </c>
      <c r="P193" s="15" t="s">
        <v>532</v>
      </c>
      <c r="Q193" s="15" t="s">
        <v>532</v>
      </c>
      <c r="R193" s="15" t="s">
        <v>8048</v>
      </c>
      <c r="S193" s="15" t="s">
        <v>13953</v>
      </c>
      <c r="T193" s="15">
        <v>22307417</v>
      </c>
      <c r="U193" s="15">
        <v>22303147</v>
      </c>
      <c r="V193" s="15" t="s">
        <v>18505</v>
      </c>
      <c r="W193" s="15" t="s">
        <v>19178</v>
      </c>
      <c r="Y193" s="25" t="s">
        <v>41</v>
      </c>
      <c r="Z193" s="25" t="s">
        <v>8307</v>
      </c>
      <c r="AA193" s="4"/>
    </row>
    <row r="194" spans="2:27" x14ac:dyDescent="0.35">
      <c r="B194" s="28" t="s">
        <v>21105</v>
      </c>
      <c r="C194" s="28" t="s">
        <v>21104</v>
      </c>
      <c r="E194" s="28" t="s">
        <v>13958</v>
      </c>
      <c r="F194" s="28" t="s">
        <v>14342</v>
      </c>
      <c r="G194" s="28" t="s">
        <v>4050</v>
      </c>
      <c r="H194" s="15" t="s">
        <v>215</v>
      </c>
      <c r="I194" s="15" t="s">
        <v>4</v>
      </c>
      <c r="J194" s="5" t="s">
        <v>214</v>
      </c>
      <c r="K194" s="5" t="s">
        <v>5</v>
      </c>
      <c r="L194" s="5" t="s">
        <v>2</v>
      </c>
      <c r="M194" s="5" t="str">
        <f t="shared" si="2"/>
        <v>4-04-01</v>
      </c>
      <c r="N194" s="15" t="s">
        <v>215</v>
      </c>
      <c r="O194" s="15" t="s">
        <v>4050</v>
      </c>
      <c r="P194" s="15" t="s">
        <v>4050</v>
      </c>
      <c r="Q194" s="15" t="s">
        <v>2565</v>
      </c>
      <c r="R194" s="15" t="s">
        <v>8048</v>
      </c>
      <c r="S194" s="15" t="s">
        <v>13955</v>
      </c>
      <c r="T194" s="15">
        <v>22697762</v>
      </c>
      <c r="U194" s="15">
        <v>22699204</v>
      </c>
      <c r="V194" s="15" t="s">
        <v>13956</v>
      </c>
      <c r="W194" s="15" t="s">
        <v>13957</v>
      </c>
      <c r="Y194" s="25" t="s">
        <v>41</v>
      </c>
      <c r="Z194" s="25" t="s">
        <v>8248</v>
      </c>
      <c r="AA194" s="4"/>
    </row>
    <row r="195" spans="2:27" x14ac:dyDescent="0.35">
      <c r="B195" s="28" t="s">
        <v>14108</v>
      </c>
      <c r="C195" s="28" t="s">
        <v>14109</v>
      </c>
      <c r="E195" s="28" t="s">
        <v>13962</v>
      </c>
      <c r="F195" s="28" t="s">
        <v>14342</v>
      </c>
      <c r="G195" s="28" t="s">
        <v>14464</v>
      </c>
      <c r="H195" s="15" t="s">
        <v>3350</v>
      </c>
      <c r="I195" s="15" t="s">
        <v>2</v>
      </c>
      <c r="J195" s="5" t="s">
        <v>95</v>
      </c>
      <c r="K195" s="5" t="s">
        <v>3</v>
      </c>
      <c r="L195" s="5" t="s">
        <v>2</v>
      </c>
      <c r="M195" s="5" t="str">
        <f t="shared" ref="M195:M258" si="3">CONCATENATE(J195,"-",K195,"-",L195)</f>
        <v>7-02-01</v>
      </c>
      <c r="N195" s="15" t="s">
        <v>21775</v>
      </c>
      <c r="O195" s="15" t="s">
        <v>21593</v>
      </c>
      <c r="P195" s="15" t="s">
        <v>3350</v>
      </c>
      <c r="Q195" s="15" t="s">
        <v>13960</v>
      </c>
      <c r="R195" s="15" t="s">
        <v>8048</v>
      </c>
      <c r="S195" s="15" t="s">
        <v>13961</v>
      </c>
      <c r="T195" s="15">
        <v>27106171</v>
      </c>
      <c r="U195" s="15"/>
      <c r="V195" s="15" t="s">
        <v>21042</v>
      </c>
      <c r="W195" s="15" t="s">
        <v>24745</v>
      </c>
      <c r="Y195" s="25" t="s">
        <v>41</v>
      </c>
      <c r="Z195" s="25" t="s">
        <v>8537</v>
      </c>
      <c r="AA195" s="4"/>
    </row>
    <row r="196" spans="2:27" x14ac:dyDescent="0.35">
      <c r="B196" s="28" t="s">
        <v>515</v>
      </c>
      <c r="C196" s="28" t="s">
        <v>13449</v>
      </c>
      <c r="E196" s="28" t="s">
        <v>13968</v>
      </c>
      <c r="F196" s="28" t="s">
        <v>14342</v>
      </c>
      <c r="G196" s="28" t="s">
        <v>13964</v>
      </c>
      <c r="H196" s="15" t="s">
        <v>18531</v>
      </c>
      <c r="I196" s="15" t="s">
        <v>7</v>
      </c>
      <c r="J196" s="5" t="s">
        <v>41</v>
      </c>
      <c r="K196" s="5" t="s">
        <v>12</v>
      </c>
      <c r="L196" s="5" t="s">
        <v>2</v>
      </c>
      <c r="M196" s="5" t="str">
        <f t="shared" si="3"/>
        <v>1-10-01</v>
      </c>
      <c r="N196" s="15" t="s">
        <v>42</v>
      </c>
      <c r="O196" s="15" t="s">
        <v>256</v>
      </c>
      <c r="P196" s="15" t="s">
        <v>256</v>
      </c>
      <c r="Q196" s="15" t="s">
        <v>8748</v>
      </c>
      <c r="R196" s="15" t="s">
        <v>8048</v>
      </c>
      <c r="S196" s="15" t="s">
        <v>13965</v>
      </c>
      <c r="T196" s="15">
        <v>22540924</v>
      </c>
      <c r="U196" s="15">
        <v>86602234</v>
      </c>
      <c r="V196" s="15" t="s">
        <v>13966</v>
      </c>
      <c r="W196" s="15" t="s">
        <v>13967</v>
      </c>
      <c r="Y196" s="34" t="s">
        <v>41</v>
      </c>
      <c r="Z196" s="35" t="s">
        <v>13963</v>
      </c>
      <c r="AA196" s="4"/>
    </row>
    <row r="197" spans="2:27" x14ac:dyDescent="0.35">
      <c r="B197" s="28" t="s">
        <v>22550</v>
      </c>
      <c r="C197" s="28" t="s">
        <v>13887</v>
      </c>
      <c r="E197" s="28" t="s">
        <v>13972</v>
      </c>
      <c r="F197" s="28" t="s">
        <v>14342</v>
      </c>
      <c r="G197" s="28" t="s">
        <v>21043</v>
      </c>
      <c r="H197" s="15" t="s">
        <v>55</v>
      </c>
      <c r="I197" s="15" t="s">
        <v>3</v>
      </c>
      <c r="J197" s="5" t="s">
        <v>41</v>
      </c>
      <c r="K197" s="5" t="s">
        <v>4</v>
      </c>
      <c r="L197" s="5" t="s">
        <v>3</v>
      </c>
      <c r="M197" s="5" t="str">
        <f t="shared" si="3"/>
        <v>1-03-02</v>
      </c>
      <c r="N197" s="15" t="s">
        <v>42</v>
      </c>
      <c r="O197" s="15" t="s">
        <v>55</v>
      </c>
      <c r="P197" s="15" t="s">
        <v>59</v>
      </c>
      <c r="Q197" s="15" t="s">
        <v>328</v>
      </c>
      <c r="R197" s="15" t="s">
        <v>8048</v>
      </c>
      <c r="S197" s="15" t="s">
        <v>13970</v>
      </c>
      <c r="T197" s="15">
        <v>22701091</v>
      </c>
      <c r="U197" s="15">
        <v>22590110</v>
      </c>
      <c r="V197" s="15" t="s">
        <v>15615</v>
      </c>
      <c r="W197" s="15" t="s">
        <v>13971</v>
      </c>
      <c r="Y197" s="25" t="s">
        <v>41</v>
      </c>
      <c r="Z197" s="25" t="s">
        <v>8446</v>
      </c>
      <c r="AA197" s="4"/>
    </row>
    <row r="198" spans="2:27" x14ac:dyDescent="0.35">
      <c r="B198" s="28" t="s">
        <v>17163</v>
      </c>
      <c r="C198" s="28" t="s">
        <v>15657</v>
      </c>
      <c r="E198" s="28" t="s">
        <v>13976</v>
      </c>
      <c r="F198" s="28" t="s">
        <v>14342</v>
      </c>
      <c r="G198" s="28" t="s">
        <v>24638</v>
      </c>
      <c r="H198" s="15" t="s">
        <v>18531</v>
      </c>
      <c r="I198" s="15" t="s">
        <v>4</v>
      </c>
      <c r="J198" s="5" t="s">
        <v>41</v>
      </c>
      <c r="K198" s="5" t="s">
        <v>98</v>
      </c>
      <c r="L198" s="5" t="s">
        <v>5</v>
      </c>
      <c r="M198" s="5" t="str">
        <f t="shared" si="3"/>
        <v>1-18-04</v>
      </c>
      <c r="N198" s="15" t="s">
        <v>42</v>
      </c>
      <c r="O198" s="15" t="s">
        <v>99</v>
      </c>
      <c r="P198" s="15" t="s">
        <v>116</v>
      </c>
      <c r="Q198" s="15" t="s">
        <v>13973</v>
      </c>
      <c r="R198" s="15" t="s">
        <v>8048</v>
      </c>
      <c r="S198" s="15" t="s">
        <v>22554</v>
      </c>
      <c r="T198" s="15">
        <v>22767639</v>
      </c>
      <c r="U198" s="15">
        <v>22769942</v>
      </c>
      <c r="V198" s="15" t="s">
        <v>13974</v>
      </c>
      <c r="W198" s="15" t="s">
        <v>13975</v>
      </c>
      <c r="Y198" s="25" t="s">
        <v>41</v>
      </c>
      <c r="Z198" s="25" t="s">
        <v>7233</v>
      </c>
      <c r="AA198" s="4"/>
    </row>
    <row r="199" spans="2:27" x14ac:dyDescent="0.35">
      <c r="B199" s="28" t="s">
        <v>14116</v>
      </c>
      <c r="C199" s="28" t="s">
        <v>14120</v>
      </c>
      <c r="E199" s="28" t="s">
        <v>13978</v>
      </c>
      <c r="F199" s="28" t="s">
        <v>14342</v>
      </c>
      <c r="G199" s="28" t="s">
        <v>17229</v>
      </c>
      <c r="H199" s="15" t="s">
        <v>18532</v>
      </c>
      <c r="I199" s="15" t="s">
        <v>5</v>
      </c>
      <c r="J199" s="5" t="s">
        <v>41</v>
      </c>
      <c r="K199" s="5" t="s">
        <v>11</v>
      </c>
      <c r="L199" s="5" t="s">
        <v>2</v>
      </c>
      <c r="M199" s="5" t="str">
        <f t="shared" si="3"/>
        <v>1-09-01</v>
      </c>
      <c r="N199" s="15" t="s">
        <v>42</v>
      </c>
      <c r="O199" s="15" t="s">
        <v>347</v>
      </c>
      <c r="P199" s="15" t="s">
        <v>347</v>
      </c>
      <c r="Q199" s="15" t="s">
        <v>21044</v>
      </c>
      <c r="R199" s="15" t="s">
        <v>8048</v>
      </c>
      <c r="S199" s="15" t="s">
        <v>19809</v>
      </c>
      <c r="T199" s="15">
        <v>22034621</v>
      </c>
      <c r="U199" s="15"/>
      <c r="V199" s="15" t="s">
        <v>13977</v>
      </c>
      <c r="W199" s="15" t="s">
        <v>18506</v>
      </c>
      <c r="Y199" s="25" t="s">
        <v>41</v>
      </c>
      <c r="Z199" s="25" t="s">
        <v>7242</v>
      </c>
      <c r="AA199" s="4"/>
    </row>
    <row r="200" spans="2:27" x14ac:dyDescent="0.35">
      <c r="B200" s="28" t="s">
        <v>3888</v>
      </c>
      <c r="C200" s="28" t="s">
        <v>13175</v>
      </c>
      <c r="E200" s="28" t="s">
        <v>13980</v>
      </c>
      <c r="F200" s="28" t="s">
        <v>14342</v>
      </c>
      <c r="G200" s="28" t="s">
        <v>13979</v>
      </c>
      <c r="H200" s="15" t="s">
        <v>144</v>
      </c>
      <c r="I200" s="15" t="s">
        <v>7</v>
      </c>
      <c r="J200" s="5" t="s">
        <v>143</v>
      </c>
      <c r="K200" s="5" t="s">
        <v>17</v>
      </c>
      <c r="L200" s="5" t="s">
        <v>2</v>
      </c>
      <c r="M200" s="5" t="str">
        <f t="shared" si="3"/>
        <v>6-12-01</v>
      </c>
      <c r="N200" s="15" t="s">
        <v>144</v>
      </c>
      <c r="O200" s="15" t="s">
        <v>5987</v>
      </c>
      <c r="P200" s="15" t="s">
        <v>5987</v>
      </c>
      <c r="Q200" s="15" t="s">
        <v>5987</v>
      </c>
      <c r="R200" s="15" t="s">
        <v>8048</v>
      </c>
      <c r="S200" s="15" t="s">
        <v>22555</v>
      </c>
      <c r="T200" s="15">
        <v>26455530</v>
      </c>
      <c r="U200" s="15">
        <v>26455302</v>
      </c>
      <c r="V200" s="15" t="s">
        <v>22556</v>
      </c>
      <c r="W200" s="15" t="s">
        <v>24746</v>
      </c>
      <c r="Y200" s="25" t="s">
        <v>41</v>
      </c>
      <c r="Z200" s="25" t="s">
        <v>11315</v>
      </c>
      <c r="AA200" s="4"/>
    </row>
    <row r="201" spans="2:27" x14ac:dyDescent="0.35">
      <c r="B201" s="28" t="s">
        <v>19759</v>
      </c>
      <c r="C201" s="28" t="s">
        <v>13937</v>
      </c>
      <c r="E201" s="28" t="s">
        <v>13982</v>
      </c>
      <c r="F201" s="28" t="s">
        <v>14342</v>
      </c>
      <c r="G201" s="28" t="s">
        <v>21045</v>
      </c>
      <c r="H201" s="15" t="s">
        <v>215</v>
      </c>
      <c r="I201" s="15" t="s">
        <v>7</v>
      </c>
      <c r="J201" s="5" t="s">
        <v>214</v>
      </c>
      <c r="K201" s="5" t="s">
        <v>7</v>
      </c>
      <c r="L201" s="5" t="s">
        <v>5</v>
      </c>
      <c r="M201" s="5" t="str">
        <f t="shared" si="3"/>
        <v>4-06-04</v>
      </c>
      <c r="N201" s="15" t="s">
        <v>215</v>
      </c>
      <c r="O201" s="15" t="s">
        <v>278</v>
      </c>
      <c r="P201" s="15" t="s">
        <v>550</v>
      </c>
      <c r="Q201" s="15" t="s">
        <v>17193</v>
      </c>
      <c r="R201" s="15" t="s">
        <v>8048</v>
      </c>
      <c r="S201" s="15" t="s">
        <v>24747</v>
      </c>
      <c r="T201" s="15">
        <v>22689114</v>
      </c>
      <c r="U201" s="15">
        <v>22682855</v>
      </c>
      <c r="V201" s="15" t="s">
        <v>21046</v>
      </c>
      <c r="W201" s="15" t="s">
        <v>13981</v>
      </c>
      <c r="Y201" s="25" t="s">
        <v>41</v>
      </c>
      <c r="Z201" s="25" t="s">
        <v>8290</v>
      </c>
      <c r="AA201" s="4"/>
    </row>
    <row r="202" spans="2:27" x14ac:dyDescent="0.35">
      <c r="B202" s="28" t="s">
        <v>14481</v>
      </c>
      <c r="C202" s="28" t="s">
        <v>14497</v>
      </c>
      <c r="E202" s="28" t="s">
        <v>13988</v>
      </c>
      <c r="F202" s="28" t="s">
        <v>14342</v>
      </c>
      <c r="G202" s="28" t="s">
        <v>13987</v>
      </c>
      <c r="H202" s="15" t="s">
        <v>249</v>
      </c>
      <c r="I202" s="15" t="s">
        <v>7</v>
      </c>
      <c r="J202" s="5" t="s">
        <v>72</v>
      </c>
      <c r="K202" s="5" t="s">
        <v>4</v>
      </c>
      <c r="L202" s="5" t="s">
        <v>8</v>
      </c>
      <c r="M202" s="5" t="str">
        <f t="shared" si="3"/>
        <v>3-03-07</v>
      </c>
      <c r="N202" s="15" t="s">
        <v>249</v>
      </c>
      <c r="O202" s="15" t="s">
        <v>250</v>
      </c>
      <c r="P202" s="15" t="s">
        <v>92</v>
      </c>
      <c r="Q202" s="15" t="s">
        <v>13941</v>
      </c>
      <c r="R202" s="15" t="s">
        <v>8048</v>
      </c>
      <c r="S202" s="15" t="s">
        <v>19810</v>
      </c>
      <c r="T202" s="15">
        <v>22730024</v>
      </c>
      <c r="U202" s="15">
        <v>22730280</v>
      </c>
      <c r="V202" s="15" t="s">
        <v>24748</v>
      </c>
      <c r="W202" s="15" t="s">
        <v>24749</v>
      </c>
      <c r="Y202" s="25" t="s">
        <v>41</v>
      </c>
      <c r="Z202" s="25" t="s">
        <v>13986</v>
      </c>
      <c r="AA202" s="4"/>
    </row>
    <row r="203" spans="2:27" x14ac:dyDescent="0.35">
      <c r="B203" s="28" t="s">
        <v>13198</v>
      </c>
      <c r="C203" s="28" t="s">
        <v>13187</v>
      </c>
      <c r="E203" s="28" t="s">
        <v>13990</v>
      </c>
      <c r="F203" s="28" t="s">
        <v>14342</v>
      </c>
      <c r="G203" s="28" t="s">
        <v>3131</v>
      </c>
      <c r="H203" s="15" t="s">
        <v>91</v>
      </c>
      <c r="I203" s="15" t="s">
        <v>3</v>
      </c>
      <c r="J203" s="5" t="s">
        <v>44</v>
      </c>
      <c r="K203" s="5" t="s">
        <v>2</v>
      </c>
      <c r="L203" s="5" t="s">
        <v>12</v>
      </c>
      <c r="M203" s="5" t="str">
        <f t="shared" si="3"/>
        <v>2-01-10</v>
      </c>
      <c r="N203" s="15" t="s">
        <v>91</v>
      </c>
      <c r="O203" s="15" t="s">
        <v>91</v>
      </c>
      <c r="P203" s="15" t="s">
        <v>55</v>
      </c>
      <c r="Q203" s="15" t="s">
        <v>55</v>
      </c>
      <c r="R203" s="15" t="s">
        <v>8048</v>
      </c>
      <c r="S203" s="15" t="s">
        <v>20482</v>
      </c>
      <c r="T203" s="15">
        <v>21002277</v>
      </c>
      <c r="U203" s="15">
        <v>21002277</v>
      </c>
      <c r="V203" s="15" t="s">
        <v>13989</v>
      </c>
      <c r="W203" s="15" t="s">
        <v>24750</v>
      </c>
      <c r="Y203" s="25" t="s">
        <v>41</v>
      </c>
      <c r="Z203" s="25" t="s">
        <v>24812</v>
      </c>
      <c r="AA203" s="4"/>
    </row>
    <row r="204" spans="2:27" x14ac:dyDescent="0.35">
      <c r="B204" s="28" t="s">
        <v>14063</v>
      </c>
      <c r="C204" s="28" t="s">
        <v>14066</v>
      </c>
      <c r="E204" s="28" t="s">
        <v>22557</v>
      </c>
      <c r="F204" s="28" t="s">
        <v>14342</v>
      </c>
      <c r="G204" s="28" t="s">
        <v>22558</v>
      </c>
      <c r="H204" s="15" t="s">
        <v>144</v>
      </c>
      <c r="I204" s="15" t="s">
        <v>7</v>
      </c>
      <c r="J204" s="5" t="s">
        <v>143</v>
      </c>
      <c r="K204" s="5" t="s">
        <v>17</v>
      </c>
      <c r="L204" s="5" t="s">
        <v>2</v>
      </c>
      <c r="M204" s="5" t="str">
        <f t="shared" si="3"/>
        <v>6-12-01</v>
      </c>
      <c r="N204" s="15" t="s">
        <v>144</v>
      </c>
      <c r="O204" s="15" t="s">
        <v>5987</v>
      </c>
      <c r="P204" s="15" t="s">
        <v>5987</v>
      </c>
      <c r="Q204" s="15" t="s">
        <v>5252</v>
      </c>
      <c r="R204" s="15" t="s">
        <v>8048</v>
      </c>
      <c r="S204" s="15" t="s">
        <v>19179</v>
      </c>
      <c r="T204" s="15">
        <v>26455161</v>
      </c>
      <c r="U204" s="15">
        <v>89301415</v>
      </c>
      <c r="V204" s="15" t="s">
        <v>22559</v>
      </c>
      <c r="W204" s="15" t="s">
        <v>22560</v>
      </c>
      <c r="Y204" s="25" t="s">
        <v>41</v>
      </c>
      <c r="Z204" s="25" t="s">
        <v>7259</v>
      </c>
      <c r="AA204" s="4"/>
    </row>
    <row r="205" spans="2:27" x14ac:dyDescent="0.35">
      <c r="B205" s="28" t="s">
        <v>24636</v>
      </c>
      <c r="C205" s="28" t="s">
        <v>13746</v>
      </c>
      <c r="E205" s="28" t="s">
        <v>13995</v>
      </c>
      <c r="F205" s="28" t="s">
        <v>14342</v>
      </c>
      <c r="G205" s="28" t="s">
        <v>13992</v>
      </c>
      <c r="H205" s="15" t="s">
        <v>18531</v>
      </c>
      <c r="I205" s="15" t="s">
        <v>4</v>
      </c>
      <c r="J205" s="5" t="s">
        <v>41</v>
      </c>
      <c r="K205" s="5" t="s">
        <v>2</v>
      </c>
      <c r="L205" s="5" t="s">
        <v>6</v>
      </c>
      <c r="M205" s="5" t="str">
        <f t="shared" si="3"/>
        <v>1-01-05</v>
      </c>
      <c r="N205" s="15" t="s">
        <v>42</v>
      </c>
      <c r="O205" s="15" t="s">
        <v>42</v>
      </c>
      <c r="P205" s="15" t="s">
        <v>103</v>
      </c>
      <c r="Q205" s="15" t="s">
        <v>103</v>
      </c>
      <c r="R205" s="15" t="s">
        <v>8048</v>
      </c>
      <c r="S205" s="15" t="s">
        <v>13993</v>
      </c>
      <c r="T205" s="15">
        <v>22252707</v>
      </c>
      <c r="U205" s="15">
        <v>22244646</v>
      </c>
      <c r="V205" s="15" t="s">
        <v>19180</v>
      </c>
      <c r="W205" s="15" t="s">
        <v>13994</v>
      </c>
      <c r="Y205" s="25" t="s">
        <v>41</v>
      </c>
      <c r="Z205" s="25" t="s">
        <v>13991</v>
      </c>
      <c r="AA205" s="4"/>
    </row>
    <row r="206" spans="2:27" x14ac:dyDescent="0.35">
      <c r="B206" s="28" t="s">
        <v>79</v>
      </c>
      <c r="C206" s="28" t="s">
        <v>13536</v>
      </c>
      <c r="E206" s="28" t="s">
        <v>19760</v>
      </c>
      <c r="F206" s="28" t="s">
        <v>14342</v>
      </c>
      <c r="G206" s="28" t="s">
        <v>22561</v>
      </c>
      <c r="H206" s="15" t="s">
        <v>91</v>
      </c>
      <c r="I206" s="15" t="s">
        <v>5</v>
      </c>
      <c r="J206" s="5" t="s">
        <v>44</v>
      </c>
      <c r="K206" s="5" t="s">
        <v>2</v>
      </c>
      <c r="L206" s="5" t="s">
        <v>6</v>
      </c>
      <c r="M206" s="5" t="str">
        <f t="shared" si="3"/>
        <v>2-01-05</v>
      </c>
      <c r="N206" s="15" t="s">
        <v>91</v>
      </c>
      <c r="O206" s="15" t="s">
        <v>91</v>
      </c>
      <c r="P206" s="15" t="s">
        <v>21076</v>
      </c>
      <c r="Q206" s="15" t="s">
        <v>22562</v>
      </c>
      <c r="R206" s="15" t="s">
        <v>8048</v>
      </c>
      <c r="S206" s="15" t="s">
        <v>22563</v>
      </c>
      <c r="T206" s="15">
        <v>24385729</v>
      </c>
      <c r="U206" s="15">
        <v>24385868</v>
      </c>
      <c r="V206" s="15" t="s">
        <v>22564</v>
      </c>
      <c r="W206" s="15" t="s">
        <v>22565</v>
      </c>
      <c r="Y206" s="25" t="s">
        <v>41</v>
      </c>
      <c r="Z206" s="25" t="s">
        <v>7266</v>
      </c>
      <c r="AA206" s="4"/>
    </row>
    <row r="207" spans="2:27" x14ac:dyDescent="0.35">
      <c r="B207" s="28" t="s">
        <v>15589</v>
      </c>
      <c r="C207" s="28" t="s">
        <v>14489</v>
      </c>
      <c r="E207" s="28" t="s">
        <v>13999</v>
      </c>
      <c r="F207" s="28" t="s">
        <v>14342</v>
      </c>
      <c r="G207" s="28" t="s">
        <v>22566</v>
      </c>
      <c r="H207" s="15" t="s">
        <v>249</v>
      </c>
      <c r="I207" s="15" t="s">
        <v>7</v>
      </c>
      <c r="J207" s="5" t="s">
        <v>72</v>
      </c>
      <c r="K207" s="5" t="s">
        <v>4</v>
      </c>
      <c r="L207" s="5" t="s">
        <v>5</v>
      </c>
      <c r="M207" s="5" t="str">
        <f t="shared" si="3"/>
        <v>3-03-04</v>
      </c>
      <c r="N207" s="15" t="s">
        <v>249</v>
      </c>
      <c r="O207" s="15" t="s">
        <v>250</v>
      </c>
      <c r="P207" s="15" t="s">
        <v>165</v>
      </c>
      <c r="Q207" s="15" t="s">
        <v>13996</v>
      </c>
      <c r="R207" s="15" t="s">
        <v>8048</v>
      </c>
      <c r="S207" s="15" t="s">
        <v>13997</v>
      </c>
      <c r="T207" s="15">
        <v>25180103</v>
      </c>
      <c r="U207" s="15">
        <v>22784865</v>
      </c>
      <c r="V207" s="15" t="s">
        <v>13998</v>
      </c>
      <c r="W207" s="15" t="s">
        <v>24751</v>
      </c>
      <c r="Y207" s="25" t="s">
        <v>41</v>
      </c>
      <c r="Z207" s="25" t="s">
        <v>7226</v>
      </c>
      <c r="AA207" s="4"/>
    </row>
    <row r="208" spans="2:27" x14ac:dyDescent="0.35">
      <c r="B208" s="28" t="s">
        <v>626</v>
      </c>
      <c r="C208" s="28" t="s">
        <v>13933</v>
      </c>
      <c r="E208" s="28" t="s">
        <v>14003</v>
      </c>
      <c r="F208" s="28" t="s">
        <v>14342</v>
      </c>
      <c r="G208" s="28" t="s">
        <v>14000</v>
      </c>
      <c r="H208" s="15" t="s">
        <v>215</v>
      </c>
      <c r="I208" s="15" t="s">
        <v>8</v>
      </c>
      <c r="J208" s="5" t="s">
        <v>214</v>
      </c>
      <c r="K208" s="5" t="s">
        <v>8</v>
      </c>
      <c r="L208" s="5" t="s">
        <v>2</v>
      </c>
      <c r="M208" s="5" t="str">
        <f t="shared" si="3"/>
        <v>4-07-01</v>
      </c>
      <c r="N208" s="15" t="s">
        <v>215</v>
      </c>
      <c r="O208" s="15" t="s">
        <v>4073</v>
      </c>
      <c r="P208" s="15" t="s">
        <v>257</v>
      </c>
      <c r="Q208" s="15" t="s">
        <v>257</v>
      </c>
      <c r="R208" s="15" t="s">
        <v>8048</v>
      </c>
      <c r="S208" s="15" t="s">
        <v>14001</v>
      </c>
      <c r="T208" s="15">
        <v>22930928</v>
      </c>
      <c r="U208" s="15">
        <v>22391070</v>
      </c>
      <c r="V208" s="15" t="s">
        <v>14002</v>
      </c>
      <c r="W208" s="15" t="s">
        <v>24752</v>
      </c>
      <c r="Y208" s="25" t="s">
        <v>41</v>
      </c>
      <c r="Z208" s="25" t="s">
        <v>7262</v>
      </c>
      <c r="AA208" s="4"/>
    </row>
    <row r="209" spans="2:27" x14ac:dyDescent="0.35">
      <c r="B209" s="28" t="s">
        <v>13711</v>
      </c>
      <c r="C209" s="28" t="s">
        <v>13713</v>
      </c>
      <c r="E209" s="28" t="s">
        <v>14004</v>
      </c>
      <c r="F209" s="28" t="s">
        <v>14342</v>
      </c>
      <c r="G209" s="28" t="s">
        <v>14465</v>
      </c>
      <c r="H209" s="15" t="s">
        <v>908</v>
      </c>
      <c r="I209" s="15" t="s">
        <v>5</v>
      </c>
      <c r="J209" s="5" t="s">
        <v>243</v>
      </c>
      <c r="K209" s="5" t="s">
        <v>2</v>
      </c>
      <c r="L209" s="5" t="s">
        <v>2</v>
      </c>
      <c r="M209" s="5" t="str">
        <f t="shared" si="3"/>
        <v>5-01-01</v>
      </c>
      <c r="N209" s="15" t="s">
        <v>244</v>
      </c>
      <c r="O209" s="15" t="s">
        <v>908</v>
      </c>
      <c r="P209" s="15" t="s">
        <v>908</v>
      </c>
      <c r="Q209" s="15" t="s">
        <v>6963</v>
      </c>
      <c r="R209" s="15" t="s">
        <v>8048</v>
      </c>
      <c r="S209" s="15" t="s">
        <v>24753</v>
      </c>
      <c r="T209" s="15">
        <v>26662134</v>
      </c>
      <c r="U209" s="15"/>
      <c r="V209" s="15" t="s">
        <v>15616</v>
      </c>
      <c r="W209" s="15" t="s">
        <v>18507</v>
      </c>
      <c r="Y209" s="25" t="s">
        <v>41</v>
      </c>
      <c r="Z209" s="25" t="s">
        <v>7231</v>
      </c>
      <c r="AA209" s="4"/>
    </row>
    <row r="210" spans="2:27" x14ac:dyDescent="0.35">
      <c r="B210" s="28" t="s">
        <v>70</v>
      </c>
      <c r="C210" s="28" t="s">
        <v>14097</v>
      </c>
      <c r="E210" s="28" t="s">
        <v>14008</v>
      </c>
      <c r="F210" s="28" t="s">
        <v>14342</v>
      </c>
      <c r="G210" s="28" t="s">
        <v>14005</v>
      </c>
      <c r="H210" s="21" t="s">
        <v>144</v>
      </c>
      <c r="I210" s="21" t="s">
        <v>7</v>
      </c>
      <c r="J210" s="5" t="s">
        <v>143</v>
      </c>
      <c r="K210" s="5" t="s">
        <v>17</v>
      </c>
      <c r="L210" s="5" t="s">
        <v>2</v>
      </c>
      <c r="M210" s="5" t="str">
        <f t="shared" si="3"/>
        <v>6-12-01</v>
      </c>
      <c r="N210" s="15" t="s">
        <v>144</v>
      </c>
      <c r="O210" s="15" t="s">
        <v>5987</v>
      </c>
      <c r="P210" s="15" t="s">
        <v>5987</v>
      </c>
      <c r="Q210" s="15" t="s">
        <v>5987</v>
      </c>
      <c r="R210" s="15" t="s">
        <v>8048</v>
      </c>
      <c r="S210" s="15" t="s">
        <v>24754</v>
      </c>
      <c r="T210" s="15">
        <v>26455467</v>
      </c>
      <c r="U210" s="15"/>
      <c r="V210" s="15" t="s">
        <v>14007</v>
      </c>
      <c r="W210" s="15" t="s">
        <v>24755</v>
      </c>
      <c r="Y210" s="25" t="s">
        <v>41</v>
      </c>
      <c r="Z210" s="25" t="s">
        <v>7552</v>
      </c>
      <c r="AA210" s="4"/>
    </row>
    <row r="211" spans="2:27" x14ac:dyDescent="0.35">
      <c r="B211" s="28" t="s">
        <v>706</v>
      </c>
      <c r="C211" s="28" t="s">
        <v>5896</v>
      </c>
      <c r="E211" s="28" t="s">
        <v>14013</v>
      </c>
      <c r="F211" s="28" t="s">
        <v>14342</v>
      </c>
      <c r="G211" s="28" t="s">
        <v>14009</v>
      </c>
      <c r="H211" s="15" t="s">
        <v>4495</v>
      </c>
      <c r="I211" s="15" t="s">
        <v>2</v>
      </c>
      <c r="J211" s="5" t="s">
        <v>243</v>
      </c>
      <c r="K211" s="5" t="s">
        <v>3</v>
      </c>
      <c r="L211" s="5" t="s">
        <v>2</v>
      </c>
      <c r="M211" s="5" t="str">
        <f t="shared" si="3"/>
        <v>5-02-01</v>
      </c>
      <c r="N211" s="15" t="s">
        <v>244</v>
      </c>
      <c r="O211" s="15" t="s">
        <v>4495</v>
      </c>
      <c r="P211" s="15" t="s">
        <v>4495</v>
      </c>
      <c r="Q211" s="15" t="s">
        <v>14010</v>
      </c>
      <c r="R211" s="15" t="s">
        <v>8048</v>
      </c>
      <c r="S211" s="15" t="s">
        <v>24756</v>
      </c>
      <c r="T211" s="15">
        <v>26864838</v>
      </c>
      <c r="U211" s="15"/>
      <c r="V211" s="15" t="s">
        <v>14011</v>
      </c>
      <c r="W211" s="15" t="s">
        <v>14012</v>
      </c>
      <c r="Y211" s="25" t="s">
        <v>41</v>
      </c>
      <c r="Z211" s="25" t="s">
        <v>7269</v>
      </c>
      <c r="AA211" s="4"/>
    </row>
    <row r="212" spans="2:27" x14ac:dyDescent="0.35">
      <c r="B212" s="28" t="s">
        <v>13570</v>
      </c>
      <c r="C212" s="28" t="s">
        <v>13574</v>
      </c>
      <c r="E212" s="28" t="s">
        <v>14018</v>
      </c>
      <c r="F212" s="28" t="s">
        <v>14342</v>
      </c>
      <c r="G212" s="28" t="s">
        <v>14014</v>
      </c>
      <c r="H212" s="15" t="s">
        <v>215</v>
      </c>
      <c r="I212" s="15" t="s">
        <v>6</v>
      </c>
      <c r="J212" s="5" t="s">
        <v>214</v>
      </c>
      <c r="K212" s="5" t="s">
        <v>4</v>
      </c>
      <c r="L212" s="5" t="s">
        <v>6</v>
      </c>
      <c r="M212" s="5" t="str">
        <f t="shared" si="3"/>
        <v>4-03-05</v>
      </c>
      <c r="N212" s="15" t="s">
        <v>215</v>
      </c>
      <c r="O212" s="15" t="s">
        <v>1610</v>
      </c>
      <c r="P212" s="15" t="s">
        <v>21378</v>
      </c>
      <c r="Q212" s="15" t="s">
        <v>14015</v>
      </c>
      <c r="R212" s="15" t="s">
        <v>8048</v>
      </c>
      <c r="S212" s="15" t="s">
        <v>15617</v>
      </c>
      <c r="T212" s="15">
        <v>22445686</v>
      </c>
      <c r="U212" s="15">
        <v>85574721</v>
      </c>
      <c r="V212" s="15" t="s">
        <v>14016</v>
      </c>
      <c r="W212" s="15" t="s">
        <v>14017</v>
      </c>
      <c r="Y212" s="25" t="s">
        <v>41</v>
      </c>
      <c r="Z212" s="25" t="s">
        <v>11537</v>
      </c>
      <c r="AA212" s="4"/>
    </row>
    <row r="213" spans="2:27" x14ac:dyDescent="0.35">
      <c r="B213" s="28" t="s">
        <v>18461</v>
      </c>
      <c r="C213" s="28" t="s">
        <v>14033</v>
      </c>
      <c r="E213" s="28" t="s">
        <v>14022</v>
      </c>
      <c r="F213" s="28" t="s">
        <v>14342</v>
      </c>
      <c r="G213" s="28" t="s">
        <v>14467</v>
      </c>
      <c r="H213" s="15" t="s">
        <v>215</v>
      </c>
      <c r="I213" s="15" t="s">
        <v>7</v>
      </c>
      <c r="J213" s="5" t="s">
        <v>214</v>
      </c>
      <c r="K213" s="5" t="s">
        <v>11</v>
      </c>
      <c r="L213" s="5" t="s">
        <v>2</v>
      </c>
      <c r="M213" s="5" t="str">
        <f t="shared" si="3"/>
        <v>4-09-01</v>
      </c>
      <c r="N213" s="15" t="s">
        <v>215</v>
      </c>
      <c r="O213" s="15" t="s">
        <v>1109</v>
      </c>
      <c r="P213" s="15" t="s">
        <v>1109</v>
      </c>
      <c r="Q213" s="15" t="s">
        <v>70</v>
      </c>
      <c r="R213" s="15" t="s">
        <v>8048</v>
      </c>
      <c r="S213" s="15" t="s">
        <v>14019</v>
      </c>
      <c r="T213" s="15">
        <v>22615863</v>
      </c>
      <c r="U213" s="15">
        <v>22615863</v>
      </c>
      <c r="V213" s="15" t="s">
        <v>14020</v>
      </c>
      <c r="W213" s="15" t="s">
        <v>14021</v>
      </c>
      <c r="Y213" s="25" t="s">
        <v>41</v>
      </c>
      <c r="Z213" s="25" t="s">
        <v>12537</v>
      </c>
      <c r="AA213" s="4"/>
    </row>
    <row r="214" spans="2:27" x14ac:dyDescent="0.35">
      <c r="B214" s="28" t="s">
        <v>13987</v>
      </c>
      <c r="C214" s="28" t="s">
        <v>13988</v>
      </c>
      <c r="E214" s="28" t="s">
        <v>14024</v>
      </c>
      <c r="F214" s="28" t="s">
        <v>14342</v>
      </c>
      <c r="G214" s="28" t="s">
        <v>14025</v>
      </c>
      <c r="H214" s="15" t="s">
        <v>215</v>
      </c>
      <c r="I214" s="15" t="s">
        <v>6</v>
      </c>
      <c r="J214" s="5" t="s">
        <v>214</v>
      </c>
      <c r="K214" s="5" t="s">
        <v>4</v>
      </c>
      <c r="L214" s="5" t="s">
        <v>4</v>
      </c>
      <c r="M214" s="5" t="str">
        <f t="shared" si="3"/>
        <v>4-03-03</v>
      </c>
      <c r="N214" s="15" t="s">
        <v>215</v>
      </c>
      <c r="O214" s="15" t="s">
        <v>1610</v>
      </c>
      <c r="P214" s="15" t="s">
        <v>59</v>
      </c>
      <c r="Q214" s="15" t="s">
        <v>4130</v>
      </c>
      <c r="R214" s="15" t="s">
        <v>8048</v>
      </c>
      <c r="S214" s="15" t="s">
        <v>24757</v>
      </c>
      <c r="T214" s="15">
        <v>22353355</v>
      </c>
      <c r="U214" s="15">
        <v>22358855</v>
      </c>
      <c r="V214" s="15" t="s">
        <v>15618</v>
      </c>
      <c r="W214" s="15" t="s">
        <v>14023</v>
      </c>
      <c r="Y214" s="25" t="s">
        <v>41</v>
      </c>
      <c r="Z214" s="25" t="s">
        <v>7271</v>
      </c>
      <c r="AA214" s="4"/>
    </row>
    <row r="215" spans="2:27" x14ac:dyDescent="0.35">
      <c r="B215" s="28" t="s">
        <v>20546</v>
      </c>
      <c r="C215" s="28" t="s">
        <v>20545</v>
      </c>
      <c r="E215" s="28" t="s">
        <v>14030</v>
      </c>
      <c r="F215" s="28" t="s">
        <v>14342</v>
      </c>
      <c r="G215" s="28" t="s">
        <v>14469</v>
      </c>
      <c r="H215" s="15" t="s">
        <v>231</v>
      </c>
      <c r="I215" s="15" t="s">
        <v>6</v>
      </c>
      <c r="J215" s="5" t="s">
        <v>44</v>
      </c>
      <c r="K215" s="5" t="s">
        <v>12</v>
      </c>
      <c r="L215" s="5" t="s">
        <v>7</v>
      </c>
      <c r="M215" s="5" t="str">
        <f t="shared" si="3"/>
        <v>2-10-06</v>
      </c>
      <c r="N215" s="15" t="s">
        <v>91</v>
      </c>
      <c r="O215" s="15" t="s">
        <v>231</v>
      </c>
      <c r="P215" s="15" t="s">
        <v>2964</v>
      </c>
      <c r="Q215" s="15" t="s">
        <v>14027</v>
      </c>
      <c r="R215" s="15" t="s">
        <v>8048</v>
      </c>
      <c r="S215" s="15" t="s">
        <v>14028</v>
      </c>
      <c r="T215" s="15">
        <v>24734204</v>
      </c>
      <c r="U215" s="15">
        <v>24734204</v>
      </c>
      <c r="V215" s="15" t="s">
        <v>20483</v>
      </c>
      <c r="W215" s="15" t="s">
        <v>14029</v>
      </c>
      <c r="Y215" s="25" t="s">
        <v>41</v>
      </c>
      <c r="Z215" s="25" t="s">
        <v>11604</v>
      </c>
      <c r="AA215" s="4"/>
    </row>
    <row r="216" spans="2:27" x14ac:dyDescent="0.35">
      <c r="B216" s="28" t="s">
        <v>13256</v>
      </c>
      <c r="C216" s="28" t="s">
        <v>13260</v>
      </c>
      <c r="E216" s="28" t="s">
        <v>14033</v>
      </c>
      <c r="F216" s="28" t="s">
        <v>14342</v>
      </c>
      <c r="G216" s="28" t="s">
        <v>18461</v>
      </c>
      <c r="H216" s="15" t="s">
        <v>18532</v>
      </c>
      <c r="I216" s="15" t="s">
        <v>5</v>
      </c>
      <c r="J216" s="5" t="s">
        <v>41</v>
      </c>
      <c r="K216" s="5" t="s">
        <v>11</v>
      </c>
      <c r="L216" s="5" t="s">
        <v>2</v>
      </c>
      <c r="M216" s="5" t="str">
        <f t="shared" si="3"/>
        <v>1-09-01</v>
      </c>
      <c r="N216" s="15" t="s">
        <v>42</v>
      </c>
      <c r="O216" s="15" t="s">
        <v>347</v>
      </c>
      <c r="P216" s="15" t="s">
        <v>347</v>
      </c>
      <c r="Q216" s="15" t="s">
        <v>165</v>
      </c>
      <c r="R216" s="15" t="s">
        <v>8048</v>
      </c>
      <c r="S216" s="15" t="s">
        <v>15619</v>
      </c>
      <c r="T216" s="15">
        <v>22827777</v>
      </c>
      <c r="U216" s="15">
        <v>85592927</v>
      </c>
      <c r="V216" s="15" t="s">
        <v>14031</v>
      </c>
      <c r="W216" s="15" t="s">
        <v>14032</v>
      </c>
      <c r="Y216" s="25" t="s">
        <v>41</v>
      </c>
      <c r="Z216" s="25" t="s">
        <v>7294</v>
      </c>
      <c r="AA216" s="4"/>
    </row>
    <row r="217" spans="2:27" x14ac:dyDescent="0.35">
      <c r="B217" s="28" t="s">
        <v>13207</v>
      </c>
      <c r="C217" s="28" t="s">
        <v>13211</v>
      </c>
      <c r="E217" s="28" t="s">
        <v>14038</v>
      </c>
      <c r="F217" s="28" t="s">
        <v>14342</v>
      </c>
      <c r="G217" s="28" t="s">
        <v>14035</v>
      </c>
      <c r="H217" s="15" t="s">
        <v>215</v>
      </c>
      <c r="I217" s="15" t="s">
        <v>3</v>
      </c>
      <c r="J217" s="5" t="s">
        <v>214</v>
      </c>
      <c r="K217" s="5" t="s">
        <v>2</v>
      </c>
      <c r="L217" s="5" t="s">
        <v>4</v>
      </c>
      <c r="M217" s="5" t="str">
        <f t="shared" si="3"/>
        <v>4-01-03</v>
      </c>
      <c r="N217" s="15" t="s">
        <v>215</v>
      </c>
      <c r="O217" s="15" t="s">
        <v>215</v>
      </c>
      <c r="P217" s="15" t="s">
        <v>550</v>
      </c>
      <c r="Q217" s="15" t="s">
        <v>550</v>
      </c>
      <c r="R217" s="15" t="s">
        <v>8048</v>
      </c>
      <c r="S217" s="15" t="s">
        <v>14036</v>
      </c>
      <c r="T217" s="15">
        <v>22659026</v>
      </c>
      <c r="U217" s="15">
        <v>22659026</v>
      </c>
      <c r="V217" s="15" t="s">
        <v>14037</v>
      </c>
      <c r="W217" s="15" t="s">
        <v>21047</v>
      </c>
      <c r="Y217" s="25" t="s">
        <v>41</v>
      </c>
      <c r="Z217" s="25" t="s">
        <v>14034</v>
      </c>
      <c r="AA217" s="4"/>
    </row>
    <row r="218" spans="2:27" x14ac:dyDescent="0.35">
      <c r="B218" s="28" t="s">
        <v>19754</v>
      </c>
      <c r="C218" s="28" t="s">
        <v>13419</v>
      </c>
      <c r="E218" s="28" t="s">
        <v>14252</v>
      </c>
      <c r="F218" s="28" t="s">
        <v>14342</v>
      </c>
      <c r="G218" s="28" t="s">
        <v>14470</v>
      </c>
      <c r="H218" s="15" t="s">
        <v>215</v>
      </c>
      <c r="I218" s="15" t="s">
        <v>5</v>
      </c>
      <c r="J218" s="5" t="s">
        <v>214</v>
      </c>
      <c r="K218" s="5" t="s">
        <v>3</v>
      </c>
      <c r="L218" s="5" t="s">
        <v>6</v>
      </c>
      <c r="M218" s="5" t="str">
        <f t="shared" si="3"/>
        <v>4-02-05</v>
      </c>
      <c r="N218" s="15" t="s">
        <v>215</v>
      </c>
      <c r="O218" s="15" t="s">
        <v>4082</v>
      </c>
      <c r="P218" s="15" t="s">
        <v>3295</v>
      </c>
      <c r="Q218" s="15" t="s">
        <v>3295</v>
      </c>
      <c r="R218" s="15" t="s">
        <v>8048</v>
      </c>
      <c r="S218" s="15" t="s">
        <v>24758</v>
      </c>
      <c r="T218" s="15">
        <v>22607806</v>
      </c>
      <c r="U218" s="15">
        <v>22607991</v>
      </c>
      <c r="V218" s="15" t="s">
        <v>13114</v>
      </c>
      <c r="W218" s="15" t="s">
        <v>21048</v>
      </c>
      <c r="Y218" s="25" t="s">
        <v>41</v>
      </c>
      <c r="Z218" s="25" t="s">
        <v>7282</v>
      </c>
      <c r="AA218" s="4"/>
    </row>
    <row r="219" spans="2:27" x14ac:dyDescent="0.35">
      <c r="B219" s="28" t="s">
        <v>13789</v>
      </c>
      <c r="C219" s="28" t="s">
        <v>13792</v>
      </c>
      <c r="E219" s="28" t="s">
        <v>14253</v>
      </c>
      <c r="F219" s="28" t="s">
        <v>14342</v>
      </c>
      <c r="G219" s="28" t="s">
        <v>17156</v>
      </c>
      <c r="H219" s="15" t="s">
        <v>215</v>
      </c>
      <c r="I219" s="15" t="s">
        <v>3</v>
      </c>
      <c r="J219" s="5" t="s">
        <v>214</v>
      </c>
      <c r="K219" s="5" t="s">
        <v>2</v>
      </c>
      <c r="L219" s="5" t="s">
        <v>5</v>
      </c>
      <c r="M219" s="5" t="str">
        <f t="shared" si="3"/>
        <v>4-01-04</v>
      </c>
      <c r="N219" s="15" t="s">
        <v>215</v>
      </c>
      <c r="O219" s="15" t="s">
        <v>215</v>
      </c>
      <c r="P219" s="15" t="s">
        <v>4031</v>
      </c>
      <c r="Q219" s="15" t="s">
        <v>14275</v>
      </c>
      <c r="R219" s="15" t="s">
        <v>8048</v>
      </c>
      <c r="S219" s="15" t="s">
        <v>14301</v>
      </c>
      <c r="T219" s="15">
        <v>22383164</v>
      </c>
      <c r="U219" s="15">
        <v>22383164</v>
      </c>
      <c r="V219" s="15" t="s">
        <v>17194</v>
      </c>
      <c r="W219" s="15" t="s">
        <v>14302</v>
      </c>
      <c r="Y219" s="25"/>
      <c r="Z219" s="25"/>
      <c r="AA219" s="4"/>
    </row>
    <row r="220" spans="2:27" x14ac:dyDescent="0.35">
      <c r="B220" s="28" t="s">
        <v>13128</v>
      </c>
      <c r="C220" s="28" t="s">
        <v>13130</v>
      </c>
      <c r="E220" s="28" t="s">
        <v>14254</v>
      </c>
      <c r="F220" s="28" t="s">
        <v>14342</v>
      </c>
      <c r="G220" s="28" t="s">
        <v>19126</v>
      </c>
      <c r="H220" s="15" t="s">
        <v>15692</v>
      </c>
      <c r="I220" s="15" t="s">
        <v>6</v>
      </c>
      <c r="J220" s="5" t="s">
        <v>143</v>
      </c>
      <c r="K220" s="5" t="s">
        <v>10</v>
      </c>
      <c r="L220" s="5" t="s">
        <v>2</v>
      </c>
      <c r="M220" s="5" t="str">
        <f t="shared" si="3"/>
        <v>6-08-01</v>
      </c>
      <c r="N220" s="15" t="s">
        <v>144</v>
      </c>
      <c r="O220" s="15" t="s">
        <v>21789</v>
      </c>
      <c r="P220" s="15" t="s">
        <v>3183</v>
      </c>
      <c r="Q220" s="15" t="s">
        <v>14276</v>
      </c>
      <c r="R220" s="15" t="s">
        <v>8048</v>
      </c>
      <c r="S220" s="15" t="s">
        <v>19181</v>
      </c>
      <c r="T220" s="15">
        <v>27734340</v>
      </c>
      <c r="U220" s="15"/>
      <c r="V220" s="15" t="s">
        <v>19182</v>
      </c>
      <c r="W220" s="15" t="s">
        <v>17195</v>
      </c>
      <c r="Y220" s="25"/>
      <c r="Z220" s="25"/>
      <c r="AA220" s="4"/>
    </row>
    <row r="221" spans="2:27" x14ac:dyDescent="0.35">
      <c r="B221" s="28" t="s">
        <v>13929</v>
      </c>
      <c r="C221" s="28" t="s">
        <v>13931</v>
      </c>
      <c r="E221" s="28" t="s">
        <v>14042</v>
      </c>
      <c r="F221" s="28" t="s">
        <v>14342</v>
      </c>
      <c r="G221" s="28" t="s">
        <v>14471</v>
      </c>
      <c r="H221" s="15" t="s">
        <v>215</v>
      </c>
      <c r="I221" s="15" t="s">
        <v>5</v>
      </c>
      <c r="J221" s="5" t="s">
        <v>214</v>
      </c>
      <c r="K221" s="5" t="s">
        <v>3</v>
      </c>
      <c r="L221" s="5" t="s">
        <v>2</v>
      </c>
      <c r="M221" s="5" t="str">
        <f t="shared" si="3"/>
        <v>4-02-01</v>
      </c>
      <c r="N221" s="15" t="s">
        <v>215</v>
      </c>
      <c r="O221" s="15" t="s">
        <v>4082</v>
      </c>
      <c r="P221" s="15" t="s">
        <v>4082</v>
      </c>
      <c r="Q221" s="15" t="s">
        <v>14039</v>
      </c>
      <c r="R221" s="15" t="s">
        <v>8048</v>
      </c>
      <c r="S221" s="15" t="s">
        <v>24759</v>
      </c>
      <c r="T221" s="15">
        <v>22374454</v>
      </c>
      <c r="U221" s="15"/>
      <c r="V221" s="15" t="s">
        <v>14040</v>
      </c>
      <c r="W221" s="15" t="s">
        <v>14041</v>
      </c>
      <c r="Y221" s="25" t="s">
        <v>41</v>
      </c>
      <c r="Z221" s="25" t="s">
        <v>7286</v>
      </c>
      <c r="AA221" s="4"/>
    </row>
    <row r="222" spans="2:27" x14ac:dyDescent="0.35">
      <c r="B222" s="28" t="s">
        <v>13650</v>
      </c>
      <c r="C222" s="28" t="s">
        <v>13649</v>
      </c>
      <c r="E222" s="28" t="s">
        <v>14047</v>
      </c>
      <c r="F222" s="28" t="s">
        <v>14342</v>
      </c>
      <c r="G222" s="28" t="s">
        <v>14043</v>
      </c>
      <c r="H222" s="15" t="s">
        <v>215</v>
      </c>
      <c r="I222" s="15" t="s">
        <v>7</v>
      </c>
      <c r="J222" s="5" t="s">
        <v>214</v>
      </c>
      <c r="K222" s="5" t="s">
        <v>11</v>
      </c>
      <c r="L222" s="5" t="s">
        <v>2</v>
      </c>
      <c r="M222" s="5" t="str">
        <f t="shared" si="3"/>
        <v>4-09-01</v>
      </c>
      <c r="N222" s="15" t="s">
        <v>215</v>
      </c>
      <c r="O222" s="15" t="s">
        <v>1109</v>
      </c>
      <c r="P222" s="15" t="s">
        <v>1109</v>
      </c>
      <c r="Q222" s="15" t="s">
        <v>1109</v>
      </c>
      <c r="R222" s="15" t="s">
        <v>8048</v>
      </c>
      <c r="S222" s="15" t="s">
        <v>14044</v>
      </c>
      <c r="T222" s="15">
        <v>22635012</v>
      </c>
      <c r="U222" s="15">
        <v>22634971</v>
      </c>
      <c r="V222" s="15" t="s">
        <v>14045</v>
      </c>
      <c r="W222" s="15" t="s">
        <v>14046</v>
      </c>
      <c r="Y222" s="25" t="s">
        <v>41</v>
      </c>
      <c r="Z222" s="25" t="s">
        <v>11509</v>
      </c>
      <c r="AA222" s="4"/>
    </row>
    <row r="223" spans="2:27" x14ac:dyDescent="0.35">
      <c r="B223" s="28" t="s">
        <v>14449</v>
      </c>
      <c r="C223" s="28" t="s">
        <v>13681</v>
      </c>
      <c r="E223" s="28" t="s">
        <v>14488</v>
      </c>
      <c r="F223" s="28" t="s">
        <v>14342</v>
      </c>
      <c r="G223" s="28" t="s">
        <v>14472</v>
      </c>
      <c r="H223" s="15" t="s">
        <v>55</v>
      </c>
      <c r="I223" s="15" t="s">
        <v>3</v>
      </c>
      <c r="J223" s="5" t="s">
        <v>41</v>
      </c>
      <c r="K223" s="5" t="s">
        <v>4</v>
      </c>
      <c r="L223" s="5" t="s">
        <v>5</v>
      </c>
      <c r="M223" s="5" t="str">
        <f t="shared" si="3"/>
        <v>1-03-04</v>
      </c>
      <c r="N223" s="15" t="s">
        <v>42</v>
      </c>
      <c r="O223" s="15" t="s">
        <v>55</v>
      </c>
      <c r="P223" s="15" t="s">
        <v>320</v>
      </c>
      <c r="Q223" s="15" t="s">
        <v>5393</v>
      </c>
      <c r="R223" s="15" t="s">
        <v>8048</v>
      </c>
      <c r="S223" s="15" t="s">
        <v>19811</v>
      </c>
      <c r="T223" s="15">
        <v>22508539</v>
      </c>
      <c r="U223" s="15">
        <v>62480615</v>
      </c>
      <c r="V223" s="15" t="s">
        <v>15620</v>
      </c>
      <c r="W223" s="15" t="s">
        <v>15621</v>
      </c>
      <c r="Y223" s="25" t="s">
        <v>41</v>
      </c>
      <c r="Z223" s="25" t="s">
        <v>11617</v>
      </c>
      <c r="AA223" s="4"/>
    </row>
    <row r="224" spans="2:27" x14ac:dyDescent="0.35">
      <c r="B224" s="28" t="s">
        <v>1558</v>
      </c>
      <c r="C224" s="28" t="s">
        <v>13717</v>
      </c>
      <c r="E224" s="28" t="s">
        <v>14255</v>
      </c>
      <c r="F224" s="28" t="s">
        <v>14342</v>
      </c>
      <c r="G224" s="28" t="s">
        <v>14268</v>
      </c>
      <c r="H224" s="15" t="s">
        <v>18532</v>
      </c>
      <c r="I224" s="15" t="s">
        <v>4</v>
      </c>
      <c r="J224" s="5" t="s">
        <v>41</v>
      </c>
      <c r="K224" s="5" t="s">
        <v>3</v>
      </c>
      <c r="L224" s="5" t="s">
        <v>4</v>
      </c>
      <c r="M224" s="5" t="str">
        <f t="shared" si="3"/>
        <v>1-02-03</v>
      </c>
      <c r="N224" s="15" t="s">
        <v>42</v>
      </c>
      <c r="O224" s="15" t="s">
        <v>351</v>
      </c>
      <c r="P224" s="15" t="s">
        <v>165</v>
      </c>
      <c r="Q224" s="15" t="s">
        <v>17253</v>
      </c>
      <c r="R224" s="15" t="s">
        <v>8048</v>
      </c>
      <c r="S224" s="15" t="s">
        <v>22567</v>
      </c>
      <c r="T224" s="15">
        <v>22152103</v>
      </c>
      <c r="U224" s="15"/>
      <c r="V224" s="15" t="s">
        <v>17196</v>
      </c>
      <c r="W224" s="15" t="s">
        <v>24760</v>
      </c>
      <c r="Y224" s="25"/>
      <c r="Z224" s="25"/>
      <c r="AA224" s="4"/>
    </row>
    <row r="225" spans="2:27" x14ac:dyDescent="0.35">
      <c r="B225" s="28" t="s">
        <v>19752</v>
      </c>
      <c r="C225" s="28" t="s">
        <v>13213</v>
      </c>
      <c r="E225" s="28" t="s">
        <v>14051</v>
      </c>
      <c r="F225" s="28" t="s">
        <v>14342</v>
      </c>
      <c r="G225" s="28" t="s">
        <v>19127</v>
      </c>
      <c r="H225" s="15" t="s">
        <v>242</v>
      </c>
      <c r="I225" s="15" t="s">
        <v>6</v>
      </c>
      <c r="J225" s="5" t="s">
        <v>243</v>
      </c>
      <c r="K225" s="5" t="s">
        <v>6</v>
      </c>
      <c r="L225" s="5" t="s">
        <v>2</v>
      </c>
      <c r="M225" s="5" t="str">
        <f t="shared" si="3"/>
        <v>5-05-01</v>
      </c>
      <c r="N225" s="15" t="s">
        <v>244</v>
      </c>
      <c r="O225" s="15" t="s">
        <v>22158</v>
      </c>
      <c r="P225" s="15" t="s">
        <v>1976</v>
      </c>
      <c r="Q225" s="15" t="s">
        <v>4433</v>
      </c>
      <c r="R225" s="15" t="s">
        <v>8048</v>
      </c>
      <c r="S225" s="15" t="s">
        <v>14048</v>
      </c>
      <c r="T225" s="15">
        <v>26888174</v>
      </c>
      <c r="U225" s="15">
        <v>26888174</v>
      </c>
      <c r="V225" s="15" t="s">
        <v>14049</v>
      </c>
      <c r="W225" s="15" t="s">
        <v>14050</v>
      </c>
      <c r="Y225" s="25" t="s">
        <v>41</v>
      </c>
      <c r="Z225" s="25" t="s">
        <v>7306</v>
      </c>
      <c r="AA225" s="4"/>
    </row>
    <row r="226" spans="2:27" x14ac:dyDescent="0.35">
      <c r="B226" s="28" t="s">
        <v>14483</v>
      </c>
      <c r="C226" s="28" t="s">
        <v>14500</v>
      </c>
      <c r="E226" s="28" t="s">
        <v>14256</v>
      </c>
      <c r="F226" s="28" t="s">
        <v>14342</v>
      </c>
      <c r="G226" s="28" t="s">
        <v>14269</v>
      </c>
      <c r="H226" s="15" t="s">
        <v>215</v>
      </c>
      <c r="I226" s="15" t="s">
        <v>3</v>
      </c>
      <c r="J226" s="5" t="s">
        <v>214</v>
      </c>
      <c r="K226" s="5" t="s">
        <v>2</v>
      </c>
      <c r="L226" s="5" t="s">
        <v>3</v>
      </c>
      <c r="M226" s="5" t="str">
        <f t="shared" si="3"/>
        <v>4-01-02</v>
      </c>
      <c r="N226" s="15" t="s">
        <v>215</v>
      </c>
      <c r="O226" s="15" t="s">
        <v>215</v>
      </c>
      <c r="P226" s="15" t="s">
        <v>851</v>
      </c>
      <c r="Q226" s="15" t="s">
        <v>367</v>
      </c>
      <c r="R226" s="15" t="s">
        <v>8048</v>
      </c>
      <c r="S226" s="15" t="s">
        <v>17197</v>
      </c>
      <c r="T226" s="15">
        <v>22611717</v>
      </c>
      <c r="U226" s="15"/>
      <c r="V226" s="15" t="s">
        <v>14303</v>
      </c>
      <c r="W226" s="15" t="s">
        <v>24761</v>
      </c>
      <c r="Y226" s="25"/>
      <c r="Z226" s="25"/>
      <c r="AA226" s="4"/>
    </row>
    <row r="227" spans="2:27" x14ac:dyDescent="0.35">
      <c r="B227" s="28" t="s">
        <v>20543</v>
      </c>
      <c r="C227" s="28" t="s">
        <v>20542</v>
      </c>
      <c r="E227" s="28" t="s">
        <v>14054</v>
      </c>
      <c r="F227" s="28" t="s">
        <v>14342</v>
      </c>
      <c r="G227" s="28" t="s">
        <v>14053</v>
      </c>
      <c r="H227" s="15" t="s">
        <v>21775</v>
      </c>
      <c r="I227" s="15" t="s">
        <v>6</v>
      </c>
      <c r="J227" s="5" t="s">
        <v>95</v>
      </c>
      <c r="K227" s="5" t="s">
        <v>4</v>
      </c>
      <c r="L227" s="5" t="s">
        <v>2</v>
      </c>
      <c r="M227" s="5" t="str">
        <f t="shared" si="3"/>
        <v>7-03-01</v>
      </c>
      <c r="N227" s="15" t="s">
        <v>21775</v>
      </c>
      <c r="O227" s="15" t="s">
        <v>22006</v>
      </c>
      <c r="P227" s="15" t="s">
        <v>22006</v>
      </c>
      <c r="Q227" s="15" t="s">
        <v>2076</v>
      </c>
      <c r="R227" s="15" t="s">
        <v>8048</v>
      </c>
      <c r="S227" s="15" t="s">
        <v>19183</v>
      </c>
      <c r="T227" s="15">
        <v>27682847</v>
      </c>
      <c r="U227" s="15"/>
      <c r="V227" s="15" t="s">
        <v>19184</v>
      </c>
      <c r="W227" s="15" t="s">
        <v>24762</v>
      </c>
      <c r="Y227" s="25" t="s">
        <v>41</v>
      </c>
      <c r="Z227" s="25" t="s">
        <v>7313</v>
      </c>
      <c r="AA227" s="4"/>
    </row>
    <row r="228" spans="2:27" x14ac:dyDescent="0.35">
      <c r="B228" s="28" t="s">
        <v>19753</v>
      </c>
      <c r="C228" s="28" t="s">
        <v>13373</v>
      </c>
      <c r="E228" s="28" t="s">
        <v>14057</v>
      </c>
      <c r="F228" s="28" t="s">
        <v>14342</v>
      </c>
      <c r="G228" s="28" t="s">
        <v>1534</v>
      </c>
      <c r="H228" s="15" t="s">
        <v>91</v>
      </c>
      <c r="I228" s="15" t="s">
        <v>6</v>
      </c>
      <c r="J228" s="5" t="s">
        <v>44</v>
      </c>
      <c r="K228" s="5" t="s">
        <v>2</v>
      </c>
      <c r="L228" s="5" t="s">
        <v>5</v>
      </c>
      <c r="M228" s="5" t="str">
        <f t="shared" si="3"/>
        <v>2-01-04</v>
      </c>
      <c r="N228" s="15" t="s">
        <v>91</v>
      </c>
      <c r="O228" s="15" t="s">
        <v>91</v>
      </c>
      <c r="P228" s="15" t="s">
        <v>257</v>
      </c>
      <c r="Q228" s="15" t="s">
        <v>2100</v>
      </c>
      <c r="R228" s="15" t="s">
        <v>8048</v>
      </c>
      <c r="S228" s="15" t="s">
        <v>20484</v>
      </c>
      <c r="T228" s="15">
        <v>24428703</v>
      </c>
      <c r="U228" s="15"/>
      <c r="V228" s="15" t="s">
        <v>14056</v>
      </c>
      <c r="W228" s="15" t="s">
        <v>15622</v>
      </c>
      <c r="Y228" s="25" t="s">
        <v>41</v>
      </c>
      <c r="Z228" s="25" t="s">
        <v>7296</v>
      </c>
      <c r="AA228" s="4"/>
    </row>
    <row r="229" spans="2:27" x14ac:dyDescent="0.35">
      <c r="B229" s="28" t="s">
        <v>13915</v>
      </c>
      <c r="C229" s="28" t="s">
        <v>13917</v>
      </c>
      <c r="E229" s="28" t="s">
        <v>14059</v>
      </c>
      <c r="F229" s="28" t="s">
        <v>14342</v>
      </c>
      <c r="G229" s="28" t="s">
        <v>19761</v>
      </c>
      <c r="H229" s="15" t="s">
        <v>1404</v>
      </c>
      <c r="I229" s="15" t="s">
        <v>7</v>
      </c>
      <c r="J229" s="5" t="s">
        <v>143</v>
      </c>
      <c r="K229" s="5" t="s">
        <v>7</v>
      </c>
      <c r="L229" s="5" t="s">
        <v>2</v>
      </c>
      <c r="M229" s="5" t="str">
        <f t="shared" si="3"/>
        <v>6-06-01</v>
      </c>
      <c r="N229" s="15" t="s">
        <v>144</v>
      </c>
      <c r="O229" s="15" t="s">
        <v>1404</v>
      </c>
      <c r="P229" s="15" t="s">
        <v>21872</v>
      </c>
      <c r="Q229" s="15" t="s">
        <v>5336</v>
      </c>
      <c r="R229" s="15" t="s">
        <v>8048</v>
      </c>
      <c r="S229" s="15" t="s">
        <v>22568</v>
      </c>
      <c r="T229" s="15">
        <v>27772681</v>
      </c>
      <c r="U229" s="15">
        <v>27740244</v>
      </c>
      <c r="V229" s="15" t="s">
        <v>15623</v>
      </c>
      <c r="W229" s="15" t="s">
        <v>14058</v>
      </c>
      <c r="Y229" s="25" t="s">
        <v>41</v>
      </c>
      <c r="Z229" s="25" t="s">
        <v>7315</v>
      </c>
      <c r="AA229" s="4"/>
    </row>
    <row r="230" spans="2:27" x14ac:dyDescent="0.35">
      <c r="B230" s="28" t="s">
        <v>24650</v>
      </c>
      <c r="C230" s="28" t="s">
        <v>24649</v>
      </c>
      <c r="E230" s="28" t="s">
        <v>14062</v>
      </c>
      <c r="F230" s="28" t="s">
        <v>14342</v>
      </c>
      <c r="G230" s="28" t="s">
        <v>14473</v>
      </c>
      <c r="H230" s="15" t="s">
        <v>215</v>
      </c>
      <c r="I230" s="15" t="s">
        <v>8</v>
      </c>
      <c r="J230" s="5" t="s">
        <v>214</v>
      </c>
      <c r="K230" s="5" t="s">
        <v>8</v>
      </c>
      <c r="L230" s="5" t="s">
        <v>2</v>
      </c>
      <c r="M230" s="5" t="str">
        <f t="shared" si="3"/>
        <v>4-07-01</v>
      </c>
      <c r="N230" s="15" t="s">
        <v>215</v>
      </c>
      <c r="O230" s="15" t="s">
        <v>4073</v>
      </c>
      <c r="P230" s="15" t="s">
        <v>257</v>
      </c>
      <c r="Q230" s="15" t="s">
        <v>257</v>
      </c>
      <c r="R230" s="15" t="s">
        <v>8048</v>
      </c>
      <c r="S230" s="15" t="s">
        <v>14060</v>
      </c>
      <c r="T230" s="15">
        <v>22397250</v>
      </c>
      <c r="U230" s="15">
        <v>22397250</v>
      </c>
      <c r="V230" s="15" t="s">
        <v>19185</v>
      </c>
      <c r="W230" s="15" t="s">
        <v>14061</v>
      </c>
      <c r="Y230" s="25" t="s">
        <v>41</v>
      </c>
      <c r="Z230" s="25" t="s">
        <v>7320</v>
      </c>
      <c r="AA230" s="4"/>
    </row>
    <row r="231" spans="2:27" x14ac:dyDescent="0.35">
      <c r="B231" s="28" t="s">
        <v>21081</v>
      </c>
      <c r="C231" s="28" t="s">
        <v>21080</v>
      </c>
      <c r="E231" s="28" t="s">
        <v>14257</v>
      </c>
      <c r="F231" s="28" t="s">
        <v>14342</v>
      </c>
      <c r="G231" s="28" t="s">
        <v>17157</v>
      </c>
      <c r="H231" s="15" t="s">
        <v>215</v>
      </c>
      <c r="I231" s="15" t="s">
        <v>7</v>
      </c>
      <c r="J231" s="5" t="s">
        <v>214</v>
      </c>
      <c r="K231" s="5" t="s">
        <v>7</v>
      </c>
      <c r="L231" s="5" t="s">
        <v>3</v>
      </c>
      <c r="M231" s="5" t="str">
        <f t="shared" si="3"/>
        <v>4-06-02</v>
      </c>
      <c r="N231" s="15" t="s">
        <v>215</v>
      </c>
      <c r="O231" s="15" t="s">
        <v>278</v>
      </c>
      <c r="P231" s="15" t="s">
        <v>42</v>
      </c>
      <c r="Q231" s="15" t="s">
        <v>507</v>
      </c>
      <c r="R231" s="15" t="s">
        <v>8048</v>
      </c>
      <c r="S231" s="15" t="s">
        <v>17198</v>
      </c>
      <c r="T231" s="15">
        <v>22684309</v>
      </c>
      <c r="U231" s="15">
        <v>22684309</v>
      </c>
      <c r="V231" s="15" t="s">
        <v>19812</v>
      </c>
      <c r="W231" s="15" t="s">
        <v>19186</v>
      </c>
      <c r="Y231" s="25" t="s">
        <v>41</v>
      </c>
      <c r="Z231" s="25" t="s">
        <v>7322</v>
      </c>
      <c r="AA231" s="4"/>
    </row>
    <row r="232" spans="2:27" x14ac:dyDescent="0.35">
      <c r="B232" s="28" t="s">
        <v>14467</v>
      </c>
      <c r="C232" s="28" t="s">
        <v>14022</v>
      </c>
      <c r="E232" s="28" t="s">
        <v>14066</v>
      </c>
      <c r="F232" s="28" t="s">
        <v>14342</v>
      </c>
      <c r="G232" s="28" t="s">
        <v>14063</v>
      </c>
      <c r="H232" s="15" t="s">
        <v>249</v>
      </c>
      <c r="I232" s="15" t="s">
        <v>7</v>
      </c>
      <c r="J232" s="5" t="s">
        <v>72</v>
      </c>
      <c r="K232" s="5" t="s">
        <v>4</v>
      </c>
      <c r="L232" s="5" t="s">
        <v>5</v>
      </c>
      <c r="M232" s="5" t="str">
        <f t="shared" si="3"/>
        <v>3-03-04</v>
      </c>
      <c r="N232" s="15" t="s">
        <v>249</v>
      </c>
      <c r="O232" s="15" t="s">
        <v>250</v>
      </c>
      <c r="P232" s="15" t="s">
        <v>165</v>
      </c>
      <c r="Q232" s="15" t="s">
        <v>165</v>
      </c>
      <c r="R232" s="15" t="s">
        <v>8048</v>
      </c>
      <c r="S232" s="15" t="s">
        <v>14064</v>
      </c>
      <c r="T232" s="15">
        <v>22793555</v>
      </c>
      <c r="U232" s="15">
        <v>88247831</v>
      </c>
      <c r="V232" s="15" t="s">
        <v>14065</v>
      </c>
      <c r="W232" s="15" t="s">
        <v>24763</v>
      </c>
      <c r="Y232" s="25" t="s">
        <v>41</v>
      </c>
      <c r="Z232" s="25" t="s">
        <v>7196</v>
      </c>
      <c r="AA232" s="4"/>
    </row>
    <row r="233" spans="2:27" x14ac:dyDescent="0.35">
      <c r="B233" s="28" t="s">
        <v>21112</v>
      </c>
      <c r="C233" s="28" t="s">
        <v>21111</v>
      </c>
      <c r="E233" s="28" t="s">
        <v>14072</v>
      </c>
      <c r="F233" s="28" t="s">
        <v>14342</v>
      </c>
      <c r="G233" s="28" t="s">
        <v>17158</v>
      </c>
      <c r="H233" s="15" t="s">
        <v>215</v>
      </c>
      <c r="I233" s="15" t="s">
        <v>5</v>
      </c>
      <c r="J233" s="5" t="s">
        <v>214</v>
      </c>
      <c r="K233" s="5" t="s">
        <v>6</v>
      </c>
      <c r="L233" s="5" t="s">
        <v>6</v>
      </c>
      <c r="M233" s="5" t="str">
        <f t="shared" si="3"/>
        <v>4-05-05</v>
      </c>
      <c r="N233" s="15" t="s">
        <v>215</v>
      </c>
      <c r="O233" s="15" t="s">
        <v>165</v>
      </c>
      <c r="P233" s="15" t="s">
        <v>251</v>
      </c>
      <c r="Q233" s="15" t="s">
        <v>18508</v>
      </c>
      <c r="R233" s="15" t="s">
        <v>8048</v>
      </c>
      <c r="S233" s="15" t="s">
        <v>14069</v>
      </c>
      <c r="T233" s="15">
        <v>22688793</v>
      </c>
      <c r="U233" s="15">
        <v>22447217</v>
      </c>
      <c r="V233" s="15" t="s">
        <v>14070</v>
      </c>
      <c r="W233" s="15" t="s">
        <v>14071</v>
      </c>
      <c r="Y233" s="25" t="s">
        <v>41</v>
      </c>
      <c r="Z233" s="25" t="s">
        <v>11739</v>
      </c>
      <c r="AA233" s="4"/>
    </row>
    <row r="234" spans="2:27" x14ac:dyDescent="0.35">
      <c r="B234" s="28" t="s">
        <v>21004</v>
      </c>
      <c r="C234" s="28" t="s">
        <v>13111</v>
      </c>
      <c r="E234" s="28" t="s">
        <v>14076</v>
      </c>
      <c r="F234" s="28" t="s">
        <v>14342</v>
      </c>
      <c r="G234" s="28" t="s">
        <v>14077</v>
      </c>
      <c r="H234" s="15" t="s">
        <v>49</v>
      </c>
      <c r="I234" s="15" t="s">
        <v>4</v>
      </c>
      <c r="J234" s="5" t="s">
        <v>41</v>
      </c>
      <c r="K234" s="5" t="s">
        <v>210</v>
      </c>
      <c r="L234" s="5" t="s">
        <v>2</v>
      </c>
      <c r="M234" s="5" t="str">
        <f t="shared" si="3"/>
        <v>1-15-01</v>
      </c>
      <c r="N234" s="15" t="s">
        <v>42</v>
      </c>
      <c r="O234" s="15" t="s">
        <v>21840</v>
      </c>
      <c r="P234" s="15" t="s">
        <v>688</v>
      </c>
      <c r="Q234" s="15" t="s">
        <v>536</v>
      </c>
      <c r="R234" s="15" t="s">
        <v>8048</v>
      </c>
      <c r="S234" s="15" t="s">
        <v>14073</v>
      </c>
      <c r="T234" s="15">
        <v>22241289</v>
      </c>
      <c r="U234" s="15"/>
      <c r="V234" s="15" t="s">
        <v>14074</v>
      </c>
      <c r="W234" s="15" t="s">
        <v>14075</v>
      </c>
      <c r="Y234" s="25" t="s">
        <v>41</v>
      </c>
      <c r="Z234" s="25" t="s">
        <v>7280</v>
      </c>
      <c r="AA234" s="4"/>
    </row>
    <row r="235" spans="2:27" x14ac:dyDescent="0.35">
      <c r="B235" s="28" t="s">
        <v>14272</v>
      </c>
      <c r="C235" s="28" t="s">
        <v>14260</v>
      </c>
      <c r="E235" s="28" t="s">
        <v>14080</v>
      </c>
      <c r="F235" s="28" t="s">
        <v>14342</v>
      </c>
      <c r="G235" s="28" t="s">
        <v>19128</v>
      </c>
      <c r="H235" s="15" t="s">
        <v>18532</v>
      </c>
      <c r="I235" s="15" t="s">
        <v>4</v>
      </c>
      <c r="J235" s="5" t="s">
        <v>41</v>
      </c>
      <c r="K235" s="5" t="s">
        <v>3</v>
      </c>
      <c r="L235" s="5" t="s">
        <v>4</v>
      </c>
      <c r="M235" s="5" t="str">
        <f t="shared" si="3"/>
        <v>1-02-03</v>
      </c>
      <c r="N235" s="15" t="s">
        <v>42</v>
      </c>
      <c r="O235" s="15" t="s">
        <v>351</v>
      </c>
      <c r="P235" s="15" t="s">
        <v>165</v>
      </c>
      <c r="Q235" s="15" t="s">
        <v>14078</v>
      </c>
      <c r="R235" s="15" t="s">
        <v>8048</v>
      </c>
      <c r="S235" s="15" t="s">
        <v>20485</v>
      </c>
      <c r="T235" s="15">
        <v>22280562</v>
      </c>
      <c r="U235" s="15">
        <v>22280562</v>
      </c>
      <c r="V235" s="15" t="s">
        <v>14079</v>
      </c>
      <c r="W235" s="15" t="s">
        <v>24764</v>
      </c>
      <c r="Y235" s="25" t="s">
        <v>41</v>
      </c>
      <c r="Z235" s="25" t="s">
        <v>7005</v>
      </c>
      <c r="AA235" s="4"/>
    </row>
    <row r="236" spans="2:27" x14ac:dyDescent="0.35">
      <c r="B236" s="28" t="s">
        <v>13945</v>
      </c>
      <c r="C236" s="28" t="s">
        <v>13947</v>
      </c>
      <c r="E236" s="28" t="s">
        <v>14084</v>
      </c>
      <c r="F236" s="28" t="s">
        <v>14342</v>
      </c>
      <c r="G236" s="28" t="s">
        <v>14081</v>
      </c>
      <c r="H236" s="15" t="s">
        <v>366</v>
      </c>
      <c r="I236" s="15" t="s">
        <v>2</v>
      </c>
      <c r="J236" s="5" t="s">
        <v>41</v>
      </c>
      <c r="K236" s="5" t="s">
        <v>5</v>
      </c>
      <c r="L236" s="5" t="s">
        <v>2</v>
      </c>
      <c r="M236" s="5" t="str">
        <f t="shared" si="3"/>
        <v>1-04-01</v>
      </c>
      <c r="N236" s="15" t="s">
        <v>42</v>
      </c>
      <c r="O236" s="15" t="s">
        <v>366</v>
      </c>
      <c r="P236" s="15" t="s">
        <v>649</v>
      </c>
      <c r="Q236" s="15" t="s">
        <v>1600</v>
      </c>
      <c r="R236" s="15" t="s">
        <v>8048</v>
      </c>
      <c r="S236" s="15" t="s">
        <v>14082</v>
      </c>
      <c r="T236" s="15">
        <v>24164818</v>
      </c>
      <c r="U236" s="15">
        <v>24164985</v>
      </c>
      <c r="V236" s="15" t="s">
        <v>19813</v>
      </c>
      <c r="W236" s="15" t="s">
        <v>14083</v>
      </c>
      <c r="Y236" s="25" t="s">
        <v>41</v>
      </c>
      <c r="Z236" s="25" t="s">
        <v>13516</v>
      </c>
      <c r="AA236" s="4"/>
    </row>
    <row r="237" spans="2:27" x14ac:dyDescent="0.35">
      <c r="B237" s="28" t="s">
        <v>74</v>
      </c>
      <c r="C237" s="28" t="s">
        <v>13889</v>
      </c>
      <c r="E237" s="28" t="s">
        <v>14087</v>
      </c>
      <c r="F237" s="28" t="s">
        <v>14342</v>
      </c>
      <c r="G237" s="28" t="s">
        <v>14086</v>
      </c>
      <c r="H237" s="15" t="s">
        <v>4495</v>
      </c>
      <c r="I237" s="15" t="s">
        <v>7</v>
      </c>
      <c r="J237" s="5" t="s">
        <v>243</v>
      </c>
      <c r="K237" s="5" t="s">
        <v>3</v>
      </c>
      <c r="L237" s="5" t="s">
        <v>7</v>
      </c>
      <c r="M237" s="5" t="str">
        <f t="shared" si="3"/>
        <v>5-02-06</v>
      </c>
      <c r="N237" s="15" t="s">
        <v>244</v>
      </c>
      <c r="O237" s="15" t="s">
        <v>4495</v>
      </c>
      <c r="P237" s="15" t="s">
        <v>4542</v>
      </c>
      <c r="Q237" s="15" t="s">
        <v>4542</v>
      </c>
      <c r="R237" s="15" t="s">
        <v>8048</v>
      </c>
      <c r="S237" s="15" t="s">
        <v>19814</v>
      </c>
      <c r="T237" s="15">
        <v>26821210</v>
      </c>
      <c r="U237" s="15">
        <v>26568075</v>
      </c>
      <c r="V237" s="15" t="s">
        <v>21049</v>
      </c>
      <c r="W237" s="15" t="s">
        <v>24765</v>
      </c>
      <c r="Y237" s="25" t="s">
        <v>41</v>
      </c>
      <c r="Z237" s="25" t="s">
        <v>10691</v>
      </c>
      <c r="AA237" s="4"/>
    </row>
    <row r="238" spans="2:27" x14ac:dyDescent="0.35">
      <c r="B238" s="28" t="s">
        <v>22615</v>
      </c>
      <c r="C238" s="28" t="s">
        <v>22614</v>
      </c>
      <c r="E238" s="28" t="s">
        <v>22569</v>
      </c>
      <c r="F238" s="28" t="s">
        <v>14342</v>
      </c>
      <c r="G238" s="28" t="s">
        <v>24639</v>
      </c>
      <c r="H238" s="15" t="s">
        <v>18531</v>
      </c>
      <c r="I238" s="15" t="s">
        <v>7</v>
      </c>
      <c r="J238" s="5" t="s">
        <v>41</v>
      </c>
      <c r="K238" s="5" t="s">
        <v>12</v>
      </c>
      <c r="L238" s="5" t="s">
        <v>3</v>
      </c>
      <c r="M238" s="5" t="str">
        <f t="shared" si="3"/>
        <v>1-10-02</v>
      </c>
      <c r="N238" s="15" t="s">
        <v>42</v>
      </c>
      <c r="O238" s="15" t="s">
        <v>256</v>
      </c>
      <c r="P238" s="15" t="s">
        <v>135</v>
      </c>
      <c r="Q238" s="15" t="s">
        <v>22570</v>
      </c>
      <c r="R238" s="15" t="s">
        <v>8048</v>
      </c>
      <c r="S238" s="15" t="s">
        <v>24766</v>
      </c>
      <c r="T238" s="15">
        <v>22143092</v>
      </c>
      <c r="U238" s="15">
        <v>60528552</v>
      </c>
      <c r="V238" s="15" t="s">
        <v>24767</v>
      </c>
      <c r="W238" s="15" t="s">
        <v>13115</v>
      </c>
      <c r="Y238" s="25"/>
      <c r="Z238" s="25"/>
      <c r="AA238" s="4"/>
    </row>
    <row r="239" spans="2:27" x14ac:dyDescent="0.35">
      <c r="B239" s="28" t="s">
        <v>18450</v>
      </c>
      <c r="C239" s="28" t="s">
        <v>13188</v>
      </c>
      <c r="E239" s="28" t="s">
        <v>14090</v>
      </c>
      <c r="F239" s="28" t="s">
        <v>14342</v>
      </c>
      <c r="G239" s="28" t="s">
        <v>22571</v>
      </c>
      <c r="H239" s="15" t="s">
        <v>249</v>
      </c>
      <c r="I239" s="15" t="s">
        <v>2</v>
      </c>
      <c r="J239" s="5" t="s">
        <v>72</v>
      </c>
      <c r="K239" s="5" t="s">
        <v>2</v>
      </c>
      <c r="L239" s="5" t="s">
        <v>3</v>
      </c>
      <c r="M239" s="5" t="str">
        <f t="shared" si="3"/>
        <v>3-01-02</v>
      </c>
      <c r="N239" s="15" t="s">
        <v>249</v>
      </c>
      <c r="O239" s="15" t="s">
        <v>249</v>
      </c>
      <c r="P239" s="15" t="s">
        <v>22026</v>
      </c>
      <c r="Q239" s="15" t="s">
        <v>14088</v>
      </c>
      <c r="R239" s="15" t="s">
        <v>8048</v>
      </c>
      <c r="S239" s="15" t="s">
        <v>24768</v>
      </c>
      <c r="T239" s="15">
        <v>25912235</v>
      </c>
      <c r="U239" s="15">
        <v>25533809</v>
      </c>
      <c r="V239" s="15" t="s">
        <v>21050</v>
      </c>
      <c r="W239" s="15" t="s">
        <v>14089</v>
      </c>
      <c r="Y239" s="25" t="s">
        <v>41</v>
      </c>
      <c r="Z239" s="25" t="s">
        <v>7170</v>
      </c>
      <c r="AA239" s="4"/>
    </row>
    <row r="240" spans="2:27" x14ac:dyDescent="0.35">
      <c r="B240" s="28" t="s">
        <v>18466</v>
      </c>
      <c r="C240" s="28" t="s">
        <v>18465</v>
      </c>
      <c r="E240" s="28" t="s">
        <v>14092</v>
      </c>
      <c r="F240" s="28" t="s">
        <v>14342</v>
      </c>
      <c r="G240" s="28" t="s">
        <v>14091</v>
      </c>
      <c r="H240" s="15" t="s">
        <v>144</v>
      </c>
      <c r="I240" s="15" t="s">
        <v>6</v>
      </c>
      <c r="J240" s="5" t="s">
        <v>143</v>
      </c>
      <c r="K240" s="5" t="s">
        <v>2</v>
      </c>
      <c r="L240" s="5" t="s">
        <v>2</v>
      </c>
      <c r="M240" s="5" t="str">
        <f t="shared" si="3"/>
        <v>6-01-01</v>
      </c>
      <c r="N240" s="15" t="s">
        <v>144</v>
      </c>
      <c r="O240" s="15" t="s">
        <v>144</v>
      </c>
      <c r="P240" s="15" t="s">
        <v>144</v>
      </c>
      <c r="Q240" s="15" t="s">
        <v>3793</v>
      </c>
      <c r="R240" s="15" t="s">
        <v>8048</v>
      </c>
      <c r="S240" s="15" t="s">
        <v>22572</v>
      </c>
      <c r="T240" s="15">
        <v>26613564</v>
      </c>
      <c r="U240" s="15"/>
      <c r="V240" s="15" t="s">
        <v>15624</v>
      </c>
      <c r="W240" s="15" t="s">
        <v>15625</v>
      </c>
      <c r="Y240" s="25" t="s">
        <v>41</v>
      </c>
      <c r="Z240" s="25" t="s">
        <v>22573</v>
      </c>
      <c r="AA240" s="4"/>
    </row>
    <row r="241" spans="2:27" x14ac:dyDescent="0.35">
      <c r="B241" s="28" t="s">
        <v>14269</v>
      </c>
      <c r="C241" s="28" t="s">
        <v>14256</v>
      </c>
      <c r="E241" s="28" t="s">
        <v>14095</v>
      </c>
      <c r="F241" s="28" t="s">
        <v>14342</v>
      </c>
      <c r="G241" s="28" t="s">
        <v>19129</v>
      </c>
      <c r="H241" s="15" t="s">
        <v>18531</v>
      </c>
      <c r="I241" s="15" t="s">
        <v>5</v>
      </c>
      <c r="J241" s="5" t="s">
        <v>41</v>
      </c>
      <c r="K241" s="5" t="s">
        <v>98</v>
      </c>
      <c r="L241" s="5" t="s">
        <v>4</v>
      </c>
      <c r="M241" s="5" t="str">
        <f t="shared" si="3"/>
        <v>1-18-03</v>
      </c>
      <c r="N241" s="15" t="s">
        <v>42</v>
      </c>
      <c r="O241" s="15" t="s">
        <v>99</v>
      </c>
      <c r="P241" s="15" t="s">
        <v>21778</v>
      </c>
      <c r="Q241" s="15" t="s">
        <v>14093</v>
      </c>
      <c r="R241" s="15" t="s">
        <v>8048</v>
      </c>
      <c r="S241" s="15" t="s">
        <v>13773</v>
      </c>
      <c r="T241" s="15">
        <v>22728608</v>
      </c>
      <c r="U241" s="15">
        <v>22710526</v>
      </c>
      <c r="V241" s="15" t="s">
        <v>19187</v>
      </c>
      <c r="W241" s="15" t="s">
        <v>14094</v>
      </c>
      <c r="Y241" s="25" t="s">
        <v>41</v>
      </c>
      <c r="Z241" s="25" t="s">
        <v>10882</v>
      </c>
      <c r="AA241" s="4"/>
    </row>
    <row r="242" spans="2:27" x14ac:dyDescent="0.35">
      <c r="B242" s="28" t="s">
        <v>13620</v>
      </c>
      <c r="C242" s="28" t="s">
        <v>13621</v>
      </c>
      <c r="E242" s="28" t="s">
        <v>14097</v>
      </c>
      <c r="F242" s="28" t="s">
        <v>14342</v>
      </c>
      <c r="G242" s="28" t="s">
        <v>70</v>
      </c>
      <c r="H242" s="15" t="s">
        <v>215</v>
      </c>
      <c r="I242" s="15" t="s">
        <v>2</v>
      </c>
      <c r="J242" s="5" t="s">
        <v>214</v>
      </c>
      <c r="K242" s="5" t="s">
        <v>2</v>
      </c>
      <c r="L242" s="5" t="s">
        <v>2</v>
      </c>
      <c r="M242" s="5" t="str">
        <f t="shared" si="3"/>
        <v>4-01-01</v>
      </c>
      <c r="N242" s="15" t="s">
        <v>215</v>
      </c>
      <c r="O242" s="15" t="s">
        <v>215</v>
      </c>
      <c r="P242" s="15" t="s">
        <v>215</v>
      </c>
      <c r="Q242" s="15" t="s">
        <v>70</v>
      </c>
      <c r="R242" s="15" t="s">
        <v>8048</v>
      </c>
      <c r="S242" s="15" t="s">
        <v>22574</v>
      </c>
      <c r="T242" s="15">
        <v>22370296</v>
      </c>
      <c r="U242" s="15">
        <v>22622728</v>
      </c>
      <c r="V242" s="15" t="s">
        <v>17199</v>
      </c>
      <c r="W242" s="15" t="s">
        <v>19188</v>
      </c>
      <c r="Y242" s="25" t="s">
        <v>41</v>
      </c>
      <c r="Z242" s="25" t="s">
        <v>11884</v>
      </c>
      <c r="AA242" s="4"/>
    </row>
    <row r="243" spans="2:27" x14ac:dyDescent="0.35">
      <c r="B243" s="28" t="s">
        <v>13551</v>
      </c>
      <c r="C243" s="28" t="s">
        <v>13553</v>
      </c>
      <c r="E243" s="28" t="s">
        <v>14101</v>
      </c>
      <c r="F243" s="28" t="s">
        <v>14342</v>
      </c>
      <c r="G243" s="28" t="s">
        <v>14098</v>
      </c>
      <c r="H243" s="15" t="s">
        <v>215</v>
      </c>
      <c r="I243" s="15" t="s">
        <v>6</v>
      </c>
      <c r="J243" s="5" t="s">
        <v>214</v>
      </c>
      <c r="K243" s="5" t="s">
        <v>4</v>
      </c>
      <c r="L243" s="5" t="s">
        <v>6</v>
      </c>
      <c r="M243" s="5" t="str">
        <f t="shared" si="3"/>
        <v>4-03-05</v>
      </c>
      <c r="N243" s="15" t="s">
        <v>215</v>
      </c>
      <c r="O243" s="15" t="s">
        <v>1610</v>
      </c>
      <c r="P243" s="15" t="s">
        <v>21378</v>
      </c>
      <c r="Q243" s="15" t="s">
        <v>21378</v>
      </c>
      <c r="R243" s="15" t="s">
        <v>8048</v>
      </c>
      <c r="S243" s="15" t="s">
        <v>14099</v>
      </c>
      <c r="T243" s="15">
        <v>22448719</v>
      </c>
      <c r="U243" s="15">
        <v>87215905</v>
      </c>
      <c r="V243" s="15" t="s">
        <v>14100</v>
      </c>
      <c r="W243" s="15" t="s">
        <v>14304</v>
      </c>
      <c r="Y243" s="25" t="s">
        <v>41</v>
      </c>
      <c r="Z243" s="25" t="s">
        <v>7272</v>
      </c>
      <c r="AA243" s="4"/>
    </row>
    <row r="244" spans="2:27" x14ac:dyDescent="0.35">
      <c r="B244" s="28" t="s">
        <v>14463</v>
      </c>
      <c r="C244" s="28" t="s">
        <v>13951</v>
      </c>
      <c r="E244" s="28" t="s">
        <v>14104</v>
      </c>
      <c r="F244" s="28" t="s">
        <v>14342</v>
      </c>
      <c r="G244" s="28" t="s">
        <v>14475</v>
      </c>
      <c r="H244" s="15" t="s">
        <v>249</v>
      </c>
      <c r="I244" s="15" t="s">
        <v>7</v>
      </c>
      <c r="J244" s="5" t="s">
        <v>72</v>
      </c>
      <c r="K244" s="5" t="s">
        <v>4</v>
      </c>
      <c r="L244" s="5" t="s">
        <v>4</v>
      </c>
      <c r="M244" s="5" t="str">
        <f t="shared" si="3"/>
        <v>3-03-03</v>
      </c>
      <c r="N244" s="15" t="s">
        <v>249</v>
      </c>
      <c r="O244" s="15" t="s">
        <v>250</v>
      </c>
      <c r="P244" s="15" t="s">
        <v>179</v>
      </c>
      <c r="Q244" s="15" t="s">
        <v>13588</v>
      </c>
      <c r="R244" s="15" t="s">
        <v>8048</v>
      </c>
      <c r="S244" s="15" t="s">
        <v>14102</v>
      </c>
      <c r="T244" s="15">
        <v>22783479</v>
      </c>
      <c r="U244" s="15">
        <v>50082818</v>
      </c>
      <c r="V244" s="15" t="s">
        <v>14103</v>
      </c>
      <c r="W244" s="15" t="s">
        <v>24769</v>
      </c>
      <c r="Y244" s="25" t="s">
        <v>41</v>
      </c>
      <c r="Z244" s="25" t="s">
        <v>7324</v>
      </c>
      <c r="AA244" s="4"/>
    </row>
    <row r="245" spans="2:27" x14ac:dyDescent="0.35">
      <c r="B245" s="28" t="s">
        <v>13143</v>
      </c>
      <c r="C245" s="28" t="s">
        <v>13110</v>
      </c>
      <c r="E245" s="28" t="s">
        <v>14107</v>
      </c>
      <c r="F245" s="28" t="s">
        <v>14342</v>
      </c>
      <c r="G245" s="28" t="s">
        <v>19130</v>
      </c>
      <c r="H245" s="15" t="s">
        <v>55</v>
      </c>
      <c r="I245" s="15" t="s">
        <v>3</v>
      </c>
      <c r="J245" s="5" t="s">
        <v>41</v>
      </c>
      <c r="K245" s="5" t="s">
        <v>4</v>
      </c>
      <c r="L245" s="5" t="s">
        <v>5</v>
      </c>
      <c r="M245" s="5" t="str">
        <f t="shared" si="3"/>
        <v>1-03-04</v>
      </c>
      <c r="N245" s="15" t="s">
        <v>42</v>
      </c>
      <c r="O245" s="15" t="s">
        <v>55</v>
      </c>
      <c r="P245" s="15" t="s">
        <v>320</v>
      </c>
      <c r="Q245" s="15" t="s">
        <v>320</v>
      </c>
      <c r="R245" s="15" t="s">
        <v>8048</v>
      </c>
      <c r="S245" s="15" t="s">
        <v>14105</v>
      </c>
      <c r="T245" s="15">
        <v>22504242</v>
      </c>
      <c r="U245" s="15"/>
      <c r="V245" s="15" t="s">
        <v>22575</v>
      </c>
      <c r="W245" s="15" t="s">
        <v>14106</v>
      </c>
      <c r="Y245" s="25" t="s">
        <v>41</v>
      </c>
      <c r="Z245" s="25" t="s">
        <v>9644</v>
      </c>
      <c r="AA245" s="4"/>
    </row>
    <row r="246" spans="2:27" x14ac:dyDescent="0.35">
      <c r="B246" s="28" t="s">
        <v>13591</v>
      </c>
      <c r="C246" s="28" t="s">
        <v>13323</v>
      </c>
      <c r="E246" s="28" t="s">
        <v>14109</v>
      </c>
      <c r="F246" s="28" t="s">
        <v>14342</v>
      </c>
      <c r="G246" s="28" t="s">
        <v>14108</v>
      </c>
      <c r="H246" s="15" t="s">
        <v>242</v>
      </c>
      <c r="I246" s="15" t="s">
        <v>4</v>
      </c>
      <c r="J246" s="5" t="s">
        <v>243</v>
      </c>
      <c r="K246" s="5" t="s">
        <v>4</v>
      </c>
      <c r="L246" s="5" t="s">
        <v>10</v>
      </c>
      <c r="M246" s="5" t="str">
        <f t="shared" si="3"/>
        <v>5-03-08</v>
      </c>
      <c r="N246" s="15" t="s">
        <v>244</v>
      </c>
      <c r="O246" s="15" t="s">
        <v>242</v>
      </c>
      <c r="P246" s="15" t="s">
        <v>22156</v>
      </c>
      <c r="Q246" s="15" t="s">
        <v>4798</v>
      </c>
      <c r="R246" s="15" t="s">
        <v>8048</v>
      </c>
      <c r="S246" s="15" t="s">
        <v>24770</v>
      </c>
      <c r="T246" s="15">
        <v>26546087</v>
      </c>
      <c r="U246" s="15"/>
      <c r="V246" s="15" t="s">
        <v>22576</v>
      </c>
      <c r="W246" s="15" t="s">
        <v>24771</v>
      </c>
      <c r="Y246" s="25" t="s">
        <v>41</v>
      </c>
      <c r="Z246" s="25" t="s">
        <v>8499</v>
      </c>
      <c r="AA246" s="4"/>
    </row>
    <row r="247" spans="2:27" x14ac:dyDescent="0.35">
      <c r="B247" s="28" t="s">
        <v>20468</v>
      </c>
      <c r="C247" s="28" t="s">
        <v>13549</v>
      </c>
      <c r="E247" s="28" t="s">
        <v>14111</v>
      </c>
      <c r="F247" s="28" t="s">
        <v>14342</v>
      </c>
      <c r="G247" s="28" t="s">
        <v>14110</v>
      </c>
      <c r="H247" s="15" t="s">
        <v>3350</v>
      </c>
      <c r="I247" s="15" t="s">
        <v>4</v>
      </c>
      <c r="J247" s="5" t="s">
        <v>95</v>
      </c>
      <c r="K247" s="5" t="s">
        <v>3</v>
      </c>
      <c r="L247" s="5" t="s">
        <v>6</v>
      </c>
      <c r="M247" s="5" t="str">
        <f t="shared" si="3"/>
        <v>7-02-05</v>
      </c>
      <c r="N247" s="15" t="s">
        <v>21775</v>
      </c>
      <c r="O247" s="15" t="s">
        <v>21593</v>
      </c>
      <c r="P247" s="15" t="s">
        <v>3351</v>
      </c>
      <c r="Q247" s="15" t="s">
        <v>3351</v>
      </c>
      <c r="R247" s="15" t="s">
        <v>8048</v>
      </c>
      <c r="S247" s="15" t="s">
        <v>19815</v>
      </c>
      <c r="T247" s="15">
        <v>27677575</v>
      </c>
      <c r="U247" s="15"/>
      <c r="V247" s="15" t="s">
        <v>21051</v>
      </c>
      <c r="W247" s="15" t="s">
        <v>21052</v>
      </c>
      <c r="Y247" s="25" t="s">
        <v>41</v>
      </c>
      <c r="Z247" s="25" t="s">
        <v>7332</v>
      </c>
      <c r="AA247" s="4"/>
    </row>
    <row r="248" spans="2:27" x14ac:dyDescent="0.35">
      <c r="B248" s="28" t="s">
        <v>14471</v>
      </c>
      <c r="C248" s="28" t="s">
        <v>14042</v>
      </c>
      <c r="E248" s="28" t="s">
        <v>14113</v>
      </c>
      <c r="F248" s="28" t="s">
        <v>14342</v>
      </c>
      <c r="G248" s="28" t="s">
        <v>18462</v>
      </c>
      <c r="H248" s="15" t="s">
        <v>18532</v>
      </c>
      <c r="I248" s="15" t="s">
        <v>4</v>
      </c>
      <c r="J248" s="5" t="s">
        <v>41</v>
      </c>
      <c r="K248" s="5" t="s">
        <v>3</v>
      </c>
      <c r="L248" s="5" t="s">
        <v>4</v>
      </c>
      <c r="M248" s="5" t="str">
        <f t="shared" si="3"/>
        <v>1-02-03</v>
      </c>
      <c r="N248" s="15" t="s">
        <v>42</v>
      </c>
      <c r="O248" s="15" t="s">
        <v>351</v>
      </c>
      <c r="P248" s="15" t="s">
        <v>165</v>
      </c>
      <c r="Q248" s="15" t="s">
        <v>4368</v>
      </c>
      <c r="R248" s="15" t="s">
        <v>8048</v>
      </c>
      <c r="S248" s="15" t="s">
        <v>14112</v>
      </c>
      <c r="T248" s="15">
        <v>22886113</v>
      </c>
      <c r="U248" s="15">
        <v>22281178</v>
      </c>
      <c r="V248" s="15" t="s">
        <v>20486</v>
      </c>
      <c r="W248" s="15" t="s">
        <v>24772</v>
      </c>
      <c r="Y248" s="25" t="s">
        <v>41</v>
      </c>
      <c r="Z248" s="25" t="s">
        <v>7340</v>
      </c>
      <c r="AA248" s="4"/>
    </row>
    <row r="249" spans="2:27" x14ac:dyDescent="0.35">
      <c r="B249" s="28" t="s">
        <v>13241</v>
      </c>
      <c r="C249" s="28" t="s">
        <v>13245</v>
      </c>
      <c r="E249" s="28" t="s">
        <v>14258</v>
      </c>
      <c r="F249" s="28" t="s">
        <v>14342</v>
      </c>
      <c r="G249" s="28" t="s">
        <v>14270</v>
      </c>
      <c r="H249" s="15" t="s">
        <v>18532</v>
      </c>
      <c r="I249" s="15" t="s">
        <v>5</v>
      </c>
      <c r="J249" s="5" t="s">
        <v>41</v>
      </c>
      <c r="K249" s="5" t="s">
        <v>11</v>
      </c>
      <c r="L249" s="5" t="s">
        <v>4</v>
      </c>
      <c r="M249" s="5" t="str">
        <f t="shared" si="3"/>
        <v>1-09-03</v>
      </c>
      <c r="N249" s="15" t="s">
        <v>42</v>
      </c>
      <c r="O249" s="15" t="s">
        <v>347</v>
      </c>
      <c r="P249" s="15" t="s">
        <v>348</v>
      </c>
      <c r="Q249" s="15" t="s">
        <v>17200</v>
      </c>
      <c r="R249" s="15" t="s">
        <v>8048</v>
      </c>
      <c r="S249" s="15" t="s">
        <v>24773</v>
      </c>
      <c r="T249" s="15">
        <v>22035867</v>
      </c>
      <c r="U249" s="15">
        <v>22035912</v>
      </c>
      <c r="V249" s="15" t="s">
        <v>18509</v>
      </c>
      <c r="W249" s="15" t="s">
        <v>17201</v>
      </c>
      <c r="Y249" s="25" t="s">
        <v>41</v>
      </c>
      <c r="Z249" s="25" t="s">
        <v>7747</v>
      </c>
      <c r="AA249" s="4"/>
    </row>
    <row r="250" spans="2:27" x14ac:dyDescent="0.35">
      <c r="B250" s="28" t="s">
        <v>14267</v>
      </c>
      <c r="C250" s="28" t="s">
        <v>14251</v>
      </c>
      <c r="E250" s="28" t="s">
        <v>14115</v>
      </c>
      <c r="F250" s="28" t="s">
        <v>14342</v>
      </c>
      <c r="G250" s="28" t="s">
        <v>21053</v>
      </c>
      <c r="H250" s="15" t="s">
        <v>18532</v>
      </c>
      <c r="I250" s="15" t="s">
        <v>5</v>
      </c>
      <c r="J250" s="5" t="s">
        <v>41</v>
      </c>
      <c r="K250" s="5" t="s">
        <v>11</v>
      </c>
      <c r="L250" s="5" t="s">
        <v>3</v>
      </c>
      <c r="M250" s="5" t="str">
        <f t="shared" si="3"/>
        <v>1-09-02</v>
      </c>
      <c r="N250" s="15" t="s">
        <v>42</v>
      </c>
      <c r="O250" s="15" t="s">
        <v>347</v>
      </c>
      <c r="P250" s="15" t="s">
        <v>379</v>
      </c>
      <c r="Q250" s="15" t="s">
        <v>165</v>
      </c>
      <c r="R250" s="15" t="s">
        <v>8048</v>
      </c>
      <c r="S250" s="15" t="s">
        <v>14114</v>
      </c>
      <c r="T250" s="15">
        <v>22036512</v>
      </c>
      <c r="U250" s="15">
        <v>22826512</v>
      </c>
      <c r="V250" s="15" t="s">
        <v>22577</v>
      </c>
      <c r="W250" s="15" t="s">
        <v>24774</v>
      </c>
      <c r="Y250" s="25" t="s">
        <v>41</v>
      </c>
      <c r="Z250" s="25" t="s">
        <v>7344</v>
      </c>
      <c r="AA250" s="4"/>
    </row>
    <row r="251" spans="2:27" x14ac:dyDescent="0.35">
      <c r="B251" s="28" t="s">
        <v>21065</v>
      </c>
      <c r="C251" s="28" t="s">
        <v>20538</v>
      </c>
      <c r="E251" s="28" t="s">
        <v>14345</v>
      </c>
      <c r="F251" s="28" t="s">
        <v>14342</v>
      </c>
      <c r="G251" s="28" t="s">
        <v>14346</v>
      </c>
      <c r="H251" s="15" t="s">
        <v>231</v>
      </c>
      <c r="I251" s="15" t="s">
        <v>4</v>
      </c>
      <c r="J251" s="5" t="s">
        <v>44</v>
      </c>
      <c r="K251" s="5" t="s">
        <v>12</v>
      </c>
      <c r="L251" s="5" t="s">
        <v>2</v>
      </c>
      <c r="M251" s="5" t="str">
        <f t="shared" si="3"/>
        <v>2-10-01</v>
      </c>
      <c r="N251" s="15" t="s">
        <v>91</v>
      </c>
      <c r="O251" s="15" t="s">
        <v>231</v>
      </c>
      <c r="P251" s="15" t="s">
        <v>2857</v>
      </c>
      <c r="Q251" s="15" t="s">
        <v>2969</v>
      </c>
      <c r="R251" s="15" t="s">
        <v>8048</v>
      </c>
      <c r="S251" s="15" t="s">
        <v>19816</v>
      </c>
      <c r="T251" s="15">
        <v>24603374</v>
      </c>
      <c r="U251" s="15">
        <v>24603374</v>
      </c>
      <c r="V251" s="15" t="s">
        <v>15626</v>
      </c>
      <c r="W251" s="15" t="s">
        <v>24775</v>
      </c>
      <c r="Y251" s="25" t="s">
        <v>41</v>
      </c>
      <c r="Z251" s="25" t="s">
        <v>7392</v>
      </c>
      <c r="AA251" s="4"/>
    </row>
    <row r="252" spans="2:27" x14ac:dyDescent="0.35">
      <c r="B252" s="28" t="s">
        <v>13761</v>
      </c>
      <c r="C252" s="28" t="s">
        <v>13763</v>
      </c>
      <c r="E252" s="28" t="s">
        <v>14120</v>
      </c>
      <c r="F252" s="28" t="s">
        <v>14342</v>
      </c>
      <c r="G252" s="28" t="s">
        <v>14116</v>
      </c>
      <c r="H252" s="15" t="s">
        <v>242</v>
      </c>
      <c r="I252" s="15" t="s">
        <v>7</v>
      </c>
      <c r="J252" s="5" t="s">
        <v>243</v>
      </c>
      <c r="K252" s="5" t="s">
        <v>6</v>
      </c>
      <c r="L252" s="5" t="s">
        <v>4</v>
      </c>
      <c r="M252" s="5" t="str">
        <f t="shared" si="3"/>
        <v>5-05-03</v>
      </c>
      <c r="N252" s="15" t="s">
        <v>244</v>
      </c>
      <c r="O252" s="15" t="s">
        <v>22158</v>
      </c>
      <c r="P252" s="15" t="s">
        <v>4846</v>
      </c>
      <c r="Q252" s="15" t="s">
        <v>763</v>
      </c>
      <c r="R252" s="15" t="s">
        <v>8048</v>
      </c>
      <c r="S252" s="15" t="s">
        <v>14117</v>
      </c>
      <c r="T252" s="15">
        <v>40017993</v>
      </c>
      <c r="U252" s="15"/>
      <c r="V252" s="15" t="s">
        <v>14118</v>
      </c>
      <c r="W252" s="15" t="s">
        <v>14119</v>
      </c>
      <c r="Y252" s="25" t="s">
        <v>41</v>
      </c>
      <c r="Z252" s="25" t="s">
        <v>7345</v>
      </c>
      <c r="AA252" s="4"/>
    </row>
    <row r="253" spans="2:27" x14ac:dyDescent="0.35">
      <c r="B253" s="28" t="s">
        <v>13518</v>
      </c>
      <c r="C253" s="28" t="s">
        <v>13523</v>
      </c>
      <c r="E253" s="28" t="s">
        <v>14123</v>
      </c>
      <c r="F253" s="28" t="s">
        <v>14342</v>
      </c>
      <c r="G253" s="28" t="s">
        <v>14476</v>
      </c>
      <c r="H253" s="15" t="s">
        <v>249</v>
      </c>
      <c r="I253" s="15" t="s">
        <v>7</v>
      </c>
      <c r="J253" s="5" t="s">
        <v>72</v>
      </c>
      <c r="K253" s="5" t="s">
        <v>4</v>
      </c>
      <c r="L253" s="5" t="s">
        <v>6</v>
      </c>
      <c r="M253" s="5" t="str">
        <f t="shared" si="3"/>
        <v>3-03-05</v>
      </c>
      <c r="N253" s="15" t="s">
        <v>249</v>
      </c>
      <c r="O253" s="15" t="s">
        <v>250</v>
      </c>
      <c r="P253" s="15" t="s">
        <v>251</v>
      </c>
      <c r="Q253" s="15" t="s">
        <v>248</v>
      </c>
      <c r="R253" s="15" t="s">
        <v>8048</v>
      </c>
      <c r="S253" s="15" t="s">
        <v>14121</v>
      </c>
      <c r="T253" s="15">
        <v>22737223</v>
      </c>
      <c r="U253" s="15"/>
      <c r="V253" s="15" t="s">
        <v>17202</v>
      </c>
      <c r="W253" s="15" t="s">
        <v>14122</v>
      </c>
      <c r="Y253" s="25" t="s">
        <v>41</v>
      </c>
      <c r="Z253" s="25" t="s">
        <v>7323</v>
      </c>
      <c r="AA253" s="4"/>
    </row>
    <row r="254" spans="2:27" x14ac:dyDescent="0.35">
      <c r="B254" s="28" t="s">
        <v>13183</v>
      </c>
      <c r="C254" s="28" t="s">
        <v>13177</v>
      </c>
      <c r="E254" s="28" t="s">
        <v>14127</v>
      </c>
      <c r="F254" s="28" t="s">
        <v>14342</v>
      </c>
      <c r="G254" s="28" t="s">
        <v>14124</v>
      </c>
      <c r="H254" s="15" t="s">
        <v>215</v>
      </c>
      <c r="I254" s="15" t="s">
        <v>8</v>
      </c>
      <c r="J254" s="5" t="s">
        <v>214</v>
      </c>
      <c r="K254" s="5" t="s">
        <v>8</v>
      </c>
      <c r="L254" s="5" t="s">
        <v>2</v>
      </c>
      <c r="M254" s="5" t="str">
        <f t="shared" si="3"/>
        <v>4-07-01</v>
      </c>
      <c r="N254" s="15" t="s">
        <v>215</v>
      </c>
      <c r="O254" s="15" t="s">
        <v>4073</v>
      </c>
      <c r="P254" s="15" t="s">
        <v>257</v>
      </c>
      <c r="Q254" s="15" t="s">
        <v>14125</v>
      </c>
      <c r="R254" s="15" t="s">
        <v>8048</v>
      </c>
      <c r="S254" s="15" t="s">
        <v>24776</v>
      </c>
      <c r="T254" s="15">
        <v>22934863</v>
      </c>
      <c r="U254" s="15">
        <v>22393567</v>
      </c>
      <c r="V254" s="15" t="s">
        <v>21054</v>
      </c>
      <c r="W254" s="15" t="s">
        <v>14126</v>
      </c>
      <c r="Y254" s="25" t="s">
        <v>41</v>
      </c>
      <c r="Z254" s="25" t="s">
        <v>7701</v>
      </c>
      <c r="AA254" s="4"/>
    </row>
    <row r="255" spans="2:27" x14ac:dyDescent="0.35">
      <c r="B255" s="28" t="s">
        <v>14456</v>
      </c>
      <c r="C255" s="28" t="s">
        <v>13817</v>
      </c>
      <c r="E255" s="28" t="s">
        <v>14259</v>
      </c>
      <c r="F255" s="28" t="s">
        <v>14342</v>
      </c>
      <c r="G255" s="28" t="s">
        <v>14271</v>
      </c>
      <c r="H255" s="15" t="s">
        <v>15694</v>
      </c>
      <c r="I255" s="15" t="s">
        <v>3</v>
      </c>
      <c r="J255" s="5" t="s">
        <v>143</v>
      </c>
      <c r="K255" s="5" t="s">
        <v>2</v>
      </c>
      <c r="L255" s="5" t="s">
        <v>16</v>
      </c>
      <c r="M255" s="5" t="str">
        <f t="shared" si="3"/>
        <v>6-01-11</v>
      </c>
      <c r="N255" s="15" t="s">
        <v>144</v>
      </c>
      <c r="O255" s="15" t="s">
        <v>144</v>
      </c>
      <c r="P255" s="15" t="s">
        <v>3299</v>
      </c>
      <c r="Q255" s="15" t="s">
        <v>3299</v>
      </c>
      <c r="R255" s="15" t="s">
        <v>8048</v>
      </c>
      <c r="S255" s="15" t="s">
        <v>24777</v>
      </c>
      <c r="T255" s="15">
        <v>26420291</v>
      </c>
      <c r="U255" s="15"/>
      <c r="V255" s="15" t="s">
        <v>15627</v>
      </c>
      <c r="W255" s="15" t="s">
        <v>15628</v>
      </c>
      <c r="Y255" s="25"/>
      <c r="Z255" s="25"/>
      <c r="AA255" s="4"/>
    </row>
    <row r="256" spans="2:27" x14ac:dyDescent="0.35">
      <c r="B256" s="28" t="s">
        <v>14448</v>
      </c>
      <c r="C256" s="28" t="s">
        <v>13668</v>
      </c>
      <c r="E256" s="28" t="s">
        <v>14134</v>
      </c>
      <c r="F256" s="28" t="s">
        <v>14342</v>
      </c>
      <c r="G256" s="28" t="s">
        <v>17159</v>
      </c>
      <c r="H256" s="15" t="s">
        <v>18531</v>
      </c>
      <c r="I256" s="15" t="s">
        <v>4</v>
      </c>
      <c r="J256" s="5" t="s">
        <v>41</v>
      </c>
      <c r="K256" s="5" t="s">
        <v>2</v>
      </c>
      <c r="L256" s="5" t="s">
        <v>7</v>
      </c>
      <c r="M256" s="5" t="str">
        <f t="shared" si="3"/>
        <v>1-01-06</v>
      </c>
      <c r="N256" s="15" t="s">
        <v>42</v>
      </c>
      <c r="O256" s="15" t="s">
        <v>42</v>
      </c>
      <c r="P256" s="15" t="s">
        <v>13106</v>
      </c>
      <c r="Q256" s="15" t="s">
        <v>3047</v>
      </c>
      <c r="R256" s="15" t="s">
        <v>8048</v>
      </c>
      <c r="S256" s="15" t="s">
        <v>22578</v>
      </c>
      <c r="T256" s="15">
        <v>40364554</v>
      </c>
      <c r="U256" s="15">
        <v>22270211</v>
      </c>
      <c r="V256" s="15" t="s">
        <v>14132</v>
      </c>
      <c r="W256" s="15" t="s">
        <v>14133</v>
      </c>
      <c r="Y256" s="34" t="s">
        <v>41</v>
      </c>
      <c r="Z256" s="35" t="s">
        <v>14131</v>
      </c>
      <c r="AA256" s="4"/>
    </row>
    <row r="257" spans="2:27" x14ac:dyDescent="0.35">
      <c r="B257" s="28" t="s">
        <v>20531</v>
      </c>
      <c r="C257" s="28" t="s">
        <v>20530</v>
      </c>
      <c r="E257" s="28" t="s">
        <v>14260</v>
      </c>
      <c r="F257" s="28" t="s">
        <v>14342</v>
      </c>
      <c r="G257" s="28" t="s">
        <v>14272</v>
      </c>
      <c r="H257" s="15" t="s">
        <v>366</v>
      </c>
      <c r="I257" s="15" t="s">
        <v>6</v>
      </c>
      <c r="J257" s="5" t="s">
        <v>41</v>
      </c>
      <c r="K257" s="5" t="s">
        <v>8</v>
      </c>
      <c r="L257" s="5" t="s">
        <v>2</v>
      </c>
      <c r="M257" s="5" t="str">
        <f t="shared" si="3"/>
        <v>1-07-01</v>
      </c>
      <c r="N257" s="15" t="s">
        <v>42</v>
      </c>
      <c r="O257" s="15" t="s">
        <v>21856</v>
      </c>
      <c r="P257" s="15" t="s">
        <v>1053</v>
      </c>
      <c r="Q257" s="15" t="s">
        <v>14277</v>
      </c>
      <c r="R257" s="15" t="s">
        <v>8048</v>
      </c>
      <c r="S257" s="15" t="s">
        <v>14305</v>
      </c>
      <c r="T257" s="15">
        <v>26548787</v>
      </c>
      <c r="U257" s="15"/>
      <c r="V257" s="15" t="s">
        <v>19189</v>
      </c>
      <c r="W257" s="15" t="s">
        <v>19817</v>
      </c>
      <c r="Y257" s="25" t="s">
        <v>41</v>
      </c>
      <c r="Z257" s="25" t="s">
        <v>10274</v>
      </c>
      <c r="AA257" s="4"/>
    </row>
    <row r="258" spans="2:27" x14ac:dyDescent="0.35">
      <c r="B258" s="28" t="s">
        <v>13189</v>
      </c>
      <c r="C258" s="28" t="s">
        <v>13192</v>
      </c>
      <c r="E258" s="28" t="s">
        <v>14136</v>
      </c>
      <c r="F258" s="28" t="s">
        <v>14342</v>
      </c>
      <c r="G258" s="28" t="s">
        <v>19762</v>
      </c>
      <c r="H258" s="15" t="s">
        <v>3350</v>
      </c>
      <c r="I258" s="15" t="s">
        <v>5</v>
      </c>
      <c r="J258" s="5" t="s">
        <v>95</v>
      </c>
      <c r="K258" s="5" t="s">
        <v>7</v>
      </c>
      <c r="L258" s="5" t="s">
        <v>3</v>
      </c>
      <c r="M258" s="5" t="str">
        <f t="shared" si="3"/>
        <v>7-06-02</v>
      </c>
      <c r="N258" s="15" t="s">
        <v>21775</v>
      </c>
      <c r="O258" s="15" t="s">
        <v>2408</v>
      </c>
      <c r="P258" s="15" t="s">
        <v>851</v>
      </c>
      <c r="Q258" s="15" t="s">
        <v>584</v>
      </c>
      <c r="R258" s="15" t="s">
        <v>8048</v>
      </c>
      <c r="S258" s="15" t="s">
        <v>20487</v>
      </c>
      <c r="T258" s="15">
        <v>40003554</v>
      </c>
      <c r="U258" s="15"/>
      <c r="V258" s="15" t="s">
        <v>19190</v>
      </c>
      <c r="W258" s="15" t="s">
        <v>14135</v>
      </c>
      <c r="Y258" s="25" t="s">
        <v>41</v>
      </c>
      <c r="Z258" s="25" t="s">
        <v>7781</v>
      </c>
      <c r="AA258" s="4"/>
    </row>
    <row r="259" spans="2:27" x14ac:dyDescent="0.35">
      <c r="B259" s="28" t="s">
        <v>13693</v>
      </c>
      <c r="C259" s="28" t="s">
        <v>13692</v>
      </c>
      <c r="E259" s="28" t="s">
        <v>14138</v>
      </c>
      <c r="F259" s="28" t="s">
        <v>14342</v>
      </c>
      <c r="G259" s="28" t="s">
        <v>14137</v>
      </c>
      <c r="H259" s="15" t="s">
        <v>242</v>
      </c>
      <c r="I259" s="15" t="s">
        <v>7</v>
      </c>
      <c r="J259" s="5" t="s">
        <v>243</v>
      </c>
      <c r="K259" s="5" t="s">
        <v>6</v>
      </c>
      <c r="L259" s="5" t="s">
        <v>4</v>
      </c>
      <c r="M259" s="5" t="str">
        <f t="shared" ref="M259:M322" si="4">CONCATENATE(J259,"-",K259,"-",L259)</f>
        <v>5-05-03</v>
      </c>
      <c r="N259" s="15" t="s">
        <v>244</v>
      </c>
      <c r="O259" s="15" t="s">
        <v>22158</v>
      </c>
      <c r="P259" s="15" t="s">
        <v>4846</v>
      </c>
      <c r="Q259" s="15" t="s">
        <v>2076</v>
      </c>
      <c r="R259" s="15" t="s">
        <v>8048</v>
      </c>
      <c r="S259" s="15" t="s">
        <v>15629</v>
      </c>
      <c r="T259" s="15">
        <v>26701064</v>
      </c>
      <c r="U259" s="15">
        <v>26700682</v>
      </c>
      <c r="V259" s="15" t="s">
        <v>19191</v>
      </c>
      <c r="W259" s="15" t="s">
        <v>24778</v>
      </c>
      <c r="Y259" s="25" t="s">
        <v>41</v>
      </c>
      <c r="Z259" s="25" t="s">
        <v>7399</v>
      </c>
      <c r="AA259" s="4"/>
    </row>
    <row r="260" spans="2:27" x14ac:dyDescent="0.35">
      <c r="B260" s="28" t="s">
        <v>17165</v>
      </c>
      <c r="C260" s="28" t="s">
        <v>15659</v>
      </c>
      <c r="E260" s="28" t="s">
        <v>14140</v>
      </c>
      <c r="F260" s="28" t="s">
        <v>14342</v>
      </c>
      <c r="G260" s="28" t="s">
        <v>19131</v>
      </c>
      <c r="H260" s="15" t="s">
        <v>242</v>
      </c>
      <c r="I260" s="15" t="s">
        <v>4</v>
      </c>
      <c r="J260" s="5" t="s">
        <v>243</v>
      </c>
      <c r="K260" s="5" t="s">
        <v>4</v>
      </c>
      <c r="L260" s="5" t="s">
        <v>10</v>
      </c>
      <c r="M260" s="5" t="str">
        <f t="shared" si="4"/>
        <v>5-03-08</v>
      </c>
      <c r="N260" s="15" t="s">
        <v>244</v>
      </c>
      <c r="O260" s="15" t="s">
        <v>242</v>
      </c>
      <c r="P260" s="15" t="s">
        <v>22156</v>
      </c>
      <c r="Q260" s="15" t="s">
        <v>2165</v>
      </c>
      <c r="R260" s="15" t="s">
        <v>8048</v>
      </c>
      <c r="S260" s="15" t="s">
        <v>21055</v>
      </c>
      <c r="T260" s="15">
        <v>45002323</v>
      </c>
      <c r="U260" s="15">
        <v>62193160</v>
      </c>
      <c r="V260" s="15" t="s">
        <v>18510</v>
      </c>
      <c r="W260" s="15" t="s">
        <v>24779</v>
      </c>
      <c r="Y260" s="25" t="s">
        <v>41</v>
      </c>
      <c r="Z260" s="25" t="s">
        <v>14139</v>
      </c>
      <c r="AA260" s="4"/>
    </row>
    <row r="261" spans="2:27" x14ac:dyDescent="0.35">
      <c r="B261" s="28" t="s">
        <v>13584</v>
      </c>
      <c r="C261" s="28" t="s">
        <v>13454</v>
      </c>
      <c r="E261" s="28" t="s">
        <v>14261</v>
      </c>
      <c r="F261" s="28" t="s">
        <v>14342</v>
      </c>
      <c r="G261" s="28" t="s">
        <v>19132</v>
      </c>
      <c r="H261" s="15" t="s">
        <v>231</v>
      </c>
      <c r="I261" s="15" t="s">
        <v>232</v>
      </c>
      <c r="J261" s="5" t="s">
        <v>44</v>
      </c>
      <c r="K261" s="5" t="s">
        <v>12</v>
      </c>
      <c r="L261" s="5" t="s">
        <v>2</v>
      </c>
      <c r="M261" s="5" t="str">
        <f t="shared" si="4"/>
        <v>2-10-01</v>
      </c>
      <c r="N261" s="15" t="s">
        <v>91</v>
      </c>
      <c r="O261" s="15" t="s">
        <v>231</v>
      </c>
      <c r="P261" s="15" t="s">
        <v>2857</v>
      </c>
      <c r="Q261" s="15" t="s">
        <v>2857</v>
      </c>
      <c r="R261" s="15" t="s">
        <v>8048</v>
      </c>
      <c r="S261" s="15" t="s">
        <v>20488</v>
      </c>
      <c r="T261" s="15">
        <v>24602979</v>
      </c>
      <c r="U261" s="15"/>
      <c r="V261" s="15" t="s">
        <v>17203</v>
      </c>
      <c r="W261" s="15" t="s">
        <v>19192</v>
      </c>
      <c r="Y261" s="25" t="s">
        <v>41</v>
      </c>
      <c r="Z261" s="25" t="s">
        <v>7926</v>
      </c>
      <c r="AA261" s="4"/>
    </row>
    <row r="262" spans="2:27" x14ac:dyDescent="0.35">
      <c r="B262" s="28" t="s">
        <v>22619</v>
      </c>
      <c r="C262" s="28" t="s">
        <v>22618</v>
      </c>
      <c r="E262" s="28" t="s">
        <v>14143</v>
      </c>
      <c r="F262" s="28" t="s">
        <v>14342</v>
      </c>
      <c r="G262" s="28" t="s">
        <v>14141</v>
      </c>
      <c r="H262" s="15" t="s">
        <v>18532</v>
      </c>
      <c r="I262" s="15" t="s">
        <v>5</v>
      </c>
      <c r="J262" s="5" t="s">
        <v>41</v>
      </c>
      <c r="K262" s="5" t="s">
        <v>11</v>
      </c>
      <c r="L262" s="5" t="s">
        <v>6</v>
      </c>
      <c r="M262" s="5" t="str">
        <f t="shared" si="4"/>
        <v>1-09-05</v>
      </c>
      <c r="N262" s="15" t="s">
        <v>42</v>
      </c>
      <c r="O262" s="15" t="s">
        <v>347</v>
      </c>
      <c r="P262" s="15" t="s">
        <v>403</v>
      </c>
      <c r="Q262" s="15" t="s">
        <v>17204</v>
      </c>
      <c r="R262" s="15" t="s">
        <v>8048</v>
      </c>
      <c r="S262" s="15" t="s">
        <v>17205</v>
      </c>
      <c r="T262" s="15">
        <v>22821282</v>
      </c>
      <c r="U262" s="15"/>
      <c r="V262" s="15" t="s">
        <v>14142</v>
      </c>
      <c r="W262" s="15" t="s">
        <v>24780</v>
      </c>
      <c r="Y262" s="25" t="s">
        <v>41</v>
      </c>
      <c r="Z262" s="25" t="s">
        <v>7516</v>
      </c>
      <c r="AA262" s="4"/>
    </row>
    <row r="263" spans="2:27" x14ac:dyDescent="0.35">
      <c r="B263" s="28" t="s">
        <v>13261</v>
      </c>
      <c r="C263" s="28" t="s">
        <v>13265</v>
      </c>
      <c r="E263" s="28" t="s">
        <v>14489</v>
      </c>
      <c r="F263" s="28" t="s">
        <v>14342</v>
      </c>
      <c r="G263" s="28" t="s">
        <v>15589</v>
      </c>
      <c r="H263" s="15" t="s">
        <v>18531</v>
      </c>
      <c r="I263" s="15" t="s">
        <v>4</v>
      </c>
      <c r="J263" s="5" t="s">
        <v>41</v>
      </c>
      <c r="K263" s="5" t="s">
        <v>2</v>
      </c>
      <c r="L263" s="5" t="s">
        <v>7</v>
      </c>
      <c r="M263" s="5" t="str">
        <f t="shared" si="4"/>
        <v>1-01-06</v>
      </c>
      <c r="N263" s="15" t="s">
        <v>42</v>
      </c>
      <c r="O263" s="15" t="s">
        <v>42</v>
      </c>
      <c r="P263" s="15" t="s">
        <v>13106</v>
      </c>
      <c r="Q263" s="15" t="s">
        <v>3047</v>
      </c>
      <c r="R263" s="15" t="s">
        <v>8048</v>
      </c>
      <c r="S263" s="15" t="s">
        <v>15641</v>
      </c>
      <c r="T263" s="15">
        <v>22140489</v>
      </c>
      <c r="U263" s="15">
        <v>22140485</v>
      </c>
      <c r="V263" s="15" t="s">
        <v>15642</v>
      </c>
      <c r="W263" s="15" t="s">
        <v>22579</v>
      </c>
      <c r="Y263" s="25" t="s">
        <v>41</v>
      </c>
      <c r="Z263" s="25" t="s">
        <v>15643</v>
      </c>
      <c r="AA263" s="4"/>
    </row>
    <row r="264" spans="2:27" x14ac:dyDescent="0.35">
      <c r="B264" s="28" t="s">
        <v>22561</v>
      </c>
      <c r="C264" s="28" t="s">
        <v>19760</v>
      </c>
      <c r="E264" s="28" t="s">
        <v>15586</v>
      </c>
      <c r="F264" s="28" t="s">
        <v>14342</v>
      </c>
      <c r="G264" s="28" t="s">
        <v>17160</v>
      </c>
      <c r="H264" s="15" t="s">
        <v>242</v>
      </c>
      <c r="I264" s="15" t="s">
        <v>4</v>
      </c>
      <c r="J264" s="5" t="s">
        <v>243</v>
      </c>
      <c r="K264" s="5" t="s">
        <v>4</v>
      </c>
      <c r="L264" s="5" t="s">
        <v>10</v>
      </c>
      <c r="M264" s="5" t="str">
        <f t="shared" si="4"/>
        <v>5-03-08</v>
      </c>
      <c r="N264" s="15" t="s">
        <v>244</v>
      </c>
      <c r="O264" s="15" t="s">
        <v>242</v>
      </c>
      <c r="P264" s="15" t="s">
        <v>22156</v>
      </c>
      <c r="Q264" s="15" t="s">
        <v>15630</v>
      </c>
      <c r="R264" s="15" t="s">
        <v>8048</v>
      </c>
      <c r="S264" s="15" t="s">
        <v>15631</v>
      </c>
      <c r="T264" s="15">
        <v>26545042</v>
      </c>
      <c r="U264" s="15">
        <v>26545044</v>
      </c>
      <c r="V264" s="15" t="s">
        <v>15632</v>
      </c>
      <c r="W264" s="15" t="s">
        <v>15633</v>
      </c>
      <c r="Y264" s="25" t="s">
        <v>41</v>
      </c>
      <c r="Z264" s="25" t="s">
        <v>11679</v>
      </c>
      <c r="AA264" s="4"/>
    </row>
    <row r="265" spans="2:27" x14ac:dyDescent="0.35">
      <c r="B265" s="28" t="s">
        <v>13194</v>
      </c>
      <c r="C265" s="28" t="s">
        <v>13197</v>
      </c>
      <c r="E265" s="28" t="s">
        <v>14350</v>
      </c>
      <c r="F265" s="28" t="s">
        <v>14342</v>
      </c>
      <c r="G265" s="28" t="s">
        <v>14352</v>
      </c>
      <c r="H265" s="15" t="s">
        <v>15691</v>
      </c>
      <c r="I265" s="15" t="s">
        <v>2</v>
      </c>
      <c r="J265" s="5" t="s">
        <v>44</v>
      </c>
      <c r="K265" s="5" t="s">
        <v>3</v>
      </c>
      <c r="L265" s="5" t="s">
        <v>7</v>
      </c>
      <c r="M265" s="5" t="str">
        <f t="shared" si="4"/>
        <v>2-02-06</v>
      </c>
      <c r="N265" s="15" t="s">
        <v>91</v>
      </c>
      <c r="O265" s="15" t="s">
        <v>92</v>
      </c>
      <c r="P265" s="15" t="s">
        <v>165</v>
      </c>
      <c r="Q265" s="15" t="s">
        <v>14351</v>
      </c>
      <c r="R265" s="15" t="s">
        <v>8048</v>
      </c>
      <c r="S265" s="15" t="s">
        <v>15634</v>
      </c>
      <c r="T265" s="15">
        <v>24560022</v>
      </c>
      <c r="U265" s="15"/>
      <c r="V265" s="15" t="s">
        <v>17206</v>
      </c>
      <c r="W265" s="15" t="s">
        <v>15635</v>
      </c>
      <c r="Y265" s="25" t="s">
        <v>41</v>
      </c>
      <c r="Z265" s="25" t="s">
        <v>9640</v>
      </c>
      <c r="AA265" s="4"/>
    </row>
    <row r="266" spans="2:27" x14ac:dyDescent="0.35">
      <c r="B266" s="28" t="s">
        <v>13832</v>
      </c>
      <c r="C266" s="28" t="s">
        <v>13835</v>
      </c>
      <c r="E266" s="28" t="s">
        <v>14496</v>
      </c>
      <c r="F266" s="28" t="s">
        <v>14342</v>
      </c>
      <c r="G266" s="28" t="s">
        <v>14480</v>
      </c>
      <c r="H266" s="15" t="s">
        <v>49</v>
      </c>
      <c r="I266" s="15" t="s">
        <v>6</v>
      </c>
      <c r="J266" s="5" t="s">
        <v>41</v>
      </c>
      <c r="K266" s="5" t="s">
        <v>232</v>
      </c>
      <c r="L266" s="5" t="s">
        <v>2</v>
      </c>
      <c r="M266" s="5" t="str">
        <f t="shared" si="4"/>
        <v>1-14-01</v>
      </c>
      <c r="N266" s="15" t="s">
        <v>42</v>
      </c>
      <c r="O266" s="15" t="s">
        <v>678</v>
      </c>
      <c r="P266" s="15" t="s">
        <v>699</v>
      </c>
      <c r="Q266" s="15" t="s">
        <v>14479</v>
      </c>
      <c r="R266" s="15" t="s">
        <v>8048</v>
      </c>
      <c r="S266" s="15" t="s">
        <v>15636</v>
      </c>
      <c r="T266" s="15">
        <v>22850906</v>
      </c>
      <c r="U266" s="15"/>
      <c r="V266" s="15" t="s">
        <v>19818</v>
      </c>
      <c r="W266" s="15" t="s">
        <v>15637</v>
      </c>
      <c r="Y266" s="25" t="s">
        <v>41</v>
      </c>
      <c r="Z266" s="25" t="s">
        <v>15638</v>
      </c>
      <c r="AA266" s="4"/>
    </row>
    <row r="267" spans="2:27" x14ac:dyDescent="0.35">
      <c r="B267" s="28" t="s">
        <v>14124</v>
      </c>
      <c r="C267" s="28" t="s">
        <v>14127</v>
      </c>
      <c r="E267" s="28" t="s">
        <v>15587</v>
      </c>
      <c r="F267" s="28" t="s">
        <v>14342</v>
      </c>
      <c r="G267" s="28" t="s">
        <v>15588</v>
      </c>
      <c r="H267" s="15" t="s">
        <v>1404</v>
      </c>
      <c r="I267" s="15" t="s">
        <v>6</v>
      </c>
      <c r="J267" s="5" t="s">
        <v>143</v>
      </c>
      <c r="K267" s="5" t="s">
        <v>16</v>
      </c>
      <c r="L267" s="5" t="s">
        <v>2</v>
      </c>
      <c r="M267" s="5" t="str">
        <f t="shared" si="4"/>
        <v>6-11-01</v>
      </c>
      <c r="N267" s="15" t="s">
        <v>144</v>
      </c>
      <c r="O267" s="15" t="s">
        <v>2277</v>
      </c>
      <c r="P267" s="15" t="s">
        <v>2302</v>
      </c>
      <c r="Q267" s="15" t="s">
        <v>9330</v>
      </c>
      <c r="R267" s="15" t="s">
        <v>8048</v>
      </c>
      <c r="S267" s="15" t="s">
        <v>13636</v>
      </c>
      <c r="T267" s="15">
        <v>26434481</v>
      </c>
      <c r="U267" s="15"/>
      <c r="V267" s="15" t="s">
        <v>20489</v>
      </c>
      <c r="W267" s="15" t="s">
        <v>15639</v>
      </c>
      <c r="Y267" s="25" t="s">
        <v>41</v>
      </c>
      <c r="Z267" s="25" t="s">
        <v>7715</v>
      </c>
      <c r="AA267" s="4"/>
    </row>
    <row r="268" spans="2:27" x14ac:dyDescent="0.35">
      <c r="B268" s="28" t="s">
        <v>20469</v>
      </c>
      <c r="C268" s="28" t="s">
        <v>13436</v>
      </c>
      <c r="E268" s="28" t="s">
        <v>14497</v>
      </c>
      <c r="F268" s="28" t="s">
        <v>14342</v>
      </c>
      <c r="G268" s="28" t="s">
        <v>14481</v>
      </c>
      <c r="H268" s="15" t="s">
        <v>18532</v>
      </c>
      <c r="I268" s="15" t="s">
        <v>4</v>
      </c>
      <c r="J268" s="5" t="s">
        <v>41</v>
      </c>
      <c r="K268" s="5" t="s">
        <v>3</v>
      </c>
      <c r="L268" s="5" t="s">
        <v>4</v>
      </c>
      <c r="M268" s="5" t="str">
        <f t="shared" si="4"/>
        <v>1-02-03</v>
      </c>
      <c r="N268" s="15" t="s">
        <v>42</v>
      </c>
      <c r="O268" s="15" t="s">
        <v>351</v>
      </c>
      <c r="P268" s="15" t="s">
        <v>165</v>
      </c>
      <c r="Q268" s="15" t="s">
        <v>17253</v>
      </c>
      <c r="R268" s="15" t="s">
        <v>8048</v>
      </c>
      <c r="S268" s="15" t="s">
        <v>24781</v>
      </c>
      <c r="T268" s="15">
        <v>22152393</v>
      </c>
      <c r="U268" s="15">
        <v>22152398</v>
      </c>
      <c r="V268" s="15" t="s">
        <v>20490</v>
      </c>
      <c r="W268" s="15" t="s">
        <v>24760</v>
      </c>
      <c r="Y268" s="25" t="s">
        <v>41</v>
      </c>
      <c r="Z268" s="25" t="s">
        <v>7927</v>
      </c>
      <c r="AA268" s="4"/>
    </row>
    <row r="269" spans="2:27" x14ac:dyDescent="0.35">
      <c r="B269" s="28" t="s">
        <v>21037</v>
      </c>
      <c r="C269" s="28" t="s">
        <v>13907</v>
      </c>
      <c r="E269" s="28" t="s">
        <v>14498</v>
      </c>
      <c r="F269" s="28" t="s">
        <v>14342</v>
      </c>
      <c r="G269" s="28" t="s">
        <v>14482</v>
      </c>
      <c r="H269" s="15" t="s">
        <v>249</v>
      </c>
      <c r="I269" s="15" t="s">
        <v>3</v>
      </c>
      <c r="J269" s="5" t="s">
        <v>72</v>
      </c>
      <c r="K269" s="5" t="s">
        <v>2</v>
      </c>
      <c r="L269" s="5" t="s">
        <v>6</v>
      </c>
      <c r="M269" s="5" t="str">
        <f t="shared" si="4"/>
        <v>3-01-05</v>
      </c>
      <c r="N269" s="15" t="s">
        <v>249</v>
      </c>
      <c r="O269" s="15" t="s">
        <v>249</v>
      </c>
      <c r="P269" s="15" t="s">
        <v>22792</v>
      </c>
      <c r="Q269" s="15" t="s">
        <v>3554</v>
      </c>
      <c r="R269" s="15" t="s">
        <v>8048</v>
      </c>
      <c r="S269" s="15" t="s">
        <v>18511</v>
      </c>
      <c r="T269" s="15">
        <v>25917844</v>
      </c>
      <c r="U269" s="15">
        <v>25918071</v>
      </c>
      <c r="V269" s="15" t="s">
        <v>21056</v>
      </c>
      <c r="W269" s="15" t="s">
        <v>15640</v>
      </c>
      <c r="Y269" s="25" t="s">
        <v>41</v>
      </c>
      <c r="Z269" s="25" t="s">
        <v>8575</v>
      </c>
      <c r="AA269" s="4"/>
    </row>
    <row r="270" spans="2:27" x14ac:dyDescent="0.35">
      <c r="B270" s="28" t="s">
        <v>13271</v>
      </c>
      <c r="C270" s="28" t="s">
        <v>13274</v>
      </c>
      <c r="E270" s="28" t="s">
        <v>14499</v>
      </c>
      <c r="F270" s="28" t="s">
        <v>14342</v>
      </c>
      <c r="G270" s="28" t="s">
        <v>19763</v>
      </c>
      <c r="H270" s="15" t="s">
        <v>1190</v>
      </c>
      <c r="I270" s="15" t="s">
        <v>4</v>
      </c>
      <c r="J270" s="5" t="s">
        <v>41</v>
      </c>
      <c r="K270" s="5" t="s">
        <v>1191</v>
      </c>
      <c r="L270" s="5" t="s">
        <v>4</v>
      </c>
      <c r="M270" s="5" t="str">
        <f t="shared" si="4"/>
        <v>1-19-03</v>
      </c>
      <c r="N270" s="15" t="s">
        <v>42</v>
      </c>
      <c r="O270" s="15" t="s">
        <v>1190</v>
      </c>
      <c r="P270" s="15" t="s">
        <v>1317</v>
      </c>
      <c r="Q270" s="15" t="s">
        <v>1190</v>
      </c>
      <c r="R270" s="15" t="s">
        <v>8048</v>
      </c>
      <c r="S270" s="15" t="s">
        <v>15644</v>
      </c>
      <c r="T270" s="15">
        <v>22723033</v>
      </c>
      <c r="U270" s="15">
        <v>22723034</v>
      </c>
      <c r="V270" s="15" t="s">
        <v>17207</v>
      </c>
      <c r="W270" s="15" t="s">
        <v>18512</v>
      </c>
      <c r="Y270" s="25" t="s">
        <v>41</v>
      </c>
      <c r="Z270" s="25" t="s">
        <v>8088</v>
      </c>
      <c r="AA270" s="4"/>
    </row>
    <row r="271" spans="2:27" x14ac:dyDescent="0.35">
      <c r="B271" s="28" t="s">
        <v>13701</v>
      </c>
      <c r="C271" s="28" t="s">
        <v>13704</v>
      </c>
      <c r="E271" s="28" t="s">
        <v>15590</v>
      </c>
      <c r="F271" s="28" t="s">
        <v>14342</v>
      </c>
      <c r="G271" s="28" t="s">
        <v>15591</v>
      </c>
      <c r="H271" s="15" t="s">
        <v>18535</v>
      </c>
      <c r="I271" s="15" t="s">
        <v>7</v>
      </c>
      <c r="J271" s="5" t="s">
        <v>143</v>
      </c>
      <c r="K271" s="5" t="s">
        <v>6</v>
      </c>
      <c r="L271" s="5" t="s">
        <v>5</v>
      </c>
      <c r="M271" s="5" t="str">
        <f t="shared" si="4"/>
        <v>6-05-04</v>
      </c>
      <c r="N271" s="15" t="s">
        <v>144</v>
      </c>
      <c r="O271" s="15" t="s">
        <v>21870</v>
      </c>
      <c r="P271" s="15" t="s">
        <v>21871</v>
      </c>
      <c r="Q271" s="15" t="s">
        <v>8729</v>
      </c>
      <c r="R271" s="15" t="s">
        <v>8048</v>
      </c>
      <c r="S271" s="15" t="s">
        <v>22580</v>
      </c>
      <c r="T271" s="15">
        <v>87035396</v>
      </c>
      <c r="U271" s="15">
        <v>89583458</v>
      </c>
      <c r="V271" s="15" t="s">
        <v>19819</v>
      </c>
      <c r="W271" s="15" t="s">
        <v>21057</v>
      </c>
      <c r="Y271" s="25" t="s">
        <v>41</v>
      </c>
      <c r="Z271" s="25" t="s">
        <v>7490</v>
      </c>
      <c r="AA271" s="4"/>
    </row>
    <row r="272" spans="2:27" x14ac:dyDescent="0.35">
      <c r="B272" s="28" t="s">
        <v>14081</v>
      </c>
      <c r="C272" s="28" t="s">
        <v>14084</v>
      </c>
      <c r="E272" s="28" t="s">
        <v>14500</v>
      </c>
      <c r="F272" s="28" t="s">
        <v>14342</v>
      </c>
      <c r="G272" s="28" t="s">
        <v>14483</v>
      </c>
      <c r="H272" s="15" t="s">
        <v>49</v>
      </c>
      <c r="I272" s="15" t="s">
        <v>6</v>
      </c>
      <c r="J272" s="5" t="s">
        <v>41</v>
      </c>
      <c r="K272" s="5" t="s">
        <v>232</v>
      </c>
      <c r="L272" s="5" t="s">
        <v>2</v>
      </c>
      <c r="M272" s="5" t="str">
        <f t="shared" si="4"/>
        <v>1-14-01</v>
      </c>
      <c r="N272" s="15" t="s">
        <v>42</v>
      </c>
      <c r="O272" s="15" t="s">
        <v>678</v>
      </c>
      <c r="P272" s="15" t="s">
        <v>699</v>
      </c>
      <c r="Q272" s="15" t="s">
        <v>699</v>
      </c>
      <c r="R272" s="15" t="s">
        <v>8048</v>
      </c>
      <c r="S272" s="15" t="s">
        <v>15645</v>
      </c>
      <c r="T272" s="15">
        <v>22357685</v>
      </c>
      <c r="U272" s="15">
        <v>22367905</v>
      </c>
      <c r="V272" s="15" t="s">
        <v>17208</v>
      </c>
      <c r="W272" s="15" t="s">
        <v>15646</v>
      </c>
      <c r="Y272" s="25" t="s">
        <v>41</v>
      </c>
      <c r="Z272" s="25" t="s">
        <v>13118</v>
      </c>
      <c r="AA272" s="4"/>
    </row>
    <row r="273" spans="2:27" x14ac:dyDescent="0.35">
      <c r="B273" s="28" t="s">
        <v>13527</v>
      </c>
      <c r="C273" s="28" t="s">
        <v>13506</v>
      </c>
      <c r="E273" s="28" t="s">
        <v>14501</v>
      </c>
      <c r="F273" s="28" t="s">
        <v>14342</v>
      </c>
      <c r="G273" s="28" t="s">
        <v>24640</v>
      </c>
      <c r="H273" s="15" t="s">
        <v>1797</v>
      </c>
      <c r="I273" s="15" t="s">
        <v>4</v>
      </c>
      <c r="J273" s="5" t="s">
        <v>243</v>
      </c>
      <c r="K273" s="5" t="s">
        <v>10</v>
      </c>
      <c r="L273" s="5" t="s">
        <v>2</v>
      </c>
      <c r="M273" s="5" t="str">
        <f t="shared" si="4"/>
        <v>5-08-01</v>
      </c>
      <c r="N273" s="15" t="s">
        <v>244</v>
      </c>
      <c r="O273" s="15" t="s">
        <v>3009</v>
      </c>
      <c r="P273" s="15" t="s">
        <v>3009</v>
      </c>
      <c r="Q273" s="15" t="s">
        <v>14484</v>
      </c>
      <c r="R273" s="15" t="s">
        <v>8048</v>
      </c>
      <c r="S273" s="15" t="s">
        <v>24782</v>
      </c>
      <c r="T273" s="15">
        <v>26956466</v>
      </c>
      <c r="U273" s="15">
        <v>26956466</v>
      </c>
      <c r="V273" s="15" t="s">
        <v>22581</v>
      </c>
      <c r="W273" s="15" t="s">
        <v>18513</v>
      </c>
      <c r="Y273" s="25" t="s">
        <v>41</v>
      </c>
      <c r="Z273" s="25" t="s">
        <v>7957</v>
      </c>
      <c r="AA273" s="4"/>
    </row>
    <row r="274" spans="2:27" x14ac:dyDescent="0.35">
      <c r="B274" s="28" t="s">
        <v>17162</v>
      </c>
      <c r="C274" s="28" t="s">
        <v>15656</v>
      </c>
      <c r="E274" s="28" t="s">
        <v>15654</v>
      </c>
      <c r="F274" s="28" t="s">
        <v>14342</v>
      </c>
      <c r="G274" s="28" t="s">
        <v>17161</v>
      </c>
      <c r="H274" s="15" t="s">
        <v>215</v>
      </c>
      <c r="I274" s="15" t="s">
        <v>3</v>
      </c>
      <c r="J274" s="5" t="s">
        <v>214</v>
      </c>
      <c r="K274" s="5" t="s">
        <v>2</v>
      </c>
      <c r="L274" s="5" t="s">
        <v>4</v>
      </c>
      <c r="M274" s="5" t="str">
        <f t="shared" si="4"/>
        <v>4-01-03</v>
      </c>
      <c r="N274" s="15" t="s">
        <v>215</v>
      </c>
      <c r="O274" s="15" t="s">
        <v>215</v>
      </c>
      <c r="P274" s="15" t="s">
        <v>550</v>
      </c>
      <c r="Q274" s="15" t="s">
        <v>1597</v>
      </c>
      <c r="R274" s="15" t="s">
        <v>8048</v>
      </c>
      <c r="S274" s="15" t="s">
        <v>17209</v>
      </c>
      <c r="T274" s="15">
        <v>40003900</v>
      </c>
      <c r="U274" s="15"/>
      <c r="V274" s="15" t="s">
        <v>17210</v>
      </c>
      <c r="W274" s="15" t="s">
        <v>19193</v>
      </c>
      <c r="Y274" s="25" t="s">
        <v>41</v>
      </c>
      <c r="Z274" s="25" t="s">
        <v>8560</v>
      </c>
      <c r="AA274" s="4"/>
    </row>
    <row r="275" spans="2:27" x14ac:dyDescent="0.35">
      <c r="B275" s="28" t="s">
        <v>13683</v>
      </c>
      <c r="C275" s="28" t="s">
        <v>13685</v>
      </c>
      <c r="E275" s="28" t="s">
        <v>15655</v>
      </c>
      <c r="F275" s="28" t="s">
        <v>14342</v>
      </c>
      <c r="G275" s="28" t="s">
        <v>19133</v>
      </c>
      <c r="H275" s="15" t="s">
        <v>249</v>
      </c>
      <c r="I275" s="15" t="s">
        <v>2</v>
      </c>
      <c r="J275" s="5" t="s">
        <v>72</v>
      </c>
      <c r="K275" s="5" t="s">
        <v>2</v>
      </c>
      <c r="L275" s="5" t="s">
        <v>4</v>
      </c>
      <c r="M275" s="5" t="str">
        <f t="shared" si="4"/>
        <v>3-01-03</v>
      </c>
      <c r="N275" s="15" t="s">
        <v>249</v>
      </c>
      <c r="O275" s="15" t="s">
        <v>249</v>
      </c>
      <c r="P275" s="15" t="s">
        <v>21769</v>
      </c>
      <c r="Q275" s="15" t="s">
        <v>707</v>
      </c>
      <c r="R275" s="15" t="s">
        <v>8048</v>
      </c>
      <c r="S275" s="15" t="s">
        <v>17211</v>
      </c>
      <c r="T275" s="15">
        <v>25520151</v>
      </c>
      <c r="U275" s="15">
        <v>25530678</v>
      </c>
      <c r="V275" s="15" t="s">
        <v>17212</v>
      </c>
      <c r="W275" s="15" t="s">
        <v>17213</v>
      </c>
      <c r="Y275" s="25" t="s">
        <v>41</v>
      </c>
      <c r="Z275" s="25" t="s">
        <v>17224</v>
      </c>
      <c r="AA275" s="4"/>
    </row>
    <row r="276" spans="2:27" x14ac:dyDescent="0.35">
      <c r="B276" s="28" t="s">
        <v>13992</v>
      </c>
      <c r="C276" s="28" t="s">
        <v>13995</v>
      </c>
      <c r="E276" s="28" t="s">
        <v>15656</v>
      </c>
      <c r="F276" s="28" t="s">
        <v>14342</v>
      </c>
      <c r="G276" s="28" t="s">
        <v>17162</v>
      </c>
      <c r="H276" s="15" t="s">
        <v>4495</v>
      </c>
      <c r="I276" s="15" t="s">
        <v>7</v>
      </c>
      <c r="J276" s="5" t="s">
        <v>243</v>
      </c>
      <c r="K276" s="5" t="s">
        <v>3</v>
      </c>
      <c r="L276" s="5" t="s">
        <v>6</v>
      </c>
      <c r="M276" s="5" t="str">
        <f t="shared" si="4"/>
        <v>5-02-05</v>
      </c>
      <c r="N276" s="15" t="s">
        <v>244</v>
      </c>
      <c r="O276" s="15" t="s">
        <v>4495</v>
      </c>
      <c r="P276" s="15" t="s">
        <v>4646</v>
      </c>
      <c r="Q276" s="15" t="s">
        <v>1501</v>
      </c>
      <c r="R276" s="15" t="s">
        <v>8048</v>
      </c>
      <c r="S276" s="15" t="s">
        <v>21058</v>
      </c>
      <c r="T276" s="15">
        <v>86414518</v>
      </c>
      <c r="U276" s="15"/>
      <c r="V276" s="15" t="s">
        <v>22582</v>
      </c>
      <c r="W276" s="15" t="s">
        <v>17214</v>
      </c>
      <c r="Y276" s="25"/>
      <c r="Z276" s="25"/>
      <c r="AA276" s="4"/>
    </row>
    <row r="277" spans="2:27" x14ac:dyDescent="0.35">
      <c r="B277" s="28" t="s">
        <v>13643</v>
      </c>
      <c r="C277" s="28" t="s">
        <v>13642</v>
      </c>
      <c r="E277" s="28" t="s">
        <v>15657</v>
      </c>
      <c r="F277" s="28" t="s">
        <v>14342</v>
      </c>
      <c r="G277" s="28" t="s">
        <v>17163</v>
      </c>
      <c r="H277" s="15" t="s">
        <v>49</v>
      </c>
      <c r="I277" s="15" t="s">
        <v>2</v>
      </c>
      <c r="J277" s="5" t="s">
        <v>41</v>
      </c>
      <c r="K277" s="5" t="s">
        <v>10</v>
      </c>
      <c r="L277" s="5" t="s">
        <v>4</v>
      </c>
      <c r="M277" s="5" t="str">
        <f t="shared" si="4"/>
        <v>1-08-03</v>
      </c>
      <c r="N277" s="15" t="s">
        <v>42</v>
      </c>
      <c r="O277" s="15" t="s">
        <v>21819</v>
      </c>
      <c r="P277" s="15" t="s">
        <v>646</v>
      </c>
      <c r="Q277" s="15" t="s">
        <v>17215</v>
      </c>
      <c r="R277" s="15" t="s">
        <v>8048</v>
      </c>
      <c r="S277" s="15" t="s">
        <v>20491</v>
      </c>
      <c r="T277" s="15">
        <v>22972235</v>
      </c>
      <c r="U277" s="15"/>
      <c r="V277" s="15" t="s">
        <v>17216</v>
      </c>
      <c r="W277" s="15" t="s">
        <v>17217</v>
      </c>
      <c r="Y277" s="25" t="s">
        <v>41</v>
      </c>
      <c r="Z277" s="25" t="s">
        <v>7305</v>
      </c>
      <c r="AA277" s="4"/>
    </row>
    <row r="278" spans="2:27" x14ac:dyDescent="0.35">
      <c r="B278" s="28" t="s">
        <v>14346</v>
      </c>
      <c r="C278" s="28" t="s">
        <v>14345</v>
      </c>
      <c r="E278" s="28" t="s">
        <v>15658</v>
      </c>
      <c r="F278" s="28" t="s">
        <v>14342</v>
      </c>
      <c r="G278" s="28" t="s">
        <v>17164</v>
      </c>
      <c r="H278" s="15" t="s">
        <v>213</v>
      </c>
      <c r="I278" s="15" t="s">
        <v>4</v>
      </c>
      <c r="J278" s="5" t="s">
        <v>214</v>
      </c>
      <c r="K278" s="5" t="s">
        <v>12</v>
      </c>
      <c r="L278" s="5" t="s">
        <v>2</v>
      </c>
      <c r="M278" s="5" t="str">
        <f t="shared" si="4"/>
        <v>4-10-01</v>
      </c>
      <c r="N278" s="15" t="s">
        <v>215</v>
      </c>
      <c r="O278" s="15" t="s">
        <v>213</v>
      </c>
      <c r="P278" s="15" t="s">
        <v>3375</v>
      </c>
      <c r="Q278" s="15" t="s">
        <v>1407</v>
      </c>
      <c r="R278" s="15" t="s">
        <v>8048</v>
      </c>
      <c r="S278" s="15" t="s">
        <v>17218</v>
      </c>
      <c r="T278" s="15">
        <v>27665737</v>
      </c>
      <c r="U278" s="15"/>
      <c r="V278" s="15" t="s">
        <v>18514</v>
      </c>
      <c r="W278" s="15" t="s">
        <v>18515</v>
      </c>
      <c r="Y278" s="25" t="s">
        <v>41</v>
      </c>
      <c r="Z278" s="25" t="s">
        <v>13621</v>
      </c>
      <c r="AA278" s="4"/>
    </row>
    <row r="279" spans="2:27" x14ac:dyDescent="0.35">
      <c r="B279" s="28" t="s">
        <v>14446</v>
      </c>
      <c r="C279" s="28" t="s">
        <v>13631</v>
      </c>
      <c r="E279" s="28" t="s">
        <v>15659</v>
      </c>
      <c r="F279" s="28" t="s">
        <v>14342</v>
      </c>
      <c r="G279" s="28" t="s">
        <v>17165</v>
      </c>
      <c r="H279" s="15" t="s">
        <v>18531</v>
      </c>
      <c r="I279" s="15" t="s">
        <v>2</v>
      </c>
      <c r="J279" s="5" t="s">
        <v>41</v>
      </c>
      <c r="K279" s="5" t="s">
        <v>2</v>
      </c>
      <c r="L279" s="5" t="s">
        <v>10</v>
      </c>
      <c r="M279" s="5" t="str">
        <f t="shared" si="4"/>
        <v>1-01-08</v>
      </c>
      <c r="N279" s="15" t="s">
        <v>42</v>
      </c>
      <c r="O279" s="15" t="s">
        <v>42</v>
      </c>
      <c r="P279" s="15" t="s">
        <v>201</v>
      </c>
      <c r="Q279" s="15" t="s">
        <v>201</v>
      </c>
      <c r="R279" s="15" t="s">
        <v>8048</v>
      </c>
      <c r="S279" s="15" t="s">
        <v>17219</v>
      </c>
      <c r="T279" s="15">
        <v>22960384</v>
      </c>
      <c r="U279" s="15">
        <v>22911295</v>
      </c>
      <c r="V279" s="15" t="s">
        <v>18516</v>
      </c>
      <c r="W279" s="15" t="s">
        <v>18517</v>
      </c>
      <c r="Y279" s="25"/>
      <c r="Z279" s="25"/>
      <c r="AA279" s="4"/>
    </row>
    <row r="280" spans="2:27" x14ac:dyDescent="0.35">
      <c r="B280" s="28" t="s">
        <v>13687</v>
      </c>
      <c r="C280" s="28" t="s">
        <v>13688</v>
      </c>
      <c r="E280" s="28" t="s">
        <v>15660</v>
      </c>
      <c r="F280" s="28" t="s">
        <v>14342</v>
      </c>
      <c r="G280" s="28" t="s">
        <v>17166</v>
      </c>
      <c r="H280" s="15" t="s">
        <v>1404</v>
      </c>
      <c r="I280" s="15" t="s">
        <v>2</v>
      </c>
      <c r="J280" s="5" t="s">
        <v>143</v>
      </c>
      <c r="K280" s="5" t="s">
        <v>7</v>
      </c>
      <c r="L280" s="5" t="s">
        <v>2</v>
      </c>
      <c r="M280" s="5" t="str">
        <f t="shared" si="4"/>
        <v>6-06-01</v>
      </c>
      <c r="N280" s="15" t="s">
        <v>144</v>
      </c>
      <c r="O280" s="15" t="s">
        <v>1404</v>
      </c>
      <c r="P280" s="15" t="s">
        <v>21872</v>
      </c>
      <c r="Q280" s="15" t="s">
        <v>22583</v>
      </c>
      <c r="R280" s="15" t="s">
        <v>8048</v>
      </c>
      <c r="S280" s="15" t="s">
        <v>17220</v>
      </c>
      <c r="T280" s="15">
        <v>21012686</v>
      </c>
      <c r="U280" s="15"/>
      <c r="V280" s="15" t="s">
        <v>22584</v>
      </c>
      <c r="W280" s="15" t="s">
        <v>22585</v>
      </c>
      <c r="Y280" s="25"/>
      <c r="Z280" s="25"/>
      <c r="AA280" s="4"/>
    </row>
    <row r="281" spans="2:27" x14ac:dyDescent="0.35">
      <c r="B281" s="28" t="s">
        <v>14000</v>
      </c>
      <c r="C281" s="28" t="s">
        <v>14003</v>
      </c>
      <c r="E281" s="28" t="s">
        <v>15661</v>
      </c>
      <c r="F281" s="28" t="s">
        <v>14342</v>
      </c>
      <c r="G281" s="28" t="s">
        <v>17167</v>
      </c>
      <c r="H281" s="15" t="s">
        <v>1190</v>
      </c>
      <c r="I281" s="15" t="s">
        <v>2</v>
      </c>
      <c r="J281" s="5" t="s">
        <v>41</v>
      </c>
      <c r="K281" s="5" t="s">
        <v>1191</v>
      </c>
      <c r="L281" s="5" t="s">
        <v>2</v>
      </c>
      <c r="M281" s="5" t="str">
        <f t="shared" si="4"/>
        <v>1-19-01</v>
      </c>
      <c r="N281" s="15" t="s">
        <v>42</v>
      </c>
      <c r="O281" s="15" t="s">
        <v>1190</v>
      </c>
      <c r="P281" s="15" t="s">
        <v>22778</v>
      </c>
      <c r="Q281" s="15" t="s">
        <v>17221</v>
      </c>
      <c r="R281" s="15" t="s">
        <v>8048</v>
      </c>
      <c r="S281" s="15" t="s">
        <v>17222</v>
      </c>
      <c r="T281" s="15">
        <v>27710766</v>
      </c>
      <c r="U281" s="15"/>
      <c r="V281" s="15" t="s">
        <v>18518</v>
      </c>
      <c r="W281" s="15" t="s">
        <v>18519</v>
      </c>
      <c r="Y281" s="25" t="s">
        <v>41</v>
      </c>
      <c r="Z281" s="25" t="s">
        <v>7275</v>
      </c>
      <c r="AA281" s="4"/>
    </row>
    <row r="282" spans="2:27" x14ac:dyDescent="0.35">
      <c r="B282" s="28" t="s">
        <v>14460</v>
      </c>
      <c r="C282" s="28" t="s">
        <v>13845</v>
      </c>
      <c r="E282" s="28" t="s">
        <v>15662</v>
      </c>
      <c r="F282" s="28" t="s">
        <v>14342</v>
      </c>
      <c r="G282" s="28" t="s">
        <v>17168</v>
      </c>
      <c r="H282" s="15" t="s">
        <v>4495</v>
      </c>
      <c r="I282" s="15" t="s">
        <v>2</v>
      </c>
      <c r="J282" s="5" t="s">
        <v>243</v>
      </c>
      <c r="K282" s="5" t="s">
        <v>3</v>
      </c>
      <c r="L282" s="5" t="s">
        <v>2</v>
      </c>
      <c r="M282" s="5" t="str">
        <f t="shared" si="4"/>
        <v>5-02-01</v>
      </c>
      <c r="N282" s="15" t="s">
        <v>244</v>
      </c>
      <c r="O282" s="15" t="s">
        <v>4495</v>
      </c>
      <c r="P282" s="15" t="s">
        <v>4495</v>
      </c>
      <c r="Q282" s="15" t="s">
        <v>79</v>
      </c>
      <c r="R282" s="15" t="s">
        <v>8048</v>
      </c>
      <c r="S282" s="15" t="s">
        <v>21059</v>
      </c>
      <c r="T282" s="15">
        <v>26853568</v>
      </c>
      <c r="U282" s="15">
        <v>87181417</v>
      </c>
      <c r="V282" s="15" t="s">
        <v>18520</v>
      </c>
      <c r="W282" s="15" t="s">
        <v>18521</v>
      </c>
      <c r="Y282" s="25"/>
      <c r="Z282" s="25"/>
      <c r="AA282" s="4"/>
    </row>
    <row r="283" spans="2:27" x14ac:dyDescent="0.35">
      <c r="B283" s="28" t="s">
        <v>3131</v>
      </c>
      <c r="C283" s="28" t="s">
        <v>13990</v>
      </c>
      <c r="E283" s="28" t="s">
        <v>15663</v>
      </c>
      <c r="F283" s="28" t="s">
        <v>14342</v>
      </c>
      <c r="G283" s="28" t="s">
        <v>18463</v>
      </c>
      <c r="H283" s="15" t="s">
        <v>366</v>
      </c>
      <c r="I283" s="15" t="s">
        <v>6</v>
      </c>
      <c r="J283" s="5" t="s">
        <v>41</v>
      </c>
      <c r="K283" s="5" t="s">
        <v>8</v>
      </c>
      <c r="L283" s="5" t="s">
        <v>2</v>
      </c>
      <c r="M283" s="5" t="str">
        <f t="shared" si="4"/>
        <v>1-07-01</v>
      </c>
      <c r="N283" s="15" t="s">
        <v>42</v>
      </c>
      <c r="O283" s="15" t="s">
        <v>21856</v>
      </c>
      <c r="P283" s="15" t="s">
        <v>1053</v>
      </c>
      <c r="Q283" s="15" t="s">
        <v>356</v>
      </c>
      <c r="R283" s="15" t="s">
        <v>8048</v>
      </c>
      <c r="S283" s="15" t="s">
        <v>17223</v>
      </c>
      <c r="T283" s="15">
        <v>22493569</v>
      </c>
      <c r="U283" s="15">
        <v>22494829</v>
      </c>
      <c r="V283" s="15" t="s">
        <v>18522</v>
      </c>
      <c r="W283" s="15" t="s">
        <v>18523</v>
      </c>
      <c r="Y283" s="25" t="s">
        <v>41</v>
      </c>
      <c r="Z283" s="25" t="s">
        <v>13625</v>
      </c>
      <c r="AA283" s="4"/>
    </row>
    <row r="284" spans="2:27" x14ac:dyDescent="0.35">
      <c r="B284" s="28" t="s">
        <v>14110</v>
      </c>
      <c r="C284" s="28" t="s">
        <v>14111</v>
      </c>
      <c r="E284" s="28" t="s">
        <v>15664</v>
      </c>
      <c r="F284" s="28" t="s">
        <v>14342</v>
      </c>
      <c r="G284" s="28" t="s">
        <v>17169</v>
      </c>
      <c r="H284" s="15" t="s">
        <v>91</v>
      </c>
      <c r="I284" s="15" t="s">
        <v>8</v>
      </c>
      <c r="J284" s="5" t="s">
        <v>44</v>
      </c>
      <c r="K284" s="5" t="s">
        <v>10</v>
      </c>
      <c r="L284" s="5" t="s">
        <v>5</v>
      </c>
      <c r="M284" s="5" t="str">
        <f t="shared" si="4"/>
        <v>2-08-04</v>
      </c>
      <c r="N284" s="15" t="s">
        <v>91</v>
      </c>
      <c r="O284" s="15" t="s">
        <v>589</v>
      </c>
      <c r="P284" s="15" t="s">
        <v>2111</v>
      </c>
      <c r="Q284" s="15" t="s">
        <v>2111</v>
      </c>
      <c r="R284" s="15" t="s">
        <v>8048</v>
      </c>
      <c r="S284" s="15" t="s">
        <v>20492</v>
      </c>
      <c r="T284" s="15">
        <v>60444193</v>
      </c>
      <c r="U284" s="15">
        <v>24588189</v>
      </c>
      <c r="V284" s="15" t="s">
        <v>18524</v>
      </c>
      <c r="W284" s="15" t="s">
        <v>10108</v>
      </c>
      <c r="Y284" s="25" t="s">
        <v>41</v>
      </c>
      <c r="Z284" s="25" t="s">
        <v>10538</v>
      </c>
      <c r="AA284" s="4"/>
    </row>
    <row r="285" spans="2:27" x14ac:dyDescent="0.35">
      <c r="B285" s="28" t="s">
        <v>13727</v>
      </c>
      <c r="C285" s="28" t="s">
        <v>13731</v>
      </c>
      <c r="E285" s="28" t="s">
        <v>18464</v>
      </c>
      <c r="F285" s="28" t="s">
        <v>14342</v>
      </c>
      <c r="G285" s="28" t="s">
        <v>2455</v>
      </c>
      <c r="H285" s="15" t="s">
        <v>18532</v>
      </c>
      <c r="I285" s="15" t="s">
        <v>4</v>
      </c>
      <c r="J285" s="5" t="s">
        <v>41</v>
      </c>
      <c r="K285" s="5" t="s">
        <v>3</v>
      </c>
      <c r="L285" s="5" t="s">
        <v>4</v>
      </c>
      <c r="M285" s="5" t="str">
        <f t="shared" si="4"/>
        <v>1-02-03</v>
      </c>
      <c r="N285" s="15" t="s">
        <v>42</v>
      </c>
      <c r="O285" s="15" t="s">
        <v>351</v>
      </c>
      <c r="P285" s="15" t="s">
        <v>165</v>
      </c>
      <c r="Q285" s="15" t="s">
        <v>17253</v>
      </c>
      <c r="R285" s="15" t="s">
        <v>8048</v>
      </c>
      <c r="S285" s="15" t="s">
        <v>19798</v>
      </c>
      <c r="T285" s="15">
        <v>22152204</v>
      </c>
      <c r="U285" s="15"/>
      <c r="V285" s="15" t="s">
        <v>22527</v>
      </c>
      <c r="W285" s="15" t="s">
        <v>24695</v>
      </c>
      <c r="Y285" s="25"/>
      <c r="Z285" s="25"/>
      <c r="AA285" s="4"/>
    </row>
    <row r="286" spans="2:27" x14ac:dyDescent="0.35">
      <c r="B286" s="28" t="s">
        <v>1417</v>
      </c>
      <c r="C286" s="28" t="s">
        <v>13363</v>
      </c>
      <c r="E286" s="28" t="s">
        <v>18465</v>
      </c>
      <c r="F286" s="28" t="s">
        <v>14342</v>
      </c>
      <c r="G286" s="28" t="s">
        <v>18466</v>
      </c>
      <c r="H286" s="15" t="s">
        <v>215</v>
      </c>
      <c r="I286" s="15" t="s">
        <v>8</v>
      </c>
      <c r="J286" s="5" t="s">
        <v>214</v>
      </c>
      <c r="K286" s="5" t="s">
        <v>8</v>
      </c>
      <c r="L286" s="5" t="s">
        <v>2</v>
      </c>
      <c r="M286" s="5" t="str">
        <f t="shared" si="4"/>
        <v>4-07-01</v>
      </c>
      <c r="N286" s="15" t="s">
        <v>215</v>
      </c>
      <c r="O286" s="15" t="s">
        <v>4073</v>
      </c>
      <c r="P286" s="15" t="s">
        <v>257</v>
      </c>
      <c r="Q286" s="15" t="s">
        <v>4073</v>
      </c>
      <c r="R286" s="15" t="s">
        <v>8048</v>
      </c>
      <c r="S286" s="15" t="s">
        <v>22586</v>
      </c>
      <c r="T286" s="15">
        <v>22933976</v>
      </c>
      <c r="U286" s="15"/>
      <c r="V286" s="15" t="s">
        <v>19194</v>
      </c>
      <c r="W286" s="15" t="s">
        <v>19195</v>
      </c>
      <c r="Y286" s="25" t="s">
        <v>41</v>
      </c>
      <c r="Z286" s="25" t="s">
        <v>11675</v>
      </c>
      <c r="AA286" s="4"/>
    </row>
    <row r="287" spans="2:27" x14ac:dyDescent="0.35">
      <c r="B287" s="28" t="s">
        <v>1266</v>
      </c>
      <c r="C287" s="28" t="s">
        <v>13488</v>
      </c>
      <c r="E287" s="28" t="s">
        <v>18467</v>
      </c>
      <c r="F287" s="28" t="s">
        <v>14342</v>
      </c>
      <c r="G287" s="28" t="s">
        <v>18468</v>
      </c>
      <c r="H287" s="15" t="s">
        <v>242</v>
      </c>
      <c r="I287" s="15" t="s">
        <v>2</v>
      </c>
      <c r="J287" s="5" t="s">
        <v>243</v>
      </c>
      <c r="K287" s="5" t="s">
        <v>4</v>
      </c>
      <c r="L287" s="5" t="s">
        <v>2</v>
      </c>
      <c r="M287" s="5" t="str">
        <f t="shared" si="4"/>
        <v>5-03-01</v>
      </c>
      <c r="N287" s="15" t="s">
        <v>244</v>
      </c>
      <c r="O287" s="15" t="s">
        <v>242</v>
      </c>
      <c r="P287" s="15" t="s">
        <v>242</v>
      </c>
      <c r="Q287" s="15" t="s">
        <v>13415</v>
      </c>
      <c r="R287" s="41"/>
      <c r="S287" s="15" t="s">
        <v>24783</v>
      </c>
      <c r="T287" s="15">
        <v>88131277</v>
      </c>
      <c r="U287" s="15">
        <v>62891176</v>
      </c>
      <c r="V287" s="15" t="s">
        <v>24784</v>
      </c>
      <c r="W287" s="15" t="s">
        <v>19196</v>
      </c>
      <c r="Y287" s="25" t="s">
        <v>41</v>
      </c>
      <c r="Z287" s="25" t="s">
        <v>8891</v>
      </c>
      <c r="AA287" s="4"/>
    </row>
    <row r="288" spans="2:27" x14ac:dyDescent="0.35">
      <c r="B288" s="28" t="s">
        <v>13660</v>
      </c>
      <c r="C288" s="28" t="s">
        <v>13659</v>
      </c>
      <c r="E288" s="28" t="s">
        <v>20493</v>
      </c>
      <c r="F288" s="28" t="s">
        <v>14342</v>
      </c>
      <c r="G288" s="28" t="s">
        <v>22587</v>
      </c>
      <c r="H288" s="15" t="s">
        <v>18532</v>
      </c>
      <c r="I288" s="15" t="s">
        <v>4</v>
      </c>
      <c r="J288" s="5" t="s">
        <v>41</v>
      </c>
      <c r="K288" s="5" t="s">
        <v>11</v>
      </c>
      <c r="L288" s="5" t="s">
        <v>2</v>
      </c>
      <c r="M288" s="5" t="str">
        <f t="shared" si="4"/>
        <v>1-09-01</v>
      </c>
      <c r="N288" s="15" t="s">
        <v>42</v>
      </c>
      <c r="O288" s="15" t="s">
        <v>347</v>
      </c>
      <c r="P288" s="15" t="s">
        <v>347</v>
      </c>
      <c r="Q288" s="15" t="s">
        <v>165</v>
      </c>
      <c r="R288" s="15" t="s">
        <v>8048</v>
      </c>
      <c r="S288" s="15" t="s">
        <v>21060</v>
      </c>
      <c r="T288" s="15">
        <v>22885824</v>
      </c>
      <c r="U288" s="15"/>
      <c r="V288" s="15" t="s">
        <v>21061</v>
      </c>
      <c r="W288" s="15" t="s">
        <v>24785</v>
      </c>
      <c r="Y288" s="25" t="s">
        <v>41</v>
      </c>
      <c r="Z288" s="25" t="s">
        <v>7393</v>
      </c>
      <c r="AA288" s="4"/>
    </row>
    <row r="289" spans="2:27" x14ac:dyDescent="0.35">
      <c r="B289" s="28" t="s">
        <v>13859</v>
      </c>
      <c r="C289" s="28" t="s">
        <v>13862</v>
      </c>
      <c r="E289" s="28" t="s">
        <v>19134</v>
      </c>
      <c r="F289" s="28" t="s">
        <v>14342</v>
      </c>
      <c r="G289" s="28" t="s">
        <v>19135</v>
      </c>
      <c r="H289" s="15" t="s">
        <v>49</v>
      </c>
      <c r="I289" s="15" t="s">
        <v>3</v>
      </c>
      <c r="J289" s="5" t="s">
        <v>41</v>
      </c>
      <c r="K289" s="5" t="s">
        <v>10</v>
      </c>
      <c r="L289" s="5" t="s">
        <v>5</v>
      </c>
      <c r="M289" s="5" t="str">
        <f t="shared" si="4"/>
        <v>1-08-04</v>
      </c>
      <c r="N289" s="15" t="s">
        <v>42</v>
      </c>
      <c r="O289" s="15" t="s">
        <v>21819</v>
      </c>
      <c r="P289" s="15" t="s">
        <v>652</v>
      </c>
      <c r="Q289" s="15" t="s">
        <v>652</v>
      </c>
      <c r="R289" s="15" t="s">
        <v>8048</v>
      </c>
      <c r="S289" s="15" t="s">
        <v>19197</v>
      </c>
      <c r="T289" s="15">
        <v>22452510</v>
      </c>
      <c r="U289" s="15"/>
      <c r="V289" s="15" t="s">
        <v>24786</v>
      </c>
      <c r="W289" s="15" t="s">
        <v>19820</v>
      </c>
      <c r="Y289" s="25" t="s">
        <v>41</v>
      </c>
      <c r="Z289" s="25" t="s">
        <v>7560</v>
      </c>
      <c r="AA289" s="4"/>
    </row>
    <row r="290" spans="2:27" x14ac:dyDescent="0.35">
      <c r="B290" s="28" t="s">
        <v>347</v>
      </c>
      <c r="C290" s="28" t="s">
        <v>13396</v>
      </c>
      <c r="E290" s="28" t="s">
        <v>19136</v>
      </c>
      <c r="F290" s="28" t="s">
        <v>14342</v>
      </c>
      <c r="G290" s="28" t="s">
        <v>19137</v>
      </c>
      <c r="H290" s="15" t="s">
        <v>91</v>
      </c>
      <c r="I290" s="15" t="s">
        <v>5</v>
      </c>
      <c r="J290" s="5" t="s">
        <v>44</v>
      </c>
      <c r="K290" s="5" t="s">
        <v>2</v>
      </c>
      <c r="L290" s="5" t="s">
        <v>6</v>
      </c>
      <c r="M290" s="5" t="str">
        <f t="shared" si="4"/>
        <v>2-01-05</v>
      </c>
      <c r="N290" s="15" t="s">
        <v>91</v>
      </c>
      <c r="O290" s="15" t="s">
        <v>91</v>
      </c>
      <c r="P290" s="15" t="s">
        <v>21076</v>
      </c>
      <c r="Q290" s="15" t="s">
        <v>19198</v>
      </c>
      <c r="R290" s="15" t="s">
        <v>8048</v>
      </c>
      <c r="S290" s="15" t="s">
        <v>22588</v>
      </c>
      <c r="T290" s="15">
        <v>22019467</v>
      </c>
      <c r="U290" s="15"/>
      <c r="V290" s="15" t="s">
        <v>19199</v>
      </c>
      <c r="W290" s="15" t="s">
        <v>19200</v>
      </c>
      <c r="Y290" s="25" t="s">
        <v>41</v>
      </c>
      <c r="Z290" s="25" t="s">
        <v>8278</v>
      </c>
      <c r="AA290" s="4"/>
    </row>
    <row r="291" spans="2:27" x14ac:dyDescent="0.35">
      <c r="B291" s="28" t="s">
        <v>4050</v>
      </c>
      <c r="C291" s="28" t="s">
        <v>13958</v>
      </c>
      <c r="E291" s="28" t="s">
        <v>19138</v>
      </c>
      <c r="F291" s="28" t="s">
        <v>14342</v>
      </c>
      <c r="G291" s="28" t="s">
        <v>19764</v>
      </c>
      <c r="H291" s="15" t="s">
        <v>144</v>
      </c>
      <c r="I291" s="15" t="s">
        <v>10</v>
      </c>
      <c r="J291" s="5" t="s">
        <v>143</v>
      </c>
      <c r="K291" s="5" t="s">
        <v>3</v>
      </c>
      <c r="L291" s="5" t="s">
        <v>2</v>
      </c>
      <c r="M291" s="5" t="str">
        <f t="shared" si="4"/>
        <v>6-02-01</v>
      </c>
      <c r="N291" s="15" t="s">
        <v>144</v>
      </c>
      <c r="O291" s="15" t="s">
        <v>5017</v>
      </c>
      <c r="P291" s="15" t="s">
        <v>5288</v>
      </c>
      <c r="Q291" s="15" t="s">
        <v>5017</v>
      </c>
      <c r="R291" s="15" t="s">
        <v>8048</v>
      </c>
      <c r="S291" s="15" t="s">
        <v>19201</v>
      </c>
      <c r="T291" s="15">
        <v>26355555</v>
      </c>
      <c r="U291" s="15"/>
      <c r="V291" s="15" t="s">
        <v>19202</v>
      </c>
      <c r="W291" s="15" t="s">
        <v>20494</v>
      </c>
      <c r="Y291" s="25" t="s">
        <v>41</v>
      </c>
      <c r="Z291" s="25" t="s">
        <v>13120</v>
      </c>
      <c r="AA291" s="4"/>
    </row>
    <row r="292" spans="2:27" x14ac:dyDescent="0.35">
      <c r="B292" s="28" t="s">
        <v>13532</v>
      </c>
      <c r="C292" s="28" t="s">
        <v>13534</v>
      </c>
      <c r="E292" s="28" t="s">
        <v>19139</v>
      </c>
      <c r="F292" s="28" t="s">
        <v>14342</v>
      </c>
      <c r="G292" s="28" t="s">
        <v>19765</v>
      </c>
      <c r="H292" s="15" t="s">
        <v>215</v>
      </c>
      <c r="I292" s="15" t="s">
        <v>8</v>
      </c>
      <c r="J292" s="5" t="s">
        <v>214</v>
      </c>
      <c r="K292" s="5" t="s">
        <v>10</v>
      </c>
      <c r="L292" s="5" t="s">
        <v>2</v>
      </c>
      <c r="M292" s="5" t="str">
        <f t="shared" si="4"/>
        <v>4-08-01</v>
      </c>
      <c r="N292" s="15" t="s">
        <v>215</v>
      </c>
      <c r="O292" s="15" t="s">
        <v>22072</v>
      </c>
      <c r="P292" s="15" t="s">
        <v>3098</v>
      </c>
      <c r="Q292" s="15" t="s">
        <v>515</v>
      </c>
      <c r="R292" s="15" t="s">
        <v>8048</v>
      </c>
      <c r="S292" s="15" t="s">
        <v>19821</v>
      </c>
      <c r="T292" s="15">
        <v>40826898</v>
      </c>
      <c r="U292" s="15"/>
      <c r="V292" s="15" t="s">
        <v>19822</v>
      </c>
      <c r="W292" s="15" t="s">
        <v>19203</v>
      </c>
      <c r="Y292" s="25" t="s">
        <v>41</v>
      </c>
      <c r="Z292" s="25" t="s">
        <v>13755</v>
      </c>
      <c r="AA292" s="4"/>
    </row>
    <row r="293" spans="2:27" x14ac:dyDescent="0.35">
      <c r="B293" s="28" t="s">
        <v>19756</v>
      </c>
      <c r="C293" s="28" t="s">
        <v>13722</v>
      </c>
      <c r="E293" s="28" t="s">
        <v>19140</v>
      </c>
      <c r="F293" s="28" t="s">
        <v>14342</v>
      </c>
      <c r="G293" s="28" t="s">
        <v>19141</v>
      </c>
      <c r="H293" s="15" t="s">
        <v>15694</v>
      </c>
      <c r="I293" s="15" t="s">
        <v>3</v>
      </c>
      <c r="J293" s="5" t="s">
        <v>143</v>
      </c>
      <c r="K293" s="5" t="s">
        <v>2</v>
      </c>
      <c r="L293" s="5" t="s">
        <v>16</v>
      </c>
      <c r="M293" s="5" t="str">
        <f t="shared" si="4"/>
        <v>6-01-11</v>
      </c>
      <c r="N293" s="15" t="s">
        <v>144</v>
      </c>
      <c r="O293" s="15" t="s">
        <v>144</v>
      </c>
      <c r="P293" s="15" t="s">
        <v>3299</v>
      </c>
      <c r="Q293" s="15" t="s">
        <v>948</v>
      </c>
      <c r="R293" s="15" t="s">
        <v>8048</v>
      </c>
      <c r="S293" s="15" t="s">
        <v>19204</v>
      </c>
      <c r="T293" s="15">
        <v>26400249</v>
      </c>
      <c r="U293" s="15"/>
      <c r="V293" s="15" t="s">
        <v>19823</v>
      </c>
      <c r="W293" s="15" t="s">
        <v>21062</v>
      </c>
      <c r="Y293" s="25" t="s">
        <v>41</v>
      </c>
      <c r="Z293" s="25" t="s">
        <v>8489</v>
      </c>
      <c r="AA293" s="4"/>
    </row>
    <row r="294" spans="2:27" x14ac:dyDescent="0.35">
      <c r="B294" s="28" t="s">
        <v>17153</v>
      </c>
      <c r="C294" s="28" t="s">
        <v>13583</v>
      </c>
      <c r="E294" s="28" t="s">
        <v>19766</v>
      </c>
      <c r="F294" s="28" t="s">
        <v>14342</v>
      </c>
      <c r="G294" s="28" t="s">
        <v>19767</v>
      </c>
      <c r="H294" s="15" t="s">
        <v>49</v>
      </c>
      <c r="I294" s="15" t="s">
        <v>4</v>
      </c>
      <c r="J294" s="5" t="s">
        <v>72</v>
      </c>
      <c r="K294" s="5" t="s">
        <v>4</v>
      </c>
      <c r="L294" s="5" t="s">
        <v>8</v>
      </c>
      <c r="M294" s="5" t="str">
        <f t="shared" si="4"/>
        <v>3-03-07</v>
      </c>
      <c r="N294" s="15" t="s">
        <v>249</v>
      </c>
      <c r="O294" s="15" t="s">
        <v>250</v>
      </c>
      <c r="P294" s="15" t="s">
        <v>92</v>
      </c>
      <c r="Q294" s="15" t="s">
        <v>20495</v>
      </c>
      <c r="R294" s="15" t="s">
        <v>8048</v>
      </c>
      <c r="S294" s="15" t="s">
        <v>19824</v>
      </c>
      <c r="T294" s="15">
        <v>22737600</v>
      </c>
      <c r="U294" s="15"/>
      <c r="V294" s="15" t="s">
        <v>19825</v>
      </c>
      <c r="W294" s="15" t="s">
        <v>19826</v>
      </c>
      <c r="Y294" s="25" t="s">
        <v>41</v>
      </c>
      <c r="Z294" s="25" t="s">
        <v>14245</v>
      </c>
      <c r="AA294" s="4"/>
    </row>
    <row r="295" spans="2:27" x14ac:dyDescent="0.35">
      <c r="B295" s="28" t="s">
        <v>3295</v>
      </c>
      <c r="C295" s="28" t="s">
        <v>14131</v>
      </c>
      <c r="E295" s="28" t="s">
        <v>19768</v>
      </c>
      <c r="F295" s="28" t="s">
        <v>14342</v>
      </c>
      <c r="G295" s="28" t="s">
        <v>19769</v>
      </c>
      <c r="H295" s="15" t="s">
        <v>242</v>
      </c>
      <c r="I295" s="15" t="s">
        <v>7</v>
      </c>
      <c r="J295" s="5" t="s">
        <v>243</v>
      </c>
      <c r="K295" s="5" t="s">
        <v>6</v>
      </c>
      <c r="L295" s="5" t="s">
        <v>4</v>
      </c>
      <c r="M295" s="5" t="str">
        <f t="shared" si="4"/>
        <v>5-05-03</v>
      </c>
      <c r="N295" s="15" t="s">
        <v>244</v>
      </c>
      <c r="O295" s="15" t="s">
        <v>22158</v>
      </c>
      <c r="P295" s="15" t="s">
        <v>4846</v>
      </c>
      <c r="Q295" s="15" t="s">
        <v>19827</v>
      </c>
      <c r="R295" s="15" t="s">
        <v>8048</v>
      </c>
      <c r="S295" s="15" t="s">
        <v>19828</v>
      </c>
      <c r="T295" s="15">
        <v>26971672</v>
      </c>
      <c r="U295" s="15"/>
      <c r="V295" s="15" t="s">
        <v>21063</v>
      </c>
      <c r="W295" s="15" t="s">
        <v>19829</v>
      </c>
      <c r="Y295" s="25" t="s">
        <v>41</v>
      </c>
      <c r="Z295" s="25" t="s">
        <v>10365</v>
      </c>
      <c r="AA295" s="4"/>
    </row>
    <row r="296" spans="2:27" x14ac:dyDescent="0.35">
      <c r="B296" s="28" t="s">
        <v>18455</v>
      </c>
      <c r="C296" s="28" t="s">
        <v>13579</v>
      </c>
      <c r="E296" s="28" t="s">
        <v>19770</v>
      </c>
      <c r="F296" s="28" t="s">
        <v>14342</v>
      </c>
      <c r="G296" s="28" t="s">
        <v>19771</v>
      </c>
      <c r="H296" s="15" t="s">
        <v>55</v>
      </c>
      <c r="I296" s="15" t="s">
        <v>3</v>
      </c>
      <c r="J296" s="5" t="s">
        <v>41</v>
      </c>
      <c r="K296" s="5" t="s">
        <v>4</v>
      </c>
      <c r="L296" s="5" t="s">
        <v>5</v>
      </c>
      <c r="M296" s="5" t="str">
        <f t="shared" si="4"/>
        <v>1-03-04</v>
      </c>
      <c r="N296" s="15" t="s">
        <v>42</v>
      </c>
      <c r="O296" s="15" t="s">
        <v>55</v>
      </c>
      <c r="P296" s="15" t="s">
        <v>320</v>
      </c>
      <c r="Q296" s="15" t="s">
        <v>6755</v>
      </c>
      <c r="R296" s="15" t="s">
        <v>8048</v>
      </c>
      <c r="S296" s="15" t="s">
        <v>19830</v>
      </c>
      <c r="T296" s="15">
        <v>22592275</v>
      </c>
      <c r="U296" s="15">
        <v>22504963</v>
      </c>
      <c r="V296" s="15" t="s">
        <v>19831</v>
      </c>
      <c r="W296" s="15" t="s">
        <v>19832</v>
      </c>
      <c r="Y296" s="25" t="s">
        <v>41</v>
      </c>
      <c r="Z296" s="25" t="s">
        <v>7584</v>
      </c>
      <c r="AA296" s="4"/>
    </row>
    <row r="297" spans="2:27" x14ac:dyDescent="0.35">
      <c r="B297" s="28" t="s">
        <v>13165</v>
      </c>
      <c r="C297" s="28" t="s">
        <v>13168</v>
      </c>
      <c r="E297" s="28" t="s">
        <v>19772</v>
      </c>
      <c r="F297" s="28" t="s">
        <v>14342</v>
      </c>
      <c r="G297" s="28" t="s">
        <v>19773</v>
      </c>
      <c r="H297" s="15" t="s">
        <v>91</v>
      </c>
      <c r="I297" s="15" t="s">
        <v>3</v>
      </c>
      <c r="J297" s="5" t="s">
        <v>44</v>
      </c>
      <c r="K297" s="5" t="s">
        <v>2</v>
      </c>
      <c r="L297" s="5" t="s">
        <v>12</v>
      </c>
      <c r="M297" s="5" t="str">
        <f t="shared" si="4"/>
        <v>2-01-10</v>
      </c>
      <c r="N297" s="15" t="s">
        <v>91</v>
      </c>
      <c r="O297" s="15" t="s">
        <v>91</v>
      </c>
      <c r="P297" s="15" t="s">
        <v>55</v>
      </c>
      <c r="Q297" s="15" t="s">
        <v>5305</v>
      </c>
      <c r="R297" s="15" t="s">
        <v>8048</v>
      </c>
      <c r="S297" s="15" t="s">
        <v>19833</v>
      </c>
      <c r="T297" s="15">
        <v>24427276</v>
      </c>
      <c r="U297" s="15">
        <v>83049904</v>
      </c>
      <c r="V297" s="15" t="s">
        <v>19834</v>
      </c>
      <c r="W297" s="15" t="s">
        <v>19835</v>
      </c>
      <c r="Y297" s="25" t="s">
        <v>41</v>
      </c>
      <c r="Z297" s="25" t="s">
        <v>9302</v>
      </c>
      <c r="AA297" s="4"/>
    </row>
    <row r="298" spans="2:27" x14ac:dyDescent="0.35">
      <c r="B298" s="28" t="s">
        <v>2161</v>
      </c>
      <c r="C298" s="28" t="s">
        <v>13796</v>
      </c>
      <c r="E298" s="28" t="s">
        <v>19774</v>
      </c>
      <c r="F298" s="28" t="s">
        <v>14342</v>
      </c>
      <c r="G298" s="28" t="s">
        <v>19775</v>
      </c>
      <c r="H298" s="15" t="s">
        <v>215</v>
      </c>
      <c r="I298" s="15" t="s">
        <v>5</v>
      </c>
      <c r="J298" s="5" t="s">
        <v>214</v>
      </c>
      <c r="K298" s="5" t="s">
        <v>3</v>
      </c>
      <c r="L298" s="5" t="s">
        <v>5</v>
      </c>
      <c r="M298" s="5" t="str">
        <f t="shared" si="4"/>
        <v>4-02-04</v>
      </c>
      <c r="N298" s="15" t="s">
        <v>215</v>
      </c>
      <c r="O298" s="15" t="s">
        <v>4082</v>
      </c>
      <c r="P298" s="15" t="s">
        <v>2172</v>
      </c>
      <c r="Q298" s="15" t="s">
        <v>2172</v>
      </c>
      <c r="R298" s="15" t="s">
        <v>8048</v>
      </c>
      <c r="S298" s="15" t="s">
        <v>20496</v>
      </c>
      <c r="T298" s="15">
        <v>22372757</v>
      </c>
      <c r="U298" s="15"/>
      <c r="V298" s="15" t="s">
        <v>20497</v>
      </c>
      <c r="W298" s="15" t="s">
        <v>20498</v>
      </c>
      <c r="Y298" s="25" t="s">
        <v>41</v>
      </c>
      <c r="Z298" s="25" t="s">
        <v>7853</v>
      </c>
      <c r="AA298" s="4"/>
    </row>
    <row r="299" spans="2:27" x14ac:dyDescent="0.35">
      <c r="B299" s="28" t="s">
        <v>1237</v>
      </c>
      <c r="C299" s="28" t="s">
        <v>13625</v>
      </c>
      <c r="E299" s="28" t="s">
        <v>19776</v>
      </c>
      <c r="F299" s="28" t="s">
        <v>14342</v>
      </c>
      <c r="G299" s="28" t="s">
        <v>19777</v>
      </c>
      <c r="H299" s="15" t="s">
        <v>366</v>
      </c>
      <c r="I299" s="15" t="s">
        <v>2</v>
      </c>
      <c r="J299" s="5" t="s">
        <v>41</v>
      </c>
      <c r="K299" s="5" t="s">
        <v>5</v>
      </c>
      <c r="L299" s="5" t="s">
        <v>2</v>
      </c>
      <c r="M299" s="5" t="str">
        <f t="shared" si="4"/>
        <v>1-04-01</v>
      </c>
      <c r="N299" s="15" t="s">
        <v>42</v>
      </c>
      <c r="O299" s="15" t="s">
        <v>366</v>
      </c>
      <c r="P299" s="15" t="s">
        <v>649</v>
      </c>
      <c r="Q299" s="15" t="s">
        <v>19836</v>
      </c>
      <c r="R299" s="15" t="s">
        <v>8048</v>
      </c>
      <c r="S299" s="15" t="s">
        <v>20499</v>
      </c>
      <c r="T299" s="15">
        <v>84954832</v>
      </c>
      <c r="U299" s="15"/>
      <c r="V299" s="15" t="s">
        <v>19837</v>
      </c>
      <c r="W299" s="15" t="s">
        <v>19838</v>
      </c>
      <c r="Y299" s="25" t="s">
        <v>41</v>
      </c>
      <c r="Z299" s="25" t="s">
        <v>19839</v>
      </c>
      <c r="AA299" s="4"/>
    </row>
    <row r="300" spans="2:27" x14ac:dyDescent="0.35">
      <c r="B300" s="28" t="s">
        <v>14098</v>
      </c>
      <c r="C300" s="28" t="s">
        <v>14101</v>
      </c>
      <c r="E300" s="28" t="s">
        <v>19778</v>
      </c>
      <c r="F300" s="28" t="s">
        <v>14342</v>
      </c>
      <c r="G300" s="28" t="s">
        <v>19779</v>
      </c>
      <c r="H300" s="15" t="s">
        <v>91</v>
      </c>
      <c r="I300" s="15" t="s">
        <v>10</v>
      </c>
      <c r="J300" s="5" t="s">
        <v>44</v>
      </c>
      <c r="K300" s="5" t="s">
        <v>6</v>
      </c>
      <c r="L300" s="5" t="s">
        <v>6</v>
      </c>
      <c r="M300" s="5" t="str">
        <f t="shared" si="4"/>
        <v>2-05-05</v>
      </c>
      <c r="N300" s="15" t="s">
        <v>91</v>
      </c>
      <c r="O300" s="15" t="s">
        <v>2356</v>
      </c>
      <c r="P300" s="15" t="s">
        <v>251</v>
      </c>
      <c r="Q300" s="15" t="s">
        <v>251</v>
      </c>
      <c r="R300" s="15" t="s">
        <v>8048</v>
      </c>
      <c r="S300" s="15" t="s">
        <v>22589</v>
      </c>
      <c r="T300" s="15">
        <v>24467792</v>
      </c>
      <c r="U300" s="15"/>
      <c r="V300" s="15" t="s">
        <v>19840</v>
      </c>
      <c r="W300" s="15" t="s">
        <v>19841</v>
      </c>
      <c r="Y300" s="25" t="s">
        <v>41</v>
      </c>
      <c r="Z300" s="25" t="s">
        <v>7530</v>
      </c>
      <c r="AA300" s="4"/>
    </row>
    <row r="301" spans="2:27" x14ac:dyDescent="0.35">
      <c r="B301" s="28" t="s">
        <v>1534</v>
      </c>
      <c r="C301" s="28" t="s">
        <v>14057</v>
      </c>
      <c r="E301" s="28" t="s">
        <v>19780</v>
      </c>
      <c r="F301" s="28" t="s">
        <v>14342</v>
      </c>
      <c r="G301" s="28" t="s">
        <v>19781</v>
      </c>
      <c r="H301" s="15" t="s">
        <v>91</v>
      </c>
      <c r="I301" s="15" t="s">
        <v>8</v>
      </c>
      <c r="J301" s="5" t="s">
        <v>44</v>
      </c>
      <c r="K301" s="5" t="s">
        <v>10</v>
      </c>
      <c r="L301" s="5" t="s">
        <v>2</v>
      </c>
      <c r="M301" s="5" t="str">
        <f t="shared" si="4"/>
        <v>2-08-01</v>
      </c>
      <c r="N301" s="15" t="s">
        <v>91</v>
      </c>
      <c r="O301" s="15" t="s">
        <v>589</v>
      </c>
      <c r="P301" s="15" t="s">
        <v>688</v>
      </c>
      <c r="Q301" s="15" t="s">
        <v>19842</v>
      </c>
      <c r="R301" s="15" t="s">
        <v>8048</v>
      </c>
      <c r="S301" s="15" t="s">
        <v>19843</v>
      </c>
      <c r="T301" s="15">
        <v>22483786</v>
      </c>
      <c r="U301" s="15"/>
      <c r="V301" s="15" t="s">
        <v>20500</v>
      </c>
      <c r="W301" s="15" t="s">
        <v>20501</v>
      </c>
      <c r="Y301" s="25" t="s">
        <v>41</v>
      </c>
      <c r="Z301" s="25" t="s">
        <v>11846</v>
      </c>
      <c r="AA301" s="4"/>
    </row>
    <row r="302" spans="2:27" x14ac:dyDescent="0.35">
      <c r="B302" s="28" t="s">
        <v>13899</v>
      </c>
      <c r="C302" s="28" t="s">
        <v>13904</v>
      </c>
      <c r="E302" s="28" t="s">
        <v>19782</v>
      </c>
      <c r="F302" s="28" t="s">
        <v>14342</v>
      </c>
      <c r="G302" s="28" t="s">
        <v>19783</v>
      </c>
      <c r="H302" s="15" t="s">
        <v>242</v>
      </c>
      <c r="I302" s="15" t="s">
        <v>4</v>
      </c>
      <c r="J302" s="5" t="s">
        <v>243</v>
      </c>
      <c r="K302" s="5" t="s">
        <v>4</v>
      </c>
      <c r="L302" s="5" t="s">
        <v>11</v>
      </c>
      <c r="M302" s="5" t="str">
        <f t="shared" si="4"/>
        <v>5-03-09</v>
      </c>
      <c r="N302" s="15" t="s">
        <v>244</v>
      </c>
      <c r="O302" s="15" t="s">
        <v>242</v>
      </c>
      <c r="P302" s="15" t="s">
        <v>4793</v>
      </c>
      <c r="Q302" s="15" t="s">
        <v>19844</v>
      </c>
      <c r="R302" s="15" t="s">
        <v>8048</v>
      </c>
      <c r="S302" s="15" t="s">
        <v>22590</v>
      </c>
      <c r="T302" s="15">
        <v>26537009</v>
      </c>
      <c r="U302" s="15"/>
      <c r="V302" s="15" t="s">
        <v>22591</v>
      </c>
      <c r="W302" s="15" t="s">
        <v>20502</v>
      </c>
      <c r="Y302" s="37"/>
      <c r="Z302" s="38"/>
      <c r="AA302" s="4"/>
    </row>
    <row r="303" spans="2:27" x14ac:dyDescent="0.35">
      <c r="B303" s="28" t="s">
        <v>14009</v>
      </c>
      <c r="C303" s="28" t="s">
        <v>14013</v>
      </c>
      <c r="E303" s="28" t="s">
        <v>20503</v>
      </c>
      <c r="F303" s="28" t="s">
        <v>14342</v>
      </c>
      <c r="G303" s="28" t="s">
        <v>20504</v>
      </c>
      <c r="H303" s="15" t="s">
        <v>18532</v>
      </c>
      <c r="I303" s="15" t="s">
        <v>4</v>
      </c>
      <c r="J303" s="5" t="s">
        <v>41</v>
      </c>
      <c r="K303" s="5" t="s">
        <v>3</v>
      </c>
      <c r="L303" s="5" t="s">
        <v>4</v>
      </c>
      <c r="M303" s="5" t="str">
        <f t="shared" si="4"/>
        <v>1-02-03</v>
      </c>
      <c r="N303" s="15" t="s">
        <v>42</v>
      </c>
      <c r="O303" s="15" t="s">
        <v>351</v>
      </c>
      <c r="P303" s="15" t="s">
        <v>165</v>
      </c>
      <c r="Q303" s="15" t="s">
        <v>165</v>
      </c>
      <c r="R303" s="15" t="s">
        <v>8048</v>
      </c>
      <c r="S303" s="15" t="s">
        <v>24787</v>
      </c>
      <c r="T303" s="15">
        <v>40202525</v>
      </c>
      <c r="U303" s="15"/>
      <c r="V303" s="15" t="s">
        <v>20505</v>
      </c>
      <c r="W303" s="15" t="s">
        <v>20506</v>
      </c>
      <c r="Y303" s="25" t="s">
        <v>41</v>
      </c>
      <c r="Z303" s="25" t="s">
        <v>13885</v>
      </c>
      <c r="AA303" s="4"/>
    </row>
    <row r="304" spans="2:27" x14ac:dyDescent="0.35">
      <c r="B304" s="28" t="s">
        <v>19769</v>
      </c>
      <c r="C304" s="28" t="s">
        <v>19768</v>
      </c>
      <c r="E304" s="28" t="s">
        <v>20507</v>
      </c>
      <c r="F304" s="28" t="s">
        <v>14342</v>
      </c>
      <c r="G304" s="28" t="s">
        <v>20508</v>
      </c>
      <c r="H304" s="15" t="s">
        <v>49</v>
      </c>
      <c r="I304" s="15" t="s">
        <v>7</v>
      </c>
      <c r="J304" s="5" t="s">
        <v>41</v>
      </c>
      <c r="K304" s="5" t="s">
        <v>16</v>
      </c>
      <c r="L304" s="5" t="s">
        <v>3</v>
      </c>
      <c r="M304" s="5" t="str">
        <f t="shared" si="4"/>
        <v>1-11-02</v>
      </c>
      <c r="N304" s="15" t="s">
        <v>42</v>
      </c>
      <c r="O304" s="15" t="s">
        <v>21824</v>
      </c>
      <c r="P304" s="15" t="s">
        <v>165</v>
      </c>
      <c r="Q304" s="15" t="s">
        <v>165</v>
      </c>
      <c r="R304" s="15" t="s">
        <v>8048</v>
      </c>
      <c r="S304" s="15" t="s">
        <v>21064</v>
      </c>
      <c r="T304" s="15">
        <v>22928412</v>
      </c>
      <c r="U304" s="15">
        <v>25290178</v>
      </c>
      <c r="V304" s="15" t="s">
        <v>20509</v>
      </c>
      <c r="W304" s="15" t="s">
        <v>20510</v>
      </c>
      <c r="Y304" s="25" t="s">
        <v>41</v>
      </c>
      <c r="Z304" s="25" t="s">
        <v>12085</v>
      </c>
      <c r="AA304" s="4"/>
    </row>
    <row r="305" spans="2:27" x14ac:dyDescent="0.35">
      <c r="B305" s="28" t="s">
        <v>13513</v>
      </c>
      <c r="C305" s="28" t="s">
        <v>13516</v>
      </c>
      <c r="E305" s="28" t="s">
        <v>20511</v>
      </c>
      <c r="F305" s="28" t="s">
        <v>14342</v>
      </c>
      <c r="G305" s="28" t="s">
        <v>20512</v>
      </c>
      <c r="H305" s="15" t="s">
        <v>18532</v>
      </c>
      <c r="I305" s="15" t="s">
        <v>5</v>
      </c>
      <c r="J305" s="5" t="s">
        <v>41</v>
      </c>
      <c r="K305" s="5" t="s">
        <v>11</v>
      </c>
      <c r="L305" s="5" t="s">
        <v>5</v>
      </c>
      <c r="M305" s="5" t="str">
        <f t="shared" si="4"/>
        <v>1-09-04</v>
      </c>
      <c r="N305" s="15" t="s">
        <v>42</v>
      </c>
      <c r="O305" s="15" t="s">
        <v>347</v>
      </c>
      <c r="P305" s="15" t="s">
        <v>21783</v>
      </c>
      <c r="Q305" s="15" t="s">
        <v>17251</v>
      </c>
      <c r="R305" s="15" t="s">
        <v>8048</v>
      </c>
      <c r="S305" s="15" t="s">
        <v>20513</v>
      </c>
      <c r="T305" s="15">
        <v>21011833</v>
      </c>
      <c r="U305" s="15">
        <v>22826683</v>
      </c>
      <c r="V305" s="15" t="s">
        <v>20514</v>
      </c>
      <c r="W305" s="15" t="s">
        <v>24788</v>
      </c>
      <c r="Y305" s="25" t="s">
        <v>41</v>
      </c>
      <c r="Z305" s="25" t="s">
        <v>8929</v>
      </c>
      <c r="AA305" s="4"/>
    </row>
    <row r="306" spans="2:27" x14ac:dyDescent="0.35">
      <c r="B306" s="28" t="s">
        <v>14459</v>
      </c>
      <c r="C306" s="28" t="s">
        <v>13843</v>
      </c>
      <c r="E306" s="28" t="s">
        <v>20515</v>
      </c>
      <c r="F306" s="28" t="s">
        <v>14342</v>
      </c>
      <c r="G306" s="28" t="s">
        <v>20516</v>
      </c>
      <c r="H306" s="15" t="s">
        <v>18532</v>
      </c>
      <c r="I306" s="15" t="s">
        <v>6</v>
      </c>
      <c r="J306" s="5" t="s">
        <v>41</v>
      </c>
      <c r="K306" s="5" t="s">
        <v>2</v>
      </c>
      <c r="L306" s="5" t="s">
        <v>8</v>
      </c>
      <c r="M306" s="5" t="str">
        <f t="shared" si="4"/>
        <v>1-01-07</v>
      </c>
      <c r="N306" s="15" t="s">
        <v>42</v>
      </c>
      <c r="O306" s="15" t="s">
        <v>42</v>
      </c>
      <c r="P306" s="15" t="s">
        <v>21783</v>
      </c>
      <c r="Q306" s="15" t="s">
        <v>20517</v>
      </c>
      <c r="R306" s="15" t="s">
        <v>8048</v>
      </c>
      <c r="S306" s="15" t="s">
        <v>20518</v>
      </c>
      <c r="T306" s="15">
        <v>22910403</v>
      </c>
      <c r="U306" s="15">
        <v>40346850</v>
      </c>
      <c r="V306" s="15" t="s">
        <v>20519</v>
      </c>
      <c r="W306" s="15" t="s">
        <v>24789</v>
      </c>
      <c r="Y306" s="25" t="s">
        <v>41</v>
      </c>
      <c r="Z306" s="25" t="s">
        <v>8721</v>
      </c>
      <c r="AA306" s="4"/>
    </row>
    <row r="307" spans="2:27" x14ac:dyDescent="0.35">
      <c r="B307" s="28" t="s">
        <v>13884</v>
      </c>
      <c r="C307" s="28" t="s">
        <v>13885</v>
      </c>
      <c r="E307" s="28" t="s">
        <v>20520</v>
      </c>
      <c r="F307" s="28" t="s">
        <v>14342</v>
      </c>
      <c r="G307" s="28" t="s">
        <v>20521</v>
      </c>
      <c r="H307" s="15" t="s">
        <v>4495</v>
      </c>
      <c r="I307" s="15" t="s">
        <v>7</v>
      </c>
      <c r="J307" s="5" t="s">
        <v>243</v>
      </c>
      <c r="K307" s="5" t="s">
        <v>3</v>
      </c>
      <c r="L307" s="5" t="s">
        <v>7</v>
      </c>
      <c r="M307" s="5" t="str">
        <f t="shared" si="4"/>
        <v>5-02-06</v>
      </c>
      <c r="N307" s="15" t="s">
        <v>244</v>
      </c>
      <c r="O307" s="15" t="s">
        <v>4495</v>
      </c>
      <c r="P307" s="15" t="s">
        <v>4542</v>
      </c>
      <c r="Q307" s="15" t="s">
        <v>4542</v>
      </c>
      <c r="R307" s="15" t="s">
        <v>8048</v>
      </c>
      <c r="S307" s="15" t="s">
        <v>20522</v>
      </c>
      <c r="T307" s="15">
        <v>26825330</v>
      </c>
      <c r="U307" s="15"/>
      <c r="V307" s="15" t="s">
        <v>20523</v>
      </c>
      <c r="W307" s="15" t="s">
        <v>20524</v>
      </c>
      <c r="Y307" s="25" t="s">
        <v>41</v>
      </c>
      <c r="Z307" s="25" t="s">
        <v>12131</v>
      </c>
      <c r="AA307" s="4"/>
    </row>
    <row r="308" spans="2:27" x14ac:dyDescent="0.35">
      <c r="B308" s="28" t="s">
        <v>22538</v>
      </c>
      <c r="C308" s="28" t="s">
        <v>13755</v>
      </c>
      <c r="E308" s="28" t="s">
        <v>20525</v>
      </c>
      <c r="F308" s="28" t="s">
        <v>14342</v>
      </c>
      <c r="G308" s="28" t="s">
        <v>20526</v>
      </c>
      <c r="H308" s="15" t="s">
        <v>91</v>
      </c>
      <c r="I308" s="15" t="s">
        <v>10</v>
      </c>
      <c r="J308" s="5" t="s">
        <v>44</v>
      </c>
      <c r="K308" s="5" t="s">
        <v>6</v>
      </c>
      <c r="L308" s="5" t="s">
        <v>2</v>
      </c>
      <c r="M308" s="5" t="str">
        <f t="shared" si="4"/>
        <v>2-05-01</v>
      </c>
      <c r="N308" s="15" t="s">
        <v>91</v>
      </c>
      <c r="O308" s="15" t="s">
        <v>2356</v>
      </c>
      <c r="P308" s="15" t="s">
        <v>2356</v>
      </c>
      <c r="Q308" s="15" t="s">
        <v>2356</v>
      </c>
      <c r="R308" s="15" t="s">
        <v>8048</v>
      </c>
      <c r="S308" s="15" t="s">
        <v>20527</v>
      </c>
      <c r="T308" s="15">
        <v>24460592</v>
      </c>
      <c r="U308" s="15"/>
      <c r="V308" s="15" t="s">
        <v>20528</v>
      </c>
      <c r="W308" s="15" t="s">
        <v>20529</v>
      </c>
      <c r="Y308" s="25" t="s">
        <v>41</v>
      </c>
      <c r="Z308" s="25" t="s">
        <v>7684</v>
      </c>
      <c r="AA308" s="4"/>
    </row>
    <row r="309" spans="2:27" x14ac:dyDescent="0.35">
      <c r="B309" s="28" t="s">
        <v>14470</v>
      </c>
      <c r="C309" s="28" t="s">
        <v>14252</v>
      </c>
      <c r="E309" s="28" t="s">
        <v>20530</v>
      </c>
      <c r="F309" s="28" t="s">
        <v>14342</v>
      </c>
      <c r="G309" s="28" t="s">
        <v>20531</v>
      </c>
      <c r="H309" s="15" t="s">
        <v>91</v>
      </c>
      <c r="I309" s="15" t="s">
        <v>6</v>
      </c>
      <c r="J309" s="5" t="s">
        <v>44</v>
      </c>
      <c r="K309" s="5" t="s">
        <v>2</v>
      </c>
      <c r="L309" s="5" t="s">
        <v>2</v>
      </c>
      <c r="M309" s="5" t="str">
        <f t="shared" si="4"/>
        <v>2-01-01</v>
      </c>
      <c r="N309" s="15" t="s">
        <v>91</v>
      </c>
      <c r="O309" s="15" t="s">
        <v>91</v>
      </c>
      <c r="P309" s="15" t="s">
        <v>91</v>
      </c>
      <c r="Q309" s="15" t="s">
        <v>42</v>
      </c>
      <c r="R309" s="15" t="s">
        <v>8048</v>
      </c>
      <c r="S309" s="15" t="s">
        <v>22507</v>
      </c>
      <c r="T309" s="15">
        <v>23407639</v>
      </c>
      <c r="U309" s="15">
        <v>24359127</v>
      </c>
      <c r="V309" s="15" t="s">
        <v>20532</v>
      </c>
      <c r="W309" s="15" t="s">
        <v>20533</v>
      </c>
      <c r="Y309" s="25" t="s">
        <v>41</v>
      </c>
      <c r="Z309" s="25" t="s">
        <v>7955</v>
      </c>
      <c r="AA309" s="4"/>
    </row>
    <row r="310" spans="2:27" x14ac:dyDescent="0.35">
      <c r="B310" s="28" t="s">
        <v>22587</v>
      </c>
      <c r="C310" s="28" t="s">
        <v>20493</v>
      </c>
      <c r="E310" s="28" t="s">
        <v>20534</v>
      </c>
      <c r="F310" s="28" t="s">
        <v>14342</v>
      </c>
      <c r="G310" s="28" t="s">
        <v>20535</v>
      </c>
      <c r="H310" s="15" t="s">
        <v>18532</v>
      </c>
      <c r="I310" s="15" t="s">
        <v>4</v>
      </c>
      <c r="J310" s="5" t="s">
        <v>41</v>
      </c>
      <c r="K310" s="5" t="s">
        <v>3</v>
      </c>
      <c r="L310" s="5" t="s">
        <v>3</v>
      </c>
      <c r="M310" s="5" t="str">
        <f t="shared" si="4"/>
        <v>1-02-02</v>
      </c>
      <c r="N310" s="15" t="s">
        <v>42</v>
      </c>
      <c r="O310" s="15" t="s">
        <v>351</v>
      </c>
      <c r="P310" s="15" t="s">
        <v>257</v>
      </c>
      <c r="Q310" s="15" t="s">
        <v>257</v>
      </c>
      <c r="R310" s="15" t="s">
        <v>8048</v>
      </c>
      <c r="S310" s="15" t="s">
        <v>24790</v>
      </c>
      <c r="T310" s="15">
        <v>22882526</v>
      </c>
      <c r="U310" s="15"/>
      <c r="V310" s="15" t="s">
        <v>20536</v>
      </c>
      <c r="W310" s="15" t="s">
        <v>20537</v>
      </c>
      <c r="Y310" s="25" t="s">
        <v>41</v>
      </c>
      <c r="Z310" s="25" t="s">
        <v>7539</v>
      </c>
      <c r="AA310" s="4"/>
    </row>
    <row r="311" spans="2:27" x14ac:dyDescent="0.35">
      <c r="B311" s="28" t="s">
        <v>19135</v>
      </c>
      <c r="C311" s="28" t="s">
        <v>19134</v>
      </c>
      <c r="E311" s="28" t="s">
        <v>20538</v>
      </c>
      <c r="F311" s="28" t="s">
        <v>14342</v>
      </c>
      <c r="G311" s="28" t="s">
        <v>21065</v>
      </c>
      <c r="H311" s="15" t="s">
        <v>215</v>
      </c>
      <c r="I311" s="15" t="s">
        <v>8</v>
      </c>
      <c r="J311" s="5" t="s">
        <v>214</v>
      </c>
      <c r="K311" s="5" t="s">
        <v>8</v>
      </c>
      <c r="L311" s="5" t="s">
        <v>4</v>
      </c>
      <c r="M311" s="5" t="str">
        <f t="shared" si="4"/>
        <v>4-07-03</v>
      </c>
      <c r="N311" s="15" t="s">
        <v>215</v>
      </c>
      <c r="O311" s="15" t="s">
        <v>4073</v>
      </c>
      <c r="P311" s="15" t="s">
        <v>4075</v>
      </c>
      <c r="Q311" s="15" t="s">
        <v>3641</v>
      </c>
      <c r="R311" s="15" t="s">
        <v>8048</v>
      </c>
      <c r="S311" s="15" t="s">
        <v>24791</v>
      </c>
      <c r="T311" s="15">
        <v>22390833</v>
      </c>
      <c r="U311" s="15">
        <v>22390833</v>
      </c>
      <c r="V311" s="15" t="s">
        <v>20539</v>
      </c>
      <c r="W311" s="15" t="s">
        <v>20540</v>
      </c>
      <c r="Y311" s="25" t="s">
        <v>41</v>
      </c>
      <c r="Z311" s="25" t="s">
        <v>20541</v>
      </c>
      <c r="AA311" s="4"/>
    </row>
    <row r="312" spans="2:27" x14ac:dyDescent="0.35">
      <c r="B312" s="28" t="s">
        <v>19761</v>
      </c>
      <c r="C312" s="28" t="s">
        <v>14059</v>
      </c>
      <c r="E312" s="28" t="s">
        <v>20542</v>
      </c>
      <c r="F312" s="28" t="s">
        <v>14342</v>
      </c>
      <c r="G312" s="28" t="s">
        <v>20543</v>
      </c>
      <c r="H312" s="29" t="s">
        <v>144</v>
      </c>
      <c r="I312" s="30" t="s">
        <v>8</v>
      </c>
      <c r="J312" s="5" t="s">
        <v>143</v>
      </c>
      <c r="K312" s="5" t="s">
        <v>3</v>
      </c>
      <c r="L312" s="5" t="s">
        <v>2</v>
      </c>
      <c r="M312" s="5" t="str">
        <f t="shared" si="4"/>
        <v>6-02-01</v>
      </c>
      <c r="N312" s="20" t="s">
        <v>144</v>
      </c>
      <c r="O312" s="20" t="s">
        <v>5017</v>
      </c>
      <c r="P312" s="20" t="s">
        <v>5288</v>
      </c>
      <c r="Q312" s="20" t="s">
        <v>5288</v>
      </c>
      <c r="R312" s="15" t="s">
        <v>8048</v>
      </c>
      <c r="S312" s="20" t="s">
        <v>20544</v>
      </c>
      <c r="T312" s="20">
        <v>26355941</v>
      </c>
      <c r="U312" s="20"/>
      <c r="V312" s="20" t="s">
        <v>24809</v>
      </c>
      <c r="W312" s="20" t="s">
        <v>24810</v>
      </c>
      <c r="Y312" s="40"/>
      <c r="Z312" s="40"/>
      <c r="AA312" s="4"/>
    </row>
    <row r="313" spans="2:27" x14ac:dyDescent="0.35">
      <c r="B313" s="28" t="s">
        <v>19122</v>
      </c>
      <c r="C313" s="28" t="s">
        <v>13776</v>
      </c>
      <c r="E313" s="28" t="s">
        <v>20545</v>
      </c>
      <c r="F313" s="28" t="s">
        <v>14342</v>
      </c>
      <c r="G313" s="28" t="s">
        <v>20546</v>
      </c>
      <c r="H313" s="15" t="s">
        <v>366</v>
      </c>
      <c r="I313" s="15" t="s">
        <v>2</v>
      </c>
      <c r="J313" s="5" t="s">
        <v>41</v>
      </c>
      <c r="K313" s="5" t="s">
        <v>5</v>
      </c>
      <c r="L313" s="5" t="s">
        <v>10</v>
      </c>
      <c r="M313" s="5" t="str">
        <f t="shared" si="4"/>
        <v>1-04-08</v>
      </c>
      <c r="N313" s="15" t="s">
        <v>42</v>
      </c>
      <c r="O313" s="15" t="s">
        <v>366</v>
      </c>
      <c r="P313" s="15" t="s">
        <v>257</v>
      </c>
      <c r="Q313" s="15" t="s">
        <v>257</v>
      </c>
      <c r="R313" s="15" t="s">
        <v>8048</v>
      </c>
      <c r="S313" s="15" t="s">
        <v>24792</v>
      </c>
      <c r="T313" s="15">
        <v>24162497</v>
      </c>
      <c r="U313" s="15"/>
      <c r="V313" s="15" t="s">
        <v>21067</v>
      </c>
      <c r="W313" s="15" t="s">
        <v>21068</v>
      </c>
      <c r="Y313" s="25" t="s">
        <v>41</v>
      </c>
      <c r="Z313" s="25" t="s">
        <v>7606</v>
      </c>
      <c r="AA313" s="4"/>
    </row>
    <row r="314" spans="2:27" x14ac:dyDescent="0.35">
      <c r="B314" s="28" t="s">
        <v>19129</v>
      </c>
      <c r="C314" s="28" t="s">
        <v>14095</v>
      </c>
      <c r="E314" s="28" t="s">
        <v>20547</v>
      </c>
      <c r="F314" s="28" t="s">
        <v>14342</v>
      </c>
      <c r="G314" s="28" t="s">
        <v>20548</v>
      </c>
      <c r="H314" s="15" t="s">
        <v>215</v>
      </c>
      <c r="I314" s="15" t="s">
        <v>2</v>
      </c>
      <c r="J314" s="5" t="s">
        <v>214</v>
      </c>
      <c r="K314" s="5" t="s">
        <v>2</v>
      </c>
      <c r="L314" s="5" t="s">
        <v>4</v>
      </c>
      <c r="M314" s="5" t="str">
        <f t="shared" si="4"/>
        <v>4-01-03</v>
      </c>
      <c r="N314" s="15" t="s">
        <v>215</v>
      </c>
      <c r="O314" s="15" t="s">
        <v>215</v>
      </c>
      <c r="P314" s="15" t="s">
        <v>550</v>
      </c>
      <c r="Q314" s="15" t="s">
        <v>550</v>
      </c>
      <c r="R314" s="15" t="s">
        <v>8048</v>
      </c>
      <c r="S314" s="15" t="s">
        <v>20549</v>
      </c>
      <c r="T314" s="15">
        <v>64863315</v>
      </c>
      <c r="U314" s="15"/>
      <c r="V314" s="15" t="s">
        <v>20550</v>
      </c>
      <c r="W314" s="15" t="s">
        <v>20551</v>
      </c>
      <c r="Y314" s="25" t="s">
        <v>41</v>
      </c>
      <c r="Z314" s="25" t="s">
        <v>13980</v>
      </c>
      <c r="AA314" s="4"/>
    </row>
    <row r="315" spans="2:27" x14ac:dyDescent="0.35">
      <c r="B315" s="28" t="s">
        <v>14352</v>
      </c>
      <c r="C315" s="28" t="s">
        <v>14350</v>
      </c>
      <c r="E315" s="28" t="s">
        <v>20552</v>
      </c>
      <c r="F315" s="28" t="s">
        <v>14342</v>
      </c>
      <c r="G315" s="28" t="s">
        <v>20553</v>
      </c>
      <c r="H315" s="15" t="s">
        <v>215</v>
      </c>
      <c r="I315" s="15" t="s">
        <v>8</v>
      </c>
      <c r="J315" s="5" t="s">
        <v>214</v>
      </c>
      <c r="K315" s="5" t="s">
        <v>8</v>
      </c>
      <c r="L315" s="5" t="s">
        <v>4</v>
      </c>
      <c r="M315" s="5" t="str">
        <f t="shared" si="4"/>
        <v>4-07-03</v>
      </c>
      <c r="N315" s="15" t="s">
        <v>215</v>
      </c>
      <c r="O315" s="15" t="s">
        <v>4073</v>
      </c>
      <c r="P315" s="15" t="s">
        <v>4075</v>
      </c>
      <c r="Q315" s="15" t="s">
        <v>3641</v>
      </c>
      <c r="R315" s="15" t="s">
        <v>8048</v>
      </c>
      <c r="S315" s="15" t="s">
        <v>20554</v>
      </c>
      <c r="T315" s="15">
        <v>60578608</v>
      </c>
      <c r="U315" s="15">
        <v>83506486</v>
      </c>
      <c r="V315" s="15" t="s">
        <v>21069</v>
      </c>
      <c r="W315" s="15" t="s">
        <v>20555</v>
      </c>
      <c r="Y315" s="25" t="s">
        <v>41</v>
      </c>
      <c r="Z315" s="25" t="s">
        <v>20556</v>
      </c>
      <c r="AA315" s="4"/>
    </row>
    <row r="316" spans="2:27" x14ac:dyDescent="0.35">
      <c r="B316" s="28" t="s">
        <v>13943</v>
      </c>
      <c r="C316" s="28" t="s">
        <v>13944</v>
      </c>
      <c r="E316" s="28" t="s">
        <v>21070</v>
      </c>
      <c r="F316" s="28" t="s">
        <v>14342</v>
      </c>
      <c r="G316" s="28" t="s">
        <v>20481</v>
      </c>
      <c r="H316" s="15" t="s">
        <v>91</v>
      </c>
      <c r="I316" s="15" t="s">
        <v>3</v>
      </c>
      <c r="J316" s="5" t="s">
        <v>44</v>
      </c>
      <c r="K316" s="5" t="s">
        <v>2</v>
      </c>
      <c r="L316" s="5" t="s">
        <v>2</v>
      </c>
      <c r="M316" s="5" t="str">
        <f t="shared" si="4"/>
        <v>2-01-01</v>
      </c>
      <c r="N316" s="15" t="s">
        <v>91</v>
      </c>
      <c r="O316" s="15" t="s">
        <v>91</v>
      </c>
      <c r="P316" s="15" t="s">
        <v>91</v>
      </c>
      <c r="Q316" s="15" t="s">
        <v>21071</v>
      </c>
      <c r="R316" s="15" t="s">
        <v>8048</v>
      </c>
      <c r="S316" s="15" t="s">
        <v>24793</v>
      </c>
      <c r="T316" s="15">
        <v>21016016</v>
      </c>
      <c r="U316" s="15"/>
      <c r="V316" s="15" t="s">
        <v>21072</v>
      </c>
      <c r="W316" s="15" t="s">
        <v>21073</v>
      </c>
      <c r="Y316" s="25" t="s">
        <v>41</v>
      </c>
      <c r="Z316" s="25" t="s">
        <v>7774</v>
      </c>
      <c r="AA316" s="4"/>
    </row>
    <row r="317" spans="2:27" x14ac:dyDescent="0.35">
      <c r="B317" s="28" t="s">
        <v>14077</v>
      </c>
      <c r="C317" s="28" t="s">
        <v>14076</v>
      </c>
      <c r="E317" s="28" t="s">
        <v>21074</v>
      </c>
      <c r="F317" s="28" t="s">
        <v>14342</v>
      </c>
      <c r="G317" s="28" t="s">
        <v>21075</v>
      </c>
      <c r="H317" s="15" t="s">
        <v>91</v>
      </c>
      <c r="I317" s="15" t="s">
        <v>5</v>
      </c>
      <c r="J317" s="5" t="s">
        <v>44</v>
      </c>
      <c r="K317" s="5" t="s">
        <v>2</v>
      </c>
      <c r="L317" s="5" t="s">
        <v>6</v>
      </c>
      <c r="M317" s="5" t="str">
        <f t="shared" si="4"/>
        <v>2-01-05</v>
      </c>
      <c r="N317" s="15" t="s">
        <v>91</v>
      </c>
      <c r="O317" s="15" t="s">
        <v>91</v>
      </c>
      <c r="P317" s="15" t="s">
        <v>21076</v>
      </c>
      <c r="Q317" s="15" t="s">
        <v>21076</v>
      </c>
      <c r="R317" s="15" t="s">
        <v>8048</v>
      </c>
      <c r="S317" s="15" t="s">
        <v>21077</v>
      </c>
      <c r="T317" s="15">
        <v>40001713</v>
      </c>
      <c r="U317" s="15"/>
      <c r="V317" s="15" t="s">
        <v>21078</v>
      </c>
      <c r="W317" s="15" t="s">
        <v>21079</v>
      </c>
      <c r="Y317" s="25" t="s">
        <v>41</v>
      </c>
      <c r="Z317" s="25" t="s">
        <v>7657</v>
      </c>
      <c r="AA317" s="4"/>
    </row>
    <row r="318" spans="2:27" x14ac:dyDescent="0.35">
      <c r="B318" s="28" t="s">
        <v>17155</v>
      </c>
      <c r="C318" s="28" t="s">
        <v>14244</v>
      </c>
      <c r="E318" s="28" t="s">
        <v>21080</v>
      </c>
      <c r="F318" s="28" t="s">
        <v>14342</v>
      </c>
      <c r="G318" s="28" t="s">
        <v>21081</v>
      </c>
      <c r="H318" s="15" t="s">
        <v>18532</v>
      </c>
      <c r="I318" s="15" t="s">
        <v>5</v>
      </c>
      <c r="J318" s="5" t="s">
        <v>41</v>
      </c>
      <c r="K318" s="5" t="s">
        <v>11</v>
      </c>
      <c r="L318" s="5" t="s">
        <v>2</v>
      </c>
      <c r="M318" s="5" t="str">
        <f t="shared" si="4"/>
        <v>1-09-01</v>
      </c>
      <c r="N318" s="15" t="s">
        <v>42</v>
      </c>
      <c r="O318" s="15" t="s">
        <v>347</v>
      </c>
      <c r="P318" s="15" t="s">
        <v>347</v>
      </c>
      <c r="Q318" s="15" t="s">
        <v>347</v>
      </c>
      <c r="R318" s="15" t="s">
        <v>8048</v>
      </c>
      <c r="S318" s="15" t="s">
        <v>21082</v>
      </c>
      <c r="T318" s="15">
        <v>22827546</v>
      </c>
      <c r="U318" s="15"/>
      <c r="V318" s="15" t="s">
        <v>21083</v>
      </c>
      <c r="W318" s="15" t="s">
        <v>21084</v>
      </c>
      <c r="Y318" s="25" t="s">
        <v>41</v>
      </c>
      <c r="Z318" s="25" t="s">
        <v>7797</v>
      </c>
      <c r="AA318" s="4"/>
    </row>
    <row r="319" spans="2:27" x14ac:dyDescent="0.35">
      <c r="B319" s="28" t="s">
        <v>13738</v>
      </c>
      <c r="C319" s="28" t="s">
        <v>13742</v>
      </c>
      <c r="E319" s="28" t="s">
        <v>21085</v>
      </c>
      <c r="F319" s="28" t="s">
        <v>14342</v>
      </c>
      <c r="G319" s="28" t="s">
        <v>21086</v>
      </c>
      <c r="H319" s="15" t="s">
        <v>15691</v>
      </c>
      <c r="I319" s="15" t="s">
        <v>10</v>
      </c>
      <c r="J319" s="5" t="s">
        <v>44</v>
      </c>
      <c r="K319" s="5" t="s">
        <v>7</v>
      </c>
      <c r="L319" s="5" t="s">
        <v>2</v>
      </c>
      <c r="M319" s="5" t="str">
        <f t="shared" si="4"/>
        <v>2-06-01</v>
      </c>
      <c r="N319" s="15" t="s">
        <v>91</v>
      </c>
      <c r="O319" s="15" t="s">
        <v>805</v>
      </c>
      <c r="P319" s="15" t="s">
        <v>805</v>
      </c>
      <c r="Q319" s="15" t="s">
        <v>179</v>
      </c>
      <c r="R319" s="15" t="s">
        <v>8048</v>
      </c>
      <c r="S319" s="15" t="s">
        <v>22592</v>
      </c>
      <c r="T319" s="15">
        <v>70148383</v>
      </c>
      <c r="U319" s="15"/>
      <c r="V319" s="15" t="s">
        <v>21087</v>
      </c>
      <c r="W319" s="15" t="s">
        <v>24794</v>
      </c>
      <c r="Y319" s="25" t="s">
        <v>41</v>
      </c>
      <c r="Z319" s="25" t="s">
        <v>7772</v>
      </c>
      <c r="AA319" s="4"/>
    </row>
    <row r="320" spans="2:27" x14ac:dyDescent="0.35">
      <c r="B320" s="28" t="s">
        <v>3009</v>
      </c>
      <c r="C320" s="28" t="s">
        <v>13914</v>
      </c>
      <c r="E320" s="28" t="s">
        <v>21088</v>
      </c>
      <c r="F320" s="28" t="s">
        <v>14342</v>
      </c>
      <c r="G320" s="28" t="s">
        <v>21089</v>
      </c>
      <c r="H320" s="15" t="s">
        <v>4495</v>
      </c>
      <c r="I320" s="15" t="s">
        <v>7</v>
      </c>
      <c r="J320" s="5" t="s">
        <v>243</v>
      </c>
      <c r="K320" s="5" t="s">
        <v>3</v>
      </c>
      <c r="L320" s="5" t="s">
        <v>7</v>
      </c>
      <c r="M320" s="5" t="str">
        <f t="shared" si="4"/>
        <v>5-02-06</v>
      </c>
      <c r="N320" s="15" t="s">
        <v>244</v>
      </c>
      <c r="O320" s="15" t="s">
        <v>4495</v>
      </c>
      <c r="P320" s="15" t="s">
        <v>4542</v>
      </c>
      <c r="Q320" s="15" t="s">
        <v>4654</v>
      </c>
      <c r="R320" s="15" t="s">
        <v>8048</v>
      </c>
      <c r="S320" s="15" t="s">
        <v>21090</v>
      </c>
      <c r="T320" s="15">
        <v>26568022</v>
      </c>
      <c r="U320" s="15">
        <v>88087291</v>
      </c>
      <c r="V320" s="15" t="s">
        <v>21091</v>
      </c>
      <c r="W320" s="15" t="s">
        <v>21092</v>
      </c>
      <c r="Y320" s="25" t="s">
        <v>41</v>
      </c>
      <c r="Z320" s="25" t="s">
        <v>21093</v>
      </c>
      <c r="AA320" s="4"/>
    </row>
    <row r="321" spans="2:27" x14ac:dyDescent="0.35">
      <c r="B321" s="28" t="s">
        <v>14270</v>
      </c>
      <c r="C321" s="28" t="s">
        <v>14258</v>
      </c>
      <c r="E321" s="28" t="s">
        <v>21094</v>
      </c>
      <c r="F321" s="28" t="s">
        <v>14342</v>
      </c>
      <c r="G321" s="28" t="s">
        <v>21095</v>
      </c>
      <c r="H321" s="15" t="s">
        <v>49</v>
      </c>
      <c r="I321" s="15" t="s">
        <v>3</v>
      </c>
      <c r="J321" s="5" t="s">
        <v>41</v>
      </c>
      <c r="K321" s="5" t="s">
        <v>10</v>
      </c>
      <c r="L321" s="5" t="s">
        <v>6</v>
      </c>
      <c r="M321" s="5" t="str">
        <f t="shared" si="4"/>
        <v>1-08-05</v>
      </c>
      <c r="N321" s="15" t="s">
        <v>42</v>
      </c>
      <c r="O321" s="15" t="s">
        <v>21819</v>
      </c>
      <c r="P321" s="15" t="s">
        <v>21820</v>
      </c>
      <c r="Q321" s="15" t="s">
        <v>21096</v>
      </c>
      <c r="R321" s="15" t="s">
        <v>8048</v>
      </c>
      <c r="S321" s="15" t="s">
        <v>24795</v>
      </c>
      <c r="T321" s="15">
        <v>22457711</v>
      </c>
      <c r="U321" s="15"/>
      <c r="V321" s="15" t="s">
        <v>21097</v>
      </c>
      <c r="W321" s="15" t="s">
        <v>21098</v>
      </c>
      <c r="Y321" s="25"/>
      <c r="Z321" s="25"/>
      <c r="AA321" s="4"/>
    </row>
    <row r="322" spans="2:27" x14ac:dyDescent="0.35">
      <c r="B322" s="28" t="s">
        <v>19765</v>
      </c>
      <c r="C322" s="28" t="s">
        <v>19139</v>
      </c>
      <c r="E322" s="28" t="s">
        <v>21099</v>
      </c>
      <c r="F322" s="28" t="s">
        <v>14342</v>
      </c>
      <c r="G322" s="28" t="s">
        <v>21100</v>
      </c>
      <c r="H322" s="15" t="s">
        <v>908</v>
      </c>
      <c r="I322" s="15" t="s">
        <v>5</v>
      </c>
      <c r="J322" s="5" t="s">
        <v>243</v>
      </c>
      <c r="K322" s="5" t="s">
        <v>2</v>
      </c>
      <c r="L322" s="5" t="s">
        <v>2</v>
      </c>
      <c r="M322" s="5" t="str">
        <f t="shared" si="4"/>
        <v>5-01-01</v>
      </c>
      <c r="N322" s="15" t="s">
        <v>244</v>
      </c>
      <c r="O322" s="15" t="s">
        <v>908</v>
      </c>
      <c r="P322" s="15" t="s">
        <v>908</v>
      </c>
      <c r="Q322" s="15" t="s">
        <v>5311</v>
      </c>
      <c r="R322" s="15" t="s">
        <v>8048</v>
      </c>
      <c r="S322" s="15" t="s">
        <v>21101</v>
      </c>
      <c r="T322" s="15">
        <v>88371350</v>
      </c>
      <c r="U322" s="15"/>
      <c r="V322" s="15" t="s">
        <v>21102</v>
      </c>
      <c r="W322" s="15" t="s">
        <v>21103</v>
      </c>
      <c r="Y322" s="25" t="s">
        <v>41</v>
      </c>
      <c r="Z322" s="25" t="s">
        <v>22593</v>
      </c>
      <c r="AA322" s="4"/>
    </row>
    <row r="323" spans="2:27" x14ac:dyDescent="0.35">
      <c r="B323" s="28" t="s">
        <v>20504</v>
      </c>
      <c r="C323" s="28" t="s">
        <v>20503</v>
      </c>
      <c r="E323" s="28" t="s">
        <v>21104</v>
      </c>
      <c r="F323" s="28" t="s">
        <v>14342</v>
      </c>
      <c r="G323" s="28" t="s">
        <v>21105</v>
      </c>
      <c r="H323" s="15" t="s">
        <v>18531</v>
      </c>
      <c r="I323" s="15" t="s">
        <v>4</v>
      </c>
      <c r="J323" s="5" t="s">
        <v>41</v>
      </c>
      <c r="K323" s="5" t="s">
        <v>2</v>
      </c>
      <c r="L323" s="5" t="s">
        <v>7</v>
      </c>
      <c r="M323" s="5" t="str">
        <f t="shared" ref="M323:M336" si="5">CONCATENATE(J323,"-",K323,"-",L323)</f>
        <v>1-01-06</v>
      </c>
      <c r="N323" s="15" t="s">
        <v>42</v>
      </c>
      <c r="O323" s="15" t="s">
        <v>42</v>
      </c>
      <c r="P323" s="15" t="s">
        <v>13106</v>
      </c>
      <c r="Q323" s="15" t="s">
        <v>22594</v>
      </c>
      <c r="R323" s="15" t="s">
        <v>8048</v>
      </c>
      <c r="S323" s="15" t="s">
        <v>22595</v>
      </c>
      <c r="T323" s="15">
        <v>40000338</v>
      </c>
      <c r="U323" s="15">
        <v>88694907</v>
      </c>
      <c r="V323" s="15" t="s">
        <v>22596</v>
      </c>
      <c r="W323" s="15" t="s">
        <v>21106</v>
      </c>
      <c r="Y323" s="25" t="s">
        <v>41</v>
      </c>
      <c r="Z323" s="25" t="s">
        <v>12336</v>
      </c>
      <c r="AA323" s="4"/>
    </row>
    <row r="324" spans="2:27" x14ac:dyDescent="0.35">
      <c r="B324" s="28" t="s">
        <v>15585</v>
      </c>
      <c r="C324" s="28" t="s">
        <v>13751</v>
      </c>
      <c r="E324" s="28" t="s">
        <v>21107</v>
      </c>
      <c r="F324" s="28" t="s">
        <v>14342</v>
      </c>
      <c r="G324" s="28" t="s">
        <v>21108</v>
      </c>
      <c r="H324" s="15" t="s">
        <v>18531</v>
      </c>
      <c r="I324" s="15" t="s">
        <v>7</v>
      </c>
      <c r="J324" s="5" t="s">
        <v>41</v>
      </c>
      <c r="K324" s="5" t="s">
        <v>12</v>
      </c>
      <c r="L324" s="5" t="s">
        <v>3</v>
      </c>
      <c r="M324" s="5" t="str">
        <f t="shared" si="5"/>
        <v>1-10-02</v>
      </c>
      <c r="N324" s="15" t="s">
        <v>42</v>
      </c>
      <c r="O324" s="15" t="s">
        <v>256</v>
      </c>
      <c r="P324" s="15" t="s">
        <v>135</v>
      </c>
      <c r="Q324" s="15" t="s">
        <v>21109</v>
      </c>
      <c r="R324" s="15" t="s">
        <v>8048</v>
      </c>
      <c r="S324" s="15" t="s">
        <v>24796</v>
      </c>
      <c r="T324" s="15">
        <v>47005010</v>
      </c>
      <c r="U324" s="15"/>
      <c r="V324" s="15" t="s">
        <v>21110</v>
      </c>
      <c r="W324" s="15" t="s">
        <v>22597</v>
      </c>
      <c r="Y324" s="25" t="s">
        <v>41</v>
      </c>
      <c r="Z324" s="25" t="s">
        <v>7671</v>
      </c>
      <c r="AA324" s="4"/>
    </row>
    <row r="325" spans="2:27" x14ac:dyDescent="0.35">
      <c r="B325" s="28" t="s">
        <v>2455</v>
      </c>
      <c r="C325" s="28" t="s">
        <v>18464</v>
      </c>
      <c r="E325" s="28" t="s">
        <v>21111</v>
      </c>
      <c r="F325" s="28" t="s">
        <v>14342</v>
      </c>
      <c r="G325" s="28" t="s">
        <v>21112</v>
      </c>
      <c r="H325" s="15" t="s">
        <v>249</v>
      </c>
      <c r="I325" s="15" t="s">
        <v>2</v>
      </c>
      <c r="J325" s="5" t="s">
        <v>72</v>
      </c>
      <c r="K325" s="5" t="s">
        <v>2</v>
      </c>
      <c r="L325" s="5" t="s">
        <v>4</v>
      </c>
      <c r="M325" s="5" t="str">
        <f t="shared" si="5"/>
        <v>3-01-03</v>
      </c>
      <c r="N325" s="15" t="s">
        <v>249</v>
      </c>
      <c r="O325" s="15" t="s">
        <v>249</v>
      </c>
      <c r="P325" s="15" t="s">
        <v>21769</v>
      </c>
      <c r="Q325" s="15" t="s">
        <v>21066</v>
      </c>
      <c r="R325" s="15" t="s">
        <v>8048</v>
      </c>
      <c r="S325" s="15" t="s">
        <v>21113</v>
      </c>
      <c r="T325" s="15">
        <v>25529100</v>
      </c>
      <c r="U325" s="15"/>
      <c r="V325" s="15" t="s">
        <v>21114</v>
      </c>
      <c r="W325" s="15" t="s">
        <v>21115</v>
      </c>
      <c r="Y325" s="25"/>
      <c r="Z325" s="25"/>
      <c r="AA325" s="4"/>
    </row>
    <row r="326" spans="2:27" x14ac:dyDescent="0.35">
      <c r="B326" s="28" t="s">
        <v>18457</v>
      </c>
      <c r="C326" s="28" t="s">
        <v>13608</v>
      </c>
      <c r="E326" s="28" t="s">
        <v>22598</v>
      </c>
      <c r="F326" s="28" t="s">
        <v>14342</v>
      </c>
      <c r="G326" s="28" t="s">
        <v>22599</v>
      </c>
      <c r="H326" s="15" t="s">
        <v>231</v>
      </c>
      <c r="I326" s="15" t="s">
        <v>3</v>
      </c>
      <c r="J326" s="5" t="s">
        <v>44</v>
      </c>
      <c r="K326" s="5" t="s">
        <v>12</v>
      </c>
      <c r="L326" s="5" t="s">
        <v>3</v>
      </c>
      <c r="M326" s="5" t="str">
        <f t="shared" si="5"/>
        <v>2-10-02</v>
      </c>
      <c r="N326" s="15" t="s">
        <v>91</v>
      </c>
      <c r="O326" s="15" t="s">
        <v>231</v>
      </c>
      <c r="P326" s="15" t="s">
        <v>264</v>
      </c>
      <c r="Q326" s="15" t="s">
        <v>2799</v>
      </c>
      <c r="R326" s="15" t="s">
        <v>8048</v>
      </c>
      <c r="S326" s="15" t="s">
        <v>22600</v>
      </c>
      <c r="T326" s="15">
        <v>24756622</v>
      </c>
      <c r="U326" s="15"/>
      <c r="V326" s="15" t="s">
        <v>22601</v>
      </c>
      <c r="W326" s="15" t="s">
        <v>1492</v>
      </c>
      <c r="Y326" s="25"/>
      <c r="Z326" s="25"/>
      <c r="AA326" s="4"/>
    </row>
    <row r="327" spans="2:27" x14ac:dyDescent="0.35">
      <c r="B327" s="28" t="s">
        <v>14347</v>
      </c>
      <c r="C327" s="28" t="s">
        <v>13866</v>
      </c>
      <c r="E327" s="28" t="s">
        <v>22602</v>
      </c>
      <c r="F327" s="28" t="s">
        <v>14342</v>
      </c>
      <c r="G327" s="28" t="s">
        <v>22603</v>
      </c>
      <c r="H327" s="15" t="s">
        <v>215</v>
      </c>
      <c r="I327" s="15" t="s">
        <v>7</v>
      </c>
      <c r="J327" s="5" t="s">
        <v>214</v>
      </c>
      <c r="K327" s="5" t="s">
        <v>7</v>
      </c>
      <c r="L327" s="5" t="s">
        <v>5</v>
      </c>
      <c r="M327" s="5" t="str">
        <f t="shared" si="5"/>
        <v>4-06-04</v>
      </c>
      <c r="N327" s="15" t="s">
        <v>215</v>
      </c>
      <c r="O327" s="15" t="s">
        <v>278</v>
      </c>
      <c r="P327" s="15" t="s">
        <v>550</v>
      </c>
      <c r="Q327" s="15" t="s">
        <v>17193</v>
      </c>
      <c r="R327" s="15" t="s">
        <v>8048</v>
      </c>
      <c r="S327" s="15" t="s">
        <v>24747</v>
      </c>
      <c r="T327" s="15">
        <v>22689114</v>
      </c>
      <c r="U327" s="15">
        <v>22682855</v>
      </c>
      <c r="V327" s="15" t="s">
        <v>21046</v>
      </c>
      <c r="W327" s="15" t="s">
        <v>13981</v>
      </c>
      <c r="Y327" s="25" t="s">
        <v>41</v>
      </c>
      <c r="Z327" s="25" t="s">
        <v>12416</v>
      </c>
      <c r="AA327" s="4"/>
    </row>
    <row r="328" spans="2:27" x14ac:dyDescent="0.35">
      <c r="B328" s="28" t="s">
        <v>13895</v>
      </c>
      <c r="C328" s="28" t="s">
        <v>13898</v>
      </c>
      <c r="E328" s="28" t="s">
        <v>22604</v>
      </c>
      <c r="F328" s="28" t="s">
        <v>14342</v>
      </c>
      <c r="G328" s="28" t="s">
        <v>22605</v>
      </c>
      <c r="H328" s="15" t="s">
        <v>215</v>
      </c>
      <c r="I328" s="15" t="s">
        <v>4</v>
      </c>
      <c r="J328" s="5" t="s">
        <v>214</v>
      </c>
      <c r="K328" s="5" t="s">
        <v>5</v>
      </c>
      <c r="L328" s="5" t="s">
        <v>4</v>
      </c>
      <c r="M328" s="5" t="str">
        <f t="shared" si="5"/>
        <v>4-04-03</v>
      </c>
      <c r="N328" s="15" t="s">
        <v>215</v>
      </c>
      <c r="O328" s="15" t="s">
        <v>4050</v>
      </c>
      <c r="P328" s="15" t="s">
        <v>179</v>
      </c>
      <c r="Q328" s="15" t="s">
        <v>179</v>
      </c>
      <c r="R328" s="15" t="s">
        <v>8048</v>
      </c>
      <c r="S328" s="15" t="s">
        <v>22606</v>
      </c>
      <c r="T328" s="15">
        <v>27868686</v>
      </c>
      <c r="U328" s="15">
        <v>22610058</v>
      </c>
      <c r="V328" s="15" t="s">
        <v>22607</v>
      </c>
      <c r="W328" s="15" t="s">
        <v>22608</v>
      </c>
      <c r="Y328" s="25"/>
      <c r="Z328" s="25"/>
      <c r="AA328" s="4"/>
    </row>
    <row r="329" spans="2:27" x14ac:dyDescent="0.35">
      <c r="B329" s="28" t="s">
        <v>13587</v>
      </c>
      <c r="C329" s="28" t="s">
        <v>13432</v>
      </c>
      <c r="E329" s="28" t="s">
        <v>22609</v>
      </c>
      <c r="F329" s="28" t="s">
        <v>14342</v>
      </c>
      <c r="G329" s="28" t="s">
        <v>22610</v>
      </c>
      <c r="H329" s="15" t="s">
        <v>49</v>
      </c>
      <c r="I329" s="15" t="s">
        <v>3</v>
      </c>
      <c r="J329" s="5" t="s">
        <v>41</v>
      </c>
      <c r="K329" s="5" t="s">
        <v>10</v>
      </c>
      <c r="L329" s="5" t="s">
        <v>8</v>
      </c>
      <c r="M329" s="5" t="str">
        <f t="shared" si="5"/>
        <v>1-08-07</v>
      </c>
      <c r="N329" s="15" t="s">
        <v>42</v>
      </c>
      <c r="O329" s="15" t="s">
        <v>21819</v>
      </c>
      <c r="P329" s="15" t="s">
        <v>657</v>
      </c>
      <c r="Q329" s="15" t="s">
        <v>657</v>
      </c>
      <c r="R329" s="15" t="s">
        <v>8048</v>
      </c>
      <c r="S329" s="15" t="s">
        <v>22611</v>
      </c>
      <c r="T329" s="15">
        <v>40308241</v>
      </c>
      <c r="U329" s="15"/>
      <c r="V329" s="15" t="s">
        <v>22612</v>
      </c>
      <c r="W329" s="15" t="s">
        <v>22613</v>
      </c>
      <c r="Y329" s="25"/>
      <c r="Z329" s="25"/>
      <c r="AA329" s="4"/>
    </row>
    <row r="330" spans="2:27" x14ac:dyDescent="0.35">
      <c r="B330" s="28" t="s">
        <v>17169</v>
      </c>
      <c r="C330" s="28" t="s">
        <v>15664</v>
      </c>
      <c r="E330" s="28" t="s">
        <v>22614</v>
      </c>
      <c r="F330" s="28" t="s">
        <v>14342</v>
      </c>
      <c r="G330" s="28" t="s">
        <v>22615</v>
      </c>
      <c r="H330" s="15" t="s">
        <v>49</v>
      </c>
      <c r="I330" s="15" t="s">
        <v>5</v>
      </c>
      <c r="J330" s="5" t="s">
        <v>41</v>
      </c>
      <c r="K330" s="5" t="s">
        <v>18</v>
      </c>
      <c r="L330" s="5" t="s">
        <v>2</v>
      </c>
      <c r="M330" s="5" t="str">
        <f t="shared" si="5"/>
        <v>1-13-01</v>
      </c>
      <c r="N330" s="15" t="s">
        <v>42</v>
      </c>
      <c r="O330" s="15" t="s">
        <v>21784</v>
      </c>
      <c r="P330" s="15" t="s">
        <v>22771</v>
      </c>
      <c r="Q330" s="15" t="s">
        <v>179</v>
      </c>
      <c r="R330" s="15" t="s">
        <v>8048</v>
      </c>
      <c r="S330" s="15" t="s">
        <v>22616</v>
      </c>
      <c r="T330" s="15">
        <v>22360328</v>
      </c>
      <c r="U330" s="15">
        <v>83275476</v>
      </c>
      <c r="V330" s="15" t="s">
        <v>22617</v>
      </c>
      <c r="W330" s="15" t="s">
        <v>179</v>
      </c>
      <c r="Y330" s="25" t="s">
        <v>41</v>
      </c>
      <c r="Z330" s="25" t="s">
        <v>7800</v>
      </c>
      <c r="AA330" s="4"/>
    </row>
    <row r="331" spans="2:27" x14ac:dyDescent="0.35">
      <c r="B331" s="28" t="s">
        <v>13121</v>
      </c>
      <c r="C331" s="28" t="s">
        <v>13124</v>
      </c>
      <c r="E331" s="28" t="s">
        <v>22618</v>
      </c>
      <c r="F331" s="28" t="s">
        <v>14342</v>
      </c>
      <c r="G331" s="28" t="s">
        <v>22619</v>
      </c>
      <c r="H331" s="15" t="s">
        <v>49</v>
      </c>
      <c r="I331" s="15" t="s">
        <v>4</v>
      </c>
      <c r="J331" s="5" t="s">
        <v>41</v>
      </c>
      <c r="K331" s="5" t="s">
        <v>210</v>
      </c>
      <c r="L331" s="5" t="s">
        <v>2</v>
      </c>
      <c r="M331" s="5" t="str">
        <f t="shared" si="5"/>
        <v>1-15-01</v>
      </c>
      <c r="N331" s="15" t="s">
        <v>42</v>
      </c>
      <c r="O331" s="15" t="s">
        <v>21840</v>
      </c>
      <c r="P331" s="15" t="s">
        <v>688</v>
      </c>
      <c r="Q331" s="15" t="s">
        <v>22620</v>
      </c>
      <c r="R331" s="15" t="s">
        <v>8048</v>
      </c>
      <c r="S331" s="15" t="s">
        <v>22621</v>
      </c>
      <c r="T331" s="15">
        <v>84992372</v>
      </c>
      <c r="U331" s="15">
        <v>89801156</v>
      </c>
      <c r="V331" s="15" t="s">
        <v>22622</v>
      </c>
      <c r="W331" s="15" t="s">
        <v>22623</v>
      </c>
      <c r="Y331" s="25"/>
      <c r="Z331" s="25"/>
      <c r="AA331" s="4"/>
    </row>
    <row r="332" spans="2:27" x14ac:dyDescent="0.35">
      <c r="B332" s="28" t="s">
        <v>13144</v>
      </c>
      <c r="C332" s="28" t="s">
        <v>13139</v>
      </c>
      <c r="E332" s="28" t="s">
        <v>24641</v>
      </c>
      <c r="F332" s="28" t="s">
        <v>14342</v>
      </c>
      <c r="G332" s="28" t="s">
        <v>24642</v>
      </c>
      <c r="H332" s="15" t="s">
        <v>91</v>
      </c>
      <c r="I332" s="15" t="s">
        <v>6</v>
      </c>
      <c r="J332" s="5" t="s">
        <v>44</v>
      </c>
      <c r="K332" s="5" t="s">
        <v>2</v>
      </c>
      <c r="L332" s="5" t="s">
        <v>3</v>
      </c>
      <c r="M332" s="5" t="str">
        <f t="shared" si="5"/>
        <v>2-01-02</v>
      </c>
      <c r="N332" s="15" t="s">
        <v>91</v>
      </c>
      <c r="O332" s="15" t="s">
        <v>91</v>
      </c>
      <c r="P332" s="15" t="s">
        <v>42</v>
      </c>
      <c r="Q332" s="15" t="s">
        <v>14125</v>
      </c>
      <c r="R332" s="15" t="s">
        <v>8048</v>
      </c>
      <c r="S332" s="15" t="s">
        <v>24797</v>
      </c>
      <c r="T332" s="15">
        <v>82353249</v>
      </c>
      <c r="U332" s="15">
        <v>24338487</v>
      </c>
      <c r="V332" s="15" t="s">
        <v>24798</v>
      </c>
      <c r="W332" s="15" t="s">
        <v>24799</v>
      </c>
      <c r="Y332" s="25" t="s">
        <v>41</v>
      </c>
      <c r="Z332" s="25" t="s">
        <v>12499</v>
      </c>
      <c r="AA332" s="4"/>
    </row>
    <row r="333" spans="2:27" x14ac:dyDescent="0.35">
      <c r="B333" s="28" t="s">
        <v>14268</v>
      </c>
      <c r="C333" s="28" t="s">
        <v>14255</v>
      </c>
      <c r="E333" s="28" t="s">
        <v>24643</v>
      </c>
      <c r="F333" s="28" t="s">
        <v>14342</v>
      </c>
      <c r="G333" s="28" t="s">
        <v>24644</v>
      </c>
      <c r="H333" s="15" t="s">
        <v>91</v>
      </c>
      <c r="I333" s="15" t="s">
        <v>6</v>
      </c>
      <c r="J333" s="5" t="s">
        <v>44</v>
      </c>
      <c r="K333" s="5" t="s">
        <v>2</v>
      </c>
      <c r="L333" s="5" t="s">
        <v>3</v>
      </c>
      <c r="M333" s="5" t="str">
        <f t="shared" si="5"/>
        <v>2-01-02</v>
      </c>
      <c r="N333" s="15" t="s">
        <v>91</v>
      </c>
      <c r="O333" s="15" t="s">
        <v>91</v>
      </c>
      <c r="P333" s="15" t="s">
        <v>42</v>
      </c>
      <c r="Q333" s="15" t="s">
        <v>13113</v>
      </c>
      <c r="R333" s="15" t="s">
        <v>8048</v>
      </c>
      <c r="S333" s="15" t="s">
        <v>24800</v>
      </c>
      <c r="T333" s="15">
        <v>21005025</v>
      </c>
      <c r="U333" s="15"/>
      <c r="V333" s="15" t="s">
        <v>24801</v>
      </c>
      <c r="W333" s="15" t="s">
        <v>24802</v>
      </c>
      <c r="Y333" s="25" t="s">
        <v>41</v>
      </c>
      <c r="Z333" s="25" t="s">
        <v>24813</v>
      </c>
      <c r="AA333" s="4"/>
    </row>
    <row r="334" spans="2:27" x14ac:dyDescent="0.35">
      <c r="B334" s="28" t="s">
        <v>13675</v>
      </c>
      <c r="C334" s="28" t="s">
        <v>13678</v>
      </c>
      <c r="E334" s="28" t="s">
        <v>24645</v>
      </c>
      <c r="F334" s="28" t="s">
        <v>14342</v>
      </c>
      <c r="G334" s="28" t="s">
        <v>24646</v>
      </c>
      <c r="H334" s="17" t="s">
        <v>242</v>
      </c>
      <c r="I334" s="17" t="s">
        <v>4</v>
      </c>
      <c r="J334" s="5" t="s">
        <v>243</v>
      </c>
      <c r="K334" s="5" t="s">
        <v>4</v>
      </c>
      <c r="L334" s="5" t="s">
        <v>11</v>
      </c>
      <c r="M334" s="5" t="str">
        <f t="shared" si="5"/>
        <v>5-03-09</v>
      </c>
      <c r="N334" s="15" t="s">
        <v>244</v>
      </c>
      <c r="O334" s="15" t="s">
        <v>242</v>
      </c>
      <c r="P334" s="15" t="s">
        <v>4793</v>
      </c>
      <c r="Q334" s="15" t="s">
        <v>313</v>
      </c>
      <c r="R334" s="15" t="s">
        <v>8048</v>
      </c>
      <c r="S334" s="15" t="s">
        <v>24803</v>
      </c>
      <c r="T334" s="15">
        <v>87282178</v>
      </c>
      <c r="U334" s="15">
        <v>85824849</v>
      </c>
      <c r="V334" s="15" t="s">
        <v>24804</v>
      </c>
      <c r="W334" s="15" t="s">
        <v>24805</v>
      </c>
      <c r="Y334" s="39"/>
      <c r="Z334" s="39"/>
      <c r="AA334" s="4"/>
    </row>
    <row r="335" spans="2:27" x14ac:dyDescent="0.35">
      <c r="B335" s="28" t="s">
        <v>14035</v>
      </c>
      <c r="C335" s="28" t="s">
        <v>14038</v>
      </c>
      <c r="E335" s="28" t="s">
        <v>24647</v>
      </c>
      <c r="F335" s="28" t="s">
        <v>14342</v>
      </c>
      <c r="G335" s="28" t="s">
        <v>24648</v>
      </c>
      <c r="H335" s="15" t="s">
        <v>18532</v>
      </c>
      <c r="I335" s="15" t="s">
        <v>5</v>
      </c>
      <c r="J335" s="5" t="s">
        <v>41</v>
      </c>
      <c r="K335" s="5" t="s">
        <v>11</v>
      </c>
      <c r="L335" s="5" t="s">
        <v>2</v>
      </c>
      <c r="M335" s="5" t="str">
        <f t="shared" si="5"/>
        <v>1-09-01</v>
      </c>
      <c r="N335" s="15" t="s">
        <v>42</v>
      </c>
      <c r="O335" s="15" t="s">
        <v>347</v>
      </c>
      <c r="P335" s="15" t="s">
        <v>347</v>
      </c>
      <c r="Q335" s="15" t="s">
        <v>24658</v>
      </c>
      <c r="R335" s="15" t="s">
        <v>8048</v>
      </c>
      <c r="S335" s="15" t="s">
        <v>24806</v>
      </c>
      <c r="T335" s="15">
        <v>22034953</v>
      </c>
      <c r="U335" s="15">
        <v>22035029</v>
      </c>
      <c r="V335" s="15" t="s">
        <v>24807</v>
      </c>
      <c r="W335" s="15" t="s">
        <v>24808</v>
      </c>
      <c r="Y335" s="39" t="s">
        <v>41</v>
      </c>
      <c r="Z335" s="39" t="s">
        <v>12202</v>
      </c>
      <c r="AA335" s="4"/>
    </row>
    <row r="336" spans="2:27" x14ac:dyDescent="0.35">
      <c r="B336" s="28" t="s">
        <v>14475</v>
      </c>
      <c r="C336" s="28" t="s">
        <v>14104</v>
      </c>
      <c r="E336" s="28" t="s">
        <v>24649</v>
      </c>
      <c r="F336" s="28" t="s">
        <v>14342</v>
      </c>
      <c r="G336" s="28" t="s">
        <v>24650</v>
      </c>
      <c r="H336" s="31" t="s">
        <v>242</v>
      </c>
      <c r="I336" s="32" t="s">
        <v>4</v>
      </c>
      <c r="J336" s="5" t="s">
        <v>243</v>
      </c>
      <c r="K336" s="5" t="s">
        <v>4</v>
      </c>
      <c r="L336" s="5" t="s">
        <v>11</v>
      </c>
      <c r="M336" s="5" t="str">
        <f t="shared" si="5"/>
        <v>5-03-09</v>
      </c>
      <c r="N336" s="31" t="s">
        <v>244</v>
      </c>
      <c r="O336" s="31" t="s">
        <v>242</v>
      </c>
      <c r="P336" s="31" t="s">
        <v>4793</v>
      </c>
      <c r="Q336" s="31"/>
      <c r="R336" s="15" t="s">
        <v>8048</v>
      </c>
      <c r="S336" s="31"/>
      <c r="T336" s="31"/>
      <c r="U336" s="31"/>
      <c r="V336" s="31"/>
      <c r="W336" s="20" t="s">
        <v>24811</v>
      </c>
      <c r="Y336" s="4"/>
      <c r="Z336" s="4"/>
      <c r="AA336" s="4"/>
    </row>
    <row r="337" spans="2:27" x14ac:dyDescent="0.35">
      <c r="B337" s="28" t="s">
        <v>14476</v>
      </c>
      <c r="C337" s="28" t="s">
        <v>14123</v>
      </c>
      <c r="E337" s="28" t="s">
        <v>24651</v>
      </c>
      <c r="F337" s="28" t="s">
        <v>14342</v>
      </c>
      <c r="G337" s="28" t="s">
        <v>24652</v>
      </c>
      <c r="H337" s="31" t="s">
        <v>91</v>
      </c>
      <c r="I337" s="33" t="s">
        <v>8</v>
      </c>
      <c r="R337" s="15" t="s">
        <v>8048</v>
      </c>
      <c r="Y337" s="4"/>
      <c r="Z337" s="4"/>
      <c r="AA337" s="4"/>
    </row>
    <row r="338" spans="2:27" x14ac:dyDescent="0.35">
      <c r="B338" s="28" t="s">
        <v>6088</v>
      </c>
      <c r="C338" s="28" t="s">
        <v>14068</v>
      </c>
      <c r="E338" s="28" t="s">
        <v>24653</v>
      </c>
      <c r="F338" s="28" t="s">
        <v>14342</v>
      </c>
      <c r="G338" s="28" t="s">
        <v>24654</v>
      </c>
      <c r="H338" s="1" t="s">
        <v>91</v>
      </c>
      <c r="I338" s="32" t="s">
        <v>12</v>
      </c>
      <c r="R338" s="15" t="s">
        <v>8048</v>
      </c>
      <c r="Y338" s="4"/>
      <c r="Z338" s="4"/>
      <c r="AA338" s="4"/>
    </row>
  </sheetData>
  <sheetProtection algorithmName="SHA-512" hashValue="zd3ETJ2zNJ3eXu6ToQ1o4hdj6oqe0xKayPWMvUa87yjpBKxlqCX/xOz5/AhSwGlRRdYlAuhDG9OTfDvnHhdO0w==" saltValue="0izLZixLPVMUynowURbMHg==" spinCount="100000" sheet="1" objects="1" scenarios="1"/>
  <autoFilter ref="A2:AG338" xr:uid="{00000000-0009-0000-0000-000003000000}"/>
  <sortState xmlns:xlrd2="http://schemas.microsoft.com/office/spreadsheetml/2017/richdata2" ref="B3:C338">
    <sortCondition ref="B3:B338"/>
  </sortState>
  <hyperlinks>
    <hyperlink ref="V26" r:id="rId1" xr:uid="{0A879A08-D291-4561-8B58-F073CA22A17E}"/>
    <hyperlink ref="V33" r:id="rId2" xr:uid="{A65E2EAE-1D14-44F5-A09B-658598F7810E}"/>
    <hyperlink ref="V142" r:id="rId3" xr:uid="{A74E09B0-EA70-494C-BE59-1AECD34BD2AD}"/>
  </hyperlinks>
  <pageMargins left="0.7" right="0.7" top="0.75" bottom="0.75" header="0.3" footer="0.3"/>
  <pageSetup paperSize="9"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fitToPage="1"/>
  </sheetPr>
  <dimension ref="B1:G36"/>
  <sheetViews>
    <sheetView showGridLines="0" tabSelected="1" showRuler="0" topLeftCell="A2" zoomScale="90" zoomScaleNormal="90" zoomScalePageLayoutView="40" workbookViewId="0">
      <selection activeCell="D22" sqref="D22"/>
    </sheetView>
  </sheetViews>
  <sheetFormatPr baseColWidth="10" defaultColWidth="11.453125" defaultRowHeight="14" x14ac:dyDescent="0.3"/>
  <cols>
    <col min="1" max="1" width="7.90625" style="43" customWidth="1"/>
    <col min="2" max="2" width="6.81640625" style="42" hidden="1" customWidth="1"/>
    <col min="3" max="3" width="48.90625" style="43" customWidth="1"/>
    <col min="4" max="4" width="64" style="43" customWidth="1"/>
    <col min="5" max="5" width="8.6328125" style="43" customWidth="1"/>
    <col min="6" max="6" width="52.6328125" style="43" customWidth="1"/>
    <col min="7" max="7" width="14.90625" style="43" hidden="1" customWidth="1"/>
    <col min="8" max="16384" width="11.453125" style="43"/>
  </cols>
  <sheetData>
    <row r="1" spans="2:7" ht="15.65" customHeight="1" x14ac:dyDescent="0.3"/>
    <row r="2" spans="2:7" ht="31.25" customHeight="1" x14ac:dyDescent="0.6">
      <c r="C2" s="683" t="s">
        <v>22750</v>
      </c>
      <c r="D2" s="683"/>
      <c r="E2" s="44"/>
    </row>
    <row r="3" spans="2:7" ht="31.25" customHeight="1" x14ac:dyDescent="0.3">
      <c r="C3" s="684" t="s">
        <v>8961</v>
      </c>
      <c r="D3" s="684"/>
      <c r="E3" s="45"/>
      <c r="F3" s="46"/>
    </row>
    <row r="4" spans="2:7" ht="31.25" customHeight="1" x14ac:dyDescent="0.3">
      <c r="C4" s="685" t="s">
        <v>24829</v>
      </c>
      <c r="D4" s="686"/>
      <c r="E4" s="45"/>
      <c r="F4" s="46" t="s">
        <v>22751</v>
      </c>
    </row>
    <row r="5" spans="2:7" s="48" customFormat="1" ht="10.75" customHeight="1" x14ac:dyDescent="0.3">
      <c r="B5" s="42"/>
      <c r="C5" s="43"/>
      <c r="D5" s="43"/>
      <c r="E5" s="45"/>
      <c r="F5" s="47"/>
      <c r="G5" s="43"/>
    </row>
    <row r="6" spans="2:7" ht="24" customHeight="1" x14ac:dyDescent="0.3">
      <c r="B6" s="42">
        <v>1</v>
      </c>
      <c r="C6" s="49" t="s">
        <v>6946</v>
      </c>
      <c r="D6" s="50"/>
      <c r="E6" s="51"/>
      <c r="F6" s="687" t="str">
        <f>CONCATENATE("3.",D8,"-",D6,"-",D7)</f>
        <v>3.--</v>
      </c>
      <c r="G6" s="48"/>
    </row>
    <row r="7" spans="2:7" ht="24" customHeight="1" x14ac:dyDescent="0.3">
      <c r="B7" s="42">
        <f>+B6+1</f>
        <v>2</v>
      </c>
      <c r="C7" s="49" t="s">
        <v>14</v>
      </c>
      <c r="D7" s="52" t="str">
        <f>IFERROR(VLOOKUP(D8,datos,3,0),"")</f>
        <v/>
      </c>
      <c r="E7" s="51"/>
      <c r="F7" s="688"/>
    </row>
    <row r="8" spans="2:7" ht="24" customHeight="1" x14ac:dyDescent="0.3">
      <c r="B8" s="42">
        <f t="shared" ref="B8:B32" si="0">+B7+1</f>
        <v>3</v>
      </c>
      <c r="C8" s="49" t="s">
        <v>1</v>
      </c>
      <c r="D8" s="53" t="str">
        <f>IFERROR(VLOOKUP(D6,codigo,2,0),"")</f>
        <v/>
      </c>
      <c r="E8" s="51"/>
      <c r="F8" s="54"/>
    </row>
    <row r="9" spans="2:7" ht="10.25" customHeight="1" x14ac:dyDescent="0.3">
      <c r="C9" s="49"/>
      <c r="E9" s="51"/>
      <c r="F9" s="54"/>
    </row>
    <row r="10" spans="2:7" ht="24" customHeight="1" x14ac:dyDescent="0.3">
      <c r="B10" s="42">
        <v>4</v>
      </c>
      <c r="C10" s="49" t="s">
        <v>21116</v>
      </c>
      <c r="D10" s="55" t="str">
        <f>IFERROR(VLOOKUP(D8,datos,16,0),"")</f>
        <v/>
      </c>
      <c r="E10" s="56"/>
    </row>
    <row r="11" spans="2:7" ht="24" customHeight="1" x14ac:dyDescent="0.3">
      <c r="B11" s="42">
        <f t="shared" si="0"/>
        <v>5</v>
      </c>
      <c r="C11" s="49" t="s">
        <v>21117</v>
      </c>
      <c r="D11" s="55" t="str">
        <f>IFERROR(VLOOKUP(D8,datos,17,0),"")</f>
        <v/>
      </c>
      <c r="E11" s="56"/>
    </row>
    <row r="12" spans="2:7" ht="24" customHeight="1" x14ac:dyDescent="0.3">
      <c r="B12" s="42">
        <f t="shared" si="0"/>
        <v>6</v>
      </c>
      <c r="C12" s="49" t="s">
        <v>8047</v>
      </c>
      <c r="D12" s="57" t="str">
        <f>IFERROR(VLOOKUP(D8,datos,18,0),"")</f>
        <v/>
      </c>
      <c r="E12" s="58"/>
      <c r="F12" s="59" t="s">
        <v>22752</v>
      </c>
    </row>
    <row r="13" spans="2:7" ht="24" customHeight="1" x14ac:dyDescent="0.3">
      <c r="B13" s="42">
        <f t="shared" si="0"/>
        <v>7</v>
      </c>
      <c r="C13" s="49" t="s">
        <v>22753</v>
      </c>
      <c r="D13" s="60" t="str">
        <f>IFERROR(VLOOKUP(G14,prov,2,0),"")</f>
        <v/>
      </c>
      <c r="E13" s="61"/>
    </row>
    <row r="14" spans="2:7" ht="24" customHeight="1" x14ac:dyDescent="0.3">
      <c r="B14" s="42">
        <f t="shared" si="0"/>
        <v>8</v>
      </c>
      <c r="C14" s="49" t="s">
        <v>12629</v>
      </c>
      <c r="D14" s="62" t="str">
        <f>IFERROR(VLOOKUP(D13,ubicac,2,0),"")</f>
        <v/>
      </c>
      <c r="E14" s="61"/>
      <c r="F14" s="63"/>
      <c r="G14" s="64" t="str">
        <f>IFERROR(VLOOKUP(D8,datos,9,0),"")</f>
        <v/>
      </c>
    </row>
    <row r="15" spans="2:7" ht="24" customHeight="1" x14ac:dyDescent="0.3">
      <c r="B15" s="42">
        <f t="shared" si="0"/>
        <v>9</v>
      </c>
      <c r="C15" s="49" t="s">
        <v>6943</v>
      </c>
      <c r="D15" s="60" t="str">
        <f>IFERROR(VLOOKUP(D8,datos,13,0),"")</f>
        <v/>
      </c>
      <c r="E15" s="61"/>
    </row>
    <row r="16" spans="2:7" ht="24" customHeight="1" x14ac:dyDescent="0.3">
      <c r="B16" s="42">
        <f t="shared" si="0"/>
        <v>10</v>
      </c>
      <c r="C16" s="65" t="s">
        <v>6944</v>
      </c>
      <c r="D16" s="60" t="str">
        <f>IFERROR(VLOOKUP(D8,datos,19,0),"")</f>
        <v/>
      </c>
      <c r="E16" s="61"/>
      <c r="F16" s="59" t="s">
        <v>22754</v>
      </c>
    </row>
    <row r="17" spans="2:7" ht="10.25" customHeight="1" x14ac:dyDescent="0.3">
      <c r="C17" s="49"/>
      <c r="D17" s="66"/>
      <c r="E17" s="67"/>
    </row>
    <row r="18" spans="2:7" ht="24" customHeight="1" x14ac:dyDescent="0.3">
      <c r="B18" s="42">
        <v>11</v>
      </c>
      <c r="C18" s="65" t="s">
        <v>9</v>
      </c>
      <c r="D18" s="60" t="str">
        <f>IFERROR(VLOOKUP(D8,datos,14,0),"")</f>
        <v/>
      </c>
      <c r="E18" s="68"/>
    </row>
    <row r="19" spans="2:7" ht="24" customHeight="1" x14ac:dyDescent="0.3">
      <c r="B19" s="42">
        <v>12</v>
      </c>
      <c r="C19" s="65" t="s">
        <v>6945</v>
      </c>
      <c r="D19" s="69" t="str">
        <f>IFERROR(VLOOKUP(D8,datos,4,0),"")</f>
        <v/>
      </c>
      <c r="E19" s="68"/>
    </row>
    <row r="20" spans="2:7" ht="24" customHeight="1" x14ac:dyDescent="0.3">
      <c r="B20" s="42">
        <f t="shared" si="0"/>
        <v>13</v>
      </c>
      <c r="C20" s="65" t="s">
        <v>13</v>
      </c>
      <c r="D20" s="60" t="str">
        <f>IFERROR(VLOOKUP(D8,datos,5,0),"")</f>
        <v/>
      </c>
      <c r="E20" s="68"/>
      <c r="F20" s="59" t="s">
        <v>22756</v>
      </c>
    </row>
    <row r="21" spans="2:7" ht="29.4" customHeight="1" x14ac:dyDescent="0.3">
      <c r="C21" s="692" t="s">
        <v>12593</v>
      </c>
      <c r="D21" s="692"/>
      <c r="E21" s="61"/>
    </row>
    <row r="22" spans="2:7" ht="25.75" customHeight="1" x14ac:dyDescent="0.3">
      <c r="B22" s="42">
        <v>14</v>
      </c>
      <c r="C22" s="645" t="s">
        <v>22755</v>
      </c>
      <c r="D22" s="70"/>
      <c r="F22" s="71" t="str">
        <f>IF(D22="Sí","Complete el Cuadro 5 (Parte 1, 2 y 3) de este formulario.","")</f>
        <v/>
      </c>
      <c r="G22" s="71"/>
    </row>
    <row r="23" spans="2:7" ht="25.75" customHeight="1" x14ac:dyDescent="0.3">
      <c r="B23" s="42">
        <v>15</v>
      </c>
      <c r="C23" s="646" t="s">
        <v>12626</v>
      </c>
      <c r="D23" s="70"/>
      <c r="E23" s="72" t="str">
        <f>IFERROR(VLOOKUP(D8,datos,25,0),"")</f>
        <v/>
      </c>
      <c r="F23" s="71" t="str">
        <f>IF(D23="Sí","Complete el formulario para Aula Edad y el Cuadro 1 de este formulario.","")</f>
        <v/>
      </c>
      <c r="G23" s="73"/>
    </row>
    <row r="24" spans="2:7" ht="25.75" customHeight="1" x14ac:dyDescent="0.3">
      <c r="B24" s="42">
        <v>16</v>
      </c>
      <c r="C24" s="646" t="s">
        <v>12627</v>
      </c>
      <c r="D24" s="70"/>
      <c r="E24" s="72" t="str">
        <f>IFERROR(VLOOKUP(D8,datos,26,0),"")</f>
        <v/>
      </c>
      <c r="F24" s="71" t="str">
        <f>IF(D24="Sí","Complete el Cuadro 1 de este formulario.","")</f>
        <v/>
      </c>
      <c r="G24" s="71"/>
    </row>
    <row r="25" spans="2:7" ht="25.75" customHeight="1" x14ac:dyDescent="0.3">
      <c r="B25" s="42">
        <v>17</v>
      </c>
      <c r="C25" s="646" t="s">
        <v>12628</v>
      </c>
      <c r="D25" s="70"/>
      <c r="E25" s="72" t="str">
        <f>IFERROR(VLOOKUP(D8,datos,22,0),"")</f>
        <v/>
      </c>
      <c r="F25" s="71" t="str">
        <f>IF(D25="Sí","Complete el formulario para Educación Preescolar y el Cuadro 1 de este formulario.","")</f>
        <v/>
      </c>
    </row>
    <row r="26" spans="2:7" ht="25.75" customHeight="1" x14ac:dyDescent="0.3">
      <c r="B26" s="42">
        <v>18</v>
      </c>
      <c r="C26" s="647" t="s">
        <v>21764</v>
      </c>
      <c r="D26" s="70"/>
      <c r="E26" s="72" t="str">
        <f>IFERROR(VLOOKUP(D8,datos,24,0),"")</f>
        <v/>
      </c>
      <c r="F26" s="71" t="str">
        <f>IF(D26="Sí","Complete el formulario para Servicios de 0 a 6 años y Aula Integrada, y el Cuadro 1 de este formulario.","")</f>
        <v/>
      </c>
    </row>
    <row r="27" spans="2:7" ht="25.75" customHeight="1" x14ac:dyDescent="0.3">
      <c r="B27" s="42">
        <v>19</v>
      </c>
      <c r="C27" s="646" t="s">
        <v>21762</v>
      </c>
      <c r="D27" s="70"/>
      <c r="E27" s="72" t="str">
        <f>IFERROR(VLOOKUP(D8,datos,27,0),"")</f>
        <v/>
      </c>
      <c r="F27" s="71" t="str">
        <f>IF(D27="Sí","Complete el formulario para Educación Preescolar con la Portada Red de Cuido y el Cuadro 1 de este formulario.","")</f>
        <v/>
      </c>
    </row>
    <row r="28" spans="2:7" ht="10.25" customHeight="1" x14ac:dyDescent="0.3"/>
    <row r="29" spans="2:7" ht="24" customHeight="1" x14ac:dyDescent="0.3">
      <c r="B29" s="42">
        <v>20</v>
      </c>
      <c r="C29" s="49" t="s">
        <v>22757</v>
      </c>
      <c r="D29" s="74" t="str">
        <f>IFERROR(VLOOKUP(D8,datos,15,0),"")</f>
        <v/>
      </c>
      <c r="E29" s="75"/>
      <c r="F29" s="689" t="s">
        <v>24814</v>
      </c>
    </row>
    <row r="30" spans="2:7" ht="24" customHeight="1" x14ac:dyDescent="0.3">
      <c r="B30" s="42">
        <f t="shared" si="0"/>
        <v>21</v>
      </c>
      <c r="C30" s="49" t="s">
        <v>22758</v>
      </c>
      <c r="D30" s="77"/>
      <c r="E30" s="78"/>
      <c r="F30" s="690"/>
    </row>
    <row r="31" spans="2:7" s="76" customFormat="1" ht="24" customHeight="1" x14ac:dyDescent="0.3">
      <c r="B31" s="42">
        <f t="shared" si="0"/>
        <v>22</v>
      </c>
      <c r="C31" s="49" t="s">
        <v>22759</v>
      </c>
      <c r="D31" s="77"/>
      <c r="E31" s="79"/>
      <c r="F31" s="690"/>
      <c r="G31" s="43"/>
    </row>
    <row r="32" spans="2:7" s="76" customFormat="1" ht="24" customHeight="1" x14ac:dyDescent="0.3">
      <c r="B32" s="42">
        <f t="shared" si="0"/>
        <v>23</v>
      </c>
      <c r="C32" s="49" t="s">
        <v>22760</v>
      </c>
      <c r="D32" s="77"/>
      <c r="E32" s="43"/>
      <c r="F32" s="690"/>
      <c r="G32" s="43"/>
    </row>
    <row r="33" spans="2:7" s="81" customFormat="1" x14ac:dyDescent="0.3">
      <c r="B33" s="42"/>
      <c r="C33" s="80"/>
      <c r="D33" s="43"/>
      <c r="E33" s="43"/>
      <c r="F33" s="690"/>
      <c r="G33" s="43"/>
    </row>
    <row r="34" spans="2:7" x14ac:dyDescent="0.3">
      <c r="B34" s="82"/>
      <c r="C34" s="81"/>
      <c r="D34" s="81"/>
      <c r="E34" s="81"/>
      <c r="F34" s="690"/>
      <c r="G34" s="81"/>
    </row>
    <row r="35" spans="2:7" x14ac:dyDescent="0.3">
      <c r="F35" s="690"/>
    </row>
    <row r="36" spans="2:7" x14ac:dyDescent="0.3">
      <c r="F36" s="691"/>
    </row>
  </sheetData>
  <sheetProtection algorithmName="SHA-512" hashValue="JqG6gGlB3Rc21kD7ZqqeJPtgaNnW+OTjpTZMPh0sTRjfrBoAEMAX6+URgeOTTlrUYwU4IRrhiCDWLXXn0VBHgg==" saltValue="85knCav6wqIHjXc5CI07QA==" spinCount="100000" sheet="1" objects="1" scenarios="1"/>
  <mergeCells count="6">
    <mergeCell ref="C2:D2"/>
    <mergeCell ref="C3:D3"/>
    <mergeCell ref="C4:D4"/>
    <mergeCell ref="F6:F7"/>
    <mergeCell ref="F29:F36"/>
    <mergeCell ref="C21:D21"/>
  </mergeCells>
  <conditionalFormatting sqref="D7">
    <cfRule type="cellIs" dxfId="90" priority="27" operator="equal">
      <formula>#N/A</formula>
    </cfRule>
  </conditionalFormatting>
  <conditionalFormatting sqref="D10:D15 E10:E16 D18:E20">
    <cfRule type="cellIs" dxfId="89" priority="5" operator="equal">
      <formula>#N/A</formula>
    </cfRule>
  </conditionalFormatting>
  <conditionalFormatting sqref="D12 D15:D16">
    <cfRule type="cellIs" dxfId="88" priority="16" operator="equal">
      <formula>0</formula>
    </cfRule>
  </conditionalFormatting>
  <conditionalFormatting sqref="D22:D27">
    <cfRule type="containsBlanks" dxfId="87" priority="7">
      <formula>LEN(TRIM(D22))=0</formula>
    </cfRule>
    <cfRule type="containsBlanks" dxfId="86" priority="11">
      <formula>LEN(TRIM(D22))=0</formula>
    </cfRule>
  </conditionalFormatting>
  <conditionalFormatting sqref="E23:E27">
    <cfRule type="cellIs" dxfId="85" priority="12" operator="equal">
      <formula>0</formula>
    </cfRule>
  </conditionalFormatting>
  <conditionalFormatting sqref="F14:G14">
    <cfRule type="cellIs" dxfId="84" priority="6" operator="equal">
      <formula>#N/A</formula>
    </cfRule>
  </conditionalFormatting>
  <dataValidations xWindow="122" yWindow="211" count="2">
    <dataValidation type="list" allowBlank="1" showInputMessage="1" showErrorMessage="1" sqref="D22:D27" xr:uid="{00000000-0002-0000-0400-000000000000}">
      <formula1>sino</formula1>
    </dataValidation>
    <dataValidation allowBlank="1" showInputMessage="1" showErrorMessage="1" promptTitle="SOLO INSTIT. CON CÓDIGO PRESUP." prompt="_x000a_Digite únicamente los últimos 4 dígitos del Código Presupuestario." sqref="D6" xr:uid="{00000000-0002-0000-0400-000001000000}"/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7" orientation="landscape" r:id="rId1"/>
  <headerFooter scaleWithDoc="0"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pageSetUpPr fitToPage="1"/>
  </sheetPr>
  <dimension ref="B1:G29"/>
  <sheetViews>
    <sheetView showGridLines="0" showRuler="0" topLeftCell="A2" zoomScale="90" zoomScaleNormal="90" workbookViewId="0">
      <selection activeCell="A2" sqref="A2"/>
    </sheetView>
  </sheetViews>
  <sheetFormatPr baseColWidth="10" defaultColWidth="11.453125" defaultRowHeight="14" x14ac:dyDescent="0.3"/>
  <cols>
    <col min="1" max="1" width="8.08984375" style="43" customWidth="1"/>
    <col min="2" max="2" width="6.81640625" style="42" hidden="1" customWidth="1"/>
    <col min="3" max="3" width="48" style="43" customWidth="1"/>
    <col min="4" max="4" width="65.54296875" style="43" customWidth="1"/>
    <col min="5" max="5" width="8.6328125" style="43" customWidth="1"/>
    <col min="6" max="6" width="50.36328125" style="43" customWidth="1"/>
    <col min="7" max="7" width="14.90625" style="43" customWidth="1"/>
    <col min="8" max="16384" width="11.453125" style="43"/>
  </cols>
  <sheetData>
    <row r="1" spans="2:7" ht="15.65" hidden="1" customHeight="1" x14ac:dyDescent="0.3"/>
    <row r="2" spans="2:7" ht="31.25" customHeight="1" x14ac:dyDescent="0.6">
      <c r="C2" s="683" t="s">
        <v>22750</v>
      </c>
      <c r="D2" s="683"/>
      <c r="E2" s="44"/>
    </row>
    <row r="3" spans="2:7" ht="30" x14ac:dyDescent="0.3">
      <c r="C3" s="684" t="s">
        <v>8961</v>
      </c>
      <c r="D3" s="684"/>
      <c r="E3" s="45"/>
      <c r="F3" s="46"/>
    </row>
    <row r="4" spans="2:7" ht="30" x14ac:dyDescent="0.3">
      <c r="C4" s="685" t="s">
        <v>22761</v>
      </c>
      <c r="D4" s="686"/>
      <c r="E4" s="45"/>
      <c r="F4" s="46" t="s">
        <v>22751</v>
      </c>
    </row>
    <row r="5" spans="2:7" s="48" customFormat="1" ht="10.75" customHeight="1" x14ac:dyDescent="0.3">
      <c r="B5" s="42"/>
      <c r="C5" s="43"/>
      <c r="D5" s="43"/>
      <c r="E5" s="45"/>
      <c r="F5" s="47"/>
      <c r="G5" s="43"/>
    </row>
    <row r="6" spans="2:7" ht="24" customHeight="1" x14ac:dyDescent="0.3">
      <c r="B6" s="42">
        <v>1</v>
      </c>
      <c r="C6" s="49" t="s">
        <v>14</v>
      </c>
      <c r="D6" s="638"/>
      <c r="E6" s="51"/>
      <c r="F6" s="687" t="str">
        <f>CONCATENATE("3.",D7,"-0000-",D6)</f>
        <v>3.-0000-</v>
      </c>
      <c r="G6" s="48"/>
    </row>
    <row r="7" spans="2:7" ht="24" customHeight="1" x14ac:dyDescent="0.3">
      <c r="B7" s="42">
        <f>+B6+1</f>
        <v>2</v>
      </c>
      <c r="C7" s="49" t="s">
        <v>1</v>
      </c>
      <c r="D7" s="639" t="str">
        <f>IFERROR(VLOOKUP(D6,nombres,2,0),"")</f>
        <v/>
      </c>
      <c r="E7" s="51"/>
      <c r="F7" s="688"/>
    </row>
    <row r="8" spans="2:7" ht="10.25" customHeight="1" x14ac:dyDescent="0.3">
      <c r="C8" s="49"/>
      <c r="E8" s="51"/>
      <c r="F8" s="54"/>
    </row>
    <row r="9" spans="2:7" ht="24" customHeight="1" x14ac:dyDescent="0.3">
      <c r="B9" s="42">
        <v>3</v>
      </c>
      <c r="C9" s="49" t="s">
        <v>21116</v>
      </c>
      <c r="D9" s="55" t="str">
        <f>IFERROR(VLOOKUP(D7,sincod,16,0),"")</f>
        <v/>
      </c>
      <c r="E9" s="56"/>
    </row>
    <row r="10" spans="2:7" ht="24" customHeight="1" x14ac:dyDescent="0.3">
      <c r="B10" s="42">
        <f t="shared" ref="B10:B28" si="0">+B9+1</f>
        <v>4</v>
      </c>
      <c r="C10" s="49" t="s">
        <v>21117</v>
      </c>
      <c r="D10" s="55" t="str">
        <f>IFERROR(VLOOKUP(D7,sincod,17,0),"")</f>
        <v/>
      </c>
      <c r="E10" s="56"/>
    </row>
    <row r="11" spans="2:7" ht="24" customHeight="1" x14ac:dyDescent="0.3">
      <c r="B11" s="42">
        <f t="shared" si="0"/>
        <v>5</v>
      </c>
      <c r="C11" s="49" t="s">
        <v>8047</v>
      </c>
      <c r="D11" s="57" t="str">
        <f>IFERROR(VLOOKUP(D7,sincod,18,0),"")</f>
        <v/>
      </c>
      <c r="E11" s="58"/>
      <c r="F11" s="59" t="s">
        <v>22752</v>
      </c>
    </row>
    <row r="12" spans="2:7" ht="24" customHeight="1" x14ac:dyDescent="0.3">
      <c r="B12" s="42">
        <f t="shared" si="0"/>
        <v>6</v>
      </c>
      <c r="C12" s="49" t="s">
        <v>22753</v>
      </c>
      <c r="D12" s="640" t="str">
        <f>IFERROR(VLOOKUP(D13,prov,2,0),"")</f>
        <v/>
      </c>
      <c r="E12" s="61"/>
    </row>
    <row r="13" spans="2:7" ht="24" customHeight="1" x14ac:dyDescent="0.3">
      <c r="B13" s="42">
        <f t="shared" si="0"/>
        <v>7</v>
      </c>
      <c r="C13" s="49" t="s">
        <v>12629</v>
      </c>
      <c r="D13" s="62" t="str">
        <f>IFERROR(VLOOKUP(D7,sincod,9,0),"")</f>
        <v/>
      </c>
      <c r="E13" s="61"/>
      <c r="F13" s="63"/>
      <c r="G13" s="641" t="str">
        <f>IFERROR(VLOOKUP(#REF!,sincod,9,0),"")</f>
        <v/>
      </c>
    </row>
    <row r="14" spans="2:7" ht="24" customHeight="1" x14ac:dyDescent="0.3">
      <c r="B14" s="42">
        <f t="shared" si="0"/>
        <v>8</v>
      </c>
      <c r="C14" s="49" t="s">
        <v>6943</v>
      </c>
      <c r="D14" s="60" t="str">
        <f>IFERROR(VLOOKUP(D7,sincod,13,0),"")</f>
        <v/>
      </c>
      <c r="E14" s="61"/>
    </row>
    <row r="15" spans="2:7" ht="24" customHeight="1" x14ac:dyDescent="0.3">
      <c r="B15" s="42">
        <f t="shared" si="0"/>
        <v>9</v>
      </c>
      <c r="C15" s="65" t="s">
        <v>6944</v>
      </c>
      <c r="D15" s="60" t="str">
        <f>IFERROR(VLOOKUP(D7,sincod,19,0),"")</f>
        <v/>
      </c>
      <c r="E15" s="61"/>
      <c r="F15" s="59" t="s">
        <v>22754</v>
      </c>
    </row>
    <row r="16" spans="2:7" ht="10.25" customHeight="1" x14ac:dyDescent="0.3">
      <c r="C16" s="49"/>
      <c r="D16" s="642"/>
      <c r="E16" s="67"/>
    </row>
    <row r="17" spans="2:7" ht="24" customHeight="1" x14ac:dyDescent="0.3">
      <c r="B17" s="42">
        <v>10</v>
      </c>
      <c r="C17" s="65" t="s">
        <v>9</v>
      </c>
      <c r="D17" s="60" t="str">
        <f>IFERROR(VLOOKUP(D7,sincod,14,0),"")</f>
        <v/>
      </c>
      <c r="E17" s="68"/>
    </row>
    <row r="18" spans="2:7" ht="24" customHeight="1" x14ac:dyDescent="0.3">
      <c r="B18" s="42">
        <v>11</v>
      </c>
      <c r="C18" s="65" t="s">
        <v>6945</v>
      </c>
      <c r="D18" s="60" t="str">
        <f>IFERROR(VLOOKUP(D7,sincod,4,0),"")</f>
        <v/>
      </c>
      <c r="E18" s="68"/>
    </row>
    <row r="19" spans="2:7" ht="24" customHeight="1" x14ac:dyDescent="0.3">
      <c r="B19" s="42">
        <v>12</v>
      </c>
      <c r="C19" s="65" t="s">
        <v>13</v>
      </c>
      <c r="D19" s="60" t="str">
        <f>IFERROR(VLOOKUP(D7,sincod,5,0),"")</f>
        <v/>
      </c>
      <c r="E19" s="68"/>
      <c r="F19" s="59" t="s">
        <v>22756</v>
      </c>
    </row>
    <row r="20" spans="2:7" ht="24" customHeight="1" x14ac:dyDescent="0.3">
      <c r="C20" s="692" t="s">
        <v>12593</v>
      </c>
      <c r="D20" s="692"/>
      <c r="E20" s="61"/>
    </row>
    <row r="21" spans="2:7" ht="26.4" customHeight="1" x14ac:dyDescent="0.3">
      <c r="B21" s="42">
        <v>13</v>
      </c>
      <c r="C21" s="645" t="s">
        <v>22755</v>
      </c>
      <c r="D21" s="70"/>
      <c r="F21" s="71" t="str">
        <f>IF(D21="Sí","Complete el Cuadro 5 (Parte 1, 2 y 3) de este formulario.","")</f>
        <v/>
      </c>
      <c r="G21" s="71"/>
    </row>
    <row r="22" spans="2:7" ht="26.4" customHeight="1" x14ac:dyDescent="0.3">
      <c r="B22" s="42">
        <v>14</v>
      </c>
      <c r="C22" s="648" t="s">
        <v>12628</v>
      </c>
      <c r="D22" s="70"/>
      <c r="E22" s="643" t="str">
        <f>IFERROR(VLOOKUP(D7,sincod,22,0),"")</f>
        <v/>
      </c>
      <c r="F22" s="71" t="str">
        <f>IF(D22="Sí","Complete el formulario para Educación Preescolar y el Cuadro 1 de este formulario.","")</f>
        <v/>
      </c>
    </row>
    <row r="23" spans="2:7" ht="24" customHeight="1" x14ac:dyDescent="0.3">
      <c r="B23" s="42">
        <v>15</v>
      </c>
      <c r="C23" s="648" t="s">
        <v>21002</v>
      </c>
      <c r="D23" s="70"/>
      <c r="E23" s="644" t="str">
        <f>IFERROR(VLOOKUP(D7,sincod,24,0),"")</f>
        <v/>
      </c>
      <c r="F23" s="71"/>
    </row>
    <row r="24" spans="2:7" s="76" customFormat="1" ht="10.25" customHeight="1" x14ac:dyDescent="0.3">
      <c r="B24" s="42"/>
      <c r="C24" s="43"/>
      <c r="D24" s="43"/>
      <c r="E24" s="43"/>
      <c r="F24" s="689" t="s">
        <v>24814</v>
      </c>
      <c r="G24" s="43"/>
    </row>
    <row r="25" spans="2:7" s="76" customFormat="1" ht="24" customHeight="1" x14ac:dyDescent="0.3">
      <c r="B25" s="42">
        <v>16</v>
      </c>
      <c r="C25" s="49" t="s">
        <v>22757</v>
      </c>
      <c r="D25" s="74" t="str">
        <f>IFERROR(VLOOKUP(D7,sincod,15,0),"")</f>
        <v/>
      </c>
      <c r="E25" s="75"/>
      <c r="F25" s="690"/>
      <c r="G25" s="43"/>
    </row>
    <row r="26" spans="2:7" s="76" customFormat="1" ht="24" customHeight="1" x14ac:dyDescent="0.3">
      <c r="B26" s="42">
        <f t="shared" si="0"/>
        <v>17</v>
      </c>
      <c r="C26" s="49" t="s">
        <v>22758</v>
      </c>
      <c r="D26" s="77"/>
      <c r="E26" s="78"/>
      <c r="F26" s="690"/>
      <c r="G26" s="43"/>
    </row>
    <row r="27" spans="2:7" ht="24" customHeight="1" x14ac:dyDescent="0.3">
      <c r="B27" s="42">
        <f t="shared" si="0"/>
        <v>18</v>
      </c>
      <c r="C27" s="49" t="s">
        <v>22759</v>
      </c>
      <c r="D27" s="77"/>
      <c r="E27" s="79"/>
      <c r="F27" s="690"/>
    </row>
    <row r="28" spans="2:7" ht="24" customHeight="1" x14ac:dyDescent="0.3">
      <c r="B28" s="42">
        <f t="shared" si="0"/>
        <v>19</v>
      </c>
      <c r="C28" s="49" t="s">
        <v>22760</v>
      </c>
      <c r="D28" s="77"/>
      <c r="F28" s="690"/>
    </row>
    <row r="29" spans="2:7" ht="24" customHeight="1" x14ac:dyDescent="0.3">
      <c r="F29" s="691"/>
    </row>
  </sheetData>
  <sheetProtection algorithmName="SHA-512" hashValue="y/f2GaXfK85f37f96DxQH8ehqxyY0BCz2J3e2UhzcF30VFgnaluYPYgYoCx0qjxaRMFvdnf2pg1Z6URBPYpBvQ==" saltValue="HayyVJJHDBXvzPaESaca6g==" spinCount="100000" sheet="1" objects="1" scenarios="1"/>
  <mergeCells count="6">
    <mergeCell ref="F24:F29"/>
    <mergeCell ref="C2:D2"/>
    <mergeCell ref="C3:D3"/>
    <mergeCell ref="C4:D4"/>
    <mergeCell ref="F6:F7"/>
    <mergeCell ref="C20:D20"/>
  </mergeCells>
  <conditionalFormatting sqref="D6">
    <cfRule type="cellIs" dxfId="83" priority="32" operator="equal">
      <formula>#N/A</formula>
    </cfRule>
  </conditionalFormatting>
  <conditionalFormatting sqref="D9:D14 E9:E15 D17:E19">
    <cfRule type="cellIs" dxfId="82" priority="1" operator="equal">
      <formula>#N/A</formula>
    </cfRule>
  </conditionalFormatting>
  <conditionalFormatting sqref="D11">
    <cfRule type="cellIs" dxfId="81" priority="27" operator="equal">
      <formula>0</formula>
    </cfRule>
  </conditionalFormatting>
  <conditionalFormatting sqref="D14:D15">
    <cfRule type="cellIs" dxfId="80" priority="6" operator="equal">
      <formula>0</formula>
    </cfRule>
  </conditionalFormatting>
  <conditionalFormatting sqref="D21:D23">
    <cfRule type="containsBlanks" dxfId="79" priority="3">
      <formula>LEN(TRIM(D21))=0</formula>
    </cfRule>
    <cfRule type="containsBlanks" dxfId="78" priority="11">
      <formula>LEN(TRIM(D21))=0</formula>
    </cfRule>
  </conditionalFormatting>
  <conditionalFormatting sqref="E22:E23">
    <cfRule type="cellIs" dxfId="77" priority="12" operator="equal">
      <formula>0</formula>
    </cfRule>
  </conditionalFormatting>
  <conditionalFormatting sqref="F13:G13">
    <cfRule type="cellIs" dxfId="76" priority="2" operator="equal">
      <formula>#N/A</formula>
    </cfRule>
  </conditionalFormatting>
  <dataValidations count="2">
    <dataValidation type="list" allowBlank="1" showInputMessage="1" showErrorMessage="1" sqref="D21:D23" xr:uid="{00000000-0002-0000-0500-000001000000}">
      <formula1>sino</formula1>
    </dataValidation>
    <dataValidation type="list" allowBlank="1" showInputMessage="1" showErrorMessage="1" promptTitle="INSTITUCIONES SIN CODIGO PRESUP." prompt="_x000a_Seleccionar el nombre de la Institución." sqref="D6" xr:uid="{00000000-0002-0000-0500-000002000000}">
      <formula1>lista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72" orientation="landscape" r:id="rId1"/>
  <headerFooter scaleWithDoc="0"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1">
    <pageSetUpPr fitToPage="1"/>
  </sheetPr>
  <dimension ref="A1:P38"/>
  <sheetViews>
    <sheetView showGridLines="0" showRuler="0" topLeftCell="A2" zoomScale="90" zoomScaleNormal="90" zoomScaleSheetLayoutView="80" zoomScalePageLayoutView="50" workbookViewId="0">
      <selection activeCell="I20" sqref="I20"/>
    </sheetView>
  </sheetViews>
  <sheetFormatPr baseColWidth="10" defaultColWidth="11.453125" defaultRowHeight="14" x14ac:dyDescent="0.35"/>
  <cols>
    <col min="1" max="1" width="8.90625" style="189" customWidth="1"/>
    <col min="2" max="2" width="6.36328125" style="201" hidden="1" customWidth="1"/>
    <col min="3" max="3" width="46.54296875" style="189" customWidth="1"/>
    <col min="4" max="4" width="7" style="189" customWidth="1"/>
    <col min="5" max="10" width="9.54296875" style="189" customWidth="1"/>
    <col min="11" max="11" width="14.08984375" style="189" customWidth="1"/>
    <col min="12" max="14" width="11.453125" style="189"/>
    <col min="15" max="15" width="9.90625" style="189" customWidth="1"/>
    <col min="16" max="16384" width="11.453125" style="189"/>
  </cols>
  <sheetData>
    <row r="1" spans="2:16" ht="18" x14ac:dyDescent="0.35">
      <c r="C1" s="174" t="s">
        <v>14306</v>
      </c>
      <c r="D1" s="174"/>
      <c r="H1" s="86"/>
      <c r="I1" s="86"/>
      <c r="J1" s="86"/>
      <c r="K1" s="86"/>
      <c r="L1" s="86"/>
      <c r="M1" s="575"/>
      <c r="N1" s="575"/>
      <c r="O1" s="575"/>
      <c r="P1" s="575"/>
    </row>
    <row r="2" spans="2:16" ht="39.75" customHeight="1" thickBot="1" x14ac:dyDescent="0.4">
      <c r="C2" s="715" t="s">
        <v>18529</v>
      </c>
      <c r="D2" s="715"/>
      <c r="E2" s="715"/>
      <c r="F2" s="715"/>
      <c r="G2" s="715"/>
      <c r="H2" s="715"/>
      <c r="I2" s="715"/>
      <c r="J2" s="715"/>
      <c r="K2" s="715"/>
    </row>
    <row r="3" spans="2:16" ht="24.75" customHeight="1" thickTop="1" x14ac:dyDescent="0.35">
      <c r="B3" s="201">
        <v>1</v>
      </c>
      <c r="C3" s="716" t="s">
        <v>18528</v>
      </c>
      <c r="D3" s="112"/>
      <c r="E3" s="702" t="s">
        <v>14308</v>
      </c>
      <c r="F3" s="703"/>
      <c r="G3" s="703"/>
      <c r="H3" s="704" t="s">
        <v>18527</v>
      </c>
      <c r="I3" s="703"/>
      <c r="J3" s="705"/>
      <c r="K3" s="718" t="s">
        <v>17225</v>
      </c>
    </row>
    <row r="4" spans="2:16" ht="24.75" customHeight="1" thickBot="1" x14ac:dyDescent="0.4">
      <c r="B4" s="201">
        <v>2</v>
      </c>
      <c r="C4" s="717"/>
      <c r="D4" s="487"/>
      <c r="E4" s="576" t="s">
        <v>0</v>
      </c>
      <c r="F4" s="577" t="s">
        <v>6952</v>
      </c>
      <c r="G4" s="578" t="s">
        <v>6953</v>
      </c>
      <c r="H4" s="579" t="s">
        <v>0</v>
      </c>
      <c r="I4" s="577" t="s">
        <v>6952</v>
      </c>
      <c r="J4" s="580" t="s">
        <v>6953</v>
      </c>
      <c r="K4" s="719"/>
      <c r="M4" s="484"/>
    </row>
    <row r="5" spans="2:16" ht="26.25" customHeight="1" thickTop="1" thickBot="1" x14ac:dyDescent="0.4">
      <c r="B5" s="201">
        <v>3</v>
      </c>
      <c r="C5" s="581" t="s">
        <v>12590</v>
      </c>
      <c r="D5" s="582"/>
      <c r="E5" s="583">
        <f>+E6+E14+E13+E16+E17+E18+E19+E20+E15</f>
        <v>0</v>
      </c>
      <c r="F5" s="584">
        <f>+F6+F14+F13+F16+F17+F18+F19+F20+F15</f>
        <v>0</v>
      </c>
      <c r="G5" s="585">
        <f>+G6+G14+G13+G16+G17+G18+G19+G20+G15</f>
        <v>0</v>
      </c>
      <c r="H5" s="586"/>
      <c r="I5" s="587"/>
      <c r="J5" s="587"/>
      <c r="K5" s="588">
        <f>+K6+K13+K14+K15+K16+K17+K18+K19</f>
        <v>0</v>
      </c>
    </row>
    <row r="6" spans="2:16" ht="24" customHeight="1" x14ac:dyDescent="0.35">
      <c r="B6" s="201">
        <v>4</v>
      </c>
      <c r="C6" s="649" t="s">
        <v>8961</v>
      </c>
      <c r="D6" s="589"/>
      <c r="E6" s="590">
        <f>+F6+G6</f>
        <v>0</v>
      </c>
      <c r="F6" s="591">
        <f>SUM(F7:F12)</f>
        <v>0</v>
      </c>
      <c r="G6" s="592">
        <f t="shared" ref="G6" si="0">SUM(G7:G12)</f>
        <v>0</v>
      </c>
      <c r="H6" s="593">
        <f>SUM(H7:H12)</f>
        <v>0</v>
      </c>
      <c r="I6" s="591">
        <f>SUM(I7:I12)</f>
        <v>0</v>
      </c>
      <c r="J6" s="594">
        <f>SUM(J7:J12)</f>
        <v>0</v>
      </c>
      <c r="K6" s="592">
        <f>SUM(K7:K12)</f>
        <v>0</v>
      </c>
    </row>
    <row r="7" spans="2:16" ht="22.5" customHeight="1" x14ac:dyDescent="0.35">
      <c r="B7" s="201">
        <v>5</v>
      </c>
      <c r="C7" s="650" t="s">
        <v>14367</v>
      </c>
      <c r="D7" s="595"/>
      <c r="E7" s="236">
        <f>+F7+G7</f>
        <v>0</v>
      </c>
      <c r="F7" s="596"/>
      <c r="G7" s="597"/>
      <c r="H7" s="598">
        <f>+I7+J7</f>
        <v>0</v>
      </c>
      <c r="I7" s="596"/>
      <c r="J7" s="599"/>
      <c r="K7" s="597"/>
      <c r="L7" s="317" t="str">
        <f t="shared" ref="L7:L19" si="1">IF(AND(OR(E7&gt;0),AND(K7=0)),"Digite el número de secciones",IF(AND(OR(E7=0),AND(K7&gt;E7)),"No hay matrícula digitada",IF(AND(OR(E7&gt;0),AND(K7&gt;E7)),"Hay más secciones que matrícula","")))</f>
        <v/>
      </c>
    </row>
    <row r="8" spans="2:16" ht="22.5" customHeight="1" x14ac:dyDescent="0.35">
      <c r="B8" s="201">
        <v>6</v>
      </c>
      <c r="C8" s="650" t="s">
        <v>14368</v>
      </c>
      <c r="D8" s="595"/>
      <c r="E8" s="146">
        <f t="shared" ref="E8:E19" si="2">+F8+G8</f>
        <v>0</v>
      </c>
      <c r="F8" s="600"/>
      <c r="G8" s="279"/>
      <c r="H8" s="598">
        <f t="shared" ref="H8:H12" si="3">+I8+J8</f>
        <v>0</v>
      </c>
      <c r="I8" s="596"/>
      <c r="J8" s="599"/>
      <c r="K8" s="279"/>
      <c r="L8" s="317" t="str">
        <f t="shared" si="1"/>
        <v/>
      </c>
    </row>
    <row r="9" spans="2:16" ht="22.5" customHeight="1" x14ac:dyDescent="0.35">
      <c r="B9" s="201">
        <v>7</v>
      </c>
      <c r="C9" s="650" t="s">
        <v>14369</v>
      </c>
      <c r="D9" s="595"/>
      <c r="E9" s="146">
        <f t="shared" si="2"/>
        <v>0</v>
      </c>
      <c r="F9" s="600"/>
      <c r="G9" s="279"/>
      <c r="H9" s="598">
        <f t="shared" si="3"/>
        <v>0</v>
      </c>
      <c r="I9" s="596"/>
      <c r="J9" s="599"/>
      <c r="K9" s="279"/>
      <c r="L9" s="317" t="str">
        <f t="shared" si="1"/>
        <v/>
      </c>
    </row>
    <row r="10" spans="2:16" ht="22.5" customHeight="1" x14ac:dyDescent="0.35">
      <c r="B10" s="201">
        <v>8</v>
      </c>
      <c r="C10" s="650" t="s">
        <v>14370</v>
      </c>
      <c r="D10" s="595"/>
      <c r="E10" s="146">
        <f t="shared" si="2"/>
        <v>0</v>
      </c>
      <c r="F10" s="600"/>
      <c r="G10" s="279"/>
      <c r="H10" s="598">
        <f t="shared" si="3"/>
        <v>0</v>
      </c>
      <c r="I10" s="596"/>
      <c r="J10" s="599"/>
      <c r="K10" s="279"/>
      <c r="L10" s="317" t="str">
        <f t="shared" si="1"/>
        <v/>
      </c>
    </row>
    <row r="11" spans="2:16" ht="22.5" customHeight="1" x14ac:dyDescent="0.35">
      <c r="B11" s="201">
        <v>9</v>
      </c>
      <c r="C11" s="650" t="s">
        <v>14371</v>
      </c>
      <c r="D11" s="595"/>
      <c r="E11" s="146">
        <f t="shared" si="2"/>
        <v>0</v>
      </c>
      <c r="F11" s="600"/>
      <c r="G11" s="279"/>
      <c r="H11" s="598">
        <f>+I11+J11</f>
        <v>0</v>
      </c>
      <c r="I11" s="596"/>
      <c r="J11" s="599"/>
      <c r="K11" s="279"/>
      <c r="L11" s="317" t="str">
        <f t="shared" si="1"/>
        <v/>
      </c>
    </row>
    <row r="12" spans="2:16" ht="22.5" customHeight="1" x14ac:dyDescent="0.35">
      <c r="B12" s="201">
        <v>10</v>
      </c>
      <c r="C12" s="651" t="s">
        <v>14372</v>
      </c>
      <c r="D12" s="601"/>
      <c r="E12" s="228">
        <f t="shared" si="2"/>
        <v>0</v>
      </c>
      <c r="F12" s="602"/>
      <c r="G12" s="286"/>
      <c r="H12" s="603">
        <f t="shared" si="3"/>
        <v>0</v>
      </c>
      <c r="I12" s="602"/>
      <c r="J12" s="604"/>
      <c r="K12" s="286"/>
      <c r="L12" s="317" t="str">
        <f t="shared" si="1"/>
        <v/>
      </c>
    </row>
    <row r="13" spans="2:16" ht="24" customHeight="1" x14ac:dyDescent="0.35">
      <c r="B13" s="201">
        <v>11</v>
      </c>
      <c r="C13" s="652" t="s">
        <v>12572</v>
      </c>
      <c r="D13" s="605" t="str">
        <f>IF(E13=0,"","*")</f>
        <v/>
      </c>
      <c r="E13" s="557">
        <f t="shared" si="2"/>
        <v>0</v>
      </c>
      <c r="F13" s="606"/>
      <c r="G13" s="607"/>
      <c r="H13" s="706" t="str">
        <f>IF(OR(I7&gt;F7,I8&gt;F8,I9&gt;F9,I10&gt;F10,I11&gt;F11,I12&gt;F12,J7&gt;G7,J8&gt;G8,J9&gt;G9,J10&gt;G10,J11&gt;G11,J12&gt;G12),"El dato de repitentes no puede ser mayor a la matrícula inicial, en hombres o en mujeres. VERIFICAR!!","")</f>
        <v/>
      </c>
      <c r="I13" s="707"/>
      <c r="J13" s="708"/>
      <c r="K13" s="607"/>
      <c r="L13" s="317" t="str">
        <f t="shared" si="1"/>
        <v/>
      </c>
    </row>
    <row r="14" spans="2:16" ht="24" customHeight="1" x14ac:dyDescent="0.35">
      <c r="B14" s="201">
        <v>12</v>
      </c>
      <c r="C14" s="653" t="s">
        <v>7975</v>
      </c>
      <c r="D14" s="608" t="str">
        <f>IF(E14=0,"","**")</f>
        <v/>
      </c>
      <c r="E14" s="334">
        <f t="shared" si="2"/>
        <v>0</v>
      </c>
      <c r="F14" s="609"/>
      <c r="G14" s="336"/>
      <c r="H14" s="709"/>
      <c r="I14" s="710"/>
      <c r="J14" s="711"/>
      <c r="K14" s="336"/>
      <c r="L14" s="317" t="str">
        <f t="shared" si="1"/>
        <v/>
      </c>
    </row>
    <row r="15" spans="2:16" ht="24" customHeight="1" x14ac:dyDescent="0.35">
      <c r="B15" s="201">
        <v>13</v>
      </c>
      <c r="C15" s="654" t="s">
        <v>19848</v>
      </c>
      <c r="D15" s="608" t="str">
        <f>IF(E15=0,"","/**/")</f>
        <v/>
      </c>
      <c r="E15" s="566">
        <f t="shared" si="2"/>
        <v>0</v>
      </c>
      <c r="F15" s="610"/>
      <c r="G15" s="611"/>
      <c r="H15" s="709"/>
      <c r="I15" s="710"/>
      <c r="J15" s="711"/>
      <c r="K15" s="611"/>
      <c r="L15" s="317" t="str">
        <f t="shared" si="1"/>
        <v/>
      </c>
    </row>
    <row r="16" spans="2:16" ht="24" customHeight="1" x14ac:dyDescent="0.35">
      <c r="B16" s="201">
        <v>15</v>
      </c>
      <c r="C16" s="655" t="s">
        <v>21761</v>
      </c>
      <c r="D16" s="612" t="str">
        <f>IF(E16=0,"","***")</f>
        <v/>
      </c>
      <c r="E16" s="613">
        <f t="shared" si="2"/>
        <v>0</v>
      </c>
      <c r="F16" s="614"/>
      <c r="G16" s="615"/>
      <c r="H16" s="709"/>
      <c r="I16" s="710"/>
      <c r="J16" s="711"/>
      <c r="K16" s="615"/>
      <c r="L16" s="317" t="str">
        <f t="shared" si="1"/>
        <v/>
      </c>
    </row>
    <row r="17" spans="1:12" ht="24" customHeight="1" x14ac:dyDescent="0.35">
      <c r="B17" s="201">
        <v>16</v>
      </c>
      <c r="C17" s="656" t="s">
        <v>12585</v>
      </c>
      <c r="D17" s="616" t="str">
        <f>IF(E17=0,"","#")</f>
        <v/>
      </c>
      <c r="E17" s="617">
        <f t="shared" si="2"/>
        <v>0</v>
      </c>
      <c r="F17" s="618"/>
      <c r="G17" s="619"/>
      <c r="H17" s="709"/>
      <c r="I17" s="710"/>
      <c r="J17" s="711"/>
      <c r="K17" s="619"/>
      <c r="L17" s="317" t="str">
        <f t="shared" si="1"/>
        <v/>
      </c>
    </row>
    <row r="18" spans="1:12" ht="24" customHeight="1" x14ac:dyDescent="0.35">
      <c r="B18" s="201">
        <v>17</v>
      </c>
      <c r="C18" s="653" t="s">
        <v>12586</v>
      </c>
      <c r="D18" s="608" t="str">
        <f>IF(E18=0,"","#")</f>
        <v/>
      </c>
      <c r="E18" s="334">
        <f t="shared" si="2"/>
        <v>0</v>
      </c>
      <c r="F18" s="609"/>
      <c r="G18" s="336"/>
      <c r="H18" s="709"/>
      <c r="I18" s="710"/>
      <c r="J18" s="711"/>
      <c r="K18" s="336"/>
      <c r="L18" s="317" t="str">
        <f t="shared" si="1"/>
        <v/>
      </c>
    </row>
    <row r="19" spans="1:12" ht="24" customHeight="1" x14ac:dyDescent="0.35">
      <c r="B19" s="201">
        <v>18</v>
      </c>
      <c r="C19" s="655" t="s">
        <v>12625</v>
      </c>
      <c r="D19" s="612" t="str">
        <f>IF(E19=0,"","##")</f>
        <v/>
      </c>
      <c r="E19" s="613">
        <f t="shared" si="2"/>
        <v>0</v>
      </c>
      <c r="F19" s="614"/>
      <c r="G19" s="615"/>
      <c r="H19" s="712"/>
      <c r="I19" s="713"/>
      <c r="J19" s="714"/>
      <c r="K19" s="615"/>
      <c r="L19" s="317" t="str">
        <f t="shared" si="1"/>
        <v/>
      </c>
    </row>
    <row r="20" spans="1:12" ht="24" customHeight="1" x14ac:dyDescent="0.35">
      <c r="B20" s="201">
        <v>19</v>
      </c>
      <c r="C20" s="657" t="s">
        <v>14307</v>
      </c>
      <c r="D20" s="620" t="str">
        <f>IF(E20=0,"","-*#*-")</f>
        <v/>
      </c>
      <c r="E20" s="236">
        <f>+F20+G20</f>
        <v>0</v>
      </c>
      <c r="F20" s="621">
        <f>SUM(F21:F25)</f>
        <v>0</v>
      </c>
      <c r="G20" s="292">
        <f>SUM(G21:G25)</f>
        <v>0</v>
      </c>
      <c r="H20" s="622"/>
      <c r="I20" s="623" t="str">
        <f>IF(AND('CUADRO 1'!E13&gt;0,OR('Portada 1-con Código Presup.'!D23="No",'Portada 1-con Código Presup.'!D23="")),"En la Portada indicó que no tiene Aula Edad.",IF(AND('CUADRO 1'!E13=0,'Portada 1-con Código Presup.'!D23="Sí"),"En la Portada indicó que tiene Aula Edad.",""))</f>
        <v/>
      </c>
    </row>
    <row r="21" spans="1:12" ht="22.5" customHeight="1" x14ac:dyDescent="0.35">
      <c r="B21" s="201">
        <v>20</v>
      </c>
      <c r="C21" s="660" t="s">
        <v>12583</v>
      </c>
      <c r="D21" s="658"/>
      <c r="E21" s="146">
        <f>+F21+G21</f>
        <v>0</v>
      </c>
      <c r="F21" s="600"/>
      <c r="G21" s="279"/>
      <c r="H21" s="622"/>
      <c r="I21" s="623" t="str">
        <f>IF(AND('CUADRO 1'!E14&gt;0,OR('Portada 1-con Código Presup.'!D25="No",'Portada 1-con Código Presup.'!D25=""),OR('Portada 2-sin Código Presup.'!D22="No",'Portada 2-sin Código Presup.'!D22="")),"En la Portada indicó que no tiene Educación Preescolar.",IF(AND('CUADRO 1'!E14=0,OR('Portada 1-con Código Presup.'!D25="Sí",'Portada 2-sin Código Presup.'!D22="Sí")),"En la Portada indicó que tiene Educación Preescolar.",""))</f>
        <v/>
      </c>
    </row>
    <row r="22" spans="1:12" ht="22.5" customHeight="1" x14ac:dyDescent="0.35">
      <c r="B22" s="201">
        <v>21</v>
      </c>
      <c r="C22" s="660" t="s">
        <v>17226</v>
      </c>
      <c r="D22" s="658"/>
      <c r="E22" s="146">
        <f t="shared" ref="E22:E25" si="4">+F22+G22</f>
        <v>0</v>
      </c>
      <c r="F22" s="600"/>
      <c r="G22" s="279"/>
      <c r="H22" s="622"/>
      <c r="I22" s="623" t="str">
        <f>IF(AND('CUADRO 1'!E15&gt;0,OR('Portada 1-con Código Presup.'!D27="No",'Portada 1-con Código Presup.'!D27="")),"En la Portada indicó que no tiene Red de Cuido.",IF(AND('CUADRO 1'!E15=0,'Portada 1-con Código Presup.'!D27="Sí"),"En la Portada indicó que tiene Red de Cuido.",""))</f>
        <v/>
      </c>
    </row>
    <row r="23" spans="1:12" ht="22.5" customHeight="1" x14ac:dyDescent="0.35">
      <c r="B23" s="201">
        <v>22</v>
      </c>
      <c r="C23" s="660" t="s">
        <v>17227</v>
      </c>
      <c r="D23" s="658"/>
      <c r="E23" s="146">
        <f t="shared" si="4"/>
        <v>0</v>
      </c>
      <c r="F23" s="600"/>
      <c r="G23" s="279"/>
      <c r="H23" s="622"/>
      <c r="I23" s="623" t="str">
        <f>IF(AND('CUADRO 1'!E16&gt;0,OR('Portada 1-con Código Presup.'!D26="No",'Portada 1-con Código Presup.'!D26="")),"En la Portada indicó que no tiene Aula Integrada-Servicio de 0 a 6 años.",IF(AND('CUADRO 1'!E16=0,OR('Portada 1-con Código Presup.'!D26="Sí")),"En la Portada indicó que tiene Aula Integrada o Servicio de 0 a 6 años.",""))</f>
        <v/>
      </c>
    </row>
    <row r="24" spans="1:12" ht="22.5" customHeight="1" x14ac:dyDescent="0.35">
      <c r="B24" s="201">
        <v>23</v>
      </c>
      <c r="C24" s="660" t="s">
        <v>17228</v>
      </c>
      <c r="D24" s="658"/>
      <c r="E24" s="146">
        <f t="shared" si="4"/>
        <v>0</v>
      </c>
      <c r="F24" s="600"/>
      <c r="G24" s="279"/>
      <c r="H24" s="622"/>
      <c r="I24" s="623" t="str">
        <f>IF(AND('CUADRO 1'!E20&gt;0,OR('Portada 1-con Código Presup.'!D24="No",'Portada 1-con Código Presup.'!D24="")),"En la Portada indicó que no tiene Proyectos de Educación Abierta.",IF(AND('CUADRO 1'!E20=0,'Portada 1-con Código Presup.'!D24="Sí"),"En la Portada indicó que tiene Proyectos de Educación Abierta.",""))</f>
        <v/>
      </c>
    </row>
    <row r="25" spans="1:12" ht="22.5" customHeight="1" thickBot="1" x14ac:dyDescent="0.4">
      <c r="B25" s="201">
        <v>24</v>
      </c>
      <c r="C25" s="661" t="s">
        <v>12584</v>
      </c>
      <c r="D25" s="659"/>
      <c r="E25" s="244">
        <f t="shared" si="4"/>
        <v>0</v>
      </c>
      <c r="F25" s="624"/>
      <c r="G25" s="625"/>
      <c r="H25" s="626"/>
      <c r="I25" s="627"/>
      <c r="J25" s="627"/>
      <c r="K25" s="627"/>
    </row>
    <row r="26" spans="1:12" ht="18" customHeight="1" thickTop="1" x14ac:dyDescent="0.3">
      <c r="C26" s="628" t="str">
        <f>IF(D13="*","* Completar el formulario para Aula Edad e indicar el servicio en la portada de este formulario.","")</f>
        <v/>
      </c>
      <c r="D26" s="73"/>
      <c r="E26" s="629"/>
      <c r="F26" s="629"/>
      <c r="G26" s="629"/>
      <c r="H26" s="630"/>
      <c r="I26" s="630"/>
      <c r="J26" s="630"/>
    </row>
    <row r="27" spans="1:12" ht="18" customHeight="1" x14ac:dyDescent="0.35">
      <c r="C27" s="628" t="str">
        <f>IF(D14="**","** Completar el formulario para Educación Preescolar e indicar el servicio en la portada de este formulario.","")</f>
        <v/>
      </c>
      <c r="D27" s="631"/>
      <c r="E27" s="629"/>
      <c r="F27" s="629"/>
      <c r="G27" s="629"/>
      <c r="H27" s="631"/>
      <c r="I27" s="631"/>
      <c r="J27" s="631"/>
    </row>
    <row r="28" spans="1:12" s="632" customFormat="1" ht="18" customHeight="1" x14ac:dyDescent="0.35">
      <c r="A28" s="632" t="str">
        <f>IF(C15="***","*** Completar el formulario de Aula Integrada e indicar el servicio en la portada.","")</f>
        <v/>
      </c>
      <c r="B28" s="633"/>
      <c r="C28" s="628" t="str">
        <f>IF(D15="/**/","/**/ Completar el formulario para Educación Preescolar con la Portada 3-Red de Cuido.","")</f>
        <v/>
      </c>
      <c r="D28" s="631"/>
      <c r="E28" s="631"/>
      <c r="F28" s="631"/>
      <c r="G28" s="631"/>
      <c r="H28" s="631"/>
      <c r="I28" s="631"/>
      <c r="J28" s="631"/>
      <c r="K28" s="189"/>
    </row>
    <row r="29" spans="1:12" ht="18" customHeight="1" x14ac:dyDescent="0.35">
      <c r="C29" s="628" t="str">
        <f>IF(D16="***","*** Completar el formulario para Servicios de 0 a 6 años y Aula Integrada, según corresponda, e indicar el servicio en la portada de este formulario.","")</f>
        <v/>
      </c>
      <c r="D29" s="631"/>
      <c r="E29" s="629"/>
      <c r="F29" s="629"/>
      <c r="G29" s="629"/>
      <c r="H29" s="631"/>
      <c r="I29" s="631"/>
      <c r="J29" s="631"/>
    </row>
    <row r="30" spans="1:12" ht="18" customHeight="1" x14ac:dyDescent="0.35">
      <c r="C30" s="628" t="str">
        <f>IF(OR(D17="#",D18="#"),"# Completar el formulario para III Ciclo y Educación Diversificada, según la rama de enseñanza que corresponda.","")</f>
        <v/>
      </c>
      <c r="D30" s="631"/>
      <c r="E30" s="631"/>
      <c r="F30" s="631"/>
      <c r="G30" s="631"/>
      <c r="H30" s="631"/>
      <c r="I30" s="631"/>
      <c r="J30" s="631"/>
    </row>
    <row r="31" spans="1:12" ht="18" customHeight="1" x14ac:dyDescent="0.35">
      <c r="C31" s="634" t="str">
        <f>IF(D19="##","## Completar el formulario para Plan Nacional.","")</f>
        <v/>
      </c>
      <c r="D31" s="635"/>
      <c r="E31" s="635"/>
      <c r="F31" s="635"/>
      <c r="G31" s="635"/>
      <c r="H31" s="635"/>
      <c r="I31" s="635"/>
      <c r="J31" s="635"/>
      <c r="K31" s="635"/>
    </row>
    <row r="32" spans="1:12" ht="18" customHeight="1" x14ac:dyDescent="0.35">
      <c r="C32" s="636" t="str">
        <f>IF(D20="-*#*-","-*#*- Indicar el servicio en la Portada.","")</f>
        <v/>
      </c>
      <c r="D32" s="637"/>
      <c r="E32" s="637"/>
      <c r="F32" s="637"/>
      <c r="G32" s="637"/>
      <c r="H32" s="637"/>
      <c r="I32" s="637"/>
      <c r="J32" s="637"/>
      <c r="K32" s="637"/>
    </row>
    <row r="33" spans="2:11" ht="18" customHeight="1" x14ac:dyDescent="0.35">
      <c r="C33" s="254" t="s">
        <v>12575</v>
      </c>
      <c r="D33" s="254"/>
      <c r="E33" s="574"/>
      <c r="F33" s="574"/>
      <c r="G33" s="574"/>
      <c r="H33" s="574"/>
      <c r="I33" s="574"/>
      <c r="J33" s="574"/>
      <c r="K33" s="574"/>
    </row>
    <row r="34" spans="2:11" ht="18.75" customHeight="1" x14ac:dyDescent="0.35">
      <c r="B34" s="201">
        <v>25</v>
      </c>
      <c r="C34" s="693"/>
      <c r="D34" s="694"/>
      <c r="E34" s="694"/>
      <c r="F34" s="694"/>
      <c r="G34" s="694"/>
      <c r="H34" s="694"/>
      <c r="I34" s="694"/>
      <c r="J34" s="694"/>
      <c r="K34" s="695"/>
    </row>
    <row r="35" spans="2:11" ht="18.75" customHeight="1" x14ac:dyDescent="0.35">
      <c r="C35" s="696"/>
      <c r="D35" s="697"/>
      <c r="E35" s="697"/>
      <c r="F35" s="697"/>
      <c r="G35" s="697"/>
      <c r="H35" s="697"/>
      <c r="I35" s="697"/>
      <c r="J35" s="697"/>
      <c r="K35" s="698"/>
    </row>
    <row r="36" spans="2:11" ht="18.75" customHeight="1" x14ac:dyDescent="0.35">
      <c r="C36" s="696"/>
      <c r="D36" s="697"/>
      <c r="E36" s="697"/>
      <c r="F36" s="697"/>
      <c r="G36" s="697"/>
      <c r="H36" s="697"/>
      <c r="I36" s="697"/>
      <c r="J36" s="697"/>
      <c r="K36" s="698"/>
    </row>
    <row r="37" spans="2:11" ht="18.75" customHeight="1" x14ac:dyDescent="0.35">
      <c r="C37" s="696"/>
      <c r="D37" s="697"/>
      <c r="E37" s="697"/>
      <c r="F37" s="697"/>
      <c r="G37" s="697"/>
      <c r="H37" s="697"/>
      <c r="I37" s="697"/>
      <c r="J37" s="697"/>
      <c r="K37" s="698"/>
    </row>
    <row r="38" spans="2:11" ht="18.75" customHeight="1" x14ac:dyDescent="0.35">
      <c r="C38" s="699"/>
      <c r="D38" s="700"/>
      <c r="E38" s="700"/>
      <c r="F38" s="700"/>
      <c r="G38" s="700"/>
      <c r="H38" s="700"/>
      <c r="I38" s="700"/>
      <c r="J38" s="700"/>
      <c r="K38" s="701"/>
    </row>
  </sheetData>
  <sheetProtection algorithmName="SHA-512" hashValue="JjczvdWkm3D0xNFJEk/Gus+XiAODJvjRahxfGF0+3grSaQUTSKI1QiXaV8laxxGah62G6gJOfQ7lYGRAnwh1Zw==" saltValue="d6AUQXg5eredm6V45pBsVw==" spinCount="100000" sheet="1" objects="1" scenarios="1"/>
  <mergeCells count="7">
    <mergeCell ref="C34:K38"/>
    <mergeCell ref="E3:G3"/>
    <mergeCell ref="H3:J3"/>
    <mergeCell ref="H13:J19"/>
    <mergeCell ref="C2:K2"/>
    <mergeCell ref="C3:C4"/>
    <mergeCell ref="K3:K4"/>
  </mergeCells>
  <conditionalFormatting sqref="E6:E25">
    <cfRule type="cellIs" dxfId="75" priority="7" operator="equal">
      <formula>0</formula>
    </cfRule>
  </conditionalFormatting>
  <conditionalFormatting sqref="E5:G6">
    <cfRule type="cellIs" dxfId="74" priority="11" operator="equal">
      <formula>0</formula>
    </cfRule>
  </conditionalFormatting>
  <conditionalFormatting sqref="E20:G20">
    <cfRule type="cellIs" dxfId="73" priority="8" operator="equal">
      <formula>0</formula>
    </cfRule>
  </conditionalFormatting>
  <conditionalFormatting sqref="H5 H6:K6">
    <cfRule type="cellIs" dxfId="72" priority="6" operator="equal">
      <formula>0</formula>
    </cfRule>
  </conditionalFormatting>
  <conditionalFormatting sqref="H7:H12">
    <cfRule type="cellIs" dxfId="71" priority="2" operator="equal">
      <formula>0</formula>
    </cfRule>
  </conditionalFormatting>
  <conditionalFormatting sqref="I7:J12">
    <cfRule type="expression" dxfId="70" priority="3">
      <formula>I7&gt;F7</formula>
    </cfRule>
  </conditionalFormatting>
  <conditionalFormatting sqref="K5">
    <cfRule type="cellIs" dxfId="69" priority="1" operator="equal">
      <formula>0</formula>
    </cfRule>
  </conditionalFormatting>
  <dataValidations disablePrompts="1" count="2">
    <dataValidation type="whole" operator="greaterThanOrEqual" allowBlank="1" showInputMessage="1" showErrorMessage="1" sqref="H5:H12 I6:J12 K6:K19 E5:G25" xr:uid="{00000000-0002-0000-0600-000000000000}">
      <formula1>0</formula1>
    </dataValidation>
    <dataValidation operator="greaterThanOrEqual" allowBlank="1" showInputMessage="1" showErrorMessage="1" sqref="H13" xr:uid="{00000000-0002-0000-0600-000001000000}"/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5" orientation="landscape" r:id="rId1"/>
  <headerFooter scaleWithDoc="0">
    <oddHeader>&amp;C&amp;G</oddHeader>
    <oddFooter>&amp;R&amp;"-,Negrita"I y II Ciclos&amp;"-,Normal", 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4">
    <pageSetUpPr fitToPage="1"/>
  </sheetPr>
  <dimension ref="A1:AA26"/>
  <sheetViews>
    <sheetView showGridLines="0" zoomScale="90" zoomScaleNormal="90" zoomScalePageLayoutView="50" workbookViewId="0">
      <selection activeCell="A2" sqref="A2"/>
    </sheetView>
  </sheetViews>
  <sheetFormatPr baseColWidth="10" defaultColWidth="11.453125" defaultRowHeight="14" x14ac:dyDescent="0.35"/>
  <cols>
    <col min="1" max="1" width="6.81640625" style="189" customWidth="1"/>
    <col min="2" max="2" width="5.08984375" style="189" hidden="1" customWidth="1"/>
    <col min="3" max="3" width="34.90625" style="189" customWidth="1"/>
    <col min="4" max="24" width="8.08984375" style="189" customWidth="1"/>
    <col min="25" max="16384" width="11.453125" style="189"/>
  </cols>
  <sheetData>
    <row r="1" spans="2:24" ht="18" x14ac:dyDescent="0.35">
      <c r="C1" s="174" t="s">
        <v>14309</v>
      </c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S1" s="86"/>
      <c r="T1" s="86"/>
      <c r="U1" s="86"/>
      <c r="V1" s="86"/>
      <c r="W1" s="86"/>
      <c r="X1" s="86"/>
    </row>
    <row r="2" spans="2:24" ht="18.5" thickBot="1" x14ac:dyDescent="0.4">
      <c r="C2" s="554" t="s">
        <v>19238</v>
      </c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</row>
    <row r="3" spans="2:24" ht="21" customHeight="1" thickTop="1" thickBot="1" x14ac:dyDescent="0.4">
      <c r="B3" s="201">
        <v>1</v>
      </c>
      <c r="C3" s="724" t="s">
        <v>12576</v>
      </c>
      <c r="D3" s="727" t="s">
        <v>0</v>
      </c>
      <c r="E3" s="718"/>
      <c r="F3" s="728"/>
      <c r="G3" s="731" t="s">
        <v>18530</v>
      </c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1"/>
      <c r="S3" s="731"/>
      <c r="T3" s="731"/>
      <c r="U3" s="731"/>
      <c r="V3" s="731"/>
      <c r="W3" s="731"/>
      <c r="X3" s="731"/>
    </row>
    <row r="4" spans="2:24" ht="18" customHeight="1" x14ac:dyDescent="0.35">
      <c r="B4" s="201">
        <v>2</v>
      </c>
      <c r="C4" s="725"/>
      <c r="D4" s="729"/>
      <c r="E4" s="721"/>
      <c r="F4" s="730"/>
      <c r="G4" s="720" t="s">
        <v>14367</v>
      </c>
      <c r="H4" s="721"/>
      <c r="I4" s="721"/>
      <c r="J4" s="720" t="s">
        <v>14368</v>
      </c>
      <c r="K4" s="721"/>
      <c r="L4" s="721"/>
      <c r="M4" s="720" t="s">
        <v>14369</v>
      </c>
      <c r="N4" s="721"/>
      <c r="O4" s="721"/>
      <c r="P4" s="720" t="s">
        <v>14370</v>
      </c>
      <c r="Q4" s="721"/>
      <c r="R4" s="721"/>
      <c r="S4" s="720" t="s">
        <v>14371</v>
      </c>
      <c r="T4" s="721"/>
      <c r="U4" s="721"/>
      <c r="V4" s="722" t="s">
        <v>14372</v>
      </c>
      <c r="W4" s="723"/>
      <c r="X4" s="723"/>
    </row>
    <row r="5" spans="2:24" ht="28.5" customHeight="1" thickBot="1" x14ac:dyDescent="0.35">
      <c r="B5" s="201">
        <v>3</v>
      </c>
      <c r="C5" s="726"/>
      <c r="D5" s="349" t="s">
        <v>0</v>
      </c>
      <c r="E5" s="350" t="s">
        <v>21</v>
      </c>
      <c r="F5" s="351" t="s">
        <v>20</v>
      </c>
      <c r="G5" s="352" t="s">
        <v>0</v>
      </c>
      <c r="H5" s="350" t="s">
        <v>21</v>
      </c>
      <c r="I5" s="353" t="s">
        <v>20</v>
      </c>
      <c r="J5" s="352" t="s">
        <v>0</v>
      </c>
      <c r="K5" s="350" t="s">
        <v>21</v>
      </c>
      <c r="L5" s="353" t="s">
        <v>20</v>
      </c>
      <c r="M5" s="352" t="s">
        <v>0</v>
      </c>
      <c r="N5" s="350" t="s">
        <v>21</v>
      </c>
      <c r="O5" s="353" t="s">
        <v>20</v>
      </c>
      <c r="P5" s="352" t="s">
        <v>0</v>
      </c>
      <c r="Q5" s="350" t="s">
        <v>21</v>
      </c>
      <c r="R5" s="351" t="s">
        <v>20</v>
      </c>
      <c r="S5" s="352" t="s">
        <v>0</v>
      </c>
      <c r="T5" s="350" t="s">
        <v>21</v>
      </c>
      <c r="U5" s="351" t="s">
        <v>20</v>
      </c>
      <c r="V5" s="352" t="s">
        <v>0</v>
      </c>
      <c r="W5" s="350" t="s">
        <v>21</v>
      </c>
      <c r="X5" s="351" t="s">
        <v>20</v>
      </c>
    </row>
    <row r="6" spans="2:24" ht="24.75" customHeight="1" thickTop="1" x14ac:dyDescent="0.35">
      <c r="B6" s="201">
        <v>4</v>
      </c>
      <c r="C6" s="556" t="s">
        <v>12573</v>
      </c>
      <c r="D6" s="557">
        <f t="shared" ref="D6" si="0">+E6+F6</f>
        <v>0</v>
      </c>
      <c r="E6" s="558">
        <f t="shared" ref="E6:F6" si="1">+H6+K6+N6+Q6+T6+W6</f>
        <v>0</v>
      </c>
      <c r="F6" s="559">
        <f t="shared" si="1"/>
        <v>0</v>
      </c>
      <c r="G6" s="560">
        <f t="shared" ref="G6:G18" si="2">+H6+I6</f>
        <v>0</v>
      </c>
      <c r="H6" s="561"/>
      <c r="I6" s="561"/>
      <c r="J6" s="560">
        <f t="shared" ref="J6:J18" si="3">+K6+L6</f>
        <v>0</v>
      </c>
      <c r="K6" s="561"/>
      <c r="L6" s="561"/>
      <c r="M6" s="560">
        <f t="shared" ref="M6:M18" si="4">+N6+O6</f>
        <v>0</v>
      </c>
      <c r="N6" s="561"/>
      <c r="O6" s="561"/>
      <c r="P6" s="560">
        <f t="shared" ref="P6:P18" si="5">+Q6+R6</f>
        <v>0</v>
      </c>
      <c r="Q6" s="561"/>
      <c r="R6" s="561"/>
      <c r="S6" s="560">
        <f t="shared" ref="S6:S18" si="6">+T6+U6</f>
        <v>0</v>
      </c>
      <c r="T6" s="561"/>
      <c r="U6" s="561"/>
      <c r="V6" s="560">
        <f t="shared" ref="V6:V18" si="7">+W6+X6</f>
        <v>0</v>
      </c>
      <c r="W6" s="561"/>
      <c r="X6" s="562"/>
    </row>
    <row r="7" spans="2:24" ht="24.75" customHeight="1" x14ac:dyDescent="0.35">
      <c r="B7" s="201">
        <v>5</v>
      </c>
      <c r="C7" s="563" t="s">
        <v>12574</v>
      </c>
      <c r="D7" s="334">
        <f t="shared" ref="D7:D18" si="8">+E7+F7</f>
        <v>0</v>
      </c>
      <c r="E7" s="564">
        <f>+H7+K7+N7+Q7+T7+W7</f>
        <v>0</v>
      </c>
      <c r="F7" s="504">
        <f t="shared" ref="F7:F18" si="9">+I7+L7+O7+R7+U7+X7</f>
        <v>0</v>
      </c>
      <c r="G7" s="442">
        <f t="shared" si="2"/>
        <v>0</v>
      </c>
      <c r="H7" s="335"/>
      <c r="I7" s="335"/>
      <c r="J7" s="442">
        <f t="shared" si="3"/>
        <v>0</v>
      </c>
      <c r="K7" s="335"/>
      <c r="L7" s="335"/>
      <c r="M7" s="442">
        <f t="shared" si="4"/>
        <v>0</v>
      </c>
      <c r="N7" s="335"/>
      <c r="O7" s="335"/>
      <c r="P7" s="442">
        <f t="shared" si="5"/>
        <v>0</v>
      </c>
      <c r="Q7" s="335"/>
      <c r="R7" s="335"/>
      <c r="S7" s="442">
        <f t="shared" si="6"/>
        <v>0</v>
      </c>
      <c r="T7" s="335"/>
      <c r="U7" s="335"/>
      <c r="V7" s="442">
        <f t="shared" si="7"/>
        <v>0</v>
      </c>
      <c r="W7" s="335"/>
      <c r="X7" s="150"/>
    </row>
    <row r="8" spans="2:24" ht="24.75" customHeight="1" x14ac:dyDescent="0.35">
      <c r="B8" s="201">
        <v>6</v>
      </c>
      <c r="C8" s="563" t="s">
        <v>19</v>
      </c>
      <c r="D8" s="334">
        <f t="shared" si="8"/>
        <v>0</v>
      </c>
      <c r="E8" s="564">
        <f t="shared" ref="E8:E18" si="10">+H8+K8+N8+Q8+T8+W8</f>
        <v>0</v>
      </c>
      <c r="F8" s="504">
        <f t="shared" si="9"/>
        <v>0</v>
      </c>
      <c r="G8" s="442">
        <f t="shared" si="2"/>
        <v>0</v>
      </c>
      <c r="H8" s="335"/>
      <c r="I8" s="335"/>
      <c r="J8" s="442">
        <f t="shared" si="3"/>
        <v>0</v>
      </c>
      <c r="K8" s="335"/>
      <c r="L8" s="335"/>
      <c r="M8" s="442">
        <f t="shared" si="4"/>
        <v>0</v>
      </c>
      <c r="N8" s="335"/>
      <c r="O8" s="335"/>
      <c r="P8" s="442">
        <f t="shared" si="5"/>
        <v>0</v>
      </c>
      <c r="Q8" s="335"/>
      <c r="R8" s="335"/>
      <c r="S8" s="442">
        <f t="shared" si="6"/>
        <v>0</v>
      </c>
      <c r="T8" s="335"/>
      <c r="U8" s="335"/>
      <c r="V8" s="442">
        <f t="shared" si="7"/>
        <v>0</v>
      </c>
      <c r="W8" s="335"/>
      <c r="X8" s="150"/>
    </row>
    <row r="9" spans="2:24" ht="24.75" customHeight="1" x14ac:dyDescent="0.35">
      <c r="B9" s="201">
        <v>7</v>
      </c>
      <c r="C9" s="563" t="s">
        <v>6947</v>
      </c>
      <c r="D9" s="334">
        <f t="shared" si="8"/>
        <v>0</v>
      </c>
      <c r="E9" s="564">
        <f t="shared" si="10"/>
        <v>0</v>
      </c>
      <c r="F9" s="504">
        <f t="shared" si="9"/>
        <v>0</v>
      </c>
      <c r="G9" s="442">
        <f t="shared" si="2"/>
        <v>0</v>
      </c>
      <c r="H9" s="335"/>
      <c r="I9" s="335"/>
      <c r="J9" s="442">
        <f t="shared" si="3"/>
        <v>0</v>
      </c>
      <c r="K9" s="335"/>
      <c r="L9" s="335"/>
      <c r="M9" s="442">
        <f t="shared" si="4"/>
        <v>0</v>
      </c>
      <c r="N9" s="335"/>
      <c r="O9" s="335"/>
      <c r="P9" s="442">
        <f t="shared" si="5"/>
        <v>0</v>
      </c>
      <c r="Q9" s="335"/>
      <c r="R9" s="335"/>
      <c r="S9" s="442">
        <f t="shared" si="6"/>
        <v>0</v>
      </c>
      <c r="T9" s="335"/>
      <c r="U9" s="335"/>
      <c r="V9" s="442">
        <f t="shared" si="7"/>
        <v>0</v>
      </c>
      <c r="W9" s="335"/>
      <c r="X9" s="150"/>
    </row>
    <row r="10" spans="2:24" ht="24.75" customHeight="1" x14ac:dyDescent="0.35">
      <c r="B10" s="201">
        <v>8</v>
      </c>
      <c r="C10" s="563" t="s">
        <v>7980</v>
      </c>
      <c r="D10" s="334">
        <f t="shared" si="8"/>
        <v>0</v>
      </c>
      <c r="E10" s="564">
        <f t="shared" si="10"/>
        <v>0</v>
      </c>
      <c r="F10" s="504">
        <f t="shared" si="9"/>
        <v>0</v>
      </c>
      <c r="G10" s="442">
        <f t="shared" si="2"/>
        <v>0</v>
      </c>
      <c r="H10" s="335"/>
      <c r="I10" s="335"/>
      <c r="J10" s="442">
        <f t="shared" si="3"/>
        <v>0</v>
      </c>
      <c r="K10" s="335"/>
      <c r="L10" s="335"/>
      <c r="M10" s="442">
        <f t="shared" si="4"/>
        <v>0</v>
      </c>
      <c r="N10" s="335"/>
      <c r="O10" s="335"/>
      <c r="P10" s="442">
        <f t="shared" si="5"/>
        <v>0</v>
      </c>
      <c r="Q10" s="335"/>
      <c r="R10" s="335"/>
      <c r="S10" s="442">
        <f t="shared" si="6"/>
        <v>0</v>
      </c>
      <c r="T10" s="335"/>
      <c r="U10" s="335"/>
      <c r="V10" s="442">
        <f t="shared" si="7"/>
        <v>0</v>
      </c>
      <c r="W10" s="335"/>
      <c r="X10" s="150"/>
    </row>
    <row r="11" spans="2:24" ht="24.75" customHeight="1" x14ac:dyDescent="0.35">
      <c r="B11" s="201">
        <v>9</v>
      </c>
      <c r="C11" s="563" t="s">
        <v>7981</v>
      </c>
      <c r="D11" s="334">
        <f t="shared" si="8"/>
        <v>0</v>
      </c>
      <c r="E11" s="564">
        <f t="shared" si="10"/>
        <v>0</v>
      </c>
      <c r="F11" s="504">
        <f t="shared" si="9"/>
        <v>0</v>
      </c>
      <c r="G11" s="442">
        <f t="shared" si="2"/>
        <v>0</v>
      </c>
      <c r="H11" s="335"/>
      <c r="I11" s="335"/>
      <c r="J11" s="442">
        <f t="shared" si="3"/>
        <v>0</v>
      </c>
      <c r="K11" s="335"/>
      <c r="L11" s="335"/>
      <c r="M11" s="442">
        <f t="shared" si="4"/>
        <v>0</v>
      </c>
      <c r="N11" s="335"/>
      <c r="O11" s="335"/>
      <c r="P11" s="442">
        <f t="shared" si="5"/>
        <v>0</v>
      </c>
      <c r="Q11" s="335"/>
      <c r="R11" s="335"/>
      <c r="S11" s="442">
        <f t="shared" si="6"/>
        <v>0</v>
      </c>
      <c r="T11" s="335"/>
      <c r="U11" s="335"/>
      <c r="V11" s="442">
        <f t="shared" si="7"/>
        <v>0</v>
      </c>
      <c r="W11" s="335"/>
      <c r="X11" s="150"/>
    </row>
    <row r="12" spans="2:24" ht="24.75" customHeight="1" x14ac:dyDescent="0.35">
      <c r="B12" s="201">
        <v>10</v>
      </c>
      <c r="C12" s="563" t="s">
        <v>7982</v>
      </c>
      <c r="D12" s="334">
        <f t="shared" si="8"/>
        <v>0</v>
      </c>
      <c r="E12" s="564">
        <f t="shared" si="10"/>
        <v>0</v>
      </c>
      <c r="F12" s="504">
        <f t="shared" si="9"/>
        <v>0</v>
      </c>
      <c r="G12" s="442">
        <f t="shared" si="2"/>
        <v>0</v>
      </c>
      <c r="H12" s="335"/>
      <c r="I12" s="335"/>
      <c r="J12" s="442">
        <f t="shared" si="3"/>
        <v>0</v>
      </c>
      <c r="K12" s="335"/>
      <c r="L12" s="335"/>
      <c r="M12" s="442">
        <f t="shared" si="4"/>
        <v>0</v>
      </c>
      <c r="N12" s="335"/>
      <c r="O12" s="335"/>
      <c r="P12" s="442">
        <f t="shared" si="5"/>
        <v>0</v>
      </c>
      <c r="Q12" s="335"/>
      <c r="R12" s="335"/>
      <c r="S12" s="442">
        <f t="shared" si="6"/>
        <v>0</v>
      </c>
      <c r="T12" s="335"/>
      <c r="U12" s="335"/>
      <c r="V12" s="442">
        <f t="shared" si="7"/>
        <v>0</v>
      </c>
      <c r="W12" s="335"/>
      <c r="X12" s="150"/>
    </row>
    <row r="13" spans="2:24" ht="24.75" customHeight="1" x14ac:dyDescent="0.35">
      <c r="B13" s="201">
        <v>11</v>
      </c>
      <c r="C13" s="563" t="s">
        <v>6949</v>
      </c>
      <c r="D13" s="334">
        <f t="shared" si="8"/>
        <v>0</v>
      </c>
      <c r="E13" s="564">
        <f t="shared" si="10"/>
        <v>0</v>
      </c>
      <c r="F13" s="504">
        <f t="shared" si="9"/>
        <v>0</v>
      </c>
      <c r="G13" s="442">
        <f t="shared" si="2"/>
        <v>0</v>
      </c>
      <c r="H13" s="335"/>
      <c r="I13" s="335"/>
      <c r="J13" s="442">
        <f t="shared" si="3"/>
        <v>0</v>
      </c>
      <c r="K13" s="335"/>
      <c r="L13" s="335"/>
      <c r="M13" s="442">
        <f t="shared" si="4"/>
        <v>0</v>
      </c>
      <c r="N13" s="335"/>
      <c r="O13" s="335"/>
      <c r="P13" s="442">
        <f t="shared" si="5"/>
        <v>0</v>
      </c>
      <c r="Q13" s="335"/>
      <c r="R13" s="335"/>
      <c r="S13" s="442">
        <f t="shared" si="6"/>
        <v>0</v>
      </c>
      <c r="T13" s="335"/>
      <c r="U13" s="335"/>
      <c r="V13" s="442">
        <f t="shared" si="7"/>
        <v>0</v>
      </c>
      <c r="W13" s="335"/>
      <c r="X13" s="150"/>
    </row>
    <row r="14" spans="2:24" ht="24.75" customHeight="1" x14ac:dyDescent="0.35">
      <c r="B14" s="201">
        <v>12</v>
      </c>
      <c r="C14" s="563" t="s">
        <v>6950</v>
      </c>
      <c r="D14" s="334">
        <f t="shared" si="8"/>
        <v>0</v>
      </c>
      <c r="E14" s="564">
        <f t="shared" si="10"/>
        <v>0</v>
      </c>
      <c r="F14" s="504">
        <f t="shared" si="9"/>
        <v>0</v>
      </c>
      <c r="G14" s="442">
        <f t="shared" si="2"/>
        <v>0</v>
      </c>
      <c r="H14" s="335"/>
      <c r="I14" s="335"/>
      <c r="J14" s="442">
        <f t="shared" si="3"/>
        <v>0</v>
      </c>
      <c r="K14" s="335"/>
      <c r="L14" s="335"/>
      <c r="M14" s="442">
        <f t="shared" si="4"/>
        <v>0</v>
      </c>
      <c r="N14" s="335"/>
      <c r="O14" s="335"/>
      <c r="P14" s="442">
        <f t="shared" si="5"/>
        <v>0</v>
      </c>
      <c r="Q14" s="335"/>
      <c r="R14" s="335"/>
      <c r="S14" s="442">
        <f t="shared" si="6"/>
        <v>0</v>
      </c>
      <c r="T14" s="335"/>
      <c r="U14" s="335"/>
      <c r="V14" s="442">
        <f t="shared" si="7"/>
        <v>0</v>
      </c>
      <c r="W14" s="335"/>
      <c r="X14" s="150"/>
    </row>
    <row r="15" spans="2:24" ht="24.75" customHeight="1" x14ac:dyDescent="0.35">
      <c r="B15" s="201">
        <v>13</v>
      </c>
      <c r="C15" s="563" t="s">
        <v>6948</v>
      </c>
      <c r="D15" s="334">
        <f t="shared" si="8"/>
        <v>0</v>
      </c>
      <c r="E15" s="564">
        <f t="shared" si="10"/>
        <v>0</v>
      </c>
      <c r="F15" s="504">
        <f t="shared" si="9"/>
        <v>0</v>
      </c>
      <c r="G15" s="442">
        <f t="shared" si="2"/>
        <v>0</v>
      </c>
      <c r="H15" s="335"/>
      <c r="I15" s="335"/>
      <c r="J15" s="442">
        <f t="shared" si="3"/>
        <v>0</v>
      </c>
      <c r="K15" s="335"/>
      <c r="L15" s="335"/>
      <c r="M15" s="442">
        <f t="shared" si="4"/>
        <v>0</v>
      </c>
      <c r="N15" s="335"/>
      <c r="O15" s="335"/>
      <c r="P15" s="442">
        <f t="shared" si="5"/>
        <v>0</v>
      </c>
      <c r="Q15" s="335"/>
      <c r="R15" s="335"/>
      <c r="S15" s="442">
        <f t="shared" si="6"/>
        <v>0</v>
      </c>
      <c r="T15" s="335"/>
      <c r="U15" s="335"/>
      <c r="V15" s="442">
        <f t="shared" si="7"/>
        <v>0</v>
      </c>
      <c r="W15" s="335"/>
      <c r="X15" s="150"/>
    </row>
    <row r="16" spans="2:24" ht="24.75" customHeight="1" x14ac:dyDescent="0.35">
      <c r="B16" s="201">
        <v>14</v>
      </c>
      <c r="C16" s="563" t="s">
        <v>15648</v>
      </c>
      <c r="D16" s="334">
        <f t="shared" ref="D16" si="11">+E16+F16</f>
        <v>0</v>
      </c>
      <c r="E16" s="564">
        <f t="shared" ref="E16" si="12">+H16+K16+N16+Q16+T16+W16</f>
        <v>0</v>
      </c>
      <c r="F16" s="504">
        <f t="shared" ref="F16" si="13">+I16+L16+O16+R16+U16+X16</f>
        <v>0</v>
      </c>
      <c r="G16" s="442">
        <f t="shared" si="2"/>
        <v>0</v>
      </c>
      <c r="H16" s="335"/>
      <c r="I16" s="335"/>
      <c r="J16" s="442">
        <f t="shared" si="3"/>
        <v>0</v>
      </c>
      <c r="K16" s="335"/>
      <c r="L16" s="335"/>
      <c r="M16" s="442">
        <f t="shared" ref="M16" si="14">+N16+O16</f>
        <v>0</v>
      </c>
      <c r="N16" s="335"/>
      <c r="O16" s="335"/>
      <c r="P16" s="442">
        <f t="shared" ref="P16" si="15">+Q16+R16</f>
        <v>0</v>
      </c>
      <c r="Q16" s="335"/>
      <c r="R16" s="335"/>
      <c r="S16" s="442">
        <f t="shared" ref="S16" si="16">+T16+U16</f>
        <v>0</v>
      </c>
      <c r="T16" s="335"/>
      <c r="U16" s="335"/>
      <c r="V16" s="442">
        <f t="shared" ref="V16" si="17">+W16+X16</f>
        <v>0</v>
      </c>
      <c r="W16" s="335"/>
      <c r="X16" s="150"/>
    </row>
    <row r="17" spans="1:27" ht="24.75" customHeight="1" x14ac:dyDescent="0.35">
      <c r="B17" s="201">
        <v>15</v>
      </c>
      <c r="C17" s="563" t="s">
        <v>17234</v>
      </c>
      <c r="D17" s="334">
        <f t="shared" ref="D17" si="18">+E17+F17</f>
        <v>0</v>
      </c>
      <c r="E17" s="564">
        <f t="shared" ref="E17" si="19">+H17+K17+N17+Q17+T17+W17</f>
        <v>0</v>
      </c>
      <c r="F17" s="504">
        <f t="shared" ref="F17" si="20">+I17+L17+O17+R17+U17+X17</f>
        <v>0</v>
      </c>
      <c r="G17" s="442">
        <f t="shared" ref="G17" si="21">+H17+I17</f>
        <v>0</v>
      </c>
      <c r="H17" s="335"/>
      <c r="I17" s="335"/>
      <c r="J17" s="442">
        <f t="shared" ref="J17" si="22">+K17+L17</f>
        <v>0</v>
      </c>
      <c r="K17" s="335"/>
      <c r="L17" s="335"/>
      <c r="M17" s="442">
        <f t="shared" ref="M17" si="23">+N17+O17</f>
        <v>0</v>
      </c>
      <c r="N17" s="335"/>
      <c r="O17" s="335"/>
      <c r="P17" s="442">
        <f t="shared" ref="P17" si="24">+Q17+R17</f>
        <v>0</v>
      </c>
      <c r="Q17" s="335"/>
      <c r="R17" s="335"/>
      <c r="S17" s="442">
        <f t="shared" ref="S17" si="25">+T17+U17</f>
        <v>0</v>
      </c>
      <c r="T17" s="335"/>
      <c r="U17" s="335"/>
      <c r="V17" s="442">
        <f t="shared" ref="V17" si="26">+W17+X17</f>
        <v>0</v>
      </c>
      <c r="W17" s="335"/>
      <c r="X17" s="150"/>
    </row>
    <row r="18" spans="1:27" ht="24.75" customHeight="1" thickBot="1" x14ac:dyDescent="0.4">
      <c r="B18" s="201">
        <v>16</v>
      </c>
      <c r="C18" s="565" t="s">
        <v>6951</v>
      </c>
      <c r="D18" s="566">
        <f t="shared" si="8"/>
        <v>0</v>
      </c>
      <c r="E18" s="567">
        <f t="shared" si="10"/>
        <v>0</v>
      </c>
      <c r="F18" s="568">
        <f t="shared" si="9"/>
        <v>0</v>
      </c>
      <c r="G18" s="569">
        <f t="shared" si="2"/>
        <v>0</v>
      </c>
      <c r="H18" s="570"/>
      <c r="I18" s="570"/>
      <c r="J18" s="569">
        <f t="shared" si="3"/>
        <v>0</v>
      </c>
      <c r="K18" s="570"/>
      <c r="L18" s="570"/>
      <c r="M18" s="569">
        <f t="shared" si="4"/>
        <v>0</v>
      </c>
      <c r="N18" s="570"/>
      <c r="O18" s="570"/>
      <c r="P18" s="569">
        <f t="shared" si="5"/>
        <v>0</v>
      </c>
      <c r="Q18" s="570"/>
      <c r="R18" s="570"/>
      <c r="S18" s="569">
        <f t="shared" si="6"/>
        <v>0</v>
      </c>
      <c r="T18" s="570"/>
      <c r="U18" s="570"/>
      <c r="V18" s="569">
        <f t="shared" si="7"/>
        <v>0</v>
      </c>
      <c r="W18" s="570"/>
      <c r="X18" s="571"/>
    </row>
    <row r="19" spans="1:27" s="343" customFormat="1" ht="18.75" customHeight="1" thickTop="1" x14ac:dyDescent="0.35">
      <c r="C19" s="572"/>
      <c r="D19" s="572"/>
      <c r="E19" s="572"/>
      <c r="F19" s="572"/>
      <c r="G19" s="573"/>
      <c r="H19" s="573" t="str">
        <f>IF(OR(H6&gt;'CUADRO 1'!F7,H7&gt;'CUADRO 1'!F7,H8&gt;'CUADRO 1'!F7,H9&gt;'CUADRO 1'!F7,H10&gt;'CUADRO 1'!F7,H11&gt;'CUADRO 1'!F7,H12&gt;'CUADRO 1'!F7,H13&gt;'CUADRO 1'!F7,H14&gt;'CUADRO 1'!F7,H15&gt;'CUADRO 1'!F7,H16&gt;'CUADRO 1'!F7,H17&gt;'CUADRO 1'!F7,H18&gt;'CUADRO 1'!F7),"XX","")</f>
        <v/>
      </c>
      <c r="I19" s="573" t="str">
        <f>IF(OR(I6&gt;'CUADRO 1'!G7,I7&gt;'CUADRO 1'!G7,I8&gt;'CUADRO 1'!G7,I9&gt;'CUADRO 1'!G7,I10&gt;'CUADRO 1'!G7,I11&gt;'CUADRO 1'!G7,I12&gt;'CUADRO 1'!G7,I13&gt;'CUADRO 1'!G7,I14&gt;'CUADRO 1'!G7,I15&gt;'CUADRO 1'!G7,I16&gt;'CUADRO 1'!G7,I17&gt;'CUADRO 1'!G7,I18&gt;'CUADRO 1'!G7),"XX","")</f>
        <v/>
      </c>
      <c r="J19" s="573"/>
      <c r="K19" s="573" t="str">
        <f>IF(OR(K6&gt;'CUADRO 1'!F8,K7&gt;'CUADRO 1'!F8,K8&gt;'CUADRO 1'!F8,K9&gt;'CUADRO 1'!F8,K10&gt;'CUADRO 1'!F8,K11&gt;'CUADRO 1'!F8,K12&gt;'CUADRO 1'!F8,K13&gt;'CUADRO 1'!F8,K14&gt;'CUADRO 1'!F8,K15&gt;'CUADRO 1'!F8,K16&gt;'CUADRO 1'!F8,K17&gt;'CUADRO 1'!F8,K18&gt;'CUADRO 1'!F8),"XX","")</f>
        <v/>
      </c>
      <c r="L19" s="573" t="str">
        <f>IF(OR(L6&gt;'CUADRO 1'!G8,L7&gt;'CUADRO 1'!G8,L8&gt;'CUADRO 1'!G8,L9&gt;'CUADRO 1'!G8,L10&gt;'CUADRO 1'!G8,L11&gt;'CUADRO 1'!G8,L12&gt;'CUADRO 1'!G8,L13&gt;'CUADRO 1'!G8,L14&gt;'CUADRO 1'!G8,L15&gt;'CUADRO 1'!G8,L16&gt;'CUADRO 1'!G8,L17&gt;'CUADRO 1'!G8,L18&gt;'CUADRO 1'!G8),"XX","")</f>
        <v/>
      </c>
      <c r="M19" s="573"/>
      <c r="N19" s="573" t="str">
        <f>IF(OR(N6&gt;'CUADRO 1'!F9,N7&gt;'CUADRO 1'!F9,N8&gt;'CUADRO 1'!F9,N9&gt;'CUADRO 1'!F9,N10&gt;'CUADRO 1'!F9,N11&gt;'CUADRO 1'!F9,N12&gt;'CUADRO 1'!F9,N13&gt;'CUADRO 1'!F9,N14&gt;'CUADRO 1'!F9,N15&gt;'CUADRO 1'!F9,N16&gt;'CUADRO 1'!F9,N17&gt;'CUADRO 1'!F9,N18&gt;'CUADRO 1'!F9),"XX","")</f>
        <v/>
      </c>
      <c r="O19" s="573" t="str">
        <f>IF(OR(O6&gt;'CUADRO 1'!G9,O7&gt;'CUADRO 1'!G9,O8&gt;'CUADRO 1'!G9,O9&gt;'CUADRO 1'!G9,O10&gt;'CUADRO 1'!G9,O11&gt;'CUADRO 1'!G9,O12&gt;'CUADRO 1'!G9,O13&gt;'CUADRO 1'!G9,O14&gt;'CUADRO 1'!G9,O15&gt;'CUADRO 1'!G9,O16&gt;'CUADRO 1'!G9,O17&gt;'CUADRO 1'!G9,O18&gt;'CUADRO 1'!G9),"XX","")</f>
        <v/>
      </c>
      <c r="P19" s="573"/>
      <c r="Q19" s="573" t="str">
        <f>IF(OR(Q6&gt;'CUADRO 1'!F10,Q7&gt;'CUADRO 1'!F10,Q8&gt;'CUADRO 1'!F10,Q9&gt;'CUADRO 1'!F10,Q10&gt;'CUADRO 1'!F10,Q11&gt;'CUADRO 1'!F10,Q12&gt;'CUADRO 1'!F10,Q13&gt;'CUADRO 1'!F10,Q14&gt;'CUADRO 1'!F10,Q15&gt;'CUADRO 1'!F10,Q16&gt;'CUADRO 1'!F10,Q17&gt;'CUADRO 1'!F10,Q18&gt;'CUADRO 1'!F10),"XX","")</f>
        <v/>
      </c>
      <c r="R19" s="573" t="str">
        <f>IF(OR(R6&gt;'CUADRO 1'!G10,R7&gt;'CUADRO 1'!G10,R8&gt;'CUADRO 1'!G10,R9&gt;'CUADRO 1'!G10,R10&gt;'CUADRO 1'!G10,R11&gt;'CUADRO 1'!G10,R12&gt;'CUADRO 1'!G10,R13&gt;'CUADRO 1'!G10,R14&gt;'CUADRO 1'!G10,R15&gt;'CUADRO 1'!G10,R16&gt;'CUADRO 1'!G10,R17&gt;'CUADRO 1'!G10,R18&gt;'CUADRO 1'!G10),"XX","")</f>
        <v/>
      </c>
      <c r="S19" s="573"/>
      <c r="T19" s="573" t="str">
        <f>IF(OR(T6&gt;'CUADRO 1'!F11,T7&gt;'CUADRO 1'!F11,T8&gt;'CUADRO 1'!F11,T9&gt;'CUADRO 1'!F11,T10&gt;'CUADRO 1'!F11,T11&gt;'CUADRO 1'!F11,T12&gt;'CUADRO 1'!F11,T13&gt;'CUADRO 1'!F11,T14&gt;'CUADRO 1'!F11,T15&gt;'CUADRO 1'!F11,T16&gt;'CUADRO 1'!F11,T17&gt;'CUADRO 1'!F11,T18&gt;'CUADRO 1'!F11),"XX","")</f>
        <v/>
      </c>
      <c r="U19" s="573" t="str">
        <f>IF(OR(U6&gt;'CUADRO 1'!G11,U7&gt;'CUADRO 1'!G11,U8&gt;'CUADRO 1'!G11,U9&gt;'CUADRO 1'!G11,U10&gt;'CUADRO 1'!G11,U11&gt;'CUADRO 1'!G11,U12&gt;'CUADRO 1'!G11,U13&gt;'CUADRO 1'!G11,U14&gt;'CUADRO 1'!G11,U15&gt;'CUADRO 1'!G11,U16&gt;'CUADRO 1'!G11,U17&gt;'CUADRO 1'!G11,U18&gt;'CUADRO 1'!G11),"XX","")</f>
        <v/>
      </c>
      <c r="V19" s="573"/>
      <c r="W19" s="573" t="str">
        <f>IF(OR(W6&gt;'CUADRO 1'!F12,W7&gt;'CUADRO 1'!F12,W8&gt;'CUADRO 1'!F12,W9&gt;'CUADRO 1'!F12,W10&gt;'CUADRO 1'!F12,W11&gt;'CUADRO 1'!F12,W12&gt;'CUADRO 1'!F12,W13&gt;'CUADRO 1'!F12,W14&gt;'CUADRO 1'!F12,W15&gt;'CUADRO 1'!F12,W16&gt;'CUADRO 1'!F12,W17&gt;'CUADRO 1'!F12,W18&gt;'CUADRO 1'!F12),"XX","")</f>
        <v/>
      </c>
      <c r="X19" s="573" t="str">
        <f>IF(OR(X6&gt;'CUADRO 1'!G12,X7&gt;'CUADRO 1'!G12,X8&gt;'CUADRO 1'!G12,X9&gt;'CUADRO 1'!G12,X10&gt;'CUADRO 1'!G12,X11&gt;'CUADRO 1'!G12,X12&gt;'CUADRO 1'!G12,X13&gt;'CUADRO 1'!G12,X14&gt;'CUADRO 1'!G12,X15&gt;'CUADRO 1'!G12,X16&gt;'CUADRO 1'!G12,X17&gt;'CUADRO 1'!G12,X18&gt;'CUADRO 1'!G12),"XX","")</f>
        <v/>
      </c>
    </row>
    <row r="20" spans="1:27" ht="27.75" customHeight="1" x14ac:dyDescent="0.35">
      <c r="A20" s="252"/>
      <c r="B20" s="252"/>
      <c r="C20" s="252"/>
      <c r="D20" s="252"/>
      <c r="E20" s="252"/>
      <c r="G20" s="732" t="str">
        <f>IF(OR(H19="XX",I19="XX",K19="XX",L19="XX",N19="XX",O19="XX",Q19="XX",R19="XX",T19="XX",U19="XX",W19="XX",X19="XX"),"El dato digitado en alguna de las ASIGNATURAS, es mayor a la cifra de matrícula reportada en el Cuadro 1.","")</f>
        <v/>
      </c>
      <c r="H20" s="732"/>
      <c r="I20" s="732"/>
      <c r="J20" s="732"/>
      <c r="K20" s="732"/>
      <c r="L20" s="732"/>
      <c r="M20" s="732"/>
      <c r="N20" s="732"/>
      <c r="O20" s="732"/>
      <c r="P20" s="732"/>
      <c r="Q20" s="732"/>
      <c r="R20" s="732"/>
      <c r="S20" s="732"/>
      <c r="T20" s="732"/>
      <c r="U20" s="732"/>
      <c r="V20" s="732"/>
      <c r="W20" s="732"/>
      <c r="X20" s="732"/>
      <c r="Z20" s="249"/>
      <c r="AA20" s="249"/>
    </row>
    <row r="21" spans="1:27" ht="15.5" x14ac:dyDescent="0.35">
      <c r="C21" s="528" t="s">
        <v>12575</v>
      </c>
      <c r="D21" s="574"/>
      <c r="E21" s="574"/>
      <c r="F21" s="574"/>
      <c r="G21" s="574"/>
      <c r="H21" s="574"/>
      <c r="I21" s="574"/>
    </row>
    <row r="22" spans="1:27" ht="19.5" customHeight="1" x14ac:dyDescent="0.35">
      <c r="B22" s="83">
        <v>17</v>
      </c>
      <c r="C22" s="693"/>
      <c r="D22" s="694"/>
      <c r="E22" s="694"/>
      <c r="F22" s="694"/>
      <c r="G22" s="694"/>
      <c r="H22" s="694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5"/>
    </row>
    <row r="23" spans="1:27" ht="19.5" customHeight="1" x14ac:dyDescent="0.35">
      <c r="C23" s="696"/>
      <c r="D23" s="697"/>
      <c r="E23" s="697"/>
      <c r="F23" s="697"/>
      <c r="G23" s="697"/>
      <c r="H23" s="697"/>
      <c r="I23" s="697"/>
      <c r="J23" s="697"/>
      <c r="K23" s="697"/>
      <c r="L23" s="697"/>
      <c r="M23" s="697"/>
      <c r="N23" s="697"/>
      <c r="O23" s="697"/>
      <c r="P23" s="697"/>
      <c r="Q23" s="697"/>
      <c r="R23" s="697"/>
      <c r="S23" s="697"/>
      <c r="T23" s="697"/>
      <c r="U23" s="697"/>
      <c r="V23" s="697"/>
      <c r="W23" s="697"/>
      <c r="X23" s="698"/>
    </row>
    <row r="24" spans="1:27" ht="19.5" customHeight="1" x14ac:dyDescent="0.35">
      <c r="C24" s="696"/>
      <c r="D24" s="697"/>
      <c r="E24" s="697"/>
      <c r="F24" s="697"/>
      <c r="G24" s="697"/>
      <c r="H24" s="697"/>
      <c r="I24" s="697"/>
      <c r="J24" s="697"/>
      <c r="K24" s="697"/>
      <c r="L24" s="697"/>
      <c r="M24" s="697"/>
      <c r="N24" s="697"/>
      <c r="O24" s="697"/>
      <c r="P24" s="697"/>
      <c r="Q24" s="697"/>
      <c r="R24" s="697"/>
      <c r="S24" s="697"/>
      <c r="T24" s="697"/>
      <c r="U24" s="697"/>
      <c r="V24" s="697"/>
      <c r="W24" s="697"/>
      <c r="X24" s="698"/>
    </row>
    <row r="25" spans="1:27" ht="19.5" customHeight="1" x14ac:dyDescent="0.35">
      <c r="C25" s="696"/>
      <c r="D25" s="697"/>
      <c r="E25" s="697"/>
      <c r="F25" s="697"/>
      <c r="G25" s="697"/>
      <c r="H25" s="697"/>
      <c r="I25" s="697"/>
      <c r="J25" s="697"/>
      <c r="K25" s="697"/>
      <c r="L25" s="697"/>
      <c r="M25" s="697"/>
      <c r="N25" s="697"/>
      <c r="O25" s="697"/>
      <c r="P25" s="697"/>
      <c r="Q25" s="697"/>
      <c r="R25" s="697"/>
      <c r="S25" s="697"/>
      <c r="T25" s="697"/>
      <c r="U25" s="697"/>
      <c r="V25" s="697"/>
      <c r="W25" s="697"/>
      <c r="X25" s="698"/>
    </row>
    <row r="26" spans="1:27" ht="19.5" customHeight="1" x14ac:dyDescent="0.35">
      <c r="C26" s="699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0"/>
      <c r="R26" s="700"/>
      <c r="S26" s="700"/>
      <c r="T26" s="700"/>
      <c r="U26" s="700"/>
      <c r="V26" s="700"/>
      <c r="W26" s="700"/>
      <c r="X26" s="701"/>
    </row>
  </sheetData>
  <sheetProtection algorithmName="SHA-512" hashValue="RKxRLcS05cLciJnZY4qzs3e9therWnhRd2cvb2wWW7JIbxXduaTVgYPruHkD+UGEhzMQB2wCAV+w3OcLA5eQ7A==" saltValue="5y3RcrsjTINOpl2u7IinNw==" spinCount="100000" sheet="1" objects="1" scenarios="1"/>
  <mergeCells count="11">
    <mergeCell ref="C22:X26"/>
    <mergeCell ref="J4:L4"/>
    <mergeCell ref="M4:O4"/>
    <mergeCell ref="P4:R4"/>
    <mergeCell ref="S4:U4"/>
    <mergeCell ref="V4:X4"/>
    <mergeCell ref="C3:C5"/>
    <mergeCell ref="D3:F4"/>
    <mergeCell ref="G3:X3"/>
    <mergeCell ref="G4:I4"/>
    <mergeCell ref="G20:X20"/>
  </mergeCells>
  <conditionalFormatting sqref="D6:G18 J6:J18 M6:M18 P6:P18 S6:S18 V6:V18">
    <cfRule type="cellIs" dxfId="68" priority="2" operator="equal">
      <formula>0</formula>
    </cfRule>
  </conditionalFormatting>
  <conditionalFormatting sqref="G20">
    <cfRule type="notContainsBlanks" dxfId="67" priority="266">
      <formula>LEN(TRIM(G20))&gt;0</formula>
    </cfRule>
  </conditionalFormatting>
  <conditionalFormatting sqref="H17:I17 K17:L17 N17:O17 Q17:R17 T17:U17 W17:X17">
    <cfRule type="expression" dxfId="66" priority="1">
      <formula>H17&gt;#REF!</formula>
    </cfRule>
  </conditionalFormatting>
  <dataValidations count="1">
    <dataValidation type="whole" operator="greaterThanOrEqual" allowBlank="1" showInputMessage="1" showErrorMessage="1" sqref="D6:X18" xr:uid="{00000000-0002-0000-0700-000000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63" orientation="landscape" r:id="rId1"/>
  <headerFooter scaleWithDoc="0">
    <oddHeader>&amp;C&amp;G</oddHeader>
    <oddFooter>&amp;R&amp;"-,Negrita"I y II Ciclos&amp;"-,Normal", 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5">
    <pageSetUpPr fitToPage="1"/>
  </sheetPr>
  <dimension ref="B1:I39"/>
  <sheetViews>
    <sheetView showGridLines="0" zoomScale="90" zoomScaleNormal="90" workbookViewId="0">
      <selection activeCell="A2" sqref="A2"/>
    </sheetView>
  </sheetViews>
  <sheetFormatPr baseColWidth="10" defaultColWidth="11.453125" defaultRowHeight="14" x14ac:dyDescent="0.35"/>
  <cols>
    <col min="1" max="1" width="6.54296875" style="189" customWidth="1"/>
    <col min="2" max="2" width="5.08984375" style="189" hidden="1" customWidth="1"/>
    <col min="3" max="3" width="83.54296875" style="189" customWidth="1"/>
    <col min="4" max="4" width="8.36328125" style="189" customWidth="1"/>
    <col min="5" max="5" width="4.54296875" style="189" customWidth="1"/>
    <col min="6" max="6" width="4.90625" style="189" customWidth="1"/>
    <col min="7" max="7" width="16.453125" style="189" customWidth="1"/>
    <col min="8" max="9" width="15.08984375" style="189" customWidth="1"/>
    <col min="10" max="16384" width="11.453125" style="189"/>
  </cols>
  <sheetData>
    <row r="1" spans="2:9" ht="18" customHeight="1" x14ac:dyDescent="0.4">
      <c r="C1" s="421" t="s">
        <v>14317</v>
      </c>
      <c r="E1" s="529"/>
      <c r="F1" s="529"/>
      <c r="G1" s="529"/>
      <c r="H1" s="529"/>
      <c r="I1" s="529"/>
    </row>
    <row r="2" spans="2:9" ht="18.75" customHeight="1" x14ac:dyDescent="0.35">
      <c r="C2" s="174" t="s">
        <v>17235</v>
      </c>
      <c r="D2" s="530"/>
      <c r="E2" s="530"/>
      <c r="F2" s="530"/>
      <c r="G2" s="530"/>
    </row>
    <row r="3" spans="2:9" ht="19.5" customHeight="1" thickBot="1" x14ac:dyDescent="0.4">
      <c r="C3" s="174" t="s">
        <v>22689</v>
      </c>
      <c r="D3" s="531"/>
      <c r="E3" s="531"/>
      <c r="F3" s="531"/>
      <c r="G3" s="531"/>
    </row>
    <row r="4" spans="2:9" ht="31.25" customHeight="1" thickTop="1" thickBot="1" x14ac:dyDescent="0.4">
      <c r="B4" s="201">
        <v>1</v>
      </c>
      <c r="C4" s="323" t="s">
        <v>14311</v>
      </c>
      <c r="D4" s="134" t="s">
        <v>22690</v>
      </c>
      <c r="E4" s="112"/>
      <c r="F4" s="110"/>
      <c r="G4" s="111" t="s">
        <v>19213</v>
      </c>
    </row>
    <row r="5" spans="2:9" s="251" customFormat="1" ht="22.5" customHeight="1" thickTop="1" x14ac:dyDescent="0.35">
      <c r="B5" s="201">
        <v>2</v>
      </c>
      <c r="C5" s="734" t="s">
        <v>7968</v>
      </c>
      <c r="D5" s="734"/>
      <c r="E5" s="734"/>
      <c r="F5" s="735"/>
      <c r="G5" s="532">
        <f>SUM(G6:G32)</f>
        <v>0</v>
      </c>
      <c r="H5" s="736" t="str">
        <f>IF($G$5=('CUADRO 1'!E6),"","¡VERIFICAR!.  El total no coincide con el total del Cuadro 1.")</f>
        <v/>
      </c>
      <c r="I5" s="736"/>
    </row>
    <row r="6" spans="2:9" s="251" customFormat="1" ht="16.5" customHeight="1" x14ac:dyDescent="0.35">
      <c r="B6" s="201">
        <v>3</v>
      </c>
      <c r="C6" s="533"/>
      <c r="D6" s="534" t="str">
        <f t="shared" ref="D6:D32" si="0">IFERROR(VLOOKUP(C6,ubicac,2,0),"")</f>
        <v/>
      </c>
      <c r="E6" s="535"/>
      <c r="F6" s="536" t="str">
        <f>IF(AND(OR(G6&gt;0),(C6="")),"*",IF(AND(C6&lt;&gt;"",(G6=0)),"***",""))</f>
        <v/>
      </c>
      <c r="G6" s="537"/>
      <c r="H6" s="736"/>
      <c r="I6" s="736"/>
    </row>
    <row r="7" spans="2:9" s="251" customFormat="1" ht="16.5" customHeight="1" x14ac:dyDescent="0.35">
      <c r="B7" s="201">
        <v>4</v>
      </c>
      <c r="C7" s="538"/>
      <c r="D7" s="539" t="str">
        <f t="shared" si="0"/>
        <v/>
      </c>
      <c r="E7" s="540" t="str">
        <f>IF(D7="","",IF(OR(D7=D6),"R",""))</f>
        <v/>
      </c>
      <c r="F7" s="540" t="str">
        <f t="shared" ref="F7:F32" si="1">IF(AND(OR(G7&gt;0),(C7="")),"*",IF(AND(C7&lt;&gt;"",(G7=0)),"***",""))</f>
        <v/>
      </c>
      <c r="G7" s="541"/>
      <c r="H7" s="736"/>
      <c r="I7" s="736"/>
    </row>
    <row r="8" spans="2:9" s="251" customFormat="1" ht="16.5" customHeight="1" x14ac:dyDescent="0.35">
      <c r="B8" s="201">
        <v>5</v>
      </c>
      <c r="C8" s="538"/>
      <c r="D8" s="539" t="str">
        <f t="shared" si="0"/>
        <v/>
      </c>
      <c r="E8" s="540" t="str">
        <f>IF(D8="","",IF(OR(D8=D7,D8=D6),"R",""))</f>
        <v/>
      </c>
      <c r="F8" s="540" t="str">
        <f t="shared" si="1"/>
        <v/>
      </c>
      <c r="G8" s="541"/>
      <c r="H8" s="671"/>
      <c r="I8" s="671"/>
    </row>
    <row r="9" spans="2:9" s="251" customFormat="1" ht="16.5" customHeight="1" x14ac:dyDescent="0.35">
      <c r="B9" s="201">
        <v>6</v>
      </c>
      <c r="C9" s="538"/>
      <c r="D9" s="539" t="str">
        <f t="shared" si="0"/>
        <v/>
      </c>
      <c r="E9" s="540" t="str">
        <f>IF(D9="","",IF(OR(D9=D8,D9=D7,D9=D6),"R",""))</f>
        <v/>
      </c>
      <c r="F9" s="540" t="str">
        <f t="shared" si="1"/>
        <v/>
      </c>
      <c r="G9" s="541"/>
      <c r="H9" s="733" t="str">
        <f>IF(OR(F6="*",F7="*",F8="*",F9="*",F10="*",F11="*",F12="*",F13="*",F14="*",F15="*",F16="*",F17="*",F18="*",F19="*",F20="*",F21="*",F22="*",F23="*",F24="*",F25="*",F26="*",F27="*",F28="*",F29="*",F30="*",F32="*"),"* No ha seleccionado Provincia/Cantón/Distrito","")</f>
        <v/>
      </c>
      <c r="I9" s="733"/>
    </row>
    <row r="10" spans="2:9" s="251" customFormat="1" ht="16.5" customHeight="1" x14ac:dyDescent="0.35">
      <c r="B10" s="201">
        <v>7</v>
      </c>
      <c r="C10" s="538"/>
      <c r="D10" s="539" t="str">
        <f t="shared" si="0"/>
        <v/>
      </c>
      <c r="E10" s="540" t="str">
        <f>IF(D10="","",IF(OR(D10=D9,D10=D8,D10=D7,D10=D6),"R",""))</f>
        <v/>
      </c>
      <c r="F10" s="540" t="str">
        <f t="shared" si="1"/>
        <v/>
      </c>
      <c r="G10" s="541"/>
      <c r="H10" s="733"/>
      <c r="I10" s="733"/>
    </row>
    <row r="11" spans="2:9" s="251" customFormat="1" ht="16.5" customHeight="1" x14ac:dyDescent="0.35">
      <c r="B11" s="201">
        <v>8</v>
      </c>
      <c r="C11" s="538"/>
      <c r="D11" s="539" t="str">
        <f t="shared" si="0"/>
        <v/>
      </c>
      <c r="E11" s="540" t="str">
        <f>IF(D11="","",IF(OR(D11=D10,D11=D9,D11=D8,D11=D7,D11=D6),"R",""))</f>
        <v/>
      </c>
      <c r="F11" s="540" t="str">
        <f t="shared" si="1"/>
        <v/>
      </c>
      <c r="G11" s="541"/>
      <c r="H11" s="733"/>
      <c r="I11" s="733"/>
    </row>
    <row r="12" spans="2:9" s="251" customFormat="1" ht="16.5" customHeight="1" x14ac:dyDescent="0.35">
      <c r="B12" s="201">
        <v>9</v>
      </c>
      <c r="C12" s="538"/>
      <c r="D12" s="539" t="str">
        <f t="shared" si="0"/>
        <v/>
      </c>
      <c r="E12" s="540" t="str">
        <f>IF(D12="","",IF(OR(D12=D11,D12=D10,D12=D9,D12=D8,D12=D7,D12=D6),"R",""))</f>
        <v/>
      </c>
      <c r="F12" s="540" t="str">
        <f t="shared" si="1"/>
        <v/>
      </c>
      <c r="G12" s="541"/>
      <c r="I12" s="672"/>
    </row>
    <row r="13" spans="2:9" s="251" customFormat="1" ht="16.5" customHeight="1" x14ac:dyDescent="0.35">
      <c r="B13" s="201">
        <v>10</v>
      </c>
      <c r="C13" s="538"/>
      <c r="D13" s="539" t="str">
        <f t="shared" si="0"/>
        <v/>
      </c>
      <c r="E13" s="540" t="str">
        <f>IF(D13="","",IF(OR(D13=D12,D13=D11,D13=D10,D13=D9,D13=D8,D13=D7,D13=D6),"R",""))</f>
        <v/>
      </c>
      <c r="F13" s="540" t="str">
        <f t="shared" si="1"/>
        <v/>
      </c>
      <c r="G13" s="541"/>
      <c r="H13" s="736" t="str">
        <f>IF(OR(F6="***",F7="***",F8="***",F9="***",F10="***",F11="***",F12="***",F13="***",F14="***",F15="***",F16="***",F17="***",F18="***",F19="***",F20="***",F21="***",F22="***",F23="***",F24="***",F25="***",F26="***",F27="***",F28="***",F29="***",F30="***",F32="***"),"*** Digite la matrícula","")</f>
        <v/>
      </c>
      <c r="I13" s="736"/>
    </row>
    <row r="14" spans="2:9" s="251" customFormat="1" ht="16.5" customHeight="1" x14ac:dyDescent="0.35">
      <c r="B14" s="201">
        <v>11</v>
      </c>
      <c r="C14" s="538"/>
      <c r="D14" s="539" t="str">
        <f t="shared" si="0"/>
        <v/>
      </c>
      <c r="E14" s="540" t="str">
        <f>IF(D14="","",IF(OR(D14=D13,D14=D12,D14=D11,D14=D10,D14=D9,D14=D8,D14=D7,D14=D6),"R",""))</f>
        <v/>
      </c>
      <c r="F14" s="540" t="str">
        <f t="shared" si="1"/>
        <v/>
      </c>
      <c r="G14" s="541"/>
      <c r="H14" s="736"/>
      <c r="I14" s="736"/>
    </row>
    <row r="15" spans="2:9" s="251" customFormat="1" ht="16.5" customHeight="1" x14ac:dyDescent="0.35">
      <c r="B15" s="201">
        <v>12</v>
      </c>
      <c r="C15" s="538"/>
      <c r="D15" s="539" t="str">
        <f t="shared" si="0"/>
        <v/>
      </c>
      <c r="E15" s="540" t="str">
        <f>IF(D15="","",IF(OR(D15=D14,D15=D13,D15=D12,D15=D11,D15=D10,D15=D9,D15=D8,D15=D7,D15=D6),"R",""))</f>
        <v/>
      </c>
      <c r="F15" s="540" t="str">
        <f t="shared" si="1"/>
        <v/>
      </c>
      <c r="G15" s="541"/>
      <c r="H15" s="673"/>
      <c r="I15" s="673"/>
    </row>
    <row r="16" spans="2:9" s="251" customFormat="1" ht="16.5" customHeight="1" x14ac:dyDescent="0.35">
      <c r="B16" s="201">
        <v>13</v>
      </c>
      <c r="C16" s="538"/>
      <c r="D16" s="539" t="str">
        <f t="shared" si="0"/>
        <v/>
      </c>
      <c r="E16" s="540" t="str">
        <f>IF(D16="","",IF(OR(D16=D15,D16=D14,D16=D13,D16=D12,D16=D11,D16=D10,D16=D9,D16=D8,D16=D7,D16=D6),"R",""))</f>
        <v/>
      </c>
      <c r="F16" s="540" t="str">
        <f t="shared" si="1"/>
        <v/>
      </c>
      <c r="G16" s="541"/>
      <c r="H16" s="736" t="str">
        <f>IF(OR(E6="R",E7="R",E8="R",E9="R",E10="R",E11="R",E12="R",E13="R",E14="R",E15="R",E16="R",E17="R",E18="R",E19="R",E20="R",E21="R",E22="R",E23="R",E24="R",E25="R",E26="R",E27="R",E28="R",E29="R",E30="R",E31="R"),"R = Líneas repetidas","")</f>
        <v/>
      </c>
      <c r="I16" s="736"/>
    </row>
    <row r="17" spans="2:9" s="251" customFormat="1" ht="16.5" customHeight="1" x14ac:dyDescent="0.35">
      <c r="B17" s="201">
        <v>14</v>
      </c>
      <c r="C17" s="538"/>
      <c r="D17" s="539" t="str">
        <f t="shared" si="0"/>
        <v/>
      </c>
      <c r="E17" s="540" t="str">
        <f>IF(D17="","",IF(OR(D17=D16,D17=D15,D17=D14,D17=D13,D17=D12,D17=D11,D17=D10,D17=D9,D17=D8,D17=D7,D17=D6),"R",""))</f>
        <v/>
      </c>
      <c r="F17" s="540" t="str">
        <f t="shared" si="1"/>
        <v/>
      </c>
      <c r="G17" s="541"/>
      <c r="H17" s="736"/>
      <c r="I17" s="736"/>
    </row>
    <row r="18" spans="2:9" s="251" customFormat="1" ht="16.5" customHeight="1" x14ac:dyDescent="0.35">
      <c r="B18" s="201">
        <v>15</v>
      </c>
      <c r="C18" s="538"/>
      <c r="D18" s="539" t="str">
        <f t="shared" si="0"/>
        <v/>
      </c>
      <c r="E18" s="540" t="str">
        <f>IF(D18="","",IF(OR(D18=D17,D18=D16,D18=D15,D18=D14,D18=D13,D18=D12,D18=D11,D18=D10,D18=D9,D18=D8,D18=D7,D18=D6),"R",""))</f>
        <v/>
      </c>
      <c r="F18" s="540" t="str">
        <f t="shared" si="1"/>
        <v/>
      </c>
      <c r="G18" s="541"/>
    </row>
    <row r="19" spans="2:9" s="251" customFormat="1" ht="16.5" customHeight="1" x14ac:dyDescent="0.35">
      <c r="B19" s="201">
        <v>16</v>
      </c>
      <c r="C19" s="538"/>
      <c r="D19" s="539" t="str">
        <f t="shared" si="0"/>
        <v/>
      </c>
      <c r="E19" s="540" t="str">
        <f>IF(D19="","",IF(OR(D19=D18,D19=D17,D19=D16,D19=D15,D19=D14,D19=D13,D19=D12,D19=D11,D19=D10,D19=D9,D19=D8,D19=D7,D19=D6),"R",""))</f>
        <v/>
      </c>
      <c r="F19" s="540" t="str">
        <f t="shared" si="1"/>
        <v/>
      </c>
      <c r="G19" s="541"/>
      <c r="H19" s="674"/>
      <c r="I19" s="674"/>
    </row>
    <row r="20" spans="2:9" s="251" customFormat="1" ht="16.5" customHeight="1" x14ac:dyDescent="0.35">
      <c r="B20" s="201">
        <v>17</v>
      </c>
      <c r="C20" s="538"/>
      <c r="D20" s="539" t="str">
        <f t="shared" si="0"/>
        <v/>
      </c>
      <c r="E20" s="540" t="str">
        <f>IF(D20="","",IF(OR(D20=D19,D20=D18,D20=D17,D20=D16,D20=D15,D20=D14,D20=D13,D20=D12,D20=D11,D20=D10,D20=D9,D20=D8,D20=D7,D20=D6),"R",""))</f>
        <v/>
      </c>
      <c r="F20" s="540" t="str">
        <f t="shared" si="1"/>
        <v/>
      </c>
      <c r="G20" s="541"/>
    </row>
    <row r="21" spans="2:9" s="251" customFormat="1" ht="16.5" customHeight="1" x14ac:dyDescent="0.35">
      <c r="B21" s="201">
        <v>18</v>
      </c>
      <c r="C21" s="538"/>
      <c r="D21" s="539" t="str">
        <f t="shared" si="0"/>
        <v/>
      </c>
      <c r="E21" s="540" t="str">
        <f>IF(D21="","",IF(OR(D21=D20,D21=D19,D21=D18,D21=D17,D21=D16,D21=D15,D21=D14,D21=D13,D21=D12,D21=D11,D21=D10,D21=D9,D21=D8,D21=D7,D21=D6),"R",""))</f>
        <v/>
      </c>
      <c r="F21" s="540" t="str">
        <f t="shared" si="1"/>
        <v/>
      </c>
      <c r="G21" s="541"/>
    </row>
    <row r="22" spans="2:9" s="251" customFormat="1" ht="16.5" customHeight="1" x14ac:dyDescent="0.35">
      <c r="B22" s="201">
        <v>19</v>
      </c>
      <c r="C22" s="538"/>
      <c r="D22" s="539" t="str">
        <f t="shared" si="0"/>
        <v/>
      </c>
      <c r="E22" s="540" t="str">
        <f>IF(D22="","",IF(OR(D22=D21,D22=D20,D22=D19,D22=D18,D22=D17,D22=D16,D22=D15,D22=D14,D22=D13,D22=D12,D22=D11,D22=D10,D22=D9,D22=D8,D22=D7,D22=D6),"R",""))</f>
        <v/>
      </c>
      <c r="F22" s="540" t="str">
        <f t="shared" si="1"/>
        <v/>
      </c>
      <c r="G22" s="541"/>
    </row>
    <row r="23" spans="2:9" s="251" customFormat="1" ht="16.5" customHeight="1" x14ac:dyDescent="0.35">
      <c r="B23" s="201">
        <v>20</v>
      </c>
      <c r="C23" s="538"/>
      <c r="D23" s="539" t="str">
        <f t="shared" si="0"/>
        <v/>
      </c>
      <c r="E23" s="540" t="str">
        <f>IF(D23="","",IF(OR(D23=D22,D23=D21,D23=D20,D23=D19,D23=D18,D23=D17,D23=D16,D23=D15,D23=D14,D23=D13,D23=D12,D23=D11,D23=D10,D23=D9,D23=D8,D23=D7,D23=D6),"R",""))</f>
        <v/>
      </c>
      <c r="F23" s="540" t="str">
        <f t="shared" si="1"/>
        <v/>
      </c>
      <c r="G23" s="541"/>
    </row>
    <row r="24" spans="2:9" s="251" customFormat="1" ht="16.5" customHeight="1" x14ac:dyDescent="0.35">
      <c r="B24" s="201">
        <v>21</v>
      </c>
      <c r="C24" s="538"/>
      <c r="D24" s="539" t="str">
        <f t="shared" si="0"/>
        <v/>
      </c>
      <c r="E24" s="540" t="str">
        <f>IF(D24="","",IF(OR(D24=D23,D24=D22,D24=D21,D24=D20,D24=D19,D24=D18,D24=D17,D24=D16,D24=D15,D24=D14,D24=D13,D24=D12,D24=D11,D24=D10,D24=D9,D24=D8,D24=D7,D24=D6),"R",""))</f>
        <v/>
      </c>
      <c r="F24" s="540" t="str">
        <f t="shared" si="1"/>
        <v/>
      </c>
      <c r="G24" s="541"/>
    </row>
    <row r="25" spans="2:9" s="251" customFormat="1" ht="16.5" customHeight="1" x14ac:dyDescent="0.35">
      <c r="B25" s="201">
        <v>22</v>
      </c>
      <c r="C25" s="538"/>
      <c r="D25" s="539" t="str">
        <f t="shared" si="0"/>
        <v/>
      </c>
      <c r="E25" s="540" t="str">
        <f>IF(D25="","",IF(OR(D25=D24,D25=D23,D25=D22,D25=D21,D25=D20,D25=D19,D25=D18,D25=D17,D25=D16,D25=D15,D25=D14,D25=D13,D25=D12,D25=D11,D25=D10,D25=D9,D25=D8,D25=D7,D25=D6),"R",""))</f>
        <v/>
      </c>
      <c r="F25" s="540" t="str">
        <f t="shared" si="1"/>
        <v/>
      </c>
      <c r="G25" s="541"/>
    </row>
    <row r="26" spans="2:9" s="251" customFormat="1" ht="16.5" customHeight="1" x14ac:dyDescent="0.35">
      <c r="B26" s="201">
        <v>23</v>
      </c>
      <c r="C26" s="538"/>
      <c r="D26" s="539" t="str">
        <f t="shared" si="0"/>
        <v/>
      </c>
      <c r="E26" s="540" t="str">
        <f>IF(D26="","",IF(OR(D26=D25,D26=D24,D26=D23,D26=D22,D26=D21,D26=D20,D26=D19,D26=D18,D26=D17,D26=D16,D26=D15,D26=D14,D26=D13,D26=D12,D26=D11,D26=D10,D26=D9,D26=D8,D26=D7,D26=D6),"R",""))</f>
        <v/>
      </c>
      <c r="F26" s="540" t="str">
        <f t="shared" si="1"/>
        <v/>
      </c>
      <c r="G26" s="541"/>
    </row>
    <row r="27" spans="2:9" s="251" customFormat="1" ht="16.5" customHeight="1" x14ac:dyDescent="0.35">
      <c r="B27" s="201">
        <v>24</v>
      </c>
      <c r="C27" s="538"/>
      <c r="D27" s="539" t="str">
        <f t="shared" si="0"/>
        <v/>
      </c>
      <c r="E27" s="540" t="str">
        <f>IF(D27="","",IF(OR(D27=D26,D27=D25,D27=D24,D27=D23,D27=D22,D27=D21,D27=D20,D27=D19,D27=D18,D27=D17,D27=D16,D27=D15,D27=D14,D27=D13,D27=D12,D27=D11,D27=D10,D27=D9,D27=D8,D27=D7,D27=D6),"R",""))</f>
        <v/>
      </c>
      <c r="F27" s="540" t="str">
        <f t="shared" si="1"/>
        <v/>
      </c>
      <c r="G27" s="541"/>
    </row>
    <row r="28" spans="2:9" ht="16.5" customHeight="1" x14ac:dyDescent="0.35">
      <c r="B28" s="201">
        <v>25</v>
      </c>
      <c r="C28" s="538"/>
      <c r="D28" s="539" t="str">
        <f t="shared" si="0"/>
        <v/>
      </c>
      <c r="E28" s="540" t="str">
        <f>IF(D28="","",IF(OR(D28=D27,D28=D26,D28=D25,D28=D24,D28=D23,D28=D22,D28=D21,D28=D20,D28=D19,D28=D18,D28=D17,D28=D16,D28=D15,D28=D14,D28=D13,D28=D12,D28=D11,D28=D10,D28=D9,D28=D8,D28=D7,D28=D6),"R",""))</f>
        <v/>
      </c>
      <c r="F28" s="540" t="str">
        <f t="shared" si="1"/>
        <v/>
      </c>
      <c r="G28" s="542"/>
    </row>
    <row r="29" spans="2:9" ht="16.5" customHeight="1" x14ac:dyDescent="0.35">
      <c r="B29" s="201">
        <v>26</v>
      </c>
      <c r="C29" s="538"/>
      <c r="D29" s="539" t="str">
        <f t="shared" si="0"/>
        <v/>
      </c>
      <c r="E29" s="540" t="str">
        <f>IF(D29="","",IF(OR(D29=D28,D29=D27,D29=D26,D29=D25,D29=D24,D29=D23,D29=D22,D29=D21,D29=D20,D29=D19,D29=D18,D29=D17,D29=D16,D29=D15,D29=D14,D29=D13,D29=D12,D29=D11,D29=D10,D29=D9,D29=D8,D29=D7,D29=D6),"R",""))</f>
        <v/>
      </c>
      <c r="F29" s="540" t="str">
        <f t="shared" si="1"/>
        <v/>
      </c>
      <c r="G29" s="542"/>
    </row>
    <row r="30" spans="2:9" ht="16.5" customHeight="1" x14ac:dyDescent="0.35">
      <c r="B30" s="201">
        <v>27</v>
      </c>
      <c r="C30" s="538"/>
      <c r="D30" s="539" t="str">
        <f t="shared" si="0"/>
        <v/>
      </c>
      <c r="E30" s="540" t="str">
        <f>IF(D30="","",IF(OR(D30=D29,D30=D28,D30=D27,D30=D26,D30=D25,D30=D24,D30=D23,D30=D22,D30=D21,D30=D20,D30=D19,D30=D18,D30=D17,D30=D16,D30=D15,D30=D14,D30=D13,D30=D12,D30=D11,D30=D10,D30=D9,D30=D8,D30=D7,D30=D6),"R",""))</f>
        <v/>
      </c>
      <c r="F30" s="540" t="str">
        <f t="shared" si="1"/>
        <v/>
      </c>
      <c r="G30" s="542"/>
    </row>
    <row r="31" spans="2:9" ht="16.5" customHeight="1" x14ac:dyDescent="0.35">
      <c r="B31" s="201">
        <v>28</v>
      </c>
      <c r="C31" s="538"/>
      <c r="D31" s="539" t="str">
        <f t="shared" ref="D31" si="2">IFERROR(VLOOKUP(C31,ubicac,2,0),"")</f>
        <v/>
      </c>
      <c r="E31" s="540" t="str">
        <f>IF(D31="","",IF(OR(D31=D30,D31=D29,D31=D28,D31=D27,D31=D26,D31=D25,D31=D24,D31=D23,D31=D22,D31=D21,D31=D20,D31=D19,D31=D18,D31=D17,D31=D16,D31=D15,D31=D14,D31=D13,D31=D12,D31=D11,D31=D10,D31=D9,D31=D8,D31=D7,D31=D6),"R",""))</f>
        <v/>
      </c>
      <c r="F31" s="540" t="str">
        <f t="shared" ref="F31" si="3">IF(AND(OR(G31&gt;0),(C31="")),"*",IF(AND(C31&lt;&gt;"",(G31=0)),"***",""))</f>
        <v/>
      </c>
      <c r="G31" s="542"/>
    </row>
    <row r="32" spans="2:9" ht="16.5" customHeight="1" thickBot="1" x14ac:dyDescent="0.4">
      <c r="B32" s="201">
        <v>29</v>
      </c>
      <c r="C32" s="543"/>
      <c r="D32" s="544" t="str">
        <f t="shared" si="0"/>
        <v/>
      </c>
      <c r="E32" s="540" t="str">
        <f>IF(D32="","",IF(OR(D32=D31,D32=D30,D32=D29,D32=D28,D32=D27,D32=D26,D32=D25,D32=D24,D32=D23,D32=D22,D32=D21,D32=D20,D32=D19,D32=D18,D32=D17,D32=D16,D32=D15,D32=D14,D32=D13,D32=D12,D32=D11,D32=D10,D32=D9,D32=D8,D32=D7,D31=D6),"R",""))</f>
        <v/>
      </c>
      <c r="F32" s="545" t="str">
        <f t="shared" si="1"/>
        <v/>
      </c>
      <c r="G32" s="546"/>
    </row>
    <row r="33" spans="2:7" ht="16.5" customHeight="1" thickTop="1" x14ac:dyDescent="0.35">
      <c r="C33" s="547" t="s">
        <v>15647</v>
      </c>
      <c r="D33" s="548"/>
      <c r="E33" s="548"/>
      <c r="F33" s="548"/>
      <c r="G33" s="549"/>
    </row>
    <row r="34" spans="2:7" ht="10.5" customHeight="1" x14ac:dyDescent="0.35">
      <c r="C34" s="550"/>
      <c r="D34" s="551"/>
      <c r="E34" s="551"/>
      <c r="F34" s="551"/>
      <c r="G34" s="552"/>
    </row>
    <row r="35" spans="2:7" ht="15.5" x14ac:dyDescent="0.35">
      <c r="C35" s="528" t="s">
        <v>12575</v>
      </c>
    </row>
    <row r="36" spans="2:7" ht="15" customHeight="1" x14ac:dyDescent="0.35">
      <c r="B36" s="201">
        <v>30</v>
      </c>
      <c r="C36" s="693"/>
      <c r="D36" s="694"/>
      <c r="E36" s="694"/>
      <c r="F36" s="694"/>
      <c r="G36" s="695"/>
    </row>
    <row r="37" spans="2:7" ht="15" customHeight="1" x14ac:dyDescent="0.35">
      <c r="C37" s="696"/>
      <c r="D37" s="697"/>
      <c r="E37" s="697"/>
      <c r="F37" s="697"/>
      <c r="G37" s="698"/>
    </row>
    <row r="38" spans="2:7" ht="15" customHeight="1" x14ac:dyDescent="0.35">
      <c r="C38" s="696"/>
      <c r="D38" s="697"/>
      <c r="E38" s="697"/>
      <c r="F38" s="697"/>
      <c r="G38" s="698"/>
    </row>
    <row r="39" spans="2:7" ht="18" customHeight="1" x14ac:dyDescent="0.35">
      <c r="C39" s="699"/>
      <c r="D39" s="700"/>
      <c r="E39" s="700"/>
      <c r="F39" s="700"/>
      <c r="G39" s="701"/>
    </row>
  </sheetData>
  <sheetProtection sheet="1" objects="1" scenarios="1" insertRows="0" deleteRows="0"/>
  <mergeCells count="6">
    <mergeCell ref="H9:I11"/>
    <mergeCell ref="C36:G39"/>
    <mergeCell ref="C5:F5"/>
    <mergeCell ref="H5:I7"/>
    <mergeCell ref="H13:I14"/>
    <mergeCell ref="H16:I17"/>
  </mergeCells>
  <conditionalFormatting sqref="G5">
    <cfRule type="cellIs" dxfId="65" priority="3" operator="equal">
      <formula>0</formula>
    </cfRule>
  </conditionalFormatting>
  <conditionalFormatting sqref="H5:I7 H9:I11 H13:I14">
    <cfRule type="notContainsBlanks" dxfId="64" priority="2">
      <formula>LEN(TRIM(H5))&gt;0</formula>
    </cfRule>
  </conditionalFormatting>
  <conditionalFormatting sqref="H16:I17">
    <cfRule type="notContainsBlanks" dxfId="63" priority="1">
      <formula>LEN(TRIM(H16))&gt;0</formula>
    </cfRule>
  </conditionalFormatting>
  <dataValidations count="2">
    <dataValidation type="list" allowBlank="1" showInputMessage="1" showErrorMessage="1" sqref="C6:C32" xr:uid="{00000000-0002-0000-0800-000000000000}">
      <formula1>ubic</formula1>
    </dataValidation>
    <dataValidation type="whole" operator="greaterThanOrEqual" allowBlank="1" showInputMessage="1" showErrorMessage="1" sqref="G5:G32" xr:uid="{00000000-0002-0000-0800-000001000000}">
      <formula1>0</formula1>
    </dataValidation>
  </dataValidations>
  <printOptions horizontalCentered="1" verticalCentered="1"/>
  <pageMargins left="0.39370078740157483" right="0.39370078740157483" top="0.55118110236220474" bottom="0.39370078740157483" header="0.19685039370078741" footer="0.19685039370078741"/>
  <pageSetup scale="82" orientation="landscape" r:id="rId1"/>
  <headerFooter scaleWithDoc="0">
    <oddHeader>&amp;C&amp;G</oddHeader>
    <oddFooter>&amp;R&amp;"-,Negrita"I y II Ciclos&amp;"-,Normal", 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30</vt:i4>
      </vt:variant>
    </vt:vector>
  </HeadingPairs>
  <TitlesOfParts>
    <vt:vector size="51" baseType="lpstr">
      <vt:lpstr>ubicacion</vt:lpstr>
      <vt:lpstr>Códigos Portada</vt:lpstr>
      <vt:lpstr>Códigos</vt:lpstr>
      <vt:lpstr>sincodigo</vt:lpstr>
      <vt:lpstr>Portada 1-con Código Presup.</vt:lpstr>
      <vt:lpstr>Portada 2-sin Código Presup.</vt:lpstr>
      <vt:lpstr>CUADRO 1</vt:lpstr>
      <vt:lpstr>CUADRO 2</vt:lpstr>
      <vt:lpstr>CUADRO 3</vt:lpstr>
      <vt:lpstr>CUADRO 4</vt:lpstr>
      <vt:lpstr>CUADRO 5</vt:lpstr>
      <vt:lpstr>RenED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aplazados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2'!Área_de_impresión</vt:lpstr>
      <vt:lpstr>'CUADRO 3'!Área_de_impresión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'Portada 1-con Código Presup.'!Área_de_impresión</vt:lpstr>
      <vt:lpstr>'Portada 2-sin Código Presup.'!Área_de_impresión</vt:lpstr>
      <vt:lpstr>codigo</vt:lpstr>
      <vt:lpstr>datos</vt:lpstr>
      <vt:lpstr>sincodigo!datos_1</vt:lpstr>
      <vt:lpstr>Dependencia</vt:lpstr>
      <vt:lpstr>lista</vt:lpstr>
      <vt:lpstr>marca</vt:lpstr>
      <vt:lpstr>nombres</vt:lpstr>
      <vt:lpstr>prov</vt:lpstr>
      <vt:lpstr>sincod</vt:lpstr>
      <vt:lpstr>sino</vt:lpstr>
      <vt:lpstr>sino1</vt:lpstr>
      <vt:lpstr>ubic</vt:lpstr>
      <vt:lpstr>ubicac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dbrenes</dc:creator>
  <cp:lastModifiedBy>Mayra Quiros Jimenez</cp:lastModifiedBy>
  <cp:lastPrinted>2024-03-14T00:58:58Z</cp:lastPrinted>
  <dcterms:created xsi:type="dcterms:W3CDTF">2011-05-27T17:11:21Z</dcterms:created>
  <dcterms:modified xsi:type="dcterms:W3CDTF">2024-03-22T16:04:05Z</dcterms:modified>
</cp:coreProperties>
</file>